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drawings/drawing9.xml" ContentType="application/vnd.openxmlformats-officedocument.drawingml.chartshapes+xml"/>
  <Override PartName="/xl/charts/chart7.xml" ContentType="application/vnd.openxmlformats-officedocument.drawingml.chart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drawings/drawing14.xml" ContentType="application/vnd.openxmlformats-officedocument.drawingml.chartshapes+xml"/>
  <Override PartName="/xl/charts/chart12.xml" ContentType="application/vnd.openxmlformats-officedocument.drawingml.chart+xml"/>
  <Override PartName="/xl/drawings/drawing15.xml" ContentType="application/vnd.openxmlformats-officedocument.drawingml.chartshapes+xml"/>
  <Override PartName="/xl/charts/chart13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harts/chart14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hartEx1.xml" ContentType="application/vnd.ms-office.chartex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ThisWorkbook" checkCompatibility="1"/>
  <bookViews>
    <workbookView xWindow="0" yWindow="0" windowWidth="21840" windowHeight="13740" tabRatio="967" firstSheet="5" activeTab="27"/>
  </bookViews>
  <sheets>
    <sheet name="Report" sheetId="51" r:id="rId1"/>
    <sheet name="Insert Percentile" sheetId="49" state="hidden" r:id="rId2"/>
    <sheet name="Graph Data" sheetId="48" state="hidden" r:id="rId3"/>
    <sheet name="...." sheetId="50" state="hidden" r:id="rId4"/>
    <sheet name="Home" sheetId="2" r:id="rId5"/>
    <sheet name="Premorbid Functioning" sheetId="3" r:id="rId6"/>
    <sheet name="WAIS IV Fixing" sheetId="39" state="hidden" r:id="rId7"/>
    <sheet name="Information Subtest" sheetId="54" state="hidden" r:id="rId8"/>
    <sheet name="Current Functioning" sheetId="4" r:id="rId9"/>
    <sheet name="WAIS IV FSIQ ETC" sheetId="40" state="hidden" r:id="rId10"/>
    <sheet name="WMS-III" sheetId="37" state="hidden" r:id="rId11"/>
    <sheet name="WMS-III Additional Scores" sheetId="57" state="hidden" r:id="rId12"/>
    <sheet name="Verbal Memory" sheetId="7" r:id="rId13"/>
    <sheet name="Ravlt calculator" sheetId="41" state="hidden" r:id="rId14"/>
    <sheet name="WMS-IV" sheetId="36" state="hidden" r:id="rId15"/>
    <sheet name="WMS-IV Vis Repro" sheetId="52" state="hidden" r:id="rId16"/>
    <sheet name="Rey Recall" sheetId="46" state="hidden" r:id="rId17"/>
    <sheet name="Visual Memory" sheetId="8" r:id="rId18"/>
    <sheet name="WMS Symbol Span" sheetId="56" state="hidden" r:id="rId19"/>
    <sheet name="Executive Functioning" sheetId="9" r:id="rId20"/>
    <sheet name="Stroop Condition 4 Errors" sheetId="55" state="hidden" r:id="rId21"/>
    <sheet name="Stroop data" sheetId="44" state="hidden" r:id="rId22"/>
    <sheet name="Hayling Test" sheetId="53" state="hidden" r:id="rId23"/>
    <sheet name="Trail Making" sheetId="47" state="hidden" r:id="rId24"/>
    <sheet name="RBANS" sheetId="10" r:id="rId25"/>
    <sheet name="Rbans Calculations" sheetId="38" state="hidden" r:id="rId26"/>
    <sheet name="Mood Measures" sheetId="11" r:id="rId27"/>
    <sheet name="Language" sheetId="12" r:id="rId28"/>
    <sheet name="Boston data" sheetId="43" state="hidden" r:id="rId29"/>
    <sheet name="Sydney" sheetId="45" state="hidden" r:id="rId30"/>
    <sheet name="mood measures data" sheetId="27" state="hidden" r:id="rId31"/>
    <sheet name="Function" sheetId="13" r:id="rId32"/>
    <sheet name="Function Data" sheetId="42" state="hidden" r:id="rId33"/>
    <sheet name="Effort Measure" sheetId="14" r:id="rId34"/>
    <sheet name="TOPF" sheetId="35" state="hidden" r:id="rId35"/>
    <sheet name="DKEFS data" sheetId="28" state="hidden" r:id="rId36"/>
    <sheet name=" Block Design WI" sheetId="17" state="hidden" r:id="rId37"/>
    <sheet name="Matrix Reasoning WI" sheetId="18" state="hidden" r:id="rId38"/>
    <sheet name="Vocabulary WI" sheetId="19" state="hidden" r:id="rId39"/>
    <sheet name="Similarities WI" sheetId="20" state="hidden" r:id="rId40"/>
    <sheet name="WASI-II RESULTS" sheetId="21" state="hidden" r:id="rId41"/>
    <sheet name="WASI-II FSIQ" sheetId="22" state="hidden" r:id="rId42"/>
  </sheets>
  <externalReferences>
    <externalReference r:id="rId43"/>
  </externalReferences>
  <definedNames>
    <definedName name="_xlnm._FilterDatabase" localSheetId="36" hidden="1">' Block Design WI'!$A$3:$F$3</definedName>
    <definedName name="_xlnm._FilterDatabase" localSheetId="37" hidden="1">'Matrix Reasoning WI'!$A$3:$F$3</definedName>
    <definedName name="_xlnm._FilterDatabase" localSheetId="0" hidden="1">Report!$B$1:$E$1</definedName>
    <definedName name="_xlnm._FilterDatabase" localSheetId="39" hidden="1">'Similarities WI'!$A$3:$F$3</definedName>
    <definedName name="_xlnm._FilterDatabase" localSheetId="38" hidden="1">'Vocabulary WI'!$A$3:$F$3</definedName>
    <definedName name="_xlchart.v2.0" hidden="1">'WASI-II RESULTS'!$E$4:$E$7</definedName>
    <definedName name="_xlchart.v2.1" hidden="1">'WASI-II RESULTS'!$M$4:$M$7</definedName>
    <definedName name="_xlnm.Print_Area" localSheetId="0">Report!$A$1:$E$140</definedName>
  </definedNames>
  <calcPr calcId="145621"/>
  <fileRecoveryPr autoRecover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" i="55" l="1"/>
  <c r="D5" i="55"/>
  <c r="D6" i="55"/>
  <c r="D7" i="55"/>
  <c r="D8" i="55"/>
  <c r="D9" i="55"/>
  <c r="D10" i="55"/>
  <c r="D11" i="55"/>
  <c r="D12" i="55"/>
  <c r="D13" i="55"/>
  <c r="D14" i="55"/>
  <c r="D15" i="55"/>
  <c r="D16" i="55"/>
  <c r="D17" i="55"/>
  <c r="D18" i="55"/>
  <c r="D19" i="55"/>
  <c r="D20" i="55"/>
  <c r="D21" i="55"/>
  <c r="D22" i="55"/>
  <c r="D23" i="55"/>
  <c r="D24" i="55"/>
  <c r="D25" i="55"/>
  <c r="D26" i="55"/>
  <c r="D27" i="55"/>
  <c r="D28" i="55"/>
  <c r="D29" i="55"/>
  <c r="D30" i="55"/>
  <c r="D31" i="55"/>
  <c r="D32" i="55"/>
  <c r="D33" i="55"/>
  <c r="D34" i="55"/>
  <c r="D35" i="55"/>
  <c r="D36" i="55"/>
  <c r="D37" i="55"/>
  <c r="D38" i="55"/>
  <c r="D39" i="55"/>
  <c r="D40" i="55"/>
  <c r="D41" i="55"/>
  <c r="D42" i="55"/>
  <c r="D43" i="55"/>
  <c r="D44" i="55"/>
  <c r="D45" i="55"/>
  <c r="D46" i="55"/>
  <c r="D47" i="55"/>
  <c r="D48" i="55"/>
  <c r="D49" i="55"/>
  <c r="D50" i="55"/>
  <c r="D51" i="55"/>
  <c r="D52" i="55"/>
  <c r="D53" i="55"/>
  <c r="D54" i="55"/>
  <c r="D55" i="55"/>
  <c r="D56" i="55"/>
  <c r="D57" i="55"/>
  <c r="D58" i="55"/>
  <c r="D59" i="55"/>
  <c r="D60" i="55"/>
  <c r="D61" i="55"/>
  <c r="D62" i="55"/>
  <c r="D63" i="55"/>
  <c r="D64" i="55"/>
  <c r="D65" i="55"/>
  <c r="D66" i="55"/>
  <c r="D67" i="55"/>
  <c r="D68" i="55"/>
  <c r="D69" i="55"/>
  <c r="D70" i="55"/>
  <c r="D71" i="55"/>
  <c r="D72" i="55"/>
  <c r="D73" i="55"/>
  <c r="D74" i="55"/>
  <c r="D75" i="55"/>
  <c r="D77" i="55"/>
  <c r="D78" i="55"/>
  <c r="D79" i="55"/>
  <c r="D80" i="55"/>
  <c r="D81" i="55"/>
  <c r="D82" i="55"/>
  <c r="D83" i="55"/>
  <c r="D84" i="55"/>
  <c r="D85" i="55"/>
  <c r="D86" i="55"/>
  <c r="D87" i="55"/>
  <c r="D88" i="55"/>
  <c r="D89" i="55"/>
  <c r="D90" i="55"/>
  <c r="D91" i="55"/>
  <c r="D92" i="55"/>
  <c r="D93" i="55"/>
  <c r="D94" i="55"/>
  <c r="D95" i="55"/>
  <c r="D96" i="55"/>
  <c r="D97" i="55"/>
  <c r="D98" i="55"/>
  <c r="D99" i="55"/>
  <c r="D100" i="55"/>
  <c r="D101" i="55"/>
  <c r="D102" i="55"/>
  <c r="D103" i="55"/>
  <c r="D104" i="55"/>
  <c r="D105" i="55"/>
  <c r="D106" i="55"/>
  <c r="D107" i="55"/>
  <c r="D108" i="55"/>
  <c r="D109" i="55"/>
  <c r="D110" i="55"/>
  <c r="D111" i="55"/>
  <c r="D112" i="55"/>
  <c r="D113" i="55"/>
  <c r="D114" i="55"/>
  <c r="D115" i="55"/>
  <c r="D116" i="55"/>
  <c r="D117" i="55"/>
  <c r="D118" i="55"/>
  <c r="D119" i="55"/>
  <c r="D120" i="55"/>
  <c r="D121" i="55"/>
  <c r="D122" i="55"/>
  <c r="D123" i="55"/>
  <c r="D124" i="55"/>
  <c r="D125" i="55"/>
  <c r="D126" i="55"/>
  <c r="D127" i="55"/>
  <c r="D128" i="55"/>
  <c r="D129" i="55"/>
  <c r="D130" i="55"/>
  <c r="D131" i="55"/>
  <c r="D132" i="55"/>
  <c r="D133" i="55"/>
  <c r="D134" i="55"/>
  <c r="D135" i="55"/>
  <c r="D136" i="55"/>
  <c r="D137" i="55"/>
  <c r="D138" i="55"/>
  <c r="D139" i="55"/>
  <c r="D140" i="55"/>
  <c r="D141" i="55"/>
  <c r="D142" i="55"/>
  <c r="D143" i="55"/>
  <c r="D144" i="55"/>
  <c r="D145" i="55"/>
  <c r="D146" i="55"/>
  <c r="D147" i="55"/>
  <c r="D148" i="55"/>
  <c r="D149" i="55"/>
  <c r="D150" i="55"/>
  <c r="D151" i="55"/>
  <c r="D152" i="55"/>
  <c r="D153" i="55"/>
  <c r="D154" i="55"/>
  <c r="D155" i="55"/>
  <c r="D156" i="55"/>
  <c r="D157" i="55"/>
  <c r="D158" i="55"/>
  <c r="D159" i="55"/>
  <c r="D160" i="55"/>
  <c r="D161" i="55"/>
  <c r="D162" i="55"/>
  <c r="D163" i="55"/>
  <c r="D164" i="55"/>
  <c r="D165" i="55"/>
  <c r="D166" i="55"/>
  <c r="D167" i="55"/>
  <c r="D168" i="55"/>
  <c r="D169" i="55"/>
  <c r="D170" i="55"/>
  <c r="D171" i="55"/>
  <c r="D172" i="55"/>
  <c r="D173" i="55"/>
  <c r="D174" i="55"/>
  <c r="D175" i="55"/>
  <c r="D176" i="55"/>
  <c r="D177" i="55"/>
  <c r="D178" i="55"/>
  <c r="D179" i="55"/>
  <c r="D180" i="55"/>
  <c r="D181" i="55"/>
  <c r="D182" i="55"/>
  <c r="D183" i="55"/>
  <c r="D184" i="55"/>
  <c r="D185" i="55"/>
  <c r="D186" i="55"/>
  <c r="D187" i="55"/>
  <c r="D188" i="55"/>
  <c r="D189" i="55"/>
  <c r="D190" i="55"/>
  <c r="D191" i="55"/>
  <c r="D192" i="55"/>
  <c r="D193" i="55"/>
  <c r="D194" i="55"/>
  <c r="D195" i="55"/>
  <c r="D196" i="55"/>
  <c r="D197" i="55"/>
  <c r="D198" i="55"/>
  <c r="D199" i="55"/>
  <c r="D200" i="55"/>
  <c r="D201" i="55"/>
  <c r="D202" i="55"/>
  <c r="D203" i="55"/>
  <c r="D204" i="55"/>
  <c r="D205" i="55"/>
  <c r="D206" i="55"/>
  <c r="D207" i="55"/>
  <c r="D208" i="55"/>
  <c r="D209" i="55"/>
  <c r="D210" i="55"/>
  <c r="D211" i="55"/>
  <c r="D212" i="55"/>
  <c r="D213" i="55"/>
  <c r="D214" i="55"/>
  <c r="D215" i="55"/>
  <c r="D216" i="55"/>
  <c r="D217" i="55"/>
  <c r="D218" i="55"/>
  <c r="D219" i="55"/>
  <c r="D220" i="55"/>
  <c r="D221" i="55"/>
  <c r="D222" i="55"/>
  <c r="D223" i="55"/>
  <c r="D224" i="55"/>
  <c r="D225" i="55"/>
  <c r="D226" i="55"/>
  <c r="D227" i="55"/>
  <c r="D228" i="55"/>
  <c r="D229" i="55"/>
  <c r="D230" i="55"/>
  <c r="D231" i="55"/>
  <c r="D232" i="55"/>
  <c r="D233" i="55"/>
  <c r="D234" i="55"/>
  <c r="D235" i="55"/>
  <c r="D236" i="55"/>
  <c r="D237" i="55"/>
  <c r="D238" i="55"/>
  <c r="D239" i="55"/>
  <c r="D240" i="55"/>
  <c r="D241" i="55"/>
  <c r="D242" i="55"/>
  <c r="D243" i="55"/>
  <c r="D244" i="55"/>
  <c r="D245" i="55"/>
  <c r="D246" i="55"/>
  <c r="D247" i="55"/>
  <c r="D248" i="55"/>
  <c r="D249" i="55"/>
  <c r="D250" i="55"/>
  <c r="D251" i="55"/>
  <c r="D252" i="55"/>
  <c r="D253" i="55"/>
  <c r="D254" i="55"/>
  <c r="D255" i="55"/>
  <c r="D256" i="55"/>
  <c r="D257" i="55"/>
  <c r="D258" i="55"/>
  <c r="D259" i="55"/>
  <c r="D260" i="55"/>
  <c r="D261" i="55"/>
  <c r="D262" i="55"/>
  <c r="D263" i="55"/>
  <c r="D264" i="55"/>
  <c r="D265" i="55"/>
  <c r="D266" i="55"/>
  <c r="D267" i="55"/>
  <c r="D268" i="55"/>
  <c r="D269" i="55"/>
  <c r="D270" i="55"/>
  <c r="D271" i="55"/>
  <c r="D272" i="55"/>
  <c r="D273" i="55"/>
  <c r="D274" i="55"/>
  <c r="D275" i="55"/>
  <c r="D276" i="55"/>
  <c r="D277" i="55"/>
  <c r="D278" i="55"/>
  <c r="D279" i="55"/>
  <c r="D280" i="55"/>
  <c r="D281" i="55"/>
  <c r="D282" i="55"/>
  <c r="D283" i="55"/>
  <c r="D284" i="55"/>
  <c r="D285" i="55"/>
  <c r="D286" i="55"/>
  <c r="D287" i="55"/>
  <c r="D288" i="55"/>
  <c r="D289" i="55"/>
  <c r="D290" i="55"/>
  <c r="D291" i="55"/>
  <c r="D292" i="55"/>
  <c r="D293" i="55"/>
  <c r="D294" i="55"/>
  <c r="D295" i="55"/>
  <c r="D296" i="55"/>
  <c r="D297" i="55"/>
  <c r="D298" i="55"/>
  <c r="D299" i="55"/>
  <c r="D300" i="55"/>
  <c r="D301" i="55"/>
  <c r="D302" i="55"/>
  <c r="D303" i="55"/>
  <c r="D304" i="55"/>
  <c r="D305" i="55"/>
  <c r="D306" i="55"/>
  <c r="D307" i="55"/>
  <c r="D308" i="55"/>
  <c r="D309" i="55"/>
  <c r="D310" i="55"/>
  <c r="D311" i="55"/>
  <c r="D312" i="55"/>
  <c r="D313" i="55"/>
  <c r="D314" i="55"/>
  <c r="D315" i="55"/>
  <c r="D316" i="55"/>
  <c r="D317" i="55"/>
  <c r="D318" i="55"/>
  <c r="D319" i="55"/>
  <c r="D320" i="55"/>
  <c r="D321" i="55"/>
  <c r="D322" i="55"/>
  <c r="D323" i="55"/>
  <c r="D324" i="55"/>
  <c r="D325" i="55"/>
  <c r="D326" i="55"/>
  <c r="D327" i="55"/>
  <c r="D328" i="55"/>
  <c r="D329" i="55"/>
  <c r="D330" i="55"/>
  <c r="D331" i="55"/>
  <c r="D332" i="55"/>
  <c r="D333" i="55"/>
  <c r="D334" i="55"/>
  <c r="D335" i="55"/>
  <c r="D336" i="55"/>
  <c r="D337" i="55"/>
  <c r="D338" i="55"/>
  <c r="D339" i="55"/>
  <c r="D340" i="55"/>
  <c r="D341" i="55"/>
  <c r="D342" i="55"/>
  <c r="D343" i="55"/>
  <c r="D344" i="55"/>
  <c r="D345" i="55"/>
  <c r="D346" i="55"/>
  <c r="D347" i="55"/>
  <c r="D348" i="55"/>
  <c r="D349" i="55"/>
  <c r="D350" i="55"/>
  <c r="D351" i="55"/>
  <c r="D352" i="55"/>
  <c r="D353" i="55"/>
  <c r="D354" i="55"/>
  <c r="D355" i="55"/>
  <c r="D356" i="55"/>
  <c r="D357" i="55"/>
  <c r="D358" i="55"/>
  <c r="D359" i="55"/>
  <c r="D360" i="55"/>
  <c r="D361" i="55"/>
  <c r="D362" i="55"/>
  <c r="D363" i="55"/>
  <c r="D364" i="55"/>
  <c r="D365" i="55"/>
  <c r="D366" i="55"/>
  <c r="D367" i="55"/>
  <c r="D368" i="55"/>
  <c r="D369" i="55"/>
  <c r="D370" i="55"/>
  <c r="D371" i="55"/>
  <c r="D372" i="55"/>
  <c r="D373" i="55"/>
  <c r="D374" i="55"/>
  <c r="D375" i="55"/>
  <c r="D376" i="55"/>
  <c r="D377" i="55"/>
  <c r="D378" i="55"/>
  <c r="D379" i="55"/>
  <c r="D380" i="55"/>
  <c r="D381" i="55"/>
  <c r="D382" i="55"/>
  <c r="D383" i="55"/>
  <c r="D384" i="55"/>
  <c r="D385" i="55"/>
  <c r="D386" i="55"/>
  <c r="D387" i="55"/>
  <c r="D388" i="55"/>
  <c r="D389" i="55"/>
  <c r="D390" i="55"/>
  <c r="D391" i="55"/>
  <c r="D392" i="55"/>
  <c r="D393" i="55"/>
  <c r="D394" i="55"/>
  <c r="D395" i="55"/>
  <c r="D396" i="55"/>
  <c r="D397" i="55"/>
  <c r="D398" i="55"/>
  <c r="D399" i="55"/>
  <c r="D400" i="55"/>
  <c r="D401" i="55"/>
  <c r="D402" i="55"/>
  <c r="D403" i="55"/>
  <c r="D404" i="55"/>
  <c r="D405" i="55"/>
  <c r="D406" i="55"/>
  <c r="D407" i="55"/>
  <c r="D408" i="55"/>
  <c r="D409" i="55"/>
  <c r="D410" i="55"/>
  <c r="D411" i="55"/>
  <c r="D412" i="55"/>
  <c r="D413" i="55"/>
  <c r="D414" i="55"/>
  <c r="D415" i="55"/>
  <c r="D416" i="55"/>
  <c r="D417" i="55"/>
  <c r="D418" i="55"/>
  <c r="D419" i="55"/>
  <c r="D420" i="55"/>
  <c r="D421" i="55"/>
  <c r="D422" i="55"/>
  <c r="D423" i="55"/>
  <c r="D424" i="55"/>
  <c r="D425" i="55"/>
  <c r="D426" i="55"/>
  <c r="D427" i="55"/>
  <c r="D428" i="55"/>
  <c r="D429" i="55"/>
  <c r="D430" i="55"/>
  <c r="D431" i="55"/>
  <c r="D432" i="55"/>
  <c r="D433" i="55"/>
  <c r="D434" i="55"/>
  <c r="D435" i="55"/>
  <c r="D436" i="55"/>
  <c r="D437" i="55"/>
  <c r="D438" i="55"/>
  <c r="D439" i="55"/>
  <c r="D440" i="55"/>
  <c r="D441" i="55"/>
  <c r="D442" i="55"/>
  <c r="D443" i="55"/>
  <c r="D444" i="55"/>
  <c r="D445" i="55"/>
  <c r="D446" i="55"/>
  <c r="D447" i="55"/>
  <c r="D448" i="55"/>
  <c r="D449" i="55"/>
  <c r="D450" i="55"/>
  <c r="D451" i="55"/>
  <c r="D452" i="55"/>
  <c r="D453" i="55"/>
  <c r="D454" i="55"/>
  <c r="D455" i="55"/>
  <c r="D456" i="55"/>
  <c r="D457" i="55"/>
  <c r="D458" i="55"/>
  <c r="D459" i="55"/>
  <c r="D460" i="55"/>
  <c r="D461" i="55"/>
  <c r="D462" i="55"/>
  <c r="D463" i="55"/>
  <c r="D464" i="55"/>
  <c r="D465" i="55"/>
  <c r="D466" i="55"/>
  <c r="D467" i="55"/>
  <c r="D468" i="55"/>
  <c r="D469" i="55"/>
  <c r="D470" i="55"/>
  <c r="D471" i="55"/>
  <c r="D472" i="55"/>
  <c r="D473" i="55"/>
  <c r="D474" i="55"/>
  <c r="D475" i="55"/>
  <c r="D476" i="55"/>
  <c r="D477" i="55"/>
  <c r="D478" i="55"/>
  <c r="D479" i="55"/>
  <c r="D480" i="55"/>
  <c r="D481" i="55"/>
  <c r="D482" i="55"/>
  <c r="D483" i="55"/>
  <c r="D484" i="55"/>
  <c r="D485" i="55"/>
  <c r="D486" i="55"/>
  <c r="D487" i="55"/>
  <c r="D488" i="55"/>
  <c r="D489" i="55"/>
  <c r="D490" i="55"/>
  <c r="D491" i="55"/>
  <c r="D492" i="55"/>
  <c r="D493" i="55"/>
  <c r="D494" i="55"/>
  <c r="D495" i="55"/>
  <c r="D496" i="55"/>
  <c r="D497" i="55"/>
  <c r="D498" i="55"/>
  <c r="D499" i="55"/>
  <c r="D500" i="55"/>
  <c r="D501" i="55"/>
  <c r="D502" i="55"/>
  <c r="D503" i="55"/>
  <c r="D504" i="55"/>
  <c r="D505" i="55"/>
  <c r="D506" i="55"/>
  <c r="D507" i="55"/>
  <c r="D508" i="55"/>
  <c r="D509" i="55"/>
  <c r="D510" i="55"/>
  <c r="D511" i="55"/>
  <c r="D512" i="55"/>
  <c r="D513" i="55"/>
  <c r="D514" i="55"/>
  <c r="D515" i="55"/>
  <c r="D516" i="55"/>
  <c r="D517" i="55"/>
  <c r="D518" i="55"/>
  <c r="D519" i="55"/>
  <c r="D520" i="55"/>
  <c r="D521" i="55"/>
  <c r="D522" i="55"/>
  <c r="D523" i="55"/>
  <c r="D524" i="55"/>
  <c r="D525" i="55"/>
  <c r="D526" i="55"/>
  <c r="D527" i="55"/>
  <c r="D528" i="55"/>
  <c r="D529" i="55"/>
  <c r="D530" i="55"/>
  <c r="D531" i="55"/>
  <c r="D532" i="55"/>
  <c r="D533" i="55"/>
  <c r="D534" i="55"/>
  <c r="D535" i="55"/>
  <c r="D536" i="55"/>
  <c r="D537" i="55"/>
  <c r="D538" i="55"/>
  <c r="D539" i="55"/>
  <c r="D540" i="55"/>
  <c r="D541" i="55"/>
  <c r="D542" i="55"/>
  <c r="D543" i="55"/>
  <c r="D544" i="55"/>
  <c r="D545" i="55"/>
  <c r="D546" i="55"/>
  <c r="D547" i="55"/>
  <c r="D548" i="55"/>
  <c r="D549" i="55"/>
  <c r="D550" i="55"/>
  <c r="D551" i="55"/>
  <c r="D552" i="55"/>
  <c r="D553" i="55"/>
  <c r="D554" i="55"/>
  <c r="D555" i="55"/>
  <c r="D556" i="55"/>
  <c r="D557" i="55"/>
  <c r="D558" i="55"/>
  <c r="D559" i="55"/>
  <c r="D560" i="55"/>
  <c r="D561" i="55"/>
  <c r="D562" i="55"/>
  <c r="D563" i="55"/>
  <c r="D564" i="55"/>
  <c r="D565" i="55"/>
  <c r="D566" i="55"/>
  <c r="D567" i="55"/>
  <c r="D568" i="55"/>
  <c r="D569" i="55"/>
  <c r="D570" i="55"/>
  <c r="D571" i="55"/>
  <c r="D572" i="55"/>
  <c r="D573" i="55"/>
  <c r="D574" i="55"/>
  <c r="D575" i="55"/>
  <c r="D576" i="55"/>
  <c r="D577" i="55"/>
  <c r="D578" i="55"/>
  <c r="D579" i="55"/>
  <c r="D580" i="55"/>
  <c r="D581" i="55"/>
  <c r="D582" i="55"/>
  <c r="D583" i="55"/>
  <c r="D584" i="55"/>
  <c r="D585" i="55"/>
  <c r="D586" i="55"/>
  <c r="D587" i="55"/>
  <c r="D588" i="55"/>
  <c r="D589" i="55"/>
  <c r="D590" i="55"/>
  <c r="D591" i="55"/>
  <c r="D592" i="55"/>
  <c r="D593" i="55"/>
  <c r="D594" i="55"/>
  <c r="D595" i="55"/>
  <c r="D596" i="55"/>
  <c r="D597" i="55"/>
  <c r="D598" i="55"/>
  <c r="D599" i="55"/>
  <c r="D600" i="55"/>
  <c r="D601" i="55"/>
  <c r="D602" i="55"/>
  <c r="D603" i="55"/>
  <c r="D604" i="55"/>
  <c r="D605" i="55"/>
  <c r="D606" i="55"/>
  <c r="D607" i="55"/>
  <c r="D608" i="55"/>
  <c r="D609" i="55"/>
  <c r="D610" i="55"/>
  <c r="D611" i="55"/>
  <c r="D612" i="55"/>
  <c r="D613" i="55"/>
  <c r="D614" i="55"/>
  <c r="D615" i="55"/>
  <c r="D616" i="55"/>
  <c r="D617" i="55"/>
  <c r="D618" i="55"/>
  <c r="D619" i="55"/>
  <c r="D620" i="55"/>
  <c r="D621" i="55"/>
  <c r="D622" i="55"/>
  <c r="D623" i="55"/>
  <c r="D624" i="55"/>
  <c r="D625" i="55"/>
  <c r="D626" i="55"/>
  <c r="D627" i="55"/>
  <c r="D628" i="55"/>
  <c r="D629" i="55"/>
  <c r="D630" i="55"/>
  <c r="D631" i="55"/>
  <c r="D632" i="55"/>
  <c r="D633" i="55"/>
  <c r="D634" i="55"/>
  <c r="D635" i="55"/>
  <c r="D636" i="55"/>
  <c r="D637" i="55"/>
  <c r="D638" i="55"/>
  <c r="D639" i="55"/>
  <c r="D640" i="55"/>
  <c r="D641" i="55"/>
  <c r="D642" i="55"/>
  <c r="D643" i="55"/>
  <c r="D644" i="55"/>
  <c r="D645" i="55"/>
  <c r="D646" i="55"/>
  <c r="D647" i="55"/>
  <c r="D648" i="55"/>
  <c r="D649" i="55"/>
  <c r="D650" i="55"/>
  <c r="D651" i="55"/>
  <c r="D652" i="55"/>
  <c r="D653" i="55"/>
  <c r="D654" i="55"/>
  <c r="D655" i="55"/>
  <c r="D656" i="55"/>
  <c r="D657" i="55"/>
  <c r="D658" i="55"/>
  <c r="D659" i="55"/>
  <c r="D660" i="55"/>
  <c r="D661" i="55"/>
  <c r="D662" i="55"/>
  <c r="D663" i="55"/>
  <c r="D664" i="55"/>
  <c r="D665" i="55"/>
  <c r="D666" i="55"/>
  <c r="D667" i="55"/>
  <c r="D668" i="55"/>
  <c r="D669" i="55"/>
  <c r="D670" i="55"/>
  <c r="D671" i="55"/>
  <c r="D672" i="55"/>
  <c r="D673" i="55"/>
  <c r="D674" i="55"/>
  <c r="D675" i="55"/>
  <c r="D676" i="55"/>
  <c r="D677" i="55"/>
  <c r="D678" i="55"/>
  <c r="D679" i="55"/>
  <c r="D680" i="55"/>
  <c r="D681" i="55"/>
  <c r="D682" i="55"/>
  <c r="D683" i="55"/>
  <c r="D684" i="55"/>
  <c r="D685" i="55"/>
  <c r="D686" i="55"/>
  <c r="D687" i="55"/>
  <c r="D688" i="55"/>
  <c r="D689" i="55"/>
  <c r="D690" i="55"/>
  <c r="D691" i="55"/>
  <c r="D692" i="55"/>
  <c r="D693" i="55"/>
  <c r="D694" i="55"/>
  <c r="D695" i="55"/>
  <c r="D696" i="55"/>
  <c r="D697" i="55"/>
  <c r="D698" i="55"/>
  <c r="D699" i="55"/>
  <c r="D700" i="55"/>
  <c r="D701" i="55"/>
  <c r="D702" i="55"/>
  <c r="D703" i="55"/>
  <c r="D704" i="55"/>
  <c r="D705" i="55"/>
  <c r="D706" i="55"/>
  <c r="D707" i="55"/>
  <c r="D708" i="55"/>
  <c r="D709" i="55"/>
  <c r="D710" i="55"/>
  <c r="D711" i="55"/>
  <c r="D712" i="55"/>
  <c r="D713" i="55"/>
  <c r="D714" i="55"/>
  <c r="D76" i="55"/>
  <c r="U5" i="55"/>
  <c r="U6" i="55"/>
  <c r="U7" i="55"/>
  <c r="U8" i="55"/>
  <c r="U9" i="55"/>
  <c r="U10" i="55"/>
  <c r="U11" i="55"/>
  <c r="U12" i="55"/>
  <c r="U13" i="55"/>
  <c r="U14" i="55"/>
  <c r="U15" i="55"/>
  <c r="U16" i="55"/>
  <c r="U17" i="55"/>
  <c r="U18" i="55"/>
  <c r="U19" i="55"/>
  <c r="U20" i="55"/>
  <c r="U21" i="55"/>
  <c r="U22" i="55"/>
  <c r="U23" i="55"/>
  <c r="U24" i="55"/>
  <c r="U25" i="55"/>
  <c r="U26" i="55"/>
  <c r="U27" i="55"/>
  <c r="U28" i="55"/>
  <c r="U29" i="55"/>
  <c r="U30" i="55"/>
  <c r="U31" i="55"/>
  <c r="U32" i="55"/>
  <c r="U33" i="55"/>
  <c r="U34" i="55"/>
  <c r="U35" i="55"/>
  <c r="U36" i="55"/>
  <c r="U37" i="55"/>
  <c r="U38" i="55"/>
  <c r="U39" i="55"/>
  <c r="U40" i="55"/>
  <c r="U41" i="55"/>
  <c r="U42" i="55"/>
  <c r="U43" i="55"/>
  <c r="U44" i="55"/>
  <c r="U45" i="55"/>
  <c r="U46" i="55"/>
  <c r="U47" i="55"/>
  <c r="U48" i="55"/>
  <c r="U49" i="55"/>
  <c r="U50" i="55"/>
  <c r="U51" i="55"/>
  <c r="U52" i="55"/>
  <c r="U53" i="55"/>
  <c r="U54" i="55"/>
  <c r="U55" i="55"/>
  <c r="U56" i="55"/>
  <c r="U57" i="55"/>
  <c r="U58" i="55"/>
  <c r="U59" i="55"/>
  <c r="U60" i="55"/>
  <c r="U61" i="55"/>
  <c r="U62" i="55"/>
  <c r="U63" i="55"/>
  <c r="U64" i="55"/>
  <c r="U65" i="55"/>
  <c r="U66" i="55"/>
  <c r="U67" i="55"/>
  <c r="U68" i="55"/>
  <c r="U69" i="55"/>
  <c r="U70" i="55"/>
  <c r="U71" i="55"/>
  <c r="U72" i="55"/>
  <c r="U73" i="55"/>
  <c r="U74" i="55"/>
  <c r="U4" i="55"/>
  <c r="Y5" i="55"/>
  <c r="Y6" i="55"/>
  <c r="Y7" i="55"/>
  <c r="Y8" i="55"/>
  <c r="Y9" i="55"/>
  <c r="Y10" i="55"/>
  <c r="Y11" i="55"/>
  <c r="Y12" i="55"/>
  <c r="Y13" i="55"/>
  <c r="Y14" i="55"/>
  <c r="Y15" i="55"/>
  <c r="Y16" i="55"/>
  <c r="Y17" i="55"/>
  <c r="Y18" i="55"/>
  <c r="Y19" i="55"/>
  <c r="Y20" i="55"/>
  <c r="Y21" i="55"/>
  <c r="Y22" i="55"/>
  <c r="Y23" i="55"/>
  <c r="Y24" i="55"/>
  <c r="Y25" i="55"/>
  <c r="Y26" i="55"/>
  <c r="Y27" i="55"/>
  <c r="Y28" i="55"/>
  <c r="Y29" i="55"/>
  <c r="Y30" i="55"/>
  <c r="Y31" i="55"/>
  <c r="Y32" i="55"/>
  <c r="Y33" i="55"/>
  <c r="Y34" i="55"/>
  <c r="Y35" i="55"/>
  <c r="Y36" i="55"/>
  <c r="Y37" i="55"/>
  <c r="Y38" i="55"/>
  <c r="Y39" i="55"/>
  <c r="Y40" i="55"/>
  <c r="Y41" i="55"/>
  <c r="Y42" i="55"/>
  <c r="Y43" i="55"/>
  <c r="Y44" i="55"/>
  <c r="Y45" i="55"/>
  <c r="Y46" i="55"/>
  <c r="Y47" i="55"/>
  <c r="Y48" i="55"/>
  <c r="Y49" i="55"/>
  <c r="Y50" i="55"/>
  <c r="Y51" i="55"/>
  <c r="Y52" i="55"/>
  <c r="Y53" i="55"/>
  <c r="Y54" i="55"/>
  <c r="Y55" i="55"/>
  <c r="Y56" i="55"/>
  <c r="Y57" i="55"/>
  <c r="Y58" i="55"/>
  <c r="Y59" i="55"/>
  <c r="Y60" i="55"/>
  <c r="Y61" i="55"/>
  <c r="Y62" i="55"/>
  <c r="Y63" i="55"/>
  <c r="Y64" i="55"/>
  <c r="Y65" i="55"/>
  <c r="Y66" i="55"/>
  <c r="Y67" i="55"/>
  <c r="Y68" i="55"/>
  <c r="Y69" i="55"/>
  <c r="Y70" i="55"/>
  <c r="Y71" i="55"/>
  <c r="Y72" i="55"/>
  <c r="Y73" i="55"/>
  <c r="Y74" i="55"/>
  <c r="Y4" i="55"/>
  <c r="AC5" i="55"/>
  <c r="AC6" i="55"/>
  <c r="AC7" i="55"/>
  <c r="AC8" i="55"/>
  <c r="AC9" i="55"/>
  <c r="AC10" i="55"/>
  <c r="AC11" i="55"/>
  <c r="AC12" i="55"/>
  <c r="AC13" i="55"/>
  <c r="AC14" i="55"/>
  <c r="AC15" i="55"/>
  <c r="AC16" i="55"/>
  <c r="AC17" i="55"/>
  <c r="AC18" i="55"/>
  <c r="AC19" i="55"/>
  <c r="AC20" i="55"/>
  <c r="AC21" i="55"/>
  <c r="AC22" i="55"/>
  <c r="AC23" i="55"/>
  <c r="AC24" i="55"/>
  <c r="AC25" i="55"/>
  <c r="AC26" i="55"/>
  <c r="AC27" i="55"/>
  <c r="AC28" i="55"/>
  <c r="AC29" i="55"/>
  <c r="AC30" i="55"/>
  <c r="AC31" i="55"/>
  <c r="AC32" i="55"/>
  <c r="AC33" i="55"/>
  <c r="AC34" i="55"/>
  <c r="AC35" i="55"/>
  <c r="AC36" i="55"/>
  <c r="AC37" i="55"/>
  <c r="AC38" i="55"/>
  <c r="AC39" i="55"/>
  <c r="AC40" i="55"/>
  <c r="AC41" i="55"/>
  <c r="AC42" i="55"/>
  <c r="AC43" i="55"/>
  <c r="AC44" i="55"/>
  <c r="AC45" i="55"/>
  <c r="AC46" i="55"/>
  <c r="AC47" i="55"/>
  <c r="AC48" i="55"/>
  <c r="AC49" i="55"/>
  <c r="AC50" i="55"/>
  <c r="AC51" i="55"/>
  <c r="AC52" i="55"/>
  <c r="AC53" i="55"/>
  <c r="AC54" i="55"/>
  <c r="AC55" i="55"/>
  <c r="AC56" i="55"/>
  <c r="AC57" i="55"/>
  <c r="AC58" i="55"/>
  <c r="AC59" i="55"/>
  <c r="AC60" i="55"/>
  <c r="AC61" i="55"/>
  <c r="AC62" i="55"/>
  <c r="AC63" i="55"/>
  <c r="AC64" i="55"/>
  <c r="AC65" i="55"/>
  <c r="AC66" i="55"/>
  <c r="AC67" i="55"/>
  <c r="AC68" i="55"/>
  <c r="AC69" i="55"/>
  <c r="AC70" i="55"/>
  <c r="AC71" i="55"/>
  <c r="AC72" i="55"/>
  <c r="AC73" i="55"/>
  <c r="AC74" i="55"/>
  <c r="AC4" i="55"/>
  <c r="AG5" i="55"/>
  <c r="AG6" i="55"/>
  <c r="AG7" i="55"/>
  <c r="AG8" i="55"/>
  <c r="AG9" i="55"/>
  <c r="AG10" i="55"/>
  <c r="AG11" i="55"/>
  <c r="AG12" i="55"/>
  <c r="AG13" i="55"/>
  <c r="AG14" i="55"/>
  <c r="AG15" i="55"/>
  <c r="AG16" i="55"/>
  <c r="AG17" i="55"/>
  <c r="AG18" i="55"/>
  <c r="AG19" i="55"/>
  <c r="AG20" i="55"/>
  <c r="AG21" i="55"/>
  <c r="AG22" i="55"/>
  <c r="AG23" i="55"/>
  <c r="AG24" i="55"/>
  <c r="AG25" i="55"/>
  <c r="AG26" i="55"/>
  <c r="AG27" i="55"/>
  <c r="AG28" i="55"/>
  <c r="AG29" i="55"/>
  <c r="AG30" i="55"/>
  <c r="AG31" i="55"/>
  <c r="AG32" i="55"/>
  <c r="AG33" i="55"/>
  <c r="AG34" i="55"/>
  <c r="AG35" i="55"/>
  <c r="AG36" i="55"/>
  <c r="AG37" i="55"/>
  <c r="AG38" i="55"/>
  <c r="AG39" i="55"/>
  <c r="AG40" i="55"/>
  <c r="AG41" i="55"/>
  <c r="AG42" i="55"/>
  <c r="AG43" i="55"/>
  <c r="AG44" i="55"/>
  <c r="AG45" i="55"/>
  <c r="AG46" i="55"/>
  <c r="AG47" i="55"/>
  <c r="AG48" i="55"/>
  <c r="AG49" i="55"/>
  <c r="AG50" i="55"/>
  <c r="AG51" i="55"/>
  <c r="AG52" i="55"/>
  <c r="AG53" i="55"/>
  <c r="AG54" i="55"/>
  <c r="AG55" i="55"/>
  <c r="AG56" i="55"/>
  <c r="AG57" i="55"/>
  <c r="AG58" i="55"/>
  <c r="AG59" i="55"/>
  <c r="AG60" i="55"/>
  <c r="AG61" i="55"/>
  <c r="AG62" i="55"/>
  <c r="AG63" i="55"/>
  <c r="AG64" i="55"/>
  <c r="AG65" i="55"/>
  <c r="AG66" i="55"/>
  <c r="AG67" i="55"/>
  <c r="AG68" i="55"/>
  <c r="AG69" i="55"/>
  <c r="AG70" i="55"/>
  <c r="AG71" i="55"/>
  <c r="AG72" i="55"/>
  <c r="AG73" i="55"/>
  <c r="AG74" i="55"/>
  <c r="AG4" i="55"/>
  <c r="AK5" i="55"/>
  <c r="AK6" i="55"/>
  <c r="AK7" i="55"/>
  <c r="AK8" i="55"/>
  <c r="AK9" i="55"/>
  <c r="AK10" i="55"/>
  <c r="AK11" i="55"/>
  <c r="AK12" i="55"/>
  <c r="AK13" i="55"/>
  <c r="AK14" i="55"/>
  <c r="AK15" i="55"/>
  <c r="AK16" i="55"/>
  <c r="AK17" i="55"/>
  <c r="AK18" i="55"/>
  <c r="AK19" i="55"/>
  <c r="AK20" i="55"/>
  <c r="AK21" i="55"/>
  <c r="AK22" i="55"/>
  <c r="AK23" i="55"/>
  <c r="AK24" i="55"/>
  <c r="AK25" i="55"/>
  <c r="AK26" i="55"/>
  <c r="AK27" i="55"/>
  <c r="AK28" i="55"/>
  <c r="AK29" i="55"/>
  <c r="AK30" i="55"/>
  <c r="AK31" i="55"/>
  <c r="AK32" i="55"/>
  <c r="AK33" i="55"/>
  <c r="AK34" i="55"/>
  <c r="AK35" i="55"/>
  <c r="AK36" i="55"/>
  <c r="AK37" i="55"/>
  <c r="AK38" i="55"/>
  <c r="AK39" i="55"/>
  <c r="AK40" i="55"/>
  <c r="AK41" i="55"/>
  <c r="AK42" i="55"/>
  <c r="AK43" i="55"/>
  <c r="AK44" i="55"/>
  <c r="AK45" i="55"/>
  <c r="AK46" i="55"/>
  <c r="AK47" i="55"/>
  <c r="AK48" i="55"/>
  <c r="AK49" i="55"/>
  <c r="AK50" i="55"/>
  <c r="AK51" i="55"/>
  <c r="AK52" i="55"/>
  <c r="AK53" i="55"/>
  <c r="AK54" i="55"/>
  <c r="AK55" i="55"/>
  <c r="AK56" i="55"/>
  <c r="AK57" i="55"/>
  <c r="AK58" i="55"/>
  <c r="AK59" i="55"/>
  <c r="AK60" i="55"/>
  <c r="AK61" i="55"/>
  <c r="AK62" i="55"/>
  <c r="AK63" i="55"/>
  <c r="AK64" i="55"/>
  <c r="AK65" i="55"/>
  <c r="AK66" i="55"/>
  <c r="AK67" i="55"/>
  <c r="AK68" i="55"/>
  <c r="AK69" i="55"/>
  <c r="AK70" i="55"/>
  <c r="AK71" i="55"/>
  <c r="AK72" i="55"/>
  <c r="AK73" i="55"/>
  <c r="AK74" i="55"/>
  <c r="AK4" i="55"/>
  <c r="J34" i="7"/>
  <c r="J32" i="7"/>
  <c r="J30" i="7"/>
  <c r="AI5" i="57"/>
  <c r="AI6" i="57"/>
  <c r="AI7" i="57"/>
  <c r="AI8" i="57"/>
  <c r="AI9" i="57"/>
  <c r="AI10" i="57"/>
  <c r="AI11" i="57"/>
  <c r="AI12" i="57"/>
  <c r="AI13" i="57"/>
  <c r="AI14" i="57"/>
  <c r="AI15" i="57"/>
  <c r="AI16" i="57"/>
  <c r="AI17" i="57"/>
  <c r="AI18" i="57"/>
  <c r="AI19" i="57"/>
  <c r="AI20" i="57"/>
  <c r="AI21" i="57"/>
  <c r="AI22" i="57"/>
  <c r="AI23" i="57"/>
  <c r="AI24" i="57"/>
  <c r="AI25" i="57"/>
  <c r="AI26" i="57"/>
  <c r="AI27" i="57"/>
  <c r="AI28" i="57"/>
  <c r="AI29" i="57"/>
  <c r="AI30" i="57"/>
  <c r="AI31" i="57"/>
  <c r="AI32" i="57"/>
  <c r="AI33" i="57"/>
  <c r="AI34" i="57"/>
  <c r="AI35" i="57"/>
  <c r="AI36" i="57"/>
  <c r="AI37" i="57"/>
  <c r="AI38" i="57"/>
  <c r="AI39" i="57"/>
  <c r="AI40" i="57"/>
  <c r="AI41" i="57"/>
  <c r="AI42" i="57"/>
  <c r="AI43" i="57"/>
  <c r="AI44" i="57"/>
  <c r="AI45" i="57"/>
  <c r="AI46" i="57"/>
  <c r="AI47" i="57"/>
  <c r="AI48" i="57"/>
  <c r="AI49" i="57"/>
  <c r="AI50" i="57"/>
  <c r="AI51" i="57"/>
  <c r="AI52" i="57"/>
  <c r="AI53" i="57"/>
  <c r="AI54" i="57"/>
  <c r="AI55" i="57"/>
  <c r="AI56" i="57"/>
  <c r="AI57" i="57"/>
  <c r="AI58" i="57"/>
  <c r="AI59" i="57"/>
  <c r="AI60" i="57"/>
  <c r="AI61" i="57"/>
  <c r="AI62" i="57"/>
  <c r="AI63" i="57"/>
  <c r="AI64" i="57"/>
  <c r="AI65" i="57"/>
  <c r="AI66" i="57"/>
  <c r="AI67" i="57"/>
  <c r="AI68" i="57"/>
  <c r="AI69" i="57"/>
  <c r="AI70" i="57"/>
  <c r="AI71" i="57"/>
  <c r="AI72" i="57"/>
  <c r="AI73" i="57"/>
  <c r="AI74" i="57"/>
  <c r="AI75" i="57"/>
  <c r="AI76" i="57"/>
  <c r="AI77" i="57"/>
  <c r="AI78" i="57"/>
  <c r="AI79" i="57"/>
  <c r="AI80" i="57"/>
  <c r="AI81" i="57"/>
  <c r="AI82" i="57"/>
  <c r="AI83" i="57"/>
  <c r="AI84" i="57"/>
  <c r="AI85" i="57"/>
  <c r="AI86" i="57"/>
  <c r="AI87" i="57"/>
  <c r="AI88" i="57"/>
  <c r="AI89" i="57"/>
  <c r="AI90" i="57"/>
  <c r="AI91" i="57"/>
  <c r="AI92" i="57"/>
  <c r="AI93" i="57"/>
  <c r="AI94" i="57"/>
  <c r="AI95" i="57"/>
  <c r="AI96" i="57"/>
  <c r="AI97" i="57"/>
  <c r="AI98" i="57"/>
  <c r="AI99" i="57"/>
  <c r="AI100" i="57"/>
  <c r="AI101" i="57"/>
  <c r="AI102" i="57"/>
  <c r="AI103" i="57"/>
  <c r="AI104" i="57"/>
  <c r="AI105" i="57"/>
  <c r="AI106" i="57"/>
  <c r="AI107" i="57"/>
  <c r="AI108" i="57"/>
  <c r="AI109" i="57"/>
  <c r="AI110" i="57"/>
  <c r="AI111" i="57"/>
  <c r="AI112" i="57"/>
  <c r="AI113" i="57"/>
  <c r="AI114" i="57"/>
  <c r="AI115" i="57"/>
  <c r="AI116" i="57"/>
  <c r="AI117" i="57"/>
  <c r="AI118" i="57"/>
  <c r="AI119" i="57"/>
  <c r="AI120" i="57"/>
  <c r="AI121" i="57"/>
  <c r="AI122" i="57"/>
  <c r="AI123" i="57"/>
  <c r="AI124" i="57"/>
  <c r="AI125" i="57"/>
  <c r="AI126" i="57"/>
  <c r="AI127" i="57"/>
  <c r="AI128" i="57"/>
  <c r="AI129" i="57"/>
  <c r="AI130" i="57"/>
  <c r="AI131" i="57"/>
  <c r="AI132" i="57"/>
  <c r="AI133" i="57"/>
  <c r="AI134" i="57"/>
  <c r="AI135" i="57"/>
  <c r="AI136" i="57"/>
  <c r="AI137" i="57"/>
  <c r="AI138" i="57"/>
  <c r="AI139" i="57"/>
  <c r="AI140" i="57"/>
  <c r="AI141" i="57"/>
  <c r="AI142" i="57"/>
  <c r="AI143" i="57"/>
  <c r="AI144" i="57"/>
  <c r="AI145" i="57"/>
  <c r="AI146" i="57"/>
  <c r="AI147" i="57"/>
  <c r="AI148" i="57"/>
  <c r="AI149" i="57"/>
  <c r="AI150" i="57"/>
  <c r="AI151" i="57"/>
  <c r="AI152" i="57"/>
  <c r="AI153" i="57"/>
  <c r="AI154" i="57"/>
  <c r="AI155" i="57"/>
  <c r="AI156" i="57"/>
  <c r="AI157" i="57"/>
  <c r="AI158" i="57"/>
  <c r="AI159" i="57"/>
  <c r="AI160" i="57"/>
  <c r="AI161" i="57"/>
  <c r="AI162" i="57"/>
  <c r="AI163" i="57"/>
  <c r="AI164" i="57"/>
  <c r="AI165" i="57"/>
  <c r="AI166" i="57"/>
  <c r="AI167" i="57"/>
  <c r="AI168" i="57"/>
  <c r="AI169" i="57"/>
  <c r="AI170" i="57"/>
  <c r="AI171" i="57"/>
  <c r="AI172" i="57"/>
  <c r="AI173" i="57"/>
  <c r="AI174" i="57"/>
  <c r="AI175" i="57"/>
  <c r="AI176" i="57"/>
  <c r="AI177" i="57"/>
  <c r="AI178" i="57"/>
  <c r="AI179" i="57"/>
  <c r="AI180" i="57"/>
  <c r="AI181" i="57"/>
  <c r="AI182" i="57"/>
  <c r="AI183" i="57"/>
  <c r="AI184" i="57"/>
  <c r="AI185" i="57"/>
  <c r="AI186" i="57"/>
  <c r="AI187" i="57"/>
  <c r="AI188" i="57"/>
  <c r="AI189" i="57"/>
  <c r="AI190" i="57"/>
  <c r="AI191" i="57"/>
  <c r="AI192" i="57"/>
  <c r="AI193" i="57"/>
  <c r="AI194" i="57"/>
  <c r="AI195" i="57"/>
  <c r="AI196" i="57"/>
  <c r="AI197" i="57"/>
  <c r="AI198" i="57"/>
  <c r="AI199" i="57"/>
  <c r="AI200" i="57"/>
  <c r="AI201" i="57"/>
  <c r="AI202" i="57"/>
  <c r="AI203" i="57"/>
  <c r="AI204" i="57"/>
  <c r="AI205" i="57"/>
  <c r="AI206" i="57"/>
  <c r="AI207" i="57"/>
  <c r="AI208" i="57"/>
  <c r="AI209" i="57"/>
  <c r="AI210" i="57"/>
  <c r="AI211" i="57"/>
  <c r="AI212" i="57"/>
  <c r="AI213" i="57"/>
  <c r="AI214" i="57"/>
  <c r="AI215" i="57"/>
  <c r="AI216" i="57"/>
  <c r="AI217" i="57"/>
  <c r="AI218" i="57"/>
  <c r="AI219" i="57"/>
  <c r="AI220" i="57"/>
  <c r="AI221" i="57"/>
  <c r="AI222" i="57"/>
  <c r="AI223" i="57"/>
  <c r="AI224" i="57"/>
  <c r="AI225" i="57"/>
  <c r="AI226" i="57"/>
  <c r="AI227" i="57"/>
  <c r="AI228" i="57"/>
  <c r="AI229" i="57"/>
  <c r="AI230" i="57"/>
  <c r="AI231" i="57"/>
  <c r="AI232" i="57"/>
  <c r="AI233" i="57"/>
  <c r="AI234" i="57"/>
  <c r="AI235" i="57"/>
  <c r="AI236" i="57"/>
  <c r="AI237" i="57"/>
  <c r="AI238" i="57"/>
  <c r="AI239" i="57"/>
  <c r="AI240" i="57"/>
  <c r="AI241" i="57"/>
  <c r="AI242" i="57"/>
  <c r="AI243" i="57"/>
  <c r="AI244" i="57"/>
  <c r="AI245" i="57"/>
  <c r="AI246" i="57"/>
  <c r="AI247" i="57"/>
  <c r="AI248" i="57"/>
  <c r="AI249" i="57"/>
  <c r="AI250" i="57"/>
  <c r="AI251" i="57"/>
  <c r="AI252" i="57"/>
  <c r="AI253" i="57"/>
  <c r="AI254" i="57"/>
  <c r="AI255" i="57"/>
  <c r="AI256" i="57"/>
  <c r="AI257" i="57"/>
  <c r="AI258" i="57"/>
  <c r="AI259" i="57"/>
  <c r="AI260" i="57"/>
  <c r="AI261" i="57"/>
  <c r="AI262" i="57"/>
  <c r="AI263" i="57"/>
  <c r="AI264" i="57"/>
  <c r="AI265" i="57"/>
  <c r="AI266" i="57"/>
  <c r="AI267" i="57"/>
  <c r="AI268" i="57"/>
  <c r="AI269" i="57"/>
  <c r="AI270" i="57"/>
  <c r="AI271" i="57"/>
  <c r="AI272" i="57"/>
  <c r="AI273" i="57"/>
  <c r="AI274" i="57"/>
  <c r="AI275" i="57"/>
  <c r="AI276" i="57"/>
  <c r="AI277" i="57"/>
  <c r="AI278" i="57"/>
  <c r="AI279" i="57"/>
  <c r="AI280" i="57"/>
  <c r="AI281" i="57"/>
  <c r="AI282" i="57"/>
  <c r="AI283" i="57"/>
  <c r="AI284" i="57"/>
  <c r="AI285" i="57"/>
  <c r="AI286" i="57"/>
  <c r="AI287" i="57"/>
  <c r="AI288" i="57"/>
  <c r="AI289" i="57"/>
  <c r="AI290" i="57"/>
  <c r="AI291" i="57"/>
  <c r="AI292" i="57"/>
  <c r="AI293" i="57"/>
  <c r="AI294" i="57"/>
  <c r="AI295" i="57"/>
  <c r="AI296" i="57"/>
  <c r="AI297" i="57"/>
  <c r="AI298" i="57"/>
  <c r="AI299" i="57"/>
  <c r="AI300" i="57"/>
  <c r="AI301" i="57"/>
  <c r="AI302" i="57"/>
  <c r="AI303" i="57"/>
  <c r="AI304" i="57"/>
  <c r="AI305" i="57"/>
  <c r="AI306" i="57"/>
  <c r="AI307" i="57"/>
  <c r="AI308" i="57"/>
  <c r="AI309" i="57"/>
  <c r="AI310" i="57"/>
  <c r="AI311" i="57"/>
  <c r="AI312" i="57"/>
  <c r="AI313" i="57"/>
  <c r="AI314" i="57"/>
  <c r="AI315" i="57"/>
  <c r="AI316" i="57"/>
  <c r="AI317" i="57"/>
  <c r="AI318" i="57"/>
  <c r="AI319" i="57"/>
  <c r="AI320" i="57"/>
  <c r="AI321" i="57"/>
  <c r="AI322" i="57"/>
  <c r="AI323" i="57"/>
  <c r="AI324" i="57"/>
  <c r="AI325" i="57"/>
  <c r="AI326" i="57"/>
  <c r="AI327" i="57"/>
  <c r="AI328" i="57"/>
  <c r="AI329" i="57"/>
  <c r="AI330" i="57"/>
  <c r="AI331" i="57"/>
  <c r="AI332" i="57"/>
  <c r="AI333" i="57"/>
  <c r="AI334" i="57"/>
  <c r="AI335" i="57"/>
  <c r="AI336" i="57"/>
  <c r="AI337" i="57"/>
  <c r="AI338" i="57"/>
  <c r="AI339" i="57"/>
  <c r="AI340" i="57"/>
  <c r="AI341" i="57"/>
  <c r="AI342" i="57"/>
  <c r="AI343" i="57"/>
  <c r="AI344" i="57"/>
  <c r="AI345" i="57"/>
  <c r="AI346" i="57"/>
  <c r="AI347" i="57"/>
  <c r="AI348" i="57"/>
  <c r="AI349" i="57"/>
  <c r="AI350" i="57"/>
  <c r="AI351" i="57"/>
  <c r="AI352" i="57"/>
  <c r="AI353" i="57"/>
  <c r="AI354" i="57"/>
  <c r="AI355" i="57"/>
  <c r="AI356" i="57"/>
  <c r="AI357" i="57"/>
  <c r="AI358" i="57"/>
  <c r="AI359" i="57"/>
  <c r="AI360" i="57"/>
  <c r="AI361" i="57"/>
  <c r="AI362" i="57"/>
  <c r="AI363" i="57"/>
  <c r="AI364" i="57"/>
  <c r="AI365" i="57"/>
  <c r="AI366" i="57"/>
  <c r="AI367" i="57"/>
  <c r="AI368" i="57"/>
  <c r="AI369" i="57"/>
  <c r="AI370" i="57"/>
  <c r="AI371" i="57"/>
  <c r="AI372" i="57"/>
  <c r="AI373" i="57"/>
  <c r="AI374" i="57"/>
  <c r="AI375" i="57"/>
  <c r="AI376" i="57"/>
  <c r="AI377" i="57"/>
  <c r="AI378" i="57"/>
  <c r="AI379" i="57"/>
  <c r="AI380" i="57"/>
  <c r="AI381" i="57"/>
  <c r="AI382" i="57"/>
  <c r="AI383" i="57"/>
  <c r="AI384" i="57"/>
  <c r="AI385" i="57"/>
  <c r="AI386" i="57"/>
  <c r="AI387" i="57"/>
  <c r="AI388" i="57"/>
  <c r="AI389" i="57"/>
  <c r="AI390" i="57"/>
  <c r="AI391" i="57"/>
  <c r="AI392" i="57"/>
  <c r="AI393" i="57"/>
  <c r="AI394" i="57"/>
  <c r="AI395" i="57"/>
  <c r="AI396" i="57"/>
  <c r="AI397" i="57"/>
  <c r="AI398" i="57"/>
  <c r="AI399" i="57"/>
  <c r="AI400" i="57"/>
  <c r="AI401" i="57"/>
  <c r="AI402" i="57"/>
  <c r="AI403" i="57"/>
  <c r="AI404" i="57"/>
  <c r="AI405" i="57"/>
  <c r="AI406" i="57"/>
  <c r="AI407" i="57"/>
  <c r="AI408" i="57"/>
  <c r="AI409" i="57"/>
  <c r="AI410" i="57"/>
  <c r="AI411" i="57"/>
  <c r="AI412" i="57"/>
  <c r="AI413" i="57"/>
  <c r="AI414" i="57"/>
  <c r="AI415" i="57"/>
  <c r="AI416" i="57"/>
  <c r="AI417" i="57"/>
  <c r="AI418" i="57"/>
  <c r="AI419" i="57"/>
  <c r="AI420" i="57"/>
  <c r="AI421" i="57"/>
  <c r="AI422" i="57"/>
  <c r="AI423" i="57"/>
  <c r="AI424" i="57"/>
  <c r="AI425" i="57"/>
  <c r="AI426" i="57"/>
  <c r="AI427" i="57"/>
  <c r="AI428" i="57"/>
  <c r="AI429" i="57"/>
  <c r="AI430" i="57"/>
  <c r="AI431" i="57"/>
  <c r="AI432" i="57"/>
  <c r="AI433" i="57"/>
  <c r="AI434" i="57"/>
  <c r="AI435" i="57"/>
  <c r="AI436" i="57"/>
  <c r="AI437" i="57"/>
  <c r="AI4" i="57"/>
  <c r="AF276" i="57"/>
  <c r="AF277" i="57"/>
  <c r="AF278" i="57"/>
  <c r="AF279" i="57"/>
  <c r="AF280" i="57"/>
  <c r="AF281" i="57"/>
  <c r="AF282" i="57"/>
  <c r="AF283" i="57"/>
  <c r="AF284" i="57"/>
  <c r="AF285" i="57"/>
  <c r="AF286" i="57"/>
  <c r="AF287" i="57"/>
  <c r="AF288" i="57"/>
  <c r="AF289" i="57"/>
  <c r="AF290" i="57"/>
  <c r="AF291" i="57"/>
  <c r="AF292" i="57"/>
  <c r="AF293" i="57"/>
  <c r="AF294" i="57"/>
  <c r="AF295" i="57"/>
  <c r="AF296" i="57"/>
  <c r="AF297" i="57"/>
  <c r="AF298" i="57"/>
  <c r="AF299" i="57"/>
  <c r="AF275" i="57"/>
  <c r="AF249" i="57"/>
  <c r="AF250" i="57"/>
  <c r="AF251" i="57"/>
  <c r="AF252" i="57"/>
  <c r="AF253" i="57"/>
  <c r="AF254" i="57"/>
  <c r="AF255" i="57"/>
  <c r="AF256" i="57"/>
  <c r="AF257" i="57"/>
  <c r="AF258" i="57"/>
  <c r="AF259" i="57"/>
  <c r="AF260" i="57"/>
  <c r="AF261" i="57"/>
  <c r="AF262" i="57"/>
  <c r="AF263" i="57"/>
  <c r="AF264" i="57"/>
  <c r="AF265" i="57"/>
  <c r="AF266" i="57"/>
  <c r="AF267" i="57"/>
  <c r="AF268" i="57"/>
  <c r="AF269" i="57"/>
  <c r="AF270" i="57"/>
  <c r="AF271" i="57"/>
  <c r="AF272" i="57"/>
  <c r="AF248" i="57"/>
  <c r="AF222" i="57"/>
  <c r="AF223" i="57"/>
  <c r="AF224" i="57"/>
  <c r="AF225" i="57"/>
  <c r="AF226" i="57"/>
  <c r="AF227" i="57"/>
  <c r="AF228" i="57"/>
  <c r="AF229" i="57"/>
  <c r="AF230" i="57"/>
  <c r="AF231" i="57"/>
  <c r="AF232" i="57"/>
  <c r="AF233" i="57"/>
  <c r="AF234" i="57"/>
  <c r="AF235" i="57"/>
  <c r="AF236" i="57"/>
  <c r="AF237" i="57"/>
  <c r="AF238" i="57"/>
  <c r="AF239" i="57"/>
  <c r="AF240" i="57"/>
  <c r="AF241" i="57"/>
  <c r="AF242" i="57"/>
  <c r="AF243" i="57"/>
  <c r="AF244" i="57"/>
  <c r="AF245" i="57"/>
  <c r="AF221" i="57"/>
  <c r="AF195" i="57"/>
  <c r="AF196" i="57"/>
  <c r="AF197" i="57"/>
  <c r="AF198" i="57"/>
  <c r="AF199" i="57"/>
  <c r="AF200" i="57"/>
  <c r="AF201" i="57"/>
  <c r="AF202" i="57"/>
  <c r="AF203" i="57"/>
  <c r="AF204" i="57"/>
  <c r="AF205" i="57"/>
  <c r="AF206" i="57"/>
  <c r="AF207" i="57"/>
  <c r="AF208" i="57"/>
  <c r="AF209" i="57"/>
  <c r="AF210" i="57"/>
  <c r="AF211" i="57"/>
  <c r="AF212" i="57"/>
  <c r="AF213" i="57"/>
  <c r="AF214" i="57"/>
  <c r="AF215" i="57"/>
  <c r="AF216" i="57"/>
  <c r="AF217" i="57"/>
  <c r="AF218" i="57"/>
  <c r="AF194" i="57"/>
  <c r="AF168" i="57"/>
  <c r="AF169" i="57"/>
  <c r="AF170" i="57"/>
  <c r="AF171" i="57"/>
  <c r="AF172" i="57"/>
  <c r="AF173" i="57"/>
  <c r="AF174" i="57"/>
  <c r="AF175" i="57"/>
  <c r="AF176" i="57"/>
  <c r="AF177" i="57"/>
  <c r="AF178" i="57"/>
  <c r="AF179" i="57"/>
  <c r="AF180" i="57"/>
  <c r="AF181" i="57"/>
  <c r="AF182" i="57"/>
  <c r="AF183" i="57"/>
  <c r="AF184" i="57"/>
  <c r="AF185" i="57"/>
  <c r="AF186" i="57"/>
  <c r="AF187" i="57"/>
  <c r="AF188" i="57"/>
  <c r="AF189" i="57"/>
  <c r="AF190" i="57"/>
  <c r="AF191" i="57"/>
  <c r="AF167" i="57"/>
  <c r="AF141" i="57"/>
  <c r="AF142" i="57"/>
  <c r="AF143" i="57"/>
  <c r="AF144" i="57"/>
  <c r="AF145" i="57"/>
  <c r="AF146" i="57"/>
  <c r="AF147" i="57"/>
  <c r="AF148" i="57"/>
  <c r="AF149" i="57"/>
  <c r="AF150" i="57"/>
  <c r="AF151" i="57"/>
  <c r="AF152" i="57"/>
  <c r="AF153" i="57"/>
  <c r="AF154" i="57"/>
  <c r="AF155" i="57"/>
  <c r="AF156" i="57"/>
  <c r="AF157" i="57"/>
  <c r="AF158" i="57"/>
  <c r="AF159" i="57"/>
  <c r="AF160" i="57"/>
  <c r="AF161" i="57"/>
  <c r="AF162" i="57"/>
  <c r="AF163" i="57"/>
  <c r="AF164" i="57"/>
  <c r="AF140" i="57"/>
  <c r="AF114" i="57"/>
  <c r="AF115" i="57"/>
  <c r="AF116" i="57"/>
  <c r="AF117" i="57"/>
  <c r="AF118" i="57"/>
  <c r="AF119" i="57"/>
  <c r="AF120" i="57"/>
  <c r="AF121" i="57"/>
  <c r="AF122" i="57"/>
  <c r="AF123" i="57"/>
  <c r="AF124" i="57"/>
  <c r="AF125" i="57"/>
  <c r="AF126" i="57"/>
  <c r="AF127" i="57"/>
  <c r="AF128" i="57"/>
  <c r="AF129" i="57"/>
  <c r="AF130" i="57"/>
  <c r="AF131" i="57"/>
  <c r="AF132" i="57"/>
  <c r="AF133" i="57"/>
  <c r="AF134" i="57"/>
  <c r="AF135" i="57"/>
  <c r="AF136" i="57"/>
  <c r="AF137" i="57"/>
  <c r="AF113" i="57"/>
  <c r="AF87" i="57"/>
  <c r="AF88" i="57"/>
  <c r="AF89" i="57"/>
  <c r="AF90" i="57"/>
  <c r="AF91" i="57"/>
  <c r="AF92" i="57"/>
  <c r="AF93" i="57"/>
  <c r="AF94" i="57"/>
  <c r="AF95" i="57"/>
  <c r="AF96" i="57"/>
  <c r="AF97" i="57"/>
  <c r="AF98" i="57"/>
  <c r="AF99" i="57"/>
  <c r="AF100" i="57"/>
  <c r="AF101" i="57"/>
  <c r="AF102" i="57"/>
  <c r="AF103" i="57"/>
  <c r="AF104" i="57"/>
  <c r="AF105" i="57"/>
  <c r="AF106" i="57"/>
  <c r="AF107" i="57"/>
  <c r="AF108" i="57"/>
  <c r="AF109" i="57"/>
  <c r="AF110" i="57"/>
  <c r="AF86" i="57"/>
  <c r="AF60" i="57"/>
  <c r="AF61" i="57"/>
  <c r="AF62" i="57"/>
  <c r="AF63" i="57"/>
  <c r="AF64" i="57"/>
  <c r="AF65" i="57"/>
  <c r="AF66" i="57"/>
  <c r="AF67" i="57"/>
  <c r="AF68" i="57"/>
  <c r="AF69" i="57"/>
  <c r="AF70" i="57"/>
  <c r="AF71" i="57"/>
  <c r="AF72" i="57"/>
  <c r="AF73" i="57"/>
  <c r="AF74" i="57"/>
  <c r="AF75" i="57"/>
  <c r="AF76" i="57"/>
  <c r="AF77" i="57"/>
  <c r="AF78" i="57"/>
  <c r="AF79" i="57"/>
  <c r="AF80" i="57"/>
  <c r="AF81" i="57"/>
  <c r="AF82" i="57"/>
  <c r="AF83" i="57"/>
  <c r="AF59" i="57"/>
  <c r="AF33" i="57"/>
  <c r="AF34" i="57"/>
  <c r="AF35" i="57"/>
  <c r="AF36" i="57"/>
  <c r="AF37" i="57"/>
  <c r="AF38" i="57"/>
  <c r="AF39" i="57"/>
  <c r="AF40" i="57"/>
  <c r="AF41" i="57"/>
  <c r="AF42" i="57"/>
  <c r="AF43" i="57"/>
  <c r="AF44" i="57"/>
  <c r="AF45" i="57"/>
  <c r="AF46" i="57"/>
  <c r="AF47" i="57"/>
  <c r="AF48" i="57"/>
  <c r="AF49" i="57"/>
  <c r="AF50" i="57"/>
  <c r="AF51" i="57"/>
  <c r="AF52" i="57"/>
  <c r="AF53" i="57"/>
  <c r="AF54" i="57"/>
  <c r="AF55" i="57"/>
  <c r="AF56" i="57"/>
  <c r="AF32" i="57"/>
  <c r="AF5" i="57"/>
  <c r="AF6" i="57"/>
  <c r="AF7" i="57"/>
  <c r="AF8" i="57"/>
  <c r="AF9" i="57"/>
  <c r="AF10" i="57"/>
  <c r="AF11" i="57"/>
  <c r="AF12" i="57"/>
  <c r="AF13" i="57"/>
  <c r="AF14" i="57"/>
  <c r="AF15" i="57"/>
  <c r="AF16" i="57"/>
  <c r="AF17" i="57"/>
  <c r="AF18" i="57"/>
  <c r="AF19" i="57"/>
  <c r="AF20" i="57"/>
  <c r="AF21" i="57"/>
  <c r="AF22" i="57"/>
  <c r="AF23" i="57"/>
  <c r="AF24" i="57"/>
  <c r="AF25" i="57"/>
  <c r="AF26" i="57"/>
  <c r="AF27" i="57"/>
  <c r="AF28" i="57"/>
  <c r="AF29" i="57"/>
  <c r="AF4" i="57"/>
  <c r="AB5" i="57"/>
  <c r="AB6" i="57"/>
  <c r="AB7" i="57"/>
  <c r="AB8" i="57"/>
  <c r="AB9" i="57"/>
  <c r="AB10" i="57"/>
  <c r="AB11" i="57"/>
  <c r="AB12" i="57"/>
  <c r="AB13" i="57"/>
  <c r="AB14" i="57"/>
  <c r="AB15" i="57"/>
  <c r="AB16" i="57"/>
  <c r="AB17" i="57"/>
  <c r="AB18" i="57"/>
  <c r="AB19" i="57"/>
  <c r="AB20" i="57"/>
  <c r="AB21" i="57"/>
  <c r="AB22" i="57"/>
  <c r="AB23" i="57"/>
  <c r="AB24" i="57"/>
  <c r="AB25" i="57"/>
  <c r="AB26" i="57"/>
  <c r="AB27" i="57"/>
  <c r="AB28" i="57"/>
  <c r="AB29" i="57"/>
  <c r="AB30" i="57"/>
  <c r="AB31" i="57"/>
  <c r="AB32" i="57"/>
  <c r="AB33" i="57"/>
  <c r="AB34" i="57"/>
  <c r="AB35" i="57"/>
  <c r="AB36" i="57"/>
  <c r="AB37" i="57"/>
  <c r="AB38" i="57"/>
  <c r="AB39" i="57"/>
  <c r="AB40" i="57"/>
  <c r="AB41" i="57"/>
  <c r="AB42" i="57"/>
  <c r="AB43" i="57"/>
  <c r="AB44" i="57"/>
  <c r="AB45" i="57"/>
  <c r="AB46" i="57"/>
  <c r="AB47" i="57"/>
  <c r="AB48" i="57"/>
  <c r="AB49" i="57"/>
  <c r="AB50" i="57"/>
  <c r="AB51" i="57"/>
  <c r="AB52" i="57"/>
  <c r="AB53" i="57"/>
  <c r="AB54" i="57"/>
  <c r="AB55" i="57"/>
  <c r="AB56" i="57"/>
  <c r="AB57" i="57"/>
  <c r="AB58" i="57"/>
  <c r="AB59" i="57"/>
  <c r="AB60" i="57"/>
  <c r="AB61" i="57"/>
  <c r="AB62" i="57"/>
  <c r="AB63" i="57"/>
  <c r="AB64" i="57"/>
  <c r="AB65" i="57"/>
  <c r="AB66" i="57"/>
  <c r="AB67" i="57"/>
  <c r="AB68" i="57"/>
  <c r="AB69" i="57"/>
  <c r="AB70" i="57"/>
  <c r="AB71" i="57"/>
  <c r="AB72" i="57"/>
  <c r="AB73" i="57"/>
  <c r="AB74" i="57"/>
  <c r="AB75" i="57"/>
  <c r="AB76" i="57"/>
  <c r="AB77" i="57"/>
  <c r="AB78" i="57"/>
  <c r="AB79" i="57"/>
  <c r="AB80" i="57"/>
  <c r="AB81" i="57"/>
  <c r="AB82" i="57"/>
  <c r="AB83" i="57"/>
  <c r="AB84" i="57"/>
  <c r="AB85" i="57"/>
  <c r="AB86" i="57"/>
  <c r="AB87" i="57"/>
  <c r="AB88" i="57"/>
  <c r="AB89" i="57"/>
  <c r="AB90" i="57"/>
  <c r="AB91" i="57"/>
  <c r="AB92" i="57"/>
  <c r="AB93" i="57"/>
  <c r="AB94" i="57"/>
  <c r="AB95" i="57"/>
  <c r="AB96" i="57"/>
  <c r="AB97" i="57"/>
  <c r="AB98" i="57"/>
  <c r="AB99" i="57"/>
  <c r="AB100" i="57"/>
  <c r="AB101" i="57"/>
  <c r="AB102" i="57"/>
  <c r="AB103" i="57"/>
  <c r="AB104" i="57"/>
  <c r="AB105" i="57"/>
  <c r="AB106" i="57"/>
  <c r="AB107" i="57"/>
  <c r="AB108" i="57"/>
  <c r="AB109" i="57"/>
  <c r="AB110" i="57"/>
  <c r="AB111" i="57"/>
  <c r="AB112" i="57"/>
  <c r="AB113" i="57"/>
  <c r="AB114" i="57"/>
  <c r="AB115" i="57"/>
  <c r="AB116" i="57"/>
  <c r="AB117" i="57"/>
  <c r="AB118" i="57"/>
  <c r="AB119" i="57"/>
  <c r="AB120" i="57"/>
  <c r="AB121" i="57"/>
  <c r="AB122" i="57"/>
  <c r="AB123" i="57"/>
  <c r="AB124" i="57"/>
  <c r="AB125" i="57"/>
  <c r="AB126" i="57"/>
  <c r="AB127" i="57"/>
  <c r="AB128" i="57"/>
  <c r="AB129" i="57"/>
  <c r="AB130" i="57"/>
  <c r="AB131" i="57"/>
  <c r="AB132" i="57"/>
  <c r="AB133" i="57"/>
  <c r="AB134" i="57"/>
  <c r="AB135" i="57"/>
  <c r="AB136" i="57"/>
  <c r="AB137" i="57"/>
  <c r="AB138" i="57"/>
  <c r="AB139" i="57"/>
  <c r="AB140" i="57"/>
  <c r="AB141" i="57"/>
  <c r="AB142" i="57"/>
  <c r="AB143" i="57"/>
  <c r="AB144" i="57"/>
  <c r="AB145" i="57"/>
  <c r="AB146" i="57"/>
  <c r="AB147" i="57"/>
  <c r="AB148" i="57"/>
  <c r="AB149" i="57"/>
  <c r="AB150" i="57"/>
  <c r="AB151" i="57"/>
  <c r="AB152" i="57"/>
  <c r="AB153" i="57"/>
  <c r="AB154" i="57"/>
  <c r="AB155" i="57"/>
  <c r="AB156" i="57"/>
  <c r="AB157" i="57"/>
  <c r="AB158" i="57"/>
  <c r="AB159" i="57"/>
  <c r="AB160" i="57"/>
  <c r="AB161" i="57"/>
  <c r="AB162" i="57"/>
  <c r="AB163" i="57"/>
  <c r="AB164" i="57"/>
  <c r="AB165" i="57"/>
  <c r="AB166" i="57"/>
  <c r="AB167" i="57"/>
  <c r="AB168" i="57"/>
  <c r="AB169" i="57"/>
  <c r="AB170" i="57"/>
  <c r="AB171" i="57"/>
  <c r="AB172" i="57"/>
  <c r="AB173" i="57"/>
  <c r="AB174" i="57"/>
  <c r="AB175" i="57"/>
  <c r="AB176" i="57"/>
  <c r="AB177" i="57"/>
  <c r="AB178" i="57"/>
  <c r="AB179" i="57"/>
  <c r="AB180" i="57"/>
  <c r="AB181" i="57"/>
  <c r="AB182" i="57"/>
  <c r="AB183" i="57"/>
  <c r="AB184" i="57"/>
  <c r="AB185" i="57"/>
  <c r="AB186" i="57"/>
  <c r="AB187" i="57"/>
  <c r="AB188" i="57"/>
  <c r="AB189" i="57"/>
  <c r="AB190" i="57"/>
  <c r="AB191" i="57"/>
  <c r="AB192" i="57"/>
  <c r="AB193" i="57"/>
  <c r="AB194" i="57"/>
  <c r="AB195" i="57"/>
  <c r="AB196" i="57"/>
  <c r="AB197" i="57"/>
  <c r="AB198" i="57"/>
  <c r="AB199" i="57"/>
  <c r="AB200" i="57"/>
  <c r="AB201" i="57"/>
  <c r="AB202" i="57"/>
  <c r="AB203" i="57"/>
  <c r="AB204" i="57"/>
  <c r="AB205" i="57"/>
  <c r="AB206" i="57"/>
  <c r="AB207" i="57"/>
  <c r="AB208" i="57"/>
  <c r="AB209" i="57"/>
  <c r="AB210" i="57"/>
  <c r="AB211" i="57"/>
  <c r="AB212" i="57"/>
  <c r="AB213" i="57"/>
  <c r="AB214" i="57"/>
  <c r="AB215" i="57"/>
  <c r="AB216" i="57"/>
  <c r="AB217" i="57"/>
  <c r="AB218" i="57"/>
  <c r="AB219" i="57"/>
  <c r="AB220" i="57"/>
  <c r="AB221" i="57"/>
  <c r="AB222" i="57"/>
  <c r="AB223" i="57"/>
  <c r="AB224" i="57"/>
  <c r="AB225" i="57"/>
  <c r="AB226" i="57"/>
  <c r="AB227" i="57"/>
  <c r="AB228" i="57"/>
  <c r="AB229" i="57"/>
  <c r="AB230" i="57"/>
  <c r="AB231" i="57"/>
  <c r="AB232" i="57"/>
  <c r="AB233" i="57"/>
  <c r="AB234" i="57"/>
  <c r="AB235" i="57"/>
  <c r="AB236" i="57"/>
  <c r="AB237" i="57"/>
  <c r="AB238" i="57"/>
  <c r="AB239" i="57"/>
  <c r="AB240" i="57"/>
  <c r="AB241" i="57"/>
  <c r="AB242" i="57"/>
  <c r="AB243" i="57"/>
  <c r="AB244" i="57"/>
  <c r="AB245" i="57"/>
  <c r="AB246" i="57"/>
  <c r="AB247" i="57"/>
  <c r="AB248" i="57"/>
  <c r="AB249" i="57"/>
  <c r="AB250" i="57"/>
  <c r="AB251" i="57"/>
  <c r="AB252" i="57"/>
  <c r="AB253" i="57"/>
  <c r="AB254" i="57"/>
  <c r="AB255" i="57"/>
  <c r="AB256" i="57"/>
  <c r="AB257" i="57"/>
  <c r="AB258" i="57"/>
  <c r="AB259" i="57"/>
  <c r="AB260" i="57"/>
  <c r="AB261" i="57"/>
  <c r="AB262" i="57"/>
  <c r="AB263" i="57"/>
  <c r="AB264" i="57"/>
  <c r="AB265" i="57"/>
  <c r="AB266" i="57"/>
  <c r="AB267" i="57"/>
  <c r="AB268" i="57"/>
  <c r="AB269" i="57"/>
  <c r="AB270" i="57"/>
  <c r="AB271" i="57"/>
  <c r="AB272" i="57"/>
  <c r="AB273" i="57"/>
  <c r="AB274" i="57"/>
  <c r="AB275" i="57"/>
  <c r="AB276" i="57"/>
  <c r="AB277" i="57"/>
  <c r="AB278" i="57"/>
  <c r="AB279" i="57"/>
  <c r="AB280" i="57"/>
  <c r="AB281" i="57"/>
  <c r="AB282" i="57"/>
  <c r="AB283" i="57"/>
  <c r="AB284" i="57"/>
  <c r="AB285" i="57"/>
  <c r="AB286" i="57"/>
  <c r="AB287" i="57"/>
  <c r="AB288" i="57"/>
  <c r="AB289" i="57"/>
  <c r="AB290" i="57"/>
  <c r="AB291" i="57"/>
  <c r="AB292" i="57"/>
  <c r="AB293" i="57"/>
  <c r="AB294" i="57"/>
  <c r="AB295" i="57"/>
  <c r="AB296" i="57"/>
  <c r="AB297" i="57"/>
  <c r="AB298" i="57"/>
  <c r="AB299" i="57"/>
  <c r="AB300" i="57"/>
  <c r="AB301" i="57"/>
  <c r="AB302" i="57"/>
  <c r="AB303" i="57"/>
  <c r="AB304" i="57"/>
  <c r="AB305" i="57"/>
  <c r="AB306" i="57"/>
  <c r="AB307" i="57"/>
  <c r="AB308" i="57"/>
  <c r="AB309" i="57"/>
  <c r="AB310" i="57"/>
  <c r="AB311" i="57"/>
  <c r="AB312" i="57"/>
  <c r="AB313" i="57"/>
  <c r="AB314" i="57"/>
  <c r="AB315" i="57"/>
  <c r="AB316" i="57"/>
  <c r="AB317" i="57"/>
  <c r="AB318" i="57"/>
  <c r="AB319" i="57"/>
  <c r="AB320" i="57"/>
  <c r="AB321" i="57"/>
  <c r="AB322" i="57"/>
  <c r="AB323" i="57"/>
  <c r="AB324" i="57"/>
  <c r="AB325" i="57"/>
  <c r="AB326" i="57"/>
  <c r="AB327" i="57"/>
  <c r="AB328" i="57"/>
  <c r="AB329" i="57"/>
  <c r="AB330" i="57"/>
  <c r="AB331" i="57"/>
  <c r="AB332" i="57"/>
  <c r="AB333" i="57"/>
  <c r="AB334" i="57"/>
  <c r="AB335" i="57"/>
  <c r="AB336" i="57"/>
  <c r="AB337" i="57"/>
  <c r="AB338" i="57"/>
  <c r="AB339" i="57"/>
  <c r="AB340" i="57"/>
  <c r="AB341" i="57"/>
  <c r="AB342" i="57"/>
  <c r="AB343" i="57"/>
  <c r="AB344" i="57"/>
  <c r="AB345" i="57"/>
  <c r="AB346" i="57"/>
  <c r="AB347" i="57"/>
  <c r="AB348" i="57"/>
  <c r="AB349" i="57"/>
  <c r="AB350" i="57"/>
  <c r="AB351" i="57"/>
  <c r="AB352" i="57"/>
  <c r="AB353" i="57"/>
  <c r="AB354" i="57"/>
  <c r="AB355" i="57"/>
  <c r="AB356" i="57"/>
  <c r="AB357" i="57"/>
  <c r="AB358" i="57"/>
  <c r="AB359" i="57"/>
  <c r="AB360" i="57"/>
  <c r="AB361" i="57"/>
  <c r="AB362" i="57"/>
  <c r="AB363" i="57"/>
  <c r="AB364" i="57"/>
  <c r="AB365" i="57"/>
  <c r="AB366" i="57"/>
  <c r="AB367" i="57"/>
  <c r="AB368" i="57"/>
  <c r="AB369" i="57"/>
  <c r="AB370" i="57"/>
  <c r="AB371" i="57"/>
  <c r="AB372" i="57"/>
  <c r="AB373" i="57"/>
  <c r="AB374" i="57"/>
  <c r="AB375" i="57"/>
  <c r="AB376" i="57"/>
  <c r="AB377" i="57"/>
  <c r="AB378" i="57"/>
  <c r="AB379" i="57"/>
  <c r="AB380" i="57"/>
  <c r="AB381" i="57"/>
  <c r="AB382" i="57"/>
  <c r="AB383" i="57"/>
  <c r="AB384" i="57"/>
  <c r="AB385" i="57"/>
  <c r="AB386" i="57"/>
  <c r="AB387" i="57"/>
  <c r="AB388" i="57"/>
  <c r="AB389" i="57"/>
  <c r="AB390" i="57"/>
  <c r="AB391" i="57"/>
  <c r="AB392" i="57"/>
  <c r="AB393" i="57"/>
  <c r="AB394" i="57"/>
  <c r="AB395" i="57"/>
  <c r="AB396" i="57"/>
  <c r="AB397" i="57"/>
  <c r="AB398" i="57"/>
  <c r="AB399" i="57"/>
  <c r="AB400" i="57"/>
  <c r="AB401" i="57"/>
  <c r="AB402" i="57"/>
  <c r="AB403" i="57"/>
  <c r="AB404" i="57"/>
  <c r="AB405" i="57"/>
  <c r="AB406" i="57"/>
  <c r="AB407" i="57"/>
  <c r="AB408" i="57"/>
  <c r="AB409" i="57"/>
  <c r="AB410" i="57"/>
  <c r="AB411" i="57"/>
  <c r="AB412" i="57"/>
  <c r="AB413" i="57"/>
  <c r="AB414" i="57"/>
  <c r="AB415" i="57"/>
  <c r="AB416" i="57"/>
  <c r="AB417" i="57"/>
  <c r="AB418" i="57"/>
  <c r="AB419" i="57"/>
  <c r="AB420" i="57"/>
  <c r="AB421" i="57"/>
  <c r="AB422" i="57"/>
  <c r="AB423" i="57"/>
  <c r="AB424" i="57"/>
  <c r="AB425" i="57"/>
  <c r="AB426" i="57"/>
  <c r="AB427" i="57"/>
  <c r="AB428" i="57"/>
  <c r="AB429" i="57"/>
  <c r="AB430" i="57"/>
  <c r="AB431" i="57"/>
  <c r="AB432" i="57"/>
  <c r="AB433" i="57"/>
  <c r="AB434" i="57"/>
  <c r="AB435" i="57"/>
  <c r="AB436" i="57"/>
  <c r="AB437" i="57"/>
  <c r="AB438" i="57"/>
  <c r="AB439" i="57"/>
  <c r="AB440" i="57"/>
  <c r="AB441" i="57"/>
  <c r="AB442" i="57"/>
  <c r="AB443" i="57"/>
  <c r="AB444" i="57"/>
  <c r="AB445" i="57"/>
  <c r="AB446" i="57"/>
  <c r="AB447" i="57"/>
  <c r="AB448" i="57"/>
  <c r="AB449" i="57"/>
  <c r="AB450" i="57"/>
  <c r="AB451" i="57"/>
  <c r="AB452" i="57"/>
  <c r="AB453" i="57"/>
  <c r="AB454" i="57"/>
  <c r="AB455" i="57"/>
  <c r="AB456" i="57"/>
  <c r="AB457" i="57"/>
  <c r="AB458" i="57"/>
  <c r="AB459" i="57"/>
  <c r="AB460" i="57"/>
  <c r="AB461" i="57"/>
  <c r="AB462" i="57"/>
  <c r="AB463" i="57"/>
  <c r="AB464" i="57"/>
  <c r="AB465" i="57"/>
  <c r="AB466" i="57"/>
  <c r="AB467" i="57"/>
  <c r="AB468" i="57"/>
  <c r="AB469" i="57"/>
  <c r="AB470" i="57"/>
  <c r="AB471" i="57"/>
  <c r="AB472" i="57"/>
  <c r="AB473" i="57"/>
  <c r="AB474" i="57"/>
  <c r="AB475" i="57"/>
  <c r="AB476" i="57"/>
  <c r="AB477" i="57"/>
  <c r="AB478" i="57"/>
  <c r="AB479" i="57"/>
  <c r="AB480" i="57"/>
  <c r="AB481" i="57"/>
  <c r="AB482" i="57"/>
  <c r="AB483" i="57"/>
  <c r="AB484" i="57"/>
  <c r="AB485" i="57"/>
  <c r="AB486" i="57"/>
  <c r="AB487" i="57"/>
  <c r="AB488" i="57"/>
  <c r="AB489" i="57"/>
  <c r="AB490" i="57"/>
  <c r="AB491" i="57"/>
  <c r="AB492" i="57"/>
  <c r="AB493" i="57"/>
  <c r="AB494" i="57"/>
  <c r="AB495" i="57"/>
  <c r="AB496" i="57"/>
  <c r="AB497" i="57"/>
  <c r="AB498" i="57"/>
  <c r="AB499" i="57"/>
  <c r="AB500" i="57"/>
  <c r="AB501" i="57"/>
  <c r="AB502" i="57"/>
  <c r="AB503" i="57"/>
  <c r="AB504" i="57"/>
  <c r="AB505" i="57"/>
  <c r="AB506" i="57"/>
  <c r="AB507" i="57"/>
  <c r="AB508" i="57"/>
  <c r="AB509" i="57"/>
  <c r="AB510" i="57"/>
  <c r="AB511" i="57"/>
  <c r="AB512" i="57"/>
  <c r="AB513" i="57"/>
  <c r="AB514" i="57"/>
  <c r="AB515" i="57"/>
  <c r="AB516" i="57"/>
  <c r="AB517" i="57"/>
  <c r="AB518" i="57"/>
  <c r="AB519" i="57"/>
  <c r="AB520" i="57"/>
  <c r="AB521" i="57"/>
  <c r="AB522" i="57"/>
  <c r="AB523" i="57"/>
  <c r="AB524" i="57"/>
  <c r="AB525" i="57"/>
  <c r="AB526" i="57"/>
  <c r="AB527" i="57"/>
  <c r="AB528" i="57"/>
  <c r="AB529" i="57"/>
  <c r="AB530" i="57"/>
  <c r="AB531" i="57"/>
  <c r="AB532" i="57"/>
  <c r="AB533" i="57"/>
  <c r="AB534" i="57"/>
  <c r="AB535" i="57"/>
  <c r="AB536" i="57"/>
  <c r="AB537" i="57"/>
  <c r="AB538" i="57"/>
  <c r="AB539" i="57"/>
  <c r="AB540" i="57"/>
  <c r="AB541" i="57"/>
  <c r="AB542" i="57"/>
  <c r="AB543" i="57"/>
  <c r="AB544" i="57"/>
  <c r="AB545" i="57"/>
  <c r="AB546" i="57"/>
  <c r="AB547" i="57"/>
  <c r="AB548" i="57"/>
  <c r="AB549" i="57"/>
  <c r="AB550" i="57"/>
  <c r="AB551" i="57"/>
  <c r="AB552" i="57"/>
  <c r="AB553" i="57"/>
  <c r="AB554" i="57"/>
  <c r="AB555" i="57"/>
  <c r="AB556" i="57"/>
  <c r="AB557" i="57"/>
  <c r="AB558" i="57"/>
  <c r="AB559" i="57"/>
  <c r="AB560" i="57"/>
  <c r="AB561" i="57"/>
  <c r="AB562" i="57"/>
  <c r="AB563" i="57"/>
  <c r="AB564" i="57"/>
  <c r="AB565" i="57"/>
  <c r="AB566" i="57"/>
  <c r="AB567" i="57"/>
  <c r="AB568" i="57"/>
  <c r="AB569" i="57"/>
  <c r="AB570" i="57"/>
  <c r="AB571" i="57"/>
  <c r="AB572" i="57"/>
  <c r="AB573" i="57"/>
  <c r="AB574" i="57"/>
  <c r="AB575" i="57"/>
  <c r="AB576" i="57"/>
  <c r="AB577" i="57"/>
  <c r="AB578" i="57"/>
  <c r="AB579" i="57"/>
  <c r="AB580" i="57"/>
  <c r="AB581" i="57"/>
  <c r="AB582" i="57"/>
  <c r="AB583" i="57"/>
  <c r="AB584" i="57"/>
  <c r="AB585" i="57"/>
  <c r="AB586" i="57"/>
  <c r="AB587" i="57"/>
  <c r="AB588" i="57"/>
  <c r="AB589" i="57"/>
  <c r="AB590" i="57"/>
  <c r="AB591" i="57"/>
  <c r="AB592" i="57"/>
  <c r="AB593" i="57"/>
  <c r="AB594" i="57"/>
  <c r="AB595" i="57"/>
  <c r="AB596" i="57"/>
  <c r="AB597" i="57"/>
  <c r="AB598" i="57"/>
  <c r="AB599" i="57"/>
  <c r="AB600" i="57"/>
  <c r="AB601" i="57"/>
  <c r="AB602" i="57"/>
  <c r="AB603" i="57"/>
  <c r="AB604" i="57"/>
  <c r="AB605" i="57"/>
  <c r="AB606" i="57"/>
  <c r="AB607" i="57"/>
  <c r="AB608" i="57"/>
  <c r="AB609" i="57"/>
  <c r="AB610" i="57"/>
  <c r="AB611" i="57"/>
  <c r="AB612" i="57"/>
  <c r="AB613" i="57"/>
  <c r="AB614" i="57"/>
  <c r="AB615" i="57"/>
  <c r="AB616" i="57"/>
  <c r="AB617" i="57"/>
  <c r="AB618" i="57"/>
  <c r="AB619" i="57"/>
  <c r="AB620" i="57"/>
  <c r="AB621" i="57"/>
  <c r="AB622" i="57"/>
  <c r="AB623" i="57"/>
  <c r="AB624" i="57"/>
  <c r="AB625" i="57"/>
  <c r="AB626" i="57"/>
  <c r="AB627" i="57"/>
  <c r="AB628" i="57"/>
  <c r="AB629" i="57"/>
  <c r="AB630" i="57"/>
  <c r="AB631" i="57"/>
  <c r="AB632" i="57"/>
  <c r="AB633" i="57"/>
  <c r="AB634" i="57"/>
  <c r="AB635" i="57"/>
  <c r="AB636" i="57"/>
  <c r="AB637" i="57"/>
  <c r="AB638" i="57"/>
  <c r="AB639" i="57"/>
  <c r="AB640" i="57"/>
  <c r="AB641" i="57"/>
  <c r="AB642" i="57"/>
  <c r="AB643" i="57"/>
  <c r="AB644" i="57"/>
  <c r="AB645" i="57"/>
  <c r="AB646" i="57"/>
  <c r="AB647" i="57"/>
  <c r="AB648" i="57"/>
  <c r="AB649" i="57"/>
  <c r="AB650" i="57"/>
  <c r="AB651" i="57"/>
  <c r="AB652" i="57"/>
  <c r="AB653" i="57"/>
  <c r="AB654" i="57"/>
  <c r="AB655" i="57"/>
  <c r="AB656" i="57"/>
  <c r="AB657" i="57"/>
  <c r="AB658" i="57"/>
  <c r="AB659" i="57"/>
  <c r="AB660" i="57"/>
  <c r="AB661" i="57"/>
  <c r="AB662" i="57"/>
  <c r="AB663" i="57"/>
  <c r="AB664" i="57"/>
  <c r="AB665" i="57"/>
  <c r="AB666" i="57"/>
  <c r="AB667" i="57"/>
  <c r="AB668" i="57"/>
  <c r="AB669" i="57"/>
  <c r="AB670" i="57"/>
  <c r="AB671" i="57"/>
  <c r="AB672" i="57"/>
  <c r="AB673" i="57"/>
  <c r="AB674" i="57"/>
  <c r="AB675" i="57"/>
  <c r="AB676" i="57"/>
  <c r="AB677" i="57"/>
  <c r="AB678" i="57"/>
  <c r="AB679" i="57"/>
  <c r="AB680" i="57"/>
  <c r="AB681" i="57"/>
  <c r="AB682" i="57"/>
  <c r="AB683" i="57"/>
  <c r="AB684" i="57"/>
  <c r="AB685" i="57"/>
  <c r="AB686" i="57"/>
  <c r="AB687" i="57"/>
  <c r="AB688" i="57"/>
  <c r="AB689" i="57"/>
  <c r="AB690" i="57"/>
  <c r="AB691" i="57"/>
  <c r="AB692" i="57"/>
  <c r="AB693" i="57"/>
  <c r="AB694" i="57"/>
  <c r="AB695" i="57"/>
  <c r="AB696" i="57"/>
  <c r="AB697" i="57"/>
  <c r="AB698" i="57"/>
  <c r="AB699" i="57"/>
  <c r="AB700" i="57"/>
  <c r="AB701" i="57"/>
  <c r="AB702" i="57"/>
  <c r="AB703" i="57"/>
  <c r="AB704" i="57"/>
  <c r="AB705" i="57"/>
  <c r="AB706" i="57"/>
  <c r="AB707" i="57"/>
  <c r="AB708" i="57"/>
  <c r="AB709" i="57"/>
  <c r="AB710" i="57"/>
  <c r="AB711" i="57"/>
  <c r="AB712" i="57"/>
  <c r="AB713" i="57"/>
  <c r="AB714" i="57"/>
  <c r="AB715" i="57"/>
  <c r="AB716" i="57"/>
  <c r="AB717" i="57"/>
  <c r="AB718" i="57"/>
  <c r="AB719" i="57"/>
  <c r="AB720" i="57"/>
  <c r="AB721" i="57"/>
  <c r="AB722" i="57"/>
  <c r="AB723" i="57"/>
  <c r="AB724" i="57"/>
  <c r="AB725" i="57"/>
  <c r="AB726" i="57"/>
  <c r="AB727" i="57"/>
  <c r="AB728" i="57"/>
  <c r="AB729" i="57"/>
  <c r="AB730" i="57"/>
  <c r="AB731" i="57"/>
  <c r="AB732" i="57"/>
  <c r="AB733" i="57"/>
  <c r="AB734" i="57"/>
  <c r="AB735" i="57"/>
  <c r="AB736" i="57"/>
  <c r="AB737" i="57"/>
  <c r="AB738" i="57"/>
  <c r="AB739" i="57"/>
  <c r="AB740" i="57"/>
  <c r="AB741" i="57"/>
  <c r="AB742" i="57"/>
  <c r="AB743" i="57"/>
  <c r="AB744" i="57"/>
  <c r="AB745" i="57"/>
  <c r="AB746" i="57"/>
  <c r="AB747" i="57"/>
  <c r="AB748" i="57"/>
  <c r="AB749" i="57"/>
  <c r="AB750" i="57"/>
  <c r="AB751" i="57"/>
  <c r="AB752" i="57"/>
  <c r="AB753" i="57"/>
  <c r="AB754" i="57"/>
  <c r="AB755" i="57"/>
  <c r="AB756" i="57"/>
  <c r="AB757" i="57"/>
  <c r="AB758" i="57"/>
  <c r="AB759" i="57"/>
  <c r="AB760" i="57"/>
  <c r="AB761" i="57"/>
  <c r="AB762" i="57"/>
  <c r="AB763" i="57"/>
  <c r="AB764" i="57"/>
  <c r="AB765" i="57"/>
  <c r="AB766" i="57"/>
  <c r="AB767" i="57"/>
  <c r="AB768" i="57"/>
  <c r="AB769" i="57"/>
  <c r="AB770" i="57"/>
  <c r="AB771" i="57"/>
  <c r="AB772" i="57"/>
  <c r="AB773" i="57"/>
  <c r="AB774" i="57"/>
  <c r="AB775" i="57"/>
  <c r="AB776" i="57"/>
  <c r="AB777" i="57"/>
  <c r="AB778" i="57"/>
  <c r="AB779" i="57"/>
  <c r="AB780" i="57"/>
  <c r="AB781" i="57"/>
  <c r="AB782" i="57"/>
  <c r="AB783" i="57"/>
  <c r="AB784" i="57"/>
  <c r="AB785" i="57"/>
  <c r="AB786" i="57"/>
  <c r="AB787" i="57"/>
  <c r="AB788" i="57"/>
  <c r="AB789" i="57"/>
  <c r="AB790" i="57"/>
  <c r="AB791" i="57"/>
  <c r="AB792" i="57"/>
  <c r="AB793" i="57"/>
  <c r="AB794" i="57"/>
  <c r="AB795" i="57"/>
  <c r="AB796" i="57"/>
  <c r="AB797" i="57"/>
  <c r="AB798" i="57"/>
  <c r="AB799" i="57"/>
  <c r="AB800" i="57"/>
  <c r="AB801" i="57"/>
  <c r="AB802" i="57"/>
  <c r="AB803" i="57"/>
  <c r="AB804" i="57"/>
  <c r="AB805" i="57"/>
  <c r="AB806" i="57"/>
  <c r="AB807" i="57"/>
  <c r="AB808" i="57"/>
  <c r="AB809" i="57"/>
  <c r="AB810" i="57"/>
  <c r="AB811" i="57"/>
  <c r="AB812" i="57"/>
  <c r="AB813" i="57"/>
  <c r="AB814" i="57"/>
  <c r="AB815" i="57"/>
  <c r="AB816" i="57"/>
  <c r="AB817" i="57"/>
  <c r="AB818" i="57"/>
  <c r="AB819" i="57"/>
  <c r="AB820" i="57"/>
  <c r="AB821" i="57"/>
  <c r="AB822" i="57"/>
  <c r="AB823" i="57"/>
  <c r="AB824" i="57"/>
  <c r="AB825" i="57"/>
  <c r="AB826" i="57"/>
  <c r="AB827" i="57"/>
  <c r="AB828" i="57"/>
  <c r="AB829" i="57"/>
  <c r="AB830" i="57"/>
  <c r="AB831" i="57"/>
  <c r="AB832" i="57"/>
  <c r="AB833" i="57"/>
  <c r="AB834" i="57"/>
  <c r="AB835" i="57"/>
  <c r="AB836" i="57"/>
  <c r="AB837" i="57"/>
  <c r="AB838" i="57"/>
  <c r="AB839" i="57"/>
  <c r="AB840" i="57"/>
  <c r="AB841" i="57"/>
  <c r="AB842" i="57"/>
  <c r="AB843" i="57"/>
  <c r="AB844" i="57"/>
  <c r="AB845" i="57"/>
  <c r="AB846" i="57"/>
  <c r="AB847" i="57"/>
  <c r="AB848" i="57"/>
  <c r="AB849" i="57"/>
  <c r="AB850" i="57"/>
  <c r="AB851" i="57"/>
  <c r="AB852" i="57"/>
  <c r="AB853" i="57"/>
  <c r="AB854" i="57"/>
  <c r="AB855" i="57"/>
  <c r="AB856" i="57"/>
  <c r="AB857" i="57"/>
  <c r="AB858" i="57"/>
  <c r="AB859" i="57"/>
  <c r="AB860" i="57"/>
  <c r="AB861" i="57"/>
  <c r="AB862" i="57"/>
  <c r="AB863" i="57"/>
  <c r="AB864" i="57"/>
  <c r="AB865" i="57"/>
  <c r="AB866" i="57"/>
  <c r="AB867" i="57"/>
  <c r="AB868" i="57"/>
  <c r="AB869" i="57"/>
  <c r="AB870" i="57"/>
  <c r="AB871" i="57"/>
  <c r="AB872" i="57"/>
  <c r="AB873" i="57"/>
  <c r="AB874" i="57"/>
  <c r="AB875" i="57"/>
  <c r="AB876" i="57"/>
  <c r="AB877" i="57"/>
  <c r="AB878" i="57"/>
  <c r="AB879" i="57"/>
  <c r="AB880" i="57"/>
  <c r="AB881" i="57"/>
  <c r="AB882" i="57"/>
  <c r="AB883" i="57"/>
  <c r="AB884" i="57"/>
  <c r="AB885" i="57"/>
  <c r="AB886" i="57"/>
  <c r="AB887" i="57"/>
  <c r="AB888" i="57"/>
  <c r="AB889" i="57"/>
  <c r="AB890" i="57"/>
  <c r="AB891" i="57"/>
  <c r="AB892" i="57"/>
  <c r="AB893" i="57"/>
  <c r="AB894" i="57"/>
  <c r="AB895" i="57"/>
  <c r="AB896" i="57"/>
  <c r="AB897" i="57"/>
  <c r="AB898" i="57"/>
  <c r="AB899" i="57"/>
  <c r="AB900" i="57"/>
  <c r="AB901" i="57"/>
  <c r="AB902" i="57"/>
  <c r="AB903" i="57"/>
  <c r="AB904" i="57"/>
  <c r="AB905" i="57"/>
  <c r="AB906" i="57"/>
  <c r="AB907" i="57"/>
  <c r="AB908" i="57"/>
  <c r="AB909" i="57"/>
  <c r="AB910" i="57"/>
  <c r="AB911" i="57"/>
  <c r="AB912" i="57"/>
  <c r="AB913" i="57"/>
  <c r="AB914" i="57"/>
  <c r="AB915" i="57"/>
  <c r="AB916" i="57"/>
  <c r="AB917" i="57"/>
  <c r="AB918" i="57"/>
  <c r="AB919" i="57"/>
  <c r="AB920" i="57"/>
  <c r="AB921" i="57"/>
  <c r="AB922" i="57"/>
  <c r="AB923" i="57"/>
  <c r="AB924" i="57"/>
  <c r="AB925" i="57"/>
  <c r="AB926" i="57"/>
  <c r="AB927" i="57"/>
  <c r="AB928" i="57"/>
  <c r="AB929" i="57"/>
  <c r="AB930" i="57"/>
  <c r="AB931" i="57"/>
  <c r="AB932" i="57"/>
  <c r="AB933" i="57"/>
  <c r="AB934" i="57"/>
  <c r="AB935" i="57"/>
  <c r="AB936" i="57"/>
  <c r="AB937" i="57"/>
  <c r="AB938" i="57"/>
  <c r="AB939" i="57"/>
  <c r="AB940" i="57"/>
  <c r="AB941" i="57"/>
  <c r="AB942" i="57"/>
  <c r="AB943" i="57"/>
  <c r="AB944" i="57"/>
  <c r="AB945" i="57"/>
  <c r="AB946" i="57"/>
  <c r="AB947" i="57"/>
  <c r="AB948" i="57"/>
  <c r="AB949" i="57"/>
  <c r="AB950" i="57"/>
  <c r="AB951" i="57"/>
  <c r="AB952" i="57"/>
  <c r="AB953" i="57"/>
  <c r="AB954" i="57"/>
  <c r="AB955" i="57"/>
  <c r="AB956" i="57"/>
  <c r="AB957" i="57"/>
  <c r="AB958" i="57"/>
  <c r="AB959" i="57"/>
  <c r="AB960" i="57"/>
  <c r="AB961" i="57"/>
  <c r="AB962" i="57"/>
  <c r="AB963" i="57"/>
  <c r="AB964" i="57"/>
  <c r="AB965" i="57"/>
  <c r="AB966" i="57"/>
  <c r="AB967" i="57"/>
  <c r="AB968" i="57"/>
  <c r="AB969" i="57"/>
  <c r="AB970" i="57"/>
  <c r="AB971" i="57"/>
  <c r="AB972" i="57"/>
  <c r="AB973" i="57"/>
  <c r="AB974" i="57"/>
  <c r="AB975" i="57"/>
  <c r="AB976" i="57"/>
  <c r="AB977" i="57"/>
  <c r="AB978" i="57"/>
  <c r="AB979" i="57"/>
  <c r="AB980" i="57"/>
  <c r="AB981" i="57"/>
  <c r="AB982" i="57"/>
  <c r="AB983" i="57"/>
  <c r="AB984" i="57"/>
  <c r="AB985" i="57"/>
  <c r="AB986" i="57"/>
  <c r="AB987" i="57"/>
  <c r="AB988" i="57"/>
  <c r="AB989" i="57"/>
  <c r="AB990" i="57"/>
  <c r="AB991" i="57"/>
  <c r="AB992" i="57"/>
  <c r="AB993" i="57"/>
  <c r="AB994" i="57"/>
  <c r="AB995" i="57"/>
  <c r="AB996" i="57"/>
  <c r="AB997" i="57"/>
  <c r="AB998" i="57"/>
  <c r="AB999" i="57"/>
  <c r="AB1000" i="57"/>
  <c r="AB1001" i="57"/>
  <c r="AB1002" i="57"/>
  <c r="AB1003" i="57"/>
  <c r="AB1004" i="57"/>
  <c r="AB1005" i="57"/>
  <c r="AB1006" i="57"/>
  <c r="AB1007" i="57"/>
  <c r="AB1008" i="57"/>
  <c r="AB1009" i="57"/>
  <c r="AB1010" i="57"/>
  <c r="AB1011" i="57"/>
  <c r="AB1012" i="57"/>
  <c r="AB1013" i="57"/>
  <c r="AB1014" i="57"/>
  <c r="AB1015" i="57"/>
  <c r="AB1016" i="57"/>
  <c r="AB1017" i="57"/>
  <c r="AB1018" i="57"/>
  <c r="AB1019" i="57"/>
  <c r="AB1020" i="57"/>
  <c r="AB1021" i="57"/>
  <c r="AB1022" i="57"/>
  <c r="AB1023" i="57"/>
  <c r="AB1024" i="57"/>
  <c r="AB1025" i="57"/>
  <c r="AB1026" i="57"/>
  <c r="AB1027" i="57"/>
  <c r="AB1028" i="57"/>
  <c r="AB1029" i="57"/>
  <c r="AB1030" i="57"/>
  <c r="AB1031" i="57"/>
  <c r="AB1032" i="57"/>
  <c r="AB1033" i="57"/>
  <c r="AB1034" i="57"/>
  <c r="AB1035" i="57"/>
  <c r="AB1036" i="57"/>
  <c r="AB1037" i="57"/>
  <c r="AB1038" i="57"/>
  <c r="AB1039" i="57"/>
  <c r="AB1040" i="57"/>
  <c r="AB1041" i="57"/>
  <c r="AB1042" i="57"/>
  <c r="AB1043" i="57"/>
  <c r="AB1044" i="57"/>
  <c r="AB1045" i="57"/>
  <c r="AB1046" i="57"/>
  <c r="AB1047" i="57"/>
  <c r="AB1048" i="57"/>
  <c r="AB1049" i="57"/>
  <c r="AB1050" i="57"/>
  <c r="AB1051" i="57"/>
  <c r="AB1052" i="57"/>
  <c r="AB1053" i="57"/>
  <c r="AB1054" i="57"/>
  <c r="AB1055" i="57"/>
  <c r="AB1056" i="57"/>
  <c r="AB1057" i="57"/>
  <c r="AB1058" i="57"/>
  <c r="AB1059" i="57"/>
  <c r="AB1060" i="57"/>
  <c r="AB1061" i="57"/>
  <c r="AB1062" i="57"/>
  <c r="AB1063" i="57"/>
  <c r="AB1064" i="57"/>
  <c r="AB1065" i="57"/>
  <c r="AB1066" i="57"/>
  <c r="AB1067" i="57"/>
  <c r="AB1068" i="57"/>
  <c r="AB1069" i="57"/>
  <c r="AB1070" i="57"/>
  <c r="AB1071" i="57"/>
  <c r="AB1072" i="57"/>
  <c r="AB1073" i="57"/>
  <c r="AB1074" i="57"/>
  <c r="AB1075" i="57"/>
  <c r="AB1076" i="57"/>
  <c r="AB1077" i="57"/>
  <c r="AB1078" i="57"/>
  <c r="AB1079" i="57"/>
  <c r="AB1080" i="57"/>
  <c r="AB1081" i="57"/>
  <c r="AB1082" i="57"/>
  <c r="AB1083" i="57"/>
  <c r="AB1084" i="57"/>
  <c r="AB1085" i="57"/>
  <c r="AB1086" i="57"/>
  <c r="AB1087" i="57"/>
  <c r="AB1088" i="57"/>
  <c r="AB1089" i="57"/>
  <c r="AB1090" i="57"/>
  <c r="AB1091" i="57"/>
  <c r="AB1092" i="57"/>
  <c r="AB1093" i="57"/>
  <c r="AB1094" i="57"/>
  <c r="AB1095" i="57"/>
  <c r="AB1096" i="57"/>
  <c r="AB1097" i="57"/>
  <c r="AB1098" i="57"/>
  <c r="AB1099" i="57"/>
  <c r="AB1100" i="57"/>
  <c r="AB1101" i="57"/>
  <c r="AB1102" i="57"/>
  <c r="AB1103" i="57"/>
  <c r="AB1104" i="57"/>
  <c r="AB1105" i="57"/>
  <c r="AB1106" i="57"/>
  <c r="AB1107" i="57"/>
  <c r="AB1108" i="57"/>
  <c r="AB1109" i="57"/>
  <c r="AB1110" i="57"/>
  <c r="AB1111" i="57"/>
  <c r="AB1112" i="57"/>
  <c r="AB1113" i="57"/>
  <c r="AB1114" i="57"/>
  <c r="AB1115" i="57"/>
  <c r="AB1116" i="57"/>
  <c r="AB1117" i="57"/>
  <c r="AB1118" i="57"/>
  <c r="AB1119" i="57"/>
  <c r="AB1120" i="57"/>
  <c r="AB1121" i="57"/>
  <c r="AB1122" i="57"/>
  <c r="AB1123" i="57"/>
  <c r="AB1124" i="57"/>
  <c r="AB1125" i="57"/>
  <c r="AB1126" i="57"/>
  <c r="AB1127" i="57"/>
  <c r="AB1128" i="57"/>
  <c r="AB1129" i="57"/>
  <c r="AB1130" i="57"/>
  <c r="AB1131" i="57"/>
  <c r="AB1132" i="57"/>
  <c r="AB1133" i="57"/>
  <c r="AB1134" i="57"/>
  <c r="AB1135" i="57"/>
  <c r="AB1136" i="57"/>
  <c r="AB1137" i="57"/>
  <c r="AB1138" i="57"/>
  <c r="AB1139" i="57"/>
  <c r="AB1140" i="57"/>
  <c r="AB1141" i="57"/>
  <c r="AB1142" i="57"/>
  <c r="AB1143" i="57"/>
  <c r="AB1144" i="57"/>
  <c r="AB1145" i="57"/>
  <c r="AB1146" i="57"/>
  <c r="AB1147" i="57"/>
  <c r="AB1148" i="57"/>
  <c r="AB1149" i="57"/>
  <c r="AB1150" i="57"/>
  <c r="AB1151" i="57"/>
  <c r="AB1152" i="57"/>
  <c r="AB1153" i="57"/>
  <c r="AB1154" i="57"/>
  <c r="AB1155" i="57"/>
  <c r="AB1156" i="57"/>
  <c r="AB1157" i="57"/>
  <c r="AB1158" i="57"/>
  <c r="AB1159" i="57"/>
  <c r="AB1160" i="57"/>
  <c r="AB1161" i="57"/>
  <c r="AB1162" i="57"/>
  <c r="AB1163" i="57"/>
  <c r="AB1164" i="57"/>
  <c r="AB1165" i="57"/>
  <c r="AB1166" i="57"/>
  <c r="AB1167" i="57"/>
  <c r="AB1168" i="57"/>
  <c r="AB1169" i="57"/>
  <c r="AB1170" i="57"/>
  <c r="AB1171" i="57"/>
  <c r="AB1172" i="57"/>
  <c r="AB1173" i="57"/>
  <c r="AB1174" i="57"/>
  <c r="AB1175" i="57"/>
  <c r="AB1176" i="57"/>
  <c r="AB1177" i="57"/>
  <c r="AB1178" i="57"/>
  <c r="AB1179" i="57"/>
  <c r="AB1180" i="57"/>
  <c r="AB1181" i="57"/>
  <c r="AB1182" i="57"/>
  <c r="AB1183" i="57"/>
  <c r="AB1184" i="57"/>
  <c r="AB1185" i="57"/>
  <c r="AB1186" i="57"/>
  <c r="AB1187" i="57"/>
  <c r="AB1188" i="57"/>
  <c r="AB1189" i="57"/>
  <c r="AB1190" i="57"/>
  <c r="AB1191" i="57"/>
  <c r="AB1192" i="57"/>
  <c r="AB1193" i="57"/>
  <c r="AB1194" i="57"/>
  <c r="AB1195" i="57"/>
  <c r="AB1196" i="57"/>
  <c r="AB1197" i="57"/>
  <c r="AB1198" i="57"/>
  <c r="AB1199" i="57"/>
  <c r="AB1200" i="57"/>
  <c r="AB1201" i="57"/>
  <c r="AB1202" i="57"/>
  <c r="AB1203" i="57"/>
  <c r="AB1204" i="57"/>
  <c r="AB1205" i="57"/>
  <c r="AB1206" i="57"/>
  <c r="AB1207" i="57"/>
  <c r="AB1208" i="57"/>
  <c r="AB1209" i="57"/>
  <c r="AB1210" i="57"/>
  <c r="AB1211" i="57"/>
  <c r="AB1212" i="57"/>
  <c r="AB1213" i="57"/>
  <c r="AB1214" i="57"/>
  <c r="AB1215" i="57"/>
  <c r="AB1216" i="57"/>
  <c r="AB1217" i="57"/>
  <c r="AB1218" i="57"/>
  <c r="AB1219" i="57"/>
  <c r="AB1220" i="57"/>
  <c r="AB1221" i="57"/>
  <c r="AB1222" i="57"/>
  <c r="AB1223" i="57"/>
  <c r="AB1224" i="57"/>
  <c r="AB1225" i="57"/>
  <c r="AB1226" i="57"/>
  <c r="AB1227" i="57"/>
  <c r="AB1228" i="57"/>
  <c r="AB1229" i="57"/>
  <c r="AB1230" i="57"/>
  <c r="AB1231" i="57"/>
  <c r="AB1232" i="57"/>
  <c r="AB1233" i="57"/>
  <c r="AB1234" i="57"/>
  <c r="AB1235" i="57"/>
  <c r="AB1236" i="57"/>
  <c r="AB1237" i="57"/>
  <c r="AB4" i="57"/>
  <c r="Y1138" i="57"/>
  <c r="Y1139" i="57"/>
  <c r="Y1140" i="57"/>
  <c r="Y1141" i="57"/>
  <c r="Y1142" i="57"/>
  <c r="Y1143" i="57"/>
  <c r="Y1144" i="57"/>
  <c r="Y1145" i="57"/>
  <c r="Y1146" i="57"/>
  <c r="Y1147" i="57"/>
  <c r="Y1148" i="57"/>
  <c r="Y1149" i="57"/>
  <c r="Y1150" i="57"/>
  <c r="Y1151" i="57"/>
  <c r="Y1152" i="57"/>
  <c r="Y1153" i="57"/>
  <c r="Y1154" i="57"/>
  <c r="Y1155" i="57"/>
  <c r="Y1156" i="57"/>
  <c r="Y1157" i="57"/>
  <c r="Y1158" i="57"/>
  <c r="Y1159" i="57"/>
  <c r="Y1160" i="57"/>
  <c r="Y1161" i="57"/>
  <c r="Y1162" i="57"/>
  <c r="Y1163" i="57"/>
  <c r="Y1164" i="57"/>
  <c r="Y1165" i="57"/>
  <c r="Y1166" i="57"/>
  <c r="Y1167" i="57"/>
  <c r="Y1168" i="57"/>
  <c r="Y1169" i="57"/>
  <c r="Y1170" i="57"/>
  <c r="Y1171" i="57"/>
  <c r="Y1172" i="57"/>
  <c r="Y1173" i="57"/>
  <c r="Y1174" i="57"/>
  <c r="Y1175" i="57"/>
  <c r="Y1176" i="57"/>
  <c r="Y1177" i="57"/>
  <c r="Y1178" i="57"/>
  <c r="Y1179" i="57"/>
  <c r="Y1180" i="57"/>
  <c r="Y1181" i="57"/>
  <c r="Y1182" i="57"/>
  <c r="Y1183" i="57"/>
  <c r="Y1184" i="57"/>
  <c r="Y1185" i="57"/>
  <c r="Y1186" i="57"/>
  <c r="Y1187" i="57"/>
  <c r="Y1188" i="57"/>
  <c r="Y1189" i="57"/>
  <c r="Y1190" i="57"/>
  <c r="Y1191" i="57"/>
  <c r="Y1192" i="57"/>
  <c r="Y1193" i="57"/>
  <c r="Y1194" i="57"/>
  <c r="Y1195" i="57"/>
  <c r="Y1196" i="57"/>
  <c r="Y1197" i="57"/>
  <c r="Y1198" i="57"/>
  <c r="Y1199" i="57"/>
  <c r="Y1200" i="57"/>
  <c r="Y1201" i="57"/>
  <c r="Y1202" i="57"/>
  <c r="Y1203" i="57"/>
  <c r="Y1204" i="57"/>
  <c r="Y1205" i="57"/>
  <c r="Y1206" i="57"/>
  <c r="Y1207" i="57"/>
  <c r="Y1208" i="57"/>
  <c r="Y1209" i="57"/>
  <c r="Y1210" i="57"/>
  <c r="Y1211" i="57"/>
  <c r="Y1212" i="57"/>
  <c r="Y1213" i="57"/>
  <c r="Y1214" i="57"/>
  <c r="Y1215" i="57"/>
  <c r="Y1216" i="57"/>
  <c r="Y1217" i="57"/>
  <c r="Y1218" i="57"/>
  <c r="Y1219" i="57"/>
  <c r="Y1220" i="57"/>
  <c r="Y1221" i="57"/>
  <c r="Y1222" i="57"/>
  <c r="Y1223" i="57"/>
  <c r="Y1224" i="57"/>
  <c r="Y1225" i="57"/>
  <c r="Y1226" i="57"/>
  <c r="Y1227" i="57"/>
  <c r="Y1228" i="57"/>
  <c r="Y1229" i="57"/>
  <c r="Y1230" i="57"/>
  <c r="Y1231" i="57"/>
  <c r="Y1232" i="57"/>
  <c r="Y1233" i="57"/>
  <c r="Y1234" i="57"/>
  <c r="Y1235" i="57"/>
  <c r="Y1236" i="57"/>
  <c r="Y1237" i="57"/>
  <c r="Y1137" i="57"/>
  <c r="Y1035" i="57"/>
  <c r="Y1036" i="57"/>
  <c r="Y1037" i="57"/>
  <c r="Y1038" i="57"/>
  <c r="Y1039" i="57"/>
  <c r="Y1040" i="57"/>
  <c r="Y1041" i="57"/>
  <c r="Y1042" i="57"/>
  <c r="Y1043" i="57"/>
  <c r="Y1044" i="57"/>
  <c r="Y1045" i="57"/>
  <c r="Y1046" i="57"/>
  <c r="Y1047" i="57"/>
  <c r="Y1048" i="57"/>
  <c r="Y1049" i="57"/>
  <c r="Y1050" i="57"/>
  <c r="Y1051" i="57"/>
  <c r="Y1052" i="57"/>
  <c r="Y1053" i="57"/>
  <c r="Y1054" i="57"/>
  <c r="Y1055" i="57"/>
  <c r="Y1056" i="57"/>
  <c r="Y1057" i="57"/>
  <c r="Y1058" i="57"/>
  <c r="Y1059" i="57"/>
  <c r="Y1060" i="57"/>
  <c r="Y1061" i="57"/>
  <c r="Y1062" i="57"/>
  <c r="Y1063" i="57"/>
  <c r="Y1064" i="57"/>
  <c r="Y1065" i="57"/>
  <c r="Y1066" i="57"/>
  <c r="Y1067" i="57"/>
  <c r="Y1068" i="57"/>
  <c r="Y1069" i="57"/>
  <c r="Y1070" i="57"/>
  <c r="Y1071" i="57"/>
  <c r="Y1072" i="57"/>
  <c r="Y1073" i="57"/>
  <c r="Y1074" i="57"/>
  <c r="Y1075" i="57"/>
  <c r="Y1076" i="57"/>
  <c r="Y1077" i="57"/>
  <c r="Y1078" i="57"/>
  <c r="Y1079" i="57"/>
  <c r="Y1080" i="57"/>
  <c r="Y1081" i="57"/>
  <c r="Y1082" i="57"/>
  <c r="Y1083" i="57"/>
  <c r="Y1084" i="57"/>
  <c r="Y1085" i="57"/>
  <c r="Y1086" i="57"/>
  <c r="Y1087" i="57"/>
  <c r="Y1088" i="57"/>
  <c r="Y1089" i="57"/>
  <c r="Y1090" i="57"/>
  <c r="Y1091" i="57"/>
  <c r="Y1092" i="57"/>
  <c r="Y1093" i="57"/>
  <c r="Y1094" i="57"/>
  <c r="Y1095" i="57"/>
  <c r="Y1096" i="57"/>
  <c r="Y1097" i="57"/>
  <c r="Y1098" i="57"/>
  <c r="Y1099" i="57"/>
  <c r="Y1100" i="57"/>
  <c r="Y1101" i="57"/>
  <c r="Y1102" i="57"/>
  <c r="Y1103" i="57"/>
  <c r="Y1104" i="57"/>
  <c r="Y1105" i="57"/>
  <c r="Y1106" i="57"/>
  <c r="Y1107" i="57"/>
  <c r="Y1108" i="57"/>
  <c r="Y1109" i="57"/>
  <c r="Y1110" i="57"/>
  <c r="Y1111" i="57"/>
  <c r="Y1112" i="57"/>
  <c r="Y1113" i="57"/>
  <c r="Y1114" i="57"/>
  <c r="Y1115" i="57"/>
  <c r="Y1116" i="57"/>
  <c r="Y1117" i="57"/>
  <c r="Y1118" i="57"/>
  <c r="Y1119" i="57"/>
  <c r="Y1120" i="57"/>
  <c r="Y1121" i="57"/>
  <c r="Y1122" i="57"/>
  <c r="Y1123" i="57"/>
  <c r="Y1124" i="57"/>
  <c r="Y1125" i="57"/>
  <c r="Y1126" i="57"/>
  <c r="Y1127" i="57"/>
  <c r="Y1128" i="57"/>
  <c r="Y1129" i="57"/>
  <c r="Y1130" i="57"/>
  <c r="Y1131" i="57"/>
  <c r="Y1132" i="57"/>
  <c r="Y1133" i="57"/>
  <c r="Y1134" i="57"/>
  <c r="Y1034" i="57"/>
  <c r="Y932" i="57"/>
  <c r="Y933" i="57"/>
  <c r="Y934" i="57"/>
  <c r="Y935" i="57"/>
  <c r="Y936" i="57"/>
  <c r="Y937" i="57"/>
  <c r="Y938" i="57"/>
  <c r="Y939" i="57"/>
  <c r="Y940" i="57"/>
  <c r="Y941" i="57"/>
  <c r="Y942" i="57"/>
  <c r="Y943" i="57"/>
  <c r="Y944" i="57"/>
  <c r="Y945" i="57"/>
  <c r="Y946" i="57"/>
  <c r="Y947" i="57"/>
  <c r="Y948" i="57"/>
  <c r="Y949" i="57"/>
  <c r="Y950" i="57"/>
  <c r="Y951" i="57"/>
  <c r="Y952" i="57"/>
  <c r="Y953" i="57"/>
  <c r="Y954" i="57"/>
  <c r="Y955" i="57"/>
  <c r="Y956" i="57"/>
  <c r="Y957" i="57"/>
  <c r="Y958" i="57"/>
  <c r="Y959" i="57"/>
  <c r="Y960" i="57"/>
  <c r="Y961" i="57"/>
  <c r="Y962" i="57"/>
  <c r="Y963" i="57"/>
  <c r="Y964" i="57"/>
  <c r="Y965" i="57"/>
  <c r="Y966" i="57"/>
  <c r="Y967" i="57"/>
  <c r="Y968" i="57"/>
  <c r="Y969" i="57"/>
  <c r="Y970" i="57"/>
  <c r="Y971" i="57"/>
  <c r="Y972" i="57"/>
  <c r="Y973" i="57"/>
  <c r="Y974" i="57"/>
  <c r="Y975" i="57"/>
  <c r="Y976" i="57"/>
  <c r="Y977" i="57"/>
  <c r="Y978" i="57"/>
  <c r="Y979" i="57"/>
  <c r="Y980" i="57"/>
  <c r="Y981" i="57"/>
  <c r="Y982" i="57"/>
  <c r="Y983" i="57"/>
  <c r="Y984" i="57"/>
  <c r="Y985" i="57"/>
  <c r="Y986" i="57"/>
  <c r="Y987" i="57"/>
  <c r="Y988" i="57"/>
  <c r="Y989" i="57"/>
  <c r="Y990" i="57"/>
  <c r="Y991" i="57"/>
  <c r="Y992" i="57"/>
  <c r="Y993" i="57"/>
  <c r="Y994" i="57"/>
  <c r="Y995" i="57"/>
  <c r="Y996" i="57"/>
  <c r="Y997" i="57"/>
  <c r="Y998" i="57"/>
  <c r="Y999" i="57"/>
  <c r="Y1000" i="57"/>
  <c r="Y1001" i="57"/>
  <c r="Y1002" i="57"/>
  <c r="Y1003" i="57"/>
  <c r="Y1004" i="57"/>
  <c r="Y1005" i="57"/>
  <c r="Y1006" i="57"/>
  <c r="Y1007" i="57"/>
  <c r="Y1008" i="57"/>
  <c r="Y1009" i="57"/>
  <c r="Y1010" i="57"/>
  <c r="Y1011" i="57"/>
  <c r="Y1012" i="57"/>
  <c r="Y1013" i="57"/>
  <c r="Y1014" i="57"/>
  <c r="Y1015" i="57"/>
  <c r="Y1016" i="57"/>
  <c r="Y1017" i="57"/>
  <c r="Y1018" i="57"/>
  <c r="Y1019" i="57"/>
  <c r="Y1020" i="57"/>
  <c r="Y1021" i="57"/>
  <c r="Y1022" i="57"/>
  <c r="Y1023" i="57"/>
  <c r="Y1024" i="57"/>
  <c r="Y1025" i="57"/>
  <c r="Y1026" i="57"/>
  <c r="Y1027" i="57"/>
  <c r="Y1028" i="57"/>
  <c r="Y1029" i="57"/>
  <c r="Y1030" i="57"/>
  <c r="Y1031" i="57"/>
  <c r="Y931" i="57"/>
  <c r="Y829" i="57"/>
  <c r="Y830" i="57"/>
  <c r="Y831" i="57"/>
  <c r="Y832" i="57"/>
  <c r="Y833" i="57"/>
  <c r="Y834" i="57"/>
  <c r="Y835" i="57"/>
  <c r="Y836" i="57"/>
  <c r="Y837" i="57"/>
  <c r="Y838" i="57"/>
  <c r="Y839" i="57"/>
  <c r="Y840" i="57"/>
  <c r="Y841" i="57"/>
  <c r="Y842" i="57"/>
  <c r="Y843" i="57"/>
  <c r="Y844" i="57"/>
  <c r="Y845" i="57"/>
  <c r="Y846" i="57"/>
  <c r="Y847" i="57"/>
  <c r="Y848" i="57"/>
  <c r="Y849" i="57"/>
  <c r="Y850" i="57"/>
  <c r="Y851" i="57"/>
  <c r="Y852" i="57"/>
  <c r="Y853" i="57"/>
  <c r="Y854" i="57"/>
  <c r="Y855" i="57"/>
  <c r="Y856" i="57"/>
  <c r="Y857" i="57"/>
  <c r="Y858" i="57"/>
  <c r="Y859" i="57"/>
  <c r="Y860" i="57"/>
  <c r="Y861" i="57"/>
  <c r="Y862" i="57"/>
  <c r="Y863" i="57"/>
  <c r="Y864" i="57"/>
  <c r="Y865" i="57"/>
  <c r="Y866" i="57"/>
  <c r="Y867" i="57"/>
  <c r="Y868" i="57"/>
  <c r="Y869" i="57"/>
  <c r="Y870" i="57"/>
  <c r="Y871" i="57"/>
  <c r="Y872" i="57"/>
  <c r="Y873" i="57"/>
  <c r="Y874" i="57"/>
  <c r="Y875" i="57"/>
  <c r="Y876" i="57"/>
  <c r="Y877" i="57"/>
  <c r="Y878" i="57"/>
  <c r="Y879" i="57"/>
  <c r="Y880" i="57"/>
  <c r="Y881" i="57"/>
  <c r="Y882" i="57"/>
  <c r="Y883" i="57"/>
  <c r="Y884" i="57"/>
  <c r="Y885" i="57"/>
  <c r="Y886" i="57"/>
  <c r="Y887" i="57"/>
  <c r="Y888" i="57"/>
  <c r="Y889" i="57"/>
  <c r="Y890" i="57"/>
  <c r="Y891" i="57"/>
  <c r="Y892" i="57"/>
  <c r="Y893" i="57"/>
  <c r="Y894" i="57"/>
  <c r="Y895" i="57"/>
  <c r="Y896" i="57"/>
  <c r="Y897" i="57"/>
  <c r="Y898" i="57"/>
  <c r="Y899" i="57"/>
  <c r="Y900" i="57"/>
  <c r="Y901" i="57"/>
  <c r="Y902" i="57"/>
  <c r="Y903" i="57"/>
  <c r="Y904" i="57"/>
  <c r="Y905" i="57"/>
  <c r="Y906" i="57"/>
  <c r="Y907" i="57"/>
  <c r="Y908" i="57"/>
  <c r="Y909" i="57"/>
  <c r="Y910" i="57"/>
  <c r="Y911" i="57"/>
  <c r="Y912" i="57"/>
  <c r="Y913" i="57"/>
  <c r="Y914" i="57"/>
  <c r="Y915" i="57"/>
  <c r="Y916" i="57"/>
  <c r="Y917" i="57"/>
  <c r="Y918" i="57"/>
  <c r="Y919" i="57"/>
  <c r="Y920" i="57"/>
  <c r="Y921" i="57"/>
  <c r="Y922" i="57"/>
  <c r="Y923" i="57"/>
  <c r="Y924" i="57"/>
  <c r="Y925" i="57"/>
  <c r="Y926" i="57"/>
  <c r="Y927" i="57"/>
  <c r="Y928" i="57"/>
  <c r="Y828" i="57"/>
  <c r="Y726" i="57"/>
  <c r="Y727" i="57"/>
  <c r="Y728" i="57"/>
  <c r="Y729" i="57"/>
  <c r="Y730" i="57"/>
  <c r="Y731" i="57"/>
  <c r="Y732" i="57"/>
  <c r="Y733" i="57"/>
  <c r="Y734" i="57"/>
  <c r="Y735" i="57"/>
  <c r="Y736" i="57"/>
  <c r="Y737" i="57"/>
  <c r="Y738" i="57"/>
  <c r="Y739" i="57"/>
  <c r="Y740" i="57"/>
  <c r="Y741" i="57"/>
  <c r="Y742" i="57"/>
  <c r="Y743" i="57"/>
  <c r="Y744" i="57"/>
  <c r="Y745" i="57"/>
  <c r="Y746" i="57"/>
  <c r="Y747" i="57"/>
  <c r="Y748" i="57"/>
  <c r="Y749" i="57"/>
  <c r="Y750" i="57"/>
  <c r="Y751" i="57"/>
  <c r="Y752" i="57"/>
  <c r="Y753" i="57"/>
  <c r="Y754" i="57"/>
  <c r="Y755" i="57"/>
  <c r="Y756" i="57"/>
  <c r="Y757" i="57"/>
  <c r="Y758" i="57"/>
  <c r="Y759" i="57"/>
  <c r="Y760" i="57"/>
  <c r="Y761" i="57"/>
  <c r="Y762" i="57"/>
  <c r="Y763" i="57"/>
  <c r="Y764" i="57"/>
  <c r="Y765" i="57"/>
  <c r="Y766" i="57"/>
  <c r="Y767" i="57"/>
  <c r="Y768" i="57"/>
  <c r="Y769" i="57"/>
  <c r="Y770" i="57"/>
  <c r="Y771" i="57"/>
  <c r="Y772" i="57"/>
  <c r="Y773" i="57"/>
  <c r="Y774" i="57"/>
  <c r="Y775" i="57"/>
  <c r="Y776" i="57"/>
  <c r="Y777" i="57"/>
  <c r="Y778" i="57"/>
  <c r="Y779" i="57"/>
  <c r="Y780" i="57"/>
  <c r="Y781" i="57"/>
  <c r="Y782" i="57"/>
  <c r="Y783" i="57"/>
  <c r="Y784" i="57"/>
  <c r="Y785" i="57"/>
  <c r="Y786" i="57"/>
  <c r="Y787" i="57"/>
  <c r="Y788" i="57"/>
  <c r="Y789" i="57"/>
  <c r="Y790" i="57"/>
  <c r="Y791" i="57"/>
  <c r="Y792" i="57"/>
  <c r="Y793" i="57"/>
  <c r="Y794" i="57"/>
  <c r="Y795" i="57"/>
  <c r="Y796" i="57"/>
  <c r="Y797" i="57"/>
  <c r="Y798" i="57"/>
  <c r="Y799" i="57"/>
  <c r="Y800" i="57"/>
  <c r="Y801" i="57"/>
  <c r="Y802" i="57"/>
  <c r="Y803" i="57"/>
  <c r="Y804" i="57"/>
  <c r="Y805" i="57"/>
  <c r="Y806" i="57"/>
  <c r="Y807" i="57"/>
  <c r="Y808" i="57"/>
  <c r="Y809" i="57"/>
  <c r="Y810" i="57"/>
  <c r="Y811" i="57"/>
  <c r="Y812" i="57"/>
  <c r="Y813" i="57"/>
  <c r="Y814" i="57"/>
  <c r="Y815" i="57"/>
  <c r="Y816" i="57"/>
  <c r="Y817" i="57"/>
  <c r="Y818" i="57"/>
  <c r="Y819" i="57"/>
  <c r="Y820" i="57"/>
  <c r="Y821" i="57"/>
  <c r="Y822" i="57"/>
  <c r="Y823" i="57"/>
  <c r="Y824" i="57"/>
  <c r="Y825" i="57"/>
  <c r="Y725" i="57"/>
  <c r="Y623" i="57"/>
  <c r="Y624" i="57"/>
  <c r="Y625" i="57"/>
  <c r="Y626" i="57"/>
  <c r="Y627" i="57"/>
  <c r="Y628" i="57"/>
  <c r="Y629" i="57"/>
  <c r="Y630" i="57"/>
  <c r="Y631" i="57"/>
  <c r="Y632" i="57"/>
  <c r="Y633" i="57"/>
  <c r="Y634" i="57"/>
  <c r="Y635" i="57"/>
  <c r="Y636" i="57"/>
  <c r="Y637" i="57"/>
  <c r="Y638" i="57"/>
  <c r="Y639" i="57"/>
  <c r="Y640" i="57"/>
  <c r="Y641" i="57"/>
  <c r="Y642" i="57"/>
  <c r="Y643" i="57"/>
  <c r="Y644" i="57"/>
  <c r="Y645" i="57"/>
  <c r="Y646" i="57"/>
  <c r="Y647" i="57"/>
  <c r="Y648" i="57"/>
  <c r="Y649" i="57"/>
  <c r="Y650" i="57"/>
  <c r="Y651" i="57"/>
  <c r="Y652" i="57"/>
  <c r="Y653" i="57"/>
  <c r="Y654" i="57"/>
  <c r="Y655" i="57"/>
  <c r="Y656" i="57"/>
  <c r="Y657" i="57"/>
  <c r="Y658" i="57"/>
  <c r="Y659" i="57"/>
  <c r="Y660" i="57"/>
  <c r="Y661" i="57"/>
  <c r="Y662" i="57"/>
  <c r="Y663" i="57"/>
  <c r="Y664" i="57"/>
  <c r="Y665" i="57"/>
  <c r="Y666" i="57"/>
  <c r="Y667" i="57"/>
  <c r="Y668" i="57"/>
  <c r="Y669" i="57"/>
  <c r="Y670" i="57"/>
  <c r="Y671" i="57"/>
  <c r="Y672" i="57"/>
  <c r="Y673" i="57"/>
  <c r="Y674" i="57"/>
  <c r="Y675" i="57"/>
  <c r="Y676" i="57"/>
  <c r="Y677" i="57"/>
  <c r="Y678" i="57"/>
  <c r="Y679" i="57"/>
  <c r="Y680" i="57"/>
  <c r="Y681" i="57"/>
  <c r="Y682" i="57"/>
  <c r="Y683" i="57"/>
  <c r="Y684" i="57"/>
  <c r="Y685" i="57"/>
  <c r="Y686" i="57"/>
  <c r="Y687" i="57"/>
  <c r="Y688" i="57"/>
  <c r="Y689" i="57"/>
  <c r="Y690" i="57"/>
  <c r="Y691" i="57"/>
  <c r="Y692" i="57"/>
  <c r="Y693" i="57"/>
  <c r="Y694" i="57"/>
  <c r="Y695" i="57"/>
  <c r="Y696" i="57"/>
  <c r="Y697" i="57"/>
  <c r="Y698" i="57"/>
  <c r="Y699" i="57"/>
  <c r="Y700" i="57"/>
  <c r="Y701" i="57"/>
  <c r="Y702" i="57"/>
  <c r="Y703" i="57"/>
  <c r="Y704" i="57"/>
  <c r="Y705" i="57"/>
  <c r="Y706" i="57"/>
  <c r="Y707" i="57"/>
  <c r="Y708" i="57"/>
  <c r="Y709" i="57"/>
  <c r="Y710" i="57"/>
  <c r="Y711" i="57"/>
  <c r="Y712" i="57"/>
  <c r="Y713" i="57"/>
  <c r="Y714" i="57"/>
  <c r="Y715" i="57"/>
  <c r="Y716" i="57"/>
  <c r="Y717" i="57"/>
  <c r="Y718" i="57"/>
  <c r="Y719" i="57"/>
  <c r="Y720" i="57"/>
  <c r="Y721" i="57"/>
  <c r="Y722" i="57"/>
  <c r="Y622" i="57"/>
  <c r="Y520" i="57"/>
  <c r="Y521" i="57"/>
  <c r="Y522" i="57"/>
  <c r="Y523" i="57"/>
  <c r="Y524" i="57"/>
  <c r="Y525" i="57"/>
  <c r="Y526" i="57"/>
  <c r="Y527" i="57"/>
  <c r="Y528" i="57"/>
  <c r="Y529" i="57"/>
  <c r="Y530" i="57"/>
  <c r="Y531" i="57"/>
  <c r="Y532" i="57"/>
  <c r="Y533" i="57"/>
  <c r="Y534" i="57"/>
  <c r="Y535" i="57"/>
  <c r="Y536" i="57"/>
  <c r="Y537" i="57"/>
  <c r="Y538" i="57"/>
  <c r="Y539" i="57"/>
  <c r="Y540" i="57"/>
  <c r="Y541" i="57"/>
  <c r="Y542" i="57"/>
  <c r="Y543" i="57"/>
  <c r="Y544" i="57"/>
  <c r="Y545" i="57"/>
  <c r="Y546" i="57"/>
  <c r="Y547" i="57"/>
  <c r="Y548" i="57"/>
  <c r="Y549" i="57"/>
  <c r="Y550" i="57"/>
  <c r="Y551" i="57"/>
  <c r="Y552" i="57"/>
  <c r="Y553" i="57"/>
  <c r="Y554" i="57"/>
  <c r="Y555" i="57"/>
  <c r="Y556" i="57"/>
  <c r="Y557" i="57"/>
  <c r="Y558" i="57"/>
  <c r="Y559" i="57"/>
  <c r="Y560" i="57"/>
  <c r="Y561" i="57"/>
  <c r="Y562" i="57"/>
  <c r="Y563" i="57"/>
  <c r="Y564" i="57"/>
  <c r="Y565" i="57"/>
  <c r="Y566" i="57"/>
  <c r="Y567" i="57"/>
  <c r="Y568" i="57"/>
  <c r="Y569" i="57"/>
  <c r="Y570" i="57"/>
  <c r="Y571" i="57"/>
  <c r="Y572" i="57"/>
  <c r="Y573" i="57"/>
  <c r="Y574" i="57"/>
  <c r="Y575" i="57"/>
  <c r="Y576" i="57"/>
  <c r="Y577" i="57"/>
  <c r="Y578" i="57"/>
  <c r="Y579" i="57"/>
  <c r="Y580" i="57"/>
  <c r="Y581" i="57"/>
  <c r="Y582" i="57"/>
  <c r="Y583" i="57"/>
  <c r="Y584" i="57"/>
  <c r="Y585" i="57"/>
  <c r="Y586" i="57"/>
  <c r="Y587" i="57"/>
  <c r="Y588" i="57"/>
  <c r="Y589" i="57"/>
  <c r="Y590" i="57"/>
  <c r="Y591" i="57"/>
  <c r="Y592" i="57"/>
  <c r="Y593" i="57"/>
  <c r="Y594" i="57"/>
  <c r="Y595" i="57"/>
  <c r="Y596" i="57"/>
  <c r="Y597" i="57"/>
  <c r="Y598" i="57"/>
  <c r="Y599" i="57"/>
  <c r="Y600" i="57"/>
  <c r="Y601" i="57"/>
  <c r="Y602" i="57"/>
  <c r="Y603" i="57"/>
  <c r="Y604" i="57"/>
  <c r="Y605" i="57"/>
  <c r="Y606" i="57"/>
  <c r="Y607" i="57"/>
  <c r="Y608" i="57"/>
  <c r="Y609" i="57"/>
  <c r="Y610" i="57"/>
  <c r="Y611" i="57"/>
  <c r="Y612" i="57"/>
  <c r="Y613" i="57"/>
  <c r="Y614" i="57"/>
  <c r="Y615" i="57"/>
  <c r="Y616" i="57"/>
  <c r="Y617" i="57"/>
  <c r="Y618" i="57"/>
  <c r="Y619" i="57"/>
  <c r="Y519" i="57"/>
  <c r="Y417" i="57"/>
  <c r="Y418" i="57"/>
  <c r="Y419" i="57"/>
  <c r="Y420" i="57"/>
  <c r="Y421" i="57"/>
  <c r="Y422" i="57"/>
  <c r="Y423" i="57"/>
  <c r="Y424" i="57"/>
  <c r="Y425" i="57"/>
  <c r="Y426" i="57"/>
  <c r="Y427" i="57"/>
  <c r="Y428" i="57"/>
  <c r="Y429" i="57"/>
  <c r="Y430" i="57"/>
  <c r="Y431" i="57"/>
  <c r="Y432" i="57"/>
  <c r="Y433" i="57"/>
  <c r="Y434" i="57"/>
  <c r="Y435" i="57"/>
  <c r="Y436" i="57"/>
  <c r="Y437" i="57"/>
  <c r="Y438" i="57"/>
  <c r="Y439" i="57"/>
  <c r="Y440" i="57"/>
  <c r="Y441" i="57"/>
  <c r="Y442" i="57"/>
  <c r="Y443" i="57"/>
  <c r="Y444" i="57"/>
  <c r="Y445" i="57"/>
  <c r="Y446" i="57"/>
  <c r="Y447" i="57"/>
  <c r="Y448" i="57"/>
  <c r="Y449" i="57"/>
  <c r="Y450" i="57"/>
  <c r="Y451" i="57"/>
  <c r="Y452" i="57"/>
  <c r="Y453" i="57"/>
  <c r="Y454" i="57"/>
  <c r="Y455" i="57"/>
  <c r="Y456" i="57"/>
  <c r="Y457" i="57"/>
  <c r="Y458" i="57"/>
  <c r="Y459" i="57"/>
  <c r="Y460" i="57"/>
  <c r="Y461" i="57"/>
  <c r="Y462" i="57"/>
  <c r="Y463" i="57"/>
  <c r="Y464" i="57"/>
  <c r="Y465" i="57"/>
  <c r="Y466" i="57"/>
  <c r="Y467" i="57"/>
  <c r="Y468" i="57"/>
  <c r="Y469" i="57"/>
  <c r="Y470" i="57"/>
  <c r="Y471" i="57"/>
  <c r="Y472" i="57"/>
  <c r="Y473" i="57"/>
  <c r="Y474" i="57"/>
  <c r="Y475" i="57"/>
  <c r="Y476" i="57"/>
  <c r="Y477" i="57"/>
  <c r="Y478" i="57"/>
  <c r="Y479" i="57"/>
  <c r="Y480" i="57"/>
  <c r="Y481" i="57"/>
  <c r="Y482" i="57"/>
  <c r="Y483" i="57"/>
  <c r="Y484" i="57"/>
  <c r="Y485" i="57"/>
  <c r="Y486" i="57"/>
  <c r="Y487" i="57"/>
  <c r="Y488" i="57"/>
  <c r="Y489" i="57"/>
  <c r="Y490" i="57"/>
  <c r="Y491" i="57"/>
  <c r="Y492" i="57"/>
  <c r="Y493" i="57"/>
  <c r="Y494" i="57"/>
  <c r="Y495" i="57"/>
  <c r="Y496" i="57"/>
  <c r="Y497" i="57"/>
  <c r="Y498" i="57"/>
  <c r="Y499" i="57"/>
  <c r="Y500" i="57"/>
  <c r="Y501" i="57"/>
  <c r="Y502" i="57"/>
  <c r="Y503" i="57"/>
  <c r="Y504" i="57"/>
  <c r="Y505" i="57"/>
  <c r="Y506" i="57"/>
  <c r="Y507" i="57"/>
  <c r="Y508" i="57"/>
  <c r="Y509" i="57"/>
  <c r="Y510" i="57"/>
  <c r="Y511" i="57"/>
  <c r="Y512" i="57"/>
  <c r="Y513" i="57"/>
  <c r="Y514" i="57"/>
  <c r="Y515" i="57"/>
  <c r="Y516" i="57"/>
  <c r="Y416" i="57"/>
  <c r="Y314" i="57"/>
  <c r="Y315" i="57"/>
  <c r="Y316" i="57"/>
  <c r="Y317" i="57"/>
  <c r="Y318" i="57"/>
  <c r="Y319" i="57"/>
  <c r="Y320" i="57"/>
  <c r="Y321" i="57"/>
  <c r="Y322" i="57"/>
  <c r="Y323" i="57"/>
  <c r="Y324" i="57"/>
  <c r="Y325" i="57"/>
  <c r="Y326" i="57"/>
  <c r="Y327" i="57"/>
  <c r="Y328" i="57"/>
  <c r="Y329" i="57"/>
  <c r="Y330" i="57"/>
  <c r="Y331" i="57"/>
  <c r="Y332" i="57"/>
  <c r="Y333" i="57"/>
  <c r="Y334" i="57"/>
  <c r="Y335" i="57"/>
  <c r="Y336" i="57"/>
  <c r="Y337" i="57"/>
  <c r="Y338" i="57"/>
  <c r="Y339" i="57"/>
  <c r="Y340" i="57"/>
  <c r="Y341" i="57"/>
  <c r="Y342" i="57"/>
  <c r="Y343" i="57"/>
  <c r="Y344" i="57"/>
  <c r="Y345" i="57"/>
  <c r="Y346" i="57"/>
  <c r="Y347" i="57"/>
  <c r="Y348" i="57"/>
  <c r="Y349" i="57"/>
  <c r="Y350" i="57"/>
  <c r="Y351" i="57"/>
  <c r="Y352" i="57"/>
  <c r="Y353" i="57"/>
  <c r="Y354" i="57"/>
  <c r="Y355" i="57"/>
  <c r="Y356" i="57"/>
  <c r="Y357" i="57"/>
  <c r="Y358" i="57"/>
  <c r="Y359" i="57"/>
  <c r="Y360" i="57"/>
  <c r="Y361" i="57"/>
  <c r="Y362" i="57"/>
  <c r="Y363" i="57"/>
  <c r="Y364" i="57"/>
  <c r="Y365" i="57"/>
  <c r="Y366" i="57"/>
  <c r="Y367" i="57"/>
  <c r="Y368" i="57"/>
  <c r="Y369" i="57"/>
  <c r="Y370" i="57"/>
  <c r="Y371" i="57"/>
  <c r="Y372" i="57"/>
  <c r="Y373" i="57"/>
  <c r="Y374" i="57"/>
  <c r="Y375" i="57"/>
  <c r="Y376" i="57"/>
  <c r="Y377" i="57"/>
  <c r="Y378" i="57"/>
  <c r="Y379" i="57"/>
  <c r="Y380" i="57"/>
  <c r="Y381" i="57"/>
  <c r="Y382" i="57"/>
  <c r="Y383" i="57"/>
  <c r="Y384" i="57"/>
  <c r="Y385" i="57"/>
  <c r="Y386" i="57"/>
  <c r="Y387" i="57"/>
  <c r="Y388" i="57"/>
  <c r="Y389" i="57"/>
  <c r="Y390" i="57"/>
  <c r="Y391" i="57"/>
  <c r="Y392" i="57"/>
  <c r="Y393" i="57"/>
  <c r="Y394" i="57"/>
  <c r="Y395" i="57"/>
  <c r="Y396" i="57"/>
  <c r="Y397" i="57"/>
  <c r="Y398" i="57"/>
  <c r="Y399" i="57"/>
  <c r="Y400" i="57"/>
  <c r="Y401" i="57"/>
  <c r="Y402" i="57"/>
  <c r="Y403" i="57"/>
  <c r="Y404" i="57"/>
  <c r="Y405" i="57"/>
  <c r="Y406" i="57"/>
  <c r="Y407" i="57"/>
  <c r="Y408" i="57"/>
  <c r="Y409" i="57"/>
  <c r="Y410" i="57"/>
  <c r="Y411" i="57"/>
  <c r="Y412" i="57"/>
  <c r="Y413" i="57"/>
  <c r="Y313" i="57"/>
  <c r="Y211" i="57"/>
  <c r="Y212" i="57"/>
  <c r="Y213" i="57"/>
  <c r="Y214" i="57"/>
  <c r="Y215" i="57"/>
  <c r="Y216" i="57"/>
  <c r="Y217" i="57"/>
  <c r="Y218" i="57"/>
  <c r="Y219" i="57"/>
  <c r="Y220" i="57"/>
  <c r="Y221" i="57"/>
  <c r="Y222" i="57"/>
  <c r="Y223" i="57"/>
  <c r="Y224" i="57"/>
  <c r="Y225" i="57"/>
  <c r="Y226" i="57"/>
  <c r="Y227" i="57"/>
  <c r="Y228" i="57"/>
  <c r="Y229" i="57"/>
  <c r="Y230" i="57"/>
  <c r="Y231" i="57"/>
  <c r="Y232" i="57"/>
  <c r="Y233" i="57"/>
  <c r="Y234" i="57"/>
  <c r="Y235" i="57"/>
  <c r="Y236" i="57"/>
  <c r="Y237" i="57"/>
  <c r="Y238" i="57"/>
  <c r="Y239" i="57"/>
  <c r="Y240" i="57"/>
  <c r="Y241" i="57"/>
  <c r="Y242" i="57"/>
  <c r="Y243" i="57"/>
  <c r="Y244" i="57"/>
  <c r="Y245" i="57"/>
  <c r="Y246" i="57"/>
  <c r="Y247" i="57"/>
  <c r="Y248" i="57"/>
  <c r="Y249" i="57"/>
  <c r="Y250" i="57"/>
  <c r="Y251" i="57"/>
  <c r="Y252" i="57"/>
  <c r="Y253" i="57"/>
  <c r="Y254" i="57"/>
  <c r="Y255" i="57"/>
  <c r="Y256" i="57"/>
  <c r="Y257" i="57"/>
  <c r="Y258" i="57"/>
  <c r="Y259" i="57"/>
  <c r="Y260" i="57"/>
  <c r="Y261" i="57"/>
  <c r="Y262" i="57"/>
  <c r="Y263" i="57"/>
  <c r="Y264" i="57"/>
  <c r="Y265" i="57"/>
  <c r="Y266" i="57"/>
  <c r="Y267" i="57"/>
  <c r="Y268" i="57"/>
  <c r="Y269" i="57"/>
  <c r="Y270" i="57"/>
  <c r="Y271" i="57"/>
  <c r="Y272" i="57"/>
  <c r="Y273" i="57"/>
  <c r="Y274" i="57"/>
  <c r="Y275" i="57"/>
  <c r="Y276" i="57"/>
  <c r="Y277" i="57"/>
  <c r="Y278" i="57"/>
  <c r="Y279" i="57"/>
  <c r="Y280" i="57"/>
  <c r="Y281" i="57"/>
  <c r="Y282" i="57"/>
  <c r="Y283" i="57"/>
  <c r="Y284" i="57"/>
  <c r="Y285" i="57"/>
  <c r="Y286" i="57"/>
  <c r="Y287" i="57"/>
  <c r="Y288" i="57"/>
  <c r="Y289" i="57"/>
  <c r="Y290" i="57"/>
  <c r="Y291" i="57"/>
  <c r="Y292" i="57"/>
  <c r="Y293" i="57"/>
  <c r="Y294" i="57"/>
  <c r="Y295" i="57"/>
  <c r="Y296" i="57"/>
  <c r="Y297" i="57"/>
  <c r="Y298" i="57"/>
  <c r="Y299" i="57"/>
  <c r="Y300" i="57"/>
  <c r="Y301" i="57"/>
  <c r="Y302" i="57"/>
  <c r="Y303" i="57"/>
  <c r="Y304" i="57"/>
  <c r="Y305" i="57"/>
  <c r="Y306" i="57"/>
  <c r="Y307" i="57"/>
  <c r="Y308" i="57"/>
  <c r="Y309" i="57"/>
  <c r="Y310" i="57"/>
  <c r="Y210" i="57"/>
  <c r="Y108" i="57"/>
  <c r="Y109" i="57"/>
  <c r="Y110" i="57"/>
  <c r="Y111" i="57"/>
  <c r="Y112" i="57"/>
  <c r="Y113" i="57"/>
  <c r="Y114" i="57"/>
  <c r="Y115" i="57"/>
  <c r="Y116" i="57"/>
  <c r="Y117" i="57"/>
  <c r="Y118" i="57"/>
  <c r="Y119" i="57"/>
  <c r="Y120" i="57"/>
  <c r="Y121" i="57"/>
  <c r="Y122" i="57"/>
  <c r="Y123" i="57"/>
  <c r="Y124" i="57"/>
  <c r="Y125" i="57"/>
  <c r="Y126" i="57"/>
  <c r="Y127" i="57"/>
  <c r="Y128" i="57"/>
  <c r="Y129" i="57"/>
  <c r="Y130" i="57"/>
  <c r="Y131" i="57"/>
  <c r="Y132" i="57"/>
  <c r="Y133" i="57"/>
  <c r="Y134" i="57"/>
  <c r="Y135" i="57"/>
  <c r="Y136" i="57"/>
  <c r="Y137" i="57"/>
  <c r="Y138" i="57"/>
  <c r="Y139" i="57"/>
  <c r="Y140" i="57"/>
  <c r="Y141" i="57"/>
  <c r="Y142" i="57"/>
  <c r="Y143" i="57"/>
  <c r="Y144" i="57"/>
  <c r="Y145" i="57"/>
  <c r="Y146" i="57"/>
  <c r="Y147" i="57"/>
  <c r="Y148" i="57"/>
  <c r="Y149" i="57"/>
  <c r="Y150" i="57"/>
  <c r="Y151" i="57"/>
  <c r="Y152" i="57"/>
  <c r="Y153" i="57"/>
  <c r="Y154" i="57"/>
  <c r="Y155" i="57"/>
  <c r="Y156" i="57"/>
  <c r="Y157" i="57"/>
  <c r="Y158" i="57"/>
  <c r="Y159" i="57"/>
  <c r="Y160" i="57"/>
  <c r="Y161" i="57"/>
  <c r="Y162" i="57"/>
  <c r="Y163" i="57"/>
  <c r="Y164" i="57"/>
  <c r="Y165" i="57"/>
  <c r="Y166" i="57"/>
  <c r="Y167" i="57"/>
  <c r="Y168" i="57"/>
  <c r="Y169" i="57"/>
  <c r="Y170" i="57"/>
  <c r="Y171" i="57"/>
  <c r="Y172" i="57"/>
  <c r="Y173" i="57"/>
  <c r="Y174" i="57"/>
  <c r="Y175" i="57"/>
  <c r="Y176" i="57"/>
  <c r="Y177" i="57"/>
  <c r="Y178" i="57"/>
  <c r="Y179" i="57"/>
  <c r="Y180" i="57"/>
  <c r="Y181" i="57"/>
  <c r="Y182" i="57"/>
  <c r="Y183" i="57"/>
  <c r="Y184" i="57"/>
  <c r="Y185" i="57"/>
  <c r="Y186" i="57"/>
  <c r="Y187" i="57"/>
  <c r="Y188" i="57"/>
  <c r="Y189" i="57"/>
  <c r="Y190" i="57"/>
  <c r="Y191" i="57"/>
  <c r="Y192" i="57"/>
  <c r="Y193" i="57"/>
  <c r="Y194" i="57"/>
  <c r="Y195" i="57"/>
  <c r="Y196" i="57"/>
  <c r="Y197" i="57"/>
  <c r="Y198" i="57"/>
  <c r="Y199" i="57"/>
  <c r="Y200" i="57"/>
  <c r="Y201" i="57"/>
  <c r="Y202" i="57"/>
  <c r="Y203" i="57"/>
  <c r="Y204" i="57"/>
  <c r="Y205" i="57"/>
  <c r="Y206" i="57"/>
  <c r="Y207" i="57"/>
  <c r="Y107" i="57"/>
  <c r="Y5" i="57"/>
  <c r="Y6" i="57"/>
  <c r="Y7" i="57"/>
  <c r="Y8" i="57"/>
  <c r="Y9" i="57"/>
  <c r="Y10" i="57"/>
  <c r="Y11" i="57"/>
  <c r="Y12" i="57"/>
  <c r="Y13" i="57"/>
  <c r="Y14" i="57"/>
  <c r="Y15" i="57"/>
  <c r="Y16" i="57"/>
  <c r="Y17" i="57"/>
  <c r="Y18" i="57"/>
  <c r="Y19" i="57"/>
  <c r="Y20" i="57"/>
  <c r="Y21" i="57"/>
  <c r="Y22" i="57"/>
  <c r="Y23" i="57"/>
  <c r="Y24" i="57"/>
  <c r="Y25" i="57"/>
  <c r="Y26" i="57"/>
  <c r="Y27" i="57"/>
  <c r="Y28" i="57"/>
  <c r="Y29" i="57"/>
  <c r="Y30" i="57"/>
  <c r="Y31" i="57"/>
  <c r="Y32" i="57"/>
  <c r="Y33" i="57"/>
  <c r="Y34" i="57"/>
  <c r="Y35" i="57"/>
  <c r="Y36" i="57"/>
  <c r="Y37" i="57"/>
  <c r="Y38" i="57"/>
  <c r="Y39" i="57"/>
  <c r="Y40" i="57"/>
  <c r="Y41" i="57"/>
  <c r="Y42" i="57"/>
  <c r="Y43" i="57"/>
  <c r="Y44" i="57"/>
  <c r="Y45" i="57"/>
  <c r="Y46" i="57"/>
  <c r="Y47" i="57"/>
  <c r="Y48" i="57"/>
  <c r="Y49" i="57"/>
  <c r="Y50" i="57"/>
  <c r="Y51" i="57"/>
  <c r="Y52" i="57"/>
  <c r="Y53" i="57"/>
  <c r="Y54" i="57"/>
  <c r="Y55" i="57"/>
  <c r="Y56" i="57"/>
  <c r="Y57" i="57"/>
  <c r="Y58" i="57"/>
  <c r="Y59" i="57"/>
  <c r="Y60" i="57"/>
  <c r="Y61" i="57"/>
  <c r="Y62" i="57"/>
  <c r="Y63" i="57"/>
  <c r="Y64" i="57"/>
  <c r="Y65" i="57"/>
  <c r="Y66" i="57"/>
  <c r="Y67" i="57"/>
  <c r="Y68" i="57"/>
  <c r="Y69" i="57"/>
  <c r="Y70" i="57"/>
  <c r="Y71" i="57"/>
  <c r="Y72" i="57"/>
  <c r="Y73" i="57"/>
  <c r="Y74" i="57"/>
  <c r="Y75" i="57"/>
  <c r="Y76" i="57"/>
  <c r="Y77" i="57"/>
  <c r="Y78" i="57"/>
  <c r="Y79" i="57"/>
  <c r="Y80" i="57"/>
  <c r="Y81" i="57"/>
  <c r="Y82" i="57"/>
  <c r="Y83" i="57"/>
  <c r="Y84" i="57"/>
  <c r="Y85" i="57"/>
  <c r="Y86" i="57"/>
  <c r="Y87" i="57"/>
  <c r="Y88" i="57"/>
  <c r="Y89" i="57"/>
  <c r="Y90" i="57"/>
  <c r="Y91" i="57"/>
  <c r="Y92" i="57"/>
  <c r="Y93" i="57"/>
  <c r="Y94" i="57"/>
  <c r="Y95" i="57"/>
  <c r="Y96" i="57"/>
  <c r="Y97" i="57"/>
  <c r="Y98" i="57"/>
  <c r="Y99" i="57"/>
  <c r="Y100" i="57"/>
  <c r="Y101" i="57"/>
  <c r="Y102" i="57"/>
  <c r="Y103" i="57"/>
  <c r="Y104" i="57"/>
  <c r="Y4" i="57"/>
  <c r="U5" i="57"/>
  <c r="U6" i="57"/>
  <c r="U7" i="57"/>
  <c r="U8" i="57"/>
  <c r="U9" i="57"/>
  <c r="U10" i="57"/>
  <c r="U11" i="57"/>
  <c r="U12" i="57"/>
  <c r="U13" i="57"/>
  <c r="U14" i="57"/>
  <c r="U15" i="57"/>
  <c r="U16" i="57"/>
  <c r="U17" i="57"/>
  <c r="U18" i="57"/>
  <c r="U19" i="57"/>
  <c r="U20" i="57"/>
  <c r="U21" i="57"/>
  <c r="U22" i="57"/>
  <c r="U23" i="57"/>
  <c r="U24" i="57"/>
  <c r="U25" i="57"/>
  <c r="U26" i="57"/>
  <c r="U27" i="57"/>
  <c r="U28" i="57"/>
  <c r="U29" i="57"/>
  <c r="U30" i="57"/>
  <c r="U31" i="57"/>
  <c r="U32" i="57"/>
  <c r="U33" i="57"/>
  <c r="U34" i="57"/>
  <c r="U35" i="57"/>
  <c r="U36" i="57"/>
  <c r="U37" i="57"/>
  <c r="U38" i="57"/>
  <c r="U39" i="57"/>
  <c r="U40" i="57"/>
  <c r="U41" i="57"/>
  <c r="U42" i="57"/>
  <c r="U43" i="57"/>
  <c r="U44" i="57"/>
  <c r="U45" i="57"/>
  <c r="U46" i="57"/>
  <c r="U47" i="57"/>
  <c r="U48" i="57"/>
  <c r="U49" i="57"/>
  <c r="U50" i="57"/>
  <c r="U51" i="57"/>
  <c r="U52" i="57"/>
  <c r="U53" i="57"/>
  <c r="U54" i="57"/>
  <c r="U55" i="57"/>
  <c r="U56" i="57"/>
  <c r="U57" i="57"/>
  <c r="U58" i="57"/>
  <c r="U59" i="57"/>
  <c r="U60" i="57"/>
  <c r="U61" i="57"/>
  <c r="U62" i="57"/>
  <c r="U63" i="57"/>
  <c r="U64" i="57"/>
  <c r="U65" i="57"/>
  <c r="U66" i="57"/>
  <c r="U67" i="57"/>
  <c r="U68" i="57"/>
  <c r="U69" i="57"/>
  <c r="U70" i="57"/>
  <c r="U71" i="57"/>
  <c r="U72" i="57"/>
  <c r="U73" i="57"/>
  <c r="U74" i="57"/>
  <c r="U75" i="57"/>
  <c r="U76" i="57"/>
  <c r="U77" i="57"/>
  <c r="U78" i="57"/>
  <c r="U79" i="57"/>
  <c r="U80" i="57"/>
  <c r="U81" i="57"/>
  <c r="U82" i="57"/>
  <c r="U83" i="57"/>
  <c r="U84" i="57"/>
  <c r="U85" i="57"/>
  <c r="U86" i="57"/>
  <c r="U87" i="57"/>
  <c r="U88" i="57"/>
  <c r="U89" i="57"/>
  <c r="U90" i="57"/>
  <c r="U91" i="57"/>
  <c r="U92" i="57"/>
  <c r="U93" i="57"/>
  <c r="U94" i="57"/>
  <c r="U95" i="57"/>
  <c r="U96" i="57"/>
  <c r="U97" i="57"/>
  <c r="U98" i="57"/>
  <c r="U99" i="57"/>
  <c r="U100" i="57"/>
  <c r="U101" i="57"/>
  <c r="U102" i="57"/>
  <c r="U103" i="57"/>
  <c r="U104" i="57"/>
  <c r="U105" i="57"/>
  <c r="U106" i="57"/>
  <c r="U107" i="57"/>
  <c r="U108" i="57"/>
  <c r="U109" i="57"/>
  <c r="U110" i="57"/>
  <c r="U111" i="57"/>
  <c r="U112" i="57"/>
  <c r="U113" i="57"/>
  <c r="U114" i="57"/>
  <c r="U115" i="57"/>
  <c r="U116" i="57"/>
  <c r="U117" i="57"/>
  <c r="U118" i="57"/>
  <c r="U119" i="57"/>
  <c r="U120" i="57"/>
  <c r="U121" i="57"/>
  <c r="U122" i="57"/>
  <c r="U123" i="57"/>
  <c r="U124" i="57"/>
  <c r="U125" i="57"/>
  <c r="U126" i="57"/>
  <c r="U127" i="57"/>
  <c r="U128" i="57"/>
  <c r="U129" i="57"/>
  <c r="U130" i="57"/>
  <c r="U131" i="57"/>
  <c r="U132" i="57"/>
  <c r="U133" i="57"/>
  <c r="U134" i="57"/>
  <c r="U135" i="57"/>
  <c r="U136" i="57"/>
  <c r="U137" i="57"/>
  <c r="U138" i="57"/>
  <c r="U139" i="57"/>
  <c r="U140" i="57"/>
  <c r="U141" i="57"/>
  <c r="U142" i="57"/>
  <c r="U143" i="57"/>
  <c r="U144" i="57"/>
  <c r="U145" i="57"/>
  <c r="U146" i="57"/>
  <c r="U147" i="57"/>
  <c r="U148" i="57"/>
  <c r="U149" i="57"/>
  <c r="U150" i="57"/>
  <c r="U151" i="57"/>
  <c r="U152" i="57"/>
  <c r="U153" i="57"/>
  <c r="U154" i="57"/>
  <c r="U155" i="57"/>
  <c r="U156" i="57"/>
  <c r="U157" i="57"/>
  <c r="U158" i="57"/>
  <c r="U159" i="57"/>
  <c r="U160" i="57"/>
  <c r="U161" i="57"/>
  <c r="U162" i="57"/>
  <c r="U163" i="57"/>
  <c r="U164" i="57"/>
  <c r="U165" i="57"/>
  <c r="U166" i="57"/>
  <c r="U167" i="57"/>
  <c r="U168" i="57"/>
  <c r="U169" i="57"/>
  <c r="U170" i="57"/>
  <c r="U171" i="57"/>
  <c r="U172" i="57"/>
  <c r="U173" i="57"/>
  <c r="U174" i="57"/>
  <c r="U175" i="57"/>
  <c r="U176" i="57"/>
  <c r="U177" i="57"/>
  <c r="U178" i="57"/>
  <c r="U179" i="57"/>
  <c r="U180" i="57"/>
  <c r="U181" i="57"/>
  <c r="U182" i="57"/>
  <c r="U183" i="57"/>
  <c r="U184" i="57"/>
  <c r="U185" i="57"/>
  <c r="U186" i="57"/>
  <c r="U187" i="57"/>
  <c r="U188" i="57"/>
  <c r="U189" i="57"/>
  <c r="U190" i="57"/>
  <c r="U191" i="57"/>
  <c r="U192" i="57"/>
  <c r="U193" i="57"/>
  <c r="U194" i="57"/>
  <c r="U195" i="57"/>
  <c r="U196" i="57"/>
  <c r="U197" i="57"/>
  <c r="U198" i="57"/>
  <c r="U199" i="57"/>
  <c r="U200" i="57"/>
  <c r="U201" i="57"/>
  <c r="U202" i="57"/>
  <c r="U203" i="57"/>
  <c r="U204" i="57"/>
  <c r="U205" i="57"/>
  <c r="U206" i="57"/>
  <c r="U207" i="57"/>
  <c r="U208" i="57"/>
  <c r="U209" i="57"/>
  <c r="U210" i="57"/>
  <c r="U211" i="57"/>
  <c r="U212" i="57"/>
  <c r="U213" i="57"/>
  <c r="U214" i="57"/>
  <c r="U215" i="57"/>
  <c r="U216" i="57"/>
  <c r="U217" i="57"/>
  <c r="U218" i="57"/>
  <c r="U219" i="57"/>
  <c r="U220" i="57"/>
  <c r="U221" i="57"/>
  <c r="U222" i="57"/>
  <c r="U223" i="57"/>
  <c r="U224" i="57"/>
  <c r="U225" i="57"/>
  <c r="U226" i="57"/>
  <c r="U227" i="57"/>
  <c r="U228" i="57"/>
  <c r="U229" i="57"/>
  <c r="U230" i="57"/>
  <c r="U231" i="57"/>
  <c r="U232" i="57"/>
  <c r="U233" i="57"/>
  <c r="U234" i="57"/>
  <c r="U235" i="57"/>
  <c r="U236" i="57"/>
  <c r="U237" i="57"/>
  <c r="U238" i="57"/>
  <c r="U239" i="57"/>
  <c r="U240" i="57"/>
  <c r="U241" i="57"/>
  <c r="U242" i="57"/>
  <c r="U243" i="57"/>
  <c r="U244" i="57"/>
  <c r="U245" i="57"/>
  <c r="U246" i="57"/>
  <c r="U247" i="57"/>
  <c r="U248" i="57"/>
  <c r="U249" i="57"/>
  <c r="U250" i="57"/>
  <c r="U251" i="57"/>
  <c r="U252" i="57"/>
  <c r="U253" i="57"/>
  <c r="U254" i="57"/>
  <c r="U255" i="57"/>
  <c r="U256" i="57"/>
  <c r="U257" i="57"/>
  <c r="U258" i="57"/>
  <c r="U259" i="57"/>
  <c r="U260" i="57"/>
  <c r="U261" i="57"/>
  <c r="U262" i="57"/>
  <c r="U263" i="57"/>
  <c r="U264" i="57"/>
  <c r="U265" i="57"/>
  <c r="U266" i="57"/>
  <c r="U267" i="57"/>
  <c r="U268" i="57"/>
  <c r="U269" i="57"/>
  <c r="U270" i="57"/>
  <c r="U271" i="57"/>
  <c r="U272" i="57"/>
  <c r="U273" i="57"/>
  <c r="U274" i="57"/>
  <c r="U275" i="57"/>
  <c r="U276" i="57"/>
  <c r="U277" i="57"/>
  <c r="U278" i="57"/>
  <c r="U279" i="57"/>
  <c r="U280" i="57"/>
  <c r="U281" i="57"/>
  <c r="U282" i="57"/>
  <c r="U283" i="57"/>
  <c r="U284" i="57"/>
  <c r="U285" i="57"/>
  <c r="U286" i="57"/>
  <c r="U287" i="57"/>
  <c r="U288" i="57"/>
  <c r="U289" i="57"/>
  <c r="U290" i="57"/>
  <c r="U291" i="57"/>
  <c r="U292" i="57"/>
  <c r="U293" i="57"/>
  <c r="U294" i="57"/>
  <c r="U295" i="57"/>
  <c r="U296" i="57"/>
  <c r="U297" i="57"/>
  <c r="U298" i="57"/>
  <c r="U299" i="57"/>
  <c r="U300" i="57"/>
  <c r="U301" i="57"/>
  <c r="U302" i="57"/>
  <c r="U303" i="57"/>
  <c r="U304" i="57"/>
  <c r="U305" i="57"/>
  <c r="U306" i="57"/>
  <c r="U307" i="57"/>
  <c r="U308" i="57"/>
  <c r="U309" i="57"/>
  <c r="U310" i="57"/>
  <c r="U311" i="57"/>
  <c r="U312" i="57"/>
  <c r="U313" i="57"/>
  <c r="U314" i="57"/>
  <c r="U315" i="57"/>
  <c r="U316" i="57"/>
  <c r="U317" i="57"/>
  <c r="U318" i="57"/>
  <c r="U319" i="57"/>
  <c r="U320" i="57"/>
  <c r="U321" i="57"/>
  <c r="U322" i="57"/>
  <c r="U323" i="57"/>
  <c r="U324" i="57"/>
  <c r="U325" i="57"/>
  <c r="U4" i="57"/>
  <c r="R302" i="57"/>
  <c r="R303" i="57"/>
  <c r="R304" i="57"/>
  <c r="R305" i="57"/>
  <c r="R306" i="57"/>
  <c r="R307" i="57"/>
  <c r="R308" i="57"/>
  <c r="R309" i="57"/>
  <c r="R310" i="57"/>
  <c r="R311" i="57"/>
  <c r="R312" i="57"/>
  <c r="R313" i="57"/>
  <c r="R314" i="57"/>
  <c r="R315" i="57"/>
  <c r="R316" i="57"/>
  <c r="R317" i="57"/>
  <c r="R318" i="57"/>
  <c r="R319" i="57"/>
  <c r="R320" i="57"/>
  <c r="R321" i="57"/>
  <c r="R322" i="57"/>
  <c r="R323" i="57"/>
  <c r="R324" i="57"/>
  <c r="R325" i="57"/>
  <c r="R301" i="57"/>
  <c r="R275" i="57"/>
  <c r="R276" i="57"/>
  <c r="R277" i="57"/>
  <c r="R278" i="57"/>
  <c r="R279" i="57"/>
  <c r="R280" i="57"/>
  <c r="R281" i="57"/>
  <c r="R282" i="57"/>
  <c r="R283" i="57"/>
  <c r="R284" i="57"/>
  <c r="R285" i="57"/>
  <c r="R286" i="57"/>
  <c r="R287" i="57"/>
  <c r="R288" i="57"/>
  <c r="R289" i="57"/>
  <c r="R290" i="57"/>
  <c r="R291" i="57"/>
  <c r="R292" i="57"/>
  <c r="R293" i="57"/>
  <c r="R294" i="57"/>
  <c r="R295" i="57"/>
  <c r="R296" i="57"/>
  <c r="R297" i="57"/>
  <c r="R298" i="57"/>
  <c r="R274" i="57"/>
  <c r="R248" i="57"/>
  <c r="R249" i="57"/>
  <c r="R250" i="57"/>
  <c r="R251" i="57"/>
  <c r="R252" i="57"/>
  <c r="R253" i="57"/>
  <c r="R254" i="57"/>
  <c r="R255" i="57"/>
  <c r="R256" i="57"/>
  <c r="R257" i="57"/>
  <c r="R258" i="57"/>
  <c r="R259" i="57"/>
  <c r="R260" i="57"/>
  <c r="R261" i="57"/>
  <c r="R262" i="57"/>
  <c r="R263" i="57"/>
  <c r="R264" i="57"/>
  <c r="R265" i="57"/>
  <c r="R266" i="57"/>
  <c r="R267" i="57"/>
  <c r="R268" i="57"/>
  <c r="R269" i="57"/>
  <c r="R270" i="57"/>
  <c r="R271" i="57"/>
  <c r="R247" i="57"/>
  <c r="R221" i="57"/>
  <c r="R222" i="57"/>
  <c r="R223" i="57"/>
  <c r="R224" i="57"/>
  <c r="R225" i="57"/>
  <c r="R226" i="57"/>
  <c r="R227" i="57"/>
  <c r="R228" i="57"/>
  <c r="R229" i="57"/>
  <c r="R230" i="57"/>
  <c r="R231" i="57"/>
  <c r="R232" i="57"/>
  <c r="R233" i="57"/>
  <c r="R234" i="57"/>
  <c r="R235" i="57"/>
  <c r="R236" i="57"/>
  <c r="R237" i="57"/>
  <c r="R238" i="57"/>
  <c r="R239" i="57"/>
  <c r="R240" i="57"/>
  <c r="R241" i="57"/>
  <c r="R242" i="57"/>
  <c r="R243" i="57"/>
  <c r="R244" i="57"/>
  <c r="R220" i="57"/>
  <c r="R194" i="57"/>
  <c r="R195" i="57"/>
  <c r="R196" i="57"/>
  <c r="R197" i="57"/>
  <c r="R198" i="57"/>
  <c r="R199" i="57"/>
  <c r="R200" i="57"/>
  <c r="R201" i="57"/>
  <c r="R202" i="57"/>
  <c r="R203" i="57"/>
  <c r="R204" i="57"/>
  <c r="R205" i="57"/>
  <c r="R206" i="57"/>
  <c r="R207" i="57"/>
  <c r="R208" i="57"/>
  <c r="R209" i="57"/>
  <c r="R210" i="57"/>
  <c r="R211" i="57"/>
  <c r="R212" i="57"/>
  <c r="R213" i="57"/>
  <c r="R214" i="57"/>
  <c r="R215" i="57"/>
  <c r="R216" i="57"/>
  <c r="R217" i="57"/>
  <c r="R193" i="57"/>
  <c r="R167" i="57"/>
  <c r="R168" i="57"/>
  <c r="R169" i="57"/>
  <c r="R170" i="57"/>
  <c r="R171" i="57"/>
  <c r="R172" i="57"/>
  <c r="R173" i="57"/>
  <c r="R174" i="57"/>
  <c r="R175" i="57"/>
  <c r="R176" i="57"/>
  <c r="R177" i="57"/>
  <c r="R178" i="57"/>
  <c r="R179" i="57"/>
  <c r="R180" i="57"/>
  <c r="R181" i="57"/>
  <c r="R182" i="57"/>
  <c r="R183" i="57"/>
  <c r="R184" i="57"/>
  <c r="R185" i="57"/>
  <c r="R186" i="57"/>
  <c r="R187" i="57"/>
  <c r="R188" i="57"/>
  <c r="R189" i="57"/>
  <c r="R190" i="57"/>
  <c r="R166" i="57"/>
  <c r="R140" i="57"/>
  <c r="R141" i="57"/>
  <c r="R142" i="57"/>
  <c r="R143" i="57"/>
  <c r="R144" i="57"/>
  <c r="R145" i="57"/>
  <c r="R146" i="57"/>
  <c r="R147" i="57"/>
  <c r="R148" i="57"/>
  <c r="R149" i="57"/>
  <c r="R150" i="57"/>
  <c r="R151" i="57"/>
  <c r="R152" i="57"/>
  <c r="R153" i="57"/>
  <c r="R154" i="57"/>
  <c r="R155" i="57"/>
  <c r="R156" i="57"/>
  <c r="R157" i="57"/>
  <c r="R158" i="57"/>
  <c r="R159" i="57"/>
  <c r="R160" i="57"/>
  <c r="R161" i="57"/>
  <c r="R162" i="57"/>
  <c r="R163" i="57"/>
  <c r="R139" i="57"/>
  <c r="R113" i="57"/>
  <c r="R114" i="57"/>
  <c r="R115" i="57"/>
  <c r="R116" i="57"/>
  <c r="R117" i="57"/>
  <c r="R118" i="57"/>
  <c r="R119" i="57"/>
  <c r="R120" i="57"/>
  <c r="R121" i="57"/>
  <c r="R122" i="57"/>
  <c r="R123" i="57"/>
  <c r="R124" i="57"/>
  <c r="R125" i="57"/>
  <c r="R126" i="57"/>
  <c r="R127" i="57"/>
  <c r="R128" i="57"/>
  <c r="R129" i="57"/>
  <c r="R130" i="57"/>
  <c r="R131" i="57"/>
  <c r="R132" i="57"/>
  <c r="R133" i="57"/>
  <c r="R134" i="57"/>
  <c r="R135" i="57"/>
  <c r="R136" i="57"/>
  <c r="R112" i="57"/>
  <c r="R86" i="57"/>
  <c r="R87" i="57"/>
  <c r="R88" i="57"/>
  <c r="R89" i="57"/>
  <c r="R90" i="57"/>
  <c r="R91" i="57"/>
  <c r="R92" i="57"/>
  <c r="R93" i="57"/>
  <c r="R94" i="57"/>
  <c r="R95" i="57"/>
  <c r="R96" i="57"/>
  <c r="R97" i="57"/>
  <c r="R98" i="57"/>
  <c r="R99" i="57"/>
  <c r="R100" i="57"/>
  <c r="R101" i="57"/>
  <c r="R102" i="57"/>
  <c r="R103" i="57"/>
  <c r="R104" i="57"/>
  <c r="R105" i="57"/>
  <c r="R106" i="57"/>
  <c r="R107" i="57"/>
  <c r="R108" i="57"/>
  <c r="R109" i="57"/>
  <c r="R85" i="57"/>
  <c r="R59" i="57"/>
  <c r="R60" i="57"/>
  <c r="R61" i="57"/>
  <c r="R62" i="57"/>
  <c r="R63" i="57"/>
  <c r="R64" i="57"/>
  <c r="R65" i="57"/>
  <c r="R66" i="57"/>
  <c r="R67" i="57"/>
  <c r="R68" i="57"/>
  <c r="R69" i="57"/>
  <c r="R70" i="57"/>
  <c r="R71" i="57"/>
  <c r="R72" i="57"/>
  <c r="R73" i="57"/>
  <c r="R74" i="57"/>
  <c r="R75" i="57"/>
  <c r="R76" i="57"/>
  <c r="R77" i="57"/>
  <c r="R78" i="57"/>
  <c r="R79" i="57"/>
  <c r="R80" i="57"/>
  <c r="R81" i="57"/>
  <c r="R82" i="57"/>
  <c r="R58" i="57"/>
  <c r="R32" i="57"/>
  <c r="R33" i="57"/>
  <c r="R34" i="57"/>
  <c r="R35" i="57"/>
  <c r="R36" i="57"/>
  <c r="R37" i="57"/>
  <c r="R38" i="57"/>
  <c r="R39" i="57"/>
  <c r="R40" i="57"/>
  <c r="R41" i="57"/>
  <c r="R42" i="57"/>
  <c r="R43" i="57"/>
  <c r="R44" i="57"/>
  <c r="R45" i="57"/>
  <c r="R46" i="57"/>
  <c r="R47" i="57"/>
  <c r="R48" i="57"/>
  <c r="R49" i="57"/>
  <c r="R50" i="57"/>
  <c r="R51" i="57"/>
  <c r="R52" i="57"/>
  <c r="R53" i="57"/>
  <c r="R54" i="57"/>
  <c r="R55" i="57"/>
  <c r="R31" i="57"/>
  <c r="R5" i="57"/>
  <c r="R6" i="57"/>
  <c r="R7" i="57"/>
  <c r="R8" i="57"/>
  <c r="R9" i="57"/>
  <c r="R10" i="57"/>
  <c r="R11" i="57"/>
  <c r="R12" i="57"/>
  <c r="R13" i="57"/>
  <c r="R14" i="57"/>
  <c r="R15" i="57"/>
  <c r="R16" i="57"/>
  <c r="R17" i="57"/>
  <c r="R18" i="57"/>
  <c r="R19" i="57"/>
  <c r="R20" i="57"/>
  <c r="R21" i="57"/>
  <c r="R22" i="57"/>
  <c r="R23" i="57"/>
  <c r="R24" i="57"/>
  <c r="R25" i="57"/>
  <c r="R26" i="57"/>
  <c r="R27" i="57"/>
  <c r="R28" i="57"/>
  <c r="R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N102" i="57"/>
  <c r="N103" i="57"/>
  <c r="N104" i="57"/>
  <c r="N105" i="57"/>
  <c r="N106" i="57"/>
  <c r="N107" i="57"/>
  <c r="N108" i="57"/>
  <c r="N109" i="57"/>
  <c r="N110" i="57"/>
  <c r="N111" i="57"/>
  <c r="N112" i="57"/>
  <c r="N113" i="57"/>
  <c r="N114" i="57"/>
  <c r="N115" i="57"/>
  <c r="N116" i="57"/>
  <c r="N117" i="57"/>
  <c r="N118" i="57"/>
  <c r="N119" i="57"/>
  <c r="N120" i="57"/>
  <c r="N121" i="57"/>
  <c r="N122" i="57"/>
  <c r="N123" i="57"/>
  <c r="N124" i="57"/>
  <c r="N125" i="57"/>
  <c r="N126" i="57"/>
  <c r="N127" i="57"/>
  <c r="N128" i="57"/>
  <c r="N129" i="57"/>
  <c r="N130" i="57"/>
  <c r="N131" i="57"/>
  <c r="N132" i="57"/>
  <c r="N133" i="57"/>
  <c r="N134" i="57"/>
  <c r="N135" i="57"/>
  <c r="N136" i="57"/>
  <c r="N137" i="57"/>
  <c r="N138" i="57"/>
  <c r="N139" i="57"/>
  <c r="N140" i="57"/>
  <c r="N141" i="57"/>
  <c r="N142" i="57"/>
  <c r="N143" i="57"/>
  <c r="N144" i="57"/>
  <c r="N145" i="57"/>
  <c r="N146" i="57"/>
  <c r="N147" i="57"/>
  <c r="N148" i="57"/>
  <c r="N149" i="57"/>
  <c r="N150" i="57"/>
  <c r="N151" i="57"/>
  <c r="N152" i="57"/>
  <c r="N153" i="57"/>
  <c r="N154" i="57"/>
  <c r="N155" i="57"/>
  <c r="N156" i="57"/>
  <c r="N157" i="57"/>
  <c r="N158" i="57"/>
  <c r="N159" i="57"/>
  <c r="N160" i="57"/>
  <c r="N161" i="57"/>
  <c r="N162" i="57"/>
  <c r="N163" i="57"/>
  <c r="N164" i="57"/>
  <c r="N165" i="57"/>
  <c r="N166" i="57"/>
  <c r="N167" i="57"/>
  <c r="N168" i="57"/>
  <c r="N169" i="57"/>
  <c r="N170" i="57"/>
  <c r="N171" i="57"/>
  <c r="N172" i="57"/>
  <c r="N173" i="57"/>
  <c r="N174" i="57"/>
  <c r="N175" i="57"/>
  <c r="N176" i="57"/>
  <c r="N177" i="57"/>
  <c r="N178" i="57"/>
  <c r="N179" i="57"/>
  <c r="N180" i="57"/>
  <c r="N181" i="57"/>
  <c r="N182" i="57"/>
  <c r="N183" i="57"/>
  <c r="N184" i="57"/>
  <c r="N185" i="57"/>
  <c r="N186" i="57"/>
  <c r="N187" i="57"/>
  <c r="N188" i="57"/>
  <c r="N189" i="57"/>
  <c r="N190" i="57"/>
  <c r="N191" i="57"/>
  <c r="N192" i="57"/>
  <c r="N193" i="57"/>
  <c r="N194" i="57"/>
  <c r="N195" i="57"/>
  <c r="N196" i="57"/>
  <c r="N197" i="57"/>
  <c r="N198" i="57"/>
  <c r="N199" i="57"/>
  <c r="N200" i="57"/>
  <c r="N201" i="57"/>
  <c r="N202" i="57"/>
  <c r="N203" i="57"/>
  <c r="N204" i="57"/>
  <c r="N205" i="57"/>
  <c r="N206" i="57"/>
  <c r="N207" i="57"/>
  <c r="N208" i="57"/>
  <c r="N209" i="57"/>
  <c r="N210" i="57"/>
  <c r="N211" i="57"/>
  <c r="N212" i="57"/>
  <c r="N213" i="57"/>
  <c r="N214" i="57"/>
  <c r="N215" i="57"/>
  <c r="N216" i="57"/>
  <c r="N217" i="57"/>
  <c r="N218" i="57"/>
  <c r="N219" i="57"/>
  <c r="N220" i="57"/>
  <c r="N221" i="57"/>
  <c r="N222" i="57"/>
  <c r="N223" i="57"/>
  <c r="N224" i="57"/>
  <c r="N225" i="57"/>
  <c r="N226" i="57"/>
  <c r="N227" i="57"/>
  <c r="N228" i="57"/>
  <c r="N229" i="57"/>
  <c r="N230" i="57"/>
  <c r="N231" i="57"/>
  <c r="N232" i="57"/>
  <c r="N233" i="57"/>
  <c r="N234" i="57"/>
  <c r="N235" i="57"/>
  <c r="N236" i="57"/>
  <c r="N237" i="57"/>
  <c r="N238" i="57"/>
  <c r="N239" i="57"/>
  <c r="N240" i="57"/>
  <c r="N241" i="57"/>
  <c r="N242" i="57"/>
  <c r="N243" i="57"/>
  <c r="N244" i="57"/>
  <c r="N245" i="57"/>
  <c r="N246" i="57"/>
  <c r="N247" i="57"/>
  <c r="N248" i="57"/>
  <c r="N249" i="57"/>
  <c r="N250" i="57"/>
  <c r="N251" i="57"/>
  <c r="N252" i="57"/>
  <c r="N253" i="57"/>
  <c r="N254" i="57"/>
  <c r="N255" i="57"/>
  <c r="N256" i="57"/>
  <c r="N257" i="57"/>
  <c r="N258" i="57"/>
  <c r="N259" i="57"/>
  <c r="N260" i="57"/>
  <c r="N261" i="57"/>
  <c r="N262" i="57"/>
  <c r="N263" i="57"/>
  <c r="N264" i="57"/>
  <c r="N265" i="57"/>
  <c r="N266" i="57"/>
  <c r="N267" i="57"/>
  <c r="N268" i="57"/>
  <c r="N269" i="57"/>
  <c r="N270" i="57"/>
  <c r="N271" i="57"/>
  <c r="N272" i="57"/>
  <c r="N273" i="57"/>
  <c r="N274" i="57"/>
  <c r="N275" i="57"/>
  <c r="N276" i="57"/>
  <c r="N277" i="57"/>
  <c r="N278" i="57"/>
  <c r="N279" i="57"/>
  <c r="N280" i="57"/>
  <c r="N281" i="57"/>
  <c r="N282" i="57"/>
  <c r="N283" i="57"/>
  <c r="N284" i="57"/>
  <c r="N285" i="57"/>
  <c r="N286" i="57"/>
  <c r="N287" i="57"/>
  <c r="N288" i="57"/>
  <c r="N289" i="57"/>
  <c r="N290" i="57"/>
  <c r="N291" i="57"/>
  <c r="N292" i="57"/>
  <c r="N293" i="57"/>
  <c r="N294" i="57"/>
  <c r="N295" i="57"/>
  <c r="N296" i="57"/>
  <c r="N297" i="57"/>
  <c r="N298" i="57"/>
  <c r="N299" i="57"/>
  <c r="N300" i="57"/>
  <c r="N301" i="57"/>
  <c r="N302" i="57"/>
  <c r="N303" i="57"/>
  <c r="N304" i="57"/>
  <c r="N305" i="57"/>
  <c r="N306" i="57"/>
  <c r="N307" i="57"/>
  <c r="N308" i="57"/>
  <c r="N309" i="57"/>
  <c r="N310" i="57"/>
  <c r="N311" i="57"/>
  <c r="N312" i="57"/>
  <c r="N313" i="57"/>
  <c r="N314" i="57"/>
  <c r="N315" i="57"/>
  <c r="N316" i="57"/>
  <c r="N317" i="57"/>
  <c r="N318" i="57"/>
  <c r="N319" i="57"/>
  <c r="N320" i="57"/>
  <c r="N321" i="57"/>
  <c r="N322" i="57"/>
  <c r="N323" i="57"/>
  <c r="N324" i="57"/>
  <c r="N325" i="57"/>
  <c r="N4" i="57"/>
  <c r="K302" i="57"/>
  <c r="K303" i="57"/>
  <c r="K304" i="57"/>
  <c r="K305" i="57"/>
  <c r="K306" i="57"/>
  <c r="K307" i="57"/>
  <c r="K308" i="57"/>
  <c r="K309" i="57"/>
  <c r="K310" i="57"/>
  <c r="K311" i="57"/>
  <c r="K312" i="57"/>
  <c r="K313" i="57"/>
  <c r="K314" i="57"/>
  <c r="K315" i="57"/>
  <c r="K316" i="57"/>
  <c r="K317" i="57"/>
  <c r="K318" i="57"/>
  <c r="K319" i="57"/>
  <c r="K320" i="57"/>
  <c r="K321" i="57"/>
  <c r="K322" i="57"/>
  <c r="K323" i="57"/>
  <c r="K324" i="57"/>
  <c r="K325" i="57"/>
  <c r="K301" i="57"/>
  <c r="K275" i="57"/>
  <c r="K276" i="57"/>
  <c r="K277" i="57"/>
  <c r="K278" i="57"/>
  <c r="K279" i="57"/>
  <c r="K280" i="57"/>
  <c r="K281" i="57"/>
  <c r="K282" i="57"/>
  <c r="K283" i="57"/>
  <c r="K284" i="57"/>
  <c r="K285" i="57"/>
  <c r="K286" i="57"/>
  <c r="K287" i="57"/>
  <c r="K288" i="57"/>
  <c r="K289" i="57"/>
  <c r="K290" i="57"/>
  <c r="K291" i="57"/>
  <c r="K292" i="57"/>
  <c r="K293" i="57"/>
  <c r="K294" i="57"/>
  <c r="K295" i="57"/>
  <c r="K296" i="57"/>
  <c r="K297" i="57"/>
  <c r="K298" i="57"/>
  <c r="K274" i="57"/>
  <c r="K248" i="57"/>
  <c r="K249" i="57"/>
  <c r="K250" i="57"/>
  <c r="K251" i="57"/>
  <c r="K252" i="57"/>
  <c r="K253" i="57"/>
  <c r="K254" i="57"/>
  <c r="K255" i="57"/>
  <c r="K256" i="57"/>
  <c r="K257" i="57"/>
  <c r="K258" i="57"/>
  <c r="K259" i="57"/>
  <c r="K260" i="57"/>
  <c r="K261" i="57"/>
  <c r="K262" i="57"/>
  <c r="K263" i="57"/>
  <c r="K264" i="57"/>
  <c r="K265" i="57"/>
  <c r="K266" i="57"/>
  <c r="K267" i="57"/>
  <c r="K268" i="57"/>
  <c r="K269" i="57"/>
  <c r="K270" i="57"/>
  <c r="K271" i="57"/>
  <c r="K247" i="57"/>
  <c r="K221" i="57"/>
  <c r="K222" i="57"/>
  <c r="K223" i="57"/>
  <c r="K224" i="57"/>
  <c r="K225" i="57"/>
  <c r="K226" i="57"/>
  <c r="K227" i="57"/>
  <c r="K228" i="57"/>
  <c r="K229" i="57"/>
  <c r="K230" i="57"/>
  <c r="K231" i="57"/>
  <c r="K232" i="57"/>
  <c r="K233" i="57"/>
  <c r="K234" i="57"/>
  <c r="K235" i="57"/>
  <c r="K236" i="57"/>
  <c r="K237" i="57"/>
  <c r="K238" i="57"/>
  <c r="K239" i="57"/>
  <c r="K240" i="57"/>
  <c r="K241" i="57"/>
  <c r="K242" i="57"/>
  <c r="K243" i="57"/>
  <c r="K244" i="57"/>
  <c r="K220" i="57"/>
  <c r="K194" i="57"/>
  <c r="K195" i="57"/>
  <c r="K196" i="57"/>
  <c r="K197" i="57"/>
  <c r="K198" i="57"/>
  <c r="K199" i="57"/>
  <c r="K200" i="57"/>
  <c r="K201" i="57"/>
  <c r="K202" i="57"/>
  <c r="K203" i="57"/>
  <c r="K204" i="57"/>
  <c r="K205" i="57"/>
  <c r="K206" i="57"/>
  <c r="K207" i="57"/>
  <c r="K208" i="57"/>
  <c r="K209" i="57"/>
  <c r="K210" i="57"/>
  <c r="K211" i="57"/>
  <c r="K212" i="57"/>
  <c r="K213" i="57"/>
  <c r="K214" i="57"/>
  <c r="K215" i="57"/>
  <c r="K216" i="57"/>
  <c r="K217" i="57"/>
  <c r="K193" i="57"/>
  <c r="K167" i="57"/>
  <c r="K168" i="57"/>
  <c r="K169" i="57"/>
  <c r="K170" i="57"/>
  <c r="K171" i="57"/>
  <c r="K172" i="57"/>
  <c r="K173" i="57"/>
  <c r="K174" i="57"/>
  <c r="K175" i="57"/>
  <c r="K176" i="57"/>
  <c r="K177" i="57"/>
  <c r="K178" i="57"/>
  <c r="K179" i="57"/>
  <c r="K180" i="57"/>
  <c r="K181" i="57"/>
  <c r="K182" i="57"/>
  <c r="K183" i="57"/>
  <c r="K184" i="57"/>
  <c r="K185" i="57"/>
  <c r="K186" i="57"/>
  <c r="K187" i="57"/>
  <c r="K188" i="57"/>
  <c r="K189" i="57"/>
  <c r="K190" i="57"/>
  <c r="K166" i="57"/>
  <c r="K140" i="57"/>
  <c r="K141" i="57"/>
  <c r="K142" i="57"/>
  <c r="K143" i="57"/>
  <c r="K144" i="57"/>
  <c r="K145" i="57"/>
  <c r="K146" i="57"/>
  <c r="K147" i="57"/>
  <c r="K148" i="57"/>
  <c r="K149" i="57"/>
  <c r="K150" i="57"/>
  <c r="K151" i="57"/>
  <c r="K152" i="57"/>
  <c r="K153" i="57"/>
  <c r="K154" i="57"/>
  <c r="K155" i="57"/>
  <c r="K156" i="57"/>
  <c r="K157" i="57"/>
  <c r="K158" i="57"/>
  <c r="K159" i="57"/>
  <c r="K160" i="57"/>
  <c r="K161" i="57"/>
  <c r="K162" i="57"/>
  <c r="K163" i="57"/>
  <c r="K139" i="57"/>
  <c r="K113" i="57"/>
  <c r="K114" i="57"/>
  <c r="K115" i="57"/>
  <c r="K116" i="57"/>
  <c r="K117" i="57"/>
  <c r="K118" i="57"/>
  <c r="K119" i="57"/>
  <c r="K120" i="57"/>
  <c r="K121" i="57"/>
  <c r="K122" i="57"/>
  <c r="K123" i="57"/>
  <c r="K124" i="57"/>
  <c r="K125" i="57"/>
  <c r="K126" i="57"/>
  <c r="K127" i="57"/>
  <c r="K128" i="57"/>
  <c r="K129" i="57"/>
  <c r="K130" i="57"/>
  <c r="K131" i="57"/>
  <c r="K132" i="57"/>
  <c r="K133" i="57"/>
  <c r="K134" i="57"/>
  <c r="K135" i="57"/>
  <c r="K136" i="57"/>
  <c r="K112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K102" i="57"/>
  <c r="K103" i="57"/>
  <c r="K104" i="57"/>
  <c r="K105" i="57"/>
  <c r="K106" i="57"/>
  <c r="K107" i="57"/>
  <c r="K108" i="57"/>
  <c r="K109" i="57"/>
  <c r="K85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58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31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4" i="57"/>
  <c r="E25" i="57"/>
  <c r="E26" i="57"/>
  <c r="E27" i="57"/>
  <c r="E28" i="57"/>
  <c r="E29" i="57"/>
  <c r="E30" i="57"/>
  <c r="E31" i="57"/>
  <c r="E32" i="57"/>
  <c r="E33" i="57"/>
  <c r="E34" i="57"/>
  <c r="E35" i="57"/>
  <c r="E36" i="57"/>
  <c r="E37" i="57"/>
  <c r="E38" i="57"/>
  <c r="E39" i="57"/>
  <c r="E40" i="57"/>
  <c r="E41" i="57"/>
  <c r="E42" i="57"/>
  <c r="E43" i="57"/>
  <c r="E44" i="57"/>
  <c r="E45" i="57"/>
  <c r="E46" i="57"/>
  <c r="E47" i="57"/>
  <c r="E48" i="57"/>
  <c r="E49" i="57"/>
  <c r="E50" i="57"/>
  <c r="E51" i="57"/>
  <c r="E52" i="57"/>
  <c r="E53" i="57"/>
  <c r="E54" i="57"/>
  <c r="E55" i="57"/>
  <c r="E56" i="57"/>
  <c r="E57" i="57"/>
  <c r="E58" i="57"/>
  <c r="E59" i="57"/>
  <c r="E60" i="57"/>
  <c r="E61" i="57"/>
  <c r="E62" i="57"/>
  <c r="E63" i="57"/>
  <c r="E64" i="57"/>
  <c r="E65" i="57"/>
  <c r="E66" i="57"/>
  <c r="E67" i="57"/>
  <c r="E68" i="57"/>
  <c r="E69" i="57"/>
  <c r="E70" i="57"/>
  <c r="E71" i="57"/>
  <c r="E72" i="57"/>
  <c r="E73" i="57"/>
  <c r="E74" i="57"/>
  <c r="E75" i="57"/>
  <c r="E76" i="57"/>
  <c r="E77" i="57"/>
  <c r="E78" i="57"/>
  <c r="E79" i="57"/>
  <c r="E80" i="57"/>
  <c r="E81" i="57"/>
  <c r="E82" i="57"/>
  <c r="E83" i="57"/>
  <c r="E84" i="57"/>
  <c r="E85" i="57"/>
  <c r="E86" i="57"/>
  <c r="E87" i="57"/>
  <c r="E88" i="57"/>
  <c r="E89" i="57"/>
  <c r="E90" i="57"/>
  <c r="E91" i="57"/>
  <c r="E92" i="57"/>
  <c r="E93" i="57"/>
  <c r="E94" i="57"/>
  <c r="E95" i="57"/>
  <c r="E96" i="57"/>
  <c r="E97" i="57"/>
  <c r="E98" i="57"/>
  <c r="E99" i="57"/>
  <c r="E100" i="57"/>
  <c r="E101" i="57"/>
  <c r="E102" i="57"/>
  <c r="E103" i="57"/>
  <c r="E104" i="57"/>
  <c r="E105" i="57"/>
  <c r="E106" i="57"/>
  <c r="E107" i="57"/>
  <c r="E108" i="57"/>
  <c r="E109" i="57"/>
  <c r="E110" i="57"/>
  <c r="E111" i="57"/>
  <c r="E112" i="57"/>
  <c r="E113" i="57"/>
  <c r="E114" i="57"/>
  <c r="E115" i="57"/>
  <c r="E116" i="57"/>
  <c r="E117" i="57"/>
  <c r="E118" i="57"/>
  <c r="E119" i="57"/>
  <c r="E120" i="57"/>
  <c r="E121" i="57"/>
  <c r="E122" i="57"/>
  <c r="E123" i="57"/>
  <c r="E124" i="57"/>
  <c r="E125" i="57"/>
  <c r="E126" i="57"/>
  <c r="E127" i="57"/>
  <c r="E128" i="57"/>
  <c r="E129" i="57"/>
  <c r="E130" i="57"/>
  <c r="E131" i="57"/>
  <c r="E132" i="57"/>
  <c r="E133" i="57"/>
  <c r="E134" i="57"/>
  <c r="E135" i="57"/>
  <c r="E136" i="57"/>
  <c r="E137" i="57"/>
  <c r="E138" i="57"/>
  <c r="E139" i="57"/>
  <c r="E140" i="57"/>
  <c r="E141" i="57"/>
  <c r="E142" i="57"/>
  <c r="E143" i="57"/>
  <c r="E144" i="57"/>
  <c r="E145" i="57"/>
  <c r="E146" i="57"/>
  <c r="E147" i="57"/>
  <c r="E148" i="57"/>
  <c r="E149" i="57"/>
  <c r="E150" i="57"/>
  <c r="E151" i="57"/>
  <c r="E152" i="57"/>
  <c r="E153" i="57"/>
  <c r="E154" i="57"/>
  <c r="E155" i="57"/>
  <c r="E156" i="57"/>
  <c r="E157" i="57"/>
  <c r="E158" i="57"/>
  <c r="E159" i="57"/>
  <c r="E160" i="57"/>
  <c r="E161" i="57"/>
  <c r="E162" i="57"/>
  <c r="E163" i="57"/>
  <c r="E164" i="57"/>
  <c r="E165" i="57"/>
  <c r="E166" i="57"/>
  <c r="E167" i="57"/>
  <c r="E168" i="57"/>
  <c r="E169" i="57"/>
  <c r="E170" i="57"/>
  <c r="E171" i="57"/>
  <c r="E172" i="57"/>
  <c r="E173" i="57"/>
  <c r="E174" i="57"/>
  <c r="E175" i="57"/>
  <c r="E176" i="57"/>
  <c r="E177" i="57"/>
  <c r="E178" i="57"/>
  <c r="E179" i="57"/>
  <c r="E180" i="57"/>
  <c r="E181" i="57"/>
  <c r="E182" i="57"/>
  <c r="E183" i="57"/>
  <c r="E184" i="57"/>
  <c r="E185" i="57"/>
  <c r="E186" i="57"/>
  <c r="E187" i="57"/>
  <c r="E188" i="57"/>
  <c r="E189" i="57"/>
  <c r="E190" i="57"/>
  <c r="E191" i="57"/>
  <c r="E192" i="57"/>
  <c r="E193" i="57"/>
  <c r="E194" i="57"/>
  <c r="E195" i="57"/>
  <c r="E196" i="57"/>
  <c r="E197" i="57"/>
  <c r="E198" i="57"/>
  <c r="E199" i="57"/>
  <c r="E200" i="57"/>
  <c r="E201" i="57"/>
  <c r="E202" i="57"/>
  <c r="E203" i="57"/>
  <c r="E204" i="57"/>
  <c r="E205" i="57"/>
  <c r="E206" i="57"/>
  <c r="E207" i="57"/>
  <c r="E208" i="57"/>
  <c r="E209" i="57"/>
  <c r="E210" i="57"/>
  <c r="E211" i="57"/>
  <c r="E212" i="57"/>
  <c r="E213" i="57"/>
  <c r="E214" i="57"/>
  <c r="E215" i="57"/>
  <c r="E216" i="57"/>
  <c r="E217" i="57"/>
  <c r="E218" i="57"/>
  <c r="E219" i="57"/>
  <c r="E220" i="57"/>
  <c r="E221" i="57"/>
  <c r="E222" i="57"/>
  <c r="E223" i="57"/>
  <c r="E224" i="57"/>
  <c r="E225" i="57"/>
  <c r="E226" i="57"/>
  <c r="E227" i="57"/>
  <c r="E228" i="57"/>
  <c r="E229" i="57"/>
  <c r="E230" i="57"/>
  <c r="E231" i="57"/>
  <c r="E232" i="57"/>
  <c r="E233" i="57"/>
  <c r="E234" i="57"/>
  <c r="E235" i="57"/>
  <c r="E236" i="57"/>
  <c r="E237" i="57"/>
  <c r="E238" i="57"/>
  <c r="E239" i="57"/>
  <c r="E240" i="57"/>
  <c r="E241" i="57"/>
  <c r="E242" i="57"/>
  <c r="E243" i="57"/>
  <c r="E244" i="57"/>
  <c r="E245" i="57"/>
  <c r="E246" i="57"/>
  <c r="E247" i="57"/>
  <c r="E248" i="57"/>
  <c r="E249" i="57"/>
  <c r="E250" i="57"/>
  <c r="E251" i="57"/>
  <c r="E252" i="57"/>
  <c r="E253" i="57"/>
  <c r="E254" i="57"/>
  <c r="E255" i="57"/>
  <c r="E256" i="57"/>
  <c r="E257" i="57"/>
  <c r="E258" i="57"/>
  <c r="E259" i="57"/>
  <c r="E260" i="57"/>
  <c r="E261" i="57"/>
  <c r="E262" i="57"/>
  <c r="E263" i="57"/>
  <c r="E264" i="57"/>
  <c r="E265" i="57"/>
  <c r="E266" i="57"/>
  <c r="E267" i="57"/>
  <c r="E268" i="57"/>
  <c r="E269" i="57"/>
  <c r="E270" i="57"/>
  <c r="E271" i="57"/>
  <c r="E272" i="57"/>
  <c r="E273" i="57"/>
  <c r="E274" i="57"/>
  <c r="E275" i="57"/>
  <c r="E276" i="57"/>
  <c r="E277" i="57"/>
  <c r="E24" i="57"/>
  <c r="E5" i="57"/>
  <c r="E6" i="57"/>
  <c r="E7" i="57"/>
  <c r="E8" i="57"/>
  <c r="E9" i="57"/>
  <c r="E10" i="57"/>
  <c r="E11" i="57"/>
  <c r="E12" i="57"/>
  <c r="E13" i="57"/>
  <c r="E14" i="57"/>
  <c r="E15" i="57"/>
  <c r="E16" i="57"/>
  <c r="E17" i="57"/>
  <c r="E18" i="57"/>
  <c r="E19" i="57"/>
  <c r="E20" i="57"/>
  <c r="E21" i="57"/>
  <c r="E22" i="57"/>
  <c r="E23" i="57"/>
  <c r="E4" i="57"/>
  <c r="B257" i="57"/>
  <c r="B258" i="57"/>
  <c r="B259" i="57"/>
  <c r="B260" i="57"/>
  <c r="B261" i="57"/>
  <c r="B262" i="57"/>
  <c r="B263" i="57"/>
  <c r="B264" i="57"/>
  <c r="B265" i="57"/>
  <c r="B266" i="57"/>
  <c r="B267" i="57"/>
  <c r="B268" i="57"/>
  <c r="B269" i="57"/>
  <c r="B270" i="57"/>
  <c r="B271" i="57"/>
  <c r="B272" i="57"/>
  <c r="B273" i="57"/>
  <c r="B274" i="57"/>
  <c r="B275" i="57"/>
  <c r="B276" i="57"/>
  <c r="B256" i="57"/>
  <c r="B235" i="57"/>
  <c r="B236" i="57"/>
  <c r="B237" i="57"/>
  <c r="B238" i="57"/>
  <c r="B239" i="57"/>
  <c r="B240" i="57"/>
  <c r="B241" i="57"/>
  <c r="B242" i="57"/>
  <c r="B243" i="57"/>
  <c r="B244" i="57"/>
  <c r="B245" i="57"/>
  <c r="B246" i="57"/>
  <c r="B247" i="57"/>
  <c r="B248" i="57"/>
  <c r="B249" i="57"/>
  <c r="B250" i="57"/>
  <c r="B251" i="57"/>
  <c r="B252" i="57"/>
  <c r="B253" i="57"/>
  <c r="B234" i="57"/>
  <c r="B212" i="57"/>
  <c r="B213" i="57"/>
  <c r="B214" i="57"/>
  <c r="B215" i="57"/>
  <c r="B216" i="57"/>
  <c r="B218" i="57"/>
  <c r="B220" i="57"/>
  <c r="B221" i="57"/>
  <c r="B224" i="57"/>
  <c r="B226" i="57"/>
  <c r="B229" i="57"/>
  <c r="B231" i="57"/>
  <c r="B211" i="57"/>
  <c r="B189" i="57"/>
  <c r="B190" i="57"/>
  <c r="B191" i="57"/>
  <c r="B192" i="57"/>
  <c r="B193" i="57"/>
  <c r="B194" i="57"/>
  <c r="B195" i="57"/>
  <c r="B196" i="57"/>
  <c r="B197" i="57"/>
  <c r="B198" i="57"/>
  <c r="B199" i="57"/>
  <c r="B200" i="57"/>
  <c r="B201" i="57"/>
  <c r="B202" i="57"/>
  <c r="B203" i="57"/>
  <c r="B204" i="57"/>
  <c r="B205" i="57"/>
  <c r="B206" i="57"/>
  <c r="B207" i="57"/>
  <c r="B208" i="57"/>
  <c r="B188" i="57"/>
  <c r="B165" i="57"/>
  <c r="B166" i="57"/>
  <c r="B167" i="57"/>
  <c r="B168" i="57"/>
  <c r="B169" i="57"/>
  <c r="B170" i="57"/>
  <c r="B171" i="57"/>
  <c r="B172" i="57"/>
  <c r="B173" i="57"/>
  <c r="B174" i="57"/>
  <c r="B175" i="57"/>
  <c r="B176" i="57"/>
  <c r="B177" i="57"/>
  <c r="B178" i="57"/>
  <c r="B179" i="57"/>
  <c r="B180" i="57"/>
  <c r="B181" i="57"/>
  <c r="B182" i="57"/>
  <c r="B183" i="57"/>
  <c r="B184" i="57"/>
  <c r="B185" i="57"/>
  <c r="B164" i="57"/>
  <c r="B142" i="57"/>
  <c r="B143" i="57"/>
  <c r="B144" i="57"/>
  <c r="B145" i="57"/>
  <c r="B146" i="57"/>
  <c r="B147" i="57"/>
  <c r="B148" i="57"/>
  <c r="B149" i="57"/>
  <c r="B150" i="57"/>
  <c r="B151" i="57"/>
  <c r="B152" i="57"/>
  <c r="B153" i="57"/>
  <c r="B154" i="57"/>
  <c r="B155" i="57"/>
  <c r="B156" i="57"/>
  <c r="B157" i="57"/>
  <c r="B158" i="57"/>
  <c r="B159" i="57"/>
  <c r="B160" i="57"/>
  <c r="B161" i="57"/>
  <c r="B141" i="57"/>
  <c r="B119" i="57"/>
  <c r="B120" i="57"/>
  <c r="B121" i="57"/>
  <c r="B122" i="57"/>
  <c r="B123" i="57"/>
  <c r="B124" i="57"/>
  <c r="B125" i="57"/>
  <c r="B126" i="57"/>
  <c r="B127" i="57"/>
  <c r="B128" i="57"/>
  <c r="B129" i="57"/>
  <c r="B130" i="57"/>
  <c r="B131" i="57"/>
  <c r="B132" i="57"/>
  <c r="B133" i="57"/>
  <c r="B134" i="57"/>
  <c r="B135" i="57"/>
  <c r="B136" i="57"/>
  <c r="B137" i="57"/>
  <c r="B138" i="57"/>
  <c r="B118" i="57"/>
  <c r="B96" i="57"/>
  <c r="B97" i="57"/>
  <c r="B98" i="57"/>
  <c r="B99" i="57"/>
  <c r="B100" i="57"/>
  <c r="B101" i="57"/>
  <c r="B102" i="57"/>
  <c r="B103" i="57"/>
  <c r="B104" i="57"/>
  <c r="B105" i="57"/>
  <c r="B106" i="57"/>
  <c r="B107" i="57"/>
  <c r="B108" i="57"/>
  <c r="B109" i="57"/>
  <c r="B110" i="57"/>
  <c r="B111" i="57"/>
  <c r="B112" i="57"/>
  <c r="B113" i="57"/>
  <c r="B114" i="57"/>
  <c r="B115" i="57"/>
  <c r="B95" i="57"/>
  <c r="B73" i="57"/>
  <c r="B74" i="57"/>
  <c r="B75" i="57"/>
  <c r="B76" i="57"/>
  <c r="B77" i="57"/>
  <c r="B78" i="57"/>
  <c r="B79" i="57"/>
  <c r="B80" i="57"/>
  <c r="B81" i="57"/>
  <c r="B82" i="57"/>
  <c r="B83" i="57"/>
  <c r="B84" i="57"/>
  <c r="B85" i="57"/>
  <c r="B86" i="57"/>
  <c r="B87" i="57"/>
  <c r="B88" i="57"/>
  <c r="B89" i="57"/>
  <c r="B90" i="57"/>
  <c r="B91" i="57"/>
  <c r="B92" i="57"/>
  <c r="B72" i="57"/>
  <c r="B50" i="57"/>
  <c r="B51" i="57"/>
  <c r="B52" i="57"/>
  <c r="B53" i="57"/>
  <c r="B54" i="57"/>
  <c r="B55" i="57"/>
  <c r="B56" i="57"/>
  <c r="B57" i="57"/>
  <c r="B58" i="57"/>
  <c r="B59" i="57"/>
  <c r="B60" i="57"/>
  <c r="B61" i="57"/>
  <c r="B62" i="57"/>
  <c r="B63" i="57"/>
  <c r="B64" i="57"/>
  <c r="B65" i="57"/>
  <c r="B66" i="57"/>
  <c r="B67" i="57"/>
  <c r="B68" i="57"/>
  <c r="B69" i="57"/>
  <c r="B49" i="57"/>
  <c r="B27" i="57"/>
  <c r="B28" i="57"/>
  <c r="B29" i="57"/>
  <c r="B32" i="57"/>
  <c r="B33" i="57"/>
  <c r="B35" i="57"/>
  <c r="B36" i="57"/>
  <c r="B37" i="57"/>
  <c r="B38" i="57"/>
  <c r="B41" i="57"/>
  <c r="B42" i="57"/>
  <c r="B44" i="57"/>
  <c r="B45" i="57"/>
  <c r="B46" i="57"/>
  <c r="B5" i="57"/>
  <c r="B6" i="57"/>
  <c r="B7" i="57"/>
  <c r="B10" i="57"/>
  <c r="B11" i="57"/>
  <c r="B13" i="57"/>
  <c r="B15" i="57"/>
  <c r="B16" i="57"/>
  <c r="B19" i="57"/>
  <c r="B20" i="57"/>
  <c r="B22" i="57"/>
  <c r="B23" i="57"/>
  <c r="B24" i="57"/>
  <c r="L38" i="7"/>
  <c r="B627" i="56"/>
  <c r="B626" i="56"/>
  <c r="B625" i="56"/>
  <c r="B624" i="56"/>
  <c r="B623" i="56"/>
  <c r="B622" i="56"/>
  <c r="B621" i="56"/>
  <c r="B620" i="56"/>
  <c r="B619" i="56"/>
  <c r="B618" i="56"/>
  <c r="B617" i="56"/>
  <c r="B616" i="56"/>
  <c r="B615" i="56"/>
  <c r="B614" i="56"/>
  <c r="B613" i="56"/>
  <c r="B612" i="56"/>
  <c r="B611" i="56"/>
  <c r="B610" i="56"/>
  <c r="B609" i="56"/>
  <c r="B608" i="56"/>
  <c r="B607" i="56"/>
  <c r="B606" i="56"/>
  <c r="B605" i="56"/>
  <c r="B604" i="56"/>
  <c r="B603" i="56"/>
  <c r="B602" i="56"/>
  <c r="B601" i="56"/>
  <c r="B600" i="56"/>
  <c r="B599" i="56"/>
  <c r="B598" i="56"/>
  <c r="B597" i="56"/>
  <c r="B596" i="56"/>
  <c r="B595" i="56"/>
  <c r="B594" i="56"/>
  <c r="B593" i="56"/>
  <c r="B592" i="56"/>
  <c r="B591" i="56"/>
  <c r="B590" i="56"/>
  <c r="B589" i="56"/>
  <c r="B588" i="56"/>
  <c r="B587" i="56"/>
  <c r="B586" i="56"/>
  <c r="B585" i="56"/>
  <c r="B584" i="56"/>
  <c r="B583" i="56"/>
  <c r="B582" i="56"/>
  <c r="B581" i="56"/>
  <c r="B580" i="56"/>
  <c r="B579" i="56"/>
  <c r="B578" i="56"/>
  <c r="B577" i="56"/>
  <c r="B575" i="56"/>
  <c r="B574" i="56"/>
  <c r="B573" i="56"/>
  <c r="B572" i="56"/>
  <c r="B571" i="56"/>
  <c r="B570" i="56"/>
  <c r="B569" i="56"/>
  <c r="B568" i="56"/>
  <c r="B567" i="56"/>
  <c r="B566" i="56"/>
  <c r="B565" i="56"/>
  <c r="B564" i="56"/>
  <c r="B563" i="56"/>
  <c r="B562" i="56"/>
  <c r="B561" i="56"/>
  <c r="B560" i="56"/>
  <c r="B559" i="56"/>
  <c r="B558" i="56"/>
  <c r="B557" i="56"/>
  <c r="B556" i="56"/>
  <c r="B555" i="56"/>
  <c r="B554" i="56"/>
  <c r="B553" i="56"/>
  <c r="B552" i="56"/>
  <c r="B551" i="56"/>
  <c r="B550" i="56"/>
  <c r="B549" i="56"/>
  <c r="B548" i="56"/>
  <c r="B547" i="56"/>
  <c r="B546" i="56"/>
  <c r="B545" i="56"/>
  <c r="B544" i="56"/>
  <c r="B543" i="56"/>
  <c r="B542" i="56"/>
  <c r="B541" i="56"/>
  <c r="B540" i="56"/>
  <c r="B539" i="56"/>
  <c r="B538" i="56"/>
  <c r="B537" i="56"/>
  <c r="B536" i="56"/>
  <c r="B535" i="56"/>
  <c r="B534" i="56"/>
  <c r="B533" i="56"/>
  <c r="B532" i="56"/>
  <c r="B531" i="56"/>
  <c r="B530" i="56"/>
  <c r="B529" i="56"/>
  <c r="B528" i="56"/>
  <c r="B527" i="56"/>
  <c r="B526" i="56"/>
  <c r="B525" i="56"/>
  <c r="B523" i="56"/>
  <c r="B522" i="56"/>
  <c r="B521" i="56"/>
  <c r="B520" i="56"/>
  <c r="B519" i="56"/>
  <c r="B518" i="56"/>
  <c r="B517" i="56"/>
  <c r="B516" i="56"/>
  <c r="B515" i="56"/>
  <c r="B514" i="56"/>
  <c r="B513" i="56"/>
  <c r="B512" i="56"/>
  <c r="B511" i="56"/>
  <c r="B510" i="56"/>
  <c r="B509" i="56"/>
  <c r="B508" i="56"/>
  <c r="B507" i="56"/>
  <c r="B506" i="56"/>
  <c r="B505" i="56"/>
  <c r="B504" i="56"/>
  <c r="B503" i="56"/>
  <c r="B502" i="56"/>
  <c r="B501" i="56"/>
  <c r="B500" i="56"/>
  <c r="B499" i="56"/>
  <c r="B498" i="56"/>
  <c r="B497" i="56"/>
  <c r="B496" i="56"/>
  <c r="B495" i="56"/>
  <c r="B494" i="56"/>
  <c r="B493" i="56"/>
  <c r="B492" i="56"/>
  <c r="B491" i="56"/>
  <c r="B490" i="56"/>
  <c r="B489" i="56"/>
  <c r="B488" i="56"/>
  <c r="B487" i="56"/>
  <c r="B486" i="56"/>
  <c r="B485" i="56"/>
  <c r="B484" i="56"/>
  <c r="B483" i="56"/>
  <c r="B482" i="56"/>
  <c r="B481" i="56"/>
  <c r="B480" i="56"/>
  <c r="B479" i="56"/>
  <c r="B478" i="56"/>
  <c r="B477" i="56"/>
  <c r="B476" i="56"/>
  <c r="B475" i="56"/>
  <c r="B474" i="56"/>
  <c r="B473" i="56"/>
  <c r="B471" i="56"/>
  <c r="B470" i="56"/>
  <c r="B469" i="56"/>
  <c r="B468" i="56"/>
  <c r="B467" i="56"/>
  <c r="B466" i="56"/>
  <c r="B465" i="56"/>
  <c r="B464" i="56"/>
  <c r="B463" i="56"/>
  <c r="B462" i="56"/>
  <c r="B461" i="56"/>
  <c r="B460" i="56"/>
  <c r="B459" i="56"/>
  <c r="B458" i="56"/>
  <c r="B457" i="56"/>
  <c r="B456" i="56"/>
  <c r="B455" i="56"/>
  <c r="B454" i="56"/>
  <c r="B453" i="56"/>
  <c r="B452" i="56"/>
  <c r="B451" i="56"/>
  <c r="B450" i="56"/>
  <c r="B449" i="56"/>
  <c r="B448" i="56"/>
  <c r="B447" i="56"/>
  <c r="B446" i="56"/>
  <c r="B445" i="56"/>
  <c r="B444" i="56"/>
  <c r="B443" i="56"/>
  <c r="B442" i="56"/>
  <c r="B441" i="56"/>
  <c r="B440" i="56"/>
  <c r="B439" i="56"/>
  <c r="B438" i="56"/>
  <c r="B437" i="56"/>
  <c r="B436" i="56"/>
  <c r="B435" i="56"/>
  <c r="B434" i="56"/>
  <c r="B433" i="56"/>
  <c r="B432" i="56"/>
  <c r="B431" i="56"/>
  <c r="B430" i="56"/>
  <c r="B429" i="56"/>
  <c r="B428" i="56"/>
  <c r="B427" i="56"/>
  <c r="B426" i="56"/>
  <c r="B425" i="56"/>
  <c r="B424" i="56"/>
  <c r="B423" i="56"/>
  <c r="B422" i="56"/>
  <c r="B421" i="56"/>
  <c r="B419" i="56"/>
  <c r="B418" i="56"/>
  <c r="B417" i="56"/>
  <c r="B416" i="56"/>
  <c r="B415" i="56"/>
  <c r="B414" i="56"/>
  <c r="B413" i="56"/>
  <c r="B412" i="56"/>
  <c r="B411" i="56"/>
  <c r="B410" i="56"/>
  <c r="B409" i="56"/>
  <c r="B408" i="56"/>
  <c r="B407" i="56"/>
  <c r="B406" i="56"/>
  <c r="B405" i="56"/>
  <c r="B404" i="56"/>
  <c r="B403" i="56"/>
  <c r="B402" i="56"/>
  <c r="B401" i="56"/>
  <c r="B400" i="56"/>
  <c r="B399" i="56"/>
  <c r="B398" i="56"/>
  <c r="B397" i="56"/>
  <c r="B396" i="56"/>
  <c r="B395" i="56"/>
  <c r="B394" i="56"/>
  <c r="B393" i="56"/>
  <c r="B392" i="56"/>
  <c r="B391" i="56"/>
  <c r="B390" i="56"/>
  <c r="B389" i="56"/>
  <c r="B388" i="56"/>
  <c r="B387" i="56"/>
  <c r="B386" i="56"/>
  <c r="B385" i="56"/>
  <c r="B384" i="56"/>
  <c r="B383" i="56"/>
  <c r="B382" i="56"/>
  <c r="B381" i="56"/>
  <c r="B380" i="56"/>
  <c r="B379" i="56"/>
  <c r="B378" i="56"/>
  <c r="B377" i="56"/>
  <c r="B376" i="56"/>
  <c r="B375" i="56"/>
  <c r="B374" i="56"/>
  <c r="B373" i="56"/>
  <c r="B372" i="56"/>
  <c r="B371" i="56"/>
  <c r="B370" i="56"/>
  <c r="B369" i="56"/>
  <c r="B367" i="56"/>
  <c r="B366" i="56"/>
  <c r="B365" i="56"/>
  <c r="B364" i="56"/>
  <c r="B363" i="56"/>
  <c r="B362" i="56"/>
  <c r="B361" i="56"/>
  <c r="B360" i="56"/>
  <c r="B359" i="56"/>
  <c r="B358" i="56"/>
  <c r="B357" i="56"/>
  <c r="B356" i="56"/>
  <c r="B355" i="56"/>
  <c r="B354" i="56"/>
  <c r="B353" i="56"/>
  <c r="B352" i="56"/>
  <c r="B351" i="56"/>
  <c r="B350" i="56"/>
  <c r="B349" i="56"/>
  <c r="B348" i="56"/>
  <c r="B347" i="56"/>
  <c r="B346" i="56"/>
  <c r="B345" i="56"/>
  <c r="B344" i="56"/>
  <c r="B343" i="56"/>
  <c r="B342" i="56"/>
  <c r="B341" i="56"/>
  <c r="B340" i="56"/>
  <c r="B339" i="56"/>
  <c r="B338" i="56"/>
  <c r="B337" i="56"/>
  <c r="B336" i="56"/>
  <c r="B335" i="56"/>
  <c r="B334" i="56"/>
  <c r="B333" i="56"/>
  <c r="B332" i="56"/>
  <c r="B331" i="56"/>
  <c r="B330" i="56"/>
  <c r="B329" i="56"/>
  <c r="B328" i="56"/>
  <c r="B327" i="56"/>
  <c r="B326" i="56"/>
  <c r="B325" i="56"/>
  <c r="B324" i="56"/>
  <c r="B323" i="56"/>
  <c r="B322" i="56"/>
  <c r="B321" i="56"/>
  <c r="B320" i="56"/>
  <c r="B319" i="56"/>
  <c r="B318" i="56"/>
  <c r="B317" i="56"/>
  <c r="B315" i="56"/>
  <c r="B314" i="56"/>
  <c r="B313" i="56"/>
  <c r="B312" i="56"/>
  <c r="B311" i="56"/>
  <c r="B310" i="56"/>
  <c r="B309" i="56"/>
  <c r="B308" i="56"/>
  <c r="B307" i="56"/>
  <c r="B306" i="56"/>
  <c r="B305" i="56"/>
  <c r="B304" i="56"/>
  <c r="B303" i="56"/>
  <c r="B302" i="56"/>
  <c r="B301" i="56"/>
  <c r="B300" i="56"/>
  <c r="B299" i="56"/>
  <c r="B298" i="56"/>
  <c r="B297" i="56"/>
  <c r="B296" i="56"/>
  <c r="B295" i="56"/>
  <c r="B294" i="56"/>
  <c r="B293" i="56"/>
  <c r="B292" i="56"/>
  <c r="B291" i="56"/>
  <c r="B290" i="56"/>
  <c r="B289" i="56"/>
  <c r="B288" i="56"/>
  <c r="B287" i="56"/>
  <c r="B286" i="56"/>
  <c r="B285" i="56"/>
  <c r="B284" i="56"/>
  <c r="B283" i="56"/>
  <c r="B282" i="56"/>
  <c r="B281" i="56"/>
  <c r="B280" i="56"/>
  <c r="B279" i="56"/>
  <c r="B278" i="56"/>
  <c r="B277" i="56"/>
  <c r="B276" i="56"/>
  <c r="B275" i="56"/>
  <c r="B274" i="56"/>
  <c r="B273" i="56"/>
  <c r="B272" i="56"/>
  <c r="B271" i="56"/>
  <c r="B270" i="56"/>
  <c r="B269" i="56"/>
  <c r="B268" i="56"/>
  <c r="B267" i="56"/>
  <c r="B266" i="56"/>
  <c r="B265" i="56"/>
  <c r="B263" i="56"/>
  <c r="B262" i="56"/>
  <c r="B261" i="56"/>
  <c r="B260" i="56"/>
  <c r="B259" i="56"/>
  <c r="B258" i="56"/>
  <c r="B257" i="56"/>
  <c r="B256" i="56"/>
  <c r="B255" i="56"/>
  <c r="B254" i="56"/>
  <c r="B253" i="56"/>
  <c r="B252" i="56"/>
  <c r="B251" i="56"/>
  <c r="B250" i="56"/>
  <c r="B249" i="56"/>
  <c r="B248" i="56"/>
  <c r="B247" i="56"/>
  <c r="B246" i="56"/>
  <c r="B245" i="56"/>
  <c r="B244" i="56"/>
  <c r="B243" i="56"/>
  <c r="B242" i="56"/>
  <c r="B241" i="56"/>
  <c r="B240" i="56"/>
  <c r="B239" i="56"/>
  <c r="B238" i="56"/>
  <c r="B237" i="56"/>
  <c r="B236" i="56"/>
  <c r="B235" i="56"/>
  <c r="B234" i="56"/>
  <c r="B233" i="56"/>
  <c r="B232" i="56"/>
  <c r="B231" i="56"/>
  <c r="B230" i="56"/>
  <c r="B229" i="56"/>
  <c r="B228" i="56"/>
  <c r="B227" i="56"/>
  <c r="B226" i="56"/>
  <c r="B225" i="56"/>
  <c r="B224" i="56"/>
  <c r="B223" i="56"/>
  <c r="B222" i="56"/>
  <c r="B221" i="56"/>
  <c r="B220" i="56"/>
  <c r="B219" i="56"/>
  <c r="B218" i="56"/>
  <c r="B217" i="56"/>
  <c r="B216" i="56"/>
  <c r="B215" i="56"/>
  <c r="B214" i="56"/>
  <c r="B213" i="56"/>
  <c r="B211" i="56"/>
  <c r="B210" i="56"/>
  <c r="B209" i="56"/>
  <c r="B208" i="56"/>
  <c r="B207" i="56"/>
  <c r="B206" i="56"/>
  <c r="B205" i="56"/>
  <c r="B204" i="56"/>
  <c r="B203" i="56"/>
  <c r="B202" i="56"/>
  <c r="B201" i="56"/>
  <c r="B200" i="56"/>
  <c r="B199" i="56"/>
  <c r="B198" i="56"/>
  <c r="B197" i="56"/>
  <c r="B196" i="56"/>
  <c r="B195" i="56"/>
  <c r="B194" i="56"/>
  <c r="B193" i="56"/>
  <c r="B192" i="56"/>
  <c r="B191" i="56"/>
  <c r="B190" i="56"/>
  <c r="B189" i="56"/>
  <c r="B188" i="56"/>
  <c r="B187" i="56"/>
  <c r="B186" i="56"/>
  <c r="B185" i="56"/>
  <c r="B184" i="56"/>
  <c r="B183" i="56"/>
  <c r="B182" i="56"/>
  <c r="B181" i="56"/>
  <c r="B180" i="56"/>
  <c r="B179" i="56"/>
  <c r="B178" i="56"/>
  <c r="B177" i="56"/>
  <c r="B176" i="56"/>
  <c r="B175" i="56"/>
  <c r="B174" i="56"/>
  <c r="B173" i="56"/>
  <c r="B172" i="56"/>
  <c r="B171" i="56"/>
  <c r="B170" i="56"/>
  <c r="B169" i="56"/>
  <c r="B168" i="56"/>
  <c r="B167" i="56"/>
  <c r="B166" i="56"/>
  <c r="B165" i="56"/>
  <c r="B164" i="56"/>
  <c r="B163" i="56"/>
  <c r="B162" i="56"/>
  <c r="B161" i="56"/>
  <c r="B159" i="56"/>
  <c r="B158" i="56"/>
  <c r="B157" i="56"/>
  <c r="B156" i="56"/>
  <c r="B155" i="56"/>
  <c r="B154" i="56"/>
  <c r="B153" i="56"/>
  <c r="B152" i="56"/>
  <c r="B151" i="56"/>
  <c r="B150" i="56"/>
  <c r="B149" i="56"/>
  <c r="B148" i="56"/>
  <c r="B147" i="56"/>
  <c r="B146" i="56"/>
  <c r="B145" i="56"/>
  <c r="B144" i="56"/>
  <c r="B143" i="56"/>
  <c r="B142" i="56"/>
  <c r="B141" i="56"/>
  <c r="B140" i="56"/>
  <c r="B139" i="56"/>
  <c r="B138" i="56"/>
  <c r="B137" i="56"/>
  <c r="B136" i="56"/>
  <c r="B135" i="56"/>
  <c r="B134" i="56"/>
  <c r="B133" i="56"/>
  <c r="B132" i="56"/>
  <c r="B131" i="56"/>
  <c r="B130" i="56"/>
  <c r="B129" i="56"/>
  <c r="B128" i="56"/>
  <c r="B127" i="56"/>
  <c r="B126" i="56"/>
  <c r="B125" i="56"/>
  <c r="B124" i="56"/>
  <c r="B123" i="56"/>
  <c r="B122" i="56"/>
  <c r="B121" i="56"/>
  <c r="B120" i="56"/>
  <c r="B119" i="56"/>
  <c r="B118" i="56"/>
  <c r="B117" i="56"/>
  <c r="B116" i="56"/>
  <c r="B115" i="56"/>
  <c r="B114" i="56"/>
  <c r="B113" i="56"/>
  <c r="B112" i="56"/>
  <c r="B111" i="56"/>
  <c r="B110" i="56"/>
  <c r="B109" i="56"/>
  <c r="B107" i="56"/>
  <c r="B106" i="56"/>
  <c r="B105" i="56"/>
  <c r="B104" i="56"/>
  <c r="B103" i="56"/>
  <c r="B102" i="56"/>
  <c r="B101" i="56"/>
  <c r="B100" i="56"/>
  <c r="B99" i="56"/>
  <c r="B98" i="56"/>
  <c r="B97" i="56"/>
  <c r="B96" i="56"/>
  <c r="B95" i="56"/>
  <c r="B94" i="56"/>
  <c r="B93" i="56"/>
  <c r="B92" i="56"/>
  <c r="B91" i="56"/>
  <c r="B90" i="56"/>
  <c r="B89" i="56"/>
  <c r="B88" i="56"/>
  <c r="B87" i="56"/>
  <c r="B86" i="56"/>
  <c r="B85" i="56"/>
  <c r="B84" i="56"/>
  <c r="B83" i="56"/>
  <c r="B82" i="56"/>
  <c r="B81" i="56"/>
  <c r="B80" i="56"/>
  <c r="B79" i="56"/>
  <c r="B78" i="56"/>
  <c r="B77" i="56"/>
  <c r="B76" i="56"/>
  <c r="B75" i="56"/>
  <c r="B74" i="56"/>
  <c r="B73" i="56"/>
  <c r="B72" i="56"/>
  <c r="B71" i="56"/>
  <c r="B70" i="56"/>
  <c r="B69" i="56"/>
  <c r="B68" i="56"/>
  <c r="B67" i="56"/>
  <c r="B66" i="56"/>
  <c r="B65" i="56"/>
  <c r="B64" i="56"/>
  <c r="B63" i="56"/>
  <c r="B62" i="56"/>
  <c r="B61" i="56"/>
  <c r="B60" i="56"/>
  <c r="B59" i="56"/>
  <c r="B58" i="56"/>
  <c r="B57" i="56"/>
  <c r="AX55" i="56"/>
  <c r="AT55" i="56"/>
  <c r="AP55" i="56"/>
  <c r="AL55" i="56"/>
  <c r="AH55" i="56"/>
  <c r="AD55" i="56"/>
  <c r="Z55" i="56"/>
  <c r="V55" i="56"/>
  <c r="R55" i="56"/>
  <c r="N55" i="56"/>
  <c r="J55" i="56"/>
  <c r="F55" i="56"/>
  <c r="B55" i="56"/>
  <c r="AX54" i="56"/>
  <c r="AT54" i="56"/>
  <c r="AP54" i="56"/>
  <c r="AL54" i="56"/>
  <c r="AH54" i="56"/>
  <c r="AD54" i="56"/>
  <c r="Z54" i="56"/>
  <c r="V54" i="56"/>
  <c r="R54" i="56"/>
  <c r="N54" i="56"/>
  <c r="J54" i="56"/>
  <c r="F54" i="56"/>
  <c r="B54" i="56"/>
  <c r="AX53" i="56"/>
  <c r="AT53" i="56"/>
  <c r="AP53" i="56"/>
  <c r="AL53" i="56"/>
  <c r="AH53" i="56"/>
  <c r="AD53" i="56"/>
  <c r="Z53" i="56"/>
  <c r="V53" i="56"/>
  <c r="R53" i="56"/>
  <c r="N53" i="56"/>
  <c r="J53" i="56"/>
  <c r="F53" i="56"/>
  <c r="B53" i="56"/>
  <c r="AX52" i="56"/>
  <c r="AT52" i="56"/>
  <c r="AP52" i="56"/>
  <c r="AL52" i="56"/>
  <c r="AH52" i="56"/>
  <c r="AD52" i="56"/>
  <c r="Z52" i="56"/>
  <c r="V52" i="56"/>
  <c r="R52" i="56"/>
  <c r="N52" i="56"/>
  <c r="J52" i="56"/>
  <c r="F52" i="56"/>
  <c r="B52" i="56"/>
  <c r="AX51" i="56"/>
  <c r="AT51" i="56"/>
  <c r="AP51" i="56"/>
  <c r="AL51" i="56"/>
  <c r="AH51" i="56"/>
  <c r="AD51" i="56"/>
  <c r="Z51" i="56"/>
  <c r="V51" i="56"/>
  <c r="R51" i="56"/>
  <c r="N51" i="56"/>
  <c r="J51" i="56"/>
  <c r="F51" i="56"/>
  <c r="B51" i="56"/>
  <c r="AX50" i="56"/>
  <c r="AT50" i="56"/>
  <c r="AP50" i="56"/>
  <c r="AL50" i="56"/>
  <c r="AH50" i="56"/>
  <c r="AD50" i="56"/>
  <c r="Z50" i="56"/>
  <c r="V50" i="56"/>
  <c r="R50" i="56"/>
  <c r="N50" i="56"/>
  <c r="J50" i="56"/>
  <c r="F50" i="56"/>
  <c r="B50" i="56"/>
  <c r="AX49" i="56"/>
  <c r="AT49" i="56"/>
  <c r="AP49" i="56"/>
  <c r="AL49" i="56"/>
  <c r="AH49" i="56"/>
  <c r="AD49" i="56"/>
  <c r="Z49" i="56"/>
  <c r="V49" i="56"/>
  <c r="R49" i="56"/>
  <c r="N49" i="56"/>
  <c r="J49" i="56"/>
  <c r="F49" i="56"/>
  <c r="B49" i="56"/>
  <c r="AX48" i="56"/>
  <c r="AT48" i="56"/>
  <c r="AP48" i="56"/>
  <c r="AL48" i="56"/>
  <c r="AH48" i="56"/>
  <c r="AD48" i="56"/>
  <c r="Z48" i="56"/>
  <c r="V48" i="56"/>
  <c r="R48" i="56"/>
  <c r="N48" i="56"/>
  <c r="J48" i="56"/>
  <c r="F48" i="56"/>
  <c r="B48" i="56"/>
  <c r="AX47" i="56"/>
  <c r="AT47" i="56"/>
  <c r="AP47" i="56"/>
  <c r="AL47" i="56"/>
  <c r="AH47" i="56"/>
  <c r="AD47" i="56"/>
  <c r="Z47" i="56"/>
  <c r="V47" i="56"/>
  <c r="R47" i="56"/>
  <c r="N47" i="56"/>
  <c r="J47" i="56"/>
  <c r="F47" i="56"/>
  <c r="B47" i="56"/>
  <c r="AX46" i="56"/>
  <c r="AT46" i="56"/>
  <c r="AP46" i="56"/>
  <c r="AL46" i="56"/>
  <c r="AH46" i="56"/>
  <c r="AD46" i="56"/>
  <c r="Z46" i="56"/>
  <c r="V46" i="56"/>
  <c r="R46" i="56"/>
  <c r="N46" i="56"/>
  <c r="J46" i="56"/>
  <c r="F46" i="56"/>
  <c r="B46" i="56"/>
  <c r="AX45" i="56"/>
  <c r="AT45" i="56"/>
  <c r="AP45" i="56"/>
  <c r="AL45" i="56"/>
  <c r="AH45" i="56"/>
  <c r="AD45" i="56"/>
  <c r="Z45" i="56"/>
  <c r="V45" i="56"/>
  <c r="R45" i="56"/>
  <c r="N45" i="56"/>
  <c r="J45" i="56"/>
  <c r="F45" i="56"/>
  <c r="B45" i="56"/>
  <c r="AX44" i="56"/>
  <c r="AT44" i="56"/>
  <c r="AP44" i="56"/>
  <c r="AL44" i="56"/>
  <c r="AH44" i="56"/>
  <c r="AD44" i="56"/>
  <c r="Z44" i="56"/>
  <c r="V44" i="56"/>
  <c r="R44" i="56"/>
  <c r="N44" i="56"/>
  <c r="J44" i="56"/>
  <c r="F44" i="56"/>
  <c r="B44" i="56"/>
  <c r="AX43" i="56"/>
  <c r="AT43" i="56"/>
  <c r="AP43" i="56"/>
  <c r="AL43" i="56"/>
  <c r="AH43" i="56"/>
  <c r="AD43" i="56"/>
  <c r="Z43" i="56"/>
  <c r="V43" i="56"/>
  <c r="R43" i="56"/>
  <c r="N43" i="56"/>
  <c r="J43" i="56"/>
  <c r="F43" i="56"/>
  <c r="B43" i="56"/>
  <c r="AX42" i="56"/>
  <c r="AT42" i="56"/>
  <c r="AP42" i="56"/>
  <c r="AL42" i="56"/>
  <c r="AH42" i="56"/>
  <c r="AD42" i="56"/>
  <c r="Z42" i="56"/>
  <c r="V42" i="56"/>
  <c r="R42" i="56"/>
  <c r="N42" i="56"/>
  <c r="J42" i="56"/>
  <c r="F42" i="56"/>
  <c r="B42" i="56"/>
  <c r="AX41" i="56"/>
  <c r="AT41" i="56"/>
  <c r="AP41" i="56"/>
  <c r="AL41" i="56"/>
  <c r="AH41" i="56"/>
  <c r="AD41" i="56"/>
  <c r="Z41" i="56"/>
  <c r="V41" i="56"/>
  <c r="R41" i="56"/>
  <c r="N41" i="56"/>
  <c r="J41" i="56"/>
  <c r="F41" i="56"/>
  <c r="B41" i="56"/>
  <c r="AX40" i="56"/>
  <c r="AT40" i="56"/>
  <c r="AP40" i="56"/>
  <c r="AL40" i="56"/>
  <c r="AH40" i="56"/>
  <c r="AD40" i="56"/>
  <c r="Z40" i="56"/>
  <c r="V40" i="56"/>
  <c r="R40" i="56"/>
  <c r="N40" i="56"/>
  <c r="J40" i="56"/>
  <c r="F40" i="56"/>
  <c r="B40" i="56"/>
  <c r="AX39" i="56"/>
  <c r="AT39" i="56"/>
  <c r="AP39" i="56"/>
  <c r="AL39" i="56"/>
  <c r="AH39" i="56"/>
  <c r="AD39" i="56"/>
  <c r="Z39" i="56"/>
  <c r="V39" i="56"/>
  <c r="R39" i="56"/>
  <c r="N39" i="56"/>
  <c r="J39" i="56"/>
  <c r="F39" i="56"/>
  <c r="B39" i="56"/>
  <c r="AX38" i="56"/>
  <c r="AT38" i="56"/>
  <c r="AP38" i="56"/>
  <c r="AL38" i="56"/>
  <c r="AH38" i="56"/>
  <c r="AD38" i="56"/>
  <c r="Z38" i="56"/>
  <c r="V38" i="56"/>
  <c r="R38" i="56"/>
  <c r="N38" i="56"/>
  <c r="J38" i="56"/>
  <c r="F38" i="56"/>
  <c r="B38" i="56"/>
  <c r="AX37" i="56"/>
  <c r="AT37" i="56"/>
  <c r="AP37" i="56"/>
  <c r="AL37" i="56"/>
  <c r="AH37" i="56"/>
  <c r="AD37" i="56"/>
  <c r="Z37" i="56"/>
  <c r="V37" i="56"/>
  <c r="R37" i="56"/>
  <c r="N37" i="56"/>
  <c r="J37" i="56"/>
  <c r="F37" i="56"/>
  <c r="B37" i="56"/>
  <c r="AX36" i="56"/>
  <c r="AT36" i="56"/>
  <c r="AP36" i="56"/>
  <c r="AL36" i="56"/>
  <c r="AH36" i="56"/>
  <c r="AD36" i="56"/>
  <c r="Z36" i="56"/>
  <c r="V36" i="56"/>
  <c r="R36" i="56"/>
  <c r="N36" i="56"/>
  <c r="J36" i="56"/>
  <c r="F36" i="56"/>
  <c r="B36" i="56"/>
  <c r="AX35" i="56"/>
  <c r="AT35" i="56"/>
  <c r="AP35" i="56"/>
  <c r="AL35" i="56"/>
  <c r="AH35" i="56"/>
  <c r="AD35" i="56"/>
  <c r="Z35" i="56"/>
  <c r="V35" i="56"/>
  <c r="R35" i="56"/>
  <c r="N35" i="56"/>
  <c r="J35" i="56"/>
  <c r="F35" i="56"/>
  <c r="B35" i="56"/>
  <c r="AX34" i="56"/>
  <c r="AT34" i="56"/>
  <c r="AP34" i="56"/>
  <c r="AL34" i="56"/>
  <c r="AH34" i="56"/>
  <c r="AD34" i="56"/>
  <c r="Z34" i="56"/>
  <c r="V34" i="56"/>
  <c r="R34" i="56"/>
  <c r="N34" i="56"/>
  <c r="J34" i="56"/>
  <c r="F34" i="56"/>
  <c r="B34" i="56"/>
  <c r="AX33" i="56"/>
  <c r="AT33" i="56"/>
  <c r="AP33" i="56"/>
  <c r="AL33" i="56"/>
  <c r="AH33" i="56"/>
  <c r="AD33" i="56"/>
  <c r="Z33" i="56"/>
  <c r="V33" i="56"/>
  <c r="R33" i="56"/>
  <c r="N33" i="56"/>
  <c r="J33" i="56"/>
  <c r="F33" i="56"/>
  <c r="B33" i="56"/>
  <c r="AX32" i="56"/>
  <c r="AT32" i="56"/>
  <c r="AP32" i="56"/>
  <c r="AL32" i="56"/>
  <c r="AH32" i="56"/>
  <c r="AD32" i="56"/>
  <c r="Z32" i="56"/>
  <c r="V32" i="56"/>
  <c r="R32" i="56"/>
  <c r="N32" i="56"/>
  <c r="J32" i="56"/>
  <c r="F32" i="56"/>
  <c r="B32" i="56"/>
  <c r="AX31" i="56"/>
  <c r="AT31" i="56"/>
  <c r="AP31" i="56"/>
  <c r="AL31" i="56"/>
  <c r="AH31" i="56"/>
  <c r="AD31" i="56"/>
  <c r="Z31" i="56"/>
  <c r="V31" i="56"/>
  <c r="R31" i="56"/>
  <c r="N31" i="56"/>
  <c r="J31" i="56"/>
  <c r="F31" i="56"/>
  <c r="B31" i="56"/>
  <c r="AX30" i="56"/>
  <c r="AT30" i="56"/>
  <c r="AP30" i="56"/>
  <c r="AL30" i="56"/>
  <c r="AH30" i="56"/>
  <c r="AD30" i="56"/>
  <c r="Z30" i="56"/>
  <c r="V30" i="56"/>
  <c r="R30" i="56"/>
  <c r="N30" i="56"/>
  <c r="J30" i="56"/>
  <c r="F30" i="56"/>
  <c r="B30" i="56"/>
  <c r="AX29" i="56"/>
  <c r="AT29" i="56"/>
  <c r="AP29" i="56"/>
  <c r="AL29" i="56"/>
  <c r="AH29" i="56"/>
  <c r="AD29" i="56"/>
  <c r="Z29" i="56"/>
  <c r="V29" i="56"/>
  <c r="R29" i="56"/>
  <c r="N29" i="56"/>
  <c r="J29" i="56"/>
  <c r="F29" i="56"/>
  <c r="B29" i="56"/>
  <c r="AX28" i="56"/>
  <c r="AT28" i="56"/>
  <c r="AP28" i="56"/>
  <c r="AL28" i="56"/>
  <c r="AH28" i="56"/>
  <c r="AD28" i="56"/>
  <c r="Z28" i="56"/>
  <c r="V28" i="56"/>
  <c r="R28" i="56"/>
  <c r="N28" i="56"/>
  <c r="J28" i="56"/>
  <c r="F28" i="56"/>
  <c r="B28" i="56"/>
  <c r="AX27" i="56"/>
  <c r="AT27" i="56"/>
  <c r="AP27" i="56"/>
  <c r="AL27" i="56"/>
  <c r="AH27" i="56"/>
  <c r="AD27" i="56"/>
  <c r="Z27" i="56"/>
  <c r="V27" i="56"/>
  <c r="R27" i="56"/>
  <c r="N27" i="56"/>
  <c r="J27" i="56"/>
  <c r="F27" i="56"/>
  <c r="B27" i="56"/>
  <c r="AX26" i="56"/>
  <c r="AT26" i="56"/>
  <c r="AP26" i="56"/>
  <c r="AL26" i="56"/>
  <c r="AH26" i="56"/>
  <c r="AD26" i="56"/>
  <c r="Z26" i="56"/>
  <c r="V26" i="56"/>
  <c r="R26" i="56"/>
  <c r="N26" i="56"/>
  <c r="J26" i="56"/>
  <c r="F26" i="56"/>
  <c r="B26" i="56"/>
  <c r="AX25" i="56"/>
  <c r="AT25" i="56"/>
  <c r="AP25" i="56"/>
  <c r="AL25" i="56"/>
  <c r="AH25" i="56"/>
  <c r="AD25" i="56"/>
  <c r="Z25" i="56"/>
  <c r="V25" i="56"/>
  <c r="R25" i="56"/>
  <c r="N25" i="56"/>
  <c r="J25" i="56"/>
  <c r="F25" i="56"/>
  <c r="B25" i="56"/>
  <c r="AX24" i="56"/>
  <c r="AT24" i="56"/>
  <c r="AP24" i="56"/>
  <c r="AL24" i="56"/>
  <c r="AH24" i="56"/>
  <c r="AD24" i="56"/>
  <c r="Z24" i="56"/>
  <c r="V24" i="56"/>
  <c r="R24" i="56"/>
  <c r="N24" i="56"/>
  <c r="J24" i="56"/>
  <c r="F24" i="56"/>
  <c r="B24" i="56"/>
  <c r="AX23" i="56"/>
  <c r="AT23" i="56"/>
  <c r="AP23" i="56"/>
  <c r="AL23" i="56"/>
  <c r="AH23" i="56"/>
  <c r="AD23" i="56"/>
  <c r="Z23" i="56"/>
  <c r="V23" i="56"/>
  <c r="R23" i="56"/>
  <c r="N23" i="56"/>
  <c r="J23" i="56"/>
  <c r="F23" i="56"/>
  <c r="B23" i="56"/>
  <c r="AX22" i="56"/>
  <c r="AT22" i="56"/>
  <c r="AP22" i="56"/>
  <c r="AL22" i="56"/>
  <c r="AH22" i="56"/>
  <c r="AD22" i="56"/>
  <c r="Z22" i="56"/>
  <c r="V22" i="56"/>
  <c r="R22" i="56"/>
  <c r="N22" i="56"/>
  <c r="J22" i="56"/>
  <c r="F22" i="56"/>
  <c r="B22" i="56"/>
  <c r="AX21" i="56"/>
  <c r="AT21" i="56"/>
  <c r="AP21" i="56"/>
  <c r="AL21" i="56"/>
  <c r="AH21" i="56"/>
  <c r="AD21" i="56"/>
  <c r="Z21" i="56"/>
  <c r="V21" i="56"/>
  <c r="R21" i="56"/>
  <c r="N21" i="56"/>
  <c r="J21" i="56"/>
  <c r="F21" i="56"/>
  <c r="B21" i="56"/>
  <c r="AX20" i="56"/>
  <c r="AT20" i="56"/>
  <c r="AP20" i="56"/>
  <c r="AL20" i="56"/>
  <c r="AH20" i="56"/>
  <c r="AD20" i="56"/>
  <c r="Z20" i="56"/>
  <c r="V20" i="56"/>
  <c r="R20" i="56"/>
  <c r="N20" i="56"/>
  <c r="J20" i="56"/>
  <c r="F20" i="56"/>
  <c r="B20" i="56"/>
  <c r="AX19" i="56"/>
  <c r="AT19" i="56"/>
  <c r="AP19" i="56"/>
  <c r="AL19" i="56"/>
  <c r="AH19" i="56"/>
  <c r="AD19" i="56"/>
  <c r="Z19" i="56"/>
  <c r="V19" i="56"/>
  <c r="R19" i="56"/>
  <c r="N19" i="56"/>
  <c r="J19" i="56"/>
  <c r="F19" i="56"/>
  <c r="B19" i="56"/>
  <c r="AX18" i="56"/>
  <c r="AT18" i="56"/>
  <c r="AP18" i="56"/>
  <c r="AL18" i="56"/>
  <c r="AH18" i="56"/>
  <c r="AD18" i="56"/>
  <c r="Z18" i="56"/>
  <c r="V18" i="56"/>
  <c r="R18" i="56"/>
  <c r="N18" i="56"/>
  <c r="J18" i="56"/>
  <c r="F18" i="56"/>
  <c r="B18" i="56"/>
  <c r="AX17" i="56"/>
  <c r="AT17" i="56"/>
  <c r="AP17" i="56"/>
  <c r="AL17" i="56"/>
  <c r="AH17" i="56"/>
  <c r="AD17" i="56"/>
  <c r="Z17" i="56"/>
  <c r="V17" i="56"/>
  <c r="R17" i="56"/>
  <c r="N17" i="56"/>
  <c r="J17" i="56"/>
  <c r="F17" i="56"/>
  <c r="B17" i="56"/>
  <c r="AX16" i="56"/>
  <c r="AT16" i="56"/>
  <c r="AP16" i="56"/>
  <c r="AL16" i="56"/>
  <c r="AH16" i="56"/>
  <c r="AD16" i="56"/>
  <c r="Z16" i="56"/>
  <c r="V16" i="56"/>
  <c r="R16" i="56"/>
  <c r="N16" i="56"/>
  <c r="J16" i="56"/>
  <c r="F16" i="56"/>
  <c r="B16" i="56"/>
  <c r="AX15" i="56"/>
  <c r="AT15" i="56"/>
  <c r="AP15" i="56"/>
  <c r="AL15" i="56"/>
  <c r="AH15" i="56"/>
  <c r="AD15" i="56"/>
  <c r="Z15" i="56"/>
  <c r="V15" i="56"/>
  <c r="R15" i="56"/>
  <c r="N15" i="56"/>
  <c r="J15" i="56"/>
  <c r="F15" i="56"/>
  <c r="B15" i="56"/>
  <c r="AX14" i="56"/>
  <c r="AT14" i="56"/>
  <c r="AP14" i="56"/>
  <c r="AL14" i="56"/>
  <c r="AH14" i="56"/>
  <c r="AD14" i="56"/>
  <c r="Z14" i="56"/>
  <c r="V14" i="56"/>
  <c r="R14" i="56"/>
  <c r="N14" i="56"/>
  <c r="J14" i="56"/>
  <c r="F14" i="56"/>
  <c r="B14" i="56"/>
  <c r="AX13" i="56"/>
  <c r="AT13" i="56"/>
  <c r="AP13" i="56"/>
  <c r="AL13" i="56"/>
  <c r="AH13" i="56"/>
  <c r="AD13" i="56"/>
  <c r="Z13" i="56"/>
  <c r="V13" i="56"/>
  <c r="R13" i="56"/>
  <c r="N13" i="56"/>
  <c r="J13" i="56"/>
  <c r="F13" i="56"/>
  <c r="B13" i="56"/>
  <c r="AX12" i="56"/>
  <c r="AT12" i="56"/>
  <c r="AP12" i="56"/>
  <c r="AL12" i="56"/>
  <c r="AH12" i="56"/>
  <c r="AD12" i="56"/>
  <c r="Z12" i="56"/>
  <c r="V12" i="56"/>
  <c r="R12" i="56"/>
  <c r="N12" i="56"/>
  <c r="J12" i="56"/>
  <c r="F12" i="56"/>
  <c r="B12" i="56"/>
  <c r="AX11" i="56"/>
  <c r="AT11" i="56"/>
  <c r="AP11" i="56"/>
  <c r="AL11" i="56"/>
  <c r="AH11" i="56"/>
  <c r="AD11" i="56"/>
  <c r="Z11" i="56"/>
  <c r="V11" i="56"/>
  <c r="R11" i="56"/>
  <c r="N11" i="56"/>
  <c r="J11" i="56"/>
  <c r="F11" i="56"/>
  <c r="B11" i="56"/>
  <c r="AX10" i="56"/>
  <c r="AT10" i="56"/>
  <c r="AP10" i="56"/>
  <c r="AL10" i="56"/>
  <c r="AH10" i="56"/>
  <c r="AD10" i="56"/>
  <c r="Z10" i="56"/>
  <c r="V10" i="56"/>
  <c r="R10" i="56"/>
  <c r="N10" i="56"/>
  <c r="J10" i="56"/>
  <c r="F10" i="56"/>
  <c r="B10" i="56"/>
  <c r="AX9" i="56"/>
  <c r="AT9" i="56"/>
  <c r="AP9" i="56"/>
  <c r="AL9" i="56"/>
  <c r="AH9" i="56"/>
  <c r="AD9" i="56"/>
  <c r="Z9" i="56"/>
  <c r="V9" i="56"/>
  <c r="R9" i="56"/>
  <c r="N9" i="56"/>
  <c r="J9" i="56"/>
  <c r="F9" i="56"/>
  <c r="B9" i="56"/>
  <c r="AX8" i="56"/>
  <c r="AT8" i="56"/>
  <c r="AP8" i="56"/>
  <c r="AL8" i="56"/>
  <c r="AH8" i="56"/>
  <c r="AD8" i="56"/>
  <c r="Z8" i="56"/>
  <c r="V8" i="56"/>
  <c r="R8" i="56"/>
  <c r="N8" i="56"/>
  <c r="J8" i="56"/>
  <c r="F8" i="56"/>
  <c r="B8" i="56"/>
  <c r="AX7" i="56"/>
  <c r="AT7" i="56"/>
  <c r="AP7" i="56"/>
  <c r="AL7" i="56"/>
  <c r="AH7" i="56"/>
  <c r="AD7" i="56"/>
  <c r="Z7" i="56"/>
  <c r="V7" i="56"/>
  <c r="R7" i="56"/>
  <c r="N7" i="56"/>
  <c r="J7" i="56"/>
  <c r="F7" i="56"/>
  <c r="B7" i="56"/>
  <c r="AX6" i="56"/>
  <c r="AT6" i="56"/>
  <c r="AP6" i="56"/>
  <c r="AL6" i="56"/>
  <c r="AH6" i="56"/>
  <c r="AD6" i="56"/>
  <c r="Z6" i="56"/>
  <c r="V6" i="56"/>
  <c r="R6" i="56"/>
  <c r="N6" i="56"/>
  <c r="J6" i="56"/>
  <c r="F6" i="56"/>
  <c r="B6" i="56"/>
  <c r="AX5" i="56"/>
  <c r="AT5" i="56"/>
  <c r="AP5" i="56"/>
  <c r="AL5" i="56"/>
  <c r="AH5" i="56"/>
  <c r="AD5" i="56"/>
  <c r="Z5" i="56"/>
  <c r="V5" i="56"/>
  <c r="R5" i="56"/>
  <c r="N5" i="56"/>
  <c r="J5" i="56"/>
  <c r="F5" i="56"/>
  <c r="B5" i="56"/>
  <c r="B506" i="55"/>
  <c r="B505" i="55"/>
  <c r="B504" i="55"/>
  <c r="B503" i="55"/>
  <c r="B502" i="55"/>
  <c r="B501" i="55"/>
  <c r="B500" i="55"/>
  <c r="B499" i="55"/>
  <c r="B498" i="55"/>
  <c r="B497" i="55"/>
  <c r="B496" i="55"/>
  <c r="B495" i="55"/>
  <c r="B494" i="55"/>
  <c r="B493" i="55"/>
  <c r="B492" i="55"/>
  <c r="B491" i="55"/>
  <c r="B490" i="55"/>
  <c r="B489" i="55"/>
  <c r="B488" i="55"/>
  <c r="B487" i="55"/>
  <c r="B486" i="55"/>
  <c r="B485" i="55"/>
  <c r="B484" i="55"/>
  <c r="B483" i="55"/>
  <c r="B482" i="55"/>
  <c r="B481" i="55"/>
  <c r="B480" i="55"/>
  <c r="B479" i="55"/>
  <c r="B478" i="55"/>
  <c r="B477" i="55"/>
  <c r="B476" i="55"/>
  <c r="B475" i="55"/>
  <c r="B474" i="55"/>
  <c r="B473" i="55"/>
  <c r="B472" i="55"/>
  <c r="B471" i="55"/>
  <c r="B470" i="55"/>
  <c r="B469" i="55"/>
  <c r="B468" i="55"/>
  <c r="B467" i="55"/>
  <c r="B466" i="55"/>
  <c r="B465" i="55"/>
  <c r="B464" i="55"/>
  <c r="B463" i="55"/>
  <c r="B462" i="55"/>
  <c r="B461" i="55"/>
  <c r="B460" i="55"/>
  <c r="B459" i="55"/>
  <c r="B458" i="55"/>
  <c r="B457" i="55"/>
  <c r="B456" i="55"/>
  <c r="B455" i="55"/>
  <c r="B454" i="55"/>
  <c r="B453" i="55"/>
  <c r="B452" i="55"/>
  <c r="B451" i="55"/>
  <c r="B450" i="55"/>
  <c r="B449" i="55"/>
  <c r="B448" i="55"/>
  <c r="B447" i="55"/>
  <c r="B446" i="55"/>
  <c r="B445" i="55"/>
  <c r="B444" i="55"/>
  <c r="B443" i="55"/>
  <c r="B442" i="55"/>
  <c r="B441" i="55"/>
  <c r="B440" i="55"/>
  <c r="B439" i="55"/>
  <c r="B438" i="55"/>
  <c r="B437" i="55"/>
  <c r="B436" i="55"/>
  <c r="B434" i="55"/>
  <c r="B433" i="55"/>
  <c r="B432" i="55"/>
  <c r="B431" i="55"/>
  <c r="B430" i="55"/>
  <c r="B429" i="55"/>
  <c r="B428" i="55"/>
  <c r="B427" i="55"/>
  <c r="B426" i="55"/>
  <c r="B425" i="55"/>
  <c r="B424" i="55"/>
  <c r="B423" i="55"/>
  <c r="B422" i="55"/>
  <c r="B421" i="55"/>
  <c r="B420" i="55"/>
  <c r="B419" i="55"/>
  <c r="B418" i="55"/>
  <c r="B417" i="55"/>
  <c r="B416" i="55"/>
  <c r="B415" i="55"/>
  <c r="B414" i="55"/>
  <c r="B413" i="55"/>
  <c r="B412" i="55"/>
  <c r="B411" i="55"/>
  <c r="B410" i="55"/>
  <c r="B409" i="55"/>
  <c r="B408" i="55"/>
  <c r="B407" i="55"/>
  <c r="B406" i="55"/>
  <c r="B405" i="55"/>
  <c r="B404" i="55"/>
  <c r="B403" i="55"/>
  <c r="B402" i="55"/>
  <c r="B401" i="55"/>
  <c r="B400" i="55"/>
  <c r="B399" i="55"/>
  <c r="B398" i="55"/>
  <c r="B397" i="55"/>
  <c r="B396" i="55"/>
  <c r="B395" i="55"/>
  <c r="B394" i="55"/>
  <c r="B393" i="55"/>
  <c r="B392" i="55"/>
  <c r="B391" i="55"/>
  <c r="B390" i="55"/>
  <c r="B389" i="55"/>
  <c r="B388" i="55"/>
  <c r="B387" i="55"/>
  <c r="B386" i="55"/>
  <c r="B385" i="55"/>
  <c r="B384" i="55"/>
  <c r="B383" i="55"/>
  <c r="B382" i="55"/>
  <c r="B381" i="55"/>
  <c r="B380" i="55"/>
  <c r="B379" i="55"/>
  <c r="B378" i="55"/>
  <c r="B377" i="55"/>
  <c r="B376" i="55"/>
  <c r="B375" i="55"/>
  <c r="B374" i="55"/>
  <c r="B373" i="55"/>
  <c r="B372" i="55"/>
  <c r="B371" i="55"/>
  <c r="B370" i="55"/>
  <c r="B369" i="55"/>
  <c r="B368" i="55"/>
  <c r="B367" i="55"/>
  <c r="B366" i="55"/>
  <c r="B365" i="55"/>
  <c r="B364" i="55"/>
  <c r="AI5" i="55"/>
  <c r="AI6" i="55"/>
  <c r="AI7" i="55"/>
  <c r="AI8" i="55"/>
  <c r="AI9" i="55"/>
  <c r="AI10" i="55"/>
  <c r="AI11" i="55"/>
  <c r="AI12" i="55"/>
  <c r="AI13" i="55"/>
  <c r="AI14" i="55"/>
  <c r="AI15" i="55"/>
  <c r="AI16" i="55"/>
  <c r="AI17" i="55"/>
  <c r="AI18" i="55"/>
  <c r="AI19" i="55"/>
  <c r="AI20" i="55"/>
  <c r="AI21" i="55"/>
  <c r="AI22" i="55"/>
  <c r="AI23" i="55"/>
  <c r="AI24" i="55"/>
  <c r="AI25" i="55"/>
  <c r="AI26" i="55"/>
  <c r="AI27" i="55"/>
  <c r="AI28" i="55"/>
  <c r="AI29" i="55"/>
  <c r="AI30" i="55"/>
  <c r="AI31" i="55"/>
  <c r="AI32" i="55"/>
  <c r="AI33" i="55"/>
  <c r="AI34" i="55"/>
  <c r="AI35" i="55"/>
  <c r="AI36" i="55"/>
  <c r="AI37" i="55"/>
  <c r="AI38" i="55"/>
  <c r="AI39" i="55"/>
  <c r="AI40" i="55"/>
  <c r="AI41" i="55"/>
  <c r="AI42" i="55"/>
  <c r="AI43" i="55"/>
  <c r="AI44" i="55"/>
  <c r="AI45" i="55"/>
  <c r="AI46" i="55"/>
  <c r="AI47" i="55"/>
  <c r="AI48" i="55"/>
  <c r="AI49" i="55"/>
  <c r="AI50" i="55"/>
  <c r="AI51" i="55"/>
  <c r="AI52" i="55"/>
  <c r="AI53" i="55"/>
  <c r="AI54" i="55"/>
  <c r="AI55" i="55"/>
  <c r="AI56" i="55"/>
  <c r="AI57" i="55"/>
  <c r="AI58" i="55"/>
  <c r="AI59" i="55"/>
  <c r="AI60" i="55"/>
  <c r="AI61" i="55"/>
  <c r="AI62" i="55"/>
  <c r="AI63" i="55"/>
  <c r="AI64" i="55"/>
  <c r="AI65" i="55"/>
  <c r="AI66" i="55"/>
  <c r="AI67" i="55"/>
  <c r="AI68" i="55"/>
  <c r="AI69" i="55"/>
  <c r="AI70" i="55"/>
  <c r="AI71" i="55"/>
  <c r="AI72" i="55"/>
  <c r="AI73" i="55"/>
  <c r="AI74" i="55"/>
  <c r="AI4" i="55"/>
  <c r="AE5" i="55"/>
  <c r="AE6" i="55"/>
  <c r="AE7" i="55"/>
  <c r="AE8" i="55"/>
  <c r="AE9" i="55"/>
  <c r="AE10" i="55"/>
  <c r="AE11" i="55"/>
  <c r="AE12" i="55"/>
  <c r="AE13" i="55"/>
  <c r="AE14" i="55"/>
  <c r="AE15" i="55"/>
  <c r="AE16" i="55"/>
  <c r="AE17" i="55"/>
  <c r="AE18" i="55"/>
  <c r="AE19" i="55"/>
  <c r="AE20" i="55"/>
  <c r="AE21" i="55"/>
  <c r="AE22" i="55"/>
  <c r="AE23" i="55"/>
  <c r="AE24" i="55"/>
  <c r="AE25" i="55"/>
  <c r="AE26" i="55"/>
  <c r="AE27" i="55"/>
  <c r="AE28" i="55"/>
  <c r="AE29" i="55"/>
  <c r="AE30" i="55"/>
  <c r="AE31" i="55"/>
  <c r="AE32" i="55"/>
  <c r="AE33" i="55"/>
  <c r="AE34" i="55"/>
  <c r="AE35" i="55"/>
  <c r="AE36" i="55"/>
  <c r="AE37" i="55"/>
  <c r="AE38" i="55"/>
  <c r="AE39" i="55"/>
  <c r="AE40" i="55"/>
  <c r="AE41" i="55"/>
  <c r="AE42" i="55"/>
  <c r="AE43" i="55"/>
  <c r="AE44" i="55"/>
  <c r="AE45" i="55"/>
  <c r="AE46" i="55"/>
  <c r="AE47" i="55"/>
  <c r="AE48" i="55"/>
  <c r="AE49" i="55"/>
  <c r="AE50" i="55"/>
  <c r="AE51" i="55"/>
  <c r="AE52" i="55"/>
  <c r="AE53" i="55"/>
  <c r="AE54" i="55"/>
  <c r="AE55" i="55"/>
  <c r="AE56" i="55"/>
  <c r="AE57" i="55"/>
  <c r="AE58" i="55"/>
  <c r="AE59" i="55"/>
  <c r="AE60" i="55"/>
  <c r="AE61" i="55"/>
  <c r="AE62" i="55"/>
  <c r="AE63" i="55"/>
  <c r="AE64" i="55"/>
  <c r="AE65" i="55"/>
  <c r="AE66" i="55"/>
  <c r="AE67" i="55"/>
  <c r="AE68" i="55"/>
  <c r="AE69" i="55"/>
  <c r="AE70" i="55"/>
  <c r="AE71" i="55"/>
  <c r="AE72" i="55"/>
  <c r="AE73" i="55"/>
  <c r="AE74" i="55"/>
  <c r="AE4" i="55"/>
  <c r="B362" i="55"/>
  <c r="B361" i="55"/>
  <c r="B360" i="55"/>
  <c r="B359" i="55"/>
  <c r="B358" i="55"/>
  <c r="B357" i="55"/>
  <c r="B356" i="55"/>
  <c r="B355" i="55"/>
  <c r="B354" i="55"/>
  <c r="B353" i="55"/>
  <c r="B352" i="55"/>
  <c r="B351" i="55"/>
  <c r="B350" i="55"/>
  <c r="B349" i="55"/>
  <c r="B348" i="55"/>
  <c r="B347" i="55"/>
  <c r="B346" i="55"/>
  <c r="B345" i="55"/>
  <c r="B344" i="55"/>
  <c r="B343" i="55"/>
  <c r="B342" i="55"/>
  <c r="B341" i="55"/>
  <c r="B340" i="55"/>
  <c r="B339" i="55"/>
  <c r="B338" i="55"/>
  <c r="B337" i="55"/>
  <c r="B336" i="55"/>
  <c r="B335" i="55"/>
  <c r="B334" i="55"/>
  <c r="B333" i="55"/>
  <c r="B332" i="55"/>
  <c r="B331" i="55"/>
  <c r="B330" i="55"/>
  <c r="B329" i="55"/>
  <c r="B328" i="55"/>
  <c r="B327" i="55"/>
  <c r="B326" i="55"/>
  <c r="B325" i="55"/>
  <c r="B324" i="55"/>
  <c r="B323" i="55"/>
  <c r="B322" i="55"/>
  <c r="B321" i="55"/>
  <c r="B320" i="55"/>
  <c r="B319" i="55"/>
  <c r="B318" i="55"/>
  <c r="B317" i="55"/>
  <c r="B316" i="55"/>
  <c r="B315" i="55"/>
  <c r="B314" i="55"/>
  <c r="B313" i="55"/>
  <c r="B312" i="55"/>
  <c r="B311" i="55"/>
  <c r="B310" i="55"/>
  <c r="B309" i="55"/>
  <c r="B308" i="55"/>
  <c r="B307" i="55"/>
  <c r="B306" i="55"/>
  <c r="B305" i="55"/>
  <c r="B304" i="55"/>
  <c r="B303" i="55"/>
  <c r="B302" i="55"/>
  <c r="B301" i="55"/>
  <c r="B300" i="55"/>
  <c r="B299" i="55"/>
  <c r="B298" i="55"/>
  <c r="B297" i="55"/>
  <c r="B296" i="55"/>
  <c r="B295" i="55"/>
  <c r="B294" i="55"/>
  <c r="B293" i="55"/>
  <c r="B292" i="55"/>
  <c r="B290" i="55"/>
  <c r="B289" i="55"/>
  <c r="B288" i="55"/>
  <c r="B287" i="55"/>
  <c r="B286" i="55"/>
  <c r="B285" i="55"/>
  <c r="B284" i="55"/>
  <c r="B283" i="55"/>
  <c r="B282" i="55"/>
  <c r="B281" i="55"/>
  <c r="B280" i="55"/>
  <c r="B279" i="55"/>
  <c r="B278" i="55"/>
  <c r="B277" i="55"/>
  <c r="B276" i="55"/>
  <c r="B275" i="55"/>
  <c r="B274" i="55"/>
  <c r="B273" i="55"/>
  <c r="B272" i="55"/>
  <c r="B271" i="55"/>
  <c r="B270" i="55"/>
  <c r="B269" i="55"/>
  <c r="B268" i="55"/>
  <c r="B267" i="55"/>
  <c r="B266" i="55"/>
  <c r="B265" i="55"/>
  <c r="B264" i="55"/>
  <c r="B263" i="55"/>
  <c r="B262" i="55"/>
  <c r="B261" i="55"/>
  <c r="B260" i="55"/>
  <c r="B259" i="55"/>
  <c r="B258" i="55"/>
  <c r="B257" i="55"/>
  <c r="B256" i="55"/>
  <c r="B255" i="55"/>
  <c r="B254" i="55"/>
  <c r="B253" i="55"/>
  <c r="B252" i="55"/>
  <c r="B251" i="55"/>
  <c r="B250" i="55"/>
  <c r="B249" i="55"/>
  <c r="B248" i="55"/>
  <c r="B247" i="55"/>
  <c r="B246" i="55"/>
  <c r="B245" i="55"/>
  <c r="B244" i="55"/>
  <c r="B243" i="55"/>
  <c r="B242" i="55"/>
  <c r="B241" i="55"/>
  <c r="B240" i="55"/>
  <c r="B239" i="55"/>
  <c r="B238" i="55"/>
  <c r="B237" i="55"/>
  <c r="B236" i="55"/>
  <c r="B235" i="55"/>
  <c r="B234" i="55"/>
  <c r="B233" i="55"/>
  <c r="B232" i="55"/>
  <c r="B231" i="55"/>
  <c r="B230" i="55"/>
  <c r="B229" i="55"/>
  <c r="B228" i="55"/>
  <c r="B227" i="55"/>
  <c r="B226" i="55"/>
  <c r="B225" i="55"/>
  <c r="B224" i="55"/>
  <c r="B223" i="55"/>
  <c r="B222" i="55"/>
  <c r="B221" i="55"/>
  <c r="B220" i="55"/>
  <c r="B218" i="55"/>
  <c r="B217" i="55"/>
  <c r="B216" i="55"/>
  <c r="B215" i="55"/>
  <c r="B214" i="55"/>
  <c r="B213" i="55"/>
  <c r="B212" i="55"/>
  <c r="B211" i="55"/>
  <c r="B210" i="55"/>
  <c r="B209" i="55"/>
  <c r="B208" i="55"/>
  <c r="B207" i="55"/>
  <c r="B206" i="55"/>
  <c r="B205" i="55"/>
  <c r="B204" i="55"/>
  <c r="B203" i="55"/>
  <c r="B202" i="55"/>
  <c r="B201" i="55"/>
  <c r="B200" i="55"/>
  <c r="B199" i="55"/>
  <c r="B198" i="55"/>
  <c r="B197" i="55"/>
  <c r="B196" i="55"/>
  <c r="B195" i="55"/>
  <c r="B194" i="55"/>
  <c r="B193" i="55"/>
  <c r="B192" i="55"/>
  <c r="B191" i="55"/>
  <c r="B190" i="55"/>
  <c r="B189" i="55"/>
  <c r="B188" i="55"/>
  <c r="B187" i="55"/>
  <c r="B186" i="55"/>
  <c r="B185" i="55"/>
  <c r="B184" i="55"/>
  <c r="B183" i="55"/>
  <c r="B182" i="55"/>
  <c r="B181" i="55"/>
  <c r="B180" i="55"/>
  <c r="B179" i="55"/>
  <c r="B178" i="55"/>
  <c r="B177" i="55"/>
  <c r="B176" i="55"/>
  <c r="B175" i="55"/>
  <c r="B174" i="55"/>
  <c r="B173" i="55"/>
  <c r="B172" i="55"/>
  <c r="B171" i="55"/>
  <c r="B170" i="55"/>
  <c r="B169" i="55"/>
  <c r="B168" i="55"/>
  <c r="B167" i="55"/>
  <c r="B166" i="55"/>
  <c r="B165" i="55"/>
  <c r="B164" i="55"/>
  <c r="B163" i="55"/>
  <c r="B162" i="55"/>
  <c r="B161" i="55"/>
  <c r="B160" i="55"/>
  <c r="B159" i="55"/>
  <c r="B158" i="55"/>
  <c r="B157" i="55"/>
  <c r="B156" i="55"/>
  <c r="B155" i="55"/>
  <c r="B154" i="55"/>
  <c r="B153" i="55"/>
  <c r="B152" i="55"/>
  <c r="B151" i="55"/>
  <c r="B150" i="55"/>
  <c r="B149" i="55"/>
  <c r="B148" i="55"/>
  <c r="B146" i="55"/>
  <c r="B145" i="55"/>
  <c r="B144" i="55"/>
  <c r="B143" i="55"/>
  <c r="B142" i="55"/>
  <c r="B141" i="55"/>
  <c r="B140" i="55"/>
  <c r="B139" i="55"/>
  <c r="B138" i="55"/>
  <c r="B137" i="55"/>
  <c r="B136" i="55"/>
  <c r="B135" i="55"/>
  <c r="B134" i="55"/>
  <c r="B133" i="55"/>
  <c r="B132" i="55"/>
  <c r="B131" i="55"/>
  <c r="B130" i="55"/>
  <c r="B129" i="55"/>
  <c r="B128" i="55"/>
  <c r="B127" i="55"/>
  <c r="B126" i="55"/>
  <c r="B125" i="55"/>
  <c r="B124" i="55"/>
  <c r="B123" i="55"/>
  <c r="B122" i="55"/>
  <c r="B121" i="55"/>
  <c r="B120" i="55"/>
  <c r="B119" i="55"/>
  <c r="B118" i="55"/>
  <c r="B117" i="55"/>
  <c r="B116" i="55"/>
  <c r="B115" i="55"/>
  <c r="B114" i="55"/>
  <c r="B113" i="55"/>
  <c r="B112" i="55"/>
  <c r="B111" i="55"/>
  <c r="B110" i="55"/>
  <c r="B109" i="55"/>
  <c r="B108" i="55"/>
  <c r="B107" i="55"/>
  <c r="B106" i="55"/>
  <c r="B105" i="55"/>
  <c r="B104" i="55"/>
  <c r="B103" i="55"/>
  <c r="B102" i="55"/>
  <c r="B101" i="55"/>
  <c r="B100" i="55"/>
  <c r="B99" i="55"/>
  <c r="B98" i="55"/>
  <c r="B97" i="55"/>
  <c r="B96" i="55"/>
  <c r="B95" i="55"/>
  <c r="B94" i="55"/>
  <c r="B93" i="55"/>
  <c r="B92" i="55"/>
  <c r="B91" i="55"/>
  <c r="B90" i="55"/>
  <c r="B89" i="55"/>
  <c r="B88" i="55"/>
  <c r="B87" i="55"/>
  <c r="B86" i="55"/>
  <c r="B85" i="55"/>
  <c r="B84" i="55"/>
  <c r="B83" i="55"/>
  <c r="B82" i="55"/>
  <c r="B81" i="55"/>
  <c r="B80" i="55"/>
  <c r="B79" i="55"/>
  <c r="B78" i="55"/>
  <c r="B77" i="55"/>
  <c r="B76" i="55"/>
  <c r="B74" i="55"/>
  <c r="B73" i="55"/>
  <c r="B72" i="55"/>
  <c r="B71" i="55"/>
  <c r="B70" i="55"/>
  <c r="B69" i="55"/>
  <c r="B68" i="55"/>
  <c r="B67" i="55"/>
  <c r="B66" i="55"/>
  <c r="B65" i="55"/>
  <c r="B64" i="55"/>
  <c r="B63" i="55"/>
  <c r="B62" i="55"/>
  <c r="B61" i="55"/>
  <c r="B60" i="55"/>
  <c r="B59" i="55"/>
  <c r="B58" i="55"/>
  <c r="B57" i="55"/>
  <c r="B56" i="55"/>
  <c r="B55" i="55"/>
  <c r="B54" i="55"/>
  <c r="B53" i="55"/>
  <c r="B52" i="55"/>
  <c r="B51" i="55"/>
  <c r="B50" i="55"/>
  <c r="B49" i="55"/>
  <c r="B48" i="55"/>
  <c r="B47" i="55"/>
  <c r="B46" i="55"/>
  <c r="B45" i="55"/>
  <c r="B44" i="55"/>
  <c r="B43" i="55"/>
  <c r="B42" i="55"/>
  <c r="B41" i="55"/>
  <c r="B40" i="55"/>
  <c r="B39" i="55"/>
  <c r="B38" i="55"/>
  <c r="B37" i="55"/>
  <c r="B36" i="55"/>
  <c r="B35" i="55"/>
  <c r="B34" i="55"/>
  <c r="B33" i="55"/>
  <c r="B32" i="55"/>
  <c r="B31" i="55"/>
  <c r="B30" i="55"/>
  <c r="B29" i="55"/>
  <c r="B28" i="55"/>
  <c r="B27" i="55"/>
  <c r="B26" i="55"/>
  <c r="B25" i="55"/>
  <c r="B24" i="55"/>
  <c r="B23" i="55"/>
  <c r="B22" i="55"/>
  <c r="B21" i="55"/>
  <c r="B20" i="55"/>
  <c r="B19" i="55"/>
  <c r="B18" i="55"/>
  <c r="B17" i="55"/>
  <c r="B16" i="55"/>
  <c r="B15" i="55"/>
  <c r="B14" i="55"/>
  <c r="B13" i="55"/>
  <c r="B12" i="55"/>
  <c r="B11" i="55"/>
  <c r="B10" i="55"/>
  <c r="B9" i="55"/>
  <c r="B8" i="55"/>
  <c r="B7" i="55"/>
  <c r="B6" i="55"/>
  <c r="B5" i="55"/>
  <c r="B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4" i="55"/>
  <c r="AA5" i="55"/>
  <c r="AA6" i="55"/>
  <c r="AA7" i="55"/>
  <c r="AA8" i="55"/>
  <c r="AA9" i="55"/>
  <c r="AA10" i="55"/>
  <c r="AA11" i="55"/>
  <c r="AA12" i="55"/>
  <c r="AA13" i="55"/>
  <c r="AA14" i="55"/>
  <c r="AA15" i="55"/>
  <c r="AA16" i="55"/>
  <c r="AA17" i="55"/>
  <c r="AA18" i="55"/>
  <c r="AA19" i="55"/>
  <c r="AA20" i="55"/>
  <c r="AA21" i="55"/>
  <c r="AA22" i="55"/>
  <c r="AA23" i="55"/>
  <c r="AA24" i="55"/>
  <c r="AA25" i="55"/>
  <c r="AA26" i="55"/>
  <c r="AA27" i="55"/>
  <c r="AA28" i="55"/>
  <c r="AA29" i="55"/>
  <c r="AA30" i="55"/>
  <c r="AA31" i="55"/>
  <c r="AA32" i="55"/>
  <c r="AA33" i="55"/>
  <c r="AA34" i="55"/>
  <c r="AA35" i="55"/>
  <c r="AA36" i="55"/>
  <c r="AA37" i="55"/>
  <c r="AA38" i="55"/>
  <c r="AA39" i="55"/>
  <c r="AA40" i="55"/>
  <c r="AA41" i="55"/>
  <c r="AA42" i="55"/>
  <c r="AA43" i="55"/>
  <c r="AA44" i="55"/>
  <c r="AA45" i="55"/>
  <c r="AA46" i="55"/>
  <c r="AA47" i="55"/>
  <c r="AA48" i="55"/>
  <c r="AA49" i="55"/>
  <c r="AA50" i="55"/>
  <c r="AA51" i="55"/>
  <c r="AA52" i="55"/>
  <c r="AA53" i="55"/>
  <c r="AA54" i="55"/>
  <c r="AA55" i="55"/>
  <c r="AA56" i="55"/>
  <c r="AA57" i="55"/>
  <c r="AA58" i="55"/>
  <c r="AA59" i="55"/>
  <c r="AA60" i="55"/>
  <c r="AA61" i="55"/>
  <c r="AA62" i="55"/>
  <c r="AA63" i="55"/>
  <c r="AA64" i="55"/>
  <c r="AA65" i="55"/>
  <c r="AA66" i="55"/>
  <c r="AA67" i="55"/>
  <c r="AA68" i="55"/>
  <c r="AA69" i="55"/>
  <c r="AA70" i="55"/>
  <c r="AA71" i="55"/>
  <c r="AA72" i="55"/>
  <c r="AA73" i="55"/>
  <c r="AA74" i="55"/>
  <c r="AA4" i="55"/>
  <c r="W5" i="55"/>
  <c r="W6" i="55"/>
  <c r="W7" i="55"/>
  <c r="W8" i="55"/>
  <c r="W9" i="55"/>
  <c r="W10" i="55"/>
  <c r="W11" i="55"/>
  <c r="W12" i="55"/>
  <c r="W13" i="55"/>
  <c r="W14" i="55"/>
  <c r="W15" i="55"/>
  <c r="W16" i="55"/>
  <c r="W17" i="55"/>
  <c r="W18" i="55"/>
  <c r="W19" i="55"/>
  <c r="W20" i="55"/>
  <c r="W21" i="55"/>
  <c r="W22" i="55"/>
  <c r="W23" i="55"/>
  <c r="W24" i="55"/>
  <c r="W25" i="55"/>
  <c r="W26" i="55"/>
  <c r="W27" i="55"/>
  <c r="W28" i="55"/>
  <c r="W29" i="55"/>
  <c r="W30" i="55"/>
  <c r="W31" i="55"/>
  <c r="W32" i="55"/>
  <c r="W33" i="55"/>
  <c r="W34" i="55"/>
  <c r="W35" i="55"/>
  <c r="W36" i="55"/>
  <c r="W37" i="55"/>
  <c r="W38" i="55"/>
  <c r="W39" i="55"/>
  <c r="W40" i="55"/>
  <c r="W41" i="55"/>
  <c r="W42" i="55"/>
  <c r="W43" i="55"/>
  <c r="W44" i="55"/>
  <c r="W45" i="55"/>
  <c r="W46" i="55"/>
  <c r="W47" i="55"/>
  <c r="W48" i="55"/>
  <c r="W49" i="55"/>
  <c r="W50" i="55"/>
  <c r="W51" i="55"/>
  <c r="W52" i="55"/>
  <c r="W53" i="55"/>
  <c r="W54" i="55"/>
  <c r="W55" i="55"/>
  <c r="W56" i="55"/>
  <c r="W57" i="55"/>
  <c r="W58" i="55"/>
  <c r="W59" i="55"/>
  <c r="W60" i="55"/>
  <c r="W61" i="55"/>
  <c r="W62" i="55"/>
  <c r="W63" i="55"/>
  <c r="W64" i="55"/>
  <c r="W65" i="55"/>
  <c r="W66" i="55"/>
  <c r="W67" i="55"/>
  <c r="W68" i="55"/>
  <c r="W69" i="55"/>
  <c r="W70" i="55"/>
  <c r="W71" i="55"/>
  <c r="W72" i="55"/>
  <c r="W73" i="55"/>
  <c r="W74" i="55"/>
  <c r="W4" i="55"/>
  <c r="S5" i="55"/>
  <c r="S6" i="55"/>
  <c r="S7" i="55"/>
  <c r="S8" i="55"/>
  <c r="S9" i="55"/>
  <c r="S10" i="55"/>
  <c r="S11" i="55"/>
  <c r="S12" i="55"/>
  <c r="S13" i="55"/>
  <c r="S14" i="55"/>
  <c r="S15" i="55"/>
  <c r="S16" i="55"/>
  <c r="S17" i="55"/>
  <c r="S18" i="55"/>
  <c r="S19" i="55"/>
  <c r="S20" i="55"/>
  <c r="S21" i="55"/>
  <c r="S22" i="55"/>
  <c r="S23" i="55"/>
  <c r="S24" i="55"/>
  <c r="S25" i="55"/>
  <c r="S26" i="55"/>
  <c r="S27" i="55"/>
  <c r="S28" i="55"/>
  <c r="S29" i="55"/>
  <c r="S30" i="55"/>
  <c r="S31" i="55"/>
  <c r="S32" i="55"/>
  <c r="S33" i="55"/>
  <c r="S34" i="55"/>
  <c r="S35" i="55"/>
  <c r="S36" i="55"/>
  <c r="S37" i="55"/>
  <c r="S38" i="55"/>
  <c r="S39" i="55"/>
  <c r="S40" i="55"/>
  <c r="S41" i="55"/>
  <c r="S42" i="55"/>
  <c r="S43" i="55"/>
  <c r="S44" i="55"/>
  <c r="S45" i="55"/>
  <c r="S46" i="55"/>
  <c r="S47" i="55"/>
  <c r="S48" i="55"/>
  <c r="S49" i="55"/>
  <c r="S50" i="55"/>
  <c r="S51" i="55"/>
  <c r="S52" i="55"/>
  <c r="S53" i="55"/>
  <c r="S54" i="55"/>
  <c r="S55" i="55"/>
  <c r="S56" i="55"/>
  <c r="S57" i="55"/>
  <c r="S58" i="55"/>
  <c r="S59" i="55"/>
  <c r="S60" i="55"/>
  <c r="S61" i="55"/>
  <c r="S62" i="55"/>
  <c r="S63" i="55"/>
  <c r="S64" i="55"/>
  <c r="S65" i="55"/>
  <c r="S66" i="55"/>
  <c r="S67" i="55"/>
  <c r="S68" i="55"/>
  <c r="S69" i="55"/>
  <c r="S70" i="55"/>
  <c r="S71" i="55"/>
  <c r="S72" i="55"/>
  <c r="S73" i="55"/>
  <c r="S74" i="55"/>
  <c r="S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4" i="55"/>
  <c r="G704" i="46"/>
  <c r="G705" i="46"/>
  <c r="G706" i="46"/>
  <c r="G707" i="46"/>
  <c r="G708" i="46"/>
  <c r="G709" i="46"/>
  <c r="G710" i="46"/>
  <c r="G711" i="46"/>
  <c r="G712" i="46"/>
  <c r="G713" i="46"/>
  <c r="G714" i="46"/>
  <c r="G715" i="46"/>
  <c r="G716" i="46"/>
  <c r="G717" i="46"/>
  <c r="G718" i="46"/>
  <c r="G719" i="46"/>
  <c r="G720" i="46"/>
  <c r="G721" i="46"/>
  <c r="G722" i="46"/>
  <c r="G723" i="46"/>
  <c r="G724" i="46"/>
  <c r="G725" i="46"/>
  <c r="G726" i="46"/>
  <c r="G727" i="46"/>
  <c r="G728" i="46"/>
  <c r="G729" i="46"/>
  <c r="G730" i="46"/>
  <c r="G731" i="46"/>
  <c r="G732" i="46"/>
  <c r="G733" i="46"/>
  <c r="G734" i="46"/>
  <c r="G735" i="46"/>
  <c r="G736" i="46"/>
  <c r="G737" i="46"/>
  <c r="G738" i="46"/>
  <c r="G739" i="46"/>
  <c r="G740" i="46"/>
  <c r="G741" i="46"/>
  <c r="G742" i="46"/>
  <c r="G743" i="46"/>
  <c r="G744" i="46"/>
  <c r="G745" i="46"/>
  <c r="G746" i="46"/>
  <c r="G747" i="46"/>
  <c r="G748" i="46"/>
  <c r="G749" i="46"/>
  <c r="G750" i="46"/>
  <c r="G751" i="46"/>
  <c r="G752" i="46"/>
  <c r="G753" i="46"/>
  <c r="G754" i="46"/>
  <c r="G755" i="46"/>
  <c r="G756" i="46"/>
  <c r="G757" i="46"/>
  <c r="G758" i="46"/>
  <c r="G759" i="46"/>
  <c r="G761" i="46"/>
  <c r="G762" i="46"/>
  <c r="G763" i="46"/>
  <c r="G765" i="46"/>
  <c r="G766" i="46"/>
  <c r="G767" i="46"/>
  <c r="G768" i="46"/>
  <c r="G769" i="46"/>
  <c r="G770" i="46"/>
  <c r="G771" i="46"/>
  <c r="G772" i="46"/>
  <c r="G773" i="46"/>
  <c r="G774" i="46"/>
  <c r="G775" i="46"/>
  <c r="G776" i="46"/>
  <c r="G777" i="46"/>
  <c r="G778" i="46"/>
  <c r="G779" i="46"/>
  <c r="G780" i="46"/>
  <c r="G781" i="46"/>
  <c r="G701" i="46"/>
  <c r="G702" i="46"/>
  <c r="G703" i="46"/>
  <c r="E1047" i="46"/>
  <c r="E1048" i="46"/>
  <c r="E1049" i="46"/>
  <c r="E1050" i="46"/>
  <c r="E1051" i="46"/>
  <c r="E1052" i="46"/>
  <c r="E1053" i="46"/>
  <c r="E1054" i="46"/>
  <c r="E1055" i="46"/>
  <c r="E1056" i="46"/>
  <c r="E1057" i="46"/>
  <c r="E1058" i="46"/>
  <c r="E1059" i="46"/>
  <c r="C765" i="46"/>
  <c r="G253" i="46"/>
  <c r="G254" i="46"/>
  <c r="G255" i="46"/>
  <c r="G256" i="46"/>
  <c r="G257" i="46"/>
  <c r="G258" i="46"/>
  <c r="G259" i="46"/>
  <c r="G260" i="46"/>
  <c r="G261" i="46"/>
  <c r="G262" i="46"/>
  <c r="G263" i="46"/>
  <c r="G264" i="46"/>
  <c r="G265" i="46"/>
  <c r="G266" i="46"/>
  <c r="G267" i="46"/>
  <c r="G268" i="46"/>
  <c r="G269" i="46"/>
  <c r="G270" i="46"/>
  <c r="G271" i="46"/>
  <c r="G272" i="46"/>
  <c r="G273" i="46"/>
  <c r="G274" i="46"/>
  <c r="G275" i="46"/>
  <c r="G276" i="46"/>
  <c r="E253" i="46"/>
  <c r="E254" i="46"/>
  <c r="E255" i="46"/>
  <c r="E256" i="46"/>
  <c r="E257" i="46"/>
  <c r="E258" i="46"/>
  <c r="E259" i="46"/>
  <c r="E260" i="46"/>
  <c r="E261" i="46"/>
  <c r="E262" i="46"/>
  <c r="E263" i="46"/>
  <c r="E264" i="46"/>
  <c r="E265" i="46"/>
  <c r="E266" i="46"/>
  <c r="E267" i="46"/>
  <c r="E268" i="46"/>
  <c r="E269" i="46"/>
  <c r="E270" i="46"/>
  <c r="E271" i="46"/>
  <c r="E272" i="46"/>
  <c r="E273" i="46"/>
  <c r="E274" i="46"/>
  <c r="E275" i="46"/>
  <c r="E276" i="46"/>
  <c r="C253" i="46"/>
  <c r="C254" i="46"/>
  <c r="C255" i="46"/>
  <c r="C256" i="46"/>
  <c r="C257" i="46"/>
  <c r="C258" i="46"/>
  <c r="C259" i="46"/>
  <c r="C260" i="46"/>
  <c r="C261" i="46"/>
  <c r="C262" i="46"/>
  <c r="C263" i="46"/>
  <c r="C264" i="46"/>
  <c r="C265" i="46"/>
  <c r="C266" i="46"/>
  <c r="C267" i="46"/>
  <c r="C268" i="46"/>
  <c r="C269" i="46"/>
  <c r="C270" i="46"/>
  <c r="C271" i="46"/>
  <c r="C272" i="46"/>
  <c r="C273" i="46"/>
  <c r="C274" i="46"/>
  <c r="C275" i="46"/>
  <c r="C276" i="46"/>
  <c r="C340" i="46"/>
  <c r="C341" i="46"/>
  <c r="C342" i="46"/>
  <c r="C343" i="46"/>
  <c r="C344" i="46"/>
  <c r="C345" i="46"/>
  <c r="C346" i="46"/>
  <c r="C347" i="46"/>
  <c r="C348" i="46"/>
  <c r="C349" i="46"/>
  <c r="C350" i="46"/>
  <c r="C351" i="46"/>
  <c r="C352" i="46"/>
  <c r="C353" i="46"/>
  <c r="C354" i="46"/>
  <c r="C355" i="46"/>
  <c r="C356" i="46"/>
  <c r="C357" i="46"/>
  <c r="C358" i="46"/>
  <c r="C359" i="46"/>
  <c r="C360" i="46"/>
  <c r="E340" i="46"/>
  <c r="E341" i="46"/>
  <c r="E342" i="46"/>
  <c r="E343" i="46"/>
  <c r="E344" i="46"/>
  <c r="E345" i="46"/>
  <c r="E346" i="46"/>
  <c r="E347" i="46"/>
  <c r="E348" i="46"/>
  <c r="E349" i="46"/>
  <c r="E350" i="46"/>
  <c r="E351" i="46"/>
  <c r="E352" i="46"/>
  <c r="E353" i="46"/>
  <c r="E354" i="46"/>
  <c r="E355" i="46"/>
  <c r="E356" i="46"/>
  <c r="E357" i="46"/>
  <c r="E358" i="46"/>
  <c r="E359" i="46"/>
  <c r="E360" i="46"/>
  <c r="G340" i="46"/>
  <c r="G341" i="46"/>
  <c r="G342" i="46"/>
  <c r="G343" i="46"/>
  <c r="G344" i="46"/>
  <c r="G345" i="46"/>
  <c r="G346" i="46"/>
  <c r="G347" i="46"/>
  <c r="G348" i="46"/>
  <c r="G349" i="46"/>
  <c r="G350" i="46"/>
  <c r="G351" i="46"/>
  <c r="G352" i="46"/>
  <c r="G353" i="46"/>
  <c r="G354" i="46"/>
  <c r="G355" i="46"/>
  <c r="G356" i="46"/>
  <c r="G357" i="46"/>
  <c r="G358" i="46"/>
  <c r="G359" i="46"/>
  <c r="G360" i="46"/>
  <c r="G443" i="46"/>
  <c r="G442" i="46"/>
  <c r="G441" i="46"/>
  <c r="G425" i="46"/>
  <c r="G426" i="46"/>
  <c r="G427" i="46"/>
  <c r="G428" i="46"/>
  <c r="G429" i="46"/>
  <c r="G430" i="46"/>
  <c r="G431" i="46"/>
  <c r="G432" i="46"/>
  <c r="G433" i="46"/>
  <c r="G434" i="46"/>
  <c r="G435" i="46"/>
  <c r="G436" i="46"/>
  <c r="G437" i="46"/>
  <c r="G438" i="46"/>
  <c r="G439" i="46"/>
  <c r="G440" i="46"/>
  <c r="E425" i="46"/>
  <c r="E426" i="46"/>
  <c r="E427" i="46"/>
  <c r="E428" i="46"/>
  <c r="E429" i="46"/>
  <c r="E430" i="46"/>
  <c r="E431" i="46"/>
  <c r="E432" i="46"/>
  <c r="E433" i="46"/>
  <c r="E434" i="46"/>
  <c r="E435" i="46"/>
  <c r="E436" i="46"/>
  <c r="E437" i="46"/>
  <c r="E438" i="46"/>
  <c r="E439" i="46"/>
  <c r="E440" i="46"/>
  <c r="E441" i="46"/>
  <c r="E442" i="46"/>
  <c r="E443" i="46"/>
  <c r="C425" i="46"/>
  <c r="C426" i="46"/>
  <c r="C427" i="46"/>
  <c r="C428" i="46"/>
  <c r="C429" i="46"/>
  <c r="C430" i="46"/>
  <c r="C431" i="46"/>
  <c r="C432" i="46"/>
  <c r="C433" i="46"/>
  <c r="C434" i="46"/>
  <c r="C435" i="46"/>
  <c r="C436" i="46"/>
  <c r="C437" i="46"/>
  <c r="C438" i="46"/>
  <c r="C439" i="46"/>
  <c r="C440" i="46"/>
  <c r="C441" i="46"/>
  <c r="C442" i="46"/>
  <c r="C443" i="46"/>
  <c r="E512" i="46"/>
  <c r="E513" i="46"/>
  <c r="E514" i="46"/>
  <c r="E515" i="46"/>
  <c r="E516" i="46"/>
  <c r="E517" i="46"/>
  <c r="E518" i="46"/>
  <c r="E519" i="46"/>
  <c r="E520" i="46"/>
  <c r="E521" i="46"/>
  <c r="E522" i="46"/>
  <c r="E523" i="46"/>
  <c r="E524" i="46"/>
  <c r="E525" i="46"/>
  <c r="E526" i="46"/>
  <c r="E527" i="46"/>
  <c r="E528" i="46"/>
  <c r="G512" i="46"/>
  <c r="G513" i="46"/>
  <c r="G514" i="46"/>
  <c r="G515" i="46"/>
  <c r="G516" i="46"/>
  <c r="G517" i="46"/>
  <c r="G518" i="46"/>
  <c r="G519" i="46"/>
  <c r="G520" i="46"/>
  <c r="G521" i="46"/>
  <c r="G522" i="46"/>
  <c r="G523" i="46"/>
  <c r="G524" i="46"/>
  <c r="G525" i="46"/>
  <c r="G526" i="46"/>
  <c r="G527" i="46"/>
  <c r="G528" i="46"/>
  <c r="C512" i="46"/>
  <c r="C513" i="46"/>
  <c r="C514" i="46"/>
  <c r="C515" i="46"/>
  <c r="C516" i="46"/>
  <c r="C517" i="46"/>
  <c r="C518" i="46"/>
  <c r="C519" i="46"/>
  <c r="C520" i="46"/>
  <c r="C521" i="46"/>
  <c r="C522" i="46"/>
  <c r="C523" i="46"/>
  <c r="C524" i="46"/>
  <c r="C525" i="46"/>
  <c r="C526" i="46"/>
  <c r="C527" i="46"/>
  <c r="C528" i="46"/>
  <c r="G597" i="46"/>
  <c r="G598" i="46"/>
  <c r="G599" i="46"/>
  <c r="G600" i="46"/>
  <c r="G601" i="46"/>
  <c r="G602" i="46"/>
  <c r="G603" i="46"/>
  <c r="G604" i="46"/>
  <c r="G605" i="46"/>
  <c r="G606" i="46"/>
  <c r="G607" i="46"/>
  <c r="G608" i="46"/>
  <c r="G609" i="46"/>
  <c r="G610" i="46"/>
  <c r="G611" i="46"/>
  <c r="C597" i="46"/>
  <c r="C598" i="46"/>
  <c r="C599" i="46"/>
  <c r="C600" i="46"/>
  <c r="C601" i="46"/>
  <c r="C602" i="46"/>
  <c r="C603" i="46"/>
  <c r="C604" i="46"/>
  <c r="C605" i="46"/>
  <c r="C606" i="46"/>
  <c r="C607" i="46"/>
  <c r="C608" i="46"/>
  <c r="C609" i="46"/>
  <c r="C610" i="46"/>
  <c r="C611" i="46"/>
  <c r="E597" i="46"/>
  <c r="E598" i="46"/>
  <c r="E599" i="46"/>
  <c r="E600" i="46"/>
  <c r="E601" i="46"/>
  <c r="E602" i="46"/>
  <c r="E603" i="46"/>
  <c r="E604" i="46"/>
  <c r="E605" i="46"/>
  <c r="E606" i="46"/>
  <c r="E607" i="46"/>
  <c r="E608" i="46"/>
  <c r="E609" i="46"/>
  <c r="E610" i="46"/>
  <c r="E611" i="46"/>
  <c r="E683" i="46"/>
  <c r="E684" i="46"/>
  <c r="E685" i="46"/>
  <c r="E686" i="46"/>
  <c r="E687" i="46"/>
  <c r="E688" i="46"/>
  <c r="E689" i="46"/>
  <c r="E690" i="46"/>
  <c r="E691" i="46"/>
  <c r="E692" i="46"/>
  <c r="E693" i="46"/>
  <c r="E694" i="46"/>
  <c r="E695" i="46"/>
  <c r="E696" i="46"/>
  <c r="E697" i="46"/>
  <c r="C682" i="46"/>
  <c r="C683" i="46"/>
  <c r="C684" i="46"/>
  <c r="C685" i="46"/>
  <c r="C686" i="46"/>
  <c r="C687" i="46"/>
  <c r="C688" i="46"/>
  <c r="C689" i="46"/>
  <c r="C690" i="46"/>
  <c r="C691" i="46"/>
  <c r="C692" i="46"/>
  <c r="C693" i="46"/>
  <c r="C694" i="46"/>
  <c r="C695" i="46"/>
  <c r="C696" i="46"/>
  <c r="C697" i="46"/>
  <c r="G683" i="46"/>
  <c r="G684" i="46"/>
  <c r="G685" i="46"/>
  <c r="G686" i="46"/>
  <c r="G687" i="46"/>
  <c r="G688" i="46"/>
  <c r="G689" i="46"/>
  <c r="G690" i="46"/>
  <c r="G691" i="46"/>
  <c r="G692" i="46"/>
  <c r="G693" i="46"/>
  <c r="G694" i="46"/>
  <c r="G695" i="46"/>
  <c r="G696" i="46"/>
  <c r="G697" i="46"/>
  <c r="E859" i="46"/>
  <c r="E860" i="46"/>
  <c r="E861" i="46"/>
  <c r="E862" i="46"/>
  <c r="E863" i="46"/>
  <c r="E864" i="46"/>
  <c r="E865" i="46"/>
  <c r="E866" i="46"/>
  <c r="E867" i="46"/>
  <c r="E868" i="46"/>
  <c r="E869" i="46"/>
  <c r="E870" i="46"/>
  <c r="E871" i="46"/>
  <c r="E872" i="46"/>
  <c r="E873" i="46"/>
  <c r="C866" i="46"/>
  <c r="C867" i="46"/>
  <c r="C868" i="46"/>
  <c r="C869" i="46"/>
  <c r="C870" i="46"/>
  <c r="C871" i="46"/>
  <c r="C872" i="46"/>
  <c r="C873" i="46"/>
  <c r="G859" i="46"/>
  <c r="G860" i="46"/>
  <c r="G861" i="46"/>
  <c r="G862" i="46"/>
  <c r="G863" i="46"/>
  <c r="G864" i="46"/>
  <c r="G865" i="46"/>
  <c r="G866" i="46"/>
  <c r="G867" i="46"/>
  <c r="G868" i="46"/>
  <c r="G869" i="46"/>
  <c r="G870" i="46"/>
  <c r="G871" i="46"/>
  <c r="G872" i="46"/>
  <c r="G873" i="46"/>
  <c r="C859" i="46"/>
  <c r="C860" i="46"/>
  <c r="C861" i="46"/>
  <c r="C862" i="46"/>
  <c r="C863" i="46"/>
  <c r="C864" i="46"/>
  <c r="C865" i="46"/>
  <c r="G1243" i="46"/>
  <c r="G1244" i="46"/>
  <c r="G1245" i="46"/>
  <c r="G1246" i="46"/>
  <c r="G1247" i="46"/>
  <c r="G1248" i="46"/>
  <c r="G1249" i="46"/>
  <c r="G1250" i="46"/>
  <c r="G1251" i="46"/>
  <c r="G1252" i="46"/>
  <c r="G1253" i="46"/>
  <c r="G1254" i="46"/>
  <c r="G1255" i="46"/>
  <c r="G1256" i="46"/>
  <c r="G1257" i="46"/>
  <c r="E1243" i="46"/>
  <c r="E1244" i="46"/>
  <c r="E1245" i="46"/>
  <c r="E1246" i="46"/>
  <c r="E1247" i="46"/>
  <c r="E1248" i="46"/>
  <c r="E1249" i="46"/>
  <c r="E1250" i="46"/>
  <c r="E1251" i="46"/>
  <c r="E1252" i="46"/>
  <c r="E1253" i="46"/>
  <c r="E1254" i="46"/>
  <c r="E1255" i="46"/>
  <c r="E1256" i="46"/>
  <c r="E1257" i="46"/>
  <c r="C1245" i="46"/>
  <c r="C1246" i="46"/>
  <c r="C1247" i="46"/>
  <c r="C1248" i="46"/>
  <c r="C1249" i="46"/>
  <c r="C1250" i="46"/>
  <c r="C1251" i="46"/>
  <c r="C1252" i="46"/>
  <c r="C1253" i="46"/>
  <c r="C1254" i="46"/>
  <c r="C1255" i="46"/>
  <c r="C1256" i="46"/>
  <c r="C1257" i="46"/>
  <c r="C1243" i="46"/>
  <c r="C1244" i="46"/>
  <c r="G1144" i="46"/>
  <c r="G1145" i="46"/>
  <c r="G1146" i="46"/>
  <c r="G1147" i="46"/>
  <c r="G1148" i="46"/>
  <c r="G1149" i="46"/>
  <c r="G1150" i="46"/>
  <c r="G1151" i="46"/>
  <c r="G1152" i="46"/>
  <c r="G1153" i="46"/>
  <c r="G1154" i="46"/>
  <c r="G1155" i="46"/>
  <c r="G1156" i="46"/>
  <c r="G1157" i="46"/>
  <c r="G1158" i="46"/>
  <c r="C1144" i="46"/>
  <c r="C1145" i="46"/>
  <c r="C1146" i="46"/>
  <c r="C1147" i="46"/>
  <c r="C1148" i="46"/>
  <c r="C1149" i="46"/>
  <c r="C1150" i="46"/>
  <c r="C1151" i="46"/>
  <c r="C1152" i="46"/>
  <c r="C1153" i="46"/>
  <c r="C1154" i="46"/>
  <c r="C1155" i="46"/>
  <c r="C1156" i="46"/>
  <c r="C1157" i="46"/>
  <c r="C1158" i="46"/>
  <c r="E1144" i="46"/>
  <c r="E1145" i="46"/>
  <c r="E1146" i="46"/>
  <c r="E1147" i="46"/>
  <c r="E1148" i="46"/>
  <c r="E1149" i="46"/>
  <c r="E1150" i="46"/>
  <c r="E1151" i="46"/>
  <c r="E1152" i="46"/>
  <c r="E1153" i="46"/>
  <c r="E1154" i="46"/>
  <c r="E1155" i="46"/>
  <c r="E1156" i="46"/>
  <c r="E1157" i="46"/>
  <c r="E1158" i="46"/>
  <c r="G1045" i="46"/>
  <c r="G1046" i="46"/>
  <c r="G1047" i="46"/>
  <c r="G1048" i="46"/>
  <c r="G1049" i="46"/>
  <c r="G1050" i="46"/>
  <c r="G1051" i="46"/>
  <c r="G1052" i="46"/>
  <c r="G1053" i="46"/>
  <c r="G1054" i="46"/>
  <c r="G1055" i="46"/>
  <c r="G1056" i="46"/>
  <c r="G1057" i="46"/>
  <c r="G1058" i="46"/>
  <c r="G1059" i="46"/>
  <c r="C1047" i="46"/>
  <c r="C1048" i="46"/>
  <c r="C1049" i="46"/>
  <c r="C1050" i="46"/>
  <c r="C1051" i="46"/>
  <c r="C1052" i="46"/>
  <c r="C1053" i="46"/>
  <c r="C1054" i="46"/>
  <c r="C1055" i="46"/>
  <c r="C1056" i="46"/>
  <c r="C1057" i="46"/>
  <c r="C1058" i="46"/>
  <c r="C1059" i="46"/>
  <c r="E1046" i="46"/>
  <c r="E1045" i="46"/>
  <c r="C1045" i="46"/>
  <c r="C1046" i="46"/>
  <c r="G877" i="46"/>
  <c r="G896" i="46"/>
  <c r="G904" i="46"/>
  <c r="G908" i="46"/>
  <c r="G915" i="46"/>
  <c r="G920" i="46"/>
  <c r="G926" i="46"/>
  <c r="G930" i="46"/>
  <c r="G937" i="46"/>
  <c r="G943" i="46"/>
  <c r="G945" i="46"/>
  <c r="G946" i="46"/>
  <c r="G947" i="46"/>
  <c r="G948" i="46"/>
  <c r="G949" i="46"/>
  <c r="G950" i="46"/>
  <c r="G951" i="46"/>
  <c r="G952" i="46"/>
  <c r="G953" i="46"/>
  <c r="G955" i="46"/>
  <c r="G956" i="46"/>
  <c r="G957" i="46"/>
  <c r="G958" i="46"/>
  <c r="G959" i="46"/>
  <c r="C955" i="46"/>
  <c r="C956" i="46"/>
  <c r="C957" i="46"/>
  <c r="C958" i="46"/>
  <c r="C959" i="46"/>
  <c r="E878" i="46"/>
  <c r="E879" i="46"/>
  <c r="E880" i="46"/>
  <c r="E881" i="46"/>
  <c r="E882" i="46"/>
  <c r="E883" i="46"/>
  <c r="E884" i="46"/>
  <c r="E885" i="46"/>
  <c r="E886" i="46"/>
  <c r="E887" i="46"/>
  <c r="E888" i="46"/>
  <c r="E889" i="46"/>
  <c r="E890" i="46"/>
  <c r="E891" i="46"/>
  <c r="E892" i="46"/>
  <c r="E893" i="46"/>
  <c r="E894" i="46"/>
  <c r="E895" i="46"/>
  <c r="E896" i="46"/>
  <c r="E897" i="46"/>
  <c r="E898" i="46"/>
  <c r="E899" i="46"/>
  <c r="E900" i="46"/>
  <c r="E902" i="46"/>
  <c r="E903" i="46"/>
  <c r="E904" i="46"/>
  <c r="E905" i="46"/>
  <c r="E906" i="46"/>
  <c r="E907" i="46"/>
  <c r="E908" i="46"/>
  <c r="E909" i="46"/>
  <c r="E910" i="46"/>
  <c r="E911" i="46"/>
  <c r="E912" i="46"/>
  <c r="E914" i="46"/>
  <c r="E915" i="46"/>
  <c r="E916" i="46"/>
  <c r="E917" i="46"/>
  <c r="E918" i="46"/>
  <c r="E919" i="46"/>
  <c r="E920" i="46"/>
  <c r="E921" i="46"/>
  <c r="E922" i="46"/>
  <c r="E924" i="46"/>
  <c r="E925" i="46"/>
  <c r="E926" i="46"/>
  <c r="E927" i="46"/>
  <c r="E928" i="46"/>
  <c r="E929" i="46"/>
  <c r="E930" i="46"/>
  <c r="E932" i="46"/>
  <c r="E933" i="46"/>
  <c r="E934" i="46"/>
  <c r="E935" i="46"/>
  <c r="E937" i="46"/>
  <c r="E938" i="46"/>
  <c r="E939" i="46"/>
  <c r="E940" i="46"/>
  <c r="E942" i="46"/>
  <c r="E943" i="46"/>
  <c r="E945" i="46"/>
  <c r="E946" i="46"/>
  <c r="E947" i="46"/>
  <c r="E948" i="46"/>
  <c r="E949" i="46"/>
  <c r="E950" i="46"/>
  <c r="E951" i="46"/>
  <c r="E952" i="46"/>
  <c r="E953" i="46"/>
  <c r="E954" i="46"/>
  <c r="E955" i="46"/>
  <c r="E956" i="46"/>
  <c r="E957" i="46"/>
  <c r="E958" i="46"/>
  <c r="E959" i="46"/>
  <c r="E771" i="46"/>
  <c r="E772" i="46"/>
  <c r="E773" i="46"/>
  <c r="E774" i="46"/>
  <c r="E775" i="46"/>
  <c r="E776" i="46"/>
  <c r="E777" i="46"/>
  <c r="E778" i="46"/>
  <c r="E779" i="46"/>
  <c r="E780" i="46"/>
  <c r="E781" i="46"/>
  <c r="C772" i="46"/>
  <c r="C773" i="46"/>
  <c r="C774" i="46"/>
  <c r="C775" i="46"/>
  <c r="C776" i="46"/>
  <c r="C777" i="46"/>
  <c r="C778" i="46"/>
  <c r="C779" i="46"/>
  <c r="C780" i="46"/>
  <c r="C781" i="46"/>
  <c r="G637" i="46"/>
  <c r="G643" i="46"/>
  <c r="G647" i="46"/>
  <c r="G654" i="46"/>
  <c r="G660" i="46"/>
  <c r="G665" i="46"/>
  <c r="G671" i="46"/>
  <c r="G678" i="46"/>
  <c r="G682" i="46"/>
  <c r="J57" i="44"/>
  <c r="C106" i="44"/>
  <c r="C107" i="44"/>
  <c r="Q96" i="44"/>
  <c r="C47" i="44"/>
  <c r="C48" i="44"/>
  <c r="C49" i="44"/>
  <c r="C43" i="44"/>
  <c r="C44" i="44"/>
  <c r="C45" i="44"/>
  <c r="C46" i="44"/>
  <c r="C4" i="44"/>
  <c r="C6" i="44"/>
  <c r="C96" i="44"/>
  <c r="C97" i="44"/>
  <c r="C98" i="44"/>
  <c r="C99" i="44"/>
  <c r="C100" i="44"/>
  <c r="C101" i="44"/>
  <c r="C102" i="44"/>
  <c r="C103" i="44"/>
  <c r="C104" i="44"/>
  <c r="J28" i="2"/>
  <c r="S1" i="14"/>
  <c r="S1" i="13"/>
  <c r="S1" i="12"/>
  <c r="S1" i="11"/>
  <c r="S1" i="10"/>
  <c r="S1" i="9"/>
  <c r="S1" i="8"/>
  <c r="R1" i="4"/>
  <c r="S1" i="3"/>
  <c r="S3" i="7"/>
  <c r="S1" i="7"/>
  <c r="J28" i="12"/>
  <c r="J26" i="12"/>
  <c r="J24" i="12"/>
  <c r="C149" i="51"/>
  <c r="C148" i="51"/>
  <c r="C147" i="51"/>
  <c r="C142" i="51"/>
  <c r="C143" i="51"/>
  <c r="C144" i="51"/>
  <c r="C145" i="51"/>
  <c r="D149" i="51"/>
  <c r="D146" i="51"/>
  <c r="D145" i="51"/>
  <c r="D144" i="51"/>
  <c r="C123" i="51"/>
  <c r="C124" i="51"/>
  <c r="I27" i="14"/>
  <c r="N48" i="12"/>
  <c r="N46" i="12"/>
  <c r="N44" i="12"/>
  <c r="K49" i="12"/>
  <c r="N49" i="12" s="1"/>
  <c r="L49" i="12" s="1"/>
  <c r="I45" i="12"/>
  <c r="K45" i="12"/>
  <c r="N45" i="12" s="1"/>
  <c r="L45" i="12" s="1"/>
  <c r="I47" i="12"/>
  <c r="K47" i="12"/>
  <c r="N47" i="12" s="1"/>
  <c r="L47" i="12" s="1"/>
  <c r="I49" i="12"/>
  <c r="I43" i="12"/>
  <c r="K43" i="12" s="1"/>
  <c r="N43" i="12"/>
  <c r="L43" i="12" s="1"/>
  <c r="J21" i="12"/>
  <c r="J19" i="12"/>
  <c r="Q1" i="43" s="1"/>
  <c r="R5" i="43" s="1"/>
  <c r="K17" i="8"/>
  <c r="D77" i="51" s="1"/>
  <c r="K37" i="8"/>
  <c r="D85" i="51" s="1"/>
  <c r="L57" i="7"/>
  <c r="D72" i="51" s="1"/>
  <c r="J25" i="2"/>
  <c r="S2" i="14" s="1"/>
  <c r="L16" i="7"/>
  <c r="D57" i="51" s="1"/>
  <c r="D64" i="51"/>
  <c r="K13" i="14"/>
  <c r="D143" i="51"/>
  <c r="K11" i="14"/>
  <c r="D142" i="51"/>
  <c r="K23" i="14"/>
  <c r="D148" i="51"/>
  <c r="K21" i="14"/>
  <c r="D147" i="51"/>
  <c r="K55" i="47"/>
  <c r="I69" i="47"/>
  <c r="I70" i="47"/>
  <c r="J30" i="4"/>
  <c r="J32" i="4"/>
  <c r="J34" i="4"/>
  <c r="J36" i="4"/>
  <c r="J38" i="4"/>
  <c r="J40" i="4"/>
  <c r="J42" i="4"/>
  <c r="J44" i="4"/>
  <c r="C342" i="54"/>
  <c r="C343" i="54"/>
  <c r="C344" i="54"/>
  <c r="C345" i="54"/>
  <c r="C346" i="54"/>
  <c r="C347" i="54"/>
  <c r="C348" i="54"/>
  <c r="C349" i="54"/>
  <c r="C350" i="54"/>
  <c r="C351" i="54"/>
  <c r="C352" i="54"/>
  <c r="C353" i="54"/>
  <c r="C354" i="54"/>
  <c r="C355" i="54"/>
  <c r="C356" i="54"/>
  <c r="C357" i="54"/>
  <c r="C358" i="54"/>
  <c r="C359" i="54"/>
  <c r="C360" i="54"/>
  <c r="C361" i="54"/>
  <c r="C362" i="54"/>
  <c r="C363" i="54"/>
  <c r="C364" i="54"/>
  <c r="C365" i="54"/>
  <c r="C366" i="54"/>
  <c r="C367" i="54"/>
  <c r="C341" i="54"/>
  <c r="C314" i="54"/>
  <c r="C315" i="54"/>
  <c r="C316" i="54"/>
  <c r="C317" i="54"/>
  <c r="C318" i="54"/>
  <c r="C319" i="54"/>
  <c r="C320" i="54"/>
  <c r="C321" i="54"/>
  <c r="C322" i="54"/>
  <c r="C323" i="54"/>
  <c r="C324" i="54"/>
  <c r="C325" i="54"/>
  <c r="C326" i="54"/>
  <c r="C327" i="54"/>
  <c r="C328" i="54"/>
  <c r="C329" i="54"/>
  <c r="C330" i="54"/>
  <c r="C331" i="54"/>
  <c r="C332" i="54"/>
  <c r="C333" i="54"/>
  <c r="C334" i="54"/>
  <c r="C335" i="54"/>
  <c r="C336" i="54"/>
  <c r="C337" i="54"/>
  <c r="C338" i="54"/>
  <c r="C339" i="54"/>
  <c r="C313" i="54"/>
  <c r="C286" i="54"/>
  <c r="C287" i="54"/>
  <c r="C288" i="54"/>
  <c r="C289" i="54"/>
  <c r="C290" i="54"/>
  <c r="C291" i="54"/>
  <c r="C292" i="54"/>
  <c r="C293" i="54"/>
  <c r="C294" i="54"/>
  <c r="C295" i="54"/>
  <c r="C296" i="54"/>
  <c r="C297" i="54"/>
  <c r="C298" i="54"/>
  <c r="C299" i="54"/>
  <c r="C300" i="54"/>
  <c r="C301" i="54"/>
  <c r="C302" i="54"/>
  <c r="C303" i="54"/>
  <c r="C304" i="54"/>
  <c r="C305" i="54"/>
  <c r="C306" i="54"/>
  <c r="C307" i="54"/>
  <c r="C308" i="54"/>
  <c r="C309" i="54"/>
  <c r="C310" i="54"/>
  <c r="C311" i="54"/>
  <c r="C285" i="54"/>
  <c r="C258" i="54"/>
  <c r="C259" i="54"/>
  <c r="C260" i="54"/>
  <c r="C261" i="54"/>
  <c r="C262" i="54"/>
  <c r="C263" i="54"/>
  <c r="C264" i="54"/>
  <c r="C265" i="54"/>
  <c r="C266" i="54"/>
  <c r="C267" i="54"/>
  <c r="C268" i="54"/>
  <c r="C269" i="54"/>
  <c r="C270" i="54"/>
  <c r="C271" i="54"/>
  <c r="C272" i="54"/>
  <c r="C273" i="54"/>
  <c r="C274" i="54"/>
  <c r="C275" i="54"/>
  <c r="C276" i="54"/>
  <c r="C277" i="54"/>
  <c r="C278" i="54"/>
  <c r="C279" i="54"/>
  <c r="C280" i="54"/>
  <c r="C281" i="54"/>
  <c r="C282" i="54"/>
  <c r="C283" i="54"/>
  <c r="C257" i="54"/>
  <c r="C230" i="54"/>
  <c r="C231" i="54"/>
  <c r="C232" i="54"/>
  <c r="C233" i="54"/>
  <c r="C234" i="54"/>
  <c r="C235" i="54"/>
  <c r="C236" i="54"/>
  <c r="C237" i="54"/>
  <c r="C238" i="54"/>
  <c r="C239" i="54"/>
  <c r="C240" i="54"/>
  <c r="C241" i="54"/>
  <c r="C242" i="54"/>
  <c r="C243" i="54"/>
  <c r="C244" i="54"/>
  <c r="C245" i="54"/>
  <c r="C246" i="54"/>
  <c r="C247" i="54"/>
  <c r="C248" i="54"/>
  <c r="C249" i="54"/>
  <c r="C250" i="54"/>
  <c r="C251" i="54"/>
  <c r="C252" i="54"/>
  <c r="C253" i="54"/>
  <c r="C254" i="54"/>
  <c r="C255" i="54"/>
  <c r="C229" i="54"/>
  <c r="C202" i="54"/>
  <c r="C203" i="54"/>
  <c r="C204" i="54"/>
  <c r="C205" i="54"/>
  <c r="C206" i="54"/>
  <c r="C207" i="54"/>
  <c r="C208" i="54"/>
  <c r="C209" i="54"/>
  <c r="C210" i="54"/>
  <c r="C211" i="54"/>
  <c r="C212" i="54"/>
  <c r="C213" i="54"/>
  <c r="C214" i="54"/>
  <c r="C215" i="54"/>
  <c r="C216" i="54"/>
  <c r="C217" i="54"/>
  <c r="C218" i="54"/>
  <c r="C219" i="54"/>
  <c r="C220" i="54"/>
  <c r="C221" i="54"/>
  <c r="C222" i="54"/>
  <c r="C223" i="54"/>
  <c r="C224" i="54"/>
  <c r="C225" i="54"/>
  <c r="C226" i="54"/>
  <c r="C227" i="54"/>
  <c r="C201" i="54"/>
  <c r="C174" i="54"/>
  <c r="C175" i="54"/>
  <c r="C176" i="54"/>
  <c r="C177" i="54"/>
  <c r="C178" i="54"/>
  <c r="C179" i="54"/>
  <c r="C180" i="54"/>
  <c r="C181" i="54"/>
  <c r="C182" i="54"/>
  <c r="C183" i="54"/>
  <c r="C184" i="54"/>
  <c r="C185" i="54"/>
  <c r="C186" i="54"/>
  <c r="C187" i="54"/>
  <c r="C188" i="54"/>
  <c r="C189" i="54"/>
  <c r="C190" i="54"/>
  <c r="C191" i="54"/>
  <c r="C192" i="54"/>
  <c r="C193" i="54"/>
  <c r="C194" i="54"/>
  <c r="C195" i="54"/>
  <c r="C196" i="54"/>
  <c r="C197" i="54"/>
  <c r="C198" i="54"/>
  <c r="C199" i="54"/>
  <c r="C173" i="54"/>
  <c r="C146" i="54"/>
  <c r="C147" i="54"/>
  <c r="C148" i="54"/>
  <c r="C149" i="54"/>
  <c r="C150" i="54"/>
  <c r="C151" i="54"/>
  <c r="C152" i="54"/>
  <c r="C153" i="54"/>
  <c r="C154" i="54"/>
  <c r="C155" i="54"/>
  <c r="C156" i="54"/>
  <c r="C157" i="54"/>
  <c r="C158" i="54"/>
  <c r="C159" i="54"/>
  <c r="C160" i="54"/>
  <c r="C161" i="54"/>
  <c r="C162" i="54"/>
  <c r="C163" i="54"/>
  <c r="C164" i="54"/>
  <c r="C165" i="54"/>
  <c r="C166" i="54"/>
  <c r="C167" i="54"/>
  <c r="C168" i="54"/>
  <c r="C169" i="54"/>
  <c r="C170" i="54"/>
  <c r="C171" i="54"/>
  <c r="C145" i="54"/>
  <c r="C118" i="54"/>
  <c r="C119" i="54"/>
  <c r="C120" i="54"/>
  <c r="C121" i="54"/>
  <c r="C122" i="54"/>
  <c r="C123" i="54"/>
  <c r="C124" i="54"/>
  <c r="C125" i="54"/>
  <c r="C126" i="54"/>
  <c r="C127" i="54"/>
  <c r="C128" i="54"/>
  <c r="C129" i="54"/>
  <c r="C130" i="54"/>
  <c r="C131" i="54"/>
  <c r="C132" i="54"/>
  <c r="C133" i="54"/>
  <c r="C134" i="54"/>
  <c r="C135" i="54"/>
  <c r="C136" i="54"/>
  <c r="C137" i="54"/>
  <c r="C138" i="54"/>
  <c r="C139" i="54"/>
  <c r="C140" i="54"/>
  <c r="C141" i="54"/>
  <c r="C142" i="54"/>
  <c r="C143" i="54"/>
  <c r="C117" i="54"/>
  <c r="C90" i="54"/>
  <c r="C91" i="54"/>
  <c r="C92" i="54"/>
  <c r="C93" i="54"/>
  <c r="C94" i="54"/>
  <c r="C95" i="54"/>
  <c r="C96" i="54"/>
  <c r="C97" i="54"/>
  <c r="C98" i="54"/>
  <c r="C99" i="54"/>
  <c r="C100" i="54"/>
  <c r="C101" i="54"/>
  <c r="C102" i="54"/>
  <c r="C103" i="54"/>
  <c r="C104" i="54"/>
  <c r="C105" i="54"/>
  <c r="C106" i="54"/>
  <c r="C107" i="54"/>
  <c r="C108" i="54"/>
  <c r="C109" i="54"/>
  <c r="C110" i="54"/>
  <c r="C111" i="54"/>
  <c r="C112" i="54"/>
  <c r="C113" i="54"/>
  <c r="C114" i="54"/>
  <c r="C115" i="54"/>
  <c r="C89" i="54"/>
  <c r="C62" i="54"/>
  <c r="C63" i="54"/>
  <c r="C64" i="54"/>
  <c r="C65" i="54"/>
  <c r="C66" i="54"/>
  <c r="C67" i="54"/>
  <c r="C68" i="54"/>
  <c r="C69" i="54"/>
  <c r="C70" i="54"/>
  <c r="C71" i="54"/>
  <c r="C72" i="54"/>
  <c r="C73" i="54"/>
  <c r="C74" i="54"/>
  <c r="C75" i="54"/>
  <c r="C76" i="54"/>
  <c r="C77" i="54"/>
  <c r="C78" i="54"/>
  <c r="C79" i="54"/>
  <c r="C80" i="54"/>
  <c r="C81" i="54"/>
  <c r="C82" i="54"/>
  <c r="C83" i="54"/>
  <c r="C84" i="54"/>
  <c r="C85" i="54"/>
  <c r="C86" i="54"/>
  <c r="C87" i="54"/>
  <c r="C61" i="54"/>
  <c r="C34" i="54"/>
  <c r="C35" i="54"/>
  <c r="C36" i="54"/>
  <c r="C37" i="54"/>
  <c r="C38" i="54"/>
  <c r="C39" i="54"/>
  <c r="C40" i="54"/>
  <c r="C41" i="54"/>
  <c r="C42" i="54"/>
  <c r="C43" i="54"/>
  <c r="C44" i="54"/>
  <c r="C45" i="54"/>
  <c r="C46" i="54"/>
  <c r="C47" i="54"/>
  <c r="C48" i="54"/>
  <c r="C49" i="54"/>
  <c r="C50" i="54"/>
  <c r="C51" i="54"/>
  <c r="C52" i="54"/>
  <c r="C53" i="54"/>
  <c r="C54" i="54"/>
  <c r="C55" i="54"/>
  <c r="C56" i="54"/>
  <c r="C57" i="54"/>
  <c r="C58" i="54"/>
  <c r="C59" i="54"/>
  <c r="C33" i="54"/>
  <c r="L37" i="9"/>
  <c r="L39" i="9"/>
  <c r="L41" i="9"/>
  <c r="J41" i="9"/>
  <c r="J39" i="9"/>
  <c r="J37" i="9"/>
  <c r="A9" i="13"/>
  <c r="J17" i="3"/>
  <c r="K17" i="3" s="1"/>
  <c r="C18" i="51" s="1"/>
  <c r="J19" i="3"/>
  <c r="K19" i="3" s="1"/>
  <c r="C19" i="51" s="1"/>
  <c r="J15" i="3"/>
  <c r="K15" i="3" s="1"/>
  <c r="C20" i="51" s="1"/>
  <c r="D20" i="51" s="1"/>
  <c r="F20" i="51" s="1"/>
  <c r="J21" i="3"/>
  <c r="K21" i="3" s="1"/>
  <c r="C21" i="51" s="1"/>
  <c r="J23" i="3"/>
  <c r="K23" i="3" s="1"/>
  <c r="C22" i="51" s="1"/>
  <c r="F16" i="51"/>
  <c r="F17" i="51"/>
  <c r="F23" i="51"/>
  <c r="F53" i="51"/>
  <c r="F73" i="51"/>
  <c r="F78" i="51"/>
  <c r="F86" i="51"/>
  <c r="F102" i="51"/>
  <c r="F115" i="51"/>
  <c r="F121" i="51"/>
  <c r="F136" i="51"/>
  <c r="O10" i="8"/>
  <c r="O11" i="8"/>
  <c r="O12" i="8" s="1"/>
  <c r="O13" i="8" s="1"/>
  <c r="O14" i="8" s="1"/>
  <c r="O15" i="8" s="1"/>
  <c r="O18" i="8" s="1"/>
  <c r="O20" i="8" s="1"/>
  <c r="O22" i="8" s="1"/>
  <c r="O24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54" i="4"/>
  <c r="O52" i="4"/>
  <c r="O50" i="4"/>
  <c r="O44" i="4"/>
  <c r="O40" i="4"/>
  <c r="A27" i="4"/>
  <c r="A28" i="4" s="1"/>
  <c r="A29" i="4" s="1"/>
  <c r="A30" i="4" s="1"/>
  <c r="A31" i="4" s="1"/>
  <c r="A32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D9" i="10"/>
  <c r="D10" i="10" s="1"/>
  <c r="D11" i="10"/>
  <c r="D12" i="10" s="1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71" i="10" s="1"/>
  <c r="D72" i="10" s="1"/>
  <c r="D73" i="10" s="1"/>
  <c r="D74" i="10" s="1"/>
  <c r="D75" i="10" s="1"/>
  <c r="D76" i="10" s="1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E5" i="38"/>
  <c r="H5" i="38" s="1"/>
  <c r="I5" i="38" s="1"/>
  <c r="X1" i="43"/>
  <c r="Y6" i="43" s="1"/>
  <c r="J1" i="43"/>
  <c r="K4" i="43" s="1"/>
  <c r="N33" i="12"/>
  <c r="N35" i="12"/>
  <c r="N37" i="12"/>
  <c r="D143" i="43"/>
  <c r="C144" i="43"/>
  <c r="C145" i="43"/>
  <c r="C146" i="43"/>
  <c r="C147" i="43"/>
  <c r="C148" i="43"/>
  <c r="C149" i="43"/>
  <c r="C150" i="43"/>
  <c r="C151" i="43"/>
  <c r="C152" i="43"/>
  <c r="C153" i="43"/>
  <c r="C154" i="43"/>
  <c r="C155" i="43"/>
  <c r="C156" i="43"/>
  <c r="C157" i="43"/>
  <c r="C158" i="43"/>
  <c r="C159" i="43"/>
  <c r="C160" i="43"/>
  <c r="C161" i="43"/>
  <c r="C162" i="43"/>
  <c r="C163" i="43"/>
  <c r="C164" i="43"/>
  <c r="C165" i="43"/>
  <c r="C166" i="43"/>
  <c r="C167" i="43"/>
  <c r="C168" i="43"/>
  <c r="C169" i="43"/>
  <c r="C170" i="43"/>
  <c r="C171" i="43"/>
  <c r="C172" i="43"/>
  <c r="C173" i="43"/>
  <c r="C174" i="43"/>
  <c r="C175" i="43"/>
  <c r="C176" i="43"/>
  <c r="C177" i="43"/>
  <c r="C178" i="43"/>
  <c r="C179" i="43"/>
  <c r="C180" i="43"/>
  <c r="C181" i="43"/>
  <c r="C182" i="43"/>
  <c r="C183" i="43"/>
  <c r="C184" i="43"/>
  <c r="C185" i="43"/>
  <c r="C186" i="43"/>
  <c r="C187" i="43"/>
  <c r="C143" i="43"/>
  <c r="D95" i="43"/>
  <c r="E95" i="43" s="1"/>
  <c r="D96" i="43"/>
  <c r="E96" i="43" s="1"/>
  <c r="D97" i="43"/>
  <c r="E97" i="43" s="1"/>
  <c r="D98" i="43"/>
  <c r="E98" i="43" s="1"/>
  <c r="D99" i="43"/>
  <c r="E99" i="43" s="1"/>
  <c r="D100" i="43"/>
  <c r="E100" i="43" s="1"/>
  <c r="D101" i="43"/>
  <c r="E101" i="43" s="1"/>
  <c r="D102" i="43"/>
  <c r="E102" i="43" s="1"/>
  <c r="D103" i="43"/>
  <c r="E103" i="43" s="1"/>
  <c r="D104" i="43"/>
  <c r="E104" i="43" s="1"/>
  <c r="D105" i="43"/>
  <c r="E105" i="43" s="1"/>
  <c r="D106" i="43"/>
  <c r="E106" i="43" s="1"/>
  <c r="D107" i="43"/>
  <c r="E107" i="43" s="1"/>
  <c r="D108" i="43"/>
  <c r="E108" i="43" s="1"/>
  <c r="D109" i="43"/>
  <c r="E109" i="43" s="1"/>
  <c r="D110" i="43"/>
  <c r="E110" i="43" s="1"/>
  <c r="D111" i="43"/>
  <c r="E111" i="43" s="1"/>
  <c r="D112" i="43"/>
  <c r="E112" i="43" s="1"/>
  <c r="D113" i="43"/>
  <c r="E113" i="43" s="1"/>
  <c r="D114" i="43"/>
  <c r="E114" i="43" s="1"/>
  <c r="D115" i="43"/>
  <c r="E115" i="43" s="1"/>
  <c r="D116" i="43"/>
  <c r="E116" i="43" s="1"/>
  <c r="D117" i="43"/>
  <c r="E117" i="43" s="1"/>
  <c r="D118" i="43"/>
  <c r="E118" i="43" s="1"/>
  <c r="D119" i="43"/>
  <c r="E119" i="43" s="1"/>
  <c r="D120" i="43"/>
  <c r="E120" i="43" s="1"/>
  <c r="D121" i="43"/>
  <c r="E121" i="43" s="1"/>
  <c r="D122" i="43"/>
  <c r="E122" i="43" s="1"/>
  <c r="D123" i="43"/>
  <c r="E123" i="43" s="1"/>
  <c r="D124" i="43"/>
  <c r="E124" i="43" s="1"/>
  <c r="D125" i="43"/>
  <c r="E125" i="43" s="1"/>
  <c r="D126" i="43"/>
  <c r="E126" i="43" s="1"/>
  <c r="D127" i="43"/>
  <c r="E127" i="43" s="1"/>
  <c r="D128" i="43"/>
  <c r="E128" i="43" s="1"/>
  <c r="D129" i="43"/>
  <c r="E129" i="43" s="1"/>
  <c r="D130" i="43"/>
  <c r="E130" i="43" s="1"/>
  <c r="D131" i="43"/>
  <c r="E131" i="43" s="1"/>
  <c r="D132" i="43"/>
  <c r="E132" i="43" s="1"/>
  <c r="D133" i="43"/>
  <c r="E133" i="43" s="1"/>
  <c r="D134" i="43"/>
  <c r="E134" i="43" s="1"/>
  <c r="D135" i="43"/>
  <c r="E135" i="43" s="1"/>
  <c r="D136" i="43"/>
  <c r="E136" i="43" s="1"/>
  <c r="D137" i="43"/>
  <c r="E137" i="43" s="1"/>
  <c r="D138" i="43"/>
  <c r="E138" i="43" s="1"/>
  <c r="D94" i="43"/>
  <c r="E94" i="43" s="1"/>
  <c r="C95" i="43"/>
  <c r="C96" i="43"/>
  <c r="C97" i="43"/>
  <c r="C98" i="43"/>
  <c r="C99" i="43"/>
  <c r="C100" i="43"/>
  <c r="C101" i="43"/>
  <c r="C102" i="43"/>
  <c r="C103" i="43"/>
  <c r="C104" i="43"/>
  <c r="C105" i="43"/>
  <c r="C106" i="43"/>
  <c r="C107" i="43"/>
  <c r="C108" i="43"/>
  <c r="C109" i="43"/>
  <c r="C110" i="43"/>
  <c r="C111" i="43"/>
  <c r="C112" i="43"/>
  <c r="C113" i="43"/>
  <c r="C114" i="43"/>
  <c r="C115" i="43"/>
  <c r="C116" i="43"/>
  <c r="C117" i="43"/>
  <c r="C118" i="43"/>
  <c r="C119" i="43"/>
  <c r="C120" i="43"/>
  <c r="C121" i="43"/>
  <c r="C122" i="43"/>
  <c r="C123" i="43"/>
  <c r="C124" i="43"/>
  <c r="C125" i="43"/>
  <c r="C126" i="43"/>
  <c r="C127" i="43"/>
  <c r="C128" i="43"/>
  <c r="C129" i="43"/>
  <c r="C130" i="43"/>
  <c r="C131" i="43"/>
  <c r="C132" i="43"/>
  <c r="C133" i="43"/>
  <c r="C134" i="43"/>
  <c r="C135" i="43"/>
  <c r="C136" i="43"/>
  <c r="C137" i="43"/>
  <c r="C138" i="43"/>
  <c r="C94" i="43"/>
  <c r="D46" i="43"/>
  <c r="E46" i="43"/>
  <c r="D47" i="43"/>
  <c r="E47" i="43"/>
  <c r="D48" i="43"/>
  <c r="E48" i="43"/>
  <c r="D49" i="43"/>
  <c r="E49" i="43"/>
  <c r="D50" i="43"/>
  <c r="E50" i="43"/>
  <c r="D51" i="43"/>
  <c r="E51" i="43"/>
  <c r="D52" i="43"/>
  <c r="E52" i="43"/>
  <c r="D53" i="43"/>
  <c r="E53" i="43"/>
  <c r="D54" i="43"/>
  <c r="E54" i="43"/>
  <c r="D55" i="43"/>
  <c r="E55" i="43"/>
  <c r="D56" i="43"/>
  <c r="E56" i="43"/>
  <c r="D57" i="43"/>
  <c r="E57" i="43"/>
  <c r="D58" i="43"/>
  <c r="E58" i="43"/>
  <c r="D59" i="43"/>
  <c r="E59" i="43"/>
  <c r="D60" i="43"/>
  <c r="E60" i="43"/>
  <c r="D61" i="43"/>
  <c r="E61" i="43"/>
  <c r="D62" i="43"/>
  <c r="E62" i="43"/>
  <c r="D63" i="43"/>
  <c r="E63" i="43"/>
  <c r="D64" i="43"/>
  <c r="E64" i="43"/>
  <c r="D65" i="43"/>
  <c r="E65" i="43"/>
  <c r="D66" i="43"/>
  <c r="E66" i="43"/>
  <c r="D67" i="43"/>
  <c r="E67" i="43"/>
  <c r="D68" i="43"/>
  <c r="E68" i="43"/>
  <c r="D69" i="43"/>
  <c r="E69" i="43"/>
  <c r="D70" i="43"/>
  <c r="E70" i="43"/>
  <c r="D71" i="43"/>
  <c r="E71" i="43"/>
  <c r="D72" i="43"/>
  <c r="E72" i="43"/>
  <c r="D73" i="43"/>
  <c r="E73" i="43"/>
  <c r="D74" i="43"/>
  <c r="E74" i="43"/>
  <c r="D75" i="43"/>
  <c r="E75" i="43"/>
  <c r="D76" i="43"/>
  <c r="E76" i="43"/>
  <c r="D77" i="43"/>
  <c r="E77" i="43"/>
  <c r="D78" i="43"/>
  <c r="E78" i="43"/>
  <c r="D79" i="43"/>
  <c r="E79" i="43"/>
  <c r="D80" i="43"/>
  <c r="E80" i="43"/>
  <c r="D81" i="43"/>
  <c r="E81" i="43"/>
  <c r="D82" i="43"/>
  <c r="E82" i="43"/>
  <c r="D83" i="43"/>
  <c r="E83" i="43"/>
  <c r="D84" i="43"/>
  <c r="E84" i="43"/>
  <c r="D85" i="43"/>
  <c r="E85" i="43"/>
  <c r="D86" i="43"/>
  <c r="E86" i="43"/>
  <c r="D87" i="43"/>
  <c r="E87" i="43"/>
  <c r="D88" i="43"/>
  <c r="E88" i="43"/>
  <c r="D89" i="43"/>
  <c r="E89" i="43"/>
  <c r="D45" i="43"/>
  <c r="E45" i="43"/>
  <c r="C46" i="43"/>
  <c r="C47" i="43"/>
  <c r="C48" i="43"/>
  <c r="C49" i="43"/>
  <c r="C50" i="43"/>
  <c r="C51" i="43"/>
  <c r="C52" i="43"/>
  <c r="C53" i="43"/>
  <c r="C54" i="43"/>
  <c r="C55" i="43"/>
  <c r="C56" i="43"/>
  <c r="C57" i="43"/>
  <c r="C58" i="43"/>
  <c r="C59" i="43"/>
  <c r="C60" i="43"/>
  <c r="C61" i="43"/>
  <c r="C62" i="43"/>
  <c r="C63" i="43"/>
  <c r="C64" i="43"/>
  <c r="C65" i="43"/>
  <c r="C66" i="43"/>
  <c r="C67" i="43"/>
  <c r="C68" i="43"/>
  <c r="C69" i="43"/>
  <c r="C70" i="43"/>
  <c r="C71" i="43"/>
  <c r="C72" i="43"/>
  <c r="C73" i="43"/>
  <c r="C74" i="43"/>
  <c r="C75" i="43"/>
  <c r="C76" i="43"/>
  <c r="C77" i="43"/>
  <c r="C78" i="43"/>
  <c r="C79" i="43"/>
  <c r="C80" i="43"/>
  <c r="C81" i="43"/>
  <c r="C82" i="43"/>
  <c r="C83" i="43"/>
  <c r="C84" i="43"/>
  <c r="C85" i="43"/>
  <c r="C86" i="43"/>
  <c r="C87" i="43"/>
  <c r="C88" i="43"/>
  <c r="C89" i="43"/>
  <c r="C45" i="43"/>
  <c r="AY4" i="43"/>
  <c r="AY5" i="43"/>
  <c r="AY6" i="43"/>
  <c r="AY7" i="43"/>
  <c r="AY8" i="43"/>
  <c r="AY9" i="43"/>
  <c r="AY10" i="43"/>
  <c r="AY11" i="43"/>
  <c r="AY12" i="43"/>
  <c r="AY13" i="43"/>
  <c r="AY14" i="43"/>
  <c r="AY15" i="43"/>
  <c r="AY16" i="43"/>
  <c r="AY17" i="43"/>
  <c r="AY18" i="43"/>
  <c r="AY19" i="43"/>
  <c r="AY20" i="43"/>
  <c r="AY21" i="43"/>
  <c r="AY22" i="43"/>
  <c r="AY3" i="43"/>
  <c r="AS13" i="43"/>
  <c r="AS14" i="43"/>
  <c r="AS15" i="43"/>
  <c r="AS16" i="43"/>
  <c r="AS17" i="43"/>
  <c r="AS18" i="43"/>
  <c r="AS19" i="43"/>
  <c r="AS20" i="43"/>
  <c r="AS21" i="43"/>
  <c r="AS22" i="43"/>
  <c r="AS9" i="43"/>
  <c r="AS10" i="43"/>
  <c r="AS11" i="43"/>
  <c r="AS12" i="43"/>
  <c r="AS8" i="43"/>
  <c r="AS4" i="43"/>
  <c r="AS5" i="43"/>
  <c r="AS6" i="43"/>
  <c r="AS7" i="43"/>
  <c r="AS3" i="43"/>
  <c r="AM18" i="43"/>
  <c r="AM19" i="43"/>
  <c r="AM20" i="43"/>
  <c r="AM21" i="43"/>
  <c r="AM22" i="43"/>
  <c r="AM13" i="43"/>
  <c r="AM14" i="43"/>
  <c r="AM15" i="43"/>
  <c r="AM16" i="43"/>
  <c r="AM17" i="43"/>
  <c r="AM8" i="43"/>
  <c r="AM9" i="43"/>
  <c r="AM10" i="43"/>
  <c r="AM11" i="43"/>
  <c r="AM12" i="43"/>
  <c r="AM4" i="43"/>
  <c r="AM5" i="43"/>
  <c r="AM6" i="43"/>
  <c r="AM7" i="43"/>
  <c r="AM3" i="43"/>
  <c r="W6" i="45"/>
  <c r="W25" i="45"/>
  <c r="K38" i="12"/>
  <c r="N38" i="12"/>
  <c r="L38" i="12" s="1"/>
  <c r="W41" i="45"/>
  <c r="W60" i="45"/>
  <c r="R21" i="45"/>
  <c r="M14" i="45"/>
  <c r="M46" i="45"/>
  <c r="H18" i="45"/>
  <c r="V5" i="45"/>
  <c r="W5" i="45" s="1"/>
  <c r="V6" i="45"/>
  <c r="V7" i="45"/>
  <c r="W7" i="45"/>
  <c r="V8" i="45"/>
  <c r="W8" i="45"/>
  <c r="V9" i="45"/>
  <c r="W9" i="45" s="1"/>
  <c r="V10" i="45"/>
  <c r="W10" i="45" s="1"/>
  <c r="V11" i="45"/>
  <c r="W11" i="45" s="1"/>
  <c r="V12" i="45"/>
  <c r="W12" i="45" s="1"/>
  <c r="V13" i="45"/>
  <c r="W13" i="45" s="1"/>
  <c r="V14" i="45"/>
  <c r="W14" i="45" s="1"/>
  <c r="V15" i="45"/>
  <c r="W15" i="45"/>
  <c r="V16" i="45"/>
  <c r="W16" i="45"/>
  <c r="V17" i="45"/>
  <c r="W17" i="45" s="1"/>
  <c r="V18" i="45"/>
  <c r="W18" i="45" s="1"/>
  <c r="V19" i="45"/>
  <c r="W19" i="45" s="1"/>
  <c r="V20" i="45"/>
  <c r="W20" i="45" s="1"/>
  <c r="V21" i="45"/>
  <c r="W21" i="45" s="1"/>
  <c r="V22" i="45"/>
  <c r="W22" i="45" s="1"/>
  <c r="V23" i="45"/>
  <c r="W23" i="45" s="1"/>
  <c r="V24" i="45"/>
  <c r="W24" i="45" s="1"/>
  <c r="V25" i="45"/>
  <c r="V26" i="45"/>
  <c r="W26" i="45"/>
  <c r="V27" i="45"/>
  <c r="W27" i="45"/>
  <c r="V28" i="45"/>
  <c r="W28" i="45" s="1"/>
  <c r="V29" i="45"/>
  <c r="W29" i="45" s="1"/>
  <c r="V30" i="45"/>
  <c r="W30" i="45" s="1"/>
  <c r="V31" i="45"/>
  <c r="W31" i="45" s="1"/>
  <c r="V32" i="45"/>
  <c r="W32" i="45" s="1"/>
  <c r="V33" i="45"/>
  <c r="W33" i="45" s="1"/>
  <c r="V34" i="45"/>
  <c r="W34" i="45"/>
  <c r="V35" i="45"/>
  <c r="W35" i="45"/>
  <c r="V36" i="45"/>
  <c r="W36" i="45"/>
  <c r="V37" i="45"/>
  <c r="W37" i="45"/>
  <c r="V38" i="45"/>
  <c r="W38" i="45" s="1"/>
  <c r="V39" i="45"/>
  <c r="W39" i="45" s="1"/>
  <c r="V40" i="45"/>
  <c r="W40" i="45" s="1"/>
  <c r="V41" i="45"/>
  <c r="V42" i="45"/>
  <c r="W42" i="45"/>
  <c r="V43" i="45"/>
  <c r="W43" i="45"/>
  <c r="V44" i="45"/>
  <c r="W44" i="45"/>
  <c r="V45" i="45"/>
  <c r="W45" i="45"/>
  <c r="V46" i="45"/>
  <c r="W46" i="45"/>
  <c r="V47" i="45"/>
  <c r="W47" i="45"/>
  <c r="V48" i="45"/>
  <c r="W48" i="45"/>
  <c r="V49" i="45"/>
  <c r="W49" i="45" s="1"/>
  <c r="V50" i="45"/>
  <c r="W50" i="45" s="1"/>
  <c r="V51" i="45"/>
  <c r="W51" i="45" s="1"/>
  <c r="V52" i="45"/>
  <c r="W52" i="45" s="1"/>
  <c r="V53" i="45"/>
  <c r="W53" i="45" s="1"/>
  <c r="V54" i="45"/>
  <c r="W54" i="45" s="1"/>
  <c r="V55" i="45"/>
  <c r="W55" i="45"/>
  <c r="V56" i="45"/>
  <c r="W56" i="45"/>
  <c r="V57" i="45"/>
  <c r="W57" i="45" s="1"/>
  <c r="V58" i="45"/>
  <c r="W58" i="45" s="1"/>
  <c r="V59" i="45"/>
  <c r="W59" i="45" s="1"/>
  <c r="V60" i="45"/>
  <c r="V61" i="45"/>
  <c r="W61" i="45"/>
  <c r="V62" i="45"/>
  <c r="W62" i="45"/>
  <c r="V63" i="45"/>
  <c r="W63" i="45"/>
  <c r="V4" i="45"/>
  <c r="W4" i="45"/>
  <c r="Q5" i="45"/>
  <c r="R5" i="45" s="1"/>
  <c r="Q6" i="45"/>
  <c r="R6" i="45" s="1"/>
  <c r="Q7" i="45"/>
  <c r="R7" i="45" s="1"/>
  <c r="Q8" i="45"/>
  <c r="R8" i="45" s="1"/>
  <c r="Q9" i="45"/>
  <c r="R9" i="45" s="1"/>
  <c r="Q10" i="45"/>
  <c r="R10" i="45" s="1"/>
  <c r="Q11" i="45"/>
  <c r="R11" i="45"/>
  <c r="Q12" i="45"/>
  <c r="R12" i="45"/>
  <c r="Q13" i="45"/>
  <c r="R13" i="45" s="1"/>
  <c r="Q14" i="45"/>
  <c r="R14" i="45" s="1"/>
  <c r="Q15" i="45"/>
  <c r="R15" i="45" s="1"/>
  <c r="Q16" i="45"/>
  <c r="R16" i="45" s="1"/>
  <c r="Q17" i="45"/>
  <c r="R17" i="45" s="1"/>
  <c r="Q18" i="45"/>
  <c r="R18" i="45" s="1"/>
  <c r="Q19" i="45"/>
  <c r="R19" i="45" s="1"/>
  <c r="Q20" i="45"/>
  <c r="R20" i="45"/>
  <c r="Q21" i="45"/>
  <c r="Q22" i="45"/>
  <c r="R22" i="45" s="1"/>
  <c r="Q23" i="45"/>
  <c r="R23" i="45" s="1"/>
  <c r="Q24" i="45"/>
  <c r="R24" i="45" s="1"/>
  <c r="Q25" i="45"/>
  <c r="R25" i="45" s="1"/>
  <c r="Q26" i="45"/>
  <c r="R26" i="45" s="1"/>
  <c r="Q27" i="45"/>
  <c r="R27" i="45" s="1"/>
  <c r="Q28" i="45"/>
  <c r="R28" i="45" s="1"/>
  <c r="Q29" i="45"/>
  <c r="R29" i="45" s="1"/>
  <c r="Q30" i="45"/>
  <c r="R30" i="45"/>
  <c r="K36" i="12"/>
  <c r="N36" i="12" s="1"/>
  <c r="L36" i="12" s="1"/>
  <c r="Q31" i="45"/>
  <c r="R31" i="45" s="1"/>
  <c r="Q32" i="45"/>
  <c r="R32" i="45" s="1"/>
  <c r="Q33" i="45"/>
  <c r="R33" i="45"/>
  <c r="Q34" i="45"/>
  <c r="R34" i="45"/>
  <c r="Q35" i="45"/>
  <c r="R35" i="45"/>
  <c r="Q36" i="45"/>
  <c r="R36" i="45"/>
  <c r="Q37" i="45"/>
  <c r="R37" i="45" s="1"/>
  <c r="Q38" i="45"/>
  <c r="R38" i="45" s="1"/>
  <c r="Q39" i="45"/>
  <c r="R39" i="45" s="1"/>
  <c r="Q40" i="45"/>
  <c r="R40" i="45" s="1"/>
  <c r="Q41" i="45"/>
  <c r="R41" i="45" s="1"/>
  <c r="Q42" i="45"/>
  <c r="R42" i="45" s="1"/>
  <c r="Q43" i="45"/>
  <c r="R43" i="45"/>
  <c r="Q44" i="45"/>
  <c r="R44" i="45"/>
  <c r="Q45" i="45"/>
  <c r="R45" i="45"/>
  <c r="Q46" i="45"/>
  <c r="R46" i="45"/>
  <c r="Q47" i="45"/>
  <c r="R47" i="45"/>
  <c r="Q48" i="45"/>
  <c r="R48" i="45"/>
  <c r="Q49" i="45"/>
  <c r="R49" i="45"/>
  <c r="Q50" i="45"/>
  <c r="R50" i="45" s="1"/>
  <c r="Q51" i="45"/>
  <c r="R51" i="45" s="1"/>
  <c r="Q52" i="45"/>
  <c r="R52" i="45" s="1"/>
  <c r="Q53" i="45"/>
  <c r="R53" i="45" s="1"/>
  <c r="Q54" i="45"/>
  <c r="R54" i="45" s="1"/>
  <c r="Q55" i="45"/>
  <c r="R55" i="45" s="1"/>
  <c r="Q56" i="45"/>
  <c r="R56" i="45" s="1"/>
  <c r="Q57" i="45"/>
  <c r="R57" i="45" s="1"/>
  <c r="Q58" i="45"/>
  <c r="R58" i="45" s="1"/>
  <c r="Q59" i="45"/>
  <c r="R59" i="45"/>
  <c r="Q60" i="45"/>
  <c r="R60" i="45"/>
  <c r="Q61" i="45"/>
  <c r="R61" i="45"/>
  <c r="Q62" i="45"/>
  <c r="R62" i="45"/>
  <c r="Q63" i="45"/>
  <c r="R63" i="45"/>
  <c r="Q4" i="45"/>
  <c r="R4" i="45"/>
  <c r="L5" i="45"/>
  <c r="M5" i="45"/>
  <c r="L6" i="45"/>
  <c r="M6" i="45" s="1"/>
  <c r="L7" i="45"/>
  <c r="M7" i="45" s="1"/>
  <c r="L8" i="45"/>
  <c r="M8" i="45" s="1"/>
  <c r="L9" i="45"/>
  <c r="M9" i="45" s="1"/>
  <c r="L10" i="45"/>
  <c r="M10" i="45" s="1"/>
  <c r="L11" i="45"/>
  <c r="M11" i="45" s="1"/>
  <c r="L12" i="45"/>
  <c r="M12" i="45" s="1"/>
  <c r="L13" i="45"/>
  <c r="M13" i="45" s="1"/>
  <c r="L14" i="45"/>
  <c r="L15" i="45"/>
  <c r="M15" i="45"/>
  <c r="L16" i="45"/>
  <c r="M16" i="45"/>
  <c r="L17" i="45"/>
  <c r="M17" i="45"/>
  <c r="L18" i="45"/>
  <c r="M18" i="45"/>
  <c r="L19" i="45"/>
  <c r="M19" i="45"/>
  <c r="L20" i="45"/>
  <c r="M20" i="45"/>
  <c r="L21" i="45"/>
  <c r="M21" i="45"/>
  <c r="L22" i="45"/>
  <c r="M22" i="45" s="1"/>
  <c r="L23" i="45"/>
  <c r="M23" i="45" s="1"/>
  <c r="L24" i="45"/>
  <c r="M24" i="45" s="1"/>
  <c r="L25" i="45"/>
  <c r="M25" i="45" s="1"/>
  <c r="L26" i="45"/>
  <c r="M26" i="45" s="1"/>
  <c r="L27" i="45"/>
  <c r="M27" i="45" s="1"/>
  <c r="L28" i="45"/>
  <c r="M28" i="45" s="1"/>
  <c r="L29" i="45"/>
  <c r="M29" i="45" s="1"/>
  <c r="L30" i="45"/>
  <c r="M30" i="45" s="1"/>
  <c r="L31" i="45"/>
  <c r="M31" i="45"/>
  <c r="K34" i="12"/>
  <c r="N34" i="12" s="1"/>
  <c r="L32" i="45"/>
  <c r="M32" i="45" s="1"/>
  <c r="L33" i="45"/>
  <c r="M33" i="45" s="1"/>
  <c r="L34" i="45"/>
  <c r="M34" i="45" s="1"/>
  <c r="L35" i="45"/>
  <c r="M35" i="45" s="1"/>
  <c r="L36" i="45"/>
  <c r="M36" i="45" s="1"/>
  <c r="L37" i="45"/>
  <c r="M37" i="45" s="1"/>
  <c r="L38" i="45"/>
  <c r="M38" i="45" s="1"/>
  <c r="L39" i="45"/>
  <c r="M39" i="45"/>
  <c r="L40" i="45"/>
  <c r="M40" i="45"/>
  <c r="L41" i="45"/>
  <c r="M41" i="45"/>
  <c r="L42" i="45"/>
  <c r="M42" i="45"/>
  <c r="L43" i="45"/>
  <c r="M43" i="45"/>
  <c r="L44" i="45"/>
  <c r="M44" i="45"/>
  <c r="L45" i="45"/>
  <c r="M45" i="45"/>
  <c r="L46" i="45"/>
  <c r="L47" i="45"/>
  <c r="M47" i="45" s="1"/>
  <c r="L48" i="45"/>
  <c r="M48" i="45" s="1"/>
  <c r="L49" i="45"/>
  <c r="M49" i="45" s="1"/>
  <c r="L50" i="45"/>
  <c r="M50" i="45" s="1"/>
  <c r="L51" i="45"/>
  <c r="M51" i="45" s="1"/>
  <c r="L52" i="45"/>
  <c r="M52" i="45" s="1"/>
  <c r="L53" i="45"/>
  <c r="M53" i="45" s="1"/>
  <c r="L54" i="45"/>
  <c r="M54" i="45" s="1"/>
  <c r="L55" i="45"/>
  <c r="M55" i="45"/>
  <c r="L56" i="45"/>
  <c r="M56" i="45"/>
  <c r="L57" i="45"/>
  <c r="M57" i="45"/>
  <c r="L58" i="45"/>
  <c r="M58" i="45"/>
  <c r="L59" i="45"/>
  <c r="M59" i="45"/>
  <c r="L60" i="45"/>
  <c r="M60" i="45"/>
  <c r="L61" i="45"/>
  <c r="M61" i="45"/>
  <c r="L62" i="45"/>
  <c r="M62" i="45" s="1"/>
  <c r="L63" i="45"/>
  <c r="M63" i="45" s="1"/>
  <c r="L4" i="45"/>
  <c r="M4" i="45" s="1"/>
  <c r="G5" i="45"/>
  <c r="H5" i="45" s="1"/>
  <c r="G6" i="45"/>
  <c r="H6" i="45" s="1"/>
  <c r="G7" i="45"/>
  <c r="H7" i="45" s="1"/>
  <c r="G8" i="45"/>
  <c r="H8" i="45" s="1"/>
  <c r="G9" i="45"/>
  <c r="H9" i="45" s="1"/>
  <c r="G10" i="45"/>
  <c r="H10" i="45" s="1"/>
  <c r="G11" i="45"/>
  <c r="H11" i="45"/>
  <c r="G12" i="45"/>
  <c r="H12" i="45"/>
  <c r="G13" i="45"/>
  <c r="H13" i="45"/>
  <c r="G14" i="45"/>
  <c r="H14" i="45"/>
  <c r="G15" i="45"/>
  <c r="H15" i="45"/>
  <c r="G16" i="45"/>
  <c r="H16" i="45"/>
  <c r="G17" i="45"/>
  <c r="H17" i="45"/>
  <c r="G18" i="45"/>
  <c r="G19" i="45"/>
  <c r="H19" i="45" s="1"/>
  <c r="G20" i="45"/>
  <c r="H20" i="45" s="1"/>
  <c r="G21" i="45"/>
  <c r="H21" i="45" s="1"/>
  <c r="G22" i="45"/>
  <c r="H22" i="45" s="1"/>
  <c r="G23" i="45"/>
  <c r="H23" i="45" s="1"/>
  <c r="G24" i="45"/>
  <c r="H24" i="45" s="1"/>
  <c r="G25" i="45"/>
  <c r="H25" i="45" s="1"/>
  <c r="G26" i="45"/>
  <c r="H26" i="45" s="1"/>
  <c r="G27" i="45"/>
  <c r="H27" i="45"/>
  <c r="G28" i="45"/>
  <c r="H28" i="45"/>
  <c r="G29" i="45"/>
  <c r="H29" i="45"/>
  <c r="G30" i="45"/>
  <c r="H30" i="45"/>
  <c r="G31" i="45"/>
  <c r="H31" i="45"/>
  <c r="G32" i="45"/>
  <c r="H32" i="45"/>
  <c r="K32" i="12"/>
  <c r="G33" i="45"/>
  <c r="H33" i="45" s="1"/>
  <c r="G34" i="45"/>
  <c r="H34" i="45" s="1"/>
  <c r="G35" i="45"/>
  <c r="H35" i="45"/>
  <c r="G36" i="45"/>
  <c r="H36" i="45"/>
  <c r="G37" i="45"/>
  <c r="H37" i="45"/>
  <c r="G38" i="45"/>
  <c r="H38" i="45"/>
  <c r="G39" i="45"/>
  <c r="H39" i="45"/>
  <c r="G40" i="45"/>
  <c r="H40" i="45"/>
  <c r="G41" i="45"/>
  <c r="H41" i="45"/>
  <c r="G42" i="45"/>
  <c r="H42" i="45" s="1"/>
  <c r="G43" i="45"/>
  <c r="H43" i="45" s="1"/>
  <c r="G44" i="45"/>
  <c r="H44" i="45" s="1"/>
  <c r="G45" i="45"/>
  <c r="H45" i="45" s="1"/>
  <c r="G46" i="45"/>
  <c r="H46" i="45" s="1"/>
  <c r="G47" i="45"/>
  <c r="H47" i="45" s="1"/>
  <c r="G48" i="45"/>
  <c r="H48" i="45" s="1"/>
  <c r="G49" i="45"/>
  <c r="H49" i="45" s="1"/>
  <c r="G50" i="45"/>
  <c r="H50" i="45" s="1"/>
  <c r="G51" i="45"/>
  <c r="H51" i="45"/>
  <c r="G52" i="45"/>
  <c r="H52" i="45"/>
  <c r="G53" i="45"/>
  <c r="H53" i="45"/>
  <c r="G54" i="45"/>
  <c r="H54" i="45"/>
  <c r="G55" i="45"/>
  <c r="H55" i="45"/>
  <c r="G56" i="45"/>
  <c r="H56" i="45"/>
  <c r="G57" i="45"/>
  <c r="H57" i="45"/>
  <c r="G58" i="45"/>
  <c r="H58" i="45" s="1"/>
  <c r="G59" i="45"/>
  <c r="H59" i="45" s="1"/>
  <c r="G60" i="45"/>
  <c r="H60" i="45" s="1"/>
  <c r="G61" i="45"/>
  <c r="H61" i="45" s="1"/>
  <c r="G62" i="45"/>
  <c r="H62" i="45" s="1"/>
  <c r="G63" i="45"/>
  <c r="H63" i="45" s="1"/>
  <c r="G4" i="45"/>
  <c r="H4" i="45" s="1"/>
  <c r="D13" i="7"/>
  <c r="D14" i="7" s="1"/>
  <c r="D15" i="7" s="1"/>
  <c r="O13" i="7"/>
  <c r="O14" i="7" s="1"/>
  <c r="O15" i="7" s="1"/>
  <c r="D17" i="41"/>
  <c r="G17" i="41" s="1"/>
  <c r="H17" i="41" s="1"/>
  <c r="D18" i="41"/>
  <c r="G18" i="41" s="1"/>
  <c r="H18" i="41" s="1"/>
  <c r="D19" i="41"/>
  <c r="G19" i="41" s="1"/>
  <c r="H19" i="41" s="1"/>
  <c r="D20" i="41"/>
  <c r="G20" i="41" s="1"/>
  <c r="H20" i="41" s="1"/>
  <c r="D21" i="41"/>
  <c r="G21" i="41" s="1"/>
  <c r="H21" i="41" s="1"/>
  <c r="D22" i="41"/>
  <c r="G22" i="41" s="1"/>
  <c r="H22" i="41" s="1"/>
  <c r="U10" i="8"/>
  <c r="U11" i="8"/>
  <c r="U12" i="8" s="1"/>
  <c r="U13" i="8"/>
  <c r="U14" i="8" s="1"/>
  <c r="U15" i="8" s="1"/>
  <c r="U16" i="8" s="1"/>
  <c r="U18" i="8" s="1"/>
  <c r="U20" i="8" s="1"/>
  <c r="U21" i="8" s="1"/>
  <c r="U22" i="8" s="1"/>
  <c r="U23" i="8" s="1"/>
  <c r="U24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V10" i="8"/>
  <c r="V11" i="8" s="1"/>
  <c r="V12" i="8" s="1"/>
  <c r="E6" i="38"/>
  <c r="H6" i="38" s="1"/>
  <c r="I6" i="38" s="1"/>
  <c r="E7" i="38"/>
  <c r="H7" i="38" s="1"/>
  <c r="I7" i="38" s="1"/>
  <c r="E8" i="38"/>
  <c r="H8" i="38" s="1"/>
  <c r="I8" i="38" s="1"/>
  <c r="E9" i="38"/>
  <c r="H9" i="38"/>
  <c r="I9" i="38" s="1"/>
  <c r="E10" i="38"/>
  <c r="H10" i="38" s="1"/>
  <c r="I10" i="38" s="1"/>
  <c r="E11" i="38"/>
  <c r="H11" i="38" s="1"/>
  <c r="I11" i="38" s="1"/>
  <c r="E12" i="38"/>
  <c r="H12" i="38" s="1"/>
  <c r="I12" i="38" s="1"/>
  <c r="E13" i="38"/>
  <c r="H13" i="38" s="1"/>
  <c r="I13" i="38" s="1"/>
  <c r="E14" i="38"/>
  <c r="H14" i="38" s="1"/>
  <c r="I14" i="38" s="1"/>
  <c r="E15" i="38"/>
  <c r="H15" i="38" s="1"/>
  <c r="I15" i="38" s="1"/>
  <c r="E16" i="38"/>
  <c r="H16" i="38" s="1"/>
  <c r="I16" i="38" s="1"/>
  <c r="B12" i="42"/>
  <c r="E12" i="42"/>
  <c r="F12" i="42" s="1"/>
  <c r="I12" i="42"/>
  <c r="L12" i="42" s="1"/>
  <c r="M12" i="42" s="1"/>
  <c r="A10" i="13"/>
  <c r="P12" i="42"/>
  <c r="S12" i="42" s="1"/>
  <c r="T12" i="42" s="1"/>
  <c r="C12" i="13"/>
  <c r="C13" i="13" s="1"/>
  <c r="C14" i="13" s="1"/>
  <c r="P11" i="42"/>
  <c r="S11" i="42" s="1"/>
  <c r="T11" i="42" s="1"/>
  <c r="P11" i="13"/>
  <c r="P12" i="13"/>
  <c r="P13" i="13" s="1"/>
  <c r="P14" i="13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B2" i="49"/>
  <c r="B2" i="48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413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B5" i="38"/>
  <c r="B6" i="38"/>
  <c r="B7" i="38"/>
  <c r="E2" i="38"/>
  <c r="B8" i="38"/>
  <c r="B9" i="38"/>
  <c r="B10" i="38"/>
  <c r="B11" i="38"/>
  <c r="B12" i="38"/>
  <c r="B13" i="38"/>
  <c r="B14" i="38"/>
  <c r="B15" i="38"/>
  <c r="B16" i="38"/>
  <c r="E20" i="38"/>
  <c r="B23" i="38"/>
  <c r="E23" i="38"/>
  <c r="H23" i="38"/>
  <c r="I23" i="38" s="1"/>
  <c r="B24" i="38"/>
  <c r="E24" i="38"/>
  <c r="H24" i="38" s="1"/>
  <c r="I24" i="38" s="1"/>
  <c r="B25" i="38"/>
  <c r="E25" i="38"/>
  <c r="H25" i="38" s="1"/>
  <c r="I25" i="38" s="1"/>
  <c r="B26" i="38"/>
  <c r="E26" i="38"/>
  <c r="H26" i="38" s="1"/>
  <c r="I26" i="38" s="1"/>
  <c r="B27" i="38"/>
  <c r="E27" i="38"/>
  <c r="H27" i="38"/>
  <c r="I27" i="38" s="1"/>
  <c r="B28" i="38"/>
  <c r="E28" i="38"/>
  <c r="H28" i="38" s="1"/>
  <c r="I28" i="38" s="1"/>
  <c r="B29" i="38"/>
  <c r="E29" i="38"/>
  <c r="H29" i="38" s="1"/>
  <c r="I29" i="38" s="1"/>
  <c r="B30" i="38"/>
  <c r="E30" i="38"/>
  <c r="H30" i="38" s="1"/>
  <c r="I30" i="38" s="1"/>
  <c r="B31" i="38"/>
  <c r="E31" i="38"/>
  <c r="H31" i="38"/>
  <c r="I31" i="38" s="1"/>
  <c r="B32" i="38"/>
  <c r="E32" i="38"/>
  <c r="H32" i="38" s="1"/>
  <c r="I32" i="38" s="1"/>
  <c r="B33" i="38"/>
  <c r="E33" i="38"/>
  <c r="H33" i="38" s="1"/>
  <c r="I33" i="38" s="1"/>
  <c r="B34" i="38"/>
  <c r="E34" i="38"/>
  <c r="H34" i="38" s="1"/>
  <c r="I34" i="38" s="1"/>
  <c r="B38" i="38"/>
  <c r="E38" i="38"/>
  <c r="H38" i="38"/>
  <c r="I38" i="38" s="1"/>
  <c r="B39" i="38"/>
  <c r="E39" i="38"/>
  <c r="H39" i="38" s="1"/>
  <c r="I39" i="38" s="1"/>
  <c r="B40" i="38"/>
  <c r="E40" i="38"/>
  <c r="H40" i="38" s="1"/>
  <c r="I40" i="38" s="1"/>
  <c r="B41" i="38"/>
  <c r="E41" i="38"/>
  <c r="H41" i="38" s="1"/>
  <c r="I41" i="38" s="1"/>
  <c r="B42" i="38"/>
  <c r="E42" i="38"/>
  <c r="H42" i="38"/>
  <c r="I42" i="38" s="1"/>
  <c r="B43" i="38"/>
  <c r="E43" i="38"/>
  <c r="H43" i="38" s="1"/>
  <c r="I43" i="38" s="1"/>
  <c r="B44" i="38"/>
  <c r="E44" i="38"/>
  <c r="H44" i="38" s="1"/>
  <c r="I44" i="38" s="1"/>
  <c r="B45" i="38"/>
  <c r="E45" i="38"/>
  <c r="H45" i="38" s="1"/>
  <c r="I45" i="38" s="1"/>
  <c r="B46" i="38"/>
  <c r="E46" i="38"/>
  <c r="H46" i="38"/>
  <c r="I46" i="38" s="1"/>
  <c r="B47" i="38"/>
  <c r="E47" i="38"/>
  <c r="H47" i="38" s="1"/>
  <c r="I47" i="38" s="1"/>
  <c r="B48" i="38"/>
  <c r="E48" i="38"/>
  <c r="H48" i="38" s="1"/>
  <c r="I48" i="38" s="1"/>
  <c r="B49" i="38"/>
  <c r="E49" i="38"/>
  <c r="H49" i="38" s="1"/>
  <c r="I49" i="38" s="1"/>
  <c r="B53" i="38"/>
  <c r="E53" i="38"/>
  <c r="H53" i="38"/>
  <c r="I53" i="38" s="1"/>
  <c r="B54" i="38"/>
  <c r="E54" i="38"/>
  <c r="H54" i="38" s="1"/>
  <c r="I54" i="38" s="1"/>
  <c r="B55" i="38"/>
  <c r="E55" i="38"/>
  <c r="H55" i="38" s="1"/>
  <c r="I55" i="38" s="1"/>
  <c r="B56" i="38"/>
  <c r="E56" i="38"/>
  <c r="H56" i="38" s="1"/>
  <c r="I56" i="38" s="1"/>
  <c r="B57" i="38"/>
  <c r="E57" i="38"/>
  <c r="H57" i="38"/>
  <c r="I57" i="38" s="1"/>
  <c r="B58" i="38"/>
  <c r="E58" i="38"/>
  <c r="H58" i="38" s="1"/>
  <c r="I58" i="38" s="1"/>
  <c r="B59" i="38"/>
  <c r="E59" i="38"/>
  <c r="H59" i="38" s="1"/>
  <c r="I59" i="38" s="1"/>
  <c r="B60" i="38"/>
  <c r="E60" i="38"/>
  <c r="H60" i="38" s="1"/>
  <c r="I60" i="38" s="1"/>
  <c r="B61" i="38"/>
  <c r="E61" i="38"/>
  <c r="H61" i="38"/>
  <c r="I61" i="38" s="1"/>
  <c r="B62" i="38"/>
  <c r="E62" i="38"/>
  <c r="H62" i="38" s="1"/>
  <c r="I62" i="38" s="1"/>
  <c r="B63" i="38"/>
  <c r="E63" i="38"/>
  <c r="H63" i="38" s="1"/>
  <c r="I63" i="38" s="1"/>
  <c r="B64" i="38"/>
  <c r="E64" i="38"/>
  <c r="H64" i="38" s="1"/>
  <c r="I64" i="38" s="1"/>
  <c r="B68" i="38"/>
  <c r="E68" i="38"/>
  <c r="H68" i="38"/>
  <c r="I68" i="38" s="1"/>
  <c r="B69" i="38"/>
  <c r="E69" i="38"/>
  <c r="H69" i="38" s="1"/>
  <c r="I69" i="38" s="1"/>
  <c r="B70" i="38"/>
  <c r="E70" i="38"/>
  <c r="H70" i="38" s="1"/>
  <c r="I70" i="38" s="1"/>
  <c r="B71" i="38"/>
  <c r="E71" i="38"/>
  <c r="H71" i="38" s="1"/>
  <c r="I71" i="38" s="1"/>
  <c r="B72" i="38"/>
  <c r="E72" i="38"/>
  <c r="H72" i="38"/>
  <c r="I72" i="38" s="1"/>
  <c r="B73" i="38"/>
  <c r="E73" i="38"/>
  <c r="H73" i="38" s="1"/>
  <c r="I73" i="38" s="1"/>
  <c r="B74" i="38"/>
  <c r="E74" i="38"/>
  <c r="H74" i="38" s="1"/>
  <c r="I74" i="38" s="1"/>
  <c r="B75" i="38"/>
  <c r="E75" i="38"/>
  <c r="H75" i="38" s="1"/>
  <c r="I75" i="38" s="1"/>
  <c r="B76" i="38"/>
  <c r="E76" i="38"/>
  <c r="H76" i="38"/>
  <c r="I76" i="38" s="1"/>
  <c r="B77" i="38"/>
  <c r="E77" i="38"/>
  <c r="H77" i="38" s="1"/>
  <c r="I77" i="38" s="1"/>
  <c r="B78" i="38"/>
  <c r="E78" i="38"/>
  <c r="H78" i="38" s="1"/>
  <c r="I78" i="38" s="1"/>
  <c r="B79" i="38"/>
  <c r="E79" i="38"/>
  <c r="H79" i="38" s="1"/>
  <c r="I79" i="38" s="1"/>
  <c r="B83" i="38"/>
  <c r="E83" i="38"/>
  <c r="H83" i="38"/>
  <c r="I83" i="38" s="1"/>
  <c r="B84" i="38"/>
  <c r="E84" i="38"/>
  <c r="H84" i="38" s="1"/>
  <c r="I84" i="38" s="1"/>
  <c r="B85" i="38"/>
  <c r="E85" i="38"/>
  <c r="H85" i="38" s="1"/>
  <c r="I85" i="38" s="1"/>
  <c r="B86" i="38"/>
  <c r="E86" i="38"/>
  <c r="H86" i="38" s="1"/>
  <c r="I86" i="38" s="1"/>
  <c r="B87" i="38"/>
  <c r="E87" i="38"/>
  <c r="H87" i="38"/>
  <c r="I87" i="38" s="1"/>
  <c r="B88" i="38"/>
  <c r="E88" i="38"/>
  <c r="H88" i="38" s="1"/>
  <c r="I88" i="38" s="1"/>
  <c r="B89" i="38"/>
  <c r="E89" i="38"/>
  <c r="H89" i="38" s="1"/>
  <c r="I89" i="38" s="1"/>
  <c r="B90" i="38"/>
  <c r="E90" i="38"/>
  <c r="H90" i="38" s="1"/>
  <c r="I90" i="38" s="1"/>
  <c r="B91" i="38"/>
  <c r="E91" i="38"/>
  <c r="H91" i="38"/>
  <c r="I91" i="38" s="1"/>
  <c r="B92" i="38"/>
  <c r="E92" i="38"/>
  <c r="H92" i="38" s="1"/>
  <c r="I92" i="38" s="1"/>
  <c r="B93" i="38"/>
  <c r="E93" i="38"/>
  <c r="H93" i="38" s="1"/>
  <c r="I93" i="38" s="1"/>
  <c r="B94" i="38"/>
  <c r="E94" i="38"/>
  <c r="H94" i="38" s="1"/>
  <c r="I94" i="38" s="1"/>
  <c r="M11" i="10"/>
  <c r="M13" i="10"/>
  <c r="M15" i="10"/>
  <c r="M17" i="10"/>
  <c r="M19" i="10"/>
  <c r="M21" i="10"/>
  <c r="M23" i="10"/>
  <c r="M25" i="10"/>
  <c r="M27" i="10"/>
  <c r="M29" i="10"/>
  <c r="M31" i="10"/>
  <c r="E6" i="47"/>
  <c r="E7" i="47"/>
  <c r="C6" i="47"/>
  <c r="X6" i="44"/>
  <c r="X7" i="44"/>
  <c r="X8" i="44"/>
  <c r="X9" i="44"/>
  <c r="X10" i="44"/>
  <c r="X11" i="44"/>
  <c r="X12" i="44"/>
  <c r="X13" i="44"/>
  <c r="X14" i="44"/>
  <c r="X15" i="44"/>
  <c r="X16" i="44"/>
  <c r="X17" i="44"/>
  <c r="X18" i="44"/>
  <c r="X19" i="44"/>
  <c r="X20" i="44"/>
  <c r="X21" i="44"/>
  <c r="X22" i="44"/>
  <c r="X23" i="44"/>
  <c r="X24" i="44"/>
  <c r="X25" i="44"/>
  <c r="X26" i="44"/>
  <c r="X27" i="44"/>
  <c r="X28" i="44"/>
  <c r="X29" i="44"/>
  <c r="X30" i="44"/>
  <c r="X31" i="44"/>
  <c r="X32" i="44"/>
  <c r="X33" i="44"/>
  <c r="X34" i="44"/>
  <c r="X35" i="44"/>
  <c r="X36" i="44"/>
  <c r="X37" i="44"/>
  <c r="X38" i="44"/>
  <c r="X39" i="44"/>
  <c r="X40" i="44"/>
  <c r="X41" i="44"/>
  <c r="X42" i="44"/>
  <c r="X50" i="44"/>
  <c r="X58" i="44"/>
  <c r="X59" i="44"/>
  <c r="X60" i="44"/>
  <c r="X61" i="44"/>
  <c r="X62" i="44"/>
  <c r="X63" i="44"/>
  <c r="X64" i="44"/>
  <c r="X65" i="44"/>
  <c r="X66" i="44"/>
  <c r="X67" i="44"/>
  <c r="X68" i="44"/>
  <c r="X69" i="44"/>
  <c r="X70" i="44"/>
  <c r="X71" i="44"/>
  <c r="X72" i="44"/>
  <c r="X73" i="44"/>
  <c r="X74" i="44"/>
  <c r="X75" i="44"/>
  <c r="X76" i="44"/>
  <c r="X77" i="44"/>
  <c r="X78" i="44"/>
  <c r="X79" i="44"/>
  <c r="X80" i="44"/>
  <c r="X81" i="44"/>
  <c r="X82" i="44"/>
  <c r="X83" i="44"/>
  <c r="X84" i="44"/>
  <c r="X85" i="44"/>
  <c r="X86" i="44"/>
  <c r="X87" i="44"/>
  <c r="X88" i="44"/>
  <c r="X89" i="44"/>
  <c r="X90" i="44"/>
  <c r="X91" i="44"/>
  <c r="X92" i="44"/>
  <c r="X93" i="44"/>
  <c r="X94" i="44"/>
  <c r="X95" i="44"/>
  <c r="X108" i="44"/>
  <c r="X109" i="44"/>
  <c r="X110" i="44"/>
  <c r="X111" i="44"/>
  <c r="X112" i="44"/>
  <c r="X113" i="44"/>
  <c r="X114" i="44"/>
  <c r="X115" i="44"/>
  <c r="X116" i="44"/>
  <c r="X117" i="44"/>
  <c r="X118" i="44"/>
  <c r="X119" i="44"/>
  <c r="X120" i="44"/>
  <c r="X121" i="44"/>
  <c r="X122" i="44"/>
  <c r="X123" i="44"/>
  <c r="X124" i="44"/>
  <c r="X125" i="44"/>
  <c r="X126" i="44"/>
  <c r="X127" i="44"/>
  <c r="X128" i="44"/>
  <c r="X129" i="44"/>
  <c r="X130" i="44"/>
  <c r="X131" i="44"/>
  <c r="X132" i="44"/>
  <c r="X133" i="44"/>
  <c r="X134" i="44"/>
  <c r="X135" i="44"/>
  <c r="X136" i="44"/>
  <c r="X137" i="44"/>
  <c r="X138" i="44"/>
  <c r="X139" i="44"/>
  <c r="X140" i="44"/>
  <c r="X141" i="44"/>
  <c r="X142" i="44"/>
  <c r="X143" i="44"/>
  <c r="X144" i="44"/>
  <c r="X145" i="44"/>
  <c r="X146" i="44"/>
  <c r="X147" i="44"/>
  <c r="X148" i="44"/>
  <c r="X149" i="44"/>
  <c r="X150" i="44"/>
  <c r="X151" i="44"/>
  <c r="X152" i="44"/>
  <c r="X153" i="44"/>
  <c r="X154" i="44"/>
  <c r="X155" i="44"/>
  <c r="X156" i="44"/>
  <c r="X157" i="44"/>
  <c r="X158" i="44"/>
  <c r="X159" i="44"/>
  <c r="X160" i="44"/>
  <c r="X161" i="44"/>
  <c r="X162" i="44"/>
  <c r="X163" i="44"/>
  <c r="X164" i="44"/>
  <c r="X165" i="44"/>
  <c r="X166" i="44"/>
  <c r="X167" i="44"/>
  <c r="X168" i="44"/>
  <c r="X169" i="44"/>
  <c r="X170" i="44"/>
  <c r="X171" i="44"/>
  <c r="X172" i="44"/>
  <c r="X173" i="44"/>
  <c r="X174" i="44"/>
  <c r="X175" i="44"/>
  <c r="X176" i="44"/>
  <c r="X177" i="44"/>
  <c r="X178" i="44"/>
  <c r="X179" i="44"/>
  <c r="X180" i="44"/>
  <c r="X181" i="44"/>
  <c r="X182" i="44"/>
  <c r="X183" i="44"/>
  <c r="X184" i="44"/>
  <c r="X185" i="44"/>
  <c r="X186" i="44"/>
  <c r="X187" i="44"/>
  <c r="X188" i="44"/>
  <c r="X189" i="44"/>
  <c r="X190" i="44"/>
  <c r="X191" i="44"/>
  <c r="X192" i="44"/>
  <c r="X193" i="44"/>
  <c r="X194" i="44"/>
  <c r="X195" i="44"/>
  <c r="X196" i="44"/>
  <c r="X197" i="44"/>
  <c r="X198" i="44"/>
  <c r="X199" i="44"/>
  <c r="X200" i="44"/>
  <c r="X201" i="44"/>
  <c r="X202" i="44"/>
  <c r="X203" i="44"/>
  <c r="X204" i="44"/>
  <c r="X205" i="44"/>
  <c r="X206" i="44"/>
  <c r="X207" i="44"/>
  <c r="X208" i="44"/>
  <c r="X209" i="44"/>
  <c r="X210" i="44"/>
  <c r="X211" i="44"/>
  <c r="X212" i="44"/>
  <c r="X213" i="44"/>
  <c r="X214" i="44"/>
  <c r="X215" i="44"/>
  <c r="X216" i="44"/>
  <c r="X217" i="44"/>
  <c r="X218" i="44"/>
  <c r="X219" i="44"/>
  <c r="X220" i="44"/>
  <c r="X221" i="44"/>
  <c r="X222" i="44"/>
  <c r="X223" i="44"/>
  <c r="X224" i="44"/>
  <c r="X225" i="44"/>
  <c r="X226" i="44"/>
  <c r="X227" i="44"/>
  <c r="X228" i="44"/>
  <c r="X229" i="44"/>
  <c r="X230" i="44"/>
  <c r="X231" i="44"/>
  <c r="X232" i="44"/>
  <c r="X233" i="44"/>
  <c r="X234" i="44"/>
  <c r="X235" i="44"/>
  <c r="X236" i="44"/>
  <c r="X237" i="44"/>
  <c r="X238" i="44"/>
  <c r="X239" i="44"/>
  <c r="X240" i="44"/>
  <c r="X241" i="44"/>
  <c r="X242" i="44"/>
  <c r="X243" i="44"/>
  <c r="X244" i="44"/>
  <c r="X245" i="44"/>
  <c r="X246" i="44"/>
  <c r="X247" i="44"/>
  <c r="X248" i="44"/>
  <c r="X249" i="44"/>
  <c r="X250" i="44"/>
  <c r="X251" i="44"/>
  <c r="X252" i="44"/>
  <c r="X253" i="44"/>
  <c r="X254" i="44"/>
  <c r="X255" i="44"/>
  <c r="X256" i="44"/>
  <c r="X257" i="44"/>
  <c r="X258" i="44"/>
  <c r="X259" i="44"/>
  <c r="X260" i="44"/>
  <c r="X261" i="44"/>
  <c r="X262" i="44"/>
  <c r="X263" i="44"/>
  <c r="X264" i="44"/>
  <c r="X265" i="44"/>
  <c r="X266" i="44"/>
  <c r="X267" i="44"/>
  <c r="X268" i="44"/>
  <c r="X269" i="44"/>
  <c r="X270" i="44"/>
  <c r="X271" i="44"/>
  <c r="X272" i="44"/>
  <c r="X273" i="44"/>
  <c r="X274" i="44"/>
  <c r="X275" i="44"/>
  <c r="X276" i="44"/>
  <c r="X277" i="44"/>
  <c r="X278" i="44"/>
  <c r="X279" i="44"/>
  <c r="X280" i="44"/>
  <c r="X281" i="44"/>
  <c r="X282" i="44"/>
  <c r="X283" i="44"/>
  <c r="X284" i="44"/>
  <c r="X285" i="44"/>
  <c r="X286" i="44"/>
  <c r="X287" i="44"/>
  <c r="X288" i="44"/>
  <c r="X289" i="44"/>
  <c r="X290" i="44"/>
  <c r="X291" i="44"/>
  <c r="X292" i="44"/>
  <c r="X293" i="44"/>
  <c r="X294" i="44"/>
  <c r="X295" i="44"/>
  <c r="X296" i="44"/>
  <c r="X297" i="44"/>
  <c r="X298" i="44"/>
  <c r="X299" i="44"/>
  <c r="X300" i="44"/>
  <c r="X301" i="44"/>
  <c r="X302" i="44"/>
  <c r="X303" i="44"/>
  <c r="X304" i="44"/>
  <c r="X305" i="44"/>
  <c r="X306" i="44"/>
  <c r="X307" i="44"/>
  <c r="X308" i="44"/>
  <c r="X309" i="44"/>
  <c r="X310" i="44"/>
  <c r="X311" i="44"/>
  <c r="X312" i="44"/>
  <c r="X313" i="44"/>
  <c r="X314" i="44"/>
  <c r="X315" i="44"/>
  <c r="X316" i="44"/>
  <c r="X317" i="44"/>
  <c r="X318" i="44"/>
  <c r="X319" i="44"/>
  <c r="X320" i="44"/>
  <c r="X321" i="44"/>
  <c r="X322" i="44"/>
  <c r="X323" i="44"/>
  <c r="X324" i="44"/>
  <c r="X325" i="44"/>
  <c r="X326" i="44"/>
  <c r="X327" i="44"/>
  <c r="X328" i="44"/>
  <c r="X329" i="44"/>
  <c r="X330" i="44"/>
  <c r="X331" i="44"/>
  <c r="X332" i="44"/>
  <c r="X333" i="44"/>
  <c r="X334" i="44"/>
  <c r="X335" i="44"/>
  <c r="X336" i="44"/>
  <c r="X337" i="44"/>
  <c r="X338" i="44"/>
  <c r="X339" i="44"/>
  <c r="X340" i="44"/>
  <c r="X341" i="44"/>
  <c r="X342" i="44"/>
  <c r="X343" i="44"/>
  <c r="X344" i="44"/>
  <c r="X345" i="44"/>
  <c r="X346" i="44"/>
  <c r="X347" i="44"/>
  <c r="X348" i="44"/>
  <c r="X349" i="44"/>
  <c r="X350" i="44"/>
  <c r="X351" i="44"/>
  <c r="X352" i="44"/>
  <c r="X353" i="44"/>
  <c r="X354" i="44"/>
  <c r="X355" i="44"/>
  <c r="X356" i="44"/>
  <c r="X357" i="44"/>
  <c r="X358" i="44"/>
  <c r="X359" i="44"/>
  <c r="X360" i="44"/>
  <c r="X361" i="44"/>
  <c r="X362" i="44"/>
  <c r="X363" i="44"/>
  <c r="X364" i="44"/>
  <c r="X365" i="44"/>
  <c r="X366" i="44"/>
  <c r="X367" i="44"/>
  <c r="X368" i="44"/>
  <c r="X369" i="44"/>
  <c r="X370" i="44"/>
  <c r="X371" i="44"/>
  <c r="X372" i="44"/>
  <c r="X373" i="44"/>
  <c r="X374" i="44"/>
  <c r="X375" i="44"/>
  <c r="X376" i="44"/>
  <c r="X377" i="44"/>
  <c r="X378" i="44"/>
  <c r="X379" i="44"/>
  <c r="X380" i="44"/>
  <c r="X381" i="44"/>
  <c r="X382" i="44"/>
  <c r="X383" i="44"/>
  <c r="X384" i="44"/>
  <c r="X385" i="44"/>
  <c r="X386" i="44"/>
  <c r="X387" i="44"/>
  <c r="X388" i="44"/>
  <c r="X389" i="44"/>
  <c r="X390" i="44"/>
  <c r="X391" i="44"/>
  <c r="X392" i="44"/>
  <c r="X393" i="44"/>
  <c r="X394" i="44"/>
  <c r="X395" i="44"/>
  <c r="X396" i="44"/>
  <c r="X397" i="44"/>
  <c r="X398" i="44"/>
  <c r="X399" i="44"/>
  <c r="X400" i="44"/>
  <c r="X401" i="44"/>
  <c r="X402" i="44"/>
  <c r="X403" i="44"/>
  <c r="X404" i="44"/>
  <c r="X405" i="44"/>
  <c r="X406" i="44"/>
  <c r="X407" i="44"/>
  <c r="X408" i="44"/>
  <c r="X409" i="44"/>
  <c r="X410" i="44"/>
  <c r="X411" i="44"/>
  <c r="X412" i="44"/>
  <c r="X413" i="44"/>
  <c r="X414" i="44"/>
  <c r="X415" i="44"/>
  <c r="X416" i="44"/>
  <c r="X417" i="44"/>
  <c r="X418" i="44"/>
  <c r="X419" i="44"/>
  <c r="X420" i="44"/>
  <c r="X421" i="44"/>
  <c r="X422" i="44"/>
  <c r="X423" i="44"/>
  <c r="X424" i="44"/>
  <c r="X425" i="44"/>
  <c r="X426" i="44"/>
  <c r="X427" i="44"/>
  <c r="X428" i="44"/>
  <c r="X429" i="44"/>
  <c r="X430" i="44"/>
  <c r="X431" i="44"/>
  <c r="X432" i="44"/>
  <c r="X433" i="44"/>
  <c r="X434" i="44"/>
  <c r="X435" i="44"/>
  <c r="X436" i="44"/>
  <c r="X437" i="44"/>
  <c r="X438" i="44"/>
  <c r="X439" i="44"/>
  <c r="X440" i="44"/>
  <c r="X441" i="44"/>
  <c r="X442" i="44"/>
  <c r="X443" i="44"/>
  <c r="X444" i="44"/>
  <c r="X445" i="44"/>
  <c r="X446" i="44"/>
  <c r="X447" i="44"/>
  <c r="X448" i="44"/>
  <c r="X449" i="44"/>
  <c r="X450" i="44"/>
  <c r="X451" i="44"/>
  <c r="X452" i="44"/>
  <c r="X453" i="44"/>
  <c r="X454" i="44"/>
  <c r="X455" i="44"/>
  <c r="X456" i="44"/>
  <c r="X457" i="44"/>
  <c r="X458" i="44"/>
  <c r="X459" i="44"/>
  <c r="X460" i="44"/>
  <c r="X461" i="44"/>
  <c r="X462" i="44"/>
  <c r="X463" i="44"/>
  <c r="X464" i="44"/>
  <c r="X465" i="44"/>
  <c r="X466" i="44"/>
  <c r="X467" i="44"/>
  <c r="X468" i="44"/>
  <c r="X469" i="44"/>
  <c r="X470" i="44"/>
  <c r="X471" i="44"/>
  <c r="X472" i="44"/>
  <c r="X473" i="44"/>
  <c r="X474" i="44"/>
  <c r="X475" i="44"/>
  <c r="X476" i="44"/>
  <c r="X477" i="44"/>
  <c r="X478" i="44"/>
  <c r="X479" i="44"/>
  <c r="X480" i="44"/>
  <c r="X481" i="44"/>
  <c r="X482" i="44"/>
  <c r="X483" i="44"/>
  <c r="X484" i="44"/>
  <c r="X485" i="44"/>
  <c r="X486" i="44"/>
  <c r="X487" i="44"/>
  <c r="X488" i="44"/>
  <c r="X489" i="44"/>
  <c r="X490" i="44"/>
  <c r="X491" i="44"/>
  <c r="X492" i="44"/>
  <c r="X493" i="44"/>
  <c r="X494" i="44"/>
  <c r="X495" i="44"/>
  <c r="X496" i="44"/>
  <c r="X497" i="44"/>
  <c r="X498" i="44"/>
  <c r="X499" i="44"/>
  <c r="X500" i="44"/>
  <c r="X501" i="44"/>
  <c r="X502" i="44"/>
  <c r="X503" i="44"/>
  <c r="X504" i="44"/>
  <c r="X505" i="44"/>
  <c r="X506" i="44"/>
  <c r="X507" i="44"/>
  <c r="X508" i="44"/>
  <c r="X509" i="44"/>
  <c r="X510" i="44"/>
  <c r="X511" i="44"/>
  <c r="X512" i="44"/>
  <c r="X513" i="44"/>
  <c r="X514" i="44"/>
  <c r="X515" i="44"/>
  <c r="X516" i="44"/>
  <c r="X517" i="44"/>
  <c r="X518" i="44"/>
  <c r="X519" i="44"/>
  <c r="X520" i="44"/>
  <c r="X521" i="44"/>
  <c r="X522" i="44"/>
  <c r="X523" i="44"/>
  <c r="X524" i="44"/>
  <c r="X525" i="44"/>
  <c r="X526" i="44"/>
  <c r="X527" i="44"/>
  <c r="X528" i="44"/>
  <c r="X529" i="44"/>
  <c r="X530" i="44"/>
  <c r="X531" i="44"/>
  <c r="X532" i="44"/>
  <c r="X533" i="44"/>
  <c r="X534" i="44"/>
  <c r="X535" i="44"/>
  <c r="X536" i="44"/>
  <c r="X537" i="44"/>
  <c r="X538" i="44"/>
  <c r="X539" i="44"/>
  <c r="X540" i="44"/>
  <c r="X541" i="44"/>
  <c r="X542" i="44"/>
  <c r="X543" i="44"/>
  <c r="X544" i="44"/>
  <c r="X545" i="44"/>
  <c r="X546" i="44"/>
  <c r="X547" i="44"/>
  <c r="X548" i="44"/>
  <c r="X549" i="44"/>
  <c r="X550" i="44"/>
  <c r="X551" i="44"/>
  <c r="X552" i="44"/>
  <c r="X553" i="44"/>
  <c r="X554" i="44"/>
  <c r="X555" i="44"/>
  <c r="X556" i="44"/>
  <c r="X557" i="44"/>
  <c r="X558" i="44"/>
  <c r="X559" i="44"/>
  <c r="X560" i="44"/>
  <c r="X561" i="44"/>
  <c r="X562" i="44"/>
  <c r="X563" i="44"/>
  <c r="X564" i="44"/>
  <c r="X565" i="44"/>
  <c r="X566" i="44"/>
  <c r="X567" i="44"/>
  <c r="X568" i="44"/>
  <c r="X569" i="44"/>
  <c r="X570" i="44"/>
  <c r="X571" i="44"/>
  <c r="X572" i="44"/>
  <c r="X573" i="44"/>
  <c r="X574" i="44"/>
  <c r="X575" i="44"/>
  <c r="X576" i="44"/>
  <c r="X577" i="44"/>
  <c r="X578" i="44"/>
  <c r="X579" i="44"/>
  <c r="X580" i="44"/>
  <c r="X581" i="44"/>
  <c r="X582" i="44"/>
  <c r="X583" i="44"/>
  <c r="X584" i="44"/>
  <c r="X585" i="44"/>
  <c r="X586" i="44"/>
  <c r="X587" i="44"/>
  <c r="X588" i="44"/>
  <c r="X589" i="44"/>
  <c r="X590" i="44"/>
  <c r="X591" i="44"/>
  <c r="X592" i="44"/>
  <c r="X593" i="44"/>
  <c r="X594" i="44"/>
  <c r="X595" i="44"/>
  <c r="X596" i="44"/>
  <c r="X597" i="44"/>
  <c r="X598" i="44"/>
  <c r="X599" i="44"/>
  <c r="X600" i="44"/>
  <c r="X601" i="44"/>
  <c r="X602" i="44"/>
  <c r="X603" i="44"/>
  <c r="X604" i="44"/>
  <c r="X605" i="44"/>
  <c r="X606" i="44"/>
  <c r="X607" i="44"/>
  <c r="X608" i="44"/>
  <c r="X609" i="44"/>
  <c r="X610" i="44"/>
  <c r="X611" i="44"/>
  <c r="X612" i="44"/>
  <c r="X613" i="44"/>
  <c r="X614" i="44"/>
  <c r="X615" i="44"/>
  <c r="X616" i="44"/>
  <c r="X617" i="44"/>
  <c r="X618" i="44"/>
  <c r="X619" i="44"/>
  <c r="X620" i="44"/>
  <c r="X621" i="44"/>
  <c r="X622" i="44"/>
  <c r="X623" i="44"/>
  <c r="X624" i="44"/>
  <c r="X625" i="44"/>
  <c r="X626" i="44"/>
  <c r="X627" i="44"/>
  <c r="X628" i="44"/>
  <c r="X629" i="44"/>
  <c r="X630" i="44"/>
  <c r="X631" i="44"/>
  <c r="X632" i="44"/>
  <c r="X633" i="44"/>
  <c r="X634" i="44"/>
  <c r="X635" i="44"/>
  <c r="X636" i="44"/>
  <c r="X637" i="44"/>
  <c r="X638" i="44"/>
  <c r="X639" i="44"/>
  <c r="X640" i="44"/>
  <c r="X641" i="44"/>
  <c r="X642" i="44"/>
  <c r="X643" i="44"/>
  <c r="X644" i="44"/>
  <c r="X645" i="44"/>
  <c r="X646" i="44"/>
  <c r="X647" i="44"/>
  <c r="X648" i="44"/>
  <c r="X649" i="44"/>
  <c r="X650" i="44"/>
  <c r="X651" i="44"/>
  <c r="X652" i="44"/>
  <c r="X653" i="44"/>
  <c r="X654" i="44"/>
  <c r="X655" i="44"/>
  <c r="X656" i="44"/>
  <c r="X657" i="44"/>
  <c r="X658" i="44"/>
  <c r="X659" i="44"/>
  <c r="X660" i="44"/>
  <c r="X661" i="44"/>
  <c r="X662" i="44"/>
  <c r="X663" i="44"/>
  <c r="X664" i="44"/>
  <c r="X665" i="44"/>
  <c r="X666" i="44"/>
  <c r="X667" i="44"/>
  <c r="X668" i="44"/>
  <c r="X669" i="44"/>
  <c r="X670" i="44"/>
  <c r="X671" i="44"/>
  <c r="X672" i="44"/>
  <c r="X673" i="44"/>
  <c r="X674" i="44"/>
  <c r="X675" i="44"/>
  <c r="X676" i="44"/>
  <c r="X677" i="44"/>
  <c r="X678" i="44"/>
  <c r="X679" i="44"/>
  <c r="X680" i="44"/>
  <c r="X681" i="44"/>
  <c r="X682" i="44"/>
  <c r="X683" i="44"/>
  <c r="X684" i="44"/>
  <c r="X685" i="44"/>
  <c r="X686" i="44"/>
  <c r="X687" i="44"/>
  <c r="X688" i="44"/>
  <c r="X689" i="44"/>
  <c r="X690" i="44"/>
  <c r="X691" i="44"/>
  <c r="X692" i="44"/>
  <c r="X693" i="44"/>
  <c r="X694" i="44"/>
  <c r="X695" i="44"/>
  <c r="X696" i="44"/>
  <c r="X697" i="44"/>
  <c r="X698" i="44"/>
  <c r="X699" i="44"/>
  <c r="X700" i="44"/>
  <c r="X701" i="44"/>
  <c r="X702" i="44"/>
  <c r="X703" i="44"/>
  <c r="X704" i="44"/>
  <c r="X705" i="44"/>
  <c r="X706" i="44"/>
  <c r="X707" i="44"/>
  <c r="X708" i="44"/>
  <c r="X709" i="44"/>
  <c r="X710" i="44"/>
  <c r="X711" i="44"/>
  <c r="X712" i="44"/>
  <c r="X713" i="44"/>
  <c r="X714" i="44"/>
  <c r="X715" i="44"/>
  <c r="X716" i="44"/>
  <c r="X717" i="44"/>
  <c r="X718" i="44"/>
  <c r="X719" i="44"/>
  <c r="X720" i="44"/>
  <c r="X721" i="44"/>
  <c r="X722" i="44"/>
  <c r="X723" i="44"/>
  <c r="X724" i="44"/>
  <c r="X725" i="44"/>
  <c r="X726" i="44"/>
  <c r="X727" i="44"/>
  <c r="X728" i="44"/>
  <c r="X729" i="44"/>
  <c r="X730" i="44"/>
  <c r="X731" i="44"/>
  <c r="X732" i="44"/>
  <c r="X733" i="44"/>
  <c r="X734" i="44"/>
  <c r="X735" i="44"/>
  <c r="X736" i="44"/>
  <c r="X737" i="44"/>
  <c r="X738" i="44"/>
  <c r="X739" i="44"/>
  <c r="X740" i="44"/>
  <c r="X741" i="44"/>
  <c r="X742" i="44"/>
  <c r="X743" i="44"/>
  <c r="X744" i="44"/>
  <c r="X745" i="44"/>
  <c r="X746" i="44"/>
  <c r="X747" i="44"/>
  <c r="X748" i="44"/>
  <c r="X749" i="44"/>
  <c r="X750" i="44"/>
  <c r="X751" i="44"/>
  <c r="X752" i="44"/>
  <c r="X753" i="44"/>
  <c r="X754" i="44"/>
  <c r="X755" i="44"/>
  <c r="X756" i="44"/>
  <c r="X757" i="44"/>
  <c r="X758" i="44"/>
  <c r="X759" i="44"/>
  <c r="X760" i="44"/>
  <c r="X761" i="44"/>
  <c r="X762" i="44"/>
  <c r="X763" i="44"/>
  <c r="X764" i="44"/>
  <c r="X765" i="44"/>
  <c r="X766" i="44"/>
  <c r="X767" i="44"/>
  <c r="X768" i="44"/>
  <c r="X769" i="44"/>
  <c r="X770" i="44"/>
  <c r="X771" i="44"/>
  <c r="X772" i="44"/>
  <c r="X773" i="44"/>
  <c r="X774" i="44"/>
  <c r="X775" i="44"/>
  <c r="X776" i="44"/>
  <c r="X777" i="44"/>
  <c r="X778" i="44"/>
  <c r="X779" i="44"/>
  <c r="X780" i="44"/>
  <c r="X781" i="44"/>
  <c r="X782" i="44"/>
  <c r="X783" i="44"/>
  <c r="X784" i="44"/>
  <c r="X785" i="44"/>
  <c r="X786" i="44"/>
  <c r="X787" i="44"/>
  <c r="X788" i="44"/>
  <c r="X789" i="44"/>
  <c r="X790" i="44"/>
  <c r="X791" i="44"/>
  <c r="X792" i="44"/>
  <c r="X793" i="44"/>
  <c r="X794" i="44"/>
  <c r="X795" i="44"/>
  <c r="X796" i="44"/>
  <c r="X797" i="44"/>
  <c r="X798" i="44"/>
  <c r="X799" i="44"/>
  <c r="X800" i="44"/>
  <c r="X801" i="44"/>
  <c r="X802" i="44"/>
  <c r="X803" i="44"/>
  <c r="X804" i="44"/>
  <c r="X805" i="44"/>
  <c r="X806" i="44"/>
  <c r="X807" i="44"/>
  <c r="X808" i="44"/>
  <c r="X809" i="44"/>
  <c r="X810" i="44"/>
  <c r="X811" i="44"/>
  <c r="X812" i="44"/>
  <c r="X813" i="44"/>
  <c r="X814" i="44"/>
  <c r="X815" i="44"/>
  <c r="X816" i="44"/>
  <c r="X817" i="44"/>
  <c r="X818" i="44"/>
  <c r="X819" i="44"/>
  <c r="X820" i="44"/>
  <c r="X821" i="44"/>
  <c r="X822" i="44"/>
  <c r="X823" i="44"/>
  <c r="X824" i="44"/>
  <c r="X825" i="44"/>
  <c r="X826" i="44"/>
  <c r="X827" i="44"/>
  <c r="X828" i="44"/>
  <c r="X829" i="44"/>
  <c r="X830" i="44"/>
  <c r="X831" i="44"/>
  <c r="X832" i="44"/>
  <c r="X833" i="44"/>
  <c r="X834" i="44"/>
  <c r="X835" i="44"/>
  <c r="X836" i="44"/>
  <c r="X837" i="44"/>
  <c r="X838" i="44"/>
  <c r="X839" i="44"/>
  <c r="X840" i="44"/>
  <c r="X841" i="44"/>
  <c r="X842" i="44"/>
  <c r="X843" i="44"/>
  <c r="X844" i="44"/>
  <c r="X845" i="44"/>
  <c r="X846" i="44"/>
  <c r="X847" i="44"/>
  <c r="X848" i="44"/>
  <c r="X849" i="44"/>
  <c r="X850" i="44"/>
  <c r="X851" i="44"/>
  <c r="X852" i="44"/>
  <c r="X853" i="44"/>
  <c r="X854" i="44"/>
  <c r="X855" i="44"/>
  <c r="X856" i="44"/>
  <c r="X857" i="44"/>
  <c r="X858" i="44"/>
  <c r="X859" i="44"/>
  <c r="X860" i="44"/>
  <c r="X861" i="44"/>
  <c r="X862" i="44"/>
  <c r="X863" i="44"/>
  <c r="X864" i="44"/>
  <c r="X865" i="44"/>
  <c r="X866" i="44"/>
  <c r="Q6" i="44"/>
  <c r="Q7" i="44"/>
  <c r="Q8" i="44"/>
  <c r="Q9" i="44"/>
  <c r="Q10" i="44"/>
  <c r="Q11" i="44"/>
  <c r="Q12" i="44"/>
  <c r="Q13" i="44"/>
  <c r="Q14" i="44"/>
  <c r="Q15" i="44"/>
  <c r="Q16" i="44"/>
  <c r="Q17" i="44"/>
  <c r="Q18" i="44"/>
  <c r="Q19" i="44"/>
  <c r="Q20" i="44"/>
  <c r="Q21" i="44"/>
  <c r="Q22" i="44"/>
  <c r="Q23" i="44"/>
  <c r="Q24" i="44"/>
  <c r="Q25" i="44"/>
  <c r="Q26" i="44"/>
  <c r="Q27" i="44"/>
  <c r="Q28" i="44"/>
  <c r="Q29" i="44"/>
  <c r="Q30" i="44"/>
  <c r="Q31" i="44"/>
  <c r="Q32" i="44"/>
  <c r="Q33" i="44"/>
  <c r="Q34" i="44"/>
  <c r="Q35" i="44"/>
  <c r="Q36" i="44"/>
  <c r="Q37" i="44"/>
  <c r="Q38" i="44"/>
  <c r="Q39" i="44"/>
  <c r="Q40" i="44"/>
  <c r="Q41" i="44"/>
  <c r="Q42" i="44"/>
  <c r="Q50" i="44"/>
  <c r="Q58" i="44"/>
  <c r="Q59" i="44"/>
  <c r="Q60" i="44"/>
  <c r="Q61" i="44"/>
  <c r="Q62" i="44"/>
  <c r="Q63" i="44"/>
  <c r="Q64" i="44"/>
  <c r="Q65" i="44"/>
  <c r="Q66" i="44"/>
  <c r="Q67" i="44"/>
  <c r="Q68" i="44"/>
  <c r="Q69" i="44"/>
  <c r="Q70" i="44"/>
  <c r="Q71" i="44"/>
  <c r="Q72" i="44"/>
  <c r="Q73" i="44"/>
  <c r="Q74" i="44"/>
  <c r="Q75" i="44"/>
  <c r="Q76" i="44"/>
  <c r="Q77" i="44"/>
  <c r="Q78" i="44"/>
  <c r="Q79" i="44"/>
  <c r="Q80" i="44"/>
  <c r="Q81" i="44"/>
  <c r="Q82" i="44"/>
  <c r="Q83" i="44"/>
  <c r="Q84" i="44"/>
  <c r="Q85" i="44"/>
  <c r="Q86" i="44"/>
  <c r="Q87" i="44"/>
  <c r="Q88" i="44"/>
  <c r="Q89" i="44"/>
  <c r="Q90" i="44"/>
  <c r="Q91" i="44"/>
  <c r="Q92" i="44"/>
  <c r="Q93" i="44"/>
  <c r="Q94" i="44"/>
  <c r="Q95" i="44"/>
  <c r="Q109" i="44"/>
  <c r="Q110" i="44"/>
  <c r="Q111" i="44"/>
  <c r="Q112" i="44"/>
  <c r="Q113" i="44"/>
  <c r="Q114" i="44"/>
  <c r="Q115" i="44"/>
  <c r="Q116" i="44"/>
  <c r="Q117" i="44"/>
  <c r="Q118" i="44"/>
  <c r="Q119" i="44"/>
  <c r="Q120" i="44"/>
  <c r="Q121" i="44"/>
  <c r="Q122" i="44"/>
  <c r="Q123" i="44"/>
  <c r="Q124" i="44"/>
  <c r="Q125" i="44"/>
  <c r="Q126" i="44"/>
  <c r="Q127" i="44"/>
  <c r="Q128" i="44"/>
  <c r="Q129" i="44"/>
  <c r="Q130" i="44"/>
  <c r="Q131" i="44"/>
  <c r="Q132" i="44"/>
  <c r="Q133" i="44"/>
  <c r="Q134" i="44"/>
  <c r="Q135" i="44"/>
  <c r="Q136" i="44"/>
  <c r="Q137" i="44"/>
  <c r="Q138" i="44"/>
  <c r="Q139" i="44"/>
  <c r="Q140" i="44"/>
  <c r="Q141" i="44"/>
  <c r="Q142" i="44"/>
  <c r="Q143" i="44"/>
  <c r="Q144" i="44"/>
  <c r="Q145" i="44"/>
  <c r="Q146" i="44"/>
  <c r="Q147" i="44"/>
  <c r="Q148" i="44"/>
  <c r="Q149" i="44"/>
  <c r="Q150" i="44"/>
  <c r="Q151" i="44"/>
  <c r="Q152" i="44"/>
  <c r="Q153" i="44"/>
  <c r="Q154" i="44"/>
  <c r="Q155" i="44"/>
  <c r="Q156" i="44"/>
  <c r="Q157" i="44"/>
  <c r="Q158" i="44"/>
  <c r="Q159" i="44"/>
  <c r="Q160" i="44"/>
  <c r="Q161" i="44"/>
  <c r="Q162" i="44"/>
  <c r="Q163" i="44"/>
  <c r="Q164" i="44"/>
  <c r="Q165" i="44"/>
  <c r="Q166" i="44"/>
  <c r="Q167" i="44"/>
  <c r="Q168" i="44"/>
  <c r="Q169" i="44"/>
  <c r="Q170" i="44"/>
  <c r="Q171" i="44"/>
  <c r="Q172" i="44"/>
  <c r="Q173" i="44"/>
  <c r="Q174" i="44"/>
  <c r="Q175" i="44"/>
  <c r="Q176" i="44"/>
  <c r="Q177" i="44"/>
  <c r="Q178" i="44"/>
  <c r="Q179" i="44"/>
  <c r="Q180" i="44"/>
  <c r="Q181" i="44"/>
  <c r="Q182" i="44"/>
  <c r="Q183" i="44"/>
  <c r="Q184" i="44"/>
  <c r="Q185" i="44"/>
  <c r="Q186" i="44"/>
  <c r="Q187" i="44"/>
  <c r="Q188" i="44"/>
  <c r="Q189" i="44"/>
  <c r="Q190" i="44"/>
  <c r="Q191" i="44"/>
  <c r="Q192" i="44"/>
  <c r="Q193" i="44"/>
  <c r="Q194" i="44"/>
  <c r="Q195" i="44"/>
  <c r="Q196" i="44"/>
  <c r="Q197" i="44"/>
  <c r="Q198" i="44"/>
  <c r="Q199" i="44"/>
  <c r="Q200" i="44"/>
  <c r="Q201" i="44"/>
  <c r="Q202" i="44"/>
  <c r="Q203" i="44"/>
  <c r="Q204" i="44"/>
  <c r="Q205" i="44"/>
  <c r="Q206" i="44"/>
  <c r="Q207" i="44"/>
  <c r="Q208" i="44"/>
  <c r="Q209" i="44"/>
  <c r="Q210" i="44"/>
  <c r="Q211" i="44"/>
  <c r="Q212" i="44"/>
  <c r="Q213" i="44"/>
  <c r="Q214" i="44"/>
  <c r="Q215" i="44"/>
  <c r="Q216" i="44"/>
  <c r="Q217" i="44"/>
  <c r="Q218" i="44"/>
  <c r="Q219" i="44"/>
  <c r="Q220" i="44"/>
  <c r="Q221" i="44"/>
  <c r="Q222" i="44"/>
  <c r="Q223" i="44"/>
  <c r="Q224" i="44"/>
  <c r="Q225" i="44"/>
  <c r="Q226" i="44"/>
  <c r="Q227" i="44"/>
  <c r="Q228" i="44"/>
  <c r="Q229" i="44"/>
  <c r="Q230" i="44"/>
  <c r="Q231" i="44"/>
  <c r="Q232" i="44"/>
  <c r="Q233" i="44"/>
  <c r="Q234" i="44"/>
  <c r="Q235" i="44"/>
  <c r="Q236" i="44"/>
  <c r="Q237" i="44"/>
  <c r="Q238" i="44"/>
  <c r="Q239" i="44"/>
  <c r="Q240" i="44"/>
  <c r="Q241" i="44"/>
  <c r="Q242" i="44"/>
  <c r="Q243" i="44"/>
  <c r="Q244" i="44"/>
  <c r="Q245" i="44"/>
  <c r="Q246" i="44"/>
  <c r="Q247" i="44"/>
  <c r="Q248" i="44"/>
  <c r="Q249" i="44"/>
  <c r="Q250" i="44"/>
  <c r="Q251" i="44"/>
  <c r="Q252" i="44"/>
  <c r="Q253" i="44"/>
  <c r="Q254" i="44"/>
  <c r="Q255" i="44"/>
  <c r="Q256" i="44"/>
  <c r="Q257" i="44"/>
  <c r="Q258" i="44"/>
  <c r="Q259" i="44"/>
  <c r="Q260" i="44"/>
  <c r="Q261" i="44"/>
  <c r="Q262" i="44"/>
  <c r="Q263" i="44"/>
  <c r="Q264" i="44"/>
  <c r="Q265" i="44"/>
  <c r="Q266" i="44"/>
  <c r="Q267" i="44"/>
  <c r="Q268" i="44"/>
  <c r="Q269" i="44"/>
  <c r="Q270" i="44"/>
  <c r="Q271" i="44"/>
  <c r="Q272" i="44"/>
  <c r="Q273" i="44"/>
  <c r="Q274" i="44"/>
  <c r="Q275" i="44"/>
  <c r="Q276" i="44"/>
  <c r="Q277" i="44"/>
  <c r="Q278" i="44"/>
  <c r="Q279" i="44"/>
  <c r="Q280" i="44"/>
  <c r="Q281" i="44"/>
  <c r="Q282" i="44"/>
  <c r="Q283" i="44"/>
  <c r="Q284" i="44"/>
  <c r="Q285" i="44"/>
  <c r="Q286" i="44"/>
  <c r="Q287" i="44"/>
  <c r="Q288" i="44"/>
  <c r="Q289" i="44"/>
  <c r="Q290" i="44"/>
  <c r="Q291" i="44"/>
  <c r="Q292" i="44"/>
  <c r="Q293" i="44"/>
  <c r="Q294" i="44"/>
  <c r="Q295" i="44"/>
  <c r="Q296" i="44"/>
  <c r="Q297" i="44"/>
  <c r="Q298" i="44"/>
  <c r="Q299" i="44"/>
  <c r="Q300" i="44"/>
  <c r="Q301" i="44"/>
  <c r="Q302" i="44"/>
  <c r="Q303" i="44"/>
  <c r="Q304" i="44"/>
  <c r="Q305" i="44"/>
  <c r="Q306" i="44"/>
  <c r="Q307" i="44"/>
  <c r="Q308" i="44"/>
  <c r="Q309" i="44"/>
  <c r="Q310" i="44"/>
  <c r="Q311" i="44"/>
  <c r="Q312" i="44"/>
  <c r="Q313" i="44"/>
  <c r="Q314" i="44"/>
  <c r="Q315" i="44"/>
  <c r="Q316" i="44"/>
  <c r="Q317" i="44"/>
  <c r="Q318" i="44"/>
  <c r="Q319" i="44"/>
  <c r="Q320" i="44"/>
  <c r="Q321" i="44"/>
  <c r="Q322" i="44"/>
  <c r="Q323" i="44"/>
  <c r="Q324" i="44"/>
  <c r="Q325" i="44"/>
  <c r="Q326" i="44"/>
  <c r="Q327" i="44"/>
  <c r="Q328" i="44"/>
  <c r="Q329" i="44"/>
  <c r="Q330" i="44"/>
  <c r="Q331" i="44"/>
  <c r="Q332" i="44"/>
  <c r="Q333" i="44"/>
  <c r="Q334" i="44"/>
  <c r="Q335" i="44"/>
  <c r="Q336" i="44"/>
  <c r="Q337" i="44"/>
  <c r="Q338" i="44"/>
  <c r="Q339" i="44"/>
  <c r="Q340" i="44"/>
  <c r="Q341" i="44"/>
  <c r="Q342" i="44"/>
  <c r="Q343" i="44"/>
  <c r="Q344" i="44"/>
  <c r="Q345" i="44"/>
  <c r="Q346" i="44"/>
  <c r="Q347" i="44"/>
  <c r="Q348" i="44"/>
  <c r="Q349" i="44"/>
  <c r="Q350" i="44"/>
  <c r="Q351" i="44"/>
  <c r="Q352" i="44"/>
  <c r="Q353" i="44"/>
  <c r="Q354" i="44"/>
  <c r="Q355" i="44"/>
  <c r="Q356" i="44"/>
  <c r="Q357" i="44"/>
  <c r="Q358" i="44"/>
  <c r="Q359" i="44"/>
  <c r="Q360" i="44"/>
  <c r="Q361" i="44"/>
  <c r="Q362" i="44"/>
  <c r="Q363" i="44"/>
  <c r="Q364" i="44"/>
  <c r="Q365" i="44"/>
  <c r="Q366" i="44"/>
  <c r="Q367" i="44"/>
  <c r="Q368" i="44"/>
  <c r="Q369" i="44"/>
  <c r="Q370" i="44"/>
  <c r="Q371" i="44"/>
  <c r="Q372" i="44"/>
  <c r="Q373" i="44"/>
  <c r="Q374" i="44"/>
  <c r="Q375" i="44"/>
  <c r="Q376" i="44"/>
  <c r="Q377" i="44"/>
  <c r="Q378" i="44"/>
  <c r="Q379" i="44"/>
  <c r="Q380" i="44"/>
  <c r="Q381" i="44"/>
  <c r="Q382" i="44"/>
  <c r="Q383" i="44"/>
  <c r="Q384" i="44"/>
  <c r="Q385" i="44"/>
  <c r="Q386" i="44"/>
  <c r="Q387" i="44"/>
  <c r="Q388" i="44"/>
  <c r="Q389" i="44"/>
  <c r="Q390" i="44"/>
  <c r="Q391" i="44"/>
  <c r="Q392" i="44"/>
  <c r="Q393" i="44"/>
  <c r="Q394" i="44"/>
  <c r="Q395" i="44"/>
  <c r="Q396" i="44"/>
  <c r="Q397" i="44"/>
  <c r="Q398" i="44"/>
  <c r="Q399" i="44"/>
  <c r="Q400" i="44"/>
  <c r="Q401" i="44"/>
  <c r="Q402" i="44"/>
  <c r="Q403" i="44"/>
  <c r="Q404" i="44"/>
  <c r="Q405" i="44"/>
  <c r="Q406" i="44"/>
  <c r="Q407" i="44"/>
  <c r="Q408" i="44"/>
  <c r="Q409" i="44"/>
  <c r="Q410" i="44"/>
  <c r="Q411" i="44"/>
  <c r="Q412" i="44"/>
  <c r="Q413" i="44"/>
  <c r="Q414" i="44"/>
  <c r="Q415" i="44"/>
  <c r="Q416" i="44"/>
  <c r="Q417" i="44"/>
  <c r="Q418" i="44"/>
  <c r="Q419" i="44"/>
  <c r="Q420" i="44"/>
  <c r="Q421" i="44"/>
  <c r="Q422" i="44"/>
  <c r="Q423" i="44"/>
  <c r="Q424" i="44"/>
  <c r="Q425" i="44"/>
  <c r="Q426" i="44"/>
  <c r="Q427" i="44"/>
  <c r="Q428" i="44"/>
  <c r="Q429" i="44"/>
  <c r="Q430" i="44"/>
  <c r="Q431" i="44"/>
  <c r="Q432" i="44"/>
  <c r="Q433" i="44"/>
  <c r="Q434" i="44"/>
  <c r="Q435" i="44"/>
  <c r="Q436" i="44"/>
  <c r="Q437" i="44"/>
  <c r="Q438" i="44"/>
  <c r="Q439" i="44"/>
  <c r="Q440" i="44"/>
  <c r="Q441" i="44"/>
  <c r="Q442" i="44"/>
  <c r="Q443" i="44"/>
  <c r="Q444" i="44"/>
  <c r="Q445" i="44"/>
  <c r="Q446" i="44"/>
  <c r="Q447" i="44"/>
  <c r="Q448" i="44"/>
  <c r="Q449" i="44"/>
  <c r="Q450" i="44"/>
  <c r="Q451" i="44"/>
  <c r="Q452" i="44"/>
  <c r="Q453" i="44"/>
  <c r="Q454" i="44"/>
  <c r="Q455" i="44"/>
  <c r="Q456" i="44"/>
  <c r="Q457" i="44"/>
  <c r="Q458" i="44"/>
  <c r="Q459" i="44"/>
  <c r="Q460" i="44"/>
  <c r="Q461" i="44"/>
  <c r="Q462" i="44"/>
  <c r="Q463" i="44"/>
  <c r="Q464" i="44"/>
  <c r="Q465" i="44"/>
  <c r="Q466" i="44"/>
  <c r="Q467" i="44"/>
  <c r="Q468" i="44"/>
  <c r="Q469" i="44"/>
  <c r="Q470" i="44"/>
  <c r="Q471" i="44"/>
  <c r="Q472" i="44"/>
  <c r="Q473" i="44"/>
  <c r="Q474" i="44"/>
  <c r="Q475" i="44"/>
  <c r="Q476" i="44"/>
  <c r="Q477" i="44"/>
  <c r="Q478" i="44"/>
  <c r="Q479" i="44"/>
  <c r="Q480" i="44"/>
  <c r="Q481" i="44"/>
  <c r="Q482" i="44"/>
  <c r="Q483" i="44"/>
  <c r="Q484" i="44"/>
  <c r="Q485" i="44"/>
  <c r="Q486" i="44"/>
  <c r="Q487" i="44"/>
  <c r="Q488" i="44"/>
  <c r="Q489" i="44"/>
  <c r="Q490" i="44"/>
  <c r="Q491" i="44"/>
  <c r="Q492" i="44"/>
  <c r="Q493" i="44"/>
  <c r="Q494" i="44"/>
  <c r="Q495" i="44"/>
  <c r="Q496" i="44"/>
  <c r="Q497" i="44"/>
  <c r="Q498" i="44"/>
  <c r="Q499" i="44"/>
  <c r="Q500" i="44"/>
  <c r="Q501" i="44"/>
  <c r="Q502" i="44"/>
  <c r="Q503" i="44"/>
  <c r="Q504" i="44"/>
  <c r="Q505" i="44"/>
  <c r="Q506" i="44"/>
  <c r="Q507" i="44"/>
  <c r="Q508" i="44"/>
  <c r="Q509" i="44"/>
  <c r="Q510" i="44"/>
  <c r="Q511" i="44"/>
  <c r="Q512" i="44"/>
  <c r="Q513" i="44"/>
  <c r="Q514" i="44"/>
  <c r="Q515" i="44"/>
  <c r="Q516" i="44"/>
  <c r="Q517" i="44"/>
  <c r="Q518" i="44"/>
  <c r="Q519" i="44"/>
  <c r="Q520" i="44"/>
  <c r="Q521" i="44"/>
  <c r="Q522" i="44"/>
  <c r="Q523" i="44"/>
  <c r="Q524" i="44"/>
  <c r="Q525" i="44"/>
  <c r="Q526" i="44"/>
  <c r="Q527" i="44"/>
  <c r="Q528" i="44"/>
  <c r="Q529" i="44"/>
  <c r="Q530" i="44"/>
  <c r="Q531" i="44"/>
  <c r="Q532" i="44"/>
  <c r="Q533" i="44"/>
  <c r="Q534" i="44"/>
  <c r="Q535" i="44"/>
  <c r="Q536" i="44"/>
  <c r="Q537" i="44"/>
  <c r="Q538" i="44"/>
  <c r="Q539" i="44"/>
  <c r="Q540" i="44"/>
  <c r="Q541" i="44"/>
  <c r="Q542" i="44"/>
  <c r="Q543" i="44"/>
  <c r="Q544" i="44"/>
  <c r="Q545" i="44"/>
  <c r="Q546" i="44"/>
  <c r="Q547" i="44"/>
  <c r="Q548" i="44"/>
  <c r="Q549" i="44"/>
  <c r="Q550" i="44"/>
  <c r="Q551" i="44"/>
  <c r="Q552" i="44"/>
  <c r="Q553" i="44"/>
  <c r="Q554" i="44"/>
  <c r="Q555" i="44"/>
  <c r="Q556" i="44"/>
  <c r="Q557" i="44"/>
  <c r="Q558" i="44"/>
  <c r="Q559" i="44"/>
  <c r="Q560" i="44"/>
  <c r="Q561" i="44"/>
  <c r="Q562" i="44"/>
  <c r="Q563" i="44"/>
  <c r="Q564" i="44"/>
  <c r="Q565" i="44"/>
  <c r="Q566" i="44"/>
  <c r="Q567" i="44"/>
  <c r="Q568" i="44"/>
  <c r="Q569" i="44"/>
  <c r="Q570" i="44"/>
  <c r="Q571" i="44"/>
  <c r="Q572" i="44"/>
  <c r="Q573" i="44"/>
  <c r="Q574" i="44"/>
  <c r="Q575" i="44"/>
  <c r="Q576" i="44"/>
  <c r="Q577" i="44"/>
  <c r="Q578" i="44"/>
  <c r="Q579" i="44"/>
  <c r="Q580" i="44"/>
  <c r="Q581" i="44"/>
  <c r="Q582" i="44"/>
  <c r="Q583" i="44"/>
  <c r="Q584" i="44"/>
  <c r="Q585" i="44"/>
  <c r="Q586" i="44"/>
  <c r="Q587" i="44"/>
  <c r="Q588" i="44"/>
  <c r="Q589" i="44"/>
  <c r="Q590" i="44"/>
  <c r="Q591" i="44"/>
  <c r="Q592" i="44"/>
  <c r="Q593" i="44"/>
  <c r="Q594" i="44"/>
  <c r="Q595" i="44"/>
  <c r="Q596" i="44"/>
  <c r="Q597" i="44"/>
  <c r="Q598" i="44"/>
  <c r="Q599" i="44"/>
  <c r="Q600" i="44"/>
  <c r="Q601" i="44"/>
  <c r="Q602" i="44"/>
  <c r="Q603" i="44"/>
  <c r="Q604" i="44"/>
  <c r="Q605" i="44"/>
  <c r="Q606" i="44"/>
  <c r="Q607" i="44"/>
  <c r="Q608" i="44"/>
  <c r="Q609" i="44"/>
  <c r="Q610" i="44"/>
  <c r="Q611" i="44"/>
  <c r="Q612" i="44"/>
  <c r="Q613" i="44"/>
  <c r="Q614" i="44"/>
  <c r="Q615" i="44"/>
  <c r="Q616" i="44"/>
  <c r="Q617" i="44"/>
  <c r="Q618" i="44"/>
  <c r="Q619" i="44"/>
  <c r="Q620" i="44"/>
  <c r="Q621" i="44"/>
  <c r="Q622" i="44"/>
  <c r="Q623" i="44"/>
  <c r="Q624" i="44"/>
  <c r="Q625" i="44"/>
  <c r="Q626" i="44"/>
  <c r="Q627" i="44"/>
  <c r="Q628" i="44"/>
  <c r="Q629" i="44"/>
  <c r="Q630" i="44"/>
  <c r="Q631" i="44"/>
  <c r="Q632" i="44"/>
  <c r="Q633" i="44"/>
  <c r="Q634" i="44"/>
  <c r="Q635" i="44"/>
  <c r="Q636" i="44"/>
  <c r="Q637" i="44"/>
  <c r="Q638" i="44"/>
  <c r="Q639" i="44"/>
  <c r="Q640" i="44"/>
  <c r="Q641" i="44"/>
  <c r="Q642" i="44"/>
  <c r="Q643" i="44"/>
  <c r="Q644" i="44"/>
  <c r="Q645" i="44"/>
  <c r="Q646" i="44"/>
  <c r="Q647" i="44"/>
  <c r="Q648" i="44"/>
  <c r="Q649" i="44"/>
  <c r="Q650" i="44"/>
  <c r="Q651" i="44"/>
  <c r="Q652" i="44"/>
  <c r="Q653" i="44"/>
  <c r="Q654" i="44"/>
  <c r="Q655" i="44"/>
  <c r="Q656" i="44"/>
  <c r="Q657" i="44"/>
  <c r="Q658" i="44"/>
  <c r="Q659" i="44"/>
  <c r="Q660" i="44"/>
  <c r="Q661" i="44"/>
  <c r="Q662" i="44"/>
  <c r="Q663" i="44"/>
  <c r="Q664" i="44"/>
  <c r="Q665" i="44"/>
  <c r="Q666" i="44"/>
  <c r="Q667" i="44"/>
  <c r="Q668" i="44"/>
  <c r="Q669" i="44"/>
  <c r="Q670" i="44"/>
  <c r="Q671" i="44"/>
  <c r="Q672" i="44"/>
  <c r="Q673" i="44"/>
  <c r="Q674" i="44"/>
  <c r="Q675" i="44"/>
  <c r="Q676" i="44"/>
  <c r="Q677" i="44"/>
  <c r="Q678" i="44"/>
  <c r="Q679" i="44"/>
  <c r="Q680" i="44"/>
  <c r="Q681" i="44"/>
  <c r="Q682" i="44"/>
  <c r="Q683" i="44"/>
  <c r="Q684" i="44"/>
  <c r="Q685" i="44"/>
  <c r="Q686" i="44"/>
  <c r="Q687" i="44"/>
  <c r="Q688" i="44"/>
  <c r="Q689" i="44"/>
  <c r="Q690" i="44"/>
  <c r="Q691" i="44"/>
  <c r="Q692" i="44"/>
  <c r="Q693" i="44"/>
  <c r="Q694" i="44"/>
  <c r="Q695" i="44"/>
  <c r="Q696" i="44"/>
  <c r="Q697" i="44"/>
  <c r="Q698" i="44"/>
  <c r="Q699" i="44"/>
  <c r="Q700" i="44"/>
  <c r="Q701" i="44"/>
  <c r="Q702" i="44"/>
  <c r="Q703" i="44"/>
  <c r="Q704" i="44"/>
  <c r="Q705" i="44"/>
  <c r="Q706" i="44"/>
  <c r="Q707" i="44"/>
  <c r="Q708" i="44"/>
  <c r="Q709" i="44"/>
  <c r="Q710" i="44"/>
  <c r="Q711" i="44"/>
  <c r="Q712" i="44"/>
  <c r="Q713" i="44"/>
  <c r="Q714" i="44"/>
  <c r="Q715" i="44"/>
  <c r="Q716" i="44"/>
  <c r="Q717" i="44"/>
  <c r="Q718" i="44"/>
  <c r="Q719" i="44"/>
  <c r="Q720" i="44"/>
  <c r="Q721" i="44"/>
  <c r="Q722" i="44"/>
  <c r="Q723" i="44"/>
  <c r="Q724" i="44"/>
  <c r="Q725" i="44"/>
  <c r="Q726" i="44"/>
  <c r="Q727" i="44"/>
  <c r="Q728" i="44"/>
  <c r="Q729" i="44"/>
  <c r="Q730" i="44"/>
  <c r="Q731" i="44"/>
  <c r="Q732" i="44"/>
  <c r="Q733" i="44"/>
  <c r="Q734" i="44"/>
  <c r="Q735" i="44"/>
  <c r="Q736" i="44"/>
  <c r="Q737" i="44"/>
  <c r="Q738" i="44"/>
  <c r="Q739" i="44"/>
  <c r="Q740" i="44"/>
  <c r="Q741" i="44"/>
  <c r="Q742" i="44"/>
  <c r="Q743" i="44"/>
  <c r="Q744" i="44"/>
  <c r="Q745" i="44"/>
  <c r="Q746" i="44"/>
  <c r="Q747" i="44"/>
  <c r="Q748" i="44"/>
  <c r="Q749" i="44"/>
  <c r="Q750" i="44"/>
  <c r="Q751" i="44"/>
  <c r="Q752" i="44"/>
  <c r="Q753" i="44"/>
  <c r="Q754" i="44"/>
  <c r="Q755" i="44"/>
  <c r="Q756" i="44"/>
  <c r="Q757" i="44"/>
  <c r="Q758" i="44"/>
  <c r="Q759" i="44"/>
  <c r="Q760" i="44"/>
  <c r="Q761" i="44"/>
  <c r="Q762" i="44"/>
  <c r="Q763" i="44"/>
  <c r="Q764" i="44"/>
  <c r="Q765" i="44"/>
  <c r="Q766" i="44"/>
  <c r="Q767" i="44"/>
  <c r="Q768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108" i="44"/>
  <c r="J109" i="44"/>
  <c r="J110" i="44"/>
  <c r="J111" i="44"/>
  <c r="J112" i="44"/>
  <c r="J113" i="44"/>
  <c r="J114" i="44"/>
  <c r="J115" i="44"/>
  <c r="J116" i="44"/>
  <c r="J117" i="44"/>
  <c r="J118" i="44"/>
  <c r="J119" i="44"/>
  <c r="J120" i="44"/>
  <c r="J121" i="44"/>
  <c r="J122" i="44"/>
  <c r="J123" i="44"/>
  <c r="J124" i="44"/>
  <c r="J125" i="44"/>
  <c r="J126" i="44"/>
  <c r="J127" i="44"/>
  <c r="J128" i="44"/>
  <c r="J129" i="44"/>
  <c r="J130" i="44"/>
  <c r="J131" i="44"/>
  <c r="J132" i="44"/>
  <c r="J133" i="44"/>
  <c r="J134" i="44"/>
  <c r="J135" i="44"/>
  <c r="J136" i="44"/>
  <c r="J137" i="44"/>
  <c r="J138" i="44"/>
  <c r="J139" i="44"/>
  <c r="J140" i="44"/>
  <c r="J141" i="44"/>
  <c r="J142" i="44"/>
  <c r="J143" i="44"/>
  <c r="J144" i="44"/>
  <c r="J145" i="44"/>
  <c r="J146" i="44"/>
  <c r="J147" i="44"/>
  <c r="J148" i="44"/>
  <c r="J149" i="44"/>
  <c r="J150" i="44"/>
  <c r="J151" i="44"/>
  <c r="J152" i="44"/>
  <c r="J153" i="44"/>
  <c r="J154" i="44"/>
  <c r="J155" i="44"/>
  <c r="J156" i="44"/>
  <c r="J157" i="44"/>
  <c r="J158" i="44"/>
  <c r="J159" i="44"/>
  <c r="J160" i="44"/>
  <c r="J161" i="44"/>
  <c r="J162" i="44"/>
  <c r="J163" i="44"/>
  <c r="J164" i="44"/>
  <c r="J165" i="44"/>
  <c r="J166" i="44"/>
  <c r="J167" i="44"/>
  <c r="J168" i="44"/>
  <c r="J169" i="44"/>
  <c r="J170" i="44"/>
  <c r="J171" i="44"/>
  <c r="J172" i="44"/>
  <c r="J173" i="44"/>
  <c r="J174" i="44"/>
  <c r="J175" i="44"/>
  <c r="J176" i="44"/>
  <c r="J177" i="44"/>
  <c r="J178" i="44"/>
  <c r="J179" i="44"/>
  <c r="J180" i="44"/>
  <c r="J181" i="44"/>
  <c r="J182" i="44"/>
  <c r="J183" i="44"/>
  <c r="J184" i="44"/>
  <c r="J185" i="44"/>
  <c r="J186" i="44"/>
  <c r="J187" i="44"/>
  <c r="J188" i="44"/>
  <c r="J189" i="44"/>
  <c r="J190" i="44"/>
  <c r="J191" i="44"/>
  <c r="J192" i="44"/>
  <c r="J193" i="44"/>
  <c r="J194" i="44"/>
  <c r="J195" i="44"/>
  <c r="J196" i="44"/>
  <c r="J197" i="44"/>
  <c r="J198" i="44"/>
  <c r="J199" i="44"/>
  <c r="J200" i="44"/>
  <c r="J201" i="44"/>
  <c r="J202" i="44"/>
  <c r="J203" i="44"/>
  <c r="J204" i="44"/>
  <c r="J205" i="44"/>
  <c r="J206" i="44"/>
  <c r="J207" i="44"/>
  <c r="J208" i="44"/>
  <c r="J209" i="44"/>
  <c r="J210" i="44"/>
  <c r="J211" i="44"/>
  <c r="J212" i="44"/>
  <c r="J213" i="44"/>
  <c r="J214" i="44"/>
  <c r="J215" i="44"/>
  <c r="J216" i="44"/>
  <c r="J217" i="44"/>
  <c r="J218" i="44"/>
  <c r="J219" i="44"/>
  <c r="J220" i="44"/>
  <c r="J221" i="44"/>
  <c r="J222" i="44"/>
  <c r="J223" i="44"/>
  <c r="J224" i="44"/>
  <c r="J225" i="44"/>
  <c r="J226" i="44"/>
  <c r="J227" i="44"/>
  <c r="J228" i="44"/>
  <c r="J229" i="44"/>
  <c r="J230" i="44"/>
  <c r="J231" i="44"/>
  <c r="J232" i="44"/>
  <c r="J233" i="44"/>
  <c r="J234" i="44"/>
  <c r="J235" i="44"/>
  <c r="J236" i="44"/>
  <c r="J237" i="44"/>
  <c r="J238" i="44"/>
  <c r="J239" i="44"/>
  <c r="J240" i="44"/>
  <c r="J241" i="44"/>
  <c r="J242" i="44"/>
  <c r="J243" i="44"/>
  <c r="J244" i="44"/>
  <c r="J245" i="44"/>
  <c r="J246" i="44"/>
  <c r="J247" i="44"/>
  <c r="J248" i="44"/>
  <c r="J249" i="44"/>
  <c r="J250" i="44"/>
  <c r="J251" i="44"/>
  <c r="J252" i="44"/>
  <c r="J253" i="44"/>
  <c r="J254" i="44"/>
  <c r="J255" i="44"/>
  <c r="J256" i="44"/>
  <c r="J257" i="44"/>
  <c r="J258" i="44"/>
  <c r="J259" i="44"/>
  <c r="J260" i="44"/>
  <c r="J261" i="44"/>
  <c r="J262" i="44"/>
  <c r="J263" i="44"/>
  <c r="J264" i="44"/>
  <c r="J265" i="44"/>
  <c r="J266" i="44"/>
  <c r="J267" i="44"/>
  <c r="J268" i="44"/>
  <c r="J269" i="44"/>
  <c r="J270" i="44"/>
  <c r="J271" i="44"/>
  <c r="J272" i="44"/>
  <c r="J273" i="44"/>
  <c r="J274" i="44"/>
  <c r="J275" i="44"/>
  <c r="J276" i="44"/>
  <c r="J277" i="44"/>
  <c r="J278" i="44"/>
  <c r="J279" i="44"/>
  <c r="J280" i="44"/>
  <c r="J281" i="44"/>
  <c r="J282" i="44"/>
  <c r="J283" i="44"/>
  <c r="J284" i="44"/>
  <c r="J285" i="44"/>
  <c r="J286" i="44"/>
  <c r="J287" i="44"/>
  <c r="J288" i="44"/>
  <c r="J289" i="44"/>
  <c r="J290" i="44"/>
  <c r="J291" i="44"/>
  <c r="J292" i="44"/>
  <c r="J293" i="44"/>
  <c r="J294" i="44"/>
  <c r="J295" i="44"/>
  <c r="J296" i="44"/>
  <c r="J297" i="44"/>
  <c r="J298" i="44"/>
  <c r="J299" i="44"/>
  <c r="J300" i="44"/>
  <c r="J301" i="44"/>
  <c r="J302" i="44"/>
  <c r="C5" i="44"/>
  <c r="C7" i="44"/>
  <c r="C8" i="44"/>
  <c r="C9" i="44"/>
  <c r="C10" i="44"/>
  <c r="C11" i="44"/>
  <c r="C12" i="44"/>
  <c r="C13" i="44"/>
  <c r="C14" i="44"/>
  <c r="C15" i="44"/>
  <c r="C16" i="44"/>
  <c r="C17" i="44"/>
  <c r="C18" i="44"/>
  <c r="C19" i="44"/>
  <c r="C20" i="44"/>
  <c r="C21" i="44"/>
  <c r="C22" i="44"/>
  <c r="C23" i="44"/>
  <c r="C24" i="44"/>
  <c r="C25" i="44"/>
  <c r="C26" i="44"/>
  <c r="C27" i="44"/>
  <c r="C28" i="44"/>
  <c r="C29" i="44"/>
  <c r="C30" i="44"/>
  <c r="C31" i="44"/>
  <c r="C32" i="44"/>
  <c r="C33" i="44"/>
  <c r="C34" i="44"/>
  <c r="C35" i="44"/>
  <c r="C36" i="44"/>
  <c r="C37" i="44"/>
  <c r="C38" i="44"/>
  <c r="C39" i="44"/>
  <c r="C40" i="44"/>
  <c r="C41" i="44"/>
  <c r="C42" i="44"/>
  <c r="C50" i="44"/>
  <c r="C58" i="44"/>
  <c r="C59" i="44"/>
  <c r="C60" i="44"/>
  <c r="C61" i="44"/>
  <c r="C62" i="44"/>
  <c r="C63" i="44"/>
  <c r="C64" i="44"/>
  <c r="C65" i="44"/>
  <c r="C66" i="44"/>
  <c r="C67" i="44"/>
  <c r="C68" i="44"/>
  <c r="C69" i="44"/>
  <c r="C70" i="44"/>
  <c r="C71" i="44"/>
  <c r="C72" i="44"/>
  <c r="C73" i="44"/>
  <c r="C74" i="44"/>
  <c r="C75" i="44"/>
  <c r="C76" i="44"/>
  <c r="C77" i="44"/>
  <c r="C78" i="44"/>
  <c r="C79" i="44"/>
  <c r="C80" i="44"/>
  <c r="C81" i="44"/>
  <c r="C82" i="44"/>
  <c r="C83" i="44"/>
  <c r="C84" i="44"/>
  <c r="C85" i="44"/>
  <c r="C86" i="44"/>
  <c r="C87" i="44"/>
  <c r="C88" i="44"/>
  <c r="C89" i="44"/>
  <c r="C90" i="44"/>
  <c r="C91" i="44"/>
  <c r="C92" i="44"/>
  <c r="C93" i="44"/>
  <c r="C94" i="44"/>
  <c r="C95" i="44"/>
  <c r="C108" i="44"/>
  <c r="C109" i="44"/>
  <c r="C110" i="44"/>
  <c r="C111" i="44"/>
  <c r="C112" i="44"/>
  <c r="C113" i="44"/>
  <c r="C114" i="44"/>
  <c r="C115" i="44"/>
  <c r="C116" i="44"/>
  <c r="C117" i="44"/>
  <c r="C118" i="44"/>
  <c r="C119" i="44"/>
  <c r="C120" i="44"/>
  <c r="C121" i="44"/>
  <c r="C122" i="44"/>
  <c r="C123" i="44"/>
  <c r="C124" i="44"/>
  <c r="C125" i="44"/>
  <c r="C126" i="44"/>
  <c r="C127" i="44"/>
  <c r="C128" i="44"/>
  <c r="C129" i="44"/>
  <c r="C130" i="44"/>
  <c r="C131" i="44"/>
  <c r="C132" i="44"/>
  <c r="C133" i="44"/>
  <c r="C134" i="44"/>
  <c r="C135" i="44"/>
  <c r="C136" i="44"/>
  <c r="C137" i="44"/>
  <c r="C138" i="44"/>
  <c r="C139" i="44"/>
  <c r="C140" i="44"/>
  <c r="C141" i="44"/>
  <c r="C142" i="44"/>
  <c r="C143" i="44"/>
  <c r="C144" i="44"/>
  <c r="C145" i="44"/>
  <c r="C146" i="44"/>
  <c r="C147" i="44"/>
  <c r="C148" i="44"/>
  <c r="C149" i="44"/>
  <c r="C150" i="44"/>
  <c r="C151" i="44"/>
  <c r="C152" i="44"/>
  <c r="C153" i="44"/>
  <c r="C154" i="44"/>
  <c r="C155" i="44"/>
  <c r="C156" i="44"/>
  <c r="C157" i="44"/>
  <c r="C158" i="44"/>
  <c r="C159" i="44"/>
  <c r="C160" i="44"/>
  <c r="C161" i="44"/>
  <c r="C162" i="44"/>
  <c r="C163" i="44"/>
  <c r="C164" i="44"/>
  <c r="C165" i="44"/>
  <c r="C166" i="44"/>
  <c r="C167" i="44"/>
  <c r="C168" i="44"/>
  <c r="C169" i="44"/>
  <c r="C170" i="44"/>
  <c r="C171" i="44"/>
  <c r="C172" i="44"/>
  <c r="C173" i="44"/>
  <c r="C174" i="44"/>
  <c r="C175" i="44"/>
  <c r="C176" i="44"/>
  <c r="C177" i="44"/>
  <c r="C178" i="44"/>
  <c r="C179" i="44"/>
  <c r="C180" i="44"/>
  <c r="C181" i="44"/>
  <c r="C182" i="44"/>
  <c r="C183" i="44"/>
  <c r="C184" i="44"/>
  <c r="C185" i="44"/>
  <c r="C186" i="44"/>
  <c r="C187" i="44"/>
  <c r="C188" i="44"/>
  <c r="C189" i="44"/>
  <c r="C190" i="44"/>
  <c r="C191" i="44"/>
  <c r="C192" i="44"/>
  <c r="C193" i="44"/>
  <c r="C194" i="44"/>
  <c r="C195" i="44"/>
  <c r="C196" i="44"/>
  <c r="C197" i="44"/>
  <c r="C198" i="44"/>
  <c r="C199" i="44"/>
  <c r="C200" i="44"/>
  <c r="C201" i="44"/>
  <c r="C202" i="44"/>
  <c r="C203" i="44"/>
  <c r="C204" i="44"/>
  <c r="C205" i="44"/>
  <c r="C206" i="44"/>
  <c r="C207" i="44"/>
  <c r="C208" i="44"/>
  <c r="C209" i="44"/>
  <c r="C210" i="44"/>
  <c r="C211" i="44"/>
  <c r="C212" i="44"/>
  <c r="C213" i="44"/>
  <c r="C214" i="44"/>
  <c r="C215" i="44"/>
  <c r="C216" i="44"/>
  <c r="C217" i="44"/>
  <c r="C218" i="44"/>
  <c r="C219" i="44"/>
  <c r="C220" i="44"/>
  <c r="C221" i="44"/>
  <c r="C222" i="44"/>
  <c r="C223" i="44"/>
  <c r="C224" i="44"/>
  <c r="C225" i="44"/>
  <c r="C226" i="44"/>
  <c r="C227" i="44"/>
  <c r="C228" i="44"/>
  <c r="C229" i="44"/>
  <c r="C230" i="44"/>
  <c r="C231" i="44"/>
  <c r="C232" i="44"/>
  <c r="C233" i="44"/>
  <c r="C234" i="44"/>
  <c r="C235" i="44"/>
  <c r="C236" i="44"/>
  <c r="C237" i="44"/>
  <c r="C238" i="44"/>
  <c r="C239" i="44"/>
  <c r="C240" i="44"/>
  <c r="C241" i="44"/>
  <c r="C242" i="44"/>
  <c r="C243" i="44"/>
  <c r="C244" i="44"/>
  <c r="C245" i="44"/>
  <c r="C246" i="44"/>
  <c r="C247" i="44"/>
  <c r="C248" i="44"/>
  <c r="C249" i="44"/>
  <c r="C250" i="44"/>
  <c r="C251" i="44"/>
  <c r="C252" i="44"/>
  <c r="C253" i="44"/>
  <c r="C254" i="44"/>
  <c r="C255" i="44"/>
  <c r="C256" i="44"/>
  <c r="C257" i="44"/>
  <c r="C258" i="44"/>
  <c r="C259" i="44"/>
  <c r="C260" i="44"/>
  <c r="C261" i="44"/>
  <c r="C262" i="44"/>
  <c r="C263" i="44"/>
  <c r="C264" i="44"/>
  <c r="C265" i="44"/>
  <c r="C266" i="44"/>
  <c r="C267" i="44"/>
  <c r="C268" i="44"/>
  <c r="C269" i="44"/>
  <c r="C270" i="44"/>
  <c r="C271" i="44"/>
  <c r="C272" i="44"/>
  <c r="C273" i="44"/>
  <c r="C274" i="44"/>
  <c r="C275" i="44"/>
  <c r="C276" i="44"/>
  <c r="C277" i="44"/>
  <c r="C278" i="44"/>
  <c r="C279" i="44"/>
  <c r="C280" i="44"/>
  <c r="C281" i="44"/>
  <c r="C282" i="44"/>
  <c r="C283" i="44"/>
  <c r="C284" i="44"/>
  <c r="C285" i="44"/>
  <c r="C286" i="44"/>
  <c r="C287" i="44"/>
  <c r="C288" i="44"/>
  <c r="C289" i="44"/>
  <c r="C290" i="44"/>
  <c r="C291" i="44"/>
  <c r="C292" i="44"/>
  <c r="C293" i="44"/>
  <c r="C294" i="44"/>
  <c r="C295" i="44"/>
  <c r="C296" i="44"/>
  <c r="C297" i="44"/>
  <c r="C298" i="44"/>
  <c r="C299" i="44"/>
  <c r="C300" i="44"/>
  <c r="C301" i="44"/>
  <c r="C302" i="44"/>
  <c r="C303" i="44"/>
  <c r="C304" i="44"/>
  <c r="C305" i="44"/>
  <c r="C306" i="44"/>
  <c r="C307" i="44"/>
  <c r="C308" i="44"/>
  <c r="C309" i="44"/>
  <c r="C310" i="44"/>
  <c r="C311" i="44"/>
  <c r="C312" i="44"/>
  <c r="C313" i="44"/>
  <c r="C314" i="44"/>
  <c r="C315" i="44"/>
  <c r="C316" i="44"/>
  <c r="C317" i="44"/>
  <c r="C318" i="44"/>
  <c r="C319" i="44"/>
  <c r="C320" i="44"/>
  <c r="C321" i="44"/>
  <c r="C322" i="44"/>
  <c r="C323" i="44"/>
  <c r="C324" i="44"/>
  <c r="C325" i="44"/>
  <c r="C326" i="44"/>
  <c r="C327" i="44"/>
  <c r="C328" i="44"/>
  <c r="C329" i="44"/>
  <c r="C330" i="44"/>
  <c r="C331" i="44"/>
  <c r="C332" i="44"/>
  <c r="C333" i="44"/>
  <c r="C334" i="44"/>
  <c r="C335" i="44"/>
  <c r="C336" i="44"/>
  <c r="C337" i="44"/>
  <c r="C338" i="44"/>
  <c r="C339" i="44"/>
  <c r="C340" i="44"/>
  <c r="C341" i="44"/>
  <c r="C342" i="44"/>
  <c r="C343" i="44"/>
  <c r="C344" i="44"/>
  <c r="C345" i="44"/>
  <c r="C346" i="44"/>
  <c r="C347" i="44"/>
  <c r="C348" i="44"/>
  <c r="C349" i="44"/>
  <c r="C350" i="44"/>
  <c r="C351" i="44"/>
  <c r="C352" i="44"/>
  <c r="C353" i="44"/>
  <c r="C354" i="44"/>
  <c r="C355" i="44"/>
  <c r="C356" i="44"/>
  <c r="N13" i="9"/>
  <c r="N15" i="9"/>
  <c r="N17" i="9"/>
  <c r="N21" i="9"/>
  <c r="N23" i="9"/>
  <c r="N25" i="9"/>
  <c r="N29" i="9"/>
  <c r="N32" i="9"/>
  <c r="G11" i="46"/>
  <c r="G16" i="46"/>
  <c r="G23" i="46"/>
  <c r="G29" i="46"/>
  <c r="G35" i="46"/>
  <c r="G43" i="46"/>
  <c r="G50" i="46"/>
  <c r="G56" i="46"/>
  <c r="G62" i="46"/>
  <c r="G65" i="46"/>
  <c r="G76" i="46"/>
  <c r="G86" i="46"/>
  <c r="G93" i="46"/>
  <c r="G99" i="46"/>
  <c r="G106" i="46"/>
  <c r="G113" i="46"/>
  <c r="G122" i="46"/>
  <c r="G125" i="46"/>
  <c r="G129" i="46"/>
  <c r="G140" i="46"/>
  <c r="G148" i="46"/>
  <c r="G155" i="46"/>
  <c r="G161" i="46"/>
  <c r="G168" i="46"/>
  <c r="G175" i="46"/>
  <c r="G183" i="46"/>
  <c r="G188" i="46"/>
  <c r="G189" i="46"/>
  <c r="G190" i="46"/>
  <c r="G191" i="46"/>
  <c r="G192" i="46"/>
  <c r="G203" i="46"/>
  <c r="G211" i="46"/>
  <c r="G218" i="46"/>
  <c r="G224" i="46"/>
  <c r="G230" i="46"/>
  <c r="G236" i="46"/>
  <c r="G243" i="46"/>
  <c r="G252" i="46"/>
  <c r="G289" i="46"/>
  <c r="G297" i="46"/>
  <c r="G304" i="46"/>
  <c r="G310" i="46"/>
  <c r="G316" i="46"/>
  <c r="G322" i="46"/>
  <c r="G328" i="46"/>
  <c r="G336" i="46"/>
  <c r="G339" i="46"/>
  <c r="G374" i="46"/>
  <c r="G381" i="46"/>
  <c r="G388" i="46"/>
  <c r="G394" i="46"/>
  <c r="G399" i="46"/>
  <c r="G405" i="46"/>
  <c r="G411" i="46"/>
  <c r="G418" i="46"/>
  <c r="G424" i="46"/>
  <c r="G448" i="46"/>
  <c r="G460" i="46"/>
  <c r="G467" i="46"/>
  <c r="G474" i="46"/>
  <c r="G480" i="46"/>
  <c r="G485" i="46"/>
  <c r="G491" i="46"/>
  <c r="G497" i="46"/>
  <c r="G503" i="46"/>
  <c r="G511" i="46"/>
  <c r="G544" i="46"/>
  <c r="G552" i="46"/>
  <c r="G558" i="46"/>
  <c r="G564" i="46"/>
  <c r="G569" i="46"/>
  <c r="G575" i="46"/>
  <c r="G581" i="46"/>
  <c r="G587" i="46"/>
  <c r="G594" i="46"/>
  <c r="G596" i="46"/>
  <c r="G614" i="46"/>
  <c r="G629" i="46"/>
  <c r="G803" i="46"/>
  <c r="G811" i="46"/>
  <c r="G818" i="46"/>
  <c r="G824" i="46"/>
  <c r="G829" i="46"/>
  <c r="G834" i="46"/>
  <c r="G840" i="46"/>
  <c r="G846" i="46"/>
  <c r="G852" i="46"/>
  <c r="G858" i="46"/>
  <c r="G876" i="46"/>
  <c r="G954" i="46"/>
  <c r="G986" i="46"/>
  <c r="G995" i="46"/>
  <c r="G1002" i="46"/>
  <c r="G1008" i="46"/>
  <c r="G1014" i="46"/>
  <c r="G1019" i="46"/>
  <c r="G1025" i="46"/>
  <c r="G1031" i="46"/>
  <c r="G1037" i="46"/>
  <c r="G1044" i="46"/>
  <c r="G1085" i="46"/>
  <c r="G1094" i="46"/>
  <c r="G1101" i="46"/>
  <c r="G1107" i="46"/>
  <c r="G1113" i="46"/>
  <c r="G1118" i="46"/>
  <c r="G1124" i="46"/>
  <c r="G1130" i="46"/>
  <c r="G1136" i="46"/>
  <c r="G1143" i="46"/>
  <c r="G1184" i="46"/>
  <c r="G1193" i="46"/>
  <c r="G1200" i="46"/>
  <c r="G1206" i="46"/>
  <c r="G1212" i="46"/>
  <c r="G1217" i="46"/>
  <c r="G1223" i="46"/>
  <c r="G1229" i="46"/>
  <c r="G1235" i="46"/>
  <c r="G1242" i="46"/>
  <c r="E5" i="46"/>
  <c r="E6" i="46"/>
  <c r="E7" i="46"/>
  <c r="E8" i="46"/>
  <c r="E9" i="46"/>
  <c r="E10" i="46"/>
  <c r="E11" i="46"/>
  <c r="E12" i="46"/>
  <c r="E13" i="46"/>
  <c r="E14" i="46"/>
  <c r="E15" i="46"/>
  <c r="E16" i="46"/>
  <c r="E17" i="46"/>
  <c r="E18" i="46"/>
  <c r="E20" i="46"/>
  <c r="E21" i="46"/>
  <c r="E22" i="46"/>
  <c r="E23" i="46"/>
  <c r="E24" i="46"/>
  <c r="E25" i="46"/>
  <c r="E26" i="46"/>
  <c r="E27" i="46"/>
  <c r="E28" i="46"/>
  <c r="E29" i="46"/>
  <c r="E30" i="46"/>
  <c r="E31" i="46"/>
  <c r="E32" i="46"/>
  <c r="E33" i="46"/>
  <c r="E34" i="46"/>
  <c r="E35" i="46"/>
  <c r="E36" i="46"/>
  <c r="E37" i="46"/>
  <c r="E38" i="46"/>
  <c r="E39" i="46"/>
  <c r="E40" i="46"/>
  <c r="E41" i="46"/>
  <c r="E42" i="46"/>
  <c r="E43" i="46"/>
  <c r="E44" i="46"/>
  <c r="E45" i="46"/>
  <c r="E46" i="46"/>
  <c r="E47" i="46"/>
  <c r="E49" i="46"/>
  <c r="E50" i="46"/>
  <c r="E51" i="46"/>
  <c r="E52" i="46"/>
  <c r="E53" i="46"/>
  <c r="E54" i="46"/>
  <c r="E55" i="46"/>
  <c r="E56" i="46"/>
  <c r="E57" i="46"/>
  <c r="E58" i="46"/>
  <c r="E59" i="46"/>
  <c r="E60" i="46"/>
  <c r="E61" i="46"/>
  <c r="E62" i="46"/>
  <c r="E69" i="46"/>
  <c r="E70" i="46"/>
  <c r="E72" i="46"/>
  <c r="E73" i="46"/>
  <c r="E74" i="46"/>
  <c r="E75" i="46"/>
  <c r="E76" i="46"/>
  <c r="E77" i="46"/>
  <c r="E79" i="46"/>
  <c r="E80" i="46"/>
  <c r="E81" i="46"/>
  <c r="E82" i="46"/>
  <c r="E83" i="46"/>
  <c r="E84" i="46"/>
  <c r="E86" i="46"/>
  <c r="E87" i="46"/>
  <c r="E88" i="46"/>
  <c r="E89" i="46"/>
  <c r="E90" i="46"/>
  <c r="E91" i="46"/>
  <c r="E93" i="46"/>
  <c r="E94" i="46"/>
  <c r="E95" i="46"/>
  <c r="E96" i="46"/>
  <c r="E97" i="46"/>
  <c r="E98" i="46"/>
  <c r="E100" i="46"/>
  <c r="E101" i="46"/>
  <c r="E102" i="46"/>
  <c r="E103" i="46"/>
  <c r="E105" i="46"/>
  <c r="E106" i="46"/>
  <c r="E107" i="46"/>
  <c r="E108" i="46"/>
  <c r="E110" i="46"/>
  <c r="E111" i="46"/>
  <c r="E112" i="46"/>
  <c r="E114" i="46"/>
  <c r="E115" i="46"/>
  <c r="E116" i="46"/>
  <c r="E118" i="46"/>
  <c r="E119" i="46"/>
  <c r="E121" i="46"/>
  <c r="E122" i="46"/>
  <c r="E124" i="46"/>
  <c r="E125" i="46"/>
  <c r="E126" i="46"/>
  <c r="E127" i="46"/>
  <c r="E128" i="46"/>
  <c r="E129" i="46"/>
  <c r="E132" i="46"/>
  <c r="E133" i="46"/>
  <c r="E134" i="46"/>
  <c r="E135" i="46"/>
  <c r="E137" i="46"/>
  <c r="E138" i="46"/>
  <c r="E139" i="46"/>
  <c r="E140" i="46"/>
  <c r="E141" i="46"/>
  <c r="E142" i="46"/>
  <c r="E143" i="46"/>
  <c r="E145" i="46"/>
  <c r="E146" i="46"/>
  <c r="E147" i="46"/>
  <c r="E148" i="46"/>
  <c r="E149" i="46"/>
  <c r="E150" i="46"/>
  <c r="E151" i="46"/>
  <c r="E152" i="46"/>
  <c r="E154" i="46"/>
  <c r="E155" i="46"/>
  <c r="E156" i="46"/>
  <c r="E157" i="46"/>
  <c r="E158" i="46"/>
  <c r="E159" i="46"/>
  <c r="E160" i="46"/>
  <c r="E162" i="46"/>
  <c r="E163" i="46"/>
  <c r="E165" i="46"/>
  <c r="E166" i="46"/>
  <c r="E168" i="46"/>
  <c r="E170" i="46"/>
  <c r="E171" i="46"/>
  <c r="E173" i="46"/>
  <c r="E175" i="46"/>
  <c r="E176" i="46"/>
  <c r="E178" i="46"/>
  <c r="E179" i="46"/>
  <c r="E180" i="46"/>
  <c r="E182" i="46"/>
  <c r="E183" i="46"/>
  <c r="E185" i="46"/>
  <c r="E186" i="46"/>
  <c r="E188" i="46"/>
  <c r="E191" i="46"/>
  <c r="E192" i="46"/>
  <c r="E195" i="46"/>
  <c r="E196" i="46"/>
  <c r="E197" i="46"/>
  <c r="E198" i="46"/>
  <c r="E199" i="46"/>
  <c r="E201" i="46"/>
  <c r="E202" i="46"/>
  <c r="E203" i="46"/>
  <c r="E204" i="46"/>
  <c r="E205" i="46"/>
  <c r="E206" i="46"/>
  <c r="E207" i="46"/>
  <c r="E208" i="46"/>
  <c r="E209" i="46"/>
  <c r="E211" i="46"/>
  <c r="E212" i="46"/>
  <c r="E213" i="46"/>
  <c r="E214" i="46"/>
  <c r="E215" i="46"/>
  <c r="E216" i="46"/>
  <c r="E217" i="46"/>
  <c r="E218" i="46"/>
  <c r="E219" i="46"/>
  <c r="E220" i="46"/>
  <c r="E222" i="46"/>
  <c r="E223" i="46"/>
  <c r="E224" i="46"/>
  <c r="E225" i="46"/>
  <c r="E226" i="46"/>
  <c r="E227" i="46"/>
  <c r="E228" i="46"/>
  <c r="E229" i="46"/>
  <c r="E230" i="46"/>
  <c r="E231" i="46"/>
  <c r="E232" i="46"/>
  <c r="E233" i="46"/>
  <c r="E234" i="46"/>
  <c r="E236" i="46"/>
  <c r="E237" i="46"/>
  <c r="E238" i="46"/>
  <c r="E239" i="46"/>
  <c r="E241" i="46"/>
  <c r="E242" i="46"/>
  <c r="E243" i="46"/>
  <c r="E244" i="46"/>
  <c r="E246" i="46"/>
  <c r="E247" i="46"/>
  <c r="E249" i="46"/>
  <c r="E250" i="46"/>
  <c r="E251" i="46"/>
  <c r="E252" i="46"/>
  <c r="E281" i="46"/>
  <c r="E282" i="46"/>
  <c r="E283" i="46"/>
  <c r="E284" i="46"/>
  <c r="E285" i="46"/>
  <c r="E286" i="46"/>
  <c r="E287" i="46"/>
  <c r="E288" i="46"/>
  <c r="E290" i="46"/>
  <c r="E291" i="46"/>
  <c r="E292" i="46"/>
  <c r="E293" i="46"/>
  <c r="E294" i="46"/>
  <c r="E295" i="46"/>
  <c r="E296" i="46"/>
  <c r="E297" i="46"/>
  <c r="E298" i="46"/>
  <c r="E299" i="46"/>
  <c r="E300" i="46"/>
  <c r="E301" i="46"/>
  <c r="E302" i="46"/>
  <c r="E304" i="46"/>
  <c r="E305" i="46"/>
  <c r="E306" i="46"/>
  <c r="E307" i="46"/>
  <c r="E308" i="46"/>
  <c r="E309" i="46"/>
  <c r="E310" i="46"/>
  <c r="E311" i="46"/>
  <c r="E312" i="46"/>
  <c r="E313" i="46"/>
  <c r="E314" i="46"/>
  <c r="E316" i="46"/>
  <c r="E317" i="46"/>
  <c r="E318" i="46"/>
  <c r="E319" i="46"/>
  <c r="E320" i="46"/>
  <c r="E321" i="46"/>
  <c r="E323" i="46"/>
  <c r="E324" i="46"/>
  <c r="E325" i="46"/>
  <c r="E326" i="46"/>
  <c r="E327" i="46"/>
  <c r="E329" i="46"/>
  <c r="E330" i="46"/>
  <c r="E331" i="46"/>
  <c r="E333" i="46"/>
  <c r="E334" i="46"/>
  <c r="E335" i="46"/>
  <c r="E337" i="46"/>
  <c r="E338" i="46"/>
  <c r="E339" i="46"/>
  <c r="E362" i="46"/>
  <c r="E364" i="46"/>
  <c r="E365" i="46"/>
  <c r="E366" i="46"/>
  <c r="E367" i="46"/>
  <c r="E369" i="46"/>
  <c r="E370" i="46"/>
  <c r="E371" i="46"/>
  <c r="E372" i="46"/>
  <c r="E373" i="46"/>
  <c r="E374" i="46"/>
  <c r="E375" i="46"/>
  <c r="E376" i="46"/>
  <c r="E377" i="46"/>
  <c r="E378" i="46"/>
  <c r="E379" i="46"/>
  <c r="E380" i="46"/>
  <c r="E381" i="46"/>
  <c r="E383" i="46"/>
  <c r="E384" i="46"/>
  <c r="E385" i="46"/>
  <c r="E386" i="46"/>
  <c r="E387" i="46"/>
  <c r="E388" i="46"/>
  <c r="E389" i="46"/>
  <c r="E390" i="46"/>
  <c r="E391" i="46"/>
  <c r="E392" i="46"/>
  <c r="E393" i="46"/>
  <c r="E394" i="46"/>
  <c r="E395" i="46"/>
  <c r="E396" i="46"/>
  <c r="E397" i="46"/>
  <c r="E399" i="46"/>
  <c r="E400" i="46"/>
  <c r="E401" i="46"/>
  <c r="E402" i="46"/>
  <c r="E403" i="46"/>
  <c r="E404" i="46"/>
  <c r="E405" i="46"/>
  <c r="E407" i="46"/>
  <c r="E408" i="46"/>
  <c r="E409" i="46"/>
  <c r="E410" i="46"/>
  <c r="E411" i="46"/>
  <c r="E413" i="46"/>
  <c r="E414" i="46"/>
  <c r="E415" i="46"/>
  <c r="E416" i="46"/>
  <c r="E418" i="46"/>
  <c r="E419" i="46"/>
  <c r="E420" i="46"/>
  <c r="E422" i="46"/>
  <c r="E423" i="46"/>
  <c r="E424" i="46"/>
  <c r="E449" i="46"/>
  <c r="E450" i="46"/>
  <c r="E451" i="46"/>
  <c r="E452" i="46"/>
  <c r="E453" i="46"/>
  <c r="E455" i="46"/>
  <c r="E456" i="46"/>
  <c r="E457" i="46"/>
  <c r="E458" i="46"/>
  <c r="E459" i="46"/>
  <c r="E460" i="46"/>
  <c r="E461" i="46"/>
  <c r="E462" i="46"/>
  <c r="E463" i="46"/>
  <c r="E464" i="46"/>
  <c r="E465" i="46"/>
  <c r="E466" i="46"/>
  <c r="E467" i="46"/>
  <c r="E468" i="46"/>
  <c r="E470" i="46"/>
  <c r="E471" i="46"/>
  <c r="E472" i="46"/>
  <c r="E473" i="46"/>
  <c r="E474" i="46"/>
  <c r="E475" i="46"/>
  <c r="E476" i="46"/>
  <c r="E477" i="46"/>
  <c r="E478" i="46"/>
  <c r="E479" i="46"/>
  <c r="E480" i="46"/>
  <c r="E481" i="46"/>
  <c r="E482" i="46"/>
  <c r="E483" i="46"/>
  <c r="E484" i="46"/>
  <c r="E485" i="46"/>
  <c r="E487" i="46"/>
  <c r="E488" i="46"/>
  <c r="E489" i="46"/>
  <c r="E490" i="46"/>
  <c r="E491" i="46"/>
  <c r="E492" i="46"/>
  <c r="E493" i="46"/>
  <c r="E495" i="46"/>
  <c r="E496" i="46"/>
  <c r="E497" i="46"/>
  <c r="E498" i="46"/>
  <c r="E499" i="46"/>
  <c r="E501" i="46"/>
  <c r="E502" i="46"/>
  <c r="E503" i="46"/>
  <c r="E504" i="46"/>
  <c r="E506" i="46"/>
  <c r="E507" i="46"/>
  <c r="E508" i="46"/>
  <c r="E510" i="46"/>
  <c r="E511" i="46"/>
  <c r="E532" i="46"/>
  <c r="E533" i="46"/>
  <c r="E534" i="46"/>
  <c r="E535" i="46"/>
  <c r="E536" i="46"/>
  <c r="E537" i="46"/>
  <c r="E538" i="46"/>
  <c r="E539" i="46"/>
  <c r="E541" i="46"/>
  <c r="E542" i="46"/>
  <c r="E543" i="46"/>
  <c r="E544" i="46"/>
  <c r="E545" i="46"/>
  <c r="E546" i="46"/>
  <c r="E547" i="46"/>
  <c r="E548" i="46"/>
  <c r="E549" i="46"/>
  <c r="E550" i="46"/>
  <c r="E551" i="46"/>
  <c r="E552" i="46"/>
  <c r="E553" i="46"/>
  <c r="E554" i="46"/>
  <c r="E556" i="46"/>
  <c r="E557" i="46"/>
  <c r="E558" i="46"/>
  <c r="E559" i="46"/>
  <c r="E560" i="46"/>
  <c r="E561" i="46"/>
  <c r="E562" i="46"/>
  <c r="E563" i="46"/>
  <c r="E564" i="46"/>
  <c r="E565" i="46"/>
  <c r="E566" i="46"/>
  <c r="E567" i="46"/>
  <c r="E568" i="46"/>
  <c r="E569" i="46"/>
  <c r="E570" i="46"/>
  <c r="E571" i="46"/>
  <c r="E573" i="46"/>
  <c r="E574" i="46"/>
  <c r="E575" i="46"/>
  <c r="E576" i="46"/>
  <c r="E577" i="46"/>
  <c r="E578" i="46"/>
  <c r="E579" i="46"/>
  <c r="E581" i="46"/>
  <c r="E582" i="46"/>
  <c r="E583" i="46"/>
  <c r="E584" i="46"/>
  <c r="E585" i="46"/>
  <c r="E587" i="46"/>
  <c r="E588" i="46"/>
  <c r="E589" i="46"/>
  <c r="E591" i="46"/>
  <c r="E592" i="46"/>
  <c r="E593" i="46"/>
  <c r="E595" i="46"/>
  <c r="E596" i="46"/>
  <c r="E615" i="46"/>
  <c r="E616" i="46"/>
  <c r="E617" i="46"/>
  <c r="E618" i="46"/>
  <c r="E619" i="46"/>
  <c r="E620" i="46"/>
  <c r="E621" i="46"/>
  <c r="E622" i="46"/>
  <c r="E624" i="46"/>
  <c r="E625" i="46"/>
  <c r="E626" i="46"/>
  <c r="E627" i="46"/>
  <c r="E628" i="46"/>
  <c r="E629" i="46"/>
  <c r="E630" i="46"/>
  <c r="E631" i="46"/>
  <c r="E632" i="46"/>
  <c r="E633" i="46"/>
  <c r="E635" i="46"/>
  <c r="E636" i="46"/>
  <c r="E637" i="46"/>
  <c r="E638" i="46"/>
  <c r="E639" i="46"/>
  <c r="E640" i="46"/>
  <c r="E641" i="46"/>
  <c r="E642" i="46"/>
  <c r="E643" i="46"/>
  <c r="E644" i="46"/>
  <c r="E645" i="46"/>
  <c r="E646" i="46"/>
  <c r="E647" i="46"/>
  <c r="E648" i="46"/>
  <c r="E649" i="46"/>
  <c r="E650" i="46"/>
  <c r="E652" i="46"/>
  <c r="E653" i="46"/>
  <c r="E654" i="46"/>
  <c r="E655" i="46"/>
  <c r="E656" i="46"/>
  <c r="E657" i="46"/>
  <c r="E658" i="46"/>
  <c r="E659" i="46"/>
  <c r="E660" i="46"/>
  <c r="E661" i="46"/>
  <c r="E663" i="46"/>
  <c r="E664" i="46"/>
  <c r="E665" i="46"/>
  <c r="E666" i="46"/>
  <c r="E667" i="46"/>
  <c r="E668" i="46"/>
  <c r="E670" i="46"/>
  <c r="E671" i="46"/>
  <c r="E672" i="46"/>
  <c r="E673" i="46"/>
  <c r="E675" i="46"/>
  <c r="E676" i="46"/>
  <c r="E677" i="46"/>
  <c r="E679" i="46"/>
  <c r="E680" i="46"/>
  <c r="E682" i="46"/>
  <c r="E701" i="46"/>
  <c r="E702" i="46"/>
  <c r="E703" i="46"/>
  <c r="E704" i="46"/>
  <c r="E705" i="46"/>
  <c r="E706" i="46"/>
  <c r="E707" i="46"/>
  <c r="E708" i="46"/>
  <c r="E709" i="46"/>
  <c r="E710" i="46"/>
  <c r="E711" i="46"/>
  <c r="E712" i="46"/>
  <c r="E714" i="46"/>
  <c r="E715" i="46"/>
  <c r="E716" i="46"/>
  <c r="E717" i="46"/>
  <c r="E718" i="46"/>
  <c r="E719" i="46"/>
  <c r="E720" i="46"/>
  <c r="E721" i="46"/>
  <c r="E722" i="46"/>
  <c r="E723" i="46"/>
  <c r="E725" i="46"/>
  <c r="E726" i="46"/>
  <c r="E727" i="46"/>
  <c r="E728" i="46"/>
  <c r="E729" i="46"/>
  <c r="E730" i="46"/>
  <c r="E731" i="46"/>
  <c r="E732" i="46"/>
  <c r="E733" i="46"/>
  <c r="E734" i="46"/>
  <c r="E735" i="46"/>
  <c r="E736" i="46"/>
  <c r="E737" i="46"/>
  <c r="E739" i="46"/>
  <c r="E740" i="46"/>
  <c r="E741" i="46"/>
  <c r="E742" i="46"/>
  <c r="E743" i="46"/>
  <c r="E744" i="46"/>
  <c r="E745" i="46"/>
  <c r="E746" i="46"/>
  <c r="E747" i="46"/>
  <c r="E748" i="46"/>
  <c r="E750" i="46"/>
  <c r="E751" i="46"/>
  <c r="E752" i="46"/>
  <c r="E753" i="46"/>
  <c r="E754" i="46"/>
  <c r="E755" i="46"/>
  <c r="E757" i="46"/>
  <c r="E758" i="46"/>
  <c r="E759" i="46"/>
  <c r="E760" i="46"/>
  <c r="E762" i="46"/>
  <c r="E763" i="46"/>
  <c r="E764" i="46"/>
  <c r="E766" i="46"/>
  <c r="E767" i="46"/>
  <c r="E768" i="46"/>
  <c r="E770" i="46"/>
  <c r="E785" i="46"/>
  <c r="E786" i="46"/>
  <c r="E787" i="46"/>
  <c r="E788" i="46"/>
  <c r="E789" i="46"/>
  <c r="E790" i="46"/>
  <c r="E791" i="46"/>
  <c r="E792" i="46"/>
  <c r="E793" i="46"/>
  <c r="E794" i="46"/>
  <c r="E795" i="46"/>
  <c r="E796" i="46"/>
  <c r="E797" i="46"/>
  <c r="E798" i="46"/>
  <c r="E799" i="46"/>
  <c r="E801" i="46"/>
  <c r="E802" i="46"/>
  <c r="E803" i="46"/>
  <c r="E804" i="46"/>
  <c r="E805" i="46"/>
  <c r="E806" i="46"/>
  <c r="E807" i="46"/>
  <c r="E808" i="46"/>
  <c r="E810" i="46"/>
  <c r="E811" i="46"/>
  <c r="E812" i="46"/>
  <c r="E813" i="46"/>
  <c r="E814" i="46"/>
  <c r="E815" i="46"/>
  <c r="E816" i="46"/>
  <c r="E817" i="46"/>
  <c r="E818" i="46"/>
  <c r="E819" i="46"/>
  <c r="E820" i="46"/>
  <c r="E822" i="46"/>
  <c r="E823" i="46"/>
  <c r="E824" i="46"/>
  <c r="E825" i="46"/>
  <c r="E826" i="46"/>
  <c r="E827" i="46"/>
  <c r="E828" i="46"/>
  <c r="E829" i="46"/>
  <c r="E830" i="46"/>
  <c r="E832" i="46"/>
  <c r="E833" i="46"/>
  <c r="E834" i="46"/>
  <c r="E835" i="46"/>
  <c r="E836" i="46"/>
  <c r="E837" i="46"/>
  <c r="E838" i="46"/>
  <c r="E840" i="46"/>
  <c r="E841" i="46"/>
  <c r="E842" i="46"/>
  <c r="E843" i="46"/>
  <c r="E845" i="46"/>
  <c r="E846" i="46"/>
  <c r="E847" i="46"/>
  <c r="E848" i="46"/>
  <c r="E850" i="46"/>
  <c r="E851" i="46"/>
  <c r="E852" i="46"/>
  <c r="E854" i="46"/>
  <c r="E855" i="46"/>
  <c r="E857" i="46"/>
  <c r="E858" i="46"/>
  <c r="E877" i="46"/>
  <c r="E963" i="46"/>
  <c r="E964" i="46"/>
  <c r="E965" i="46"/>
  <c r="E966" i="46"/>
  <c r="E967" i="46"/>
  <c r="E968" i="46"/>
  <c r="E969" i="46"/>
  <c r="E970" i="46"/>
  <c r="E971" i="46"/>
  <c r="E972" i="46"/>
  <c r="E973" i="46"/>
  <c r="E974" i="46"/>
  <c r="E975" i="46"/>
  <c r="E976" i="46"/>
  <c r="E977" i="46"/>
  <c r="E978" i="46"/>
  <c r="E979" i="46"/>
  <c r="E980" i="46"/>
  <c r="E981" i="46"/>
  <c r="E982" i="46"/>
  <c r="E983" i="46"/>
  <c r="E984" i="46"/>
  <c r="E986" i="46"/>
  <c r="E987" i="46"/>
  <c r="E988" i="46"/>
  <c r="E989" i="46"/>
  <c r="E990" i="46"/>
  <c r="E992" i="46"/>
  <c r="E993" i="46"/>
  <c r="E994" i="46"/>
  <c r="E995" i="46"/>
  <c r="E996" i="46"/>
  <c r="E998" i="46"/>
  <c r="E999" i="46"/>
  <c r="E1000" i="46"/>
  <c r="E1001" i="46"/>
  <c r="E1002" i="46"/>
  <c r="E1003" i="46"/>
  <c r="E1005" i="46"/>
  <c r="E1006" i="46"/>
  <c r="E1007" i="46"/>
  <c r="E1008" i="46"/>
  <c r="E1009" i="46"/>
  <c r="E1010" i="46"/>
  <c r="E1012" i="46"/>
  <c r="E1013" i="46"/>
  <c r="E1014" i="46"/>
  <c r="E1015" i="46"/>
  <c r="E1016" i="46"/>
  <c r="E1017" i="46"/>
  <c r="E1019" i="46"/>
  <c r="E1020" i="46"/>
  <c r="E1021" i="46"/>
  <c r="E1022" i="46"/>
  <c r="E1024" i="46"/>
  <c r="E1025" i="46"/>
  <c r="E1026" i="46"/>
  <c r="E1027" i="46"/>
  <c r="E1029" i="46"/>
  <c r="E1030" i="46"/>
  <c r="E1031" i="46"/>
  <c r="E1033" i="46"/>
  <c r="E1034" i="46"/>
  <c r="E1035" i="46"/>
  <c r="E1037" i="46"/>
  <c r="E1038" i="46"/>
  <c r="E1040" i="46"/>
  <c r="E1041" i="46"/>
  <c r="E1043" i="46"/>
  <c r="E1044" i="46"/>
  <c r="E1062" i="46"/>
  <c r="E1063" i="46"/>
  <c r="E1064" i="46"/>
  <c r="E1065" i="46"/>
  <c r="E1066" i="46"/>
  <c r="E1067" i="46"/>
  <c r="E1068" i="46"/>
  <c r="E1069" i="46"/>
  <c r="E1070" i="46"/>
  <c r="E1071" i="46"/>
  <c r="E1072" i="46"/>
  <c r="E1073" i="46"/>
  <c r="E1074" i="46"/>
  <c r="E1075" i="46"/>
  <c r="E1076" i="46"/>
  <c r="E1077" i="46"/>
  <c r="E1078" i="46"/>
  <c r="E1079" i="46"/>
  <c r="E1080" i="46"/>
  <c r="E1081" i="46"/>
  <c r="E1082" i="46"/>
  <c r="E1083" i="46"/>
  <c r="E1085" i="46"/>
  <c r="E1086" i="46"/>
  <c r="E1087" i="46"/>
  <c r="E1088" i="46"/>
  <c r="E1089" i="46"/>
  <c r="E1091" i="46"/>
  <c r="E1092" i="46"/>
  <c r="E1093" i="46"/>
  <c r="E1094" i="46"/>
  <c r="E1095" i="46"/>
  <c r="E1097" i="46"/>
  <c r="E1098" i="46"/>
  <c r="E1099" i="46"/>
  <c r="E1100" i="46"/>
  <c r="E1101" i="46"/>
  <c r="E1102" i="46"/>
  <c r="E1104" i="46"/>
  <c r="E1105" i="46"/>
  <c r="E1106" i="46"/>
  <c r="E1107" i="46"/>
  <c r="E1108" i="46"/>
  <c r="E1109" i="46"/>
  <c r="E1111" i="46"/>
  <c r="E1112" i="46"/>
  <c r="E1113" i="46"/>
  <c r="E1114" i="46"/>
  <c r="E1115" i="46"/>
  <c r="E1116" i="46"/>
  <c r="E1118" i="46"/>
  <c r="E1119" i="46"/>
  <c r="E1120" i="46"/>
  <c r="E1121" i="46"/>
  <c r="E1123" i="46"/>
  <c r="E1124" i="46"/>
  <c r="E1125" i="46"/>
  <c r="E1126" i="46"/>
  <c r="E1128" i="46"/>
  <c r="E1129" i="46"/>
  <c r="E1130" i="46"/>
  <c r="E1132" i="46"/>
  <c r="E1133" i="46"/>
  <c r="E1134" i="46"/>
  <c r="E1136" i="46"/>
  <c r="E1137" i="46"/>
  <c r="E1139" i="46"/>
  <c r="E1140" i="46"/>
  <c r="E1142" i="46"/>
  <c r="E1143" i="46"/>
  <c r="E1161" i="46"/>
  <c r="E1162" i="46"/>
  <c r="E1163" i="46"/>
  <c r="E1164" i="46"/>
  <c r="E1165" i="46"/>
  <c r="E1166" i="46"/>
  <c r="E1167" i="46"/>
  <c r="E1168" i="46"/>
  <c r="E1169" i="46"/>
  <c r="E1170" i="46"/>
  <c r="E1171" i="46"/>
  <c r="E1172" i="46"/>
  <c r="E1173" i="46"/>
  <c r="E1174" i="46"/>
  <c r="E1175" i="46"/>
  <c r="E1176" i="46"/>
  <c r="E1177" i="46"/>
  <c r="E1178" i="46"/>
  <c r="E1179" i="46"/>
  <c r="E1180" i="46"/>
  <c r="E1181" i="46"/>
  <c r="E1182" i="46"/>
  <c r="E1184" i="46"/>
  <c r="E1185" i="46"/>
  <c r="E1186" i="46"/>
  <c r="E1187" i="46"/>
  <c r="E1188" i="46"/>
  <c r="E1190" i="46"/>
  <c r="E1191" i="46"/>
  <c r="E1192" i="46"/>
  <c r="E1193" i="46"/>
  <c r="E1194" i="46"/>
  <c r="E1196" i="46"/>
  <c r="E1197" i="46"/>
  <c r="E1198" i="46"/>
  <c r="E1199" i="46"/>
  <c r="E1200" i="46"/>
  <c r="E1201" i="46"/>
  <c r="E1203" i="46"/>
  <c r="E1204" i="46"/>
  <c r="E1205" i="46"/>
  <c r="E1206" i="46"/>
  <c r="E1207" i="46"/>
  <c r="E1208" i="46"/>
  <c r="E1210" i="46"/>
  <c r="E1211" i="46"/>
  <c r="E1212" i="46"/>
  <c r="E1213" i="46"/>
  <c r="E1214" i="46"/>
  <c r="E1215" i="46"/>
  <c r="E1217" i="46"/>
  <c r="E1218" i="46"/>
  <c r="E1219" i="46"/>
  <c r="E1220" i="46"/>
  <c r="E1222" i="46"/>
  <c r="E1223" i="46"/>
  <c r="E1224" i="46"/>
  <c r="E1225" i="46"/>
  <c r="E1227" i="46"/>
  <c r="E1228" i="46"/>
  <c r="E1229" i="46"/>
  <c r="E1231" i="46"/>
  <c r="E1232" i="46"/>
  <c r="E1233" i="46"/>
  <c r="E1235" i="46"/>
  <c r="E1236" i="46"/>
  <c r="E1238" i="46"/>
  <c r="E1239" i="46"/>
  <c r="E1241" i="46"/>
  <c r="E1242" i="46"/>
  <c r="C5" i="46"/>
  <c r="C6" i="46"/>
  <c r="C7" i="46"/>
  <c r="C8" i="46"/>
  <c r="C9" i="46"/>
  <c r="C10" i="46"/>
  <c r="C11" i="46"/>
  <c r="C12" i="46"/>
  <c r="C13" i="46"/>
  <c r="C14" i="46"/>
  <c r="C15" i="46"/>
  <c r="C16" i="46"/>
  <c r="C17" i="46"/>
  <c r="C18" i="46"/>
  <c r="C19" i="46"/>
  <c r="C20" i="46"/>
  <c r="C21" i="46"/>
  <c r="C22" i="46"/>
  <c r="C23" i="46"/>
  <c r="C24" i="46"/>
  <c r="C25" i="46"/>
  <c r="C26" i="46"/>
  <c r="C27" i="46"/>
  <c r="C28" i="46"/>
  <c r="C29" i="46"/>
  <c r="C30" i="46"/>
  <c r="C31" i="46"/>
  <c r="C32" i="46"/>
  <c r="C33" i="46"/>
  <c r="C34" i="46"/>
  <c r="C35" i="46"/>
  <c r="C36" i="46"/>
  <c r="C37" i="46"/>
  <c r="C38" i="46"/>
  <c r="C39" i="46"/>
  <c r="C40" i="46"/>
  <c r="C42" i="46"/>
  <c r="C43" i="46"/>
  <c r="C44" i="46"/>
  <c r="C45" i="46"/>
  <c r="C46" i="46"/>
  <c r="C47" i="46"/>
  <c r="C48" i="46"/>
  <c r="C49" i="46"/>
  <c r="C50" i="46"/>
  <c r="C51" i="46"/>
  <c r="C52" i="46"/>
  <c r="C53" i="46"/>
  <c r="C54" i="46"/>
  <c r="C55" i="46"/>
  <c r="C56" i="46"/>
  <c r="C57" i="46"/>
  <c r="C58" i="46"/>
  <c r="C59" i="46"/>
  <c r="C60" i="46"/>
  <c r="C61" i="46"/>
  <c r="C62" i="46"/>
  <c r="C66" i="46"/>
  <c r="C68" i="46"/>
  <c r="C69" i="46"/>
  <c r="C71" i="46"/>
  <c r="C72" i="46"/>
  <c r="C73" i="46"/>
  <c r="C75" i="46"/>
  <c r="C76" i="46"/>
  <c r="C77" i="46"/>
  <c r="C79" i="46"/>
  <c r="C80" i="46"/>
  <c r="C81" i="46"/>
  <c r="C82" i="46"/>
  <c r="C83" i="46"/>
  <c r="C85" i="46"/>
  <c r="C86" i="46"/>
  <c r="C87" i="46"/>
  <c r="C88" i="46"/>
  <c r="C89" i="46"/>
  <c r="C91" i="46"/>
  <c r="C92" i="46"/>
  <c r="C93" i="46"/>
  <c r="C94" i="46"/>
  <c r="C95" i="46"/>
  <c r="C97" i="46"/>
  <c r="C98" i="46"/>
  <c r="C99" i="46"/>
  <c r="C100" i="46"/>
  <c r="C101" i="46"/>
  <c r="C103" i="46"/>
  <c r="C104" i="46"/>
  <c r="C105" i="46"/>
  <c r="C107" i="46"/>
  <c r="C108" i="46"/>
  <c r="C109" i="46"/>
  <c r="C111" i="46"/>
  <c r="C112" i="46"/>
  <c r="C113" i="46"/>
  <c r="C115" i="46"/>
  <c r="C116" i="46"/>
  <c r="C118" i="46"/>
  <c r="C119" i="46"/>
  <c r="C121" i="46"/>
  <c r="C123" i="46"/>
  <c r="C125" i="46"/>
  <c r="C129" i="46"/>
  <c r="C130" i="46"/>
  <c r="C131" i="46"/>
  <c r="C132" i="46"/>
  <c r="C134" i="46"/>
  <c r="C135" i="46"/>
  <c r="C136" i="46"/>
  <c r="C138" i="46"/>
  <c r="C139" i="46"/>
  <c r="C140" i="46"/>
  <c r="C141" i="46"/>
  <c r="C142" i="46"/>
  <c r="C144" i="46"/>
  <c r="C145" i="46"/>
  <c r="C146" i="46"/>
  <c r="C147" i="46"/>
  <c r="C148" i="46"/>
  <c r="C150" i="46"/>
  <c r="C151" i="46"/>
  <c r="C152" i="46"/>
  <c r="C153" i="46"/>
  <c r="C154" i="46"/>
  <c r="C155" i="46"/>
  <c r="C156" i="46"/>
  <c r="C158" i="46"/>
  <c r="C159" i="46"/>
  <c r="C160" i="46"/>
  <c r="C161" i="46"/>
  <c r="C162" i="46"/>
  <c r="C163" i="46"/>
  <c r="C164" i="46"/>
  <c r="C165" i="46"/>
  <c r="C166" i="46"/>
  <c r="C167" i="46"/>
  <c r="C168" i="46"/>
  <c r="C169" i="46"/>
  <c r="C170" i="46"/>
  <c r="C171" i="46"/>
  <c r="C172" i="46"/>
  <c r="C173" i="46"/>
  <c r="C174" i="46"/>
  <c r="C175" i="46"/>
  <c r="C176" i="46"/>
  <c r="C178" i="46"/>
  <c r="C179" i="46"/>
  <c r="C180" i="46"/>
  <c r="C182" i="46"/>
  <c r="C183" i="46"/>
  <c r="C185" i="46"/>
  <c r="C186" i="46"/>
  <c r="C188" i="46"/>
  <c r="C192" i="46"/>
  <c r="C193" i="46"/>
  <c r="C194" i="46"/>
  <c r="C196" i="46"/>
  <c r="C197" i="46"/>
  <c r="C198" i="46"/>
  <c r="C200" i="46"/>
  <c r="C201" i="46"/>
  <c r="C202" i="46"/>
  <c r="C203" i="46"/>
  <c r="C204" i="46"/>
  <c r="C206" i="46"/>
  <c r="C207" i="46"/>
  <c r="C208" i="46"/>
  <c r="C209" i="46"/>
  <c r="C210" i="46"/>
  <c r="C211" i="46"/>
  <c r="C212" i="46"/>
  <c r="C213" i="46"/>
  <c r="C215" i="46"/>
  <c r="C216" i="46"/>
  <c r="C217" i="46"/>
  <c r="C218" i="46"/>
  <c r="C219" i="46"/>
  <c r="C220" i="46"/>
  <c r="C221" i="46"/>
  <c r="C222" i="46"/>
  <c r="C223" i="46"/>
  <c r="C225" i="46"/>
  <c r="C226" i="46"/>
  <c r="C227" i="46"/>
  <c r="C228" i="46"/>
  <c r="C229" i="46"/>
  <c r="C230" i="46"/>
  <c r="C231" i="46"/>
  <c r="C233" i="46"/>
  <c r="C234" i="46"/>
  <c r="C235" i="46"/>
  <c r="C236" i="46"/>
  <c r="C237" i="46"/>
  <c r="C239" i="46"/>
  <c r="C240" i="46"/>
  <c r="C241" i="46"/>
  <c r="C243" i="46"/>
  <c r="C244" i="46"/>
  <c r="C246" i="46"/>
  <c r="C247" i="46"/>
  <c r="C249" i="46"/>
  <c r="C250" i="46"/>
  <c r="C251" i="46"/>
  <c r="C252" i="46"/>
  <c r="C279" i="46"/>
  <c r="C281" i="46"/>
  <c r="C282" i="46"/>
  <c r="C283" i="46"/>
  <c r="C284" i="46"/>
  <c r="C286" i="46"/>
  <c r="C287" i="46"/>
  <c r="C288" i="46"/>
  <c r="C289" i="46"/>
  <c r="C290" i="46"/>
  <c r="C291" i="46"/>
  <c r="C293" i="46"/>
  <c r="C294" i="46"/>
  <c r="C295" i="46"/>
  <c r="C296" i="46"/>
  <c r="C297" i="46"/>
  <c r="C298" i="46"/>
  <c r="C299" i="46"/>
  <c r="C300" i="46"/>
  <c r="C301" i="46"/>
  <c r="C302" i="46"/>
  <c r="C303" i="46"/>
  <c r="C304" i="46"/>
  <c r="C305" i="46"/>
  <c r="C307" i="46"/>
  <c r="C308" i="46"/>
  <c r="C309" i="46"/>
  <c r="C310" i="46"/>
  <c r="C311" i="46"/>
  <c r="C312" i="46"/>
  <c r="C313" i="46"/>
  <c r="C314" i="46"/>
  <c r="C315" i="46"/>
  <c r="C316" i="46"/>
  <c r="C317" i="46"/>
  <c r="C319" i="46"/>
  <c r="C320" i="46"/>
  <c r="C321" i="46"/>
  <c r="C322" i="46"/>
  <c r="C323" i="46"/>
  <c r="C324" i="46"/>
  <c r="C326" i="46"/>
  <c r="C327" i="46"/>
  <c r="C328" i="46"/>
  <c r="C330" i="46"/>
  <c r="C331" i="46"/>
  <c r="C332" i="46"/>
  <c r="C334" i="46"/>
  <c r="C335" i="46"/>
  <c r="C337" i="46"/>
  <c r="C338" i="46"/>
  <c r="C339" i="46"/>
  <c r="C363" i="46"/>
  <c r="C364" i="46"/>
  <c r="C365" i="46"/>
  <c r="C367" i="46"/>
  <c r="C368" i="46"/>
  <c r="C369" i="46"/>
  <c r="C370" i="46"/>
  <c r="C372" i="46"/>
  <c r="C373" i="46"/>
  <c r="C374" i="46"/>
  <c r="C375" i="46"/>
  <c r="C376" i="46"/>
  <c r="C377" i="46"/>
  <c r="C378" i="46"/>
  <c r="C379" i="46"/>
  <c r="C380" i="46"/>
  <c r="C382" i="46"/>
  <c r="C383" i="46"/>
  <c r="C384" i="46"/>
  <c r="C385" i="46"/>
  <c r="C386" i="46"/>
  <c r="C387" i="46"/>
  <c r="C388" i="46"/>
  <c r="C389" i="46"/>
  <c r="C390" i="46"/>
  <c r="C391" i="46"/>
  <c r="C392" i="46"/>
  <c r="C393" i="46"/>
  <c r="C394" i="46"/>
  <c r="C395" i="46"/>
  <c r="C396" i="46"/>
  <c r="C397" i="46"/>
  <c r="C398" i="46"/>
  <c r="C399" i="46"/>
  <c r="C400" i="46"/>
  <c r="C401" i="46"/>
  <c r="C403" i="46"/>
  <c r="C404" i="46"/>
  <c r="C405" i="46"/>
  <c r="C406" i="46"/>
  <c r="C407" i="46"/>
  <c r="C408" i="46"/>
  <c r="C409" i="46"/>
  <c r="C411" i="46"/>
  <c r="C412" i="46"/>
  <c r="C413" i="46"/>
  <c r="C414" i="46"/>
  <c r="C416" i="46"/>
  <c r="C417" i="46"/>
  <c r="C418" i="46"/>
  <c r="C420" i="46"/>
  <c r="C421" i="46"/>
  <c r="C423" i="46"/>
  <c r="C424" i="46"/>
  <c r="C449" i="46"/>
  <c r="C451" i="46"/>
  <c r="C452" i="46"/>
  <c r="C453" i="46"/>
  <c r="C454" i="46"/>
  <c r="C456" i="46"/>
  <c r="C457" i="46"/>
  <c r="C458" i="46"/>
  <c r="C459" i="46"/>
  <c r="C460" i="46"/>
  <c r="C461" i="46"/>
  <c r="C462" i="46"/>
  <c r="C463" i="46"/>
  <c r="C465" i="46"/>
  <c r="C466" i="46"/>
  <c r="C467" i="46"/>
  <c r="C468" i="46"/>
  <c r="C469" i="46"/>
  <c r="C470" i="46"/>
  <c r="C471" i="46"/>
  <c r="C472" i="46"/>
  <c r="C473" i="46"/>
  <c r="C474" i="46"/>
  <c r="C475" i="46"/>
  <c r="C476" i="46"/>
  <c r="C477" i="46"/>
  <c r="C478" i="46"/>
  <c r="C479" i="46"/>
  <c r="C480" i="46"/>
  <c r="C481" i="46"/>
  <c r="C482" i="46"/>
  <c r="C483" i="46"/>
  <c r="C484" i="46"/>
  <c r="C485" i="46"/>
  <c r="C486" i="46"/>
  <c r="C487" i="46"/>
  <c r="C488" i="46"/>
  <c r="C489" i="46"/>
  <c r="C490" i="46"/>
  <c r="C492" i="46"/>
  <c r="C493" i="46"/>
  <c r="C494" i="46"/>
  <c r="C495" i="46"/>
  <c r="C496" i="46"/>
  <c r="C497" i="46"/>
  <c r="C499" i="46"/>
  <c r="C500" i="46"/>
  <c r="C501" i="46"/>
  <c r="C502" i="46"/>
  <c r="C504" i="46"/>
  <c r="C505" i="46"/>
  <c r="C506" i="46"/>
  <c r="C508" i="46"/>
  <c r="C509" i="46"/>
  <c r="C511" i="46"/>
  <c r="C532" i="46"/>
  <c r="C533" i="46"/>
  <c r="C534" i="46"/>
  <c r="C535" i="46"/>
  <c r="C536" i="46"/>
  <c r="C537" i="46"/>
  <c r="C538" i="46"/>
  <c r="C540" i="46"/>
  <c r="C541" i="46"/>
  <c r="C542" i="46"/>
  <c r="C543" i="46"/>
  <c r="C544" i="46"/>
  <c r="C545" i="46"/>
  <c r="C546" i="46"/>
  <c r="C548" i="46"/>
  <c r="C549" i="46"/>
  <c r="C550" i="46"/>
  <c r="C551" i="46"/>
  <c r="C552" i="46"/>
  <c r="C553" i="46"/>
  <c r="C554" i="46"/>
  <c r="C555" i="46"/>
  <c r="C556" i="46"/>
  <c r="C557" i="46"/>
  <c r="C558" i="46"/>
  <c r="C559" i="46"/>
  <c r="C560" i="46"/>
  <c r="C561" i="46"/>
  <c r="C562" i="46"/>
  <c r="C563" i="46"/>
  <c r="C564" i="46"/>
  <c r="C565" i="46"/>
  <c r="C566" i="46"/>
  <c r="C567" i="46"/>
  <c r="C568" i="46"/>
  <c r="C569" i="46"/>
  <c r="C570" i="46"/>
  <c r="C571" i="46"/>
  <c r="C572" i="46"/>
  <c r="C573" i="46"/>
  <c r="C574" i="46"/>
  <c r="C575" i="46"/>
  <c r="C576" i="46"/>
  <c r="C578" i="46"/>
  <c r="C579" i="46"/>
  <c r="C580" i="46"/>
  <c r="C581" i="46"/>
  <c r="C582" i="46"/>
  <c r="C583" i="46"/>
  <c r="C585" i="46"/>
  <c r="C586" i="46"/>
  <c r="C587" i="46"/>
  <c r="C588" i="46"/>
  <c r="C590" i="46"/>
  <c r="C591" i="46"/>
  <c r="C592" i="46"/>
  <c r="C594" i="46"/>
  <c r="C595" i="46"/>
  <c r="C596" i="46"/>
  <c r="C615" i="46"/>
  <c r="C616" i="46"/>
  <c r="C617" i="46"/>
  <c r="C618" i="46"/>
  <c r="C619" i="46"/>
  <c r="C620" i="46"/>
  <c r="C621" i="46"/>
  <c r="C623" i="46"/>
  <c r="C624" i="46"/>
  <c r="C625" i="46"/>
  <c r="C626" i="46"/>
  <c r="C627" i="46"/>
  <c r="C629" i="46"/>
  <c r="C630" i="46"/>
  <c r="C631" i="46"/>
  <c r="C632" i="46"/>
  <c r="C633" i="46"/>
  <c r="C634" i="46"/>
  <c r="C635" i="46"/>
  <c r="C636" i="46"/>
  <c r="C637" i="46"/>
  <c r="C638" i="46"/>
  <c r="C639" i="46"/>
  <c r="C640" i="46"/>
  <c r="C641" i="46"/>
  <c r="C642" i="46"/>
  <c r="C643" i="46"/>
  <c r="C644" i="46"/>
  <c r="C645" i="46"/>
  <c r="C646" i="46"/>
  <c r="C647" i="46"/>
  <c r="C648" i="46"/>
  <c r="C649" i="46"/>
  <c r="C650" i="46"/>
  <c r="C651" i="46"/>
  <c r="C652" i="46"/>
  <c r="C654" i="46"/>
  <c r="C655" i="46"/>
  <c r="C656" i="46"/>
  <c r="C657" i="46"/>
  <c r="C658" i="46"/>
  <c r="C659" i="46"/>
  <c r="C660" i="46"/>
  <c r="C661" i="46"/>
  <c r="C662" i="46"/>
  <c r="C663" i="46"/>
  <c r="C664" i="46"/>
  <c r="C665" i="46"/>
  <c r="C666" i="46"/>
  <c r="C667" i="46"/>
  <c r="C669" i="46"/>
  <c r="C670" i="46"/>
  <c r="C671" i="46"/>
  <c r="C672" i="46"/>
  <c r="C674" i="46"/>
  <c r="C675" i="46"/>
  <c r="C676" i="46"/>
  <c r="C678" i="46"/>
  <c r="C679" i="46"/>
  <c r="C681" i="46"/>
  <c r="C701" i="46"/>
  <c r="C702" i="46"/>
  <c r="C703" i="46"/>
  <c r="C704" i="46"/>
  <c r="C705" i="46"/>
  <c r="C706" i="46"/>
  <c r="C707" i="46"/>
  <c r="C708" i="46"/>
  <c r="C709" i="46"/>
  <c r="C710" i="46"/>
  <c r="C712" i="46"/>
  <c r="C713" i="46"/>
  <c r="C714" i="46"/>
  <c r="C715" i="46"/>
  <c r="C716" i="46"/>
  <c r="C718" i="46"/>
  <c r="C719" i="46"/>
  <c r="C720" i="46"/>
  <c r="C721" i="46"/>
  <c r="C722" i="46"/>
  <c r="C723" i="46"/>
  <c r="C724" i="46"/>
  <c r="C725" i="46"/>
  <c r="C726" i="46"/>
  <c r="C727" i="46"/>
  <c r="C728" i="46"/>
  <c r="C729" i="46"/>
  <c r="C731" i="46"/>
  <c r="C732" i="46"/>
  <c r="C733" i="46"/>
  <c r="C734" i="46"/>
  <c r="C735" i="46"/>
  <c r="C736" i="46"/>
  <c r="C737" i="46"/>
  <c r="C738" i="46"/>
  <c r="C739" i="46"/>
  <c r="C740" i="46"/>
  <c r="C741" i="46"/>
  <c r="C742" i="46"/>
  <c r="C743" i="46"/>
  <c r="C744" i="46"/>
  <c r="C745" i="46"/>
  <c r="C746" i="46"/>
  <c r="C747" i="46"/>
  <c r="C748" i="46"/>
  <c r="C749" i="46"/>
  <c r="C750" i="46"/>
  <c r="C751" i="46"/>
  <c r="C752" i="46"/>
  <c r="C753" i="46"/>
  <c r="C754" i="46"/>
  <c r="C756" i="46"/>
  <c r="C757" i="46"/>
  <c r="C758" i="46"/>
  <c r="C759" i="46"/>
  <c r="C760" i="46"/>
  <c r="C762" i="46"/>
  <c r="C763" i="46"/>
  <c r="C764" i="46"/>
  <c r="C766" i="46"/>
  <c r="C767" i="46"/>
  <c r="C768" i="46"/>
  <c r="C770" i="46"/>
  <c r="C771" i="46"/>
  <c r="C785" i="46"/>
  <c r="C786" i="46"/>
  <c r="C787" i="46"/>
  <c r="C788" i="46"/>
  <c r="C789" i="46"/>
  <c r="C790" i="46"/>
  <c r="C791" i="46"/>
  <c r="C792" i="46"/>
  <c r="C793" i="46"/>
  <c r="C794" i="46"/>
  <c r="C795" i="46"/>
  <c r="C796" i="46"/>
  <c r="C797" i="46"/>
  <c r="C799" i="46"/>
  <c r="C800" i="46"/>
  <c r="C801" i="46"/>
  <c r="C802" i="46"/>
  <c r="C804" i="46"/>
  <c r="C805" i="46"/>
  <c r="C806" i="46"/>
  <c r="C807" i="46"/>
  <c r="C808" i="46"/>
  <c r="C809" i="46"/>
  <c r="C810" i="46"/>
  <c r="C812" i="46"/>
  <c r="C813" i="46"/>
  <c r="C814" i="46"/>
  <c r="C815" i="46"/>
  <c r="C816" i="46"/>
  <c r="C817" i="46"/>
  <c r="C818" i="46"/>
  <c r="C819" i="46"/>
  <c r="C820" i="46"/>
  <c r="C821" i="46"/>
  <c r="C822" i="46"/>
  <c r="C823" i="46"/>
  <c r="C824" i="46"/>
  <c r="C825" i="46"/>
  <c r="C826" i="46"/>
  <c r="C827" i="46"/>
  <c r="C828" i="46"/>
  <c r="C829" i="46"/>
  <c r="C830" i="46"/>
  <c r="C831" i="46"/>
  <c r="C832" i="46"/>
  <c r="C833" i="46"/>
  <c r="C834" i="46"/>
  <c r="C835" i="46"/>
  <c r="C837" i="46"/>
  <c r="C838" i="46"/>
  <c r="C839" i="46"/>
  <c r="C840" i="46"/>
  <c r="C841" i="46"/>
  <c r="C842" i="46"/>
  <c r="C843" i="46"/>
  <c r="C844" i="46"/>
  <c r="C846" i="46"/>
  <c r="C847" i="46"/>
  <c r="C848" i="46"/>
  <c r="C850" i="46"/>
  <c r="C851" i="46"/>
  <c r="C852" i="46"/>
  <c r="C854" i="46"/>
  <c r="C855" i="46"/>
  <c r="C857" i="46"/>
  <c r="C858" i="46"/>
  <c r="C877" i="46"/>
  <c r="C878" i="46"/>
  <c r="C879" i="46"/>
  <c r="C880" i="46"/>
  <c r="C881" i="46"/>
  <c r="C882" i="46"/>
  <c r="C883" i="46"/>
  <c r="C884" i="46"/>
  <c r="C885" i="46"/>
  <c r="C886" i="46"/>
  <c r="C887" i="46"/>
  <c r="C888" i="46"/>
  <c r="C889" i="46"/>
  <c r="C890" i="46"/>
  <c r="C891" i="46"/>
  <c r="C892" i="46"/>
  <c r="C893" i="46"/>
  <c r="C894" i="46"/>
  <c r="C896" i="46"/>
  <c r="C897" i="46"/>
  <c r="C898" i="46"/>
  <c r="C899" i="46"/>
  <c r="C901" i="46"/>
  <c r="C902" i="46"/>
  <c r="C903" i="46"/>
  <c r="C904" i="46"/>
  <c r="C905" i="46"/>
  <c r="C906" i="46"/>
  <c r="C907" i="46"/>
  <c r="C909" i="46"/>
  <c r="C910" i="46"/>
  <c r="C911" i="46"/>
  <c r="C912" i="46"/>
  <c r="C913" i="46"/>
  <c r="C914" i="46"/>
  <c r="C915" i="46"/>
  <c r="C916" i="46"/>
  <c r="C917" i="46"/>
  <c r="C918" i="46"/>
  <c r="C919" i="46"/>
  <c r="C920" i="46"/>
  <c r="C921" i="46"/>
  <c r="C922" i="46"/>
  <c r="C923" i="46"/>
  <c r="C924" i="46"/>
  <c r="C926" i="46"/>
  <c r="C927" i="46"/>
  <c r="C928" i="46"/>
  <c r="C929" i="46"/>
  <c r="C930" i="46"/>
  <c r="C931" i="46"/>
  <c r="C932" i="46"/>
  <c r="C933" i="46"/>
  <c r="C934" i="46"/>
  <c r="C935" i="46"/>
  <c r="C937" i="46"/>
  <c r="C938" i="46"/>
  <c r="C939" i="46"/>
  <c r="C940" i="46"/>
  <c r="C941" i="46"/>
  <c r="C943" i="46"/>
  <c r="C944" i="46"/>
  <c r="C945" i="46"/>
  <c r="C947" i="46"/>
  <c r="C948" i="46"/>
  <c r="C949" i="46"/>
  <c r="C951" i="46"/>
  <c r="C952" i="46"/>
  <c r="C954" i="46"/>
  <c r="C963" i="46"/>
  <c r="C964" i="46"/>
  <c r="C965" i="46"/>
  <c r="C966" i="46"/>
  <c r="C967" i="46"/>
  <c r="C968" i="46"/>
  <c r="C969" i="46"/>
  <c r="C970" i="46"/>
  <c r="C971" i="46"/>
  <c r="C972" i="46"/>
  <c r="C973" i="46"/>
  <c r="C974" i="46"/>
  <c r="C975" i="46"/>
  <c r="C976" i="46"/>
  <c r="C977" i="46"/>
  <c r="C978" i="46"/>
  <c r="C979" i="46"/>
  <c r="C980" i="46"/>
  <c r="C981" i="46"/>
  <c r="C982" i="46"/>
  <c r="C984" i="46"/>
  <c r="C985" i="46"/>
  <c r="C987" i="46"/>
  <c r="C988" i="46"/>
  <c r="C989" i="46"/>
  <c r="C990" i="46"/>
  <c r="C992" i="46"/>
  <c r="C993" i="46"/>
  <c r="C994" i="46"/>
  <c r="C995" i="46"/>
  <c r="C996" i="46"/>
  <c r="C997" i="46"/>
  <c r="C999" i="46"/>
  <c r="C1000" i="46"/>
  <c r="C1001" i="46"/>
  <c r="C1002" i="46"/>
  <c r="C1003" i="46"/>
  <c r="C1004" i="46"/>
  <c r="C1005" i="46"/>
  <c r="C1006" i="46"/>
  <c r="C1007" i="46"/>
  <c r="C1008" i="46"/>
  <c r="C1009" i="46"/>
  <c r="C1010" i="46"/>
  <c r="C1012" i="46"/>
  <c r="C1013" i="46"/>
  <c r="C1014" i="46"/>
  <c r="C1015" i="46"/>
  <c r="C1016" i="46"/>
  <c r="C1017" i="46"/>
  <c r="C1018" i="46"/>
  <c r="C1019" i="46"/>
  <c r="C1020" i="46"/>
  <c r="C1021" i="46"/>
  <c r="C1023" i="46"/>
  <c r="C1024" i="46"/>
  <c r="C1025" i="46"/>
  <c r="C1026" i="46"/>
  <c r="C1027" i="46"/>
  <c r="C1028" i="46"/>
  <c r="C1030" i="46"/>
  <c r="C1031" i="46"/>
  <c r="C1032" i="46"/>
  <c r="C1034" i="46"/>
  <c r="C1035" i="46"/>
  <c r="C1036" i="46"/>
  <c r="C1038" i="46"/>
  <c r="C1039" i="46"/>
  <c r="C1041" i="46"/>
  <c r="C1042" i="46"/>
  <c r="C1044" i="46"/>
  <c r="C1062" i="46"/>
  <c r="C1063" i="46"/>
  <c r="C1064" i="46"/>
  <c r="C1065" i="46"/>
  <c r="C1066" i="46"/>
  <c r="C1067" i="46"/>
  <c r="C1068" i="46"/>
  <c r="C1069" i="46"/>
  <c r="C1070" i="46"/>
  <c r="C1071" i="46"/>
  <c r="C1072" i="46"/>
  <c r="C1073" i="46"/>
  <c r="C1074" i="46"/>
  <c r="C1075" i="46"/>
  <c r="C1076" i="46"/>
  <c r="C1077" i="46"/>
  <c r="C1078" i="46"/>
  <c r="C1079" i="46"/>
  <c r="C1080" i="46"/>
  <c r="C1081" i="46"/>
  <c r="C1083" i="46"/>
  <c r="C1084" i="46"/>
  <c r="C1086" i="46"/>
  <c r="C1087" i="46"/>
  <c r="C1088" i="46"/>
  <c r="C1089" i="46"/>
  <c r="C1091" i="46"/>
  <c r="C1092" i="46"/>
  <c r="C1093" i="46"/>
  <c r="C1094" i="46"/>
  <c r="C1095" i="46"/>
  <c r="C1096" i="46"/>
  <c r="C1098" i="46"/>
  <c r="C1099" i="46"/>
  <c r="C1100" i="46"/>
  <c r="C1101" i="46"/>
  <c r="C1102" i="46"/>
  <c r="C1103" i="46"/>
  <c r="C1104" i="46"/>
  <c r="C1105" i="46"/>
  <c r="C1106" i="46"/>
  <c r="C1107" i="46"/>
  <c r="C1108" i="46"/>
  <c r="C1109" i="46"/>
  <c r="C1111" i="46"/>
  <c r="C1112" i="46"/>
  <c r="C1113" i="46"/>
  <c r="C1114" i="46"/>
  <c r="C1115" i="46"/>
  <c r="C1116" i="46"/>
  <c r="C1117" i="46"/>
  <c r="C1118" i="46"/>
  <c r="C1119" i="46"/>
  <c r="C1120" i="46"/>
  <c r="C1122" i="46"/>
  <c r="C1123" i="46"/>
  <c r="C1124" i="46"/>
  <c r="C1125" i="46"/>
  <c r="C1126" i="46"/>
  <c r="C1127" i="46"/>
  <c r="C1129" i="46"/>
  <c r="C1130" i="46"/>
  <c r="C1131" i="46"/>
  <c r="C1133" i="46"/>
  <c r="C1134" i="46"/>
  <c r="C1135" i="46"/>
  <c r="C1137" i="46"/>
  <c r="C1138" i="46"/>
  <c r="C1140" i="46"/>
  <c r="C1141" i="46"/>
  <c r="C1143" i="46"/>
  <c r="C1161" i="46"/>
  <c r="C1162" i="46"/>
  <c r="C1163" i="46"/>
  <c r="C1164" i="46"/>
  <c r="C1165" i="46"/>
  <c r="C1166" i="46"/>
  <c r="C1167" i="46"/>
  <c r="C1168" i="46"/>
  <c r="C1169" i="46"/>
  <c r="C1170" i="46"/>
  <c r="C1171" i="46"/>
  <c r="C1172" i="46"/>
  <c r="C1173" i="46"/>
  <c r="C1174" i="46"/>
  <c r="C1175" i="46"/>
  <c r="C1176" i="46"/>
  <c r="C1177" i="46"/>
  <c r="C1178" i="46"/>
  <c r="C1179" i="46"/>
  <c r="C1180" i="46"/>
  <c r="C1182" i="46"/>
  <c r="C1183" i="46"/>
  <c r="C1185" i="46"/>
  <c r="C1186" i="46"/>
  <c r="C1187" i="46"/>
  <c r="C1188" i="46"/>
  <c r="C1190" i="46"/>
  <c r="C1191" i="46"/>
  <c r="C1192" i="46"/>
  <c r="C1193" i="46"/>
  <c r="C1194" i="46"/>
  <c r="C1195" i="46"/>
  <c r="C1197" i="46"/>
  <c r="C1198" i="46"/>
  <c r="C1199" i="46"/>
  <c r="C1200" i="46"/>
  <c r="C1201" i="46"/>
  <c r="C1202" i="46"/>
  <c r="C1203" i="46"/>
  <c r="C1204" i="46"/>
  <c r="C1205" i="46"/>
  <c r="C1206" i="46"/>
  <c r="C1207" i="46"/>
  <c r="C1208" i="46"/>
  <c r="C1210" i="46"/>
  <c r="C1211" i="46"/>
  <c r="C1212" i="46"/>
  <c r="C1213" i="46"/>
  <c r="C1214" i="46"/>
  <c r="C1215" i="46"/>
  <c r="C1216" i="46"/>
  <c r="C1217" i="46"/>
  <c r="C1218" i="46"/>
  <c r="C1219" i="46"/>
  <c r="C1221" i="46"/>
  <c r="C1222" i="46"/>
  <c r="C1223" i="46"/>
  <c r="C1224" i="46"/>
  <c r="C1225" i="46"/>
  <c r="C1226" i="46"/>
  <c r="C1228" i="46"/>
  <c r="C1229" i="46"/>
  <c r="C1230" i="46"/>
  <c r="C1232" i="46"/>
  <c r="C1233" i="46"/>
  <c r="C1234" i="46"/>
  <c r="C1236" i="46"/>
  <c r="C1237" i="46"/>
  <c r="C1239" i="46"/>
  <c r="C1240" i="46"/>
  <c r="C1242" i="46"/>
  <c r="Q3" i="52"/>
  <c r="Q4" i="52"/>
  <c r="Q5" i="52"/>
  <c r="Q6" i="52"/>
  <c r="Q7" i="52"/>
  <c r="Q8" i="52"/>
  <c r="Q9" i="52"/>
  <c r="Q10" i="52"/>
  <c r="Q11" i="52"/>
  <c r="Q12" i="52"/>
  <c r="Q13" i="52"/>
  <c r="Q14" i="52"/>
  <c r="Q15" i="52"/>
  <c r="Q16" i="52"/>
  <c r="Q17" i="52"/>
  <c r="Q18" i="52"/>
  <c r="Q19" i="52"/>
  <c r="Q20" i="52"/>
  <c r="Q21" i="52"/>
  <c r="Q22" i="52"/>
  <c r="Q23" i="52"/>
  <c r="Q24" i="52"/>
  <c r="Q25" i="52"/>
  <c r="Q26" i="52"/>
  <c r="Q27" i="52"/>
  <c r="Q28" i="52"/>
  <c r="Q29" i="52"/>
  <c r="Q30" i="52"/>
  <c r="Q31" i="52"/>
  <c r="Q32" i="52"/>
  <c r="Q33" i="52"/>
  <c r="Q34" i="52"/>
  <c r="Q35" i="52"/>
  <c r="Q36" i="52"/>
  <c r="Q37" i="52"/>
  <c r="Q38" i="52"/>
  <c r="Q39" i="52"/>
  <c r="Q40" i="52"/>
  <c r="Q41" i="52"/>
  <c r="Q42" i="52"/>
  <c r="Q43" i="52"/>
  <c r="Q44" i="52"/>
  <c r="Q45" i="52"/>
  <c r="Q46" i="52"/>
  <c r="Q47" i="52"/>
  <c r="Q48" i="52"/>
  <c r="Q49" i="52"/>
  <c r="Q50" i="52"/>
  <c r="Q51" i="52"/>
  <c r="Q52" i="52"/>
  <c r="Q53" i="52"/>
  <c r="Q54" i="52"/>
  <c r="Q55" i="52"/>
  <c r="Q56" i="52"/>
  <c r="Q57" i="52"/>
  <c r="Q58" i="52"/>
  <c r="Q59" i="52"/>
  <c r="Q60" i="52"/>
  <c r="Q61" i="52"/>
  <c r="Q62" i="52"/>
  <c r="Q63" i="52"/>
  <c r="Q64" i="52"/>
  <c r="Q65" i="52"/>
  <c r="Q66" i="52"/>
  <c r="Q67" i="52"/>
  <c r="Q68" i="52"/>
  <c r="Q69" i="52"/>
  <c r="Q70" i="52"/>
  <c r="Q71" i="52"/>
  <c r="Q72" i="52"/>
  <c r="Q73" i="52"/>
  <c r="Q74" i="52"/>
  <c r="Q75" i="52"/>
  <c r="Q76" i="52"/>
  <c r="Q77" i="52"/>
  <c r="Q78" i="52"/>
  <c r="Q79" i="52"/>
  <c r="Q80" i="52"/>
  <c r="Q81" i="52"/>
  <c r="Q82" i="52"/>
  <c r="Q83" i="52"/>
  <c r="Q84" i="52"/>
  <c r="Q85" i="52"/>
  <c r="Q86" i="52"/>
  <c r="Q87" i="52"/>
  <c r="Q88" i="52"/>
  <c r="Q89" i="52"/>
  <c r="Q90" i="52"/>
  <c r="Q91" i="52"/>
  <c r="Q92" i="52"/>
  <c r="Q93" i="52"/>
  <c r="Q94" i="52"/>
  <c r="Q95" i="52"/>
  <c r="Q96" i="52"/>
  <c r="Q97" i="52"/>
  <c r="Q98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J102" i="52"/>
  <c r="J103" i="52"/>
  <c r="J104" i="52"/>
  <c r="J105" i="52"/>
  <c r="J106" i="52"/>
  <c r="J107" i="52"/>
  <c r="J108" i="52"/>
  <c r="J109" i="52"/>
  <c r="J110" i="52"/>
  <c r="J111" i="52"/>
  <c r="J112" i="52"/>
  <c r="J113" i="52"/>
  <c r="J114" i="52"/>
  <c r="J115" i="52"/>
  <c r="J116" i="52"/>
  <c r="J117" i="52"/>
  <c r="J118" i="52"/>
  <c r="J119" i="52"/>
  <c r="J120" i="52"/>
  <c r="J121" i="52"/>
  <c r="J122" i="52"/>
  <c r="J123" i="52"/>
  <c r="J124" i="52"/>
  <c r="J125" i="52"/>
  <c r="J126" i="52"/>
  <c r="J127" i="52"/>
  <c r="J128" i="52"/>
  <c r="J129" i="52"/>
  <c r="J130" i="52"/>
  <c r="J131" i="52"/>
  <c r="J132" i="52"/>
  <c r="J133" i="52"/>
  <c r="J134" i="52"/>
  <c r="J135" i="52"/>
  <c r="J136" i="52"/>
  <c r="J137" i="52"/>
  <c r="J138" i="52"/>
  <c r="J139" i="52"/>
  <c r="J140" i="52"/>
  <c r="J141" i="52"/>
  <c r="J142" i="52"/>
  <c r="J143" i="52"/>
  <c r="J144" i="52"/>
  <c r="J145" i="52"/>
  <c r="J146" i="52"/>
  <c r="J147" i="52"/>
  <c r="J148" i="52"/>
  <c r="J149" i="52"/>
  <c r="J150" i="52"/>
  <c r="J151" i="52"/>
  <c r="J152" i="52"/>
  <c r="J153" i="52"/>
  <c r="J154" i="52"/>
  <c r="J155" i="52"/>
  <c r="J156" i="52"/>
  <c r="J157" i="52"/>
  <c r="J158" i="52"/>
  <c r="J159" i="52"/>
  <c r="J160" i="52"/>
  <c r="J161" i="52"/>
  <c r="J162" i="52"/>
  <c r="J163" i="52"/>
  <c r="J164" i="52"/>
  <c r="J165" i="52"/>
  <c r="J166" i="52"/>
  <c r="J167" i="52"/>
  <c r="J168" i="52"/>
  <c r="J169" i="52"/>
  <c r="J170" i="52"/>
  <c r="J171" i="52"/>
  <c r="J172" i="52"/>
  <c r="J173" i="52"/>
  <c r="J174" i="52"/>
  <c r="J175" i="52"/>
  <c r="J176" i="52"/>
  <c r="J177" i="52"/>
  <c r="J178" i="52"/>
  <c r="J179" i="52"/>
  <c r="J180" i="52"/>
  <c r="J181" i="52"/>
  <c r="J182" i="52"/>
  <c r="J183" i="52"/>
  <c r="J184" i="52"/>
  <c r="J185" i="52"/>
  <c r="J186" i="52"/>
  <c r="J187" i="52"/>
  <c r="J188" i="52"/>
  <c r="J189" i="52"/>
  <c r="J190" i="52"/>
  <c r="J191" i="52"/>
  <c r="J192" i="52"/>
  <c r="J193" i="52"/>
  <c r="J194" i="52"/>
  <c r="J195" i="52"/>
  <c r="J196" i="52"/>
  <c r="J197" i="52"/>
  <c r="J198" i="52"/>
  <c r="J199" i="52"/>
  <c r="J200" i="52"/>
  <c r="J201" i="52"/>
  <c r="J202" i="52"/>
  <c r="J203" i="52"/>
  <c r="J204" i="52"/>
  <c r="J205" i="52"/>
  <c r="J206" i="52"/>
  <c r="J207" i="52"/>
  <c r="J208" i="52"/>
  <c r="J209" i="52"/>
  <c r="J210" i="52"/>
  <c r="J211" i="52"/>
  <c r="J212" i="52"/>
  <c r="J213" i="52"/>
  <c r="J214" i="52"/>
  <c r="J215" i="52"/>
  <c r="J216" i="52"/>
  <c r="J217" i="52"/>
  <c r="J218" i="52"/>
  <c r="J219" i="52"/>
  <c r="J220" i="52"/>
  <c r="J221" i="52"/>
  <c r="J222" i="52"/>
  <c r="J223" i="52"/>
  <c r="J224" i="52"/>
  <c r="J225" i="52"/>
  <c r="J226" i="52"/>
  <c r="J227" i="52"/>
  <c r="J228" i="52"/>
  <c r="J229" i="52"/>
  <c r="J230" i="52"/>
  <c r="J231" i="52"/>
  <c r="J232" i="52"/>
  <c r="J233" i="52"/>
  <c r="J234" i="52"/>
  <c r="J235" i="52"/>
  <c r="J236" i="52"/>
  <c r="J237" i="52"/>
  <c r="J238" i="52"/>
  <c r="J239" i="52"/>
  <c r="J240" i="52"/>
  <c r="J241" i="52"/>
  <c r="J242" i="52"/>
  <c r="J243" i="52"/>
  <c r="J244" i="52"/>
  <c r="J245" i="52"/>
  <c r="J246" i="52"/>
  <c r="J247" i="52"/>
  <c r="J248" i="52"/>
  <c r="J249" i="52"/>
  <c r="J250" i="52"/>
  <c r="J251" i="52"/>
  <c r="J252" i="52"/>
  <c r="J253" i="52"/>
  <c r="J254" i="52"/>
  <c r="J255" i="52"/>
  <c r="J256" i="52"/>
  <c r="J257" i="52"/>
  <c r="J258" i="52"/>
  <c r="J259" i="52"/>
  <c r="J260" i="52"/>
  <c r="J261" i="52"/>
  <c r="J262" i="52"/>
  <c r="J263" i="52"/>
  <c r="J264" i="52"/>
  <c r="J265" i="52"/>
  <c r="J266" i="52"/>
  <c r="J267" i="52"/>
  <c r="J268" i="52"/>
  <c r="J269" i="52"/>
  <c r="J270" i="52"/>
  <c r="J271" i="52"/>
  <c r="J272" i="52"/>
  <c r="J273" i="52"/>
  <c r="J274" i="52"/>
  <c r="J275" i="52"/>
  <c r="J276" i="52"/>
  <c r="J277" i="52"/>
  <c r="J278" i="52"/>
  <c r="J279" i="52"/>
  <c r="J280" i="52"/>
  <c r="J281" i="52"/>
  <c r="J282" i="52"/>
  <c r="J283" i="52"/>
  <c r="J284" i="52"/>
  <c r="J285" i="52"/>
  <c r="J286" i="52"/>
  <c r="J287" i="52"/>
  <c r="J288" i="52"/>
  <c r="J289" i="52"/>
  <c r="J290" i="52"/>
  <c r="J291" i="52"/>
  <c r="J292" i="52"/>
  <c r="J293" i="52"/>
  <c r="J294" i="52"/>
  <c r="J295" i="52"/>
  <c r="J296" i="52"/>
  <c r="J297" i="52"/>
  <c r="J298" i="52"/>
  <c r="J299" i="52"/>
  <c r="J300" i="52"/>
  <c r="J301" i="52"/>
  <c r="J302" i="52"/>
  <c r="J303" i="52"/>
  <c r="J304" i="52"/>
  <c r="J305" i="52"/>
  <c r="J306" i="52"/>
  <c r="J307" i="52"/>
  <c r="J308" i="52"/>
  <c r="J309" i="52"/>
  <c r="J310" i="52"/>
  <c r="J311" i="52"/>
  <c r="J312" i="52"/>
  <c r="J313" i="52"/>
  <c r="J314" i="52"/>
  <c r="J315" i="52"/>
  <c r="J316" i="52"/>
  <c r="J317" i="52"/>
  <c r="J318" i="52"/>
  <c r="J319" i="52"/>
  <c r="J320" i="52"/>
  <c r="J321" i="52"/>
  <c r="J322" i="52"/>
  <c r="J323" i="52"/>
  <c r="J324" i="52"/>
  <c r="J325" i="52"/>
  <c r="J326" i="52"/>
  <c r="J327" i="52"/>
  <c r="J328" i="52"/>
  <c r="J329" i="52"/>
  <c r="J330" i="52"/>
  <c r="J331" i="52"/>
  <c r="J332" i="52"/>
  <c r="J333" i="52"/>
  <c r="J334" i="52"/>
  <c r="J335" i="52"/>
  <c r="J336" i="52"/>
  <c r="J337" i="52"/>
  <c r="J338" i="52"/>
  <c r="J339" i="52"/>
  <c r="J340" i="52"/>
  <c r="J341" i="52"/>
  <c r="J342" i="52"/>
  <c r="J343" i="52"/>
  <c r="J344" i="52"/>
  <c r="J345" i="52"/>
  <c r="J346" i="52"/>
  <c r="J347" i="52"/>
  <c r="J348" i="52"/>
  <c r="J349" i="52"/>
  <c r="J350" i="52"/>
  <c r="J351" i="52"/>
  <c r="J352" i="52"/>
  <c r="J353" i="52"/>
  <c r="J354" i="52"/>
  <c r="J355" i="52"/>
  <c r="J356" i="52"/>
  <c r="J357" i="52"/>
  <c r="J358" i="52"/>
  <c r="J359" i="52"/>
  <c r="J360" i="52"/>
  <c r="J361" i="52"/>
  <c r="J362" i="52"/>
  <c r="J363" i="52"/>
  <c r="J364" i="52"/>
  <c r="J365" i="52"/>
  <c r="J366" i="52"/>
  <c r="J367" i="52"/>
  <c r="J368" i="52"/>
  <c r="J369" i="52"/>
  <c r="J370" i="52"/>
  <c r="J371" i="52"/>
  <c r="J372" i="52"/>
  <c r="J373" i="52"/>
  <c r="J374" i="52"/>
  <c r="J375" i="52"/>
  <c r="J376" i="52"/>
  <c r="J377" i="52"/>
  <c r="J378" i="52"/>
  <c r="J379" i="52"/>
  <c r="J380" i="52"/>
  <c r="J381" i="52"/>
  <c r="J382" i="52"/>
  <c r="J383" i="52"/>
  <c r="J384" i="52"/>
  <c r="J385" i="52"/>
  <c r="J386" i="52"/>
  <c r="J387" i="52"/>
  <c r="J388" i="52"/>
  <c r="J389" i="52"/>
  <c r="J390" i="52"/>
  <c r="J391" i="52"/>
  <c r="J392" i="52"/>
  <c r="J393" i="52"/>
  <c r="J394" i="52"/>
  <c r="J395" i="52"/>
  <c r="J396" i="52"/>
  <c r="J397" i="52"/>
  <c r="J398" i="52"/>
  <c r="J399" i="52"/>
  <c r="J400" i="52"/>
  <c r="J401" i="52"/>
  <c r="J402" i="52"/>
  <c r="J403" i="52"/>
  <c r="J404" i="52"/>
  <c r="J405" i="52"/>
  <c r="J406" i="52"/>
  <c r="J407" i="52"/>
  <c r="J408" i="52"/>
  <c r="J409" i="52"/>
  <c r="J410" i="52"/>
  <c r="J411" i="52"/>
  <c r="J412" i="52"/>
  <c r="J413" i="52"/>
  <c r="J414" i="52"/>
  <c r="J415" i="52"/>
  <c r="J416" i="52"/>
  <c r="J417" i="52"/>
  <c r="J418" i="52"/>
  <c r="J419" i="52"/>
  <c r="J420" i="52"/>
  <c r="J421" i="52"/>
  <c r="J422" i="52"/>
  <c r="J423" i="52"/>
  <c r="J424" i="52"/>
  <c r="J425" i="52"/>
  <c r="J426" i="52"/>
  <c r="J427" i="52"/>
  <c r="J428" i="52"/>
  <c r="J429" i="52"/>
  <c r="J430" i="52"/>
  <c r="J431" i="52"/>
  <c r="J432" i="52"/>
  <c r="J433" i="52"/>
  <c r="J434" i="52"/>
  <c r="J435" i="52"/>
  <c r="J436" i="52"/>
  <c r="J437" i="52"/>
  <c r="J438" i="52"/>
  <c r="J439" i="52"/>
  <c r="J440" i="52"/>
  <c r="J441" i="52"/>
  <c r="J442" i="52"/>
  <c r="J443" i="52"/>
  <c r="J444" i="52"/>
  <c r="J445" i="52"/>
  <c r="J446" i="52"/>
  <c r="J447" i="52"/>
  <c r="J448" i="52"/>
  <c r="J449" i="52"/>
  <c r="J450" i="52"/>
  <c r="J451" i="52"/>
  <c r="J452" i="52"/>
  <c r="J453" i="52"/>
  <c r="J454" i="52"/>
  <c r="J455" i="52"/>
  <c r="J456" i="52"/>
  <c r="J457" i="52"/>
  <c r="J458" i="52"/>
  <c r="J459" i="52"/>
  <c r="J460" i="52"/>
  <c r="J461" i="52"/>
  <c r="J462" i="52"/>
  <c r="J463" i="52"/>
  <c r="J464" i="52"/>
  <c r="J465" i="52"/>
  <c r="J466" i="52"/>
  <c r="J467" i="52"/>
  <c r="J468" i="52"/>
  <c r="J469" i="52"/>
  <c r="J470" i="52"/>
  <c r="J471" i="52"/>
  <c r="J472" i="52"/>
  <c r="J473" i="52"/>
  <c r="J474" i="52"/>
  <c r="J475" i="52"/>
  <c r="J476" i="52"/>
  <c r="J477" i="52"/>
  <c r="J478" i="52"/>
  <c r="J479" i="52"/>
  <c r="J480" i="52"/>
  <c r="J481" i="52"/>
  <c r="J482" i="52"/>
  <c r="J483" i="52"/>
  <c r="J484" i="52"/>
  <c r="J485" i="52"/>
  <c r="J486" i="52"/>
  <c r="J487" i="52"/>
  <c r="J488" i="52"/>
  <c r="J489" i="52"/>
  <c r="J490" i="52"/>
  <c r="J491" i="52"/>
  <c r="J492" i="52"/>
  <c r="J493" i="52"/>
  <c r="J494" i="52"/>
  <c r="J495" i="52"/>
  <c r="J496" i="52"/>
  <c r="J497" i="52"/>
  <c r="J498" i="52"/>
  <c r="J499" i="52"/>
  <c r="J500" i="52"/>
  <c r="J501" i="52"/>
  <c r="J502" i="52"/>
  <c r="J503" i="52"/>
  <c r="J504" i="52"/>
  <c r="J505" i="52"/>
  <c r="J506" i="52"/>
  <c r="J507" i="52"/>
  <c r="J508" i="52"/>
  <c r="J509" i="52"/>
  <c r="J510" i="52"/>
  <c r="J511" i="52"/>
  <c r="J512" i="52"/>
  <c r="J513" i="52"/>
  <c r="J514" i="52"/>
  <c r="J515" i="52"/>
  <c r="J516" i="52"/>
  <c r="J517" i="52"/>
  <c r="J518" i="52"/>
  <c r="J519" i="52"/>
  <c r="J520" i="52"/>
  <c r="J521" i="52"/>
  <c r="J522" i="52"/>
  <c r="J523" i="52"/>
  <c r="J524" i="52"/>
  <c r="J525" i="52"/>
  <c r="J526" i="52"/>
  <c r="J527" i="52"/>
  <c r="J528" i="52"/>
  <c r="J529" i="52"/>
  <c r="J530" i="52"/>
  <c r="J531" i="52"/>
  <c r="J532" i="52"/>
  <c r="J533" i="52"/>
  <c r="J534" i="52"/>
  <c r="J535" i="52"/>
  <c r="J536" i="52"/>
  <c r="J537" i="52"/>
  <c r="J538" i="52"/>
  <c r="J539" i="52"/>
  <c r="J540" i="52"/>
  <c r="J541" i="52"/>
  <c r="J542" i="52"/>
  <c r="J543" i="52"/>
  <c r="J544" i="52"/>
  <c r="J545" i="52"/>
  <c r="J546" i="52"/>
  <c r="J547" i="52"/>
  <c r="J548" i="52"/>
  <c r="J549" i="52"/>
  <c r="J550" i="52"/>
  <c r="J551" i="52"/>
  <c r="J552" i="52"/>
  <c r="J553" i="52"/>
  <c r="J554" i="52"/>
  <c r="J555" i="52"/>
  <c r="J556" i="52"/>
  <c r="J557" i="52"/>
  <c r="J558" i="52"/>
  <c r="J559" i="52"/>
  <c r="J560" i="52"/>
  <c r="J561" i="52"/>
  <c r="J562" i="52"/>
  <c r="J563" i="52"/>
  <c r="J564" i="52"/>
  <c r="J565" i="52"/>
  <c r="J566" i="52"/>
  <c r="J567" i="52"/>
  <c r="J568" i="52"/>
  <c r="J569" i="52"/>
  <c r="J570" i="52"/>
  <c r="J571" i="52"/>
  <c r="J572" i="52"/>
  <c r="J573" i="52"/>
  <c r="J574" i="52"/>
  <c r="C3" i="52"/>
  <c r="C4" i="52"/>
  <c r="C5" i="52"/>
  <c r="C6" i="52"/>
  <c r="C7" i="52"/>
  <c r="C8" i="52"/>
  <c r="C9" i="52"/>
  <c r="C10" i="52"/>
  <c r="C11" i="52"/>
  <c r="C12" i="52"/>
  <c r="C13" i="52"/>
  <c r="C14" i="52"/>
  <c r="C15" i="52"/>
  <c r="C16" i="52"/>
  <c r="C17" i="52"/>
  <c r="C18" i="52"/>
  <c r="C19" i="52"/>
  <c r="C20" i="52"/>
  <c r="C21" i="52"/>
  <c r="C22" i="52"/>
  <c r="C23" i="52"/>
  <c r="C24" i="52"/>
  <c r="C25" i="52"/>
  <c r="C26" i="52"/>
  <c r="C27" i="52"/>
  <c r="C28" i="52"/>
  <c r="C29" i="52"/>
  <c r="C30" i="52"/>
  <c r="C31" i="52"/>
  <c r="C32" i="52"/>
  <c r="C33" i="52"/>
  <c r="C34" i="52"/>
  <c r="C35" i="52"/>
  <c r="C36" i="52"/>
  <c r="C37" i="52"/>
  <c r="C38" i="52"/>
  <c r="C39" i="52"/>
  <c r="C40" i="52"/>
  <c r="C41" i="52"/>
  <c r="C42" i="52"/>
  <c r="C43" i="52"/>
  <c r="C44" i="52"/>
  <c r="C45" i="52"/>
  <c r="C46" i="52"/>
  <c r="C47" i="52"/>
  <c r="C48" i="52"/>
  <c r="C49" i="52"/>
  <c r="C50" i="52"/>
  <c r="C51" i="52"/>
  <c r="C52" i="52"/>
  <c r="C53" i="52"/>
  <c r="C54" i="52"/>
  <c r="C55" i="52"/>
  <c r="C56" i="52"/>
  <c r="C57" i="52"/>
  <c r="C58" i="52"/>
  <c r="C59" i="52"/>
  <c r="C60" i="52"/>
  <c r="C61" i="52"/>
  <c r="C62" i="52"/>
  <c r="C63" i="52"/>
  <c r="C64" i="52"/>
  <c r="C65" i="52"/>
  <c r="C66" i="52"/>
  <c r="C67" i="52"/>
  <c r="C68" i="52"/>
  <c r="C69" i="52"/>
  <c r="C70" i="52"/>
  <c r="C71" i="52"/>
  <c r="C72" i="52"/>
  <c r="C73" i="52"/>
  <c r="C74" i="52"/>
  <c r="C75" i="52"/>
  <c r="C76" i="52"/>
  <c r="C77" i="52"/>
  <c r="C78" i="52"/>
  <c r="C79" i="52"/>
  <c r="C80" i="52"/>
  <c r="C81" i="52"/>
  <c r="C82" i="52"/>
  <c r="C83" i="52"/>
  <c r="C84" i="52"/>
  <c r="C85" i="52"/>
  <c r="C86" i="52"/>
  <c r="C87" i="52"/>
  <c r="C88" i="52"/>
  <c r="C89" i="52"/>
  <c r="C90" i="52"/>
  <c r="C91" i="52"/>
  <c r="C92" i="52"/>
  <c r="C93" i="52"/>
  <c r="C94" i="52"/>
  <c r="C95" i="52"/>
  <c r="C96" i="52"/>
  <c r="C97" i="52"/>
  <c r="C98" i="52"/>
  <c r="C99" i="52"/>
  <c r="C100" i="52"/>
  <c r="C101" i="52"/>
  <c r="C102" i="52"/>
  <c r="C103" i="52"/>
  <c r="C104" i="52"/>
  <c r="C105" i="52"/>
  <c r="C106" i="52"/>
  <c r="C107" i="52"/>
  <c r="C108" i="52"/>
  <c r="C109" i="52"/>
  <c r="C110" i="52"/>
  <c r="C111" i="52"/>
  <c r="C112" i="52"/>
  <c r="C113" i="52"/>
  <c r="C114" i="52"/>
  <c r="C115" i="52"/>
  <c r="C116" i="52"/>
  <c r="C117" i="52"/>
  <c r="C118" i="52"/>
  <c r="C119" i="52"/>
  <c r="C120" i="52"/>
  <c r="C121" i="52"/>
  <c r="C122" i="52"/>
  <c r="C123" i="52"/>
  <c r="C124" i="52"/>
  <c r="C125" i="52"/>
  <c r="C126" i="52"/>
  <c r="C127" i="52"/>
  <c r="C128" i="52"/>
  <c r="C129" i="52"/>
  <c r="C130" i="52"/>
  <c r="C131" i="52"/>
  <c r="C132" i="52"/>
  <c r="C133" i="52"/>
  <c r="C134" i="52"/>
  <c r="C135" i="52"/>
  <c r="C136" i="52"/>
  <c r="C137" i="52"/>
  <c r="C138" i="52"/>
  <c r="C139" i="52"/>
  <c r="C140" i="52"/>
  <c r="C141" i="52"/>
  <c r="C142" i="52"/>
  <c r="C143" i="52"/>
  <c r="C144" i="52"/>
  <c r="C145" i="52"/>
  <c r="C146" i="52"/>
  <c r="C147" i="52"/>
  <c r="C148" i="52"/>
  <c r="C149" i="52"/>
  <c r="C150" i="52"/>
  <c r="C151" i="52"/>
  <c r="C152" i="52"/>
  <c r="C153" i="52"/>
  <c r="C154" i="52"/>
  <c r="C155" i="52"/>
  <c r="C156" i="52"/>
  <c r="C157" i="52"/>
  <c r="C158" i="52"/>
  <c r="C159" i="52"/>
  <c r="C160" i="52"/>
  <c r="C161" i="52"/>
  <c r="C162" i="52"/>
  <c r="C163" i="52"/>
  <c r="C164" i="52"/>
  <c r="C165" i="52"/>
  <c r="C166" i="52"/>
  <c r="C167" i="52"/>
  <c r="C168" i="52"/>
  <c r="C169" i="52"/>
  <c r="C170" i="52"/>
  <c r="C171" i="52"/>
  <c r="C172" i="52"/>
  <c r="C173" i="52"/>
  <c r="C174" i="52"/>
  <c r="C175" i="52"/>
  <c r="C176" i="52"/>
  <c r="C177" i="52"/>
  <c r="C178" i="52"/>
  <c r="C179" i="52"/>
  <c r="C180" i="52"/>
  <c r="C181" i="52"/>
  <c r="C182" i="52"/>
  <c r="C183" i="52"/>
  <c r="C184" i="52"/>
  <c r="C185" i="52"/>
  <c r="C186" i="52"/>
  <c r="C187" i="52"/>
  <c r="C188" i="52"/>
  <c r="C189" i="52"/>
  <c r="C190" i="52"/>
  <c r="C191" i="52"/>
  <c r="C192" i="52"/>
  <c r="C193" i="52"/>
  <c r="C194" i="52"/>
  <c r="C195" i="52"/>
  <c r="C196" i="52"/>
  <c r="C197" i="52"/>
  <c r="C198" i="52"/>
  <c r="C199" i="52"/>
  <c r="C200" i="52"/>
  <c r="C201" i="52"/>
  <c r="C202" i="52"/>
  <c r="C203" i="52"/>
  <c r="C204" i="52"/>
  <c r="C205" i="52"/>
  <c r="C206" i="52"/>
  <c r="C207" i="52"/>
  <c r="C208" i="52"/>
  <c r="C209" i="52"/>
  <c r="C210" i="52"/>
  <c r="C211" i="52"/>
  <c r="C212" i="52"/>
  <c r="C213" i="52"/>
  <c r="C214" i="52"/>
  <c r="C215" i="52"/>
  <c r="C216" i="52"/>
  <c r="C217" i="52"/>
  <c r="C218" i="52"/>
  <c r="C219" i="52"/>
  <c r="C220" i="52"/>
  <c r="C221" i="52"/>
  <c r="C222" i="52"/>
  <c r="C223" i="52"/>
  <c r="C224" i="52"/>
  <c r="C225" i="52"/>
  <c r="C226" i="52"/>
  <c r="C227" i="52"/>
  <c r="C228" i="52"/>
  <c r="C229" i="52"/>
  <c r="C230" i="52"/>
  <c r="C231" i="52"/>
  <c r="C232" i="52"/>
  <c r="C233" i="52"/>
  <c r="C234" i="52"/>
  <c r="C235" i="52"/>
  <c r="C236" i="52"/>
  <c r="C237" i="52"/>
  <c r="C238" i="52"/>
  <c r="C239" i="52"/>
  <c r="C240" i="52"/>
  <c r="C241" i="52"/>
  <c r="C242" i="52"/>
  <c r="C243" i="52"/>
  <c r="C244" i="52"/>
  <c r="C245" i="52"/>
  <c r="C246" i="52"/>
  <c r="C247" i="52"/>
  <c r="C248" i="52"/>
  <c r="C249" i="52"/>
  <c r="C250" i="52"/>
  <c r="C251" i="52"/>
  <c r="C252" i="52"/>
  <c r="C253" i="52"/>
  <c r="C254" i="52"/>
  <c r="C255" i="52"/>
  <c r="C256" i="52"/>
  <c r="C257" i="52"/>
  <c r="C258" i="52"/>
  <c r="C259" i="52"/>
  <c r="C260" i="52"/>
  <c r="C261" i="52"/>
  <c r="C262" i="52"/>
  <c r="C263" i="52"/>
  <c r="C264" i="52"/>
  <c r="C265" i="52"/>
  <c r="C266" i="52"/>
  <c r="C267" i="52"/>
  <c r="C268" i="52"/>
  <c r="C269" i="52"/>
  <c r="C270" i="52"/>
  <c r="C271" i="52"/>
  <c r="C272" i="52"/>
  <c r="C273" i="52"/>
  <c r="C274" i="52"/>
  <c r="C275" i="52"/>
  <c r="C276" i="52"/>
  <c r="C277" i="52"/>
  <c r="C278" i="52"/>
  <c r="C279" i="52"/>
  <c r="C280" i="52"/>
  <c r="C281" i="52"/>
  <c r="C282" i="52"/>
  <c r="C283" i="52"/>
  <c r="C284" i="52"/>
  <c r="C285" i="52"/>
  <c r="C286" i="52"/>
  <c r="C287" i="52"/>
  <c r="C288" i="52"/>
  <c r="C289" i="52"/>
  <c r="C290" i="52"/>
  <c r="C291" i="52"/>
  <c r="C292" i="52"/>
  <c r="C293" i="52"/>
  <c r="C294" i="52"/>
  <c r="C295" i="52"/>
  <c r="C296" i="52"/>
  <c r="C297" i="52"/>
  <c r="C298" i="52"/>
  <c r="C299" i="52"/>
  <c r="C300" i="52"/>
  <c r="C301" i="52"/>
  <c r="C302" i="52"/>
  <c r="C303" i="52"/>
  <c r="C304" i="52"/>
  <c r="C305" i="52"/>
  <c r="C306" i="52"/>
  <c r="C307" i="52"/>
  <c r="C308" i="52"/>
  <c r="C309" i="52"/>
  <c r="C310" i="52"/>
  <c r="C311" i="52"/>
  <c r="C312" i="52"/>
  <c r="C313" i="52"/>
  <c r="C314" i="52"/>
  <c r="C315" i="52"/>
  <c r="C316" i="52"/>
  <c r="C317" i="52"/>
  <c r="C318" i="52"/>
  <c r="C319" i="52"/>
  <c r="C320" i="52"/>
  <c r="C321" i="52"/>
  <c r="C322" i="52"/>
  <c r="C323" i="52"/>
  <c r="C324" i="52"/>
  <c r="C325" i="52"/>
  <c r="C326" i="52"/>
  <c r="C327" i="52"/>
  <c r="C328" i="52"/>
  <c r="C329" i="52"/>
  <c r="C330" i="52"/>
  <c r="C331" i="52"/>
  <c r="C332" i="52"/>
  <c r="C333" i="52"/>
  <c r="C334" i="52"/>
  <c r="C335" i="52"/>
  <c r="C336" i="52"/>
  <c r="C337" i="52"/>
  <c r="C338" i="52"/>
  <c r="C339" i="52"/>
  <c r="C340" i="52"/>
  <c r="C341" i="52"/>
  <c r="C342" i="52"/>
  <c r="C343" i="52"/>
  <c r="C344" i="52"/>
  <c r="C345" i="52"/>
  <c r="C346" i="52"/>
  <c r="C347" i="52"/>
  <c r="C348" i="52"/>
  <c r="C349" i="52"/>
  <c r="C350" i="52"/>
  <c r="C351" i="52"/>
  <c r="C352" i="52"/>
  <c r="C353" i="52"/>
  <c r="C354" i="52"/>
  <c r="C355" i="52"/>
  <c r="C356" i="52"/>
  <c r="C357" i="52"/>
  <c r="C358" i="52"/>
  <c r="C359" i="52"/>
  <c r="C360" i="52"/>
  <c r="C361" i="52"/>
  <c r="C362" i="52"/>
  <c r="C363" i="52"/>
  <c r="C364" i="52"/>
  <c r="C365" i="52"/>
  <c r="C366" i="52"/>
  <c r="C367" i="52"/>
  <c r="C368" i="52"/>
  <c r="C369" i="52"/>
  <c r="C370" i="52"/>
  <c r="C371" i="52"/>
  <c r="C372" i="52"/>
  <c r="C373" i="52"/>
  <c r="C374" i="52"/>
  <c r="C375" i="52"/>
  <c r="C376" i="52"/>
  <c r="C377" i="52"/>
  <c r="C378" i="52"/>
  <c r="C379" i="52"/>
  <c r="C380" i="52"/>
  <c r="C381" i="52"/>
  <c r="C382" i="52"/>
  <c r="C383" i="52"/>
  <c r="C384" i="52"/>
  <c r="C385" i="52"/>
  <c r="C386" i="52"/>
  <c r="C387" i="52"/>
  <c r="C388" i="52"/>
  <c r="C389" i="52"/>
  <c r="C390" i="52"/>
  <c r="C391" i="52"/>
  <c r="C392" i="52"/>
  <c r="C393" i="52"/>
  <c r="C394" i="52"/>
  <c r="C395" i="52"/>
  <c r="C396" i="52"/>
  <c r="C397" i="52"/>
  <c r="C398" i="52"/>
  <c r="C399" i="52"/>
  <c r="C400" i="52"/>
  <c r="C401" i="52"/>
  <c r="C402" i="52"/>
  <c r="C403" i="52"/>
  <c r="C404" i="52"/>
  <c r="C405" i="52"/>
  <c r="C406" i="52"/>
  <c r="C407" i="52"/>
  <c r="C408" i="52"/>
  <c r="C409" i="52"/>
  <c r="C410" i="52"/>
  <c r="C411" i="52"/>
  <c r="C412" i="52"/>
  <c r="C413" i="52"/>
  <c r="C414" i="52"/>
  <c r="C415" i="52"/>
  <c r="C416" i="52"/>
  <c r="C417" i="52"/>
  <c r="C418" i="52"/>
  <c r="C419" i="52"/>
  <c r="C420" i="52"/>
  <c r="C421" i="52"/>
  <c r="C422" i="52"/>
  <c r="C423" i="52"/>
  <c r="C424" i="52"/>
  <c r="C425" i="52"/>
  <c r="C426" i="52"/>
  <c r="C427" i="52"/>
  <c r="C428" i="52"/>
  <c r="C429" i="52"/>
  <c r="C430" i="52"/>
  <c r="C431" i="52"/>
  <c r="C432" i="52"/>
  <c r="C433" i="52"/>
  <c r="C434" i="52"/>
  <c r="C435" i="52"/>
  <c r="C436" i="52"/>
  <c r="C437" i="52"/>
  <c r="C438" i="52"/>
  <c r="C439" i="52"/>
  <c r="C440" i="52"/>
  <c r="C441" i="52"/>
  <c r="C442" i="52"/>
  <c r="C443" i="52"/>
  <c r="C444" i="52"/>
  <c r="C445" i="52"/>
  <c r="C446" i="52"/>
  <c r="C447" i="52"/>
  <c r="C448" i="52"/>
  <c r="C449" i="52"/>
  <c r="C450" i="52"/>
  <c r="C451" i="52"/>
  <c r="C452" i="52"/>
  <c r="C453" i="52"/>
  <c r="C454" i="52"/>
  <c r="C455" i="52"/>
  <c r="C456" i="52"/>
  <c r="C457" i="52"/>
  <c r="C458" i="52"/>
  <c r="C459" i="52"/>
  <c r="C460" i="52"/>
  <c r="C461" i="52"/>
  <c r="C462" i="52"/>
  <c r="C463" i="52"/>
  <c r="C464" i="52"/>
  <c r="C465" i="52"/>
  <c r="C466" i="52"/>
  <c r="C467" i="52"/>
  <c r="C468" i="52"/>
  <c r="C469" i="52"/>
  <c r="C470" i="52"/>
  <c r="C471" i="52"/>
  <c r="C472" i="52"/>
  <c r="C473" i="52"/>
  <c r="C474" i="52"/>
  <c r="C475" i="52"/>
  <c r="C476" i="52"/>
  <c r="C477" i="52"/>
  <c r="C478" i="52"/>
  <c r="C479" i="52"/>
  <c r="C480" i="52"/>
  <c r="C481" i="52"/>
  <c r="C482" i="52"/>
  <c r="C483" i="52"/>
  <c r="C484" i="52"/>
  <c r="C485" i="52"/>
  <c r="C486" i="52"/>
  <c r="C487" i="52"/>
  <c r="C488" i="52"/>
  <c r="C489" i="52"/>
  <c r="C490" i="52"/>
  <c r="C491" i="52"/>
  <c r="C492" i="52"/>
  <c r="C493" i="52"/>
  <c r="C494" i="52"/>
  <c r="C495" i="52"/>
  <c r="C496" i="52"/>
  <c r="C497" i="52"/>
  <c r="C498" i="52"/>
  <c r="C499" i="52"/>
  <c r="C500" i="52"/>
  <c r="C501" i="52"/>
  <c r="C502" i="52"/>
  <c r="C503" i="52"/>
  <c r="C504" i="52"/>
  <c r="C505" i="52"/>
  <c r="C506" i="52"/>
  <c r="C507" i="52"/>
  <c r="C508" i="52"/>
  <c r="C509" i="52"/>
  <c r="C510" i="52"/>
  <c r="C511" i="52"/>
  <c r="C512" i="52"/>
  <c r="C513" i="52"/>
  <c r="C514" i="52"/>
  <c r="C515" i="52"/>
  <c r="C516" i="52"/>
  <c r="C517" i="52"/>
  <c r="C518" i="52"/>
  <c r="C519" i="52"/>
  <c r="C520" i="52"/>
  <c r="C521" i="52"/>
  <c r="C522" i="52"/>
  <c r="C523" i="52"/>
  <c r="C524" i="52"/>
  <c r="C525" i="52"/>
  <c r="C526" i="52"/>
  <c r="C527" i="52"/>
  <c r="C528" i="52"/>
  <c r="C529" i="52"/>
  <c r="C530" i="52"/>
  <c r="C531" i="52"/>
  <c r="C532" i="52"/>
  <c r="C533" i="52"/>
  <c r="C534" i="52"/>
  <c r="C535" i="52"/>
  <c r="C536" i="52"/>
  <c r="C537" i="52"/>
  <c r="C538" i="52"/>
  <c r="C539" i="52"/>
  <c r="C540" i="52"/>
  <c r="C541" i="52"/>
  <c r="C542" i="52"/>
  <c r="C543" i="52"/>
  <c r="C544" i="52"/>
  <c r="C545" i="52"/>
  <c r="C546" i="52"/>
  <c r="C547" i="52"/>
  <c r="C548" i="52"/>
  <c r="C549" i="52"/>
  <c r="C550" i="52"/>
  <c r="C551" i="52"/>
  <c r="C552" i="52"/>
  <c r="C553" i="52"/>
  <c r="C554" i="52"/>
  <c r="C555" i="52"/>
  <c r="C556" i="52"/>
  <c r="C557" i="52"/>
  <c r="C558" i="52"/>
  <c r="C559" i="52"/>
  <c r="C560" i="52"/>
  <c r="C561" i="52"/>
  <c r="C562" i="52"/>
  <c r="C563" i="52"/>
  <c r="C564" i="52"/>
  <c r="C565" i="52"/>
  <c r="C566" i="52"/>
  <c r="C567" i="52"/>
  <c r="C568" i="52"/>
  <c r="C569" i="52"/>
  <c r="C570" i="52"/>
  <c r="C571" i="52"/>
  <c r="C572" i="52"/>
  <c r="C573" i="52"/>
  <c r="C574" i="52"/>
  <c r="M18" i="8"/>
  <c r="M20" i="8"/>
  <c r="M21" i="8"/>
  <c r="M23" i="8"/>
  <c r="M27" i="8"/>
  <c r="M28" i="8"/>
  <c r="M29" i="8"/>
  <c r="M30" i="8"/>
  <c r="M32" i="8"/>
  <c r="M34" i="8"/>
  <c r="M12" i="8"/>
  <c r="M14" i="8"/>
  <c r="A9" i="41"/>
  <c r="A10" i="41"/>
  <c r="A11" i="41"/>
  <c r="D9" i="41"/>
  <c r="G9" i="41" s="1"/>
  <c r="H9" i="41" s="1"/>
  <c r="D10" i="41"/>
  <c r="G10" i="41" s="1"/>
  <c r="H10" i="41" s="1"/>
  <c r="D11" i="41"/>
  <c r="G11" i="41" s="1"/>
  <c r="H11" i="41" s="1"/>
  <c r="A12" i="41"/>
  <c r="D12" i="41"/>
  <c r="G12" i="41" s="1"/>
  <c r="H12" i="41" s="1"/>
  <c r="A13" i="41"/>
  <c r="D13" i="41"/>
  <c r="G13" i="41" s="1"/>
  <c r="H13" i="41" s="1"/>
  <c r="A14" i="41"/>
  <c r="D14" i="41"/>
  <c r="G14" i="41" s="1"/>
  <c r="H14" i="41" s="1"/>
  <c r="A17" i="41"/>
  <c r="A18" i="41"/>
  <c r="A19" i="41"/>
  <c r="A20" i="41"/>
  <c r="A21" i="41"/>
  <c r="A22" i="41"/>
  <c r="A25" i="41"/>
  <c r="D25" i="41"/>
  <c r="G25" i="41" s="1"/>
  <c r="H25" i="41" s="1"/>
  <c r="A26" i="41"/>
  <c r="D26" i="41"/>
  <c r="G26" i="41" s="1"/>
  <c r="H26" i="41" s="1"/>
  <c r="A27" i="41"/>
  <c r="D27" i="41"/>
  <c r="G27" i="41" s="1"/>
  <c r="H27" i="41" s="1"/>
  <c r="A28" i="41"/>
  <c r="D28" i="41"/>
  <c r="G28" i="41" s="1"/>
  <c r="H28" i="41" s="1"/>
  <c r="A29" i="41"/>
  <c r="D29" i="41"/>
  <c r="G29" i="41" s="1"/>
  <c r="H29" i="41" s="1"/>
  <c r="A30" i="41"/>
  <c r="D30" i="41"/>
  <c r="G30" i="41" s="1"/>
  <c r="H30" i="41" s="1"/>
  <c r="A34" i="41"/>
  <c r="D34" i="41"/>
  <c r="G34" i="41" s="1"/>
  <c r="H34" i="41" s="1"/>
  <c r="A35" i="41"/>
  <c r="D35" i="41"/>
  <c r="G35" i="41" s="1"/>
  <c r="H35" i="41" s="1"/>
  <c r="A36" i="41"/>
  <c r="D36" i="41"/>
  <c r="G36" i="41" s="1"/>
  <c r="H36" i="41" s="1"/>
  <c r="A37" i="41"/>
  <c r="D37" i="41"/>
  <c r="G37" i="41" s="1"/>
  <c r="H37" i="41" s="1"/>
  <c r="A38" i="41"/>
  <c r="D38" i="41"/>
  <c r="G38" i="41" s="1"/>
  <c r="H38" i="41" s="1"/>
  <c r="A39" i="41"/>
  <c r="D39" i="41"/>
  <c r="G39" i="41" s="1"/>
  <c r="H39" i="41" s="1"/>
  <c r="A42" i="41"/>
  <c r="D42" i="41"/>
  <c r="G42" i="41" s="1"/>
  <c r="H42" i="41" s="1"/>
  <c r="A43" i="41"/>
  <c r="D43" i="41"/>
  <c r="G43" i="41" s="1"/>
  <c r="H43" i="41" s="1"/>
  <c r="A44" i="41"/>
  <c r="D44" i="41"/>
  <c r="G44" i="41" s="1"/>
  <c r="H44" i="41" s="1"/>
  <c r="A45" i="41"/>
  <c r="D45" i="41"/>
  <c r="G45" i="41" s="1"/>
  <c r="H45" i="41" s="1"/>
  <c r="A46" i="41"/>
  <c r="D46" i="41"/>
  <c r="G46" i="41" s="1"/>
  <c r="H46" i="41" s="1"/>
  <c r="A47" i="41"/>
  <c r="D47" i="41"/>
  <c r="G47" i="41" s="1"/>
  <c r="H47" i="41" s="1"/>
  <c r="A50" i="41"/>
  <c r="D50" i="41"/>
  <c r="G50" i="41" s="1"/>
  <c r="H50" i="41" s="1"/>
  <c r="A51" i="41"/>
  <c r="D51" i="41"/>
  <c r="G51" i="41" s="1"/>
  <c r="H51" i="41" s="1"/>
  <c r="A52" i="41"/>
  <c r="D52" i="41"/>
  <c r="G52" i="41" s="1"/>
  <c r="H52" i="41" s="1"/>
  <c r="A53" i="41"/>
  <c r="D53" i="41"/>
  <c r="G53" i="41" s="1"/>
  <c r="H53" i="41" s="1"/>
  <c r="A54" i="41"/>
  <c r="D54" i="41"/>
  <c r="G54" i="41" s="1"/>
  <c r="H54" i="41" s="1"/>
  <c r="A55" i="41"/>
  <c r="D55" i="41"/>
  <c r="G55" i="41"/>
  <c r="H55" i="41" s="1"/>
  <c r="A58" i="41"/>
  <c r="D58" i="41"/>
  <c r="G58" i="41" s="1"/>
  <c r="H58" i="41" s="1"/>
  <c r="A59" i="41"/>
  <c r="D59" i="41"/>
  <c r="G59" i="41" s="1"/>
  <c r="H59" i="41" s="1"/>
  <c r="A60" i="41"/>
  <c r="D60" i="41"/>
  <c r="G60" i="41" s="1"/>
  <c r="H60" i="41" s="1"/>
  <c r="A61" i="41"/>
  <c r="D61" i="41"/>
  <c r="G61" i="41" s="1"/>
  <c r="H61" i="41" s="1"/>
  <c r="A62" i="41"/>
  <c r="D62" i="41"/>
  <c r="G62" i="41" s="1"/>
  <c r="H62" i="41" s="1"/>
  <c r="A63" i="41"/>
  <c r="D63" i="41"/>
  <c r="G63" i="41" s="1"/>
  <c r="H63" i="41" s="1"/>
  <c r="A69" i="41"/>
  <c r="D69" i="41"/>
  <c r="G69" i="41" s="1"/>
  <c r="H69" i="41" s="1"/>
  <c r="A70" i="41"/>
  <c r="D70" i="41"/>
  <c r="G70" i="41" s="1"/>
  <c r="H70" i="41" s="1"/>
  <c r="A71" i="41"/>
  <c r="D71" i="41"/>
  <c r="G71" i="41" s="1"/>
  <c r="H71" i="41" s="1"/>
  <c r="A72" i="41"/>
  <c r="D72" i="41"/>
  <c r="G72" i="41" s="1"/>
  <c r="H72" i="41" s="1"/>
  <c r="A73" i="41"/>
  <c r="D73" i="41"/>
  <c r="G73" i="41" s="1"/>
  <c r="H73" i="41" s="1"/>
  <c r="A74" i="41"/>
  <c r="D74" i="41"/>
  <c r="G74" i="41" s="1"/>
  <c r="H74" i="41" s="1"/>
  <c r="A77" i="41"/>
  <c r="D77" i="41"/>
  <c r="G77" i="41" s="1"/>
  <c r="H77" i="41" s="1"/>
  <c r="A78" i="41"/>
  <c r="D78" i="41"/>
  <c r="G78" i="41" s="1"/>
  <c r="H78" i="41" s="1"/>
  <c r="A79" i="41"/>
  <c r="D79" i="41"/>
  <c r="G79" i="41" s="1"/>
  <c r="H79" i="41" s="1"/>
  <c r="A80" i="41"/>
  <c r="D80" i="41"/>
  <c r="G80" i="41" s="1"/>
  <c r="H80" i="41" s="1"/>
  <c r="A81" i="41"/>
  <c r="D81" i="41"/>
  <c r="G81" i="41" s="1"/>
  <c r="H81" i="41" s="1"/>
  <c r="A82" i="41"/>
  <c r="D82" i="41"/>
  <c r="G82" i="41" s="1"/>
  <c r="H82" i="41" s="1"/>
  <c r="A85" i="41"/>
  <c r="D85" i="41"/>
  <c r="G85" i="41" s="1"/>
  <c r="H85" i="41" s="1"/>
  <c r="A86" i="41"/>
  <c r="D86" i="41"/>
  <c r="G86" i="41" s="1"/>
  <c r="H86" i="41" s="1"/>
  <c r="A87" i="41"/>
  <c r="D87" i="41"/>
  <c r="G87" i="41" s="1"/>
  <c r="H87" i="41" s="1"/>
  <c r="A88" i="41"/>
  <c r="D88" i="41"/>
  <c r="G88" i="41" s="1"/>
  <c r="H88" i="41" s="1"/>
  <c r="A89" i="41"/>
  <c r="D89" i="41"/>
  <c r="G89" i="41" s="1"/>
  <c r="H89" i="41" s="1"/>
  <c r="A90" i="41"/>
  <c r="D90" i="41"/>
  <c r="G90" i="41" s="1"/>
  <c r="H90" i="41" s="1"/>
  <c r="A94" i="41"/>
  <c r="D94" i="41"/>
  <c r="G94" i="41" s="1"/>
  <c r="H94" i="41" s="1"/>
  <c r="A95" i="41"/>
  <c r="D95" i="41"/>
  <c r="G95" i="41" s="1"/>
  <c r="H95" i="41" s="1"/>
  <c r="A96" i="41"/>
  <c r="D96" i="41"/>
  <c r="G96" i="41" s="1"/>
  <c r="H96" i="41" s="1"/>
  <c r="A97" i="41"/>
  <c r="D97" i="41"/>
  <c r="G97" i="41" s="1"/>
  <c r="H97" i="41" s="1"/>
  <c r="A98" i="41"/>
  <c r="D98" i="41"/>
  <c r="G98" i="41" s="1"/>
  <c r="H98" i="41" s="1"/>
  <c r="A99" i="41"/>
  <c r="D99" i="41"/>
  <c r="G99" i="41" s="1"/>
  <c r="H99" i="41" s="1"/>
  <c r="A102" i="41"/>
  <c r="D102" i="41"/>
  <c r="G102" i="41" s="1"/>
  <c r="H102" i="41" s="1"/>
  <c r="A103" i="41"/>
  <c r="D103" i="41"/>
  <c r="G103" i="41" s="1"/>
  <c r="H103" i="41" s="1"/>
  <c r="A104" i="41"/>
  <c r="D104" i="41"/>
  <c r="G104" i="41" s="1"/>
  <c r="H104" i="41" s="1"/>
  <c r="A105" i="41"/>
  <c r="D105" i="41"/>
  <c r="G105" i="41" s="1"/>
  <c r="H105" i="41" s="1"/>
  <c r="A106" i="41"/>
  <c r="D106" i="41"/>
  <c r="G106" i="41" s="1"/>
  <c r="H106" i="41" s="1"/>
  <c r="A107" i="41"/>
  <c r="D107" i="41"/>
  <c r="G107" i="41" s="1"/>
  <c r="H107" i="41" s="1"/>
  <c r="A110" i="41"/>
  <c r="D110" i="41"/>
  <c r="G110" i="41" s="1"/>
  <c r="H110" i="41" s="1"/>
  <c r="A111" i="41"/>
  <c r="D111" i="41"/>
  <c r="G111" i="41" s="1"/>
  <c r="H111" i="41" s="1"/>
  <c r="A112" i="41"/>
  <c r="D112" i="41"/>
  <c r="G112" i="41" s="1"/>
  <c r="H112" i="41" s="1"/>
  <c r="A113" i="41"/>
  <c r="D113" i="41"/>
  <c r="G113" i="41" s="1"/>
  <c r="H113" i="41" s="1"/>
  <c r="A114" i="41"/>
  <c r="D114" i="41"/>
  <c r="G114" i="41" s="1"/>
  <c r="H114" i="41" s="1"/>
  <c r="A115" i="41"/>
  <c r="D115" i="41"/>
  <c r="G115" i="41" s="1"/>
  <c r="H115" i="41" s="1"/>
  <c r="A118" i="41"/>
  <c r="D118" i="41"/>
  <c r="G118" i="41" s="1"/>
  <c r="H118" i="41" s="1"/>
  <c r="A119" i="41"/>
  <c r="D119" i="41"/>
  <c r="G119" i="41"/>
  <c r="H119" i="41" s="1"/>
  <c r="A120" i="41"/>
  <c r="D120" i="41"/>
  <c r="G120" i="41" s="1"/>
  <c r="H120" i="41" s="1"/>
  <c r="A121" i="41"/>
  <c r="D121" i="41"/>
  <c r="G121" i="41" s="1"/>
  <c r="H121" i="41" s="1"/>
  <c r="A122" i="41"/>
  <c r="D122" i="41"/>
  <c r="G122" i="41" s="1"/>
  <c r="H122" i="41" s="1"/>
  <c r="A123" i="41"/>
  <c r="D123" i="41"/>
  <c r="G123" i="41" s="1"/>
  <c r="H123" i="41" s="1"/>
  <c r="G135" i="41"/>
  <c r="S4" i="36"/>
  <c r="S5" i="36"/>
  <c r="S6" i="36"/>
  <c r="S7" i="36"/>
  <c r="S8" i="36"/>
  <c r="S9" i="36"/>
  <c r="S10" i="36"/>
  <c r="S11" i="36"/>
  <c r="S12" i="36"/>
  <c r="S13" i="36"/>
  <c r="S14" i="36"/>
  <c r="S15" i="36"/>
  <c r="S16" i="36"/>
  <c r="S17" i="36"/>
  <c r="S18" i="36"/>
  <c r="S19" i="36"/>
  <c r="S20" i="36"/>
  <c r="S21" i="36"/>
  <c r="S22" i="36"/>
  <c r="S23" i="36"/>
  <c r="S24" i="36"/>
  <c r="S25" i="36"/>
  <c r="S26" i="36"/>
  <c r="S27" i="36"/>
  <c r="S28" i="36"/>
  <c r="S29" i="36"/>
  <c r="S30" i="36"/>
  <c r="S31" i="36"/>
  <c r="S32" i="36"/>
  <c r="S33" i="36"/>
  <c r="S34" i="36"/>
  <c r="S35" i="36"/>
  <c r="S36" i="36"/>
  <c r="S37" i="36"/>
  <c r="S38" i="36"/>
  <c r="S39" i="36"/>
  <c r="S40" i="36"/>
  <c r="S41" i="36"/>
  <c r="S42" i="36"/>
  <c r="S43" i="36"/>
  <c r="S44" i="36"/>
  <c r="S45" i="36"/>
  <c r="S46" i="36"/>
  <c r="S47" i="36"/>
  <c r="S48" i="36"/>
  <c r="S49" i="36"/>
  <c r="S50" i="36"/>
  <c r="S51" i="36"/>
  <c r="S52" i="36"/>
  <c r="S53" i="36"/>
  <c r="S54" i="36"/>
  <c r="S55" i="36"/>
  <c r="S56" i="36"/>
  <c r="S57" i="36"/>
  <c r="S58" i="36"/>
  <c r="S59" i="36"/>
  <c r="S60" i="36"/>
  <c r="S61" i="36"/>
  <c r="S62" i="36"/>
  <c r="S63" i="36"/>
  <c r="S64" i="36"/>
  <c r="S65" i="36"/>
  <c r="S66" i="36"/>
  <c r="S67" i="36"/>
  <c r="S68" i="36"/>
  <c r="S69" i="36"/>
  <c r="S70" i="36"/>
  <c r="S71" i="36"/>
  <c r="S72" i="36"/>
  <c r="S73" i="36"/>
  <c r="S74" i="36"/>
  <c r="S75" i="36"/>
  <c r="S76" i="36"/>
  <c r="S77" i="36"/>
  <c r="S78" i="36"/>
  <c r="S79" i="36"/>
  <c r="S80" i="36"/>
  <c r="S81" i="36"/>
  <c r="S82" i="36"/>
  <c r="S83" i="36"/>
  <c r="S84" i="36"/>
  <c r="S85" i="36"/>
  <c r="S86" i="36"/>
  <c r="S87" i="36"/>
  <c r="S88" i="36"/>
  <c r="S89" i="36"/>
  <c r="S90" i="36"/>
  <c r="S91" i="36"/>
  <c r="S92" i="36"/>
  <c r="S93" i="36"/>
  <c r="S94" i="36"/>
  <c r="S95" i="36"/>
  <c r="S96" i="36"/>
  <c r="S97" i="36"/>
  <c r="S98" i="36"/>
  <c r="S99" i="36"/>
  <c r="S100" i="36"/>
  <c r="S101" i="36"/>
  <c r="S102" i="36"/>
  <c r="S103" i="36"/>
  <c r="S104" i="36"/>
  <c r="S105" i="36"/>
  <c r="S106" i="36"/>
  <c r="S107" i="36"/>
  <c r="S108" i="36"/>
  <c r="S109" i="36"/>
  <c r="S110" i="36"/>
  <c r="S111" i="36"/>
  <c r="S112" i="36"/>
  <c r="S113" i="36"/>
  <c r="S114" i="36"/>
  <c r="S115" i="36"/>
  <c r="S116" i="36"/>
  <c r="S117" i="36"/>
  <c r="S118" i="36"/>
  <c r="S119" i="36"/>
  <c r="S120" i="36"/>
  <c r="S121" i="36"/>
  <c r="S122" i="36"/>
  <c r="S123" i="36"/>
  <c r="S124" i="36"/>
  <c r="S125" i="36"/>
  <c r="S126" i="36"/>
  <c r="S127" i="36"/>
  <c r="S128" i="36"/>
  <c r="S129" i="36"/>
  <c r="S130" i="36"/>
  <c r="S131" i="36"/>
  <c r="S132" i="36"/>
  <c r="S133" i="36"/>
  <c r="S134" i="36"/>
  <c r="S135" i="36"/>
  <c r="S136" i="36"/>
  <c r="S137" i="36"/>
  <c r="S138" i="36"/>
  <c r="S139" i="36"/>
  <c r="S140" i="36"/>
  <c r="S141" i="36"/>
  <c r="S142" i="36"/>
  <c r="S143" i="36"/>
  <c r="S144" i="36"/>
  <c r="S145" i="36"/>
  <c r="S146" i="36"/>
  <c r="S147" i="36"/>
  <c r="S148" i="36"/>
  <c r="S149" i="36"/>
  <c r="S150" i="36"/>
  <c r="S151" i="36"/>
  <c r="S152" i="36"/>
  <c r="S153" i="36"/>
  <c r="S154" i="36"/>
  <c r="S155" i="36"/>
  <c r="S156" i="36"/>
  <c r="S157" i="36"/>
  <c r="S158" i="36"/>
  <c r="S159" i="36"/>
  <c r="S160" i="36"/>
  <c r="S161" i="36"/>
  <c r="S162" i="36"/>
  <c r="S163" i="36"/>
  <c r="S164" i="36"/>
  <c r="S165" i="36"/>
  <c r="S166" i="36"/>
  <c r="S167" i="36"/>
  <c r="S168" i="36"/>
  <c r="S169" i="36"/>
  <c r="S170" i="36"/>
  <c r="S171" i="36"/>
  <c r="S172" i="36"/>
  <c r="S173" i="36"/>
  <c r="S174" i="36"/>
  <c r="S175" i="36"/>
  <c r="S176" i="36"/>
  <c r="S177" i="36"/>
  <c r="S178" i="36"/>
  <c r="S179" i="36"/>
  <c r="S180" i="36"/>
  <c r="S181" i="36"/>
  <c r="S182" i="36"/>
  <c r="S183" i="36"/>
  <c r="S184" i="36"/>
  <c r="S185" i="36"/>
  <c r="S186" i="36"/>
  <c r="S187" i="36"/>
  <c r="S188" i="36"/>
  <c r="S189" i="36"/>
  <c r="S190" i="36"/>
  <c r="S191" i="36"/>
  <c r="S192" i="36"/>
  <c r="S193" i="36"/>
  <c r="S194" i="36"/>
  <c r="S195" i="36"/>
  <c r="S196" i="36"/>
  <c r="S197" i="36"/>
  <c r="S198" i="36"/>
  <c r="S199" i="36"/>
  <c r="S200" i="36"/>
  <c r="S201" i="36"/>
  <c r="S202" i="36"/>
  <c r="S203" i="36"/>
  <c r="S204" i="36"/>
  <c r="S205" i="36"/>
  <c r="S206" i="36"/>
  <c r="S207" i="36"/>
  <c r="S208" i="36"/>
  <c r="S209" i="36"/>
  <c r="S210" i="36"/>
  <c r="S211" i="36"/>
  <c r="S212" i="36"/>
  <c r="S213" i="36"/>
  <c r="S214" i="36"/>
  <c r="S215" i="36"/>
  <c r="S216" i="36"/>
  <c r="S217" i="36"/>
  <c r="S218" i="36"/>
  <c r="S219" i="36"/>
  <c r="S220" i="36"/>
  <c r="S221" i="36"/>
  <c r="S222" i="36"/>
  <c r="S223" i="36"/>
  <c r="S224" i="36"/>
  <c r="S225" i="36"/>
  <c r="S226" i="36"/>
  <c r="S227" i="36"/>
  <c r="S228" i="36"/>
  <c r="S229" i="36"/>
  <c r="S230" i="36"/>
  <c r="S231" i="36"/>
  <c r="S232" i="36"/>
  <c r="S233" i="36"/>
  <c r="S234" i="36"/>
  <c r="S235" i="36"/>
  <c r="S236" i="36"/>
  <c r="S237" i="36"/>
  <c r="S238" i="36"/>
  <c r="S239" i="36"/>
  <c r="S240" i="36"/>
  <c r="S241" i="36"/>
  <c r="S242" i="36"/>
  <c r="S243" i="36"/>
  <c r="S244" i="36"/>
  <c r="S245" i="36"/>
  <c r="S246" i="36"/>
  <c r="S247" i="36"/>
  <c r="S248" i="36"/>
  <c r="S249" i="36"/>
  <c r="S250" i="36"/>
  <c r="S251" i="36"/>
  <c r="S252" i="36"/>
  <c r="S253" i="36"/>
  <c r="S254" i="36"/>
  <c r="S255" i="36"/>
  <c r="S256" i="36"/>
  <c r="S257" i="36"/>
  <c r="S258" i="36"/>
  <c r="S259" i="36"/>
  <c r="S260" i="36"/>
  <c r="S261" i="36"/>
  <c r="S262" i="36"/>
  <c r="S263" i="36"/>
  <c r="S264" i="36"/>
  <c r="S265" i="36"/>
  <c r="S266" i="36"/>
  <c r="S267" i="36"/>
  <c r="S268" i="36"/>
  <c r="S269" i="36"/>
  <c r="S270" i="36"/>
  <c r="S271" i="36"/>
  <c r="S272" i="36"/>
  <c r="S273" i="36"/>
  <c r="S274" i="36"/>
  <c r="S275" i="36"/>
  <c r="S276" i="36"/>
  <c r="S277" i="36"/>
  <c r="S278" i="36"/>
  <c r="S279" i="36"/>
  <c r="S280" i="36"/>
  <c r="S281" i="36"/>
  <c r="S282" i="36"/>
  <c r="S283" i="36"/>
  <c r="S284" i="36"/>
  <c r="S285" i="36"/>
  <c r="S286" i="36"/>
  <c r="S287" i="36"/>
  <c r="S288" i="36"/>
  <c r="S289" i="36"/>
  <c r="S290" i="36"/>
  <c r="S291" i="36"/>
  <c r="S292" i="36"/>
  <c r="S293" i="36"/>
  <c r="S294" i="36"/>
  <c r="S295" i="36"/>
  <c r="S296" i="36"/>
  <c r="S297" i="36"/>
  <c r="S298" i="36"/>
  <c r="S299" i="36"/>
  <c r="S300" i="36"/>
  <c r="S301" i="36"/>
  <c r="S302" i="36"/>
  <c r="S303" i="36"/>
  <c r="S304" i="36"/>
  <c r="S305" i="36"/>
  <c r="S306" i="36"/>
  <c r="S307" i="36"/>
  <c r="S308" i="36"/>
  <c r="S309" i="36"/>
  <c r="S310" i="36"/>
  <c r="S311" i="36"/>
  <c r="S312" i="36"/>
  <c r="S313" i="36"/>
  <c r="S314" i="36"/>
  <c r="S315" i="36"/>
  <c r="S316" i="36"/>
  <c r="S317" i="36"/>
  <c r="S318" i="36"/>
  <c r="S319" i="36"/>
  <c r="S320" i="36"/>
  <c r="S321" i="36"/>
  <c r="S322" i="36"/>
  <c r="S323" i="36"/>
  <c r="S324" i="36"/>
  <c r="S325" i="36"/>
  <c r="S326" i="36"/>
  <c r="S327" i="36"/>
  <c r="S328" i="36"/>
  <c r="S329" i="36"/>
  <c r="S330" i="36"/>
  <c r="S331" i="36"/>
  <c r="S332" i="36"/>
  <c r="S333" i="36"/>
  <c r="S334" i="36"/>
  <c r="S335" i="36"/>
  <c r="S336" i="36"/>
  <c r="S337" i="36"/>
  <c r="S338" i="36"/>
  <c r="S339" i="36"/>
  <c r="S340" i="36"/>
  <c r="S341" i="36"/>
  <c r="S342" i="36"/>
  <c r="S343" i="36"/>
  <c r="S344" i="36"/>
  <c r="S345" i="36"/>
  <c r="S346" i="36"/>
  <c r="S347" i="36"/>
  <c r="S348" i="36"/>
  <c r="S349" i="36"/>
  <c r="S350" i="36"/>
  <c r="S351" i="36"/>
  <c r="S352" i="36"/>
  <c r="S353" i="36"/>
  <c r="S354" i="36"/>
  <c r="S355" i="36"/>
  <c r="S356" i="36"/>
  <c r="S357" i="36"/>
  <c r="S358" i="36"/>
  <c r="S359" i="36"/>
  <c r="S360" i="36"/>
  <c r="S361" i="36"/>
  <c r="S362" i="36"/>
  <c r="S363" i="36"/>
  <c r="S364" i="36"/>
  <c r="S365" i="36"/>
  <c r="S366" i="36"/>
  <c r="S367" i="36"/>
  <c r="S368" i="36"/>
  <c r="S369" i="36"/>
  <c r="S370" i="36"/>
  <c r="S371" i="36"/>
  <c r="S372" i="36"/>
  <c r="S373" i="36"/>
  <c r="S374" i="36"/>
  <c r="S375" i="36"/>
  <c r="S376" i="36"/>
  <c r="S377" i="36"/>
  <c r="S378" i="36"/>
  <c r="S379" i="36"/>
  <c r="S380" i="36"/>
  <c r="S381" i="36"/>
  <c r="S382" i="36"/>
  <c r="S383" i="36"/>
  <c r="S384" i="36"/>
  <c r="S385" i="36"/>
  <c r="S386" i="36"/>
  <c r="S387" i="36"/>
  <c r="S388" i="36"/>
  <c r="S389" i="36"/>
  <c r="S390" i="36"/>
  <c r="S391" i="36"/>
  <c r="S392" i="36"/>
  <c r="S393" i="36"/>
  <c r="S394" i="36"/>
  <c r="S395" i="36"/>
  <c r="S396" i="36"/>
  <c r="S397" i="36"/>
  <c r="S398" i="36"/>
  <c r="S399" i="36"/>
  <c r="S400" i="36"/>
  <c r="S401" i="36"/>
  <c r="S402" i="36"/>
  <c r="S403" i="36"/>
  <c r="S404" i="36"/>
  <c r="S405" i="36"/>
  <c r="S406" i="36"/>
  <c r="S407" i="36"/>
  <c r="S408" i="36"/>
  <c r="S409" i="36"/>
  <c r="S410" i="36"/>
  <c r="S411" i="36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65" i="36"/>
  <c r="C66" i="36"/>
  <c r="C67" i="36"/>
  <c r="C68" i="36"/>
  <c r="C69" i="36"/>
  <c r="C70" i="36"/>
  <c r="C71" i="36"/>
  <c r="C72" i="36"/>
  <c r="C73" i="36"/>
  <c r="C74" i="36"/>
  <c r="C75" i="36"/>
  <c r="C76" i="36"/>
  <c r="C77" i="36"/>
  <c r="C78" i="36"/>
  <c r="C79" i="36"/>
  <c r="C80" i="36"/>
  <c r="C81" i="36"/>
  <c r="C82" i="36"/>
  <c r="C83" i="36"/>
  <c r="C84" i="36"/>
  <c r="C85" i="36"/>
  <c r="C86" i="36"/>
  <c r="C87" i="36"/>
  <c r="C88" i="36"/>
  <c r="C89" i="36"/>
  <c r="C90" i="36"/>
  <c r="C91" i="36"/>
  <c r="C92" i="36"/>
  <c r="C93" i="36"/>
  <c r="C94" i="36"/>
  <c r="C95" i="36"/>
  <c r="C96" i="36"/>
  <c r="C97" i="36"/>
  <c r="C98" i="36"/>
  <c r="C99" i="36"/>
  <c r="C100" i="36"/>
  <c r="C101" i="36"/>
  <c r="C102" i="36"/>
  <c r="C103" i="36"/>
  <c r="C104" i="36"/>
  <c r="C105" i="36"/>
  <c r="C106" i="36"/>
  <c r="C107" i="36"/>
  <c r="C108" i="36"/>
  <c r="C109" i="36"/>
  <c r="C110" i="36"/>
  <c r="C111" i="36"/>
  <c r="C112" i="36"/>
  <c r="C113" i="36"/>
  <c r="C114" i="36"/>
  <c r="C115" i="36"/>
  <c r="C116" i="36"/>
  <c r="C117" i="36"/>
  <c r="C118" i="36"/>
  <c r="C119" i="36"/>
  <c r="C120" i="36"/>
  <c r="C121" i="36"/>
  <c r="C122" i="36"/>
  <c r="C123" i="36"/>
  <c r="C124" i="36"/>
  <c r="C125" i="36"/>
  <c r="C126" i="36"/>
  <c r="C127" i="36"/>
  <c r="C128" i="36"/>
  <c r="C129" i="36"/>
  <c r="C130" i="36"/>
  <c r="C131" i="36"/>
  <c r="C132" i="36"/>
  <c r="C133" i="36"/>
  <c r="C134" i="36"/>
  <c r="C135" i="36"/>
  <c r="C136" i="36"/>
  <c r="C137" i="36"/>
  <c r="C138" i="36"/>
  <c r="C139" i="36"/>
  <c r="C140" i="36"/>
  <c r="C141" i="36"/>
  <c r="C142" i="36"/>
  <c r="C143" i="36"/>
  <c r="C144" i="36"/>
  <c r="C145" i="36"/>
  <c r="C146" i="36"/>
  <c r="C147" i="36"/>
  <c r="C148" i="36"/>
  <c r="C149" i="36"/>
  <c r="C150" i="36"/>
  <c r="C151" i="36"/>
  <c r="C152" i="36"/>
  <c r="C153" i="36"/>
  <c r="C154" i="36"/>
  <c r="C155" i="36"/>
  <c r="C156" i="36"/>
  <c r="C157" i="36"/>
  <c r="C158" i="36"/>
  <c r="C159" i="36"/>
  <c r="C160" i="36"/>
  <c r="C161" i="36"/>
  <c r="C162" i="36"/>
  <c r="C163" i="36"/>
  <c r="C164" i="36"/>
  <c r="C165" i="36"/>
  <c r="C166" i="36"/>
  <c r="C167" i="36"/>
  <c r="C168" i="36"/>
  <c r="C169" i="36"/>
  <c r="C170" i="36"/>
  <c r="C171" i="36"/>
  <c r="C172" i="36"/>
  <c r="C173" i="36"/>
  <c r="C174" i="36"/>
  <c r="C175" i="36"/>
  <c r="C176" i="36"/>
  <c r="C177" i="36"/>
  <c r="C178" i="36"/>
  <c r="C179" i="36"/>
  <c r="C180" i="36"/>
  <c r="C181" i="36"/>
  <c r="C182" i="36"/>
  <c r="C183" i="36"/>
  <c r="C184" i="36"/>
  <c r="C185" i="36"/>
  <c r="C186" i="36"/>
  <c r="C187" i="36"/>
  <c r="C188" i="36"/>
  <c r="C189" i="36"/>
  <c r="C190" i="36"/>
  <c r="C191" i="36"/>
  <c r="C192" i="36"/>
  <c r="C193" i="36"/>
  <c r="C194" i="36"/>
  <c r="C195" i="36"/>
  <c r="C196" i="36"/>
  <c r="C197" i="36"/>
  <c r="C198" i="36"/>
  <c r="C199" i="36"/>
  <c r="C200" i="36"/>
  <c r="C201" i="36"/>
  <c r="C202" i="36"/>
  <c r="C203" i="36"/>
  <c r="C204" i="36"/>
  <c r="C205" i="36"/>
  <c r="C206" i="36"/>
  <c r="C207" i="36"/>
  <c r="C208" i="36"/>
  <c r="C209" i="36"/>
  <c r="C210" i="36"/>
  <c r="C211" i="36"/>
  <c r="C212" i="36"/>
  <c r="C213" i="36"/>
  <c r="C214" i="36"/>
  <c r="C215" i="36"/>
  <c r="C216" i="36"/>
  <c r="C217" i="36"/>
  <c r="C218" i="36"/>
  <c r="C219" i="36"/>
  <c r="C220" i="36"/>
  <c r="C221" i="36"/>
  <c r="C222" i="36"/>
  <c r="C223" i="36"/>
  <c r="C224" i="36"/>
  <c r="C225" i="36"/>
  <c r="C226" i="36"/>
  <c r="C227" i="36"/>
  <c r="C228" i="36"/>
  <c r="C229" i="36"/>
  <c r="C230" i="36"/>
  <c r="C231" i="36"/>
  <c r="C232" i="36"/>
  <c r="C233" i="36"/>
  <c r="C234" i="36"/>
  <c r="C235" i="36"/>
  <c r="C236" i="36"/>
  <c r="C237" i="36"/>
  <c r="C238" i="36"/>
  <c r="C239" i="36"/>
  <c r="C240" i="36"/>
  <c r="C241" i="36"/>
  <c r="C242" i="36"/>
  <c r="C243" i="36"/>
  <c r="C244" i="36"/>
  <c r="C245" i="36"/>
  <c r="C246" i="36"/>
  <c r="C247" i="36"/>
  <c r="C248" i="36"/>
  <c r="C249" i="36"/>
  <c r="C250" i="36"/>
  <c r="C251" i="36"/>
  <c r="C252" i="36"/>
  <c r="C253" i="36"/>
  <c r="C254" i="36"/>
  <c r="C255" i="36"/>
  <c r="C256" i="36"/>
  <c r="C257" i="36"/>
  <c r="C258" i="36"/>
  <c r="C259" i="36"/>
  <c r="C260" i="36"/>
  <c r="C261" i="36"/>
  <c r="C262" i="36"/>
  <c r="C263" i="36"/>
  <c r="C264" i="36"/>
  <c r="C265" i="36"/>
  <c r="C266" i="36"/>
  <c r="C267" i="36"/>
  <c r="C268" i="36"/>
  <c r="C269" i="36"/>
  <c r="C270" i="36"/>
  <c r="C271" i="36"/>
  <c r="C272" i="36"/>
  <c r="C273" i="36"/>
  <c r="C274" i="36"/>
  <c r="C275" i="36"/>
  <c r="C276" i="36"/>
  <c r="C277" i="36"/>
  <c r="C278" i="36"/>
  <c r="C279" i="36"/>
  <c r="C280" i="36"/>
  <c r="C281" i="36"/>
  <c r="C282" i="36"/>
  <c r="C283" i="36"/>
  <c r="C284" i="36"/>
  <c r="C285" i="36"/>
  <c r="C286" i="36"/>
  <c r="C287" i="36"/>
  <c r="C288" i="36"/>
  <c r="C289" i="36"/>
  <c r="C290" i="36"/>
  <c r="C291" i="36"/>
  <c r="C292" i="36"/>
  <c r="C293" i="36"/>
  <c r="C294" i="36"/>
  <c r="C295" i="36"/>
  <c r="C296" i="36"/>
  <c r="C297" i="36"/>
  <c r="C298" i="36"/>
  <c r="C299" i="36"/>
  <c r="C300" i="36"/>
  <c r="C301" i="36"/>
  <c r="C302" i="36"/>
  <c r="C303" i="36"/>
  <c r="C304" i="36"/>
  <c r="C305" i="36"/>
  <c r="C306" i="36"/>
  <c r="C307" i="36"/>
  <c r="C308" i="36"/>
  <c r="C309" i="36"/>
  <c r="C310" i="36"/>
  <c r="C311" i="36"/>
  <c r="C312" i="36"/>
  <c r="C313" i="36"/>
  <c r="C314" i="36"/>
  <c r="C315" i="36"/>
  <c r="C316" i="36"/>
  <c r="C317" i="36"/>
  <c r="C318" i="36"/>
  <c r="C319" i="36"/>
  <c r="C320" i="36"/>
  <c r="C321" i="36"/>
  <c r="C322" i="36"/>
  <c r="C323" i="36"/>
  <c r="C324" i="36"/>
  <c r="C325" i="36"/>
  <c r="C326" i="36"/>
  <c r="C327" i="36"/>
  <c r="C328" i="36"/>
  <c r="C329" i="36"/>
  <c r="C330" i="36"/>
  <c r="C331" i="36"/>
  <c r="C332" i="36"/>
  <c r="C333" i="36"/>
  <c r="C334" i="36"/>
  <c r="C335" i="36"/>
  <c r="C336" i="36"/>
  <c r="C337" i="36"/>
  <c r="C338" i="36"/>
  <c r="C339" i="36"/>
  <c r="C340" i="36"/>
  <c r="C341" i="36"/>
  <c r="C342" i="36"/>
  <c r="C343" i="36"/>
  <c r="C344" i="36"/>
  <c r="C345" i="36"/>
  <c r="C346" i="36"/>
  <c r="C347" i="36"/>
  <c r="C348" i="36"/>
  <c r="C349" i="36"/>
  <c r="C350" i="36"/>
  <c r="C351" i="36"/>
  <c r="C352" i="36"/>
  <c r="C353" i="36"/>
  <c r="C354" i="36"/>
  <c r="C355" i="36"/>
  <c r="C356" i="36"/>
  <c r="C357" i="36"/>
  <c r="C358" i="36"/>
  <c r="C359" i="36"/>
  <c r="C360" i="36"/>
  <c r="C361" i="36"/>
  <c r="C362" i="36"/>
  <c r="C363" i="36"/>
  <c r="C364" i="36"/>
  <c r="C365" i="36"/>
  <c r="C366" i="36"/>
  <c r="C367" i="36"/>
  <c r="C368" i="36"/>
  <c r="C369" i="36"/>
  <c r="C370" i="36"/>
  <c r="C371" i="36"/>
  <c r="C372" i="36"/>
  <c r="C373" i="36"/>
  <c r="C374" i="36"/>
  <c r="C375" i="36"/>
  <c r="C376" i="36"/>
  <c r="C377" i="36"/>
  <c r="C378" i="36"/>
  <c r="C379" i="36"/>
  <c r="C380" i="36"/>
  <c r="C381" i="36"/>
  <c r="C382" i="36"/>
  <c r="C383" i="36"/>
  <c r="C384" i="36"/>
  <c r="C385" i="36"/>
  <c r="C386" i="36"/>
  <c r="C387" i="36"/>
  <c r="C388" i="36"/>
  <c r="C389" i="36"/>
  <c r="C390" i="36"/>
  <c r="C391" i="36"/>
  <c r="C392" i="36"/>
  <c r="C393" i="36"/>
  <c r="C394" i="36"/>
  <c r="C395" i="36"/>
  <c r="C396" i="36"/>
  <c r="C397" i="36"/>
  <c r="C398" i="36"/>
  <c r="C399" i="36"/>
  <c r="C400" i="36"/>
  <c r="C401" i="36"/>
  <c r="C402" i="36"/>
  <c r="C403" i="36"/>
  <c r="C404" i="36"/>
  <c r="C405" i="36"/>
  <c r="C406" i="36"/>
  <c r="C407" i="36"/>
  <c r="C408" i="36"/>
  <c r="C409" i="36"/>
  <c r="C410" i="36"/>
  <c r="C411" i="36"/>
  <c r="C412" i="36"/>
  <c r="C413" i="36"/>
  <c r="C414" i="36"/>
  <c r="C415" i="36"/>
  <c r="C416" i="36"/>
  <c r="C417" i="36"/>
  <c r="C418" i="36"/>
  <c r="C419" i="36"/>
  <c r="C420" i="36"/>
  <c r="C421" i="36"/>
  <c r="C422" i="36"/>
  <c r="C423" i="36"/>
  <c r="C424" i="36"/>
  <c r="C425" i="36"/>
  <c r="C426" i="36"/>
  <c r="C427" i="36"/>
  <c r="C428" i="36"/>
  <c r="C429" i="36"/>
  <c r="C430" i="36"/>
  <c r="C431" i="36"/>
  <c r="C432" i="36"/>
  <c r="C433" i="36"/>
  <c r="C434" i="36"/>
  <c r="C435" i="36"/>
  <c r="C436" i="36"/>
  <c r="C437" i="36"/>
  <c r="C438" i="36"/>
  <c r="C439" i="36"/>
  <c r="C440" i="36"/>
  <c r="C441" i="36"/>
  <c r="C442" i="36"/>
  <c r="C443" i="36"/>
  <c r="C444" i="36"/>
  <c r="C445" i="36"/>
  <c r="C446" i="36"/>
  <c r="C447" i="36"/>
  <c r="C448" i="36"/>
  <c r="C449" i="36"/>
  <c r="C450" i="36"/>
  <c r="C451" i="36"/>
  <c r="C452" i="36"/>
  <c r="C453" i="36"/>
  <c r="C454" i="36"/>
  <c r="C455" i="36"/>
  <c r="C456" i="36"/>
  <c r="C457" i="36"/>
  <c r="C458" i="36"/>
  <c r="C459" i="36"/>
  <c r="C460" i="36"/>
  <c r="C461" i="36"/>
  <c r="C462" i="36"/>
  <c r="C463" i="36"/>
  <c r="C464" i="36"/>
  <c r="C465" i="36"/>
  <c r="C466" i="36"/>
  <c r="C467" i="36"/>
  <c r="C468" i="36"/>
  <c r="C469" i="36"/>
  <c r="C470" i="36"/>
  <c r="C471" i="36"/>
  <c r="C472" i="36"/>
  <c r="C473" i="36"/>
  <c r="C474" i="36"/>
  <c r="C475" i="36"/>
  <c r="C476" i="36"/>
  <c r="C477" i="36"/>
  <c r="C478" i="36"/>
  <c r="C479" i="36"/>
  <c r="C480" i="36"/>
  <c r="C481" i="36"/>
  <c r="C482" i="36"/>
  <c r="C483" i="36"/>
  <c r="C484" i="36"/>
  <c r="C485" i="36"/>
  <c r="C486" i="36"/>
  <c r="C487" i="36"/>
  <c r="C488" i="36"/>
  <c r="C489" i="36"/>
  <c r="C490" i="36"/>
  <c r="C491" i="36"/>
  <c r="C492" i="36"/>
  <c r="C493" i="36"/>
  <c r="C494" i="36"/>
  <c r="C495" i="36"/>
  <c r="C496" i="36"/>
  <c r="C497" i="36"/>
  <c r="C498" i="36"/>
  <c r="C499" i="36"/>
  <c r="C500" i="36"/>
  <c r="C501" i="36"/>
  <c r="C502" i="36"/>
  <c r="C503" i="36"/>
  <c r="C504" i="36"/>
  <c r="C505" i="36"/>
  <c r="C506" i="36"/>
  <c r="C507" i="36"/>
  <c r="C508" i="36"/>
  <c r="C509" i="36"/>
  <c r="C510" i="36"/>
  <c r="C511" i="36"/>
  <c r="C512" i="36"/>
  <c r="C513" i="36"/>
  <c r="C514" i="36"/>
  <c r="C515" i="36"/>
  <c r="C516" i="36"/>
  <c r="C517" i="36"/>
  <c r="C518" i="36"/>
  <c r="C519" i="36"/>
  <c r="C520" i="36"/>
  <c r="C521" i="36"/>
  <c r="C522" i="36"/>
  <c r="C523" i="36"/>
  <c r="C524" i="36"/>
  <c r="C525" i="36"/>
  <c r="C526" i="36"/>
  <c r="C527" i="36"/>
  <c r="C528" i="36"/>
  <c r="C529" i="36"/>
  <c r="C530" i="36"/>
  <c r="C531" i="36"/>
  <c r="C532" i="36"/>
  <c r="C533" i="36"/>
  <c r="C534" i="36"/>
  <c r="C535" i="36"/>
  <c r="C536" i="36"/>
  <c r="C537" i="36"/>
  <c r="C538" i="36"/>
  <c r="C539" i="36"/>
  <c r="C540" i="36"/>
  <c r="C541" i="36"/>
  <c r="C542" i="36"/>
  <c r="C543" i="36"/>
  <c r="C544" i="36"/>
  <c r="C545" i="36"/>
  <c r="C546" i="36"/>
  <c r="C547" i="36"/>
  <c r="C548" i="36"/>
  <c r="C549" i="36"/>
  <c r="C550" i="36"/>
  <c r="C551" i="36"/>
  <c r="C552" i="36"/>
  <c r="C553" i="36"/>
  <c r="C554" i="36"/>
  <c r="C555" i="36"/>
  <c r="C556" i="36"/>
  <c r="C557" i="36"/>
  <c r="C558" i="36"/>
  <c r="C559" i="36"/>
  <c r="C560" i="36"/>
  <c r="C561" i="36"/>
  <c r="C562" i="36"/>
  <c r="C563" i="36"/>
  <c r="C564" i="36"/>
  <c r="C565" i="36"/>
  <c r="C566" i="36"/>
  <c r="C567" i="36"/>
  <c r="C568" i="36"/>
  <c r="C569" i="36"/>
  <c r="C570" i="36"/>
  <c r="C571" i="36"/>
  <c r="C572" i="36"/>
  <c r="C573" i="36"/>
  <c r="C574" i="36"/>
  <c r="C575" i="36"/>
  <c r="C576" i="36"/>
  <c r="C577" i="36"/>
  <c r="C578" i="36"/>
  <c r="C579" i="36"/>
  <c r="C580" i="36"/>
  <c r="C581" i="36"/>
  <c r="C582" i="36"/>
  <c r="C583" i="36"/>
  <c r="C584" i="36"/>
  <c r="C585" i="36"/>
  <c r="C586" i="36"/>
  <c r="C587" i="36"/>
  <c r="C588" i="36"/>
  <c r="C589" i="36"/>
  <c r="C590" i="36"/>
  <c r="C591" i="36"/>
  <c r="C592" i="36"/>
  <c r="C593" i="36"/>
  <c r="C594" i="36"/>
  <c r="C595" i="36"/>
  <c r="C596" i="36"/>
  <c r="C597" i="36"/>
  <c r="C598" i="36"/>
  <c r="C599" i="36"/>
  <c r="C600" i="36"/>
  <c r="C601" i="36"/>
  <c r="C602" i="36"/>
  <c r="C603" i="36"/>
  <c r="C604" i="36"/>
  <c r="C605" i="36"/>
  <c r="C606" i="36"/>
  <c r="C607" i="36"/>
  <c r="C608" i="36"/>
  <c r="C609" i="36"/>
  <c r="C610" i="36"/>
  <c r="C611" i="36"/>
  <c r="C612" i="36"/>
  <c r="C613" i="36"/>
  <c r="C614" i="36"/>
  <c r="C615" i="36"/>
  <c r="C616" i="36"/>
  <c r="C617" i="36"/>
  <c r="C618" i="36"/>
  <c r="C619" i="36"/>
  <c r="C620" i="36"/>
  <c r="C621" i="36"/>
  <c r="C622" i="36"/>
  <c r="C623" i="36"/>
  <c r="C624" i="36"/>
  <c r="C625" i="36"/>
  <c r="C626" i="36"/>
  <c r="C627" i="36"/>
  <c r="C628" i="36"/>
  <c r="C629" i="36"/>
  <c r="C630" i="36"/>
  <c r="C631" i="36"/>
  <c r="C632" i="36"/>
  <c r="C633" i="36"/>
  <c r="C634" i="36"/>
  <c r="C635" i="36"/>
  <c r="C636" i="36"/>
  <c r="C637" i="36"/>
  <c r="C638" i="36"/>
  <c r="C639" i="36"/>
  <c r="C640" i="36"/>
  <c r="C641" i="36"/>
  <c r="C642" i="36"/>
  <c r="C643" i="36"/>
  <c r="C644" i="36"/>
  <c r="C645" i="36"/>
  <c r="C646" i="36"/>
  <c r="C647" i="36"/>
  <c r="C648" i="36"/>
  <c r="C649" i="36"/>
  <c r="C650" i="36"/>
  <c r="C651" i="36"/>
  <c r="C652" i="36"/>
  <c r="C653" i="36"/>
  <c r="C654" i="36"/>
  <c r="C655" i="36"/>
  <c r="C656" i="36"/>
  <c r="C657" i="36"/>
  <c r="C658" i="36"/>
  <c r="C659" i="36"/>
  <c r="C660" i="36"/>
  <c r="C661" i="36"/>
  <c r="C662" i="36"/>
  <c r="C663" i="36"/>
  <c r="C664" i="36"/>
  <c r="C665" i="36"/>
  <c r="C666" i="36"/>
  <c r="C667" i="36"/>
  <c r="C668" i="36"/>
  <c r="C669" i="36"/>
  <c r="C670" i="36"/>
  <c r="N41" i="7"/>
  <c r="N42" i="7"/>
  <c r="N43" i="7"/>
  <c r="N44" i="7"/>
  <c r="N46" i="7"/>
  <c r="N48" i="7"/>
  <c r="N50" i="7"/>
  <c r="N52" i="7"/>
  <c r="N54" i="7"/>
  <c r="N15" i="7"/>
  <c r="N16" i="7"/>
  <c r="N18" i="7"/>
  <c r="N19" i="7"/>
  <c r="N25" i="7"/>
  <c r="N33" i="7"/>
  <c r="N35" i="7"/>
  <c r="N37" i="7"/>
  <c r="N11" i="7"/>
  <c r="N13" i="7"/>
  <c r="CB5" i="39"/>
  <c r="CB6" i="39"/>
  <c r="CB7" i="39"/>
  <c r="CB8" i="39"/>
  <c r="CB9" i="39"/>
  <c r="CB10" i="39"/>
  <c r="CB11" i="39"/>
  <c r="CB12" i="39"/>
  <c r="CB13" i="39"/>
  <c r="CB14" i="39"/>
  <c r="CB15" i="39"/>
  <c r="CB16" i="39"/>
  <c r="CB17" i="39"/>
  <c r="CB18" i="39"/>
  <c r="CB19" i="39"/>
  <c r="CB20" i="39"/>
  <c r="CB21" i="39"/>
  <c r="CB22" i="39"/>
  <c r="CB23" i="39"/>
  <c r="CB24" i="39"/>
  <c r="CB25" i="39"/>
  <c r="CB26" i="39"/>
  <c r="CB27" i="39"/>
  <c r="CB28" i="39"/>
  <c r="CB29" i="39"/>
  <c r="CB30" i="39"/>
  <c r="CB31" i="39"/>
  <c r="CB32" i="39"/>
  <c r="CB33" i="39"/>
  <c r="CB34" i="39"/>
  <c r="CB35" i="39"/>
  <c r="CB36" i="39"/>
  <c r="CB37" i="39"/>
  <c r="CB38" i="39"/>
  <c r="CB39" i="39"/>
  <c r="CB40" i="39"/>
  <c r="CB41" i="39"/>
  <c r="CB42" i="39"/>
  <c r="CB43" i="39"/>
  <c r="CB44" i="39"/>
  <c r="CB45" i="39"/>
  <c r="CB46" i="39"/>
  <c r="CB47" i="39"/>
  <c r="CB48" i="39"/>
  <c r="CB49" i="39"/>
  <c r="CB50" i="39"/>
  <c r="CB51" i="39"/>
  <c r="CB52" i="39"/>
  <c r="CB53" i="39"/>
  <c r="CB54" i="39"/>
  <c r="CB55" i="39"/>
  <c r="CB56" i="39"/>
  <c r="CB57" i="39"/>
  <c r="CB58" i="39"/>
  <c r="CB59" i="39"/>
  <c r="CB60" i="39"/>
  <c r="CB61" i="39"/>
  <c r="CB62" i="39"/>
  <c r="CB63" i="39"/>
  <c r="CB64" i="39"/>
  <c r="CB65" i="39"/>
  <c r="CB66" i="39"/>
  <c r="CB67" i="39"/>
  <c r="CB68" i="39"/>
  <c r="CB69" i="39"/>
  <c r="CB70" i="39"/>
  <c r="CB71" i="39"/>
  <c r="CB72" i="39"/>
  <c r="CB73" i="39"/>
  <c r="CB74" i="39"/>
  <c r="CB75" i="39"/>
  <c r="CB76" i="39"/>
  <c r="CB77" i="39"/>
  <c r="CB78" i="39"/>
  <c r="CB79" i="39"/>
  <c r="CB80" i="39"/>
  <c r="CB81" i="39"/>
  <c r="CB82" i="39"/>
  <c r="CB83" i="39"/>
  <c r="CB84" i="39"/>
  <c r="CB85" i="39"/>
  <c r="CB86" i="39"/>
  <c r="CB87" i="39"/>
  <c r="CB88" i="39"/>
  <c r="CB89" i="39"/>
  <c r="CB90" i="39"/>
  <c r="CB91" i="39"/>
  <c r="CB92" i="39"/>
  <c r="CB93" i="39"/>
  <c r="CB94" i="39"/>
  <c r="CB95" i="39"/>
  <c r="CB96" i="39"/>
  <c r="CB97" i="39"/>
  <c r="CB98" i="39"/>
  <c r="CB99" i="39"/>
  <c r="CB100" i="39"/>
  <c r="CB101" i="39"/>
  <c r="CB102" i="39"/>
  <c r="CB103" i="39"/>
  <c r="CB104" i="39"/>
  <c r="CB105" i="39"/>
  <c r="CB106" i="39"/>
  <c r="CB107" i="39"/>
  <c r="CB108" i="39"/>
  <c r="CB109" i="39"/>
  <c r="CB110" i="39"/>
  <c r="CB111" i="39"/>
  <c r="CB112" i="39"/>
  <c r="CB113" i="39"/>
  <c r="CB114" i="39"/>
  <c r="CB115" i="39"/>
  <c r="CB116" i="39"/>
  <c r="CB117" i="39"/>
  <c r="CB118" i="39"/>
  <c r="CB119" i="39"/>
  <c r="CB120" i="39"/>
  <c r="CB121" i="39"/>
  <c r="CB122" i="39"/>
  <c r="CB123" i="39"/>
  <c r="CB124" i="39"/>
  <c r="CB125" i="39"/>
  <c r="CB126" i="39"/>
  <c r="CB127" i="39"/>
  <c r="CB128" i="39"/>
  <c r="CB129" i="39"/>
  <c r="CB130" i="39"/>
  <c r="CB131" i="39"/>
  <c r="CB132" i="39"/>
  <c r="CB133" i="39"/>
  <c r="CB134" i="39"/>
  <c r="CB135" i="39"/>
  <c r="CB136" i="39"/>
  <c r="CB137" i="39"/>
  <c r="CB138" i="39"/>
  <c r="CB139" i="39"/>
  <c r="CB140" i="39"/>
  <c r="CB141" i="39"/>
  <c r="CB142" i="39"/>
  <c r="CB143" i="39"/>
  <c r="CB144" i="39"/>
  <c r="CB145" i="39"/>
  <c r="CB146" i="39"/>
  <c r="CB147" i="39"/>
  <c r="CB148" i="39"/>
  <c r="CB149" i="39"/>
  <c r="CB150" i="39"/>
  <c r="CB151" i="39"/>
  <c r="CB152" i="39"/>
  <c r="CB153" i="39"/>
  <c r="CB154" i="39"/>
  <c r="CB155" i="39"/>
  <c r="CB156" i="39"/>
  <c r="CB157" i="39"/>
  <c r="CB158" i="39"/>
  <c r="CB159" i="39"/>
  <c r="CB160" i="39"/>
  <c r="CB161" i="39"/>
  <c r="CB162" i="39"/>
  <c r="CB163" i="39"/>
  <c r="CB164" i="39"/>
  <c r="CB165" i="39"/>
  <c r="CB166" i="39"/>
  <c r="CB167" i="39"/>
  <c r="CB168" i="39"/>
  <c r="CB169" i="39"/>
  <c r="CB170" i="39"/>
  <c r="CB171" i="39"/>
  <c r="CB172" i="39"/>
  <c r="CB173" i="39"/>
  <c r="CB174" i="39"/>
  <c r="CB175" i="39"/>
  <c r="CB176" i="39"/>
  <c r="CB177" i="39"/>
  <c r="CB178" i="39"/>
  <c r="CB179" i="39"/>
  <c r="CB180" i="39"/>
  <c r="CB181" i="39"/>
  <c r="CB182" i="39"/>
  <c r="CB183" i="39"/>
  <c r="CB184" i="39"/>
  <c r="CB185" i="39"/>
  <c r="CB186" i="39"/>
  <c r="CB187" i="39"/>
  <c r="CB188" i="39"/>
  <c r="CB189" i="39"/>
  <c r="CB190" i="39"/>
  <c r="CB191" i="39"/>
  <c r="CB192" i="39"/>
  <c r="CB193" i="39"/>
  <c r="CB194" i="39"/>
  <c r="CB195" i="39"/>
  <c r="CB196" i="39"/>
  <c r="CB197" i="39"/>
  <c r="CB198" i="39"/>
  <c r="CB199" i="39"/>
  <c r="CB200" i="39"/>
  <c r="CB201" i="39"/>
  <c r="CB202" i="39"/>
  <c r="CB203" i="39"/>
  <c r="CB204" i="39"/>
  <c r="CB205" i="39"/>
  <c r="CB206" i="39"/>
  <c r="CB207" i="39"/>
  <c r="CB208" i="39"/>
  <c r="CB209" i="39"/>
  <c r="CB210" i="39"/>
  <c r="CB211" i="39"/>
  <c r="CB212" i="39"/>
  <c r="CB213" i="39"/>
  <c r="CB214" i="39"/>
  <c r="CB215" i="39"/>
  <c r="CB216" i="39"/>
  <c r="CB217" i="39"/>
  <c r="CB218" i="39"/>
  <c r="CB219" i="39"/>
  <c r="CB220" i="39"/>
  <c r="CB221" i="39"/>
  <c r="CB222" i="39"/>
  <c r="CB223" i="39"/>
  <c r="CB224" i="39"/>
  <c r="CB225" i="39"/>
  <c r="BU5" i="39"/>
  <c r="BU6" i="39"/>
  <c r="BU7" i="39"/>
  <c r="BU8" i="39"/>
  <c r="BU9" i="39"/>
  <c r="BU10" i="39"/>
  <c r="BU11" i="39"/>
  <c r="BU12" i="39"/>
  <c r="BU13" i="39"/>
  <c r="BU14" i="39"/>
  <c r="BU15" i="39"/>
  <c r="BU16" i="39"/>
  <c r="BU17" i="39"/>
  <c r="BU18" i="39"/>
  <c r="BU19" i="39"/>
  <c r="BU20" i="39"/>
  <c r="BU21" i="39"/>
  <c r="BU22" i="39"/>
  <c r="BU23" i="39"/>
  <c r="BU24" i="39"/>
  <c r="BU25" i="39"/>
  <c r="BU26" i="39"/>
  <c r="BU27" i="39"/>
  <c r="BU28" i="39"/>
  <c r="BU29" i="39"/>
  <c r="BU30" i="39"/>
  <c r="BU31" i="39"/>
  <c r="BU32" i="39"/>
  <c r="BU33" i="39"/>
  <c r="BU34" i="39"/>
  <c r="BU35" i="39"/>
  <c r="BU36" i="39"/>
  <c r="BU37" i="39"/>
  <c r="BU38" i="39"/>
  <c r="BU39" i="39"/>
  <c r="BU40" i="39"/>
  <c r="BU41" i="39"/>
  <c r="BU42" i="39"/>
  <c r="BU43" i="39"/>
  <c r="BU44" i="39"/>
  <c r="BU45" i="39"/>
  <c r="BU46" i="39"/>
  <c r="BU47" i="39"/>
  <c r="BU48" i="39"/>
  <c r="BU49" i="39"/>
  <c r="BU50" i="39"/>
  <c r="BU51" i="39"/>
  <c r="BU52" i="39"/>
  <c r="BU53" i="39"/>
  <c r="BU54" i="39"/>
  <c r="BU55" i="39"/>
  <c r="BU56" i="39"/>
  <c r="BU57" i="39"/>
  <c r="BU58" i="39"/>
  <c r="BU59" i="39"/>
  <c r="BU60" i="39"/>
  <c r="BU61" i="39"/>
  <c r="BU62" i="39"/>
  <c r="BU63" i="39"/>
  <c r="BU64" i="39"/>
  <c r="BU65" i="39"/>
  <c r="BU66" i="39"/>
  <c r="BU67" i="39"/>
  <c r="BU68" i="39"/>
  <c r="BU69" i="39"/>
  <c r="BU70" i="39"/>
  <c r="BU71" i="39"/>
  <c r="BU72" i="39"/>
  <c r="BU73" i="39"/>
  <c r="BU74" i="39"/>
  <c r="BU75" i="39"/>
  <c r="BU76" i="39"/>
  <c r="BU77" i="39"/>
  <c r="BU78" i="39"/>
  <c r="BU79" i="39"/>
  <c r="BU80" i="39"/>
  <c r="BU81" i="39"/>
  <c r="BU82" i="39"/>
  <c r="BU83" i="39"/>
  <c r="BU84" i="39"/>
  <c r="BU85" i="39"/>
  <c r="BU86" i="39"/>
  <c r="BU87" i="39"/>
  <c r="BU88" i="39"/>
  <c r="BU89" i="39"/>
  <c r="BU90" i="39"/>
  <c r="BU91" i="39"/>
  <c r="BU92" i="39"/>
  <c r="BU93" i="39"/>
  <c r="BU94" i="39"/>
  <c r="BU95" i="39"/>
  <c r="BU96" i="39"/>
  <c r="BU97" i="39"/>
  <c r="BU98" i="39"/>
  <c r="BU99" i="39"/>
  <c r="BU100" i="39"/>
  <c r="BU101" i="39"/>
  <c r="BU102" i="39"/>
  <c r="BU103" i="39"/>
  <c r="BU104" i="39"/>
  <c r="BU105" i="39"/>
  <c r="BU106" i="39"/>
  <c r="BU107" i="39"/>
  <c r="BU108" i="39"/>
  <c r="BU109" i="39"/>
  <c r="BU110" i="39"/>
  <c r="BU111" i="39"/>
  <c r="BU112" i="39"/>
  <c r="BU113" i="39"/>
  <c r="BU114" i="39"/>
  <c r="BU115" i="39"/>
  <c r="BU116" i="39"/>
  <c r="BU117" i="39"/>
  <c r="BU118" i="39"/>
  <c r="BU119" i="39"/>
  <c r="BU120" i="39"/>
  <c r="BU121" i="39"/>
  <c r="BU122" i="39"/>
  <c r="BU123" i="39"/>
  <c r="BU124" i="39"/>
  <c r="BU125" i="39"/>
  <c r="BU126" i="39"/>
  <c r="BU127" i="39"/>
  <c r="BU128" i="39"/>
  <c r="BU129" i="39"/>
  <c r="BU130" i="39"/>
  <c r="BU131" i="39"/>
  <c r="BU132" i="39"/>
  <c r="BU133" i="39"/>
  <c r="BU134" i="39"/>
  <c r="BU135" i="39"/>
  <c r="BU136" i="39"/>
  <c r="BU137" i="39"/>
  <c r="BU138" i="39"/>
  <c r="BU139" i="39"/>
  <c r="BU140" i="39"/>
  <c r="BU141" i="39"/>
  <c r="BU142" i="39"/>
  <c r="BU143" i="39"/>
  <c r="BU144" i="39"/>
  <c r="BU145" i="39"/>
  <c r="BU146" i="39"/>
  <c r="BU147" i="39"/>
  <c r="BU148" i="39"/>
  <c r="BU149" i="39"/>
  <c r="BU150" i="39"/>
  <c r="BU151" i="39"/>
  <c r="BU152" i="39"/>
  <c r="BU153" i="39"/>
  <c r="BU154" i="39"/>
  <c r="BU155" i="39"/>
  <c r="BU156" i="39"/>
  <c r="BU157" i="39"/>
  <c r="BU158" i="39"/>
  <c r="BU159" i="39"/>
  <c r="BU160" i="39"/>
  <c r="BU161" i="39"/>
  <c r="BU162" i="39"/>
  <c r="BU163" i="39"/>
  <c r="BU164" i="39"/>
  <c r="BU165" i="39"/>
  <c r="BU166" i="39"/>
  <c r="BU167" i="39"/>
  <c r="BU168" i="39"/>
  <c r="BU169" i="39"/>
  <c r="BU170" i="39"/>
  <c r="BU171" i="39"/>
  <c r="BU172" i="39"/>
  <c r="BU173" i="39"/>
  <c r="BU174" i="39"/>
  <c r="BU175" i="39"/>
  <c r="BU176" i="39"/>
  <c r="BU177" i="39"/>
  <c r="BU178" i="39"/>
  <c r="BU179" i="39"/>
  <c r="BU180" i="39"/>
  <c r="BU181" i="39"/>
  <c r="BU182" i="39"/>
  <c r="BU183" i="39"/>
  <c r="BU184" i="39"/>
  <c r="BU185" i="39"/>
  <c r="BU186" i="39"/>
  <c r="BU187" i="39"/>
  <c r="BU188" i="39"/>
  <c r="BU189" i="39"/>
  <c r="BU190" i="39"/>
  <c r="BU191" i="39"/>
  <c r="BU192" i="39"/>
  <c r="BU193" i="39"/>
  <c r="BU194" i="39"/>
  <c r="BU195" i="39"/>
  <c r="BU196" i="39"/>
  <c r="BU197" i="39"/>
  <c r="BU198" i="39"/>
  <c r="BU199" i="39"/>
  <c r="BU200" i="39"/>
  <c r="BU201" i="39"/>
  <c r="BU202" i="39"/>
  <c r="BU203" i="39"/>
  <c r="BU204" i="39"/>
  <c r="BU205" i="39"/>
  <c r="BU206" i="39"/>
  <c r="BU207" i="39"/>
  <c r="BU208" i="39"/>
  <c r="BU209" i="39"/>
  <c r="BU210" i="39"/>
  <c r="BU211" i="39"/>
  <c r="BU212" i="39"/>
  <c r="BU213" i="39"/>
  <c r="BU214" i="39"/>
  <c r="BU215" i="39"/>
  <c r="BU216" i="39"/>
  <c r="BU217" i="39"/>
  <c r="BU218" i="39"/>
  <c r="BU219" i="39"/>
  <c r="BU220" i="39"/>
  <c r="BU221" i="39"/>
  <c r="BU222" i="39"/>
  <c r="BU223" i="39"/>
  <c r="BU224" i="39"/>
  <c r="BU225" i="39"/>
  <c r="BN5" i="39"/>
  <c r="BN6" i="39"/>
  <c r="BN7" i="39"/>
  <c r="BN8" i="39"/>
  <c r="BN9" i="39"/>
  <c r="BN10" i="39"/>
  <c r="BN11" i="39"/>
  <c r="BN12" i="39"/>
  <c r="BN13" i="39"/>
  <c r="BN14" i="39"/>
  <c r="BN15" i="39"/>
  <c r="BN16" i="39"/>
  <c r="BN17" i="39"/>
  <c r="BN18" i="39"/>
  <c r="BN19" i="39"/>
  <c r="BN20" i="39"/>
  <c r="BN21" i="39"/>
  <c r="BN22" i="39"/>
  <c r="BN23" i="39"/>
  <c r="BN24" i="39"/>
  <c r="BN25" i="39"/>
  <c r="BN26" i="39"/>
  <c r="BN27" i="39"/>
  <c r="BN28" i="39"/>
  <c r="BN29" i="39"/>
  <c r="BN30" i="39"/>
  <c r="BN31" i="39"/>
  <c r="BN32" i="39"/>
  <c r="BN33" i="39"/>
  <c r="BN34" i="39"/>
  <c r="BN35" i="39"/>
  <c r="BN36" i="39"/>
  <c r="BN37" i="39"/>
  <c r="BN38" i="39"/>
  <c r="BN39" i="39"/>
  <c r="BN40" i="39"/>
  <c r="BN41" i="39"/>
  <c r="BN42" i="39"/>
  <c r="BN43" i="39"/>
  <c r="BN44" i="39"/>
  <c r="BN45" i="39"/>
  <c r="BN46" i="39"/>
  <c r="BN47" i="39"/>
  <c r="BN48" i="39"/>
  <c r="BN49" i="39"/>
  <c r="BN50" i="39"/>
  <c r="BN51" i="39"/>
  <c r="BN52" i="39"/>
  <c r="BN53" i="39"/>
  <c r="BN54" i="39"/>
  <c r="BN55" i="39"/>
  <c r="BN56" i="39"/>
  <c r="BN57" i="39"/>
  <c r="BN58" i="39"/>
  <c r="BN59" i="39"/>
  <c r="BN60" i="39"/>
  <c r="BN61" i="39"/>
  <c r="BN62" i="39"/>
  <c r="BN63" i="39"/>
  <c r="BN64" i="39"/>
  <c r="BN65" i="39"/>
  <c r="BN66" i="39"/>
  <c r="BN67" i="39"/>
  <c r="BN68" i="39"/>
  <c r="BN69" i="39"/>
  <c r="BN70" i="39"/>
  <c r="BN71" i="39"/>
  <c r="BN72" i="39"/>
  <c r="BN73" i="39"/>
  <c r="BN74" i="39"/>
  <c r="BN75" i="39"/>
  <c r="BN76" i="39"/>
  <c r="BN77" i="39"/>
  <c r="BN78" i="39"/>
  <c r="BN79" i="39"/>
  <c r="BN80" i="39"/>
  <c r="BN81" i="39"/>
  <c r="BN82" i="39"/>
  <c r="BN83" i="39"/>
  <c r="BN84" i="39"/>
  <c r="BN85" i="39"/>
  <c r="BN86" i="39"/>
  <c r="BN87" i="39"/>
  <c r="BN88" i="39"/>
  <c r="BN89" i="39"/>
  <c r="BN90" i="39"/>
  <c r="BN91" i="39"/>
  <c r="BN92" i="39"/>
  <c r="BN93" i="39"/>
  <c r="BN94" i="39"/>
  <c r="BN95" i="39"/>
  <c r="BN96" i="39"/>
  <c r="BN97" i="39"/>
  <c r="BN98" i="39"/>
  <c r="BN99" i="39"/>
  <c r="BN100" i="39"/>
  <c r="BN101" i="39"/>
  <c r="BN102" i="39"/>
  <c r="BN103" i="39"/>
  <c r="BN104" i="39"/>
  <c r="BN105" i="39"/>
  <c r="BN106" i="39"/>
  <c r="BN107" i="39"/>
  <c r="BN108" i="39"/>
  <c r="BN109" i="39"/>
  <c r="BN110" i="39"/>
  <c r="BN111" i="39"/>
  <c r="BN112" i="39"/>
  <c r="BN113" i="39"/>
  <c r="BN114" i="39"/>
  <c r="BN115" i="39"/>
  <c r="BN116" i="39"/>
  <c r="BN117" i="39"/>
  <c r="BN118" i="39"/>
  <c r="BN119" i="39"/>
  <c r="BN120" i="39"/>
  <c r="BN121" i="39"/>
  <c r="BN122" i="39"/>
  <c r="BN123" i="39"/>
  <c r="BN124" i="39"/>
  <c r="BN125" i="39"/>
  <c r="BN126" i="39"/>
  <c r="BN127" i="39"/>
  <c r="BN128" i="39"/>
  <c r="BN129" i="39"/>
  <c r="BN130" i="39"/>
  <c r="BN131" i="39"/>
  <c r="BN132" i="39"/>
  <c r="BN133" i="39"/>
  <c r="BN134" i="39"/>
  <c r="BN135" i="39"/>
  <c r="BN136" i="39"/>
  <c r="BN137" i="39"/>
  <c r="BN138" i="39"/>
  <c r="BN139" i="39"/>
  <c r="BN140" i="39"/>
  <c r="BN141" i="39"/>
  <c r="BN142" i="39"/>
  <c r="BN143" i="39"/>
  <c r="BN144" i="39"/>
  <c r="BN145" i="39"/>
  <c r="BN146" i="39"/>
  <c r="BN147" i="39"/>
  <c r="BN148" i="39"/>
  <c r="BN149" i="39"/>
  <c r="BN150" i="39"/>
  <c r="BN151" i="39"/>
  <c r="BN152" i="39"/>
  <c r="BN153" i="39"/>
  <c r="BN154" i="39"/>
  <c r="BN155" i="39"/>
  <c r="BN156" i="39"/>
  <c r="BN157" i="39"/>
  <c r="BN158" i="39"/>
  <c r="BN159" i="39"/>
  <c r="BN160" i="39"/>
  <c r="BN161" i="39"/>
  <c r="BN162" i="39"/>
  <c r="BN163" i="39"/>
  <c r="BN164" i="39"/>
  <c r="BN165" i="39"/>
  <c r="BN166" i="39"/>
  <c r="BN167" i="39"/>
  <c r="BN168" i="39"/>
  <c r="BN169" i="39"/>
  <c r="BN170" i="39"/>
  <c r="BN171" i="39"/>
  <c r="BN172" i="39"/>
  <c r="BN173" i="39"/>
  <c r="BN174" i="39"/>
  <c r="BN175" i="39"/>
  <c r="BN176" i="39"/>
  <c r="BN177" i="39"/>
  <c r="BN178" i="39"/>
  <c r="BN179" i="39"/>
  <c r="BN180" i="39"/>
  <c r="BN181" i="39"/>
  <c r="BN182" i="39"/>
  <c r="BN183" i="39"/>
  <c r="BN184" i="39"/>
  <c r="BN185" i="39"/>
  <c r="BN186" i="39"/>
  <c r="BN187" i="39"/>
  <c r="BN188" i="39"/>
  <c r="BN189" i="39"/>
  <c r="BN190" i="39"/>
  <c r="BN191" i="39"/>
  <c r="BN192" i="39"/>
  <c r="BN193" i="39"/>
  <c r="BN194" i="39"/>
  <c r="BN195" i="39"/>
  <c r="BN196" i="39"/>
  <c r="BN197" i="39"/>
  <c r="BN198" i="39"/>
  <c r="BN199" i="39"/>
  <c r="BN200" i="39"/>
  <c r="BN201" i="39"/>
  <c r="BN202" i="39"/>
  <c r="BN203" i="39"/>
  <c r="BN204" i="39"/>
  <c r="BN205" i="39"/>
  <c r="BN206" i="39"/>
  <c r="BN207" i="39"/>
  <c r="BN208" i="39"/>
  <c r="BN209" i="39"/>
  <c r="BN210" i="39"/>
  <c r="BN211" i="39"/>
  <c r="BN212" i="39"/>
  <c r="BN213" i="39"/>
  <c r="BN214" i="39"/>
  <c r="BN215" i="39"/>
  <c r="BN216" i="39"/>
  <c r="BN217" i="39"/>
  <c r="BN218" i="39"/>
  <c r="BN219" i="39"/>
  <c r="BN220" i="39"/>
  <c r="BN221" i="39"/>
  <c r="BN222" i="39"/>
  <c r="BN223" i="39"/>
  <c r="BN224" i="39"/>
  <c r="BN225" i="39"/>
  <c r="BG5" i="39"/>
  <c r="BG6" i="39"/>
  <c r="BG7" i="39"/>
  <c r="BG8" i="39"/>
  <c r="BG9" i="39"/>
  <c r="BG10" i="39"/>
  <c r="BG11" i="39"/>
  <c r="BG12" i="39"/>
  <c r="BG13" i="39"/>
  <c r="BG14" i="39"/>
  <c r="BG15" i="39"/>
  <c r="BG16" i="39"/>
  <c r="BG17" i="39"/>
  <c r="BG18" i="39"/>
  <c r="BG19" i="39"/>
  <c r="BG20" i="39"/>
  <c r="BG21" i="39"/>
  <c r="BG22" i="39"/>
  <c r="BG23" i="39"/>
  <c r="BG24" i="39"/>
  <c r="BG25" i="39"/>
  <c r="BG26" i="39"/>
  <c r="BG27" i="39"/>
  <c r="BG28" i="39"/>
  <c r="BG29" i="39"/>
  <c r="BG30" i="39"/>
  <c r="BG31" i="39"/>
  <c r="BG32" i="39"/>
  <c r="BG33" i="39"/>
  <c r="BG34" i="39"/>
  <c r="BG35" i="39"/>
  <c r="BG36" i="39"/>
  <c r="BG37" i="39"/>
  <c r="BG38" i="39"/>
  <c r="BG39" i="39"/>
  <c r="BG40" i="39"/>
  <c r="BG41" i="39"/>
  <c r="BG42" i="39"/>
  <c r="BG43" i="39"/>
  <c r="BG44" i="39"/>
  <c r="BG45" i="39"/>
  <c r="BG46" i="39"/>
  <c r="BG47" i="39"/>
  <c r="BG48" i="39"/>
  <c r="BG49" i="39"/>
  <c r="BG50" i="39"/>
  <c r="BG51" i="39"/>
  <c r="BG52" i="39"/>
  <c r="BG53" i="39"/>
  <c r="BG54" i="39"/>
  <c r="BG55" i="39"/>
  <c r="BG56" i="39"/>
  <c r="BG57" i="39"/>
  <c r="BG58" i="39"/>
  <c r="BG59" i="39"/>
  <c r="BG60" i="39"/>
  <c r="BG61" i="39"/>
  <c r="BG62" i="39"/>
  <c r="BG63" i="39"/>
  <c r="BG64" i="39"/>
  <c r="BG65" i="39"/>
  <c r="BG66" i="39"/>
  <c r="BG67" i="39"/>
  <c r="BG68" i="39"/>
  <c r="BG69" i="39"/>
  <c r="BG70" i="39"/>
  <c r="BG71" i="39"/>
  <c r="BG72" i="39"/>
  <c r="BG73" i="39"/>
  <c r="BG74" i="39"/>
  <c r="BG75" i="39"/>
  <c r="BG76" i="39"/>
  <c r="BG77" i="39"/>
  <c r="BG78" i="39"/>
  <c r="BG79" i="39"/>
  <c r="BG80" i="39"/>
  <c r="BG81" i="39"/>
  <c r="BG82" i="39"/>
  <c r="BG83" i="39"/>
  <c r="BG84" i="39"/>
  <c r="BG85" i="39"/>
  <c r="BG86" i="39"/>
  <c r="BG87" i="39"/>
  <c r="BG88" i="39"/>
  <c r="BG89" i="39"/>
  <c r="BG90" i="39"/>
  <c r="BG91" i="39"/>
  <c r="BG92" i="39"/>
  <c r="BG93" i="39"/>
  <c r="BG94" i="39"/>
  <c r="BG95" i="39"/>
  <c r="BG96" i="39"/>
  <c r="BG97" i="39"/>
  <c r="BG98" i="39"/>
  <c r="BG99" i="39"/>
  <c r="BG100" i="39"/>
  <c r="BG101" i="39"/>
  <c r="BG102" i="39"/>
  <c r="BG103" i="39"/>
  <c r="BG104" i="39"/>
  <c r="BG105" i="39"/>
  <c r="BG106" i="39"/>
  <c r="BG107" i="39"/>
  <c r="BG108" i="39"/>
  <c r="BG109" i="39"/>
  <c r="BG110" i="39"/>
  <c r="BG111" i="39"/>
  <c r="BG112" i="39"/>
  <c r="BG113" i="39"/>
  <c r="BG114" i="39"/>
  <c r="BG115" i="39"/>
  <c r="BG116" i="39"/>
  <c r="BG117" i="39"/>
  <c r="BG118" i="39"/>
  <c r="BG119" i="39"/>
  <c r="BG120" i="39"/>
  <c r="BG121" i="39"/>
  <c r="BG122" i="39"/>
  <c r="BG123" i="39"/>
  <c r="BG124" i="39"/>
  <c r="BG125" i="39"/>
  <c r="BG126" i="39"/>
  <c r="BG127" i="39"/>
  <c r="BG128" i="39"/>
  <c r="BG129" i="39"/>
  <c r="BG130" i="39"/>
  <c r="BG131" i="39"/>
  <c r="BG132" i="39"/>
  <c r="BG133" i="39"/>
  <c r="BG134" i="39"/>
  <c r="BG135" i="39"/>
  <c r="BG136" i="39"/>
  <c r="BG137" i="39"/>
  <c r="BG138" i="39"/>
  <c r="BG139" i="39"/>
  <c r="BG140" i="39"/>
  <c r="BG141" i="39"/>
  <c r="BG142" i="39"/>
  <c r="BG143" i="39"/>
  <c r="BG144" i="39"/>
  <c r="BG145" i="39"/>
  <c r="BG146" i="39"/>
  <c r="BG147" i="39"/>
  <c r="BG148" i="39"/>
  <c r="BG149" i="39"/>
  <c r="BG150" i="39"/>
  <c r="BG151" i="39"/>
  <c r="BG152" i="39"/>
  <c r="BG153" i="39"/>
  <c r="BG154" i="39"/>
  <c r="BG155" i="39"/>
  <c r="BG156" i="39"/>
  <c r="BG157" i="39"/>
  <c r="BG158" i="39"/>
  <c r="BG159" i="39"/>
  <c r="BG160" i="39"/>
  <c r="BG161" i="39"/>
  <c r="BG162" i="39"/>
  <c r="BG163" i="39"/>
  <c r="BG164" i="39"/>
  <c r="BG165" i="39"/>
  <c r="BG166" i="39"/>
  <c r="BG167" i="39"/>
  <c r="BG168" i="39"/>
  <c r="BG169" i="39"/>
  <c r="BG170" i="39"/>
  <c r="BG171" i="39"/>
  <c r="BG172" i="39"/>
  <c r="BG173" i="39"/>
  <c r="BG174" i="39"/>
  <c r="BG175" i="39"/>
  <c r="BG176" i="39"/>
  <c r="BG177" i="39"/>
  <c r="BG178" i="39"/>
  <c r="BG179" i="39"/>
  <c r="BG180" i="39"/>
  <c r="BG181" i="39"/>
  <c r="BG182" i="39"/>
  <c r="BG183" i="39"/>
  <c r="BG184" i="39"/>
  <c r="BG185" i="39"/>
  <c r="BG186" i="39"/>
  <c r="BG187" i="39"/>
  <c r="BG188" i="39"/>
  <c r="BG189" i="39"/>
  <c r="BG190" i="39"/>
  <c r="BG191" i="39"/>
  <c r="BG192" i="39"/>
  <c r="BG193" i="39"/>
  <c r="BG194" i="39"/>
  <c r="BG195" i="39"/>
  <c r="BG196" i="39"/>
  <c r="BG197" i="39"/>
  <c r="BG198" i="39"/>
  <c r="BG199" i="39"/>
  <c r="BG200" i="39"/>
  <c r="BG201" i="39"/>
  <c r="BG202" i="39"/>
  <c r="BG203" i="39"/>
  <c r="BG204" i="39"/>
  <c r="BG205" i="39"/>
  <c r="BG206" i="39"/>
  <c r="BG207" i="39"/>
  <c r="BG208" i="39"/>
  <c r="BG209" i="39"/>
  <c r="BG210" i="39"/>
  <c r="BG211" i="39"/>
  <c r="BG212" i="39"/>
  <c r="BG213" i="39"/>
  <c r="BG214" i="39"/>
  <c r="BG215" i="39"/>
  <c r="BG216" i="39"/>
  <c r="BG217" i="39"/>
  <c r="BG218" i="39"/>
  <c r="BG219" i="39"/>
  <c r="BG220" i="39"/>
  <c r="BG221" i="39"/>
  <c r="BG222" i="39"/>
  <c r="BG223" i="39"/>
  <c r="BG224" i="39"/>
  <c r="BG225" i="39"/>
  <c r="BG226" i="39"/>
  <c r="BG227" i="39"/>
  <c r="BG228" i="39"/>
  <c r="BG229" i="39"/>
  <c r="BG230" i="39"/>
  <c r="BG231" i="39"/>
  <c r="BG232" i="39"/>
  <c r="BG233" i="39"/>
  <c r="BG234" i="39"/>
  <c r="BG235" i="39"/>
  <c r="BG236" i="39"/>
  <c r="BG237" i="39"/>
  <c r="BG238" i="39"/>
  <c r="BG239" i="39"/>
  <c r="BG240" i="39"/>
  <c r="BG241" i="39"/>
  <c r="BG242" i="39"/>
  <c r="BG243" i="39"/>
  <c r="BG244" i="39"/>
  <c r="BG245" i="39"/>
  <c r="BG246" i="39"/>
  <c r="BG247" i="39"/>
  <c r="BG248" i="39"/>
  <c r="BG249" i="39"/>
  <c r="BG250" i="39"/>
  <c r="BG251" i="39"/>
  <c r="BG252" i="39"/>
  <c r="BG253" i="39"/>
  <c r="BG254" i="39"/>
  <c r="BG255" i="39"/>
  <c r="BG256" i="39"/>
  <c r="BG257" i="39"/>
  <c r="BG258" i="39"/>
  <c r="BG259" i="39"/>
  <c r="BG260" i="39"/>
  <c r="BG261" i="39"/>
  <c r="BG262" i="39"/>
  <c r="BG263" i="39"/>
  <c r="BG264" i="39"/>
  <c r="BG265" i="39"/>
  <c r="BG266" i="39"/>
  <c r="BG267" i="39"/>
  <c r="BG268" i="39"/>
  <c r="BG269" i="39"/>
  <c r="BG270" i="39"/>
  <c r="BG271" i="39"/>
  <c r="BG272" i="39"/>
  <c r="BG273" i="39"/>
  <c r="BG274" i="39"/>
  <c r="BG275" i="39"/>
  <c r="BG276" i="39"/>
  <c r="BG277" i="39"/>
  <c r="BG278" i="39"/>
  <c r="BG279" i="39"/>
  <c r="BG280" i="39"/>
  <c r="BG281" i="39"/>
  <c r="BG282" i="39"/>
  <c r="BG283" i="39"/>
  <c r="BG284" i="39"/>
  <c r="BG285" i="39"/>
  <c r="BG286" i="39"/>
  <c r="BG287" i="39"/>
  <c r="BG288" i="39"/>
  <c r="BG289" i="39"/>
  <c r="BG290" i="39"/>
  <c r="BG291" i="39"/>
  <c r="BG292" i="39"/>
  <c r="BG293" i="39"/>
  <c r="BG294" i="39"/>
  <c r="BG295" i="39"/>
  <c r="BG296" i="39"/>
  <c r="BG297" i="39"/>
  <c r="BG298" i="39"/>
  <c r="BG299" i="39"/>
  <c r="BG300" i="39"/>
  <c r="BG301" i="39"/>
  <c r="BG302" i="39"/>
  <c r="BG303" i="39"/>
  <c r="BG304" i="39"/>
  <c r="BG305" i="39"/>
  <c r="BG306" i="39"/>
  <c r="BG307" i="39"/>
  <c r="BG308" i="39"/>
  <c r="BG309" i="39"/>
  <c r="BG310" i="39"/>
  <c r="BG311" i="39"/>
  <c r="BG312" i="39"/>
  <c r="BG313" i="39"/>
  <c r="BG314" i="39"/>
  <c r="BG315" i="39"/>
  <c r="BG316" i="39"/>
  <c r="BG317" i="39"/>
  <c r="BG318" i="39"/>
  <c r="BG319" i="39"/>
  <c r="BG320" i="39"/>
  <c r="BG321" i="39"/>
  <c r="BG322" i="39"/>
  <c r="BG323" i="39"/>
  <c r="BG324" i="39"/>
  <c r="BG325" i="39"/>
  <c r="BG326" i="39"/>
  <c r="BG327" i="39"/>
  <c r="BG328" i="39"/>
  <c r="BG329" i="39"/>
  <c r="BG330" i="39"/>
  <c r="BG331" i="39"/>
  <c r="BG332" i="39"/>
  <c r="BG333" i="39"/>
  <c r="BG334" i="39"/>
  <c r="BG335" i="39"/>
  <c r="BG336" i="39"/>
  <c r="BG337" i="39"/>
  <c r="BG338" i="39"/>
  <c r="BG339" i="39"/>
  <c r="BG340" i="39"/>
  <c r="BG341" i="39"/>
  <c r="BG342" i="39"/>
  <c r="BG343" i="39"/>
  <c r="BG344" i="39"/>
  <c r="BG345" i="39"/>
  <c r="BG346" i="39"/>
  <c r="BG347" i="39"/>
  <c r="BG348" i="39"/>
  <c r="BG349" i="39"/>
  <c r="BG350" i="39"/>
  <c r="BG351" i="39"/>
  <c r="BG352" i="39"/>
  <c r="BG353" i="39"/>
  <c r="BG354" i="39"/>
  <c r="BG355" i="39"/>
  <c r="BG356" i="39"/>
  <c r="BG357" i="39"/>
  <c r="BG358" i="39"/>
  <c r="BG359" i="39"/>
  <c r="BG360" i="39"/>
  <c r="BG361" i="39"/>
  <c r="BG362" i="39"/>
  <c r="BG363" i="39"/>
  <c r="BG364" i="39"/>
  <c r="BG365" i="39"/>
  <c r="BG366" i="39"/>
  <c r="BG367" i="39"/>
  <c r="BG368" i="39"/>
  <c r="BG369" i="39"/>
  <c r="BG370" i="39"/>
  <c r="BG371" i="39"/>
  <c r="BG372" i="39"/>
  <c r="BG373" i="39"/>
  <c r="BG374" i="39"/>
  <c r="BG375" i="39"/>
  <c r="BG376" i="39"/>
  <c r="BG377" i="39"/>
  <c r="BG378" i="39"/>
  <c r="BG379" i="39"/>
  <c r="BG380" i="39"/>
  <c r="BG381" i="39"/>
  <c r="BG382" i="39"/>
  <c r="BG383" i="39"/>
  <c r="BG384" i="39"/>
  <c r="BG385" i="39"/>
  <c r="BG386" i="39"/>
  <c r="BG387" i="39"/>
  <c r="BG388" i="39"/>
  <c r="BG389" i="39"/>
  <c r="BG390" i="39"/>
  <c r="BG391" i="39"/>
  <c r="BG392" i="39"/>
  <c r="BG393" i="39"/>
  <c r="BG394" i="39"/>
  <c r="BG395" i="39"/>
  <c r="BG396" i="39"/>
  <c r="BG397" i="39"/>
  <c r="BG398" i="39"/>
  <c r="BG399" i="39"/>
  <c r="BG400" i="39"/>
  <c r="BG401" i="39"/>
  <c r="BG402" i="39"/>
  <c r="BG403" i="39"/>
  <c r="BG404" i="39"/>
  <c r="BG405" i="39"/>
  <c r="BG406" i="39"/>
  <c r="BG407" i="39"/>
  <c r="BG408" i="39"/>
  <c r="BG409" i="39"/>
  <c r="BG410" i="39"/>
  <c r="BG411" i="39"/>
  <c r="BG412" i="39"/>
  <c r="BG413" i="39"/>
  <c r="BG414" i="39"/>
  <c r="BG415" i="39"/>
  <c r="BG416" i="39"/>
  <c r="BG417" i="39"/>
  <c r="BG418" i="39"/>
  <c r="BG419" i="39"/>
  <c r="BG420" i="39"/>
  <c r="BG421" i="39"/>
  <c r="BG422" i="39"/>
  <c r="BG423" i="39"/>
  <c r="BG424" i="39"/>
  <c r="BG425" i="39"/>
  <c r="BG426" i="39"/>
  <c r="BG427" i="39"/>
  <c r="BG428" i="39"/>
  <c r="BG429" i="39"/>
  <c r="BG430" i="39"/>
  <c r="BG431" i="39"/>
  <c r="BG432" i="39"/>
  <c r="BG433" i="39"/>
  <c r="BG434" i="39"/>
  <c r="BG435" i="39"/>
  <c r="BG436" i="39"/>
  <c r="BG437" i="39"/>
  <c r="BG438" i="39"/>
  <c r="BG439" i="39"/>
  <c r="BG440" i="39"/>
  <c r="BG441" i="39"/>
  <c r="BG442" i="39"/>
  <c r="BG443" i="39"/>
  <c r="BG444" i="39"/>
  <c r="BG445" i="39"/>
  <c r="BG446" i="39"/>
  <c r="BG447" i="39"/>
  <c r="BG448" i="39"/>
  <c r="BG449" i="39"/>
  <c r="BG450" i="39"/>
  <c r="BG451" i="39"/>
  <c r="BG452" i="39"/>
  <c r="BG453" i="39"/>
  <c r="BG454" i="39"/>
  <c r="BG455" i="39"/>
  <c r="BG456" i="39"/>
  <c r="BG457" i="39"/>
  <c r="BG458" i="39"/>
  <c r="BG459" i="39"/>
  <c r="BG460" i="39"/>
  <c r="BG461" i="39"/>
  <c r="BG462" i="39"/>
  <c r="BG463" i="39"/>
  <c r="BG464" i="39"/>
  <c r="BG465" i="39"/>
  <c r="BG466" i="39"/>
  <c r="BG467" i="39"/>
  <c r="BG468" i="39"/>
  <c r="BG469" i="39"/>
  <c r="BG470" i="39"/>
  <c r="BG471" i="39"/>
  <c r="BG472" i="39"/>
  <c r="BG473" i="39"/>
  <c r="BG474" i="39"/>
  <c r="BG475" i="39"/>
  <c r="BG476" i="39"/>
  <c r="BG477" i="39"/>
  <c r="BG478" i="39"/>
  <c r="BG479" i="39"/>
  <c r="BG480" i="39"/>
  <c r="BG481" i="39"/>
  <c r="BG482" i="39"/>
  <c r="BG483" i="39"/>
  <c r="BG484" i="39"/>
  <c r="BG485" i="39"/>
  <c r="BG486" i="39"/>
  <c r="BG487" i="39"/>
  <c r="BG488" i="39"/>
  <c r="BG489" i="39"/>
  <c r="BG490" i="39"/>
  <c r="BG491" i="39"/>
  <c r="BG492" i="39"/>
  <c r="BG493" i="39"/>
  <c r="BG494" i="39"/>
  <c r="BG495" i="39"/>
  <c r="BG496" i="39"/>
  <c r="BG497" i="39"/>
  <c r="BG498" i="39"/>
  <c r="BG499" i="39"/>
  <c r="BG500" i="39"/>
  <c r="BG501" i="39"/>
  <c r="BG502" i="39"/>
  <c r="BG503" i="39"/>
  <c r="BG504" i="39"/>
  <c r="BG505" i="39"/>
  <c r="BG506" i="39"/>
  <c r="BG507" i="39"/>
  <c r="BG508" i="39"/>
  <c r="BG509" i="39"/>
  <c r="BG510" i="39"/>
  <c r="BG511" i="39"/>
  <c r="BG512" i="39"/>
  <c r="BG513" i="39"/>
  <c r="BG514" i="39"/>
  <c r="BG515" i="39"/>
  <c r="BG516" i="39"/>
  <c r="BG517" i="39"/>
  <c r="BG518" i="39"/>
  <c r="BG519" i="39"/>
  <c r="BG520" i="39"/>
  <c r="BG521" i="39"/>
  <c r="BG522" i="39"/>
  <c r="BG523" i="39"/>
  <c r="BG524" i="39"/>
  <c r="BG525" i="39"/>
  <c r="BG526" i="39"/>
  <c r="BG527" i="39"/>
  <c r="BG528" i="39"/>
  <c r="BG529" i="39"/>
  <c r="BG530" i="39"/>
  <c r="BG531" i="39"/>
  <c r="BG532" i="39"/>
  <c r="BG533" i="39"/>
  <c r="BG534" i="39"/>
  <c r="BG535" i="39"/>
  <c r="BG536" i="39"/>
  <c r="BG537" i="39"/>
  <c r="BG538" i="39"/>
  <c r="BG539" i="39"/>
  <c r="BG540" i="39"/>
  <c r="BG541" i="39"/>
  <c r="BG542" i="39"/>
  <c r="BG543" i="39"/>
  <c r="BG544" i="39"/>
  <c r="BG545" i="39"/>
  <c r="BG546" i="39"/>
  <c r="BG547" i="39"/>
  <c r="BG548" i="39"/>
  <c r="BG549" i="39"/>
  <c r="BG550" i="39"/>
  <c r="BG551" i="39"/>
  <c r="BG552" i="39"/>
  <c r="BG553" i="39"/>
  <c r="BG554" i="39"/>
  <c r="BG555" i="39"/>
  <c r="BG556" i="39"/>
  <c r="BG557" i="39"/>
  <c r="BG558" i="39"/>
  <c r="BG559" i="39"/>
  <c r="BG560" i="39"/>
  <c r="BG561" i="39"/>
  <c r="BG562" i="39"/>
  <c r="BG563" i="39"/>
  <c r="BG564" i="39"/>
  <c r="BG565" i="39"/>
  <c r="BG566" i="39"/>
  <c r="BG567" i="39"/>
  <c r="BG568" i="39"/>
  <c r="BG569" i="39"/>
  <c r="BG570" i="39"/>
  <c r="BG571" i="39"/>
  <c r="BG572" i="39"/>
  <c r="BG573" i="39"/>
  <c r="BG574" i="39"/>
  <c r="BG575" i="39"/>
  <c r="BG576" i="39"/>
  <c r="BG577" i="39"/>
  <c r="BG578" i="39"/>
  <c r="BG579" i="39"/>
  <c r="BG580" i="39"/>
  <c r="BG581" i="39"/>
  <c r="BG582" i="39"/>
  <c r="BG583" i="39"/>
  <c r="BG584" i="39"/>
  <c r="BG585" i="39"/>
  <c r="BG586" i="39"/>
  <c r="BG587" i="39"/>
  <c r="BG588" i="39"/>
  <c r="BG589" i="39"/>
  <c r="BG590" i="39"/>
  <c r="BG591" i="39"/>
  <c r="BG592" i="39"/>
  <c r="BG593" i="39"/>
  <c r="BG594" i="39"/>
  <c r="BG595" i="39"/>
  <c r="BG596" i="39"/>
  <c r="BG597" i="39"/>
  <c r="BG598" i="39"/>
  <c r="BG599" i="39"/>
  <c r="BG600" i="39"/>
  <c r="BG601" i="39"/>
  <c r="BG602" i="39"/>
  <c r="BG603" i="39"/>
  <c r="BG604" i="39"/>
  <c r="BG605" i="39"/>
  <c r="BG606" i="39"/>
  <c r="BG607" i="39"/>
  <c r="BG608" i="39"/>
  <c r="BG609" i="39"/>
  <c r="BG610" i="39"/>
  <c r="BG611" i="39"/>
  <c r="BG612" i="39"/>
  <c r="BG613" i="39"/>
  <c r="BG614" i="39"/>
  <c r="BG615" i="39"/>
  <c r="BG616" i="39"/>
  <c r="BG617" i="39"/>
  <c r="BG618" i="39"/>
  <c r="BG619" i="39"/>
  <c r="BG620" i="39"/>
  <c r="BG621" i="39"/>
  <c r="BG622" i="39"/>
  <c r="BG623" i="39"/>
  <c r="BG624" i="39"/>
  <c r="BG625" i="39"/>
  <c r="BG626" i="39"/>
  <c r="BG627" i="39"/>
  <c r="BG628" i="39"/>
  <c r="BG629" i="39"/>
  <c r="BG630" i="39"/>
  <c r="BG631" i="39"/>
  <c r="BG632" i="39"/>
  <c r="BG633" i="39"/>
  <c r="BG634" i="39"/>
  <c r="BG635" i="39"/>
  <c r="BG636" i="39"/>
  <c r="BG637" i="39"/>
  <c r="BG638" i="39"/>
  <c r="BG639" i="39"/>
  <c r="BG640" i="39"/>
  <c r="BG641" i="39"/>
  <c r="BG642" i="39"/>
  <c r="BG643" i="39"/>
  <c r="BG644" i="39"/>
  <c r="BG645" i="39"/>
  <c r="BG646" i="39"/>
  <c r="BG647" i="39"/>
  <c r="BG648" i="39"/>
  <c r="BG649" i="39"/>
  <c r="BG650" i="39"/>
  <c r="BG651" i="39"/>
  <c r="BG652" i="39"/>
  <c r="BG653" i="39"/>
  <c r="BG654" i="39"/>
  <c r="BG655" i="39"/>
  <c r="BG656" i="39"/>
  <c r="BG657" i="39"/>
  <c r="BG658" i="39"/>
  <c r="BG659" i="39"/>
  <c r="BG660" i="39"/>
  <c r="BG661" i="39"/>
  <c r="BG662" i="39"/>
  <c r="BG663" i="39"/>
  <c r="BG664" i="39"/>
  <c r="BG665" i="39"/>
  <c r="BG666" i="39"/>
  <c r="BG667" i="39"/>
  <c r="BG668" i="39"/>
  <c r="BG669" i="39"/>
  <c r="BG670" i="39"/>
  <c r="BG671" i="39"/>
  <c r="BG672" i="39"/>
  <c r="BG673" i="39"/>
  <c r="BG674" i="39"/>
  <c r="BG675" i="39"/>
  <c r="BG676" i="39"/>
  <c r="BG677" i="39"/>
  <c r="BG678" i="39"/>
  <c r="BG679" i="39"/>
  <c r="BG680" i="39"/>
  <c r="BG681" i="39"/>
  <c r="BG682" i="39"/>
  <c r="BG683" i="39"/>
  <c r="BG684" i="39"/>
  <c r="BG685" i="39"/>
  <c r="BG686" i="39"/>
  <c r="BG687" i="39"/>
  <c r="BG688" i="39"/>
  <c r="BG689" i="39"/>
  <c r="BG690" i="39"/>
  <c r="BG691" i="39"/>
  <c r="BG692" i="39"/>
  <c r="BG693" i="39"/>
  <c r="BG694" i="39"/>
  <c r="BG695" i="39"/>
  <c r="BG696" i="39"/>
  <c r="BG697" i="39"/>
  <c r="BG698" i="39"/>
  <c r="BG699" i="39"/>
  <c r="BG700" i="39"/>
  <c r="BG701" i="39"/>
  <c r="BG702" i="39"/>
  <c r="BG703" i="39"/>
  <c r="BG704" i="39"/>
  <c r="BG705" i="39"/>
  <c r="BG706" i="39"/>
  <c r="BG707" i="39"/>
  <c r="BG708" i="39"/>
  <c r="BG709" i="39"/>
  <c r="BG710" i="39"/>
  <c r="BG711" i="39"/>
  <c r="BG712" i="39"/>
  <c r="BG713" i="39"/>
  <c r="BG714" i="39"/>
  <c r="BG715" i="39"/>
  <c r="BG716" i="39"/>
  <c r="BG717" i="39"/>
  <c r="BG718" i="39"/>
  <c r="BG719" i="39"/>
  <c r="BG720" i="39"/>
  <c r="BG721" i="39"/>
  <c r="BG722" i="39"/>
  <c r="BG723" i="39"/>
  <c r="BG724" i="39"/>
  <c r="BG725" i="39"/>
  <c r="BG726" i="39"/>
  <c r="BG727" i="39"/>
  <c r="BG728" i="39"/>
  <c r="BG729" i="39"/>
  <c r="BG730" i="39"/>
  <c r="BG731" i="39"/>
  <c r="BG732" i="39"/>
  <c r="BG733" i="39"/>
  <c r="BG734" i="39"/>
  <c r="BG735" i="39"/>
  <c r="BG736" i="39"/>
  <c r="BG737" i="39"/>
  <c r="BG738" i="39"/>
  <c r="BG739" i="39"/>
  <c r="BG740" i="39"/>
  <c r="BG741" i="39"/>
  <c r="BG742" i="39"/>
  <c r="BG743" i="39"/>
  <c r="BG744" i="39"/>
  <c r="BG745" i="39"/>
  <c r="BG746" i="39"/>
  <c r="BG747" i="39"/>
  <c r="BG748" i="39"/>
  <c r="BG749" i="39"/>
  <c r="BG750" i="39"/>
  <c r="BG751" i="39"/>
  <c r="BG752" i="39"/>
  <c r="BG753" i="39"/>
  <c r="BG754" i="39"/>
  <c r="BG755" i="39"/>
  <c r="BG756" i="39"/>
  <c r="BG757" i="39"/>
  <c r="BG758" i="39"/>
  <c r="BG759" i="39"/>
  <c r="BG760" i="39"/>
  <c r="BG761" i="39"/>
  <c r="BG762" i="39"/>
  <c r="BG763" i="39"/>
  <c r="BG764" i="39"/>
  <c r="BG765" i="39"/>
  <c r="BG766" i="39"/>
  <c r="BG767" i="39"/>
  <c r="BG768" i="39"/>
  <c r="BG769" i="39"/>
  <c r="BG770" i="39"/>
  <c r="BG771" i="39"/>
  <c r="BG772" i="39"/>
  <c r="BG773" i="39"/>
  <c r="BG774" i="39"/>
  <c r="BG775" i="39"/>
  <c r="BG776" i="39"/>
  <c r="BG777" i="39"/>
  <c r="BG778" i="39"/>
  <c r="BG779" i="39"/>
  <c r="BG780" i="39"/>
  <c r="BG781" i="39"/>
  <c r="BG782" i="39"/>
  <c r="BG783" i="39"/>
  <c r="BG784" i="39"/>
  <c r="BG785" i="39"/>
  <c r="BG786" i="39"/>
  <c r="BG787" i="39"/>
  <c r="BG788" i="39"/>
  <c r="BG789" i="39"/>
  <c r="BG790" i="39"/>
  <c r="BG791" i="39"/>
  <c r="BG792" i="39"/>
  <c r="BG793" i="39"/>
  <c r="BG794" i="39"/>
  <c r="BG795" i="39"/>
  <c r="BG796" i="39"/>
  <c r="BG797" i="39"/>
  <c r="BG798" i="39"/>
  <c r="BG799" i="39"/>
  <c r="BG800" i="39"/>
  <c r="BG801" i="39"/>
  <c r="BG802" i="39"/>
  <c r="BG803" i="39"/>
  <c r="BG804" i="39"/>
  <c r="BG805" i="39"/>
  <c r="BG806" i="39"/>
  <c r="BG807" i="39"/>
  <c r="BG808" i="39"/>
  <c r="BG809" i="39"/>
  <c r="BG810" i="39"/>
  <c r="BG811" i="39"/>
  <c r="BG812" i="39"/>
  <c r="BG813" i="39"/>
  <c r="BG814" i="39"/>
  <c r="BG815" i="39"/>
  <c r="BG816" i="39"/>
  <c r="BG817" i="39"/>
  <c r="BG818" i="39"/>
  <c r="BG819" i="39"/>
  <c r="BG820" i="39"/>
  <c r="BG821" i="39"/>
  <c r="BG822" i="39"/>
  <c r="BG823" i="39"/>
  <c r="BG824" i="39"/>
  <c r="BG825" i="39"/>
  <c r="BG826" i="39"/>
  <c r="BG827" i="39"/>
  <c r="BG828" i="39"/>
  <c r="BG829" i="39"/>
  <c r="BG830" i="39"/>
  <c r="BG831" i="39"/>
  <c r="BG832" i="39"/>
  <c r="BG833" i="39"/>
  <c r="BG834" i="39"/>
  <c r="BG835" i="39"/>
  <c r="BG836" i="39"/>
  <c r="BG837" i="39"/>
  <c r="BG838" i="39"/>
  <c r="BG839" i="39"/>
  <c r="BG840" i="39"/>
  <c r="BG841" i="39"/>
  <c r="BG842" i="39"/>
  <c r="BG843" i="39"/>
  <c r="BG844" i="39"/>
  <c r="BG845" i="39"/>
  <c r="BG846" i="39"/>
  <c r="BG847" i="39"/>
  <c r="BG848" i="39"/>
  <c r="BG849" i="39"/>
  <c r="BG850" i="39"/>
  <c r="BG851" i="39"/>
  <c r="BG852" i="39"/>
  <c r="BG853" i="39"/>
  <c r="BG854" i="39"/>
  <c r="BG855" i="39"/>
  <c r="BG856" i="39"/>
  <c r="BG857" i="39"/>
  <c r="BG858" i="39"/>
  <c r="BG859" i="39"/>
  <c r="BG860" i="39"/>
  <c r="BG861" i="39"/>
  <c r="BG862" i="39"/>
  <c r="BG863" i="39"/>
  <c r="BG864" i="39"/>
  <c r="BG865" i="39"/>
  <c r="BG866" i="39"/>
  <c r="BG867" i="39"/>
  <c r="BG868" i="39"/>
  <c r="BG869" i="39"/>
  <c r="BG870" i="39"/>
  <c r="BG871" i="39"/>
  <c r="BG872" i="39"/>
  <c r="BG873" i="39"/>
  <c r="BG874" i="39"/>
  <c r="BG875" i="39"/>
  <c r="BG876" i="39"/>
  <c r="BG877" i="39"/>
  <c r="BG878" i="39"/>
  <c r="BG879" i="39"/>
  <c r="BG880" i="39"/>
  <c r="BG881" i="39"/>
  <c r="BG882" i="39"/>
  <c r="BG883" i="39"/>
  <c r="BG884" i="39"/>
  <c r="BG885" i="39"/>
  <c r="BG886" i="39"/>
  <c r="BG887" i="39"/>
  <c r="BG888" i="39"/>
  <c r="BG889" i="39"/>
  <c r="BG890" i="39"/>
  <c r="BG891" i="39"/>
  <c r="BG892" i="39"/>
  <c r="BG893" i="39"/>
  <c r="BG894" i="39"/>
  <c r="BG895" i="39"/>
  <c r="BG896" i="39"/>
  <c r="BG897" i="39"/>
  <c r="BG898" i="39"/>
  <c r="BG899" i="39"/>
  <c r="BG900" i="39"/>
  <c r="BG901" i="39"/>
  <c r="BG902" i="39"/>
  <c r="BG903" i="39"/>
  <c r="BG904" i="39"/>
  <c r="BG905" i="39"/>
  <c r="BG906" i="39"/>
  <c r="BG907" i="39"/>
  <c r="BG908" i="39"/>
  <c r="BG909" i="39"/>
  <c r="BG910" i="39"/>
  <c r="BG911" i="39"/>
  <c r="BG912" i="39"/>
  <c r="BG913" i="39"/>
  <c r="BG914" i="39"/>
  <c r="BG915" i="39"/>
  <c r="BG916" i="39"/>
  <c r="BG917" i="39"/>
  <c r="BG918" i="39"/>
  <c r="BG919" i="39"/>
  <c r="BG920" i="39"/>
  <c r="BG921" i="39"/>
  <c r="BG922" i="39"/>
  <c r="BG923" i="39"/>
  <c r="BG924" i="39"/>
  <c r="BG925" i="39"/>
  <c r="BG926" i="39"/>
  <c r="BG927" i="39"/>
  <c r="BG928" i="39"/>
  <c r="BG929" i="39"/>
  <c r="BG930" i="39"/>
  <c r="BG931" i="39"/>
  <c r="BG932" i="39"/>
  <c r="BG933" i="39"/>
  <c r="BG934" i="39"/>
  <c r="BG935" i="39"/>
  <c r="BG936" i="39"/>
  <c r="BG937" i="39"/>
  <c r="BG938" i="39"/>
  <c r="BG939" i="39"/>
  <c r="BG940" i="39"/>
  <c r="BG941" i="39"/>
  <c r="BG942" i="39"/>
  <c r="BG943" i="39"/>
  <c r="BG944" i="39"/>
  <c r="BG945" i="39"/>
  <c r="BG946" i="39"/>
  <c r="BG947" i="39"/>
  <c r="BG948" i="39"/>
  <c r="BG949" i="39"/>
  <c r="BG950" i="39"/>
  <c r="BG951" i="39"/>
  <c r="BG952" i="39"/>
  <c r="BG953" i="39"/>
  <c r="BG954" i="39"/>
  <c r="BG955" i="39"/>
  <c r="BG956" i="39"/>
  <c r="BG957" i="39"/>
  <c r="BG958" i="39"/>
  <c r="BG959" i="39"/>
  <c r="BG960" i="39"/>
  <c r="BG961" i="39"/>
  <c r="BG962" i="39"/>
  <c r="BG963" i="39"/>
  <c r="BG964" i="39"/>
  <c r="BG965" i="39"/>
  <c r="BG966" i="39"/>
  <c r="BG967" i="39"/>
  <c r="BG968" i="39"/>
  <c r="BG969" i="39"/>
  <c r="BG970" i="39"/>
  <c r="BG971" i="39"/>
  <c r="BG972" i="39"/>
  <c r="BG973" i="39"/>
  <c r="BG974" i="39"/>
  <c r="BG975" i="39"/>
  <c r="BG976" i="39"/>
  <c r="BG977" i="39"/>
  <c r="BG978" i="39"/>
  <c r="BG979" i="39"/>
  <c r="BG980" i="39"/>
  <c r="BG981" i="39"/>
  <c r="BG982" i="39"/>
  <c r="BG983" i="39"/>
  <c r="BG984" i="39"/>
  <c r="BG985" i="39"/>
  <c r="BG986" i="39"/>
  <c r="BG987" i="39"/>
  <c r="BG988" i="39"/>
  <c r="BG989" i="39"/>
  <c r="BG990" i="39"/>
  <c r="BG991" i="39"/>
  <c r="BG992" i="39"/>
  <c r="BG993" i="39"/>
  <c r="BG994" i="39"/>
  <c r="BG995" i="39"/>
  <c r="BG996" i="39"/>
  <c r="BG997" i="39"/>
  <c r="BG998" i="39"/>
  <c r="BG999" i="39"/>
  <c r="BG1000" i="39"/>
  <c r="BG1001" i="39"/>
  <c r="BG1002" i="39"/>
  <c r="BG1003" i="39"/>
  <c r="BG1004" i="39"/>
  <c r="BG1005" i="39"/>
  <c r="BG1006" i="39"/>
  <c r="BG1007" i="39"/>
  <c r="BG1008" i="39"/>
  <c r="BG1009" i="39"/>
  <c r="BG1010" i="39"/>
  <c r="BG1011" i="39"/>
  <c r="BG1012" i="39"/>
  <c r="BG1013" i="39"/>
  <c r="BG1014" i="39"/>
  <c r="BG1015" i="39"/>
  <c r="BG1016" i="39"/>
  <c r="BG1017" i="39"/>
  <c r="BG1018" i="39"/>
  <c r="BG1019" i="39"/>
  <c r="BG1020" i="39"/>
  <c r="BG1021" i="39"/>
  <c r="BG1022" i="39"/>
  <c r="BG1023" i="39"/>
  <c r="BG1024" i="39"/>
  <c r="BG1025" i="39"/>
  <c r="BG1026" i="39"/>
  <c r="BG1027" i="39"/>
  <c r="BG1028" i="39"/>
  <c r="BG1029" i="39"/>
  <c r="BG1030" i="39"/>
  <c r="BG1031" i="39"/>
  <c r="BG1032" i="39"/>
  <c r="BG1033" i="39"/>
  <c r="BG1034" i="39"/>
  <c r="BG1035" i="39"/>
  <c r="BG1036" i="39"/>
  <c r="BG1037" i="39"/>
  <c r="BG1038" i="39"/>
  <c r="BG1039" i="39"/>
  <c r="BG1040" i="39"/>
  <c r="BG1041" i="39"/>
  <c r="BG1042" i="39"/>
  <c r="BG1043" i="39"/>
  <c r="BG1044" i="39"/>
  <c r="BG1045" i="39"/>
  <c r="BG1046" i="39"/>
  <c r="BG1047" i="39"/>
  <c r="BG1048" i="39"/>
  <c r="BG1049" i="39"/>
  <c r="BG1050" i="39"/>
  <c r="BG1051" i="39"/>
  <c r="BG1052" i="39"/>
  <c r="BG1053" i="39"/>
  <c r="BG1054" i="39"/>
  <c r="BG1055" i="39"/>
  <c r="BG1056" i="39"/>
  <c r="BG1057" i="39"/>
  <c r="BG1058" i="39"/>
  <c r="BG1059" i="39"/>
  <c r="BG1060" i="39"/>
  <c r="BG1061" i="39"/>
  <c r="BG1062" i="39"/>
  <c r="BG1063" i="39"/>
  <c r="BG1064" i="39"/>
  <c r="BG1065" i="39"/>
  <c r="BG1066" i="39"/>
  <c r="BG1067" i="39"/>
  <c r="BG1068" i="39"/>
  <c r="BG1069" i="39"/>
  <c r="BG1070" i="39"/>
  <c r="BG1071" i="39"/>
  <c r="BG1072" i="39"/>
  <c r="BG1073" i="39"/>
  <c r="BG1074" i="39"/>
  <c r="BG1075" i="39"/>
  <c r="BG1076" i="39"/>
  <c r="BG1077" i="39"/>
  <c r="BG1078" i="39"/>
  <c r="BG1079" i="39"/>
  <c r="BG1080" i="39"/>
  <c r="BG1081" i="39"/>
  <c r="BG1082" i="39"/>
  <c r="BG1083" i="39"/>
  <c r="BG1084" i="39"/>
  <c r="BG1085" i="39"/>
  <c r="BG1086" i="39"/>
  <c r="BG1087" i="39"/>
  <c r="BG1088" i="39"/>
  <c r="BG1089" i="39"/>
  <c r="BG1090" i="39"/>
  <c r="BG1091" i="39"/>
  <c r="BG1092" i="39"/>
  <c r="BG1093" i="39"/>
  <c r="BG1094" i="39"/>
  <c r="BG1095" i="39"/>
  <c r="BG1096" i="39"/>
  <c r="BG1097" i="39"/>
  <c r="BG1098" i="39"/>
  <c r="BG1099" i="39"/>
  <c r="BG1100" i="39"/>
  <c r="BG1101" i="39"/>
  <c r="BG1102" i="39"/>
  <c r="BG1103" i="39"/>
  <c r="BG1104" i="39"/>
  <c r="BG1105" i="39"/>
  <c r="BG1106" i="39"/>
  <c r="BG1107" i="39"/>
  <c r="BG1108" i="39"/>
  <c r="BG1109" i="39"/>
  <c r="BG1110" i="39"/>
  <c r="BG1111" i="39"/>
  <c r="BG1112" i="39"/>
  <c r="BG1113" i="39"/>
  <c r="BG1114" i="39"/>
  <c r="BG1115" i="39"/>
  <c r="BG1116" i="39"/>
  <c r="BG1117" i="39"/>
  <c r="BG1118" i="39"/>
  <c r="BG1119" i="39"/>
  <c r="BG1120" i="39"/>
  <c r="BG1121" i="39"/>
  <c r="BG1122" i="39"/>
  <c r="BG1123" i="39"/>
  <c r="BG1124" i="39"/>
  <c r="BG1125" i="39"/>
  <c r="BG1126" i="39"/>
  <c r="BG1127" i="39"/>
  <c r="BG1128" i="39"/>
  <c r="BG1129" i="39"/>
  <c r="BG1130" i="39"/>
  <c r="BG1131" i="39"/>
  <c r="BG1132" i="39"/>
  <c r="BG1133" i="39"/>
  <c r="BG1134" i="39"/>
  <c r="BG1135" i="39"/>
  <c r="BG1136" i="39"/>
  <c r="BG1137" i="39"/>
  <c r="BG1138" i="39"/>
  <c r="BG1139" i="39"/>
  <c r="BG1140" i="39"/>
  <c r="BG1141" i="39"/>
  <c r="BG1142" i="39"/>
  <c r="BG1143" i="39"/>
  <c r="BG1144" i="39"/>
  <c r="BG1145" i="39"/>
  <c r="BG1146" i="39"/>
  <c r="BG1147" i="39"/>
  <c r="BG1148" i="39"/>
  <c r="BG1149" i="39"/>
  <c r="BG1150" i="39"/>
  <c r="BG1151" i="39"/>
  <c r="BG1152" i="39"/>
  <c r="BG1153" i="39"/>
  <c r="BG1154" i="39"/>
  <c r="BG1155" i="39"/>
  <c r="BG1156" i="39"/>
  <c r="BG1157" i="39"/>
  <c r="BG1158" i="39"/>
  <c r="BG1159" i="39"/>
  <c r="BG1160" i="39"/>
  <c r="BG1161" i="39"/>
  <c r="BG1162" i="39"/>
  <c r="BG1163" i="39"/>
  <c r="BG1164" i="39"/>
  <c r="BG1165" i="39"/>
  <c r="BG1166" i="39"/>
  <c r="BG1167" i="39"/>
  <c r="BG1168" i="39"/>
  <c r="BG1169" i="39"/>
  <c r="BG1170" i="39"/>
  <c r="BG1171" i="39"/>
  <c r="BG1172" i="39"/>
  <c r="BG1173" i="39"/>
  <c r="BG1174" i="39"/>
  <c r="BG1175" i="39"/>
  <c r="BG1176" i="39"/>
  <c r="BG1177" i="39"/>
  <c r="BG1178" i="39"/>
  <c r="BG1179" i="39"/>
  <c r="BG1180" i="39"/>
  <c r="BG1181" i="39"/>
  <c r="BG1182" i="39"/>
  <c r="BG1183" i="39"/>
  <c r="BG1184" i="39"/>
  <c r="BG1185" i="39"/>
  <c r="BG1186" i="39"/>
  <c r="BG1187" i="39"/>
  <c r="BG1188" i="39"/>
  <c r="BG1189" i="39"/>
  <c r="BG1190" i="39"/>
  <c r="BG1191" i="39"/>
  <c r="BG1192" i="39"/>
  <c r="BG1193" i="39"/>
  <c r="BG1194" i="39"/>
  <c r="BG1195" i="39"/>
  <c r="BG1196" i="39"/>
  <c r="BG1197" i="39"/>
  <c r="BG1198" i="39"/>
  <c r="BG1199" i="39"/>
  <c r="BG1200" i="39"/>
  <c r="BG1201" i="39"/>
  <c r="BG1202" i="39"/>
  <c r="BG1203" i="39"/>
  <c r="BG1204" i="39"/>
  <c r="BG1205" i="39"/>
  <c r="BG1206" i="39"/>
  <c r="BG1207" i="39"/>
  <c r="BG1208" i="39"/>
  <c r="BG1209" i="39"/>
  <c r="BG1210" i="39"/>
  <c r="BG1211" i="39"/>
  <c r="BG1212" i="39"/>
  <c r="BG1213" i="39"/>
  <c r="BG1214" i="39"/>
  <c r="BG1215" i="39"/>
  <c r="BG1216" i="39"/>
  <c r="BG1217" i="39"/>
  <c r="BG1218" i="39"/>
  <c r="BG1219" i="39"/>
  <c r="BG1220" i="39"/>
  <c r="BG1221" i="39"/>
  <c r="BG1222" i="39"/>
  <c r="BG1223" i="39"/>
  <c r="BG1224" i="39"/>
  <c r="BG1225" i="39"/>
  <c r="BG1226" i="39"/>
  <c r="BG1227" i="39"/>
  <c r="BG1228" i="39"/>
  <c r="BG1229" i="39"/>
  <c r="BG1230" i="39"/>
  <c r="BG1231" i="39"/>
  <c r="BG1232" i="39"/>
  <c r="BG1233" i="39"/>
  <c r="BG1234" i="39"/>
  <c r="BG1235" i="39"/>
  <c r="BG1236" i="39"/>
  <c r="BG1237" i="39"/>
  <c r="BG1238" i="39"/>
  <c r="BG1239" i="39"/>
  <c r="BG1240" i="39"/>
  <c r="BG1241" i="39"/>
  <c r="BG1242" i="39"/>
  <c r="BG1243" i="39"/>
  <c r="BG1244" i="39"/>
  <c r="BG1245" i="39"/>
  <c r="BG1246" i="39"/>
  <c r="BG1247" i="39"/>
  <c r="BG1248" i="39"/>
  <c r="BG1249" i="39"/>
  <c r="BG1250" i="39"/>
  <c r="BG1251" i="39"/>
  <c r="BG1252" i="39"/>
  <c r="BG1253" i="39"/>
  <c r="BG1254" i="39"/>
  <c r="BG1255" i="39"/>
  <c r="BG1256" i="39"/>
  <c r="BG1257" i="39"/>
  <c r="BG1258" i="39"/>
  <c r="BG1259" i="39"/>
  <c r="BG1260" i="39"/>
  <c r="BG1261" i="39"/>
  <c r="BG1262" i="39"/>
  <c r="BG1263" i="39"/>
  <c r="BG1264" i="39"/>
  <c r="BG1265" i="39"/>
  <c r="BG1266" i="39"/>
  <c r="BG1267" i="39"/>
  <c r="BG1268" i="39"/>
  <c r="BG1269" i="39"/>
  <c r="BG1270" i="39"/>
  <c r="BG1271" i="39"/>
  <c r="BG1272" i="39"/>
  <c r="BG1273" i="39"/>
  <c r="BG1274" i="39"/>
  <c r="BG1275" i="39"/>
  <c r="BG1276" i="39"/>
  <c r="BG1277" i="39"/>
  <c r="BG1278" i="39"/>
  <c r="BG1279" i="39"/>
  <c r="BG1280" i="39"/>
  <c r="BG1281" i="39"/>
  <c r="BG1282" i="39"/>
  <c r="BG1283" i="39"/>
  <c r="BG1284" i="39"/>
  <c r="BG1285" i="39"/>
  <c r="BG1286" i="39"/>
  <c r="BG1287" i="39"/>
  <c r="BG1288" i="39"/>
  <c r="BG1289" i="39"/>
  <c r="BG1290" i="39"/>
  <c r="BG1291" i="39"/>
  <c r="BG1292" i="39"/>
  <c r="BG1293" i="39"/>
  <c r="BG1294" i="39"/>
  <c r="BG1295" i="39"/>
  <c r="BG1296" i="39"/>
  <c r="BG1297" i="39"/>
  <c r="BG1298" i="39"/>
  <c r="BG1299" i="39"/>
  <c r="BG1300" i="39"/>
  <c r="BG1301" i="39"/>
  <c r="BG1302" i="39"/>
  <c r="BG1303" i="39"/>
  <c r="BG1304" i="39"/>
  <c r="BG1305" i="39"/>
  <c r="BG1306" i="39"/>
  <c r="BG1307" i="39"/>
  <c r="BG1308" i="39"/>
  <c r="BG1309" i="39"/>
  <c r="BG1310" i="39"/>
  <c r="BG1311" i="39"/>
  <c r="BG1312" i="39"/>
  <c r="BG1313" i="39"/>
  <c r="BG1314" i="39"/>
  <c r="BG1315" i="39"/>
  <c r="BG1316" i="39"/>
  <c r="BG1317" i="39"/>
  <c r="BG1318" i="39"/>
  <c r="BG1319" i="39"/>
  <c r="BG1320" i="39"/>
  <c r="BG1321" i="39"/>
  <c r="BG1322" i="39"/>
  <c r="BG1323" i="39"/>
  <c r="BG1324" i="39"/>
  <c r="BG1325" i="39"/>
  <c r="BG1326" i="39"/>
  <c r="BG1327" i="39"/>
  <c r="BG1328" i="39"/>
  <c r="BG1329" i="39"/>
  <c r="BG1330" i="39"/>
  <c r="BG1331" i="39"/>
  <c r="BG1332" i="39"/>
  <c r="BG1333" i="39"/>
  <c r="BG1334" i="39"/>
  <c r="BG1335" i="39"/>
  <c r="BG1336" i="39"/>
  <c r="BG1337" i="39"/>
  <c r="BG1338" i="39"/>
  <c r="BG1339" i="39"/>
  <c r="BG1340" i="39"/>
  <c r="BG1341" i="39"/>
  <c r="BG1342" i="39"/>
  <c r="BG1343" i="39"/>
  <c r="BG1344" i="39"/>
  <c r="BG1345" i="39"/>
  <c r="BG1346" i="39"/>
  <c r="BG1347" i="39"/>
  <c r="BG1348" i="39"/>
  <c r="BG1349" i="39"/>
  <c r="BG1350" i="39"/>
  <c r="BG1351" i="39"/>
  <c r="BG1352" i="39"/>
  <c r="BG1353" i="39"/>
  <c r="BG1354" i="39"/>
  <c r="BG1355" i="39"/>
  <c r="BG1356" i="39"/>
  <c r="BG1357" i="39"/>
  <c r="BG1358" i="39"/>
  <c r="BG1359" i="39"/>
  <c r="BG1360" i="39"/>
  <c r="BG1361" i="39"/>
  <c r="BG1362" i="39"/>
  <c r="BG1363" i="39"/>
  <c r="BG1364" i="39"/>
  <c r="BG1365" i="39"/>
  <c r="BG1366" i="39"/>
  <c r="BG1367" i="39"/>
  <c r="BG1368" i="39"/>
  <c r="BG1369" i="39"/>
  <c r="BG1370" i="39"/>
  <c r="BG1371" i="39"/>
  <c r="BG1372" i="39"/>
  <c r="BG1373" i="39"/>
  <c r="BG1374" i="39"/>
  <c r="BG1375" i="39"/>
  <c r="BG1376" i="39"/>
  <c r="BG1377" i="39"/>
  <c r="BG1378" i="39"/>
  <c r="BG1379" i="39"/>
  <c r="BG1380" i="39"/>
  <c r="BG1381" i="39"/>
  <c r="BG1382" i="39"/>
  <c r="BG1383" i="39"/>
  <c r="BG1384" i="39"/>
  <c r="BG1385" i="39"/>
  <c r="BG1386" i="39"/>
  <c r="BG1387" i="39"/>
  <c r="BG1388" i="39"/>
  <c r="BG1389" i="39"/>
  <c r="BG1390" i="39"/>
  <c r="BG1391" i="39"/>
  <c r="BG1392" i="39"/>
  <c r="BG1393" i="39"/>
  <c r="BG1394" i="39"/>
  <c r="BG1395" i="39"/>
  <c r="BG1396" i="39"/>
  <c r="BG1397" i="39"/>
  <c r="BG1398" i="39"/>
  <c r="BG1399" i="39"/>
  <c r="BG1400" i="39"/>
  <c r="BG1401" i="39"/>
  <c r="BG1402" i="39"/>
  <c r="BG1403" i="39"/>
  <c r="BG1404" i="39"/>
  <c r="BG1405" i="39"/>
  <c r="BG1406" i="39"/>
  <c r="BG1407" i="39"/>
  <c r="BG1408" i="39"/>
  <c r="BG1409" i="39"/>
  <c r="BG1410" i="39"/>
  <c r="BG1411" i="39"/>
  <c r="BG1412" i="39"/>
  <c r="BG1413" i="39"/>
  <c r="BG1414" i="39"/>
  <c r="BG1415" i="39"/>
  <c r="BG1416" i="39"/>
  <c r="BG1417" i="39"/>
  <c r="BG1418" i="39"/>
  <c r="BG1419" i="39"/>
  <c r="BG1420" i="39"/>
  <c r="BG1421" i="39"/>
  <c r="BG1422" i="39"/>
  <c r="BG1423" i="39"/>
  <c r="BG1424" i="39"/>
  <c r="BG1425" i="39"/>
  <c r="BG1426" i="39"/>
  <c r="BG1427" i="39"/>
  <c r="BG1428" i="39"/>
  <c r="BG1429" i="39"/>
  <c r="BG1430" i="39"/>
  <c r="BG1431" i="39"/>
  <c r="BG1432" i="39"/>
  <c r="BG1433" i="39"/>
  <c r="BG1434" i="39"/>
  <c r="BG1435" i="39"/>
  <c r="BG1436" i="39"/>
  <c r="BG1437" i="39"/>
  <c r="BG1438" i="39"/>
  <c r="BG1439" i="39"/>
  <c r="BG1440" i="39"/>
  <c r="BG1441" i="39"/>
  <c r="BG1442" i="39"/>
  <c r="BG1443" i="39"/>
  <c r="BG1444" i="39"/>
  <c r="BG1445" i="39"/>
  <c r="BG1446" i="39"/>
  <c r="BG1447" i="39"/>
  <c r="BG1448" i="39"/>
  <c r="BG1449" i="39"/>
  <c r="BG1450" i="39"/>
  <c r="BG1451" i="39"/>
  <c r="BG1452" i="39"/>
  <c r="BG1453" i="39"/>
  <c r="BG1454" i="39"/>
  <c r="BG1455" i="39"/>
  <c r="BG1456" i="39"/>
  <c r="BG1457" i="39"/>
  <c r="BG1458" i="39"/>
  <c r="BG1459" i="39"/>
  <c r="BG1460" i="39"/>
  <c r="BG1461" i="39"/>
  <c r="BG1462" i="39"/>
  <c r="BG1463" i="39"/>
  <c r="BG1464" i="39"/>
  <c r="BG1465" i="39"/>
  <c r="BG1466" i="39"/>
  <c r="BG1467" i="39"/>
  <c r="BG1468" i="39"/>
  <c r="BG1469" i="39"/>
  <c r="BG1470" i="39"/>
  <c r="BG1471" i="39"/>
  <c r="BG1472" i="39"/>
  <c r="BG1473" i="39"/>
  <c r="BG1474" i="39"/>
  <c r="BG1475" i="39"/>
  <c r="BG1476" i="39"/>
  <c r="BG1477" i="39"/>
  <c r="BG1478" i="39"/>
  <c r="BG1479" i="39"/>
  <c r="BG1480" i="39"/>
  <c r="BG1481" i="39"/>
  <c r="BG1482" i="39"/>
  <c r="BG1483" i="39"/>
  <c r="BG1484" i="39"/>
  <c r="BG1485" i="39"/>
  <c r="BG1486" i="39"/>
  <c r="BG1487" i="39"/>
  <c r="BG1488" i="39"/>
  <c r="BG1489" i="39"/>
  <c r="BG1490" i="39"/>
  <c r="BG1491" i="39"/>
  <c r="BG1492" i="39"/>
  <c r="BG1493" i="39"/>
  <c r="BG1494" i="39"/>
  <c r="BG1495" i="39"/>
  <c r="BG1496" i="39"/>
  <c r="BG1497" i="39"/>
  <c r="BG1498" i="39"/>
  <c r="BG1499" i="39"/>
  <c r="BG1500" i="39"/>
  <c r="BG1501" i="39"/>
  <c r="BG1502" i="39"/>
  <c r="BG1503" i="39"/>
  <c r="BG1504" i="39"/>
  <c r="BG1505" i="39"/>
  <c r="BG1506" i="39"/>
  <c r="BG1507" i="39"/>
  <c r="BG1508" i="39"/>
  <c r="BG1509" i="39"/>
  <c r="BG1510" i="39"/>
  <c r="BG1511" i="39"/>
  <c r="BG1512" i="39"/>
  <c r="BG1513" i="39"/>
  <c r="BG1514" i="39"/>
  <c r="BG1515" i="39"/>
  <c r="BG1516" i="39"/>
  <c r="BG1517" i="39"/>
  <c r="BG1518" i="39"/>
  <c r="BG1519" i="39"/>
  <c r="BG1520" i="39"/>
  <c r="BG1521" i="39"/>
  <c r="BG1522" i="39"/>
  <c r="BG1523" i="39"/>
  <c r="BG1524" i="39"/>
  <c r="BG1525" i="39"/>
  <c r="BG1526" i="39"/>
  <c r="BG1527" i="39"/>
  <c r="BG1528" i="39"/>
  <c r="BG1529" i="39"/>
  <c r="BG1530" i="39"/>
  <c r="BG1531" i="39"/>
  <c r="BG1532" i="39"/>
  <c r="BG1533" i="39"/>
  <c r="BG1534" i="39"/>
  <c r="BG1535" i="39"/>
  <c r="BG1536" i="39"/>
  <c r="BG1537" i="39"/>
  <c r="BG1538" i="39"/>
  <c r="BG1539" i="39"/>
  <c r="BG1540" i="39"/>
  <c r="BG1541" i="39"/>
  <c r="BG1542" i="39"/>
  <c r="BG1543" i="39"/>
  <c r="BG1544" i="39"/>
  <c r="BG1545" i="39"/>
  <c r="BG1546" i="39"/>
  <c r="BG1547" i="39"/>
  <c r="BG1548" i="39"/>
  <c r="BG1549" i="39"/>
  <c r="BG1550" i="39"/>
  <c r="BG1551" i="39"/>
  <c r="BG1552" i="39"/>
  <c r="BG1553" i="39"/>
  <c r="BG1554" i="39"/>
  <c r="BG1555" i="39"/>
  <c r="BG1556" i="39"/>
  <c r="BG1557" i="39"/>
  <c r="BG1558" i="39"/>
  <c r="BG1559" i="39"/>
  <c r="BG1560" i="39"/>
  <c r="BG1561" i="39"/>
  <c r="BG1562" i="39"/>
  <c r="BG1563" i="39"/>
  <c r="BG1564" i="39"/>
  <c r="BG1565" i="39"/>
  <c r="BG1566" i="39"/>
  <c r="BG1567" i="39"/>
  <c r="BG1568" i="39"/>
  <c r="BG1569" i="39"/>
  <c r="BG1570" i="39"/>
  <c r="BG1571" i="39"/>
  <c r="BG1572" i="39"/>
  <c r="BG1573" i="39"/>
  <c r="BG1574" i="39"/>
  <c r="BG1575" i="39"/>
  <c r="BG1576" i="39"/>
  <c r="BG1577" i="39"/>
  <c r="BG1578" i="39"/>
  <c r="BG1579" i="39"/>
  <c r="BG1580" i="39"/>
  <c r="BG1581" i="39"/>
  <c r="BG1582" i="39"/>
  <c r="BG1583" i="39"/>
  <c r="BG1584" i="39"/>
  <c r="BG1585" i="39"/>
  <c r="BG1586" i="39"/>
  <c r="BG1587" i="39"/>
  <c r="BG1588" i="39"/>
  <c r="BG1589" i="39"/>
  <c r="BG1590" i="39"/>
  <c r="BG1591" i="39"/>
  <c r="BG1592" i="39"/>
  <c r="BG1593" i="39"/>
  <c r="BG1594" i="39"/>
  <c r="BG1595" i="39"/>
  <c r="BG1596" i="39"/>
  <c r="BG1597" i="39"/>
  <c r="BG1598" i="39"/>
  <c r="BG1599" i="39"/>
  <c r="BG1600" i="39"/>
  <c r="BG1601" i="39"/>
  <c r="BG1602" i="39"/>
  <c r="BG1603" i="39"/>
  <c r="BG1604" i="39"/>
  <c r="BG1605" i="39"/>
  <c r="BG1606" i="39"/>
  <c r="BG1607" i="39"/>
  <c r="BG1608" i="39"/>
  <c r="BG1609" i="39"/>
  <c r="BG1610" i="39"/>
  <c r="BG1611" i="39"/>
  <c r="BG1612" i="39"/>
  <c r="BG1613" i="39"/>
  <c r="BG1614" i="39"/>
  <c r="BG1615" i="39"/>
  <c r="BG1616" i="39"/>
  <c r="BG1617" i="39"/>
  <c r="BG1618" i="39"/>
  <c r="BG1619" i="39"/>
  <c r="BG1620" i="39"/>
  <c r="BG1621" i="39"/>
  <c r="BG1622" i="39"/>
  <c r="BG1623" i="39"/>
  <c r="BG1624" i="39"/>
  <c r="BG1625" i="39"/>
  <c r="BG1626" i="39"/>
  <c r="BG1627" i="39"/>
  <c r="BG1628" i="39"/>
  <c r="BG1629" i="39"/>
  <c r="BG1630" i="39"/>
  <c r="BG1631" i="39"/>
  <c r="BG1632" i="39"/>
  <c r="BG1633" i="39"/>
  <c r="BG1634" i="39"/>
  <c r="BG1635" i="39"/>
  <c r="BG1636" i="39"/>
  <c r="BG1637" i="39"/>
  <c r="BG1638" i="39"/>
  <c r="BG1639" i="39"/>
  <c r="BG1640" i="39"/>
  <c r="BG1641" i="39"/>
  <c r="BG1642" i="39"/>
  <c r="BG1643" i="39"/>
  <c r="BG1644" i="39"/>
  <c r="BG1645" i="39"/>
  <c r="BG1646" i="39"/>
  <c r="BG1647" i="39"/>
  <c r="BG1648" i="39"/>
  <c r="BG1649" i="39"/>
  <c r="BG1650" i="39"/>
  <c r="BG1651" i="39"/>
  <c r="BG1652" i="39"/>
  <c r="BG1653" i="39"/>
  <c r="BG1654" i="39"/>
  <c r="BG1655" i="39"/>
  <c r="BG1656" i="39"/>
  <c r="BG1657" i="39"/>
  <c r="BG1658" i="39"/>
  <c r="BG1659" i="39"/>
  <c r="BG1660" i="39"/>
  <c r="BG1661" i="39"/>
  <c r="BG1662" i="39"/>
  <c r="BG1663" i="39"/>
  <c r="BG1664" i="39"/>
  <c r="BG1665" i="39"/>
  <c r="BG1666" i="39"/>
  <c r="BG1667" i="39"/>
  <c r="BG1668" i="39"/>
  <c r="BG1669" i="39"/>
  <c r="BG1670" i="39"/>
  <c r="BG1671" i="39"/>
  <c r="BG1672" i="39"/>
  <c r="BG1673" i="39"/>
  <c r="BG1674" i="39"/>
  <c r="BG1675" i="39"/>
  <c r="BG1676" i="39"/>
  <c r="BG1677" i="39"/>
  <c r="BG1678" i="39"/>
  <c r="BG1679" i="39"/>
  <c r="BG1680" i="39"/>
  <c r="BG1681" i="39"/>
  <c r="BG1682" i="39"/>
  <c r="BG1683" i="39"/>
  <c r="BG1684" i="39"/>
  <c r="BG1685" i="39"/>
  <c r="BG1686" i="39"/>
  <c r="BG1687" i="39"/>
  <c r="BG1688" i="39"/>
  <c r="BG1689" i="39"/>
  <c r="BG1690" i="39"/>
  <c r="BG1691" i="39"/>
  <c r="BG1692" i="39"/>
  <c r="BG1693" i="39"/>
  <c r="BG1694" i="39"/>
  <c r="BG1695" i="39"/>
  <c r="BG1696" i="39"/>
  <c r="BG1697" i="39"/>
  <c r="BG1698" i="39"/>
  <c r="BG1699" i="39"/>
  <c r="BG1700" i="39"/>
  <c r="BG1701" i="39"/>
  <c r="BG1702" i="39"/>
  <c r="BG1703" i="39"/>
  <c r="BG1704" i="39"/>
  <c r="BG1705" i="39"/>
  <c r="BG1706" i="39"/>
  <c r="BG1707" i="39"/>
  <c r="BG1708" i="39"/>
  <c r="BG1709" i="39"/>
  <c r="BG1710" i="39"/>
  <c r="BG1711" i="39"/>
  <c r="BG1712" i="39"/>
  <c r="BG1713" i="39"/>
  <c r="BG1714" i="39"/>
  <c r="BG1715" i="39"/>
  <c r="BG1716" i="39"/>
  <c r="BG1717" i="39"/>
  <c r="BG1718" i="39"/>
  <c r="BG1719" i="39"/>
  <c r="BG1720" i="39"/>
  <c r="BG1721" i="39"/>
  <c r="BG1722" i="39"/>
  <c r="BG1723" i="39"/>
  <c r="BG1724" i="39"/>
  <c r="BG1725" i="39"/>
  <c r="BG1726" i="39"/>
  <c r="BG1727" i="39"/>
  <c r="BG1728" i="39"/>
  <c r="BG1729" i="39"/>
  <c r="BG1730" i="39"/>
  <c r="BG1731" i="39"/>
  <c r="BG1732" i="39"/>
  <c r="BG1733" i="39"/>
  <c r="BG1734" i="39"/>
  <c r="BG1735" i="39"/>
  <c r="BG1736" i="39"/>
  <c r="BG1737" i="39"/>
  <c r="BG1738" i="39"/>
  <c r="BG1739" i="39"/>
  <c r="BG1740" i="39"/>
  <c r="BG1741" i="39"/>
  <c r="BG1742" i="39"/>
  <c r="BG1743" i="39"/>
  <c r="BG1744" i="39"/>
  <c r="BG1745" i="39"/>
  <c r="BG1746" i="39"/>
  <c r="BG1747" i="39"/>
  <c r="BG1748" i="39"/>
  <c r="BG1749" i="39"/>
  <c r="BG1750" i="39"/>
  <c r="BG1751" i="39"/>
  <c r="BG1752" i="39"/>
  <c r="BG1753" i="39"/>
  <c r="BG1754" i="39"/>
  <c r="BG1755" i="39"/>
  <c r="BG1756" i="39"/>
  <c r="BG1757" i="39"/>
  <c r="BG1758" i="39"/>
  <c r="BG1759" i="39"/>
  <c r="BG1760" i="39"/>
  <c r="BG1761" i="39"/>
  <c r="BG1762" i="39"/>
  <c r="BG1763" i="39"/>
  <c r="BG1764" i="39"/>
  <c r="BG1765" i="39"/>
  <c r="BG1766" i="39"/>
  <c r="BG1767" i="39"/>
  <c r="BG1768" i="39"/>
  <c r="BG1769" i="39"/>
  <c r="BG1770" i="39"/>
  <c r="BG1771" i="39"/>
  <c r="BG1772" i="39"/>
  <c r="AZ5" i="39"/>
  <c r="AZ6" i="39"/>
  <c r="AZ7" i="39"/>
  <c r="AZ8" i="39"/>
  <c r="AZ9" i="39"/>
  <c r="AZ10" i="39"/>
  <c r="AZ11" i="39"/>
  <c r="AZ12" i="39"/>
  <c r="AZ13" i="39"/>
  <c r="AZ14" i="39"/>
  <c r="AZ15" i="39"/>
  <c r="AZ16" i="39"/>
  <c r="AZ17" i="39"/>
  <c r="AZ18" i="39"/>
  <c r="AZ19" i="39"/>
  <c r="AZ20" i="39"/>
  <c r="AZ21" i="39"/>
  <c r="AZ22" i="39"/>
  <c r="AZ23" i="39"/>
  <c r="AZ24" i="39"/>
  <c r="AZ25" i="39"/>
  <c r="AZ26" i="39"/>
  <c r="AZ27" i="39"/>
  <c r="AZ28" i="39"/>
  <c r="AZ29" i="39"/>
  <c r="AZ30" i="39"/>
  <c r="AZ31" i="39"/>
  <c r="AZ32" i="39"/>
  <c r="AZ33" i="39"/>
  <c r="AZ34" i="39"/>
  <c r="AZ35" i="39"/>
  <c r="AZ36" i="39"/>
  <c r="AZ37" i="39"/>
  <c r="AZ38" i="39"/>
  <c r="AZ39" i="39"/>
  <c r="AZ40" i="39"/>
  <c r="AZ41" i="39"/>
  <c r="AZ42" i="39"/>
  <c r="AZ43" i="39"/>
  <c r="AZ44" i="39"/>
  <c r="AZ45" i="39"/>
  <c r="AZ46" i="39"/>
  <c r="AZ47" i="39"/>
  <c r="AZ48" i="39"/>
  <c r="AZ49" i="39"/>
  <c r="AZ50" i="39"/>
  <c r="AZ51" i="39"/>
  <c r="AZ52" i="39"/>
  <c r="AZ53" i="39"/>
  <c r="AZ54" i="39"/>
  <c r="AZ55" i="39"/>
  <c r="AZ56" i="39"/>
  <c r="AZ57" i="39"/>
  <c r="AZ58" i="39"/>
  <c r="AZ59" i="39"/>
  <c r="AZ60" i="39"/>
  <c r="AZ61" i="39"/>
  <c r="AZ62" i="39"/>
  <c r="AZ63" i="39"/>
  <c r="AZ64" i="39"/>
  <c r="AZ65" i="39"/>
  <c r="AZ66" i="39"/>
  <c r="AZ67" i="39"/>
  <c r="AZ68" i="39"/>
  <c r="AZ69" i="39"/>
  <c r="AZ70" i="39"/>
  <c r="AZ71" i="39"/>
  <c r="AZ72" i="39"/>
  <c r="AZ73" i="39"/>
  <c r="AZ74" i="39"/>
  <c r="AZ75" i="39"/>
  <c r="AZ76" i="39"/>
  <c r="AZ77" i="39"/>
  <c r="AZ78" i="39"/>
  <c r="AZ79" i="39"/>
  <c r="AZ80" i="39"/>
  <c r="AZ81" i="39"/>
  <c r="AZ82" i="39"/>
  <c r="AZ83" i="39"/>
  <c r="AZ84" i="39"/>
  <c r="AZ85" i="39"/>
  <c r="AZ86" i="39"/>
  <c r="AZ87" i="39"/>
  <c r="AZ88" i="39"/>
  <c r="AZ89" i="39"/>
  <c r="AZ90" i="39"/>
  <c r="AZ91" i="39"/>
  <c r="AZ92" i="39"/>
  <c r="AZ93" i="39"/>
  <c r="AZ94" i="39"/>
  <c r="AZ95" i="39"/>
  <c r="AZ96" i="39"/>
  <c r="AZ97" i="39"/>
  <c r="AZ98" i="39"/>
  <c r="AZ99" i="39"/>
  <c r="AZ100" i="39"/>
  <c r="AZ101" i="39"/>
  <c r="AZ102" i="39"/>
  <c r="AZ103" i="39"/>
  <c r="AZ104" i="39"/>
  <c r="AZ105" i="39"/>
  <c r="AZ106" i="39"/>
  <c r="AZ107" i="39"/>
  <c r="AZ108" i="39"/>
  <c r="AZ109" i="39"/>
  <c r="AZ110" i="39"/>
  <c r="AZ111" i="39"/>
  <c r="AZ112" i="39"/>
  <c r="AZ113" i="39"/>
  <c r="AZ114" i="39"/>
  <c r="AZ115" i="39"/>
  <c r="AZ116" i="39"/>
  <c r="AZ117" i="39"/>
  <c r="AZ118" i="39"/>
  <c r="AZ119" i="39"/>
  <c r="AZ120" i="39"/>
  <c r="AZ121" i="39"/>
  <c r="AZ122" i="39"/>
  <c r="AZ123" i="39"/>
  <c r="AZ124" i="39"/>
  <c r="AZ125" i="39"/>
  <c r="AZ126" i="39"/>
  <c r="AZ127" i="39"/>
  <c r="AZ128" i="39"/>
  <c r="AZ129" i="39"/>
  <c r="AZ130" i="39"/>
  <c r="AZ131" i="39"/>
  <c r="AZ132" i="39"/>
  <c r="AZ133" i="39"/>
  <c r="AZ134" i="39"/>
  <c r="AZ135" i="39"/>
  <c r="AZ136" i="39"/>
  <c r="AZ137" i="39"/>
  <c r="AZ138" i="39"/>
  <c r="AZ139" i="39"/>
  <c r="AZ140" i="39"/>
  <c r="AZ141" i="39"/>
  <c r="AZ142" i="39"/>
  <c r="AZ143" i="39"/>
  <c r="AZ144" i="39"/>
  <c r="AZ145" i="39"/>
  <c r="AZ146" i="39"/>
  <c r="AZ147" i="39"/>
  <c r="AZ148" i="39"/>
  <c r="AZ149" i="39"/>
  <c r="AZ150" i="39"/>
  <c r="AZ151" i="39"/>
  <c r="AZ152" i="39"/>
  <c r="AZ153" i="39"/>
  <c r="AZ154" i="39"/>
  <c r="AZ155" i="39"/>
  <c r="AZ156" i="39"/>
  <c r="AZ157" i="39"/>
  <c r="AZ158" i="39"/>
  <c r="AZ159" i="39"/>
  <c r="AZ160" i="39"/>
  <c r="AZ161" i="39"/>
  <c r="AZ162" i="39"/>
  <c r="AZ163" i="39"/>
  <c r="AZ164" i="39"/>
  <c r="AZ165" i="39"/>
  <c r="AZ166" i="39"/>
  <c r="AZ167" i="39"/>
  <c r="AZ168" i="39"/>
  <c r="AZ169" i="39"/>
  <c r="AZ170" i="39"/>
  <c r="AZ171" i="39"/>
  <c r="AZ172" i="39"/>
  <c r="AZ173" i="39"/>
  <c r="AZ174" i="39"/>
  <c r="AZ175" i="39"/>
  <c r="AZ176" i="39"/>
  <c r="AZ177" i="39"/>
  <c r="AZ178" i="39"/>
  <c r="AZ179" i="39"/>
  <c r="AZ180" i="39"/>
  <c r="AZ181" i="39"/>
  <c r="AZ182" i="39"/>
  <c r="AZ183" i="39"/>
  <c r="AZ184" i="39"/>
  <c r="AZ185" i="39"/>
  <c r="AZ186" i="39"/>
  <c r="AZ187" i="39"/>
  <c r="AZ188" i="39"/>
  <c r="AZ189" i="39"/>
  <c r="AZ190" i="39"/>
  <c r="AZ191" i="39"/>
  <c r="AZ192" i="39"/>
  <c r="AZ193" i="39"/>
  <c r="AZ194" i="39"/>
  <c r="AZ195" i="39"/>
  <c r="AZ196" i="39"/>
  <c r="AZ197" i="39"/>
  <c r="AZ198" i="39"/>
  <c r="AZ199" i="39"/>
  <c r="AZ200" i="39"/>
  <c r="AZ201" i="39"/>
  <c r="AZ202" i="39"/>
  <c r="AZ203" i="39"/>
  <c r="AZ204" i="39"/>
  <c r="AZ205" i="39"/>
  <c r="AZ206" i="39"/>
  <c r="AZ207" i="39"/>
  <c r="AZ208" i="39"/>
  <c r="AZ209" i="39"/>
  <c r="AZ210" i="39"/>
  <c r="AZ211" i="39"/>
  <c r="AZ212" i="39"/>
  <c r="AZ213" i="39"/>
  <c r="AZ214" i="39"/>
  <c r="AZ215" i="39"/>
  <c r="AZ216" i="39"/>
  <c r="AZ217" i="39"/>
  <c r="AZ218" i="39"/>
  <c r="AZ219" i="39"/>
  <c r="AZ220" i="39"/>
  <c r="AZ221" i="39"/>
  <c r="AZ222" i="39"/>
  <c r="AZ223" i="39"/>
  <c r="AZ224" i="39"/>
  <c r="AZ225" i="39"/>
  <c r="AZ226" i="39"/>
  <c r="AZ227" i="39"/>
  <c r="AZ228" i="39"/>
  <c r="AZ229" i="39"/>
  <c r="AZ230" i="39"/>
  <c r="AZ231" i="39"/>
  <c r="AZ232" i="39"/>
  <c r="AZ233" i="39"/>
  <c r="AZ234" i="39"/>
  <c r="AZ235" i="39"/>
  <c r="AZ236" i="39"/>
  <c r="AZ237" i="39"/>
  <c r="AZ238" i="39"/>
  <c r="AZ239" i="39"/>
  <c r="AZ240" i="39"/>
  <c r="AZ241" i="39"/>
  <c r="AZ242" i="39"/>
  <c r="AZ243" i="39"/>
  <c r="AZ244" i="39"/>
  <c r="AZ245" i="39"/>
  <c r="AZ246" i="39"/>
  <c r="AZ247" i="39"/>
  <c r="AZ248" i="39"/>
  <c r="AZ249" i="39"/>
  <c r="AZ250" i="39"/>
  <c r="AZ251" i="39"/>
  <c r="AZ252" i="39"/>
  <c r="AZ253" i="39"/>
  <c r="AZ254" i="39"/>
  <c r="AZ255" i="39"/>
  <c r="AZ256" i="39"/>
  <c r="AZ257" i="39"/>
  <c r="AZ258" i="39"/>
  <c r="AZ259" i="39"/>
  <c r="AZ260" i="39"/>
  <c r="AZ261" i="39"/>
  <c r="AZ262" i="39"/>
  <c r="AZ263" i="39"/>
  <c r="AZ264" i="39"/>
  <c r="AZ265" i="39"/>
  <c r="AZ266" i="39"/>
  <c r="AZ267" i="39"/>
  <c r="AZ268" i="39"/>
  <c r="AZ269" i="39"/>
  <c r="AZ270" i="39"/>
  <c r="AZ271" i="39"/>
  <c r="AZ272" i="39"/>
  <c r="AZ273" i="39"/>
  <c r="AZ274" i="39"/>
  <c r="AZ275" i="39"/>
  <c r="AZ276" i="39"/>
  <c r="AZ277" i="39"/>
  <c r="AZ278" i="39"/>
  <c r="AZ279" i="39"/>
  <c r="AZ280" i="39"/>
  <c r="AZ281" i="39"/>
  <c r="AZ282" i="39"/>
  <c r="AZ283" i="39"/>
  <c r="AZ284" i="39"/>
  <c r="AZ285" i="39"/>
  <c r="AZ286" i="39"/>
  <c r="AZ287" i="39"/>
  <c r="AZ288" i="39"/>
  <c r="AZ289" i="39"/>
  <c r="AZ290" i="39"/>
  <c r="AZ291" i="39"/>
  <c r="AZ292" i="39"/>
  <c r="AZ293" i="39"/>
  <c r="AZ294" i="39"/>
  <c r="AZ295" i="39"/>
  <c r="AZ296" i="39"/>
  <c r="AZ297" i="39"/>
  <c r="AZ298" i="39"/>
  <c r="AZ299" i="39"/>
  <c r="AZ300" i="39"/>
  <c r="AZ301" i="39"/>
  <c r="AZ302" i="39"/>
  <c r="AZ303" i="39"/>
  <c r="AZ304" i="39"/>
  <c r="AZ305" i="39"/>
  <c r="AZ306" i="39"/>
  <c r="AZ307" i="39"/>
  <c r="AZ308" i="39"/>
  <c r="AZ309" i="39"/>
  <c r="AZ310" i="39"/>
  <c r="AZ311" i="39"/>
  <c r="AZ312" i="39"/>
  <c r="AZ313" i="39"/>
  <c r="AZ314" i="39"/>
  <c r="AZ315" i="39"/>
  <c r="AZ316" i="39"/>
  <c r="AZ317" i="39"/>
  <c r="AZ318" i="39"/>
  <c r="AZ319" i="39"/>
  <c r="AZ320" i="39"/>
  <c r="AZ321" i="39"/>
  <c r="AZ322" i="39"/>
  <c r="AZ323" i="39"/>
  <c r="AZ324" i="39"/>
  <c r="AZ325" i="39"/>
  <c r="AZ326" i="39"/>
  <c r="AZ327" i="39"/>
  <c r="AZ328" i="39"/>
  <c r="AZ329" i="39"/>
  <c r="AZ330" i="39"/>
  <c r="AZ331" i="39"/>
  <c r="AZ332" i="39"/>
  <c r="AZ333" i="39"/>
  <c r="AZ334" i="39"/>
  <c r="AZ335" i="39"/>
  <c r="AZ336" i="39"/>
  <c r="AZ337" i="39"/>
  <c r="AZ338" i="39"/>
  <c r="AZ339" i="39"/>
  <c r="AZ340" i="39"/>
  <c r="AZ341" i="39"/>
  <c r="AZ342" i="39"/>
  <c r="AZ343" i="39"/>
  <c r="AZ344" i="39"/>
  <c r="AZ345" i="39"/>
  <c r="AZ346" i="39"/>
  <c r="AZ347" i="39"/>
  <c r="AZ348" i="39"/>
  <c r="AZ349" i="39"/>
  <c r="AZ350" i="39"/>
  <c r="AZ351" i="39"/>
  <c r="AZ352" i="39"/>
  <c r="AZ353" i="39"/>
  <c r="AZ354" i="39"/>
  <c r="AZ355" i="39"/>
  <c r="AS5" i="39"/>
  <c r="AS6" i="39"/>
  <c r="AS7" i="39"/>
  <c r="AS8" i="39"/>
  <c r="AS9" i="39"/>
  <c r="AS10" i="39"/>
  <c r="AS11" i="39"/>
  <c r="AS12" i="39"/>
  <c r="AS13" i="39"/>
  <c r="AS14" i="39"/>
  <c r="AS15" i="39"/>
  <c r="AS16" i="39"/>
  <c r="AS17" i="39"/>
  <c r="AS18" i="39"/>
  <c r="AS19" i="39"/>
  <c r="AS20" i="39"/>
  <c r="AS21" i="39"/>
  <c r="AS22" i="39"/>
  <c r="AS23" i="39"/>
  <c r="AS24" i="39"/>
  <c r="AS25" i="39"/>
  <c r="AS26" i="39"/>
  <c r="AS27" i="39"/>
  <c r="AS28" i="39"/>
  <c r="AS29" i="39"/>
  <c r="AS30" i="39"/>
  <c r="AS31" i="39"/>
  <c r="AS32" i="39"/>
  <c r="AS33" i="39"/>
  <c r="AS34" i="39"/>
  <c r="AS35" i="39"/>
  <c r="AS36" i="39"/>
  <c r="AS37" i="39"/>
  <c r="AS38" i="39"/>
  <c r="AS39" i="39"/>
  <c r="AS40" i="39"/>
  <c r="AS41" i="39"/>
  <c r="AS42" i="39"/>
  <c r="AS43" i="39"/>
  <c r="AS44" i="39"/>
  <c r="AS45" i="39"/>
  <c r="AS46" i="39"/>
  <c r="AS47" i="39"/>
  <c r="AS48" i="39"/>
  <c r="AS49" i="39"/>
  <c r="AS50" i="39"/>
  <c r="AS51" i="39"/>
  <c r="AS52" i="39"/>
  <c r="AS53" i="39"/>
  <c r="AS54" i="39"/>
  <c r="AS55" i="39"/>
  <c r="AS56" i="39"/>
  <c r="AS57" i="39"/>
  <c r="AS58" i="39"/>
  <c r="AS59" i="39"/>
  <c r="AS60" i="39"/>
  <c r="AS61" i="39"/>
  <c r="AS62" i="39"/>
  <c r="AS63" i="39"/>
  <c r="AS64" i="39"/>
  <c r="AS65" i="39"/>
  <c r="AS66" i="39"/>
  <c r="AS67" i="39"/>
  <c r="AS68" i="39"/>
  <c r="AS69" i="39"/>
  <c r="AS70" i="39"/>
  <c r="AS71" i="39"/>
  <c r="AS72" i="39"/>
  <c r="AS73" i="39"/>
  <c r="AS74" i="39"/>
  <c r="AS75" i="39"/>
  <c r="AS76" i="39"/>
  <c r="AS77" i="39"/>
  <c r="AS78" i="39"/>
  <c r="AS79" i="39"/>
  <c r="AS80" i="39"/>
  <c r="AS81" i="39"/>
  <c r="AS82" i="39"/>
  <c r="AS83" i="39"/>
  <c r="AS84" i="39"/>
  <c r="AS85" i="39"/>
  <c r="AS86" i="39"/>
  <c r="AS87" i="39"/>
  <c r="AS88" i="39"/>
  <c r="AS89" i="39"/>
  <c r="AS90" i="39"/>
  <c r="AS91" i="39"/>
  <c r="AS92" i="39"/>
  <c r="AS93" i="39"/>
  <c r="AS94" i="39"/>
  <c r="AS95" i="39"/>
  <c r="AS96" i="39"/>
  <c r="AS97" i="39"/>
  <c r="AS98" i="39"/>
  <c r="AS99" i="39"/>
  <c r="AS100" i="39"/>
  <c r="AS101" i="39"/>
  <c r="AS102" i="39"/>
  <c r="AS103" i="39"/>
  <c r="AS104" i="39"/>
  <c r="AS105" i="39"/>
  <c r="AS106" i="39"/>
  <c r="AS107" i="39"/>
  <c r="AS108" i="39"/>
  <c r="AS109" i="39"/>
  <c r="AS110" i="39"/>
  <c r="AS111" i="39"/>
  <c r="AS112" i="39"/>
  <c r="AS113" i="39"/>
  <c r="AS114" i="39"/>
  <c r="AS115" i="39"/>
  <c r="AS116" i="39"/>
  <c r="AS117" i="39"/>
  <c r="AS118" i="39"/>
  <c r="AS119" i="39"/>
  <c r="AS120" i="39"/>
  <c r="AS121" i="39"/>
  <c r="AS122" i="39"/>
  <c r="AS123" i="39"/>
  <c r="AS124" i="39"/>
  <c r="AS125" i="39"/>
  <c r="AS126" i="39"/>
  <c r="AS127" i="39"/>
  <c r="AS128" i="39"/>
  <c r="AS129" i="39"/>
  <c r="AS130" i="39"/>
  <c r="AS131" i="39"/>
  <c r="AS132" i="39"/>
  <c r="AS133" i="39"/>
  <c r="AS134" i="39"/>
  <c r="AS135" i="39"/>
  <c r="AS136" i="39"/>
  <c r="AS137" i="39"/>
  <c r="AS138" i="39"/>
  <c r="AS139" i="39"/>
  <c r="AS140" i="39"/>
  <c r="AS141" i="39"/>
  <c r="AS142" i="39"/>
  <c r="AS143" i="39"/>
  <c r="AS144" i="39"/>
  <c r="AS145" i="39"/>
  <c r="AS146" i="39"/>
  <c r="AS147" i="39"/>
  <c r="AS148" i="39"/>
  <c r="AS149" i="39"/>
  <c r="AS150" i="39"/>
  <c r="AS151" i="39"/>
  <c r="AS152" i="39"/>
  <c r="AS153" i="39"/>
  <c r="AS154" i="39"/>
  <c r="AS155" i="39"/>
  <c r="AS156" i="39"/>
  <c r="AS157" i="39"/>
  <c r="AS158" i="39"/>
  <c r="AS159" i="39"/>
  <c r="AS160" i="39"/>
  <c r="AS161" i="39"/>
  <c r="AS162" i="39"/>
  <c r="AS163" i="39"/>
  <c r="AS164" i="39"/>
  <c r="AS165" i="39"/>
  <c r="AS166" i="39"/>
  <c r="AS167" i="39"/>
  <c r="AS168" i="39"/>
  <c r="AS169" i="39"/>
  <c r="AS170" i="39"/>
  <c r="AS171" i="39"/>
  <c r="AS172" i="39"/>
  <c r="AS173" i="39"/>
  <c r="AS174" i="39"/>
  <c r="AS175" i="39"/>
  <c r="AS176" i="39"/>
  <c r="AS177" i="39"/>
  <c r="AS178" i="39"/>
  <c r="AS179" i="39"/>
  <c r="AS180" i="39"/>
  <c r="AS181" i="39"/>
  <c r="AS182" i="39"/>
  <c r="AS183" i="39"/>
  <c r="AS184" i="39"/>
  <c r="AS185" i="39"/>
  <c r="AS186" i="39"/>
  <c r="AS187" i="39"/>
  <c r="AS188" i="39"/>
  <c r="AS189" i="39"/>
  <c r="AS190" i="39"/>
  <c r="AS191" i="39"/>
  <c r="AS192" i="39"/>
  <c r="AS193" i="39"/>
  <c r="AS194" i="39"/>
  <c r="AS195" i="39"/>
  <c r="AS196" i="39"/>
  <c r="AS197" i="39"/>
  <c r="AS198" i="39"/>
  <c r="AS199" i="39"/>
  <c r="AS200" i="39"/>
  <c r="AS201" i="39"/>
  <c r="AS202" i="39"/>
  <c r="AS203" i="39"/>
  <c r="AS204" i="39"/>
  <c r="AS205" i="39"/>
  <c r="AS206" i="39"/>
  <c r="AS207" i="39"/>
  <c r="AS208" i="39"/>
  <c r="AS209" i="39"/>
  <c r="AS210" i="39"/>
  <c r="AS211" i="39"/>
  <c r="AS212" i="39"/>
  <c r="AS213" i="39"/>
  <c r="AS214" i="39"/>
  <c r="AS215" i="39"/>
  <c r="AS216" i="39"/>
  <c r="AS217" i="39"/>
  <c r="AS218" i="39"/>
  <c r="AS219" i="39"/>
  <c r="AS220" i="39"/>
  <c r="AS221" i="39"/>
  <c r="AS222" i="39"/>
  <c r="AS223" i="39"/>
  <c r="AS224" i="39"/>
  <c r="AS225" i="39"/>
  <c r="AS226" i="39"/>
  <c r="AS227" i="39"/>
  <c r="AS228" i="39"/>
  <c r="AS229" i="39"/>
  <c r="AS230" i="39"/>
  <c r="AS231" i="39"/>
  <c r="AS232" i="39"/>
  <c r="AS233" i="39"/>
  <c r="AS234" i="39"/>
  <c r="AS235" i="39"/>
  <c r="AS236" i="39"/>
  <c r="AS237" i="39"/>
  <c r="AS238" i="39"/>
  <c r="AS239" i="39"/>
  <c r="AS240" i="39"/>
  <c r="AS241" i="39"/>
  <c r="AS242" i="39"/>
  <c r="AS243" i="39"/>
  <c r="AS244" i="39"/>
  <c r="AS245" i="39"/>
  <c r="AS246" i="39"/>
  <c r="AS247" i="39"/>
  <c r="AS248" i="39"/>
  <c r="AS249" i="39"/>
  <c r="AS250" i="39"/>
  <c r="AS251" i="39"/>
  <c r="AS252" i="39"/>
  <c r="AS253" i="39"/>
  <c r="AS254" i="39"/>
  <c r="AS255" i="39"/>
  <c r="AS256" i="39"/>
  <c r="AS257" i="39"/>
  <c r="AS258" i="39"/>
  <c r="AS259" i="39"/>
  <c r="AS260" i="39"/>
  <c r="AS261" i="39"/>
  <c r="AS262" i="39"/>
  <c r="AS263" i="39"/>
  <c r="AS264" i="39"/>
  <c r="AS265" i="39"/>
  <c r="AS266" i="39"/>
  <c r="AS267" i="39"/>
  <c r="AS268" i="39"/>
  <c r="AS269" i="39"/>
  <c r="AS270" i="39"/>
  <c r="AS271" i="39"/>
  <c r="AS272" i="39"/>
  <c r="AS273" i="39"/>
  <c r="AS274" i="39"/>
  <c r="AS275" i="39"/>
  <c r="AS276" i="39"/>
  <c r="AS277" i="39"/>
  <c r="AS278" i="39"/>
  <c r="AS279" i="39"/>
  <c r="AS280" i="39"/>
  <c r="AS281" i="39"/>
  <c r="AS282" i="39"/>
  <c r="AS283" i="39"/>
  <c r="AS284" i="39"/>
  <c r="AS285" i="39"/>
  <c r="AS286" i="39"/>
  <c r="AS287" i="39"/>
  <c r="AS288" i="39"/>
  <c r="AS289" i="39"/>
  <c r="AS290" i="39"/>
  <c r="AS291" i="39"/>
  <c r="AS292" i="39"/>
  <c r="AS293" i="39"/>
  <c r="AS294" i="39"/>
  <c r="AS295" i="39"/>
  <c r="AS296" i="39"/>
  <c r="AS297" i="39"/>
  <c r="AS298" i="39"/>
  <c r="AS299" i="39"/>
  <c r="AS300" i="39"/>
  <c r="AS301" i="39"/>
  <c r="AS302" i="39"/>
  <c r="AS303" i="39"/>
  <c r="AS304" i="39"/>
  <c r="AS305" i="39"/>
  <c r="AS306" i="39"/>
  <c r="AS307" i="39"/>
  <c r="AS308" i="39"/>
  <c r="AS309" i="39"/>
  <c r="AS310" i="39"/>
  <c r="AS311" i="39"/>
  <c r="AS312" i="39"/>
  <c r="AS313" i="39"/>
  <c r="AS314" i="39"/>
  <c r="AS315" i="39"/>
  <c r="AS316" i="39"/>
  <c r="AS317" i="39"/>
  <c r="AS318" i="39"/>
  <c r="AS319" i="39"/>
  <c r="AS320" i="39"/>
  <c r="AS321" i="39"/>
  <c r="AS322" i="39"/>
  <c r="AS323" i="39"/>
  <c r="AS324" i="39"/>
  <c r="AS325" i="39"/>
  <c r="AS326" i="39"/>
  <c r="AS327" i="39"/>
  <c r="AS328" i="39"/>
  <c r="AS329" i="39"/>
  <c r="AS330" i="39"/>
  <c r="AS331" i="39"/>
  <c r="AS332" i="39"/>
  <c r="AS333" i="39"/>
  <c r="AS334" i="39"/>
  <c r="AS335" i="39"/>
  <c r="AS336" i="39"/>
  <c r="AS337" i="39"/>
  <c r="AS338" i="39"/>
  <c r="AS339" i="39"/>
  <c r="AS340" i="39"/>
  <c r="AS341" i="39"/>
  <c r="AS342" i="39"/>
  <c r="AS343" i="39"/>
  <c r="AS344" i="39"/>
  <c r="AS345" i="39"/>
  <c r="AS346" i="39"/>
  <c r="AS347" i="39"/>
  <c r="AS348" i="39"/>
  <c r="AS349" i="39"/>
  <c r="AS350" i="39"/>
  <c r="AS351" i="39"/>
  <c r="AS352" i="39"/>
  <c r="AS353" i="39"/>
  <c r="AS354" i="39"/>
  <c r="AS355" i="39"/>
  <c r="AS356" i="39"/>
  <c r="AS357" i="39"/>
  <c r="AS358" i="39"/>
  <c r="AS359" i="39"/>
  <c r="AS360" i="39"/>
  <c r="AS361" i="39"/>
  <c r="AS362" i="39"/>
  <c r="AS363" i="39"/>
  <c r="AS364" i="39"/>
  <c r="AS365" i="39"/>
  <c r="AS366" i="39"/>
  <c r="AS367" i="39"/>
  <c r="AS368" i="39"/>
  <c r="AS369" i="39"/>
  <c r="AS370" i="39"/>
  <c r="AS371" i="39"/>
  <c r="AS372" i="39"/>
  <c r="AS373" i="39"/>
  <c r="AS374" i="39"/>
  <c r="AS375" i="39"/>
  <c r="AS376" i="39"/>
  <c r="AS377" i="39"/>
  <c r="AS378" i="39"/>
  <c r="AS379" i="39"/>
  <c r="AS380" i="39"/>
  <c r="AS381" i="39"/>
  <c r="AS382" i="39"/>
  <c r="AS383" i="39"/>
  <c r="AS384" i="39"/>
  <c r="AS385" i="39"/>
  <c r="AS386" i="39"/>
  <c r="AS387" i="39"/>
  <c r="AS388" i="39"/>
  <c r="AS389" i="39"/>
  <c r="AS390" i="39"/>
  <c r="AS391" i="39"/>
  <c r="AS392" i="39"/>
  <c r="AS393" i="39"/>
  <c r="AS394" i="39"/>
  <c r="AS395" i="39"/>
  <c r="AS396" i="39"/>
  <c r="AS397" i="39"/>
  <c r="AS398" i="39"/>
  <c r="AS399" i="39"/>
  <c r="AS400" i="39"/>
  <c r="AS401" i="39"/>
  <c r="AS402" i="39"/>
  <c r="AS403" i="39"/>
  <c r="AS404" i="39"/>
  <c r="AS405" i="39"/>
  <c r="AS406" i="39"/>
  <c r="AS407" i="39"/>
  <c r="AS408" i="39"/>
  <c r="AS409" i="39"/>
  <c r="AS410" i="39"/>
  <c r="AS411" i="39"/>
  <c r="AS412" i="39"/>
  <c r="AS413" i="39"/>
  <c r="AS414" i="39"/>
  <c r="AS415" i="39"/>
  <c r="AS416" i="39"/>
  <c r="AS417" i="39"/>
  <c r="AS418" i="39"/>
  <c r="AS419" i="39"/>
  <c r="AS420" i="39"/>
  <c r="AS421" i="39"/>
  <c r="AS422" i="39"/>
  <c r="AS423" i="39"/>
  <c r="AS424" i="39"/>
  <c r="AS425" i="39"/>
  <c r="AS426" i="39"/>
  <c r="AS427" i="39"/>
  <c r="AS428" i="39"/>
  <c r="AS429" i="39"/>
  <c r="AS430" i="39"/>
  <c r="AS431" i="39"/>
  <c r="AS432" i="39"/>
  <c r="AS433" i="39"/>
  <c r="AS434" i="39"/>
  <c r="AS435" i="39"/>
  <c r="AS436" i="39"/>
  <c r="AS437" i="39"/>
  <c r="AS438" i="39"/>
  <c r="AS439" i="39"/>
  <c r="AS440" i="39"/>
  <c r="AS441" i="39"/>
  <c r="AS442" i="39"/>
  <c r="AS443" i="39"/>
  <c r="AS444" i="39"/>
  <c r="AS445" i="39"/>
  <c r="AS446" i="39"/>
  <c r="AS447" i="39"/>
  <c r="AS448" i="39"/>
  <c r="AS449" i="39"/>
  <c r="AS450" i="39"/>
  <c r="AS451" i="39"/>
  <c r="AS452" i="39"/>
  <c r="AS453" i="39"/>
  <c r="AS454" i="39"/>
  <c r="AS455" i="39"/>
  <c r="AS456" i="39"/>
  <c r="AS457" i="39"/>
  <c r="AS458" i="39"/>
  <c r="AS459" i="39"/>
  <c r="AS460" i="39"/>
  <c r="AS461" i="39"/>
  <c r="AS462" i="39"/>
  <c r="AS463" i="39"/>
  <c r="AS464" i="39"/>
  <c r="AS465" i="39"/>
  <c r="AS466" i="39"/>
  <c r="AS467" i="39"/>
  <c r="AS468" i="39"/>
  <c r="AS469" i="39"/>
  <c r="AS470" i="39"/>
  <c r="AS471" i="39"/>
  <c r="AS472" i="39"/>
  <c r="AS473" i="39"/>
  <c r="AS474" i="39"/>
  <c r="AS475" i="39"/>
  <c r="AS476" i="39"/>
  <c r="AS477" i="39"/>
  <c r="AS478" i="39"/>
  <c r="AS479" i="39"/>
  <c r="AS480" i="39"/>
  <c r="AS481" i="39"/>
  <c r="AS482" i="39"/>
  <c r="AS483" i="39"/>
  <c r="AS484" i="39"/>
  <c r="AS485" i="39"/>
  <c r="AS486" i="39"/>
  <c r="AS487" i="39"/>
  <c r="AS488" i="39"/>
  <c r="AS489" i="39"/>
  <c r="AS490" i="39"/>
  <c r="AS491" i="39"/>
  <c r="AS492" i="39"/>
  <c r="AS493" i="39"/>
  <c r="AS494" i="39"/>
  <c r="AS495" i="39"/>
  <c r="AS496" i="39"/>
  <c r="AS497" i="39"/>
  <c r="AS498" i="39"/>
  <c r="AS499" i="39"/>
  <c r="AS500" i="39"/>
  <c r="AS501" i="39"/>
  <c r="AS502" i="39"/>
  <c r="AS503" i="39"/>
  <c r="AS504" i="39"/>
  <c r="AS505" i="39"/>
  <c r="AS506" i="39"/>
  <c r="AS507" i="39"/>
  <c r="AS508" i="39"/>
  <c r="AS509" i="39"/>
  <c r="AS510" i="39"/>
  <c r="AS511" i="39"/>
  <c r="AS512" i="39"/>
  <c r="AS513" i="39"/>
  <c r="AS514" i="39"/>
  <c r="AS515" i="39"/>
  <c r="AS516" i="39"/>
  <c r="AS517" i="39"/>
  <c r="AS518" i="39"/>
  <c r="AS519" i="39"/>
  <c r="AS520" i="39"/>
  <c r="AS521" i="39"/>
  <c r="AS522" i="39"/>
  <c r="AS523" i="39"/>
  <c r="AS524" i="39"/>
  <c r="AS525" i="39"/>
  <c r="AS526" i="39"/>
  <c r="AS527" i="39"/>
  <c r="AS528" i="39"/>
  <c r="AS529" i="39"/>
  <c r="AS530" i="39"/>
  <c r="AS531" i="39"/>
  <c r="AS532" i="39"/>
  <c r="AS533" i="39"/>
  <c r="AS534" i="39"/>
  <c r="AS535" i="39"/>
  <c r="AS536" i="39"/>
  <c r="AS537" i="39"/>
  <c r="AS538" i="39"/>
  <c r="AS539" i="39"/>
  <c r="AS540" i="39"/>
  <c r="AS541" i="39"/>
  <c r="AS542" i="39"/>
  <c r="AS543" i="39"/>
  <c r="AS544" i="39"/>
  <c r="AS545" i="39"/>
  <c r="AS546" i="39"/>
  <c r="AS547" i="39"/>
  <c r="AS548" i="39"/>
  <c r="AS549" i="39"/>
  <c r="AS550" i="39"/>
  <c r="AS551" i="39"/>
  <c r="AS552" i="39"/>
  <c r="AS553" i="39"/>
  <c r="AS554" i="39"/>
  <c r="AS555" i="39"/>
  <c r="AS556" i="39"/>
  <c r="AS557" i="39"/>
  <c r="AS558" i="39"/>
  <c r="AS559" i="39"/>
  <c r="AS560" i="39"/>
  <c r="AS561" i="39"/>
  <c r="AS562" i="39"/>
  <c r="AS563" i="39"/>
  <c r="AS564" i="39"/>
  <c r="AS565" i="39"/>
  <c r="AS566" i="39"/>
  <c r="AS567" i="39"/>
  <c r="AS568" i="39"/>
  <c r="AS569" i="39"/>
  <c r="AS570" i="39"/>
  <c r="AS571" i="39"/>
  <c r="AS572" i="39"/>
  <c r="AS573" i="39"/>
  <c r="AS574" i="39"/>
  <c r="AS575" i="39"/>
  <c r="AS576" i="39"/>
  <c r="AS577" i="39"/>
  <c r="AS578" i="39"/>
  <c r="AS579" i="39"/>
  <c r="AS580" i="39"/>
  <c r="AS581" i="39"/>
  <c r="AS582" i="39"/>
  <c r="AS583" i="39"/>
  <c r="AS584" i="39"/>
  <c r="AS585" i="39"/>
  <c r="AS586" i="39"/>
  <c r="AS587" i="39"/>
  <c r="AS588" i="39"/>
  <c r="AS589" i="39"/>
  <c r="AS590" i="39"/>
  <c r="AS591" i="39"/>
  <c r="AS592" i="39"/>
  <c r="AS593" i="39"/>
  <c r="AS594" i="39"/>
  <c r="AS595" i="39"/>
  <c r="AS596" i="39"/>
  <c r="AS597" i="39"/>
  <c r="AS598" i="39"/>
  <c r="AS599" i="39"/>
  <c r="AS600" i="39"/>
  <c r="AS601" i="39"/>
  <c r="AS602" i="39"/>
  <c r="AS603" i="39"/>
  <c r="AS604" i="39"/>
  <c r="AS605" i="39"/>
  <c r="AS606" i="39"/>
  <c r="AS607" i="39"/>
  <c r="AS608" i="39"/>
  <c r="AS609" i="39"/>
  <c r="AS610" i="39"/>
  <c r="AS611" i="39"/>
  <c r="AS612" i="39"/>
  <c r="AS613" i="39"/>
  <c r="AS614" i="39"/>
  <c r="AS615" i="39"/>
  <c r="AS616" i="39"/>
  <c r="AS617" i="39"/>
  <c r="AS618" i="39"/>
  <c r="AS619" i="39"/>
  <c r="AS620" i="39"/>
  <c r="AS621" i="39"/>
  <c r="AS622" i="39"/>
  <c r="AS623" i="39"/>
  <c r="AS624" i="39"/>
  <c r="AS625" i="39"/>
  <c r="AS626" i="39"/>
  <c r="AS627" i="39"/>
  <c r="AS628" i="39"/>
  <c r="AS629" i="39"/>
  <c r="AS630" i="39"/>
  <c r="AS631" i="39"/>
  <c r="AS632" i="39"/>
  <c r="AS633" i="39"/>
  <c r="AS634" i="39"/>
  <c r="AS635" i="39"/>
  <c r="AS636" i="39"/>
  <c r="AS637" i="39"/>
  <c r="AS638" i="39"/>
  <c r="AS639" i="39"/>
  <c r="AS640" i="39"/>
  <c r="AS641" i="39"/>
  <c r="AS642" i="39"/>
  <c r="AS643" i="39"/>
  <c r="AS644" i="39"/>
  <c r="AS645" i="39"/>
  <c r="AS646" i="39"/>
  <c r="AS647" i="39"/>
  <c r="AS648" i="39"/>
  <c r="AS649" i="39"/>
  <c r="AS650" i="39"/>
  <c r="AS651" i="39"/>
  <c r="AS652" i="39"/>
  <c r="AS653" i="39"/>
  <c r="AS654" i="39"/>
  <c r="AS655" i="39"/>
  <c r="AS656" i="39"/>
  <c r="AS657" i="39"/>
  <c r="AS658" i="39"/>
  <c r="AS659" i="39"/>
  <c r="AS660" i="39"/>
  <c r="AS661" i="39"/>
  <c r="AS662" i="39"/>
  <c r="AS663" i="39"/>
  <c r="AS664" i="39"/>
  <c r="AS665" i="39"/>
  <c r="AS666" i="39"/>
  <c r="AS667" i="39"/>
  <c r="AS668" i="39"/>
  <c r="AS669" i="39"/>
  <c r="AS670" i="39"/>
  <c r="AS671" i="39"/>
  <c r="AS672" i="39"/>
  <c r="AS673" i="39"/>
  <c r="AS674" i="39"/>
  <c r="AS675" i="39"/>
  <c r="AS676" i="39"/>
  <c r="AS677" i="39"/>
  <c r="AS678" i="39"/>
  <c r="AS679" i="39"/>
  <c r="AS680" i="39"/>
  <c r="AS681" i="39"/>
  <c r="AS682" i="39"/>
  <c r="AS683" i="39"/>
  <c r="AS684" i="39"/>
  <c r="AS685" i="39"/>
  <c r="AS686" i="39"/>
  <c r="AS687" i="39"/>
  <c r="AS688" i="39"/>
  <c r="AS689" i="39"/>
  <c r="AS690" i="39"/>
  <c r="AS691" i="39"/>
  <c r="AS692" i="39"/>
  <c r="AS693" i="39"/>
  <c r="AS694" i="39"/>
  <c r="AS695" i="39"/>
  <c r="AS696" i="39"/>
  <c r="AS697" i="39"/>
  <c r="AS698" i="39"/>
  <c r="AS699" i="39"/>
  <c r="AS700" i="39"/>
  <c r="AS701" i="39"/>
  <c r="AS702" i="39"/>
  <c r="AS703" i="39"/>
  <c r="AS704" i="39"/>
  <c r="AS705" i="39"/>
  <c r="AS706" i="39"/>
  <c r="AS707" i="39"/>
  <c r="AS708" i="39"/>
  <c r="AS709" i="39"/>
  <c r="AS710" i="39"/>
  <c r="AS711" i="39"/>
  <c r="AS712" i="39"/>
  <c r="AS713" i="39"/>
  <c r="AS714" i="39"/>
  <c r="AS715" i="39"/>
  <c r="AS716" i="39"/>
  <c r="AS717" i="39"/>
  <c r="AS718" i="39"/>
  <c r="AS719" i="39"/>
  <c r="AS720" i="39"/>
  <c r="AS721" i="39"/>
  <c r="AS722" i="39"/>
  <c r="AS723" i="39"/>
  <c r="AS724" i="39"/>
  <c r="AS725" i="39"/>
  <c r="AS726" i="39"/>
  <c r="AS727" i="39"/>
  <c r="AS728" i="39"/>
  <c r="AS729" i="39"/>
  <c r="AS730" i="39"/>
  <c r="AS731" i="39"/>
  <c r="AS732" i="39"/>
  <c r="AS733" i="39"/>
  <c r="AS734" i="39"/>
  <c r="AS735" i="39"/>
  <c r="AS736" i="39"/>
  <c r="AS737" i="39"/>
  <c r="AS738" i="39"/>
  <c r="AS739" i="39"/>
  <c r="AS740" i="39"/>
  <c r="AS741" i="39"/>
  <c r="AS742" i="39"/>
  <c r="AS743" i="39"/>
  <c r="AS744" i="39"/>
  <c r="AS745" i="39"/>
  <c r="AS746" i="39"/>
  <c r="AS747" i="39"/>
  <c r="AS748" i="39"/>
  <c r="AS749" i="39"/>
  <c r="AS750" i="39"/>
  <c r="AS751" i="39"/>
  <c r="AS752" i="39"/>
  <c r="AS753" i="39"/>
  <c r="AS754" i="39"/>
  <c r="AS755" i="39"/>
  <c r="AS756" i="39"/>
  <c r="AS757" i="39"/>
  <c r="AS758" i="39"/>
  <c r="AS759" i="39"/>
  <c r="AS760" i="39"/>
  <c r="AS761" i="39"/>
  <c r="AS762" i="39"/>
  <c r="AS763" i="39"/>
  <c r="AS764" i="39"/>
  <c r="AS765" i="39"/>
  <c r="AS766" i="39"/>
  <c r="AS767" i="39"/>
  <c r="AS768" i="39"/>
  <c r="AS769" i="39"/>
  <c r="AS770" i="39"/>
  <c r="AS771" i="39"/>
  <c r="AS772" i="39"/>
  <c r="AS773" i="39"/>
  <c r="AS774" i="39"/>
  <c r="AS775" i="39"/>
  <c r="AS776" i="39"/>
  <c r="AS777" i="39"/>
  <c r="AS778" i="39"/>
  <c r="AS779" i="39"/>
  <c r="AS780" i="39"/>
  <c r="AS781" i="39"/>
  <c r="AS782" i="39"/>
  <c r="AS783" i="39"/>
  <c r="AS784" i="39"/>
  <c r="AS785" i="39"/>
  <c r="AS786" i="39"/>
  <c r="AS787" i="39"/>
  <c r="AS788" i="39"/>
  <c r="AS789" i="39"/>
  <c r="AS790" i="39"/>
  <c r="AS791" i="39"/>
  <c r="AS792" i="39"/>
  <c r="AS793" i="39"/>
  <c r="AS794" i="39"/>
  <c r="AS795" i="39"/>
  <c r="AS796" i="39"/>
  <c r="AS797" i="39"/>
  <c r="AL5" i="39"/>
  <c r="AL6" i="39"/>
  <c r="AL7" i="39"/>
  <c r="AL8" i="39"/>
  <c r="AL9" i="39"/>
  <c r="AL10" i="39"/>
  <c r="AL11" i="39"/>
  <c r="AL12" i="39"/>
  <c r="AL13" i="39"/>
  <c r="AL14" i="39"/>
  <c r="AL15" i="39"/>
  <c r="AL16" i="39"/>
  <c r="AL17" i="39"/>
  <c r="AL18" i="39"/>
  <c r="AL19" i="39"/>
  <c r="AL20" i="39"/>
  <c r="AL21" i="39"/>
  <c r="AL22" i="39"/>
  <c r="AL23" i="39"/>
  <c r="AL24" i="39"/>
  <c r="AL25" i="39"/>
  <c r="AL26" i="39"/>
  <c r="AL27" i="39"/>
  <c r="AL28" i="39"/>
  <c r="AL29" i="39"/>
  <c r="AL30" i="39"/>
  <c r="AL31" i="39"/>
  <c r="AL32" i="39"/>
  <c r="AL33" i="39"/>
  <c r="AL34" i="39"/>
  <c r="AL35" i="39"/>
  <c r="AL36" i="39"/>
  <c r="AL37" i="39"/>
  <c r="AL38" i="39"/>
  <c r="AL39" i="39"/>
  <c r="AL40" i="39"/>
  <c r="AL41" i="39"/>
  <c r="AL42" i="39"/>
  <c r="AL43" i="39"/>
  <c r="AL44" i="39"/>
  <c r="AL45" i="39"/>
  <c r="AL46" i="39"/>
  <c r="AL47" i="39"/>
  <c r="AL48" i="39"/>
  <c r="AL49" i="39"/>
  <c r="AL50" i="39"/>
  <c r="AL51" i="39"/>
  <c r="AL52" i="39"/>
  <c r="AL53" i="39"/>
  <c r="AL54" i="39"/>
  <c r="AL55" i="39"/>
  <c r="AL56" i="39"/>
  <c r="AL57" i="39"/>
  <c r="AL58" i="39"/>
  <c r="AL59" i="39"/>
  <c r="AL60" i="39"/>
  <c r="AL61" i="39"/>
  <c r="AL62" i="39"/>
  <c r="AL63" i="39"/>
  <c r="AL64" i="39"/>
  <c r="AL65" i="39"/>
  <c r="AL66" i="39"/>
  <c r="AL67" i="39"/>
  <c r="AL68" i="39"/>
  <c r="AL69" i="39"/>
  <c r="AL70" i="39"/>
  <c r="AL71" i="39"/>
  <c r="AL72" i="39"/>
  <c r="AL73" i="39"/>
  <c r="AL74" i="39"/>
  <c r="AL75" i="39"/>
  <c r="AL76" i="39"/>
  <c r="AL77" i="39"/>
  <c r="AL78" i="39"/>
  <c r="AL79" i="39"/>
  <c r="AL80" i="39"/>
  <c r="AL81" i="39"/>
  <c r="AL82" i="39"/>
  <c r="AL83" i="39"/>
  <c r="AL84" i="39"/>
  <c r="AL85" i="39"/>
  <c r="AL86" i="39"/>
  <c r="AL87" i="39"/>
  <c r="AL88" i="39"/>
  <c r="AL89" i="39"/>
  <c r="AL90" i="39"/>
  <c r="AL91" i="39"/>
  <c r="AL92" i="39"/>
  <c r="AL93" i="39"/>
  <c r="AL94" i="39"/>
  <c r="AL95" i="39"/>
  <c r="AL96" i="39"/>
  <c r="AL97" i="39"/>
  <c r="AL98" i="39"/>
  <c r="AL99" i="39"/>
  <c r="AL100" i="39"/>
  <c r="AL101" i="39"/>
  <c r="AL102" i="39"/>
  <c r="AL103" i="39"/>
  <c r="AL104" i="39"/>
  <c r="AL105" i="39"/>
  <c r="AL106" i="39"/>
  <c r="AL107" i="39"/>
  <c r="AL108" i="39"/>
  <c r="AL109" i="39"/>
  <c r="AL110" i="39"/>
  <c r="AL111" i="39"/>
  <c r="AL112" i="39"/>
  <c r="AL113" i="39"/>
  <c r="AL114" i="39"/>
  <c r="AL115" i="39"/>
  <c r="AL116" i="39"/>
  <c r="AL117" i="39"/>
  <c r="AL118" i="39"/>
  <c r="AL119" i="39"/>
  <c r="AL120" i="39"/>
  <c r="AL121" i="39"/>
  <c r="AL122" i="39"/>
  <c r="AL123" i="39"/>
  <c r="AL124" i="39"/>
  <c r="AL125" i="39"/>
  <c r="AL126" i="39"/>
  <c r="AL127" i="39"/>
  <c r="AL128" i="39"/>
  <c r="AL129" i="39"/>
  <c r="AL130" i="39"/>
  <c r="AL131" i="39"/>
  <c r="AL132" i="39"/>
  <c r="AL133" i="39"/>
  <c r="AL134" i="39"/>
  <c r="AL135" i="39"/>
  <c r="AL136" i="39"/>
  <c r="AL137" i="39"/>
  <c r="AL138" i="39"/>
  <c r="AL139" i="39"/>
  <c r="AL140" i="39"/>
  <c r="AL141" i="39"/>
  <c r="AL142" i="39"/>
  <c r="AL143" i="39"/>
  <c r="AL144" i="39"/>
  <c r="AL145" i="39"/>
  <c r="AL146" i="39"/>
  <c r="AL147" i="39"/>
  <c r="AL148" i="39"/>
  <c r="AL149" i="39"/>
  <c r="AL150" i="39"/>
  <c r="AL151" i="39"/>
  <c r="AL152" i="39"/>
  <c r="AL153" i="39"/>
  <c r="AL154" i="39"/>
  <c r="AL155" i="39"/>
  <c r="AL156" i="39"/>
  <c r="AL157" i="39"/>
  <c r="AL158" i="39"/>
  <c r="AL159" i="39"/>
  <c r="AL160" i="39"/>
  <c r="AL161" i="39"/>
  <c r="AL162" i="39"/>
  <c r="AL163" i="39"/>
  <c r="AL164" i="39"/>
  <c r="AL165" i="39"/>
  <c r="AL166" i="39"/>
  <c r="AL167" i="39"/>
  <c r="AL168" i="39"/>
  <c r="AL169" i="39"/>
  <c r="AL170" i="39"/>
  <c r="AL171" i="39"/>
  <c r="AL172" i="39"/>
  <c r="AL173" i="39"/>
  <c r="AL174" i="39"/>
  <c r="AL175" i="39"/>
  <c r="AL176" i="39"/>
  <c r="AL177" i="39"/>
  <c r="AL178" i="39"/>
  <c r="AL179" i="39"/>
  <c r="AL180" i="39"/>
  <c r="AL181" i="39"/>
  <c r="AL182" i="39"/>
  <c r="AL183" i="39"/>
  <c r="AL184" i="39"/>
  <c r="AL185" i="39"/>
  <c r="AL186" i="39"/>
  <c r="AL187" i="39"/>
  <c r="AL188" i="39"/>
  <c r="AL189" i="39"/>
  <c r="AL190" i="39"/>
  <c r="AL191" i="39"/>
  <c r="AL192" i="39"/>
  <c r="AL193" i="39"/>
  <c r="AL194" i="39"/>
  <c r="AL195" i="39"/>
  <c r="AL196" i="39"/>
  <c r="AL197" i="39"/>
  <c r="AL198" i="39"/>
  <c r="AL199" i="39"/>
  <c r="AL200" i="39"/>
  <c r="AL201" i="39"/>
  <c r="AL202" i="39"/>
  <c r="AL203" i="39"/>
  <c r="AL204" i="39"/>
  <c r="AL205" i="39"/>
  <c r="AL206" i="39"/>
  <c r="AL207" i="39"/>
  <c r="AL208" i="39"/>
  <c r="AL209" i="39"/>
  <c r="AL210" i="39"/>
  <c r="AL211" i="39"/>
  <c r="AL212" i="39"/>
  <c r="AL213" i="39"/>
  <c r="AL214" i="39"/>
  <c r="AL215" i="39"/>
  <c r="AL216" i="39"/>
  <c r="AL217" i="39"/>
  <c r="AL218" i="39"/>
  <c r="AL219" i="39"/>
  <c r="AL220" i="39"/>
  <c r="AL221" i="39"/>
  <c r="AL222" i="39"/>
  <c r="AL223" i="39"/>
  <c r="AL224" i="39"/>
  <c r="AL225" i="39"/>
  <c r="AL226" i="39"/>
  <c r="AL227" i="39"/>
  <c r="AL228" i="39"/>
  <c r="AL229" i="39"/>
  <c r="AL230" i="39"/>
  <c r="AL231" i="39"/>
  <c r="AL232" i="39"/>
  <c r="AL233" i="39"/>
  <c r="AL234" i="39"/>
  <c r="AL235" i="39"/>
  <c r="AL236" i="39"/>
  <c r="AL237" i="39"/>
  <c r="AL238" i="39"/>
  <c r="AL239" i="39"/>
  <c r="AL240" i="39"/>
  <c r="AL241" i="39"/>
  <c r="AL242" i="39"/>
  <c r="AL243" i="39"/>
  <c r="AL244" i="39"/>
  <c r="AL245" i="39"/>
  <c r="AL246" i="39"/>
  <c r="AL247" i="39"/>
  <c r="AL248" i="39"/>
  <c r="AL249" i="39"/>
  <c r="AL250" i="39"/>
  <c r="AL251" i="39"/>
  <c r="AL252" i="39"/>
  <c r="AL253" i="39"/>
  <c r="AL254" i="39"/>
  <c r="AL255" i="39"/>
  <c r="AL256" i="39"/>
  <c r="AL257" i="39"/>
  <c r="AL258" i="39"/>
  <c r="AL259" i="39"/>
  <c r="AL260" i="39"/>
  <c r="AL261" i="39"/>
  <c r="AL262" i="39"/>
  <c r="AL263" i="39"/>
  <c r="AL264" i="39"/>
  <c r="AL265" i="39"/>
  <c r="AL266" i="39"/>
  <c r="AL267" i="39"/>
  <c r="AL268" i="39"/>
  <c r="AL269" i="39"/>
  <c r="AL270" i="39"/>
  <c r="AL271" i="39"/>
  <c r="AL272" i="39"/>
  <c r="AL273" i="39"/>
  <c r="AL274" i="39"/>
  <c r="AL275" i="39"/>
  <c r="AL276" i="39"/>
  <c r="AL277" i="39"/>
  <c r="AL278" i="39"/>
  <c r="AL279" i="39"/>
  <c r="AL280" i="39"/>
  <c r="AL281" i="39"/>
  <c r="AL282" i="39"/>
  <c r="AL283" i="39"/>
  <c r="AL284" i="39"/>
  <c r="AL285" i="39"/>
  <c r="AL286" i="39"/>
  <c r="AL287" i="39"/>
  <c r="AL288" i="39"/>
  <c r="AL289" i="39"/>
  <c r="AL290" i="39"/>
  <c r="AL291" i="39"/>
  <c r="AL292" i="39"/>
  <c r="AL293" i="39"/>
  <c r="AL294" i="39"/>
  <c r="AL295" i="39"/>
  <c r="AL296" i="39"/>
  <c r="AL297" i="39"/>
  <c r="AL298" i="39"/>
  <c r="AL299" i="39"/>
  <c r="AL300" i="39"/>
  <c r="AL301" i="39"/>
  <c r="AL302" i="39"/>
  <c r="AL303" i="39"/>
  <c r="X5" i="39"/>
  <c r="X6" i="39"/>
  <c r="X7" i="39"/>
  <c r="X8" i="39"/>
  <c r="X9" i="39"/>
  <c r="X10" i="39"/>
  <c r="X11" i="39"/>
  <c r="X12" i="39"/>
  <c r="X13" i="39"/>
  <c r="X14" i="39"/>
  <c r="X15" i="39"/>
  <c r="X16" i="39"/>
  <c r="X17" i="39"/>
  <c r="X18" i="39"/>
  <c r="X19" i="39"/>
  <c r="X20" i="39"/>
  <c r="X21" i="39"/>
  <c r="X22" i="39"/>
  <c r="X23" i="39"/>
  <c r="X24" i="39"/>
  <c r="X25" i="39"/>
  <c r="X26" i="39"/>
  <c r="X27" i="39"/>
  <c r="X28" i="39"/>
  <c r="X29" i="39"/>
  <c r="X30" i="39"/>
  <c r="X31" i="39"/>
  <c r="X32" i="39"/>
  <c r="X33" i="39"/>
  <c r="X34" i="39"/>
  <c r="X35" i="39"/>
  <c r="X36" i="39"/>
  <c r="X37" i="39"/>
  <c r="X38" i="39"/>
  <c r="X39" i="39"/>
  <c r="X40" i="39"/>
  <c r="X41" i="39"/>
  <c r="X42" i="39"/>
  <c r="X43" i="39"/>
  <c r="X44" i="39"/>
  <c r="X45" i="39"/>
  <c r="X46" i="39"/>
  <c r="X47" i="39"/>
  <c r="X48" i="39"/>
  <c r="X49" i="39"/>
  <c r="X50" i="39"/>
  <c r="X51" i="39"/>
  <c r="X52" i="39"/>
  <c r="X53" i="39"/>
  <c r="X54" i="39"/>
  <c r="X55" i="39"/>
  <c r="X56" i="39"/>
  <c r="X57" i="39"/>
  <c r="X58" i="39"/>
  <c r="X59" i="39"/>
  <c r="X60" i="39"/>
  <c r="X61" i="39"/>
  <c r="X62" i="39"/>
  <c r="X63" i="39"/>
  <c r="X64" i="39"/>
  <c r="X65" i="39"/>
  <c r="X66" i="39"/>
  <c r="X67" i="39"/>
  <c r="X68" i="39"/>
  <c r="X69" i="39"/>
  <c r="X70" i="39"/>
  <c r="X71" i="39"/>
  <c r="X72" i="39"/>
  <c r="X73" i="39"/>
  <c r="X74" i="39"/>
  <c r="X75" i="39"/>
  <c r="X76" i="39"/>
  <c r="X77" i="39"/>
  <c r="X78" i="39"/>
  <c r="X79" i="39"/>
  <c r="X80" i="39"/>
  <c r="X81" i="39"/>
  <c r="X82" i="39"/>
  <c r="X83" i="39"/>
  <c r="X84" i="39"/>
  <c r="X85" i="39"/>
  <c r="X86" i="39"/>
  <c r="X87" i="39"/>
  <c r="X88" i="39"/>
  <c r="X89" i="39"/>
  <c r="X90" i="39"/>
  <c r="X91" i="39"/>
  <c r="X92" i="39"/>
  <c r="X93" i="39"/>
  <c r="X94" i="39"/>
  <c r="X95" i="39"/>
  <c r="X96" i="39"/>
  <c r="X97" i="39"/>
  <c r="X98" i="39"/>
  <c r="X99" i="39"/>
  <c r="X100" i="39"/>
  <c r="X101" i="39"/>
  <c r="X102" i="39"/>
  <c r="X103" i="39"/>
  <c r="X104" i="39"/>
  <c r="X105" i="39"/>
  <c r="X106" i="39"/>
  <c r="X107" i="39"/>
  <c r="X108" i="39"/>
  <c r="X109" i="39"/>
  <c r="X110" i="39"/>
  <c r="X111" i="39"/>
  <c r="X112" i="39"/>
  <c r="X113" i="39"/>
  <c r="X114" i="39"/>
  <c r="X115" i="39"/>
  <c r="X116" i="39"/>
  <c r="X117" i="39"/>
  <c r="X118" i="39"/>
  <c r="X119" i="39"/>
  <c r="X120" i="39"/>
  <c r="X121" i="39"/>
  <c r="X122" i="39"/>
  <c r="X123" i="39"/>
  <c r="X124" i="39"/>
  <c r="X125" i="39"/>
  <c r="X126" i="39"/>
  <c r="X127" i="39"/>
  <c r="X128" i="39"/>
  <c r="X129" i="39"/>
  <c r="X130" i="39"/>
  <c r="X131" i="39"/>
  <c r="X132" i="39"/>
  <c r="X133" i="39"/>
  <c r="X134" i="39"/>
  <c r="X135" i="39"/>
  <c r="X136" i="39"/>
  <c r="X137" i="39"/>
  <c r="X138" i="39"/>
  <c r="X139" i="39"/>
  <c r="X140" i="39"/>
  <c r="X141" i="39"/>
  <c r="X142" i="39"/>
  <c r="X143" i="39"/>
  <c r="X144" i="39"/>
  <c r="X145" i="39"/>
  <c r="X146" i="39"/>
  <c r="X147" i="39"/>
  <c r="X148" i="39"/>
  <c r="X149" i="39"/>
  <c r="X150" i="39"/>
  <c r="X151" i="39"/>
  <c r="X152" i="39"/>
  <c r="X153" i="39"/>
  <c r="X154" i="39"/>
  <c r="X155" i="39"/>
  <c r="X156" i="39"/>
  <c r="X157" i="39"/>
  <c r="X158" i="39"/>
  <c r="X159" i="39"/>
  <c r="X160" i="39"/>
  <c r="X161" i="39"/>
  <c r="X162" i="39"/>
  <c r="X163" i="39"/>
  <c r="X164" i="39"/>
  <c r="X165" i="39"/>
  <c r="X166" i="39"/>
  <c r="X167" i="39"/>
  <c r="X168" i="39"/>
  <c r="X169" i="39"/>
  <c r="X170" i="39"/>
  <c r="X171" i="39"/>
  <c r="X172" i="39"/>
  <c r="X173" i="39"/>
  <c r="X174" i="39"/>
  <c r="X175" i="39"/>
  <c r="X176" i="39"/>
  <c r="X177" i="39"/>
  <c r="X178" i="39"/>
  <c r="X179" i="39"/>
  <c r="X180" i="39"/>
  <c r="X181" i="39"/>
  <c r="X182" i="39"/>
  <c r="X183" i="39"/>
  <c r="X184" i="39"/>
  <c r="X185" i="39"/>
  <c r="X186" i="39"/>
  <c r="X187" i="39"/>
  <c r="X188" i="39"/>
  <c r="X189" i="39"/>
  <c r="X190" i="39"/>
  <c r="X191" i="39"/>
  <c r="X192" i="39"/>
  <c r="X193" i="39"/>
  <c r="X194" i="39"/>
  <c r="X195" i="39"/>
  <c r="X196" i="39"/>
  <c r="X197" i="39"/>
  <c r="X198" i="39"/>
  <c r="X199" i="39"/>
  <c r="X200" i="39"/>
  <c r="X201" i="39"/>
  <c r="X202" i="39"/>
  <c r="X203" i="39"/>
  <c r="X204" i="39"/>
  <c r="X205" i="39"/>
  <c r="X206" i="39"/>
  <c r="X207" i="39"/>
  <c r="X208" i="39"/>
  <c r="X209" i="39"/>
  <c r="X210" i="39"/>
  <c r="X211" i="39"/>
  <c r="X212" i="39"/>
  <c r="X213" i="39"/>
  <c r="X214" i="39"/>
  <c r="X215" i="39"/>
  <c r="X216" i="39"/>
  <c r="X217" i="39"/>
  <c r="X218" i="39"/>
  <c r="X219" i="39"/>
  <c r="X220" i="39"/>
  <c r="X221" i="39"/>
  <c r="X222" i="39"/>
  <c r="X223" i="39"/>
  <c r="X224" i="39"/>
  <c r="X225" i="39"/>
  <c r="X226" i="39"/>
  <c r="X227" i="39"/>
  <c r="X228" i="39"/>
  <c r="X229" i="39"/>
  <c r="X230" i="39"/>
  <c r="X231" i="39"/>
  <c r="X232" i="39"/>
  <c r="X233" i="39"/>
  <c r="X234" i="39"/>
  <c r="X235" i="39"/>
  <c r="X236" i="39"/>
  <c r="X237" i="39"/>
  <c r="X238" i="39"/>
  <c r="X239" i="39"/>
  <c r="X240" i="39"/>
  <c r="X241" i="39"/>
  <c r="X242" i="39"/>
  <c r="X243" i="39"/>
  <c r="X244" i="39"/>
  <c r="X245" i="39"/>
  <c r="X246" i="39"/>
  <c r="X247" i="39"/>
  <c r="X248" i="39"/>
  <c r="X249" i="39"/>
  <c r="X250" i="39"/>
  <c r="X251" i="39"/>
  <c r="X252" i="39"/>
  <c r="X253" i="39"/>
  <c r="X254" i="39"/>
  <c r="X255" i="39"/>
  <c r="X256" i="39"/>
  <c r="X257" i="39"/>
  <c r="X258" i="39"/>
  <c r="X259" i="39"/>
  <c r="X260" i="39"/>
  <c r="X261" i="39"/>
  <c r="X262" i="39"/>
  <c r="X263" i="39"/>
  <c r="X264" i="39"/>
  <c r="X265" i="39"/>
  <c r="X266" i="39"/>
  <c r="X267" i="39"/>
  <c r="X268" i="39"/>
  <c r="X269" i="39"/>
  <c r="X270" i="39"/>
  <c r="X271" i="39"/>
  <c r="X272" i="39"/>
  <c r="X273" i="39"/>
  <c r="X274" i="39"/>
  <c r="X275" i="39"/>
  <c r="X276" i="39"/>
  <c r="X277" i="39"/>
  <c r="X278" i="39"/>
  <c r="X279" i="39"/>
  <c r="X280" i="39"/>
  <c r="X281" i="39"/>
  <c r="X282" i="39"/>
  <c r="X283" i="39"/>
  <c r="X284" i="39"/>
  <c r="X285" i="39"/>
  <c r="X286" i="39"/>
  <c r="X287" i="39"/>
  <c r="X288" i="39"/>
  <c r="X289" i="39"/>
  <c r="X290" i="39"/>
  <c r="X291" i="39"/>
  <c r="X292" i="39"/>
  <c r="X293" i="39"/>
  <c r="X294" i="39"/>
  <c r="X295" i="39"/>
  <c r="X296" i="39"/>
  <c r="X297" i="39"/>
  <c r="X298" i="39"/>
  <c r="X299" i="39"/>
  <c r="X300" i="39"/>
  <c r="X301" i="39"/>
  <c r="X302" i="39"/>
  <c r="X303" i="39"/>
  <c r="X304" i="39"/>
  <c r="X305" i="39"/>
  <c r="X306" i="39"/>
  <c r="X307" i="39"/>
  <c r="X308" i="39"/>
  <c r="X309" i="39"/>
  <c r="X310" i="39"/>
  <c r="X311" i="39"/>
  <c r="X312" i="39"/>
  <c r="X313" i="39"/>
  <c r="X314" i="39"/>
  <c r="X315" i="39"/>
  <c r="X316" i="39"/>
  <c r="X317" i="39"/>
  <c r="X318" i="39"/>
  <c r="X319" i="39"/>
  <c r="X320" i="39"/>
  <c r="X321" i="39"/>
  <c r="X322" i="39"/>
  <c r="X323" i="39"/>
  <c r="X324" i="39"/>
  <c r="X325" i="39"/>
  <c r="X326" i="39"/>
  <c r="X327" i="39"/>
  <c r="X328" i="39"/>
  <c r="X329" i="39"/>
  <c r="X330" i="39"/>
  <c r="X331" i="39"/>
  <c r="X332" i="39"/>
  <c r="X333" i="39"/>
  <c r="X334" i="39"/>
  <c r="X335" i="39"/>
  <c r="X336" i="39"/>
  <c r="X337" i="39"/>
  <c r="X338" i="39"/>
  <c r="X339" i="39"/>
  <c r="X340" i="39"/>
  <c r="X341" i="39"/>
  <c r="X342" i="39"/>
  <c r="X343" i="39"/>
  <c r="X344" i="39"/>
  <c r="X345" i="39"/>
  <c r="X346" i="39"/>
  <c r="X347" i="39"/>
  <c r="X348" i="39"/>
  <c r="X349" i="39"/>
  <c r="X350" i="39"/>
  <c r="X351" i="39"/>
  <c r="X352" i="39"/>
  <c r="X353" i="39"/>
  <c r="X354" i="39"/>
  <c r="X355" i="39"/>
  <c r="AE5" i="39"/>
  <c r="AE6" i="39"/>
  <c r="AE7" i="39"/>
  <c r="AE8" i="39"/>
  <c r="AE9" i="39"/>
  <c r="AE10" i="39"/>
  <c r="AE11" i="39"/>
  <c r="AE12" i="39"/>
  <c r="AE13" i="39"/>
  <c r="AE14" i="39"/>
  <c r="AE15" i="39"/>
  <c r="AE16" i="39"/>
  <c r="AE17" i="39"/>
  <c r="AE18" i="39"/>
  <c r="AE19" i="39"/>
  <c r="AE20" i="39"/>
  <c r="AE21" i="39"/>
  <c r="AE22" i="39"/>
  <c r="AE23" i="39"/>
  <c r="AE24" i="39"/>
  <c r="AE25" i="39"/>
  <c r="AE26" i="39"/>
  <c r="AE27" i="39"/>
  <c r="AE28" i="39"/>
  <c r="AE29" i="39"/>
  <c r="AE30" i="39"/>
  <c r="AE31" i="39"/>
  <c r="AE32" i="39"/>
  <c r="AE33" i="39"/>
  <c r="AE34" i="39"/>
  <c r="AE35" i="39"/>
  <c r="AE36" i="39"/>
  <c r="AE37" i="39"/>
  <c r="AE38" i="39"/>
  <c r="AE39" i="39"/>
  <c r="AE40" i="39"/>
  <c r="AE41" i="39"/>
  <c r="AE42" i="39"/>
  <c r="AE43" i="39"/>
  <c r="AE44" i="39"/>
  <c r="AE45" i="39"/>
  <c r="AE46" i="39"/>
  <c r="AE47" i="39"/>
  <c r="AE48" i="39"/>
  <c r="AE49" i="39"/>
  <c r="AE50" i="39"/>
  <c r="AE51" i="39"/>
  <c r="AE52" i="39"/>
  <c r="AE53" i="39"/>
  <c r="AE54" i="39"/>
  <c r="AE55" i="39"/>
  <c r="AE56" i="39"/>
  <c r="AE57" i="39"/>
  <c r="AE58" i="39"/>
  <c r="AE59" i="39"/>
  <c r="AE60" i="39"/>
  <c r="AE61" i="39"/>
  <c r="AE62" i="39"/>
  <c r="AE63" i="39"/>
  <c r="AE64" i="39"/>
  <c r="AE65" i="39"/>
  <c r="AE66" i="39"/>
  <c r="AE67" i="39"/>
  <c r="AE68" i="39"/>
  <c r="AE69" i="39"/>
  <c r="AE70" i="39"/>
  <c r="AE71" i="39"/>
  <c r="AE72" i="39"/>
  <c r="AE73" i="39"/>
  <c r="AE74" i="39"/>
  <c r="AE75" i="39"/>
  <c r="AE76" i="39"/>
  <c r="AE77" i="39"/>
  <c r="AE78" i="39"/>
  <c r="AE79" i="39"/>
  <c r="AE80" i="39"/>
  <c r="AE81" i="39"/>
  <c r="AE82" i="39"/>
  <c r="AE83" i="39"/>
  <c r="AE84" i="39"/>
  <c r="AE85" i="39"/>
  <c r="AE86" i="39"/>
  <c r="AE87" i="39"/>
  <c r="AE88" i="39"/>
  <c r="AE89" i="39"/>
  <c r="AE90" i="39"/>
  <c r="AE91" i="39"/>
  <c r="AE92" i="39"/>
  <c r="AE93" i="39"/>
  <c r="AE94" i="39"/>
  <c r="AE95" i="39"/>
  <c r="AE96" i="39"/>
  <c r="AE97" i="39"/>
  <c r="AE98" i="39"/>
  <c r="AE99" i="39"/>
  <c r="AE100" i="39"/>
  <c r="AE101" i="39"/>
  <c r="AE102" i="39"/>
  <c r="AE103" i="39"/>
  <c r="AE104" i="39"/>
  <c r="AE105" i="39"/>
  <c r="AE106" i="39"/>
  <c r="AE107" i="39"/>
  <c r="AE108" i="39"/>
  <c r="AE109" i="39"/>
  <c r="AE110" i="39"/>
  <c r="AE111" i="39"/>
  <c r="AE112" i="39"/>
  <c r="AE113" i="39"/>
  <c r="AE114" i="39"/>
  <c r="AE115" i="39"/>
  <c r="AE116" i="39"/>
  <c r="AE117" i="39"/>
  <c r="AE118" i="39"/>
  <c r="AE119" i="39"/>
  <c r="AE120" i="39"/>
  <c r="AE121" i="39"/>
  <c r="AE122" i="39"/>
  <c r="AE123" i="39"/>
  <c r="AE124" i="39"/>
  <c r="AE125" i="39"/>
  <c r="AE126" i="39"/>
  <c r="AE127" i="39"/>
  <c r="AE128" i="39"/>
  <c r="AE129" i="39"/>
  <c r="AE130" i="39"/>
  <c r="AE131" i="39"/>
  <c r="AE132" i="39"/>
  <c r="AE133" i="39"/>
  <c r="AE134" i="39"/>
  <c r="AE135" i="39"/>
  <c r="AE136" i="39"/>
  <c r="AE137" i="39"/>
  <c r="AE138" i="39"/>
  <c r="AE139" i="39"/>
  <c r="AE140" i="39"/>
  <c r="AE141" i="39"/>
  <c r="AE142" i="39"/>
  <c r="AE143" i="39"/>
  <c r="AE144" i="39"/>
  <c r="AE145" i="39"/>
  <c r="AE146" i="39"/>
  <c r="AE147" i="39"/>
  <c r="AE148" i="39"/>
  <c r="AE149" i="39"/>
  <c r="AE150" i="39"/>
  <c r="AE151" i="39"/>
  <c r="AE152" i="39"/>
  <c r="AE153" i="39"/>
  <c r="AE154" i="39"/>
  <c r="AE155" i="39"/>
  <c r="AE156" i="39"/>
  <c r="AE157" i="39"/>
  <c r="AE158" i="39"/>
  <c r="AE159" i="39"/>
  <c r="AE160" i="39"/>
  <c r="AE161" i="39"/>
  <c r="AE162" i="39"/>
  <c r="AE163" i="39"/>
  <c r="AE164" i="39"/>
  <c r="AE165" i="39"/>
  <c r="AE166" i="39"/>
  <c r="AE167" i="39"/>
  <c r="AE168" i="39"/>
  <c r="AE169" i="39"/>
  <c r="AE170" i="39"/>
  <c r="AE171" i="39"/>
  <c r="AE172" i="39"/>
  <c r="AE173" i="39"/>
  <c r="AE174" i="39"/>
  <c r="AE175" i="39"/>
  <c r="AE176" i="39"/>
  <c r="AE177" i="39"/>
  <c r="AE178" i="39"/>
  <c r="AE179" i="39"/>
  <c r="AE180" i="39"/>
  <c r="AE181" i="39"/>
  <c r="AE182" i="39"/>
  <c r="AE183" i="39"/>
  <c r="AE184" i="39"/>
  <c r="AE185" i="39"/>
  <c r="AE186" i="39"/>
  <c r="AE187" i="39"/>
  <c r="AE188" i="39"/>
  <c r="AE189" i="39"/>
  <c r="AE190" i="39"/>
  <c r="AE191" i="39"/>
  <c r="AE192" i="39"/>
  <c r="AE193" i="39"/>
  <c r="AE194" i="39"/>
  <c r="AE195" i="39"/>
  <c r="AE196" i="39"/>
  <c r="AE197" i="39"/>
  <c r="AE198" i="39"/>
  <c r="AE199" i="39"/>
  <c r="AE200" i="39"/>
  <c r="AE201" i="39"/>
  <c r="AE202" i="39"/>
  <c r="AE203" i="39"/>
  <c r="AE204" i="39"/>
  <c r="AE205" i="39"/>
  <c r="AE206" i="39"/>
  <c r="AE207" i="39"/>
  <c r="AE208" i="39"/>
  <c r="AE209" i="39"/>
  <c r="AE210" i="39"/>
  <c r="AE211" i="39"/>
  <c r="AE212" i="39"/>
  <c r="AE213" i="39"/>
  <c r="AE214" i="39"/>
  <c r="AE215" i="39"/>
  <c r="AE216" i="39"/>
  <c r="AE217" i="39"/>
  <c r="AE218" i="39"/>
  <c r="AE219" i="39"/>
  <c r="AE220" i="39"/>
  <c r="AE221" i="39"/>
  <c r="AE222" i="39"/>
  <c r="AE223" i="39"/>
  <c r="AE224" i="39"/>
  <c r="AE225" i="39"/>
  <c r="AE226" i="39"/>
  <c r="AE227" i="39"/>
  <c r="AE228" i="39"/>
  <c r="AE229" i="39"/>
  <c r="AE230" i="39"/>
  <c r="AE231" i="39"/>
  <c r="AE232" i="39"/>
  <c r="AE233" i="39"/>
  <c r="AE234" i="39"/>
  <c r="AE235" i="39"/>
  <c r="AE236" i="39"/>
  <c r="AE237" i="39"/>
  <c r="AE238" i="39"/>
  <c r="AE239" i="39"/>
  <c r="AE240" i="39"/>
  <c r="AE241" i="39"/>
  <c r="AE242" i="39"/>
  <c r="AE243" i="39"/>
  <c r="AE244" i="39"/>
  <c r="AE245" i="39"/>
  <c r="AE246" i="39"/>
  <c r="AE247" i="39"/>
  <c r="AE248" i="39"/>
  <c r="AE249" i="39"/>
  <c r="AE250" i="39"/>
  <c r="AE251" i="39"/>
  <c r="AE252" i="39"/>
  <c r="AE253" i="39"/>
  <c r="AE254" i="39"/>
  <c r="AE255" i="39"/>
  <c r="AE256" i="39"/>
  <c r="AE257" i="39"/>
  <c r="AE258" i="39"/>
  <c r="AE259" i="39"/>
  <c r="AE260" i="39"/>
  <c r="AE261" i="39"/>
  <c r="AE262" i="39"/>
  <c r="AE263" i="39"/>
  <c r="AE264" i="39"/>
  <c r="AE265" i="39"/>
  <c r="AE266" i="39"/>
  <c r="AE267" i="39"/>
  <c r="AE268" i="39"/>
  <c r="AE269" i="39"/>
  <c r="AE270" i="39"/>
  <c r="AE271" i="39"/>
  <c r="AE272" i="39"/>
  <c r="AE273" i="39"/>
  <c r="AE274" i="39"/>
  <c r="AE275" i="39"/>
  <c r="AE276" i="39"/>
  <c r="AE277" i="39"/>
  <c r="AE278" i="39"/>
  <c r="AE279" i="39"/>
  <c r="AE280" i="39"/>
  <c r="AE281" i="39"/>
  <c r="AE282" i="39"/>
  <c r="AE283" i="39"/>
  <c r="AE284" i="39"/>
  <c r="AE285" i="39"/>
  <c r="AE286" i="39"/>
  <c r="AE287" i="39"/>
  <c r="AE288" i="39"/>
  <c r="AE289" i="39"/>
  <c r="AE290" i="39"/>
  <c r="AE291" i="39"/>
  <c r="AE292" i="39"/>
  <c r="AE293" i="39"/>
  <c r="AE294" i="39"/>
  <c r="AE295" i="39"/>
  <c r="AE296" i="39"/>
  <c r="AE297" i="39"/>
  <c r="AE298" i="39"/>
  <c r="AE299" i="39"/>
  <c r="AE300" i="39"/>
  <c r="AE301" i="39"/>
  <c r="AE302" i="39"/>
  <c r="AE303" i="39"/>
  <c r="AE304" i="39"/>
  <c r="AE305" i="39"/>
  <c r="AE306" i="39"/>
  <c r="AE307" i="39"/>
  <c r="AE308" i="39"/>
  <c r="AE309" i="39"/>
  <c r="AE310" i="39"/>
  <c r="AE311" i="39"/>
  <c r="AE312" i="39"/>
  <c r="AE313" i="39"/>
  <c r="AE314" i="39"/>
  <c r="AE315" i="39"/>
  <c r="AE316" i="39"/>
  <c r="AE317" i="39"/>
  <c r="AE318" i="39"/>
  <c r="AE319" i="39"/>
  <c r="AE320" i="39"/>
  <c r="AE321" i="39"/>
  <c r="AE322" i="39"/>
  <c r="AE323" i="39"/>
  <c r="AE324" i="39"/>
  <c r="AE325" i="39"/>
  <c r="AE326" i="39"/>
  <c r="AE327" i="39"/>
  <c r="AE328" i="39"/>
  <c r="AE329" i="39"/>
  <c r="AE330" i="39"/>
  <c r="AE331" i="39"/>
  <c r="AE332" i="39"/>
  <c r="AE333" i="39"/>
  <c r="AE334" i="39"/>
  <c r="AE335" i="39"/>
  <c r="AE336" i="39"/>
  <c r="AE337" i="39"/>
  <c r="AE338" i="39"/>
  <c r="AE339" i="39"/>
  <c r="AE340" i="39"/>
  <c r="AE341" i="39"/>
  <c r="AE342" i="39"/>
  <c r="AE343" i="39"/>
  <c r="AE344" i="39"/>
  <c r="AE345" i="39"/>
  <c r="AE346" i="39"/>
  <c r="AE347" i="39"/>
  <c r="AE348" i="39"/>
  <c r="AE349" i="39"/>
  <c r="AE350" i="39"/>
  <c r="AE351" i="39"/>
  <c r="AE352" i="39"/>
  <c r="AE353" i="39"/>
  <c r="AE354" i="39"/>
  <c r="AE355" i="39"/>
  <c r="AE356" i="39"/>
  <c r="AE357" i="39"/>
  <c r="AE358" i="39"/>
  <c r="AE359" i="39"/>
  <c r="AE360" i="39"/>
  <c r="AE361" i="39"/>
  <c r="AE362" i="39"/>
  <c r="AE363" i="39"/>
  <c r="AE364" i="39"/>
  <c r="AE365" i="39"/>
  <c r="AE366" i="39"/>
  <c r="AE367" i="39"/>
  <c r="AE368" i="39"/>
  <c r="AE369" i="39"/>
  <c r="AE370" i="39"/>
  <c r="AE371" i="39"/>
  <c r="AE372" i="39"/>
  <c r="AE373" i="39"/>
  <c r="AE374" i="39"/>
  <c r="AE375" i="39"/>
  <c r="AE376" i="39"/>
  <c r="AE377" i="39"/>
  <c r="AE378" i="39"/>
  <c r="AE379" i="39"/>
  <c r="AE380" i="39"/>
  <c r="AE381" i="39"/>
  <c r="AE382" i="39"/>
  <c r="AE383" i="39"/>
  <c r="AE384" i="39"/>
  <c r="AE385" i="39"/>
  <c r="AE386" i="39"/>
  <c r="AE387" i="39"/>
  <c r="AE388" i="39"/>
  <c r="AE389" i="39"/>
  <c r="AE390" i="39"/>
  <c r="AE391" i="39"/>
  <c r="AE392" i="39"/>
  <c r="AE393" i="39"/>
  <c r="AE394" i="39"/>
  <c r="AE395" i="39"/>
  <c r="AE396" i="39"/>
  <c r="AE397" i="39"/>
  <c r="AE398" i="39"/>
  <c r="AE399" i="39"/>
  <c r="AE400" i="39"/>
  <c r="AE401" i="39"/>
  <c r="AE402" i="39"/>
  <c r="AE403" i="39"/>
  <c r="AE404" i="39"/>
  <c r="AE405" i="39"/>
  <c r="AE406" i="39"/>
  <c r="AE407" i="39"/>
  <c r="AE408" i="39"/>
  <c r="AE409" i="39"/>
  <c r="AE410" i="39"/>
  <c r="AE411" i="39"/>
  <c r="AE412" i="39"/>
  <c r="AE413" i="39"/>
  <c r="AE414" i="39"/>
  <c r="AE415" i="39"/>
  <c r="AE416" i="39"/>
  <c r="AE417" i="39"/>
  <c r="AE418" i="39"/>
  <c r="AE419" i="39"/>
  <c r="AE420" i="39"/>
  <c r="AE421" i="39"/>
  <c r="AE422" i="39"/>
  <c r="AE423" i="39"/>
  <c r="AE424" i="39"/>
  <c r="AE425" i="39"/>
  <c r="AE426" i="39"/>
  <c r="AE427" i="39"/>
  <c r="AE428" i="39"/>
  <c r="AE429" i="39"/>
  <c r="AE430" i="39"/>
  <c r="AE431" i="39"/>
  <c r="AE432" i="39"/>
  <c r="AE433" i="39"/>
  <c r="AE434" i="39"/>
  <c r="AE435" i="39"/>
  <c r="AE436" i="39"/>
  <c r="AE437" i="39"/>
  <c r="AE438" i="39"/>
  <c r="AE439" i="39"/>
  <c r="AE440" i="39"/>
  <c r="AE441" i="39"/>
  <c r="AE442" i="39"/>
  <c r="AE443" i="39"/>
  <c r="AE444" i="39"/>
  <c r="AE445" i="39"/>
  <c r="AE446" i="39"/>
  <c r="AE447" i="39"/>
  <c r="AE448" i="39"/>
  <c r="AE449" i="39"/>
  <c r="AE450" i="39"/>
  <c r="AE451" i="39"/>
  <c r="AE452" i="39"/>
  <c r="AE453" i="39"/>
  <c r="AE454" i="39"/>
  <c r="AE455" i="39"/>
  <c r="AE456" i="39"/>
  <c r="AE457" i="39"/>
  <c r="AE458" i="39"/>
  <c r="AE459" i="39"/>
  <c r="AE460" i="39"/>
  <c r="AE461" i="39"/>
  <c r="AE462" i="39"/>
  <c r="AE463" i="39"/>
  <c r="AE464" i="39"/>
  <c r="AE465" i="39"/>
  <c r="AE466" i="39"/>
  <c r="AE467" i="39"/>
  <c r="AE468" i="39"/>
  <c r="AE469" i="39"/>
  <c r="AE470" i="39"/>
  <c r="AE471" i="39"/>
  <c r="AE472" i="39"/>
  <c r="AE473" i="39"/>
  <c r="AE474" i="39"/>
  <c r="AE475" i="39"/>
  <c r="AE476" i="39"/>
  <c r="AE477" i="39"/>
  <c r="AE478" i="39"/>
  <c r="AE479" i="39"/>
  <c r="AE480" i="39"/>
  <c r="AE481" i="39"/>
  <c r="AE482" i="39"/>
  <c r="AE483" i="39"/>
  <c r="AE484" i="39"/>
  <c r="AE485" i="39"/>
  <c r="AE486" i="39"/>
  <c r="AE487" i="39"/>
  <c r="AE488" i="39"/>
  <c r="AE489" i="39"/>
  <c r="AE490" i="39"/>
  <c r="AE491" i="39"/>
  <c r="AE492" i="39"/>
  <c r="AE493" i="39"/>
  <c r="AE494" i="39"/>
  <c r="AE495" i="39"/>
  <c r="AE496" i="39"/>
  <c r="AE497" i="39"/>
  <c r="AE498" i="39"/>
  <c r="AE499" i="39"/>
  <c r="AE500" i="39"/>
  <c r="AE501" i="39"/>
  <c r="AE502" i="39"/>
  <c r="AE503" i="39"/>
  <c r="AE504" i="39"/>
  <c r="AE505" i="39"/>
  <c r="AE506" i="39"/>
  <c r="AE507" i="39"/>
  <c r="AE508" i="39"/>
  <c r="AE509" i="39"/>
  <c r="AE510" i="39"/>
  <c r="AE511" i="39"/>
  <c r="AE512" i="39"/>
  <c r="AE513" i="39"/>
  <c r="AE514" i="39"/>
  <c r="AE515" i="39"/>
  <c r="AE516" i="39"/>
  <c r="AE517" i="39"/>
  <c r="AE518" i="39"/>
  <c r="AE519" i="39"/>
  <c r="AE520" i="39"/>
  <c r="AE521" i="39"/>
  <c r="AE522" i="39"/>
  <c r="AE523" i="39"/>
  <c r="AE524" i="39"/>
  <c r="AE525" i="39"/>
  <c r="AE526" i="39"/>
  <c r="AE527" i="39"/>
  <c r="AE528" i="39"/>
  <c r="AE529" i="39"/>
  <c r="AE530" i="39"/>
  <c r="AE531" i="39"/>
  <c r="AE532" i="39"/>
  <c r="AE533" i="39"/>
  <c r="AE534" i="39"/>
  <c r="AE535" i="39"/>
  <c r="AE536" i="39"/>
  <c r="AE537" i="39"/>
  <c r="AE538" i="39"/>
  <c r="AE539" i="39"/>
  <c r="AE540" i="39"/>
  <c r="AE541" i="39"/>
  <c r="AE542" i="39"/>
  <c r="AE543" i="39"/>
  <c r="AE544" i="39"/>
  <c r="AE545" i="39"/>
  <c r="AE546" i="39"/>
  <c r="AE547" i="39"/>
  <c r="AE548" i="39"/>
  <c r="AE549" i="39"/>
  <c r="AE550" i="39"/>
  <c r="AE551" i="39"/>
  <c r="AE552" i="39"/>
  <c r="AE553" i="39"/>
  <c r="AE554" i="39"/>
  <c r="AE555" i="39"/>
  <c r="AE556" i="39"/>
  <c r="AE557" i="39"/>
  <c r="AE558" i="39"/>
  <c r="AE559" i="39"/>
  <c r="AE560" i="39"/>
  <c r="AE561" i="39"/>
  <c r="AE562" i="39"/>
  <c r="AE563" i="39"/>
  <c r="AE564" i="39"/>
  <c r="AE565" i="39"/>
  <c r="AE566" i="39"/>
  <c r="AE567" i="39"/>
  <c r="AE568" i="39"/>
  <c r="AE569" i="39"/>
  <c r="AE570" i="39"/>
  <c r="AE571" i="39"/>
  <c r="AE572" i="39"/>
  <c r="AE573" i="39"/>
  <c r="AE574" i="39"/>
  <c r="AE575" i="39"/>
  <c r="AE576" i="39"/>
  <c r="AE577" i="39"/>
  <c r="AE578" i="39"/>
  <c r="AE579" i="39"/>
  <c r="AE580" i="39"/>
  <c r="AE581" i="39"/>
  <c r="AE582" i="39"/>
  <c r="AE583" i="39"/>
  <c r="AE584" i="39"/>
  <c r="AE585" i="39"/>
  <c r="AE586" i="39"/>
  <c r="AE587" i="39"/>
  <c r="AE588" i="39"/>
  <c r="AE589" i="39"/>
  <c r="AE590" i="39"/>
  <c r="AE591" i="39"/>
  <c r="AE592" i="39"/>
  <c r="AE593" i="39"/>
  <c r="AE594" i="39"/>
  <c r="AE595" i="39"/>
  <c r="AE596" i="39"/>
  <c r="AE597" i="39"/>
  <c r="AE598" i="39"/>
  <c r="AE599" i="39"/>
  <c r="AE600" i="39"/>
  <c r="AE601" i="39"/>
  <c r="AE602" i="39"/>
  <c r="AE603" i="39"/>
  <c r="AE604" i="39"/>
  <c r="AE605" i="39"/>
  <c r="AE606" i="39"/>
  <c r="AE607" i="39"/>
  <c r="AE608" i="39"/>
  <c r="AE609" i="39"/>
  <c r="AE610" i="39"/>
  <c r="AE611" i="39"/>
  <c r="AE612" i="39"/>
  <c r="AE613" i="39"/>
  <c r="AE614" i="39"/>
  <c r="AE615" i="39"/>
  <c r="AE616" i="39"/>
  <c r="AE617" i="39"/>
  <c r="AE618" i="39"/>
  <c r="AE619" i="39"/>
  <c r="AE620" i="39"/>
  <c r="AE621" i="39"/>
  <c r="AE622" i="39"/>
  <c r="AE623" i="39"/>
  <c r="AE624" i="39"/>
  <c r="AE625" i="39"/>
  <c r="AE626" i="39"/>
  <c r="AE627" i="39"/>
  <c r="AE628" i="39"/>
  <c r="AE629" i="39"/>
  <c r="AE630" i="39"/>
  <c r="AE631" i="39"/>
  <c r="AE632" i="39"/>
  <c r="AE633" i="39"/>
  <c r="AE634" i="39"/>
  <c r="AE635" i="39"/>
  <c r="AE636" i="39"/>
  <c r="AE637" i="39"/>
  <c r="AE638" i="39"/>
  <c r="AE639" i="39"/>
  <c r="AE640" i="39"/>
  <c r="AE641" i="39"/>
  <c r="AE642" i="39"/>
  <c r="AE643" i="39"/>
  <c r="AE644" i="39"/>
  <c r="AE645" i="39"/>
  <c r="AE646" i="39"/>
  <c r="AE647" i="39"/>
  <c r="AE648" i="39"/>
  <c r="AE649" i="39"/>
  <c r="AE650" i="39"/>
  <c r="AE651" i="39"/>
  <c r="AE652" i="39"/>
  <c r="AE653" i="39"/>
  <c r="AE654" i="39"/>
  <c r="AE655" i="39"/>
  <c r="AE656" i="39"/>
  <c r="AE657" i="39"/>
  <c r="AE658" i="39"/>
  <c r="AE659" i="39"/>
  <c r="AE660" i="39"/>
  <c r="AE661" i="39"/>
  <c r="AE662" i="39"/>
  <c r="AE663" i="39"/>
  <c r="AE664" i="39"/>
  <c r="AE665" i="39"/>
  <c r="AE666" i="39"/>
  <c r="AE667" i="39"/>
  <c r="AE668" i="39"/>
  <c r="AE669" i="39"/>
  <c r="AE670" i="39"/>
  <c r="AE671" i="39"/>
  <c r="AE672" i="39"/>
  <c r="AE673" i="39"/>
  <c r="AE674" i="39"/>
  <c r="AE675" i="39"/>
  <c r="AE676" i="39"/>
  <c r="AE677" i="39"/>
  <c r="AE678" i="39"/>
  <c r="AE679" i="39"/>
  <c r="AE680" i="39"/>
  <c r="AE681" i="39"/>
  <c r="AE682" i="39"/>
  <c r="AE683" i="39"/>
  <c r="AE684" i="39"/>
  <c r="AE685" i="39"/>
  <c r="AE686" i="39"/>
  <c r="AE687" i="39"/>
  <c r="AE688" i="39"/>
  <c r="AE689" i="39"/>
  <c r="AE690" i="39"/>
  <c r="AE691" i="39"/>
  <c r="AE692" i="39"/>
  <c r="AE693" i="39"/>
  <c r="AE694" i="39"/>
  <c r="AE695" i="39"/>
  <c r="AE696" i="39"/>
  <c r="AE697" i="39"/>
  <c r="AE698" i="39"/>
  <c r="AE699" i="39"/>
  <c r="AE700" i="39"/>
  <c r="AE701" i="39"/>
  <c r="AE702" i="39"/>
  <c r="AE703" i="39"/>
  <c r="AE704" i="39"/>
  <c r="AE705" i="39"/>
  <c r="AE706" i="39"/>
  <c r="AE707" i="39"/>
  <c r="AE708" i="39"/>
  <c r="AE709" i="39"/>
  <c r="AE710" i="39"/>
  <c r="AE711" i="39"/>
  <c r="AE712" i="39"/>
  <c r="AE713" i="39"/>
  <c r="AE714" i="39"/>
  <c r="AE715" i="39"/>
  <c r="AE716" i="39"/>
  <c r="AE717" i="39"/>
  <c r="AE718" i="39"/>
  <c r="AE719" i="39"/>
  <c r="AE720" i="39"/>
  <c r="AE721" i="39"/>
  <c r="AE722" i="39"/>
  <c r="AE723" i="39"/>
  <c r="AE724" i="39"/>
  <c r="AE725" i="39"/>
  <c r="AE726" i="39"/>
  <c r="AE727" i="39"/>
  <c r="AE728" i="39"/>
  <c r="AE729" i="39"/>
  <c r="AE730" i="39"/>
  <c r="AE731" i="39"/>
  <c r="AE732" i="39"/>
  <c r="AE733" i="39"/>
  <c r="AE734" i="39"/>
  <c r="AE735" i="39"/>
  <c r="AE736" i="39"/>
  <c r="AE737" i="39"/>
  <c r="AE738" i="39"/>
  <c r="AE739" i="39"/>
  <c r="AE740" i="39"/>
  <c r="AE741" i="39"/>
  <c r="AE742" i="39"/>
  <c r="AE743" i="39"/>
  <c r="AE744" i="39"/>
  <c r="AE745" i="39"/>
  <c r="AE746" i="39"/>
  <c r="AE747" i="39"/>
  <c r="AE748" i="39"/>
  <c r="AE749" i="39"/>
  <c r="AE750" i="39"/>
  <c r="AE751" i="39"/>
  <c r="AE752" i="39"/>
  <c r="AE753" i="39"/>
  <c r="AE754" i="39"/>
  <c r="AE755" i="39"/>
  <c r="AE756" i="39"/>
  <c r="AE757" i="39"/>
  <c r="AE758" i="39"/>
  <c r="Q5" i="39"/>
  <c r="Q6" i="39"/>
  <c r="Q7" i="39"/>
  <c r="Q8" i="39"/>
  <c r="Q9" i="39"/>
  <c r="Q10" i="39"/>
  <c r="Q11" i="39"/>
  <c r="Q12" i="39"/>
  <c r="Q13" i="39"/>
  <c r="Q14" i="39"/>
  <c r="Q15" i="39"/>
  <c r="Q16" i="39"/>
  <c r="Q17" i="39"/>
  <c r="Q18" i="39"/>
  <c r="Q19" i="39"/>
  <c r="Q20" i="39"/>
  <c r="Q21" i="39"/>
  <c r="Q22" i="39"/>
  <c r="Q23" i="39"/>
  <c r="Q24" i="39"/>
  <c r="Q25" i="39"/>
  <c r="Q26" i="39"/>
  <c r="Q27" i="39"/>
  <c r="Q28" i="39"/>
  <c r="Q29" i="39"/>
  <c r="Q30" i="39"/>
  <c r="Q31" i="39"/>
  <c r="Q32" i="39"/>
  <c r="Q33" i="39"/>
  <c r="Q34" i="39"/>
  <c r="Q35" i="39"/>
  <c r="Q36" i="39"/>
  <c r="Q37" i="39"/>
  <c r="Q38" i="39"/>
  <c r="Q39" i="39"/>
  <c r="Q40" i="39"/>
  <c r="Q41" i="39"/>
  <c r="Q42" i="39"/>
  <c r="Q43" i="39"/>
  <c r="Q44" i="39"/>
  <c r="Q45" i="39"/>
  <c r="Q46" i="39"/>
  <c r="Q47" i="39"/>
  <c r="Q48" i="39"/>
  <c r="Q49" i="39"/>
  <c r="Q50" i="39"/>
  <c r="Q51" i="39"/>
  <c r="Q52" i="39"/>
  <c r="Q53" i="39"/>
  <c r="Q54" i="39"/>
  <c r="Q55" i="39"/>
  <c r="Q56" i="39"/>
  <c r="Q57" i="39"/>
  <c r="Q58" i="39"/>
  <c r="Q59" i="39"/>
  <c r="Q60" i="39"/>
  <c r="Q61" i="39"/>
  <c r="Q62" i="39"/>
  <c r="Q63" i="39"/>
  <c r="Q64" i="39"/>
  <c r="Q65" i="39"/>
  <c r="Q66" i="39"/>
  <c r="Q67" i="39"/>
  <c r="Q68" i="39"/>
  <c r="Q69" i="39"/>
  <c r="Q70" i="39"/>
  <c r="Q71" i="39"/>
  <c r="Q72" i="39"/>
  <c r="Q73" i="39"/>
  <c r="Q74" i="39"/>
  <c r="Q75" i="39"/>
  <c r="Q76" i="39"/>
  <c r="Q77" i="39"/>
  <c r="Q78" i="39"/>
  <c r="Q79" i="39"/>
  <c r="Q80" i="39"/>
  <c r="Q81" i="39"/>
  <c r="Q82" i="39"/>
  <c r="Q83" i="39"/>
  <c r="Q84" i="39"/>
  <c r="Q85" i="39"/>
  <c r="Q86" i="39"/>
  <c r="Q87" i="39"/>
  <c r="Q88" i="39"/>
  <c r="Q89" i="39"/>
  <c r="Q90" i="39"/>
  <c r="Q91" i="39"/>
  <c r="Q92" i="39"/>
  <c r="Q93" i="39"/>
  <c r="Q94" i="39"/>
  <c r="Q95" i="39"/>
  <c r="Q96" i="39"/>
  <c r="Q97" i="39"/>
  <c r="Q98" i="39"/>
  <c r="Q99" i="39"/>
  <c r="Q100" i="39"/>
  <c r="Q101" i="39"/>
  <c r="Q102" i="39"/>
  <c r="Q103" i="39"/>
  <c r="Q104" i="39"/>
  <c r="Q105" i="39"/>
  <c r="Q106" i="39"/>
  <c r="Q107" i="39"/>
  <c r="Q108" i="39"/>
  <c r="Q109" i="39"/>
  <c r="Q110" i="39"/>
  <c r="Q111" i="39"/>
  <c r="Q112" i="39"/>
  <c r="Q113" i="39"/>
  <c r="Q114" i="39"/>
  <c r="Q115" i="39"/>
  <c r="Q116" i="39"/>
  <c r="Q117" i="39"/>
  <c r="Q118" i="39"/>
  <c r="Q119" i="39"/>
  <c r="Q120" i="39"/>
  <c r="Q121" i="39"/>
  <c r="Q122" i="39"/>
  <c r="Q123" i="39"/>
  <c r="Q124" i="39"/>
  <c r="Q125" i="39"/>
  <c r="Q126" i="39"/>
  <c r="Q127" i="39"/>
  <c r="Q128" i="39"/>
  <c r="Q129" i="39"/>
  <c r="Q130" i="39"/>
  <c r="Q131" i="39"/>
  <c r="Q132" i="39"/>
  <c r="Q133" i="39"/>
  <c r="Q134" i="39"/>
  <c r="Q135" i="39"/>
  <c r="Q136" i="39"/>
  <c r="Q137" i="39"/>
  <c r="Q138" i="39"/>
  <c r="Q139" i="39"/>
  <c r="Q140" i="39"/>
  <c r="Q141" i="39"/>
  <c r="Q142" i="39"/>
  <c r="Q143" i="39"/>
  <c r="Q144" i="39"/>
  <c r="Q145" i="39"/>
  <c r="Q146" i="39"/>
  <c r="Q147" i="39"/>
  <c r="Q148" i="39"/>
  <c r="Q149" i="39"/>
  <c r="Q150" i="39"/>
  <c r="Q151" i="39"/>
  <c r="Q152" i="39"/>
  <c r="Q153" i="39"/>
  <c r="Q154" i="39"/>
  <c r="Q155" i="39"/>
  <c r="Q156" i="39"/>
  <c r="Q157" i="39"/>
  <c r="Q158" i="39"/>
  <c r="Q159" i="39"/>
  <c r="Q160" i="39"/>
  <c r="Q161" i="39"/>
  <c r="Q162" i="39"/>
  <c r="Q163" i="39"/>
  <c r="Q164" i="39"/>
  <c r="Q165" i="39"/>
  <c r="Q166" i="39"/>
  <c r="Q167" i="39"/>
  <c r="Q168" i="39"/>
  <c r="Q169" i="39"/>
  <c r="Q170" i="39"/>
  <c r="Q171" i="39"/>
  <c r="Q172" i="39"/>
  <c r="Q173" i="39"/>
  <c r="Q174" i="39"/>
  <c r="Q175" i="39"/>
  <c r="Q176" i="39"/>
  <c r="Q177" i="39"/>
  <c r="Q178" i="39"/>
  <c r="Q179" i="39"/>
  <c r="Q180" i="39"/>
  <c r="Q181" i="39"/>
  <c r="Q182" i="39"/>
  <c r="Q183" i="39"/>
  <c r="Q184" i="39"/>
  <c r="Q185" i="39"/>
  <c r="Q186" i="39"/>
  <c r="Q187" i="39"/>
  <c r="Q188" i="39"/>
  <c r="Q189" i="39"/>
  <c r="Q190" i="39"/>
  <c r="Q191" i="39"/>
  <c r="Q192" i="39"/>
  <c r="Q193" i="39"/>
  <c r="Q194" i="39"/>
  <c r="Q195" i="39"/>
  <c r="Q196" i="39"/>
  <c r="Q197" i="39"/>
  <c r="Q198" i="39"/>
  <c r="Q199" i="39"/>
  <c r="Q200" i="39"/>
  <c r="Q201" i="39"/>
  <c r="Q202" i="39"/>
  <c r="Q203" i="39"/>
  <c r="Q204" i="39"/>
  <c r="Q205" i="39"/>
  <c r="Q206" i="39"/>
  <c r="Q207" i="39"/>
  <c r="Q208" i="39"/>
  <c r="Q209" i="39"/>
  <c r="Q210" i="39"/>
  <c r="Q211" i="39"/>
  <c r="Q212" i="39"/>
  <c r="Q213" i="39"/>
  <c r="Q214" i="39"/>
  <c r="Q215" i="39"/>
  <c r="Q216" i="39"/>
  <c r="Q217" i="39"/>
  <c r="Q218" i="39"/>
  <c r="Q219" i="39"/>
  <c r="Q220" i="39"/>
  <c r="Q221" i="39"/>
  <c r="Q222" i="39"/>
  <c r="Q223" i="39"/>
  <c r="Q224" i="39"/>
  <c r="Q225" i="39"/>
  <c r="Q226" i="39"/>
  <c r="Q227" i="39"/>
  <c r="Q228" i="39"/>
  <c r="Q229" i="39"/>
  <c r="Q230" i="39"/>
  <c r="Q231" i="39"/>
  <c r="Q232" i="39"/>
  <c r="Q233" i="39"/>
  <c r="Q234" i="39"/>
  <c r="Q235" i="39"/>
  <c r="Q236" i="39"/>
  <c r="Q237" i="39"/>
  <c r="Q238" i="39"/>
  <c r="Q239" i="39"/>
  <c r="Q240" i="39"/>
  <c r="Q241" i="39"/>
  <c r="Q242" i="39"/>
  <c r="Q243" i="39"/>
  <c r="Q244" i="39"/>
  <c r="Q245" i="39"/>
  <c r="Q246" i="39"/>
  <c r="Q247" i="39"/>
  <c r="Q248" i="39"/>
  <c r="Q249" i="39"/>
  <c r="Q250" i="39"/>
  <c r="Q251" i="39"/>
  <c r="Q252" i="39"/>
  <c r="Q253" i="39"/>
  <c r="Q254" i="39"/>
  <c r="Q255" i="39"/>
  <c r="Q256" i="39"/>
  <c r="Q257" i="39"/>
  <c r="Q258" i="39"/>
  <c r="Q259" i="39"/>
  <c r="Q260" i="39"/>
  <c r="Q261" i="39"/>
  <c r="Q262" i="39"/>
  <c r="Q263" i="39"/>
  <c r="Q264" i="39"/>
  <c r="Q265" i="39"/>
  <c r="Q266" i="39"/>
  <c r="Q267" i="39"/>
  <c r="Q268" i="39"/>
  <c r="Q269" i="39"/>
  <c r="Q270" i="39"/>
  <c r="Q271" i="39"/>
  <c r="Q272" i="39"/>
  <c r="Q273" i="39"/>
  <c r="Q274" i="39"/>
  <c r="Q275" i="39"/>
  <c r="Q276" i="39"/>
  <c r="Q277" i="39"/>
  <c r="Q278" i="39"/>
  <c r="Q279" i="39"/>
  <c r="Q280" i="39"/>
  <c r="Q281" i="39"/>
  <c r="Q282" i="39"/>
  <c r="Q283" i="39"/>
  <c r="Q284" i="39"/>
  <c r="Q285" i="39"/>
  <c r="Q286" i="39"/>
  <c r="Q287" i="39"/>
  <c r="Q288" i="39"/>
  <c r="Q289" i="39"/>
  <c r="Q290" i="39"/>
  <c r="Q291" i="39"/>
  <c r="Q292" i="39"/>
  <c r="Q293" i="39"/>
  <c r="Q294" i="39"/>
  <c r="Q295" i="39"/>
  <c r="Q296" i="39"/>
  <c r="Q297" i="39"/>
  <c r="Q298" i="39"/>
  <c r="Q299" i="39"/>
  <c r="Q300" i="39"/>
  <c r="Q301" i="39"/>
  <c r="Q302" i="39"/>
  <c r="Q303" i="39"/>
  <c r="Q304" i="39"/>
  <c r="Q305" i="39"/>
  <c r="Q306" i="39"/>
  <c r="Q307" i="39"/>
  <c r="Q308" i="39"/>
  <c r="Q309" i="39"/>
  <c r="Q310" i="39"/>
  <c r="Q311" i="39"/>
  <c r="Q312" i="39"/>
  <c r="Q313" i="39"/>
  <c r="Q314" i="39"/>
  <c r="Q315" i="39"/>
  <c r="Q316" i="39"/>
  <c r="Q317" i="39"/>
  <c r="Q318" i="39"/>
  <c r="Q319" i="39"/>
  <c r="Q320" i="39"/>
  <c r="Q321" i="39"/>
  <c r="Q322" i="39"/>
  <c r="Q323" i="39"/>
  <c r="Q324" i="39"/>
  <c r="Q325" i="39"/>
  <c r="Q326" i="39"/>
  <c r="Q327" i="39"/>
  <c r="Q328" i="39"/>
  <c r="Q329" i="39"/>
  <c r="Q330" i="39"/>
  <c r="Q331" i="39"/>
  <c r="Q332" i="39"/>
  <c r="Q333" i="39"/>
  <c r="Q334" i="39"/>
  <c r="Q335" i="39"/>
  <c r="Q336" i="39"/>
  <c r="Q337" i="39"/>
  <c r="Q338" i="39"/>
  <c r="Q339" i="39"/>
  <c r="Q340" i="39"/>
  <c r="Q341" i="39"/>
  <c r="Q342" i="39"/>
  <c r="Q343" i="39"/>
  <c r="Q344" i="39"/>
  <c r="Q345" i="39"/>
  <c r="Q346" i="39"/>
  <c r="Q347" i="39"/>
  <c r="Q348" i="39"/>
  <c r="Q349" i="39"/>
  <c r="Q350" i="39"/>
  <c r="Q351" i="39"/>
  <c r="Q352" i="39"/>
  <c r="Q353" i="39"/>
  <c r="Q354" i="39"/>
  <c r="Q355" i="39"/>
  <c r="Q356" i="39"/>
  <c r="Q357" i="39"/>
  <c r="Q358" i="39"/>
  <c r="Q359" i="39"/>
  <c r="Q360" i="39"/>
  <c r="Q361" i="39"/>
  <c r="Q362" i="39"/>
  <c r="Q363" i="39"/>
  <c r="Q364" i="39"/>
  <c r="Q365" i="39"/>
  <c r="Q366" i="39"/>
  <c r="Q367" i="39"/>
  <c r="Q368" i="39"/>
  <c r="Q369" i="39"/>
  <c r="Q370" i="39"/>
  <c r="Q371" i="39"/>
  <c r="Q372" i="39"/>
  <c r="Q373" i="39"/>
  <c r="Q374" i="39"/>
  <c r="Q375" i="39"/>
  <c r="Q376" i="39"/>
  <c r="Q377" i="39"/>
  <c r="Q378" i="39"/>
  <c r="Q379" i="39"/>
  <c r="Q380" i="39"/>
  <c r="Q381" i="39"/>
  <c r="Q382" i="39"/>
  <c r="Q383" i="39"/>
  <c r="Q384" i="39"/>
  <c r="Q385" i="39"/>
  <c r="Q386" i="39"/>
  <c r="Q387" i="39"/>
  <c r="Q388" i="39"/>
  <c r="Q389" i="39"/>
  <c r="Q390" i="39"/>
  <c r="Q391" i="39"/>
  <c r="Q392" i="39"/>
  <c r="Q393" i="39"/>
  <c r="Q394" i="39"/>
  <c r="Q395" i="39"/>
  <c r="Q396" i="39"/>
  <c r="Q397" i="39"/>
  <c r="Q398" i="39"/>
  <c r="Q399" i="39"/>
  <c r="Q400" i="39"/>
  <c r="Q401" i="39"/>
  <c r="Q402" i="39"/>
  <c r="Q403" i="39"/>
  <c r="Q404" i="39"/>
  <c r="Q405" i="39"/>
  <c r="Q406" i="39"/>
  <c r="Q407" i="39"/>
  <c r="Q408" i="39"/>
  <c r="Q409" i="39"/>
  <c r="Q410" i="39"/>
  <c r="Q411" i="39"/>
  <c r="Q412" i="39"/>
  <c r="Q413" i="39"/>
  <c r="Q414" i="39"/>
  <c r="Q415" i="39"/>
  <c r="Q416" i="39"/>
  <c r="Q417" i="39"/>
  <c r="Q418" i="39"/>
  <c r="Q419" i="39"/>
  <c r="Q420" i="39"/>
  <c r="Q421" i="39"/>
  <c r="Q422" i="39"/>
  <c r="Q423" i="39"/>
  <c r="Q424" i="39"/>
  <c r="Q425" i="39"/>
  <c r="Q426" i="39"/>
  <c r="Q427" i="39"/>
  <c r="Q428" i="39"/>
  <c r="Q429" i="39"/>
  <c r="Q430" i="39"/>
  <c r="Q431" i="39"/>
  <c r="Q432" i="39"/>
  <c r="Q433" i="39"/>
  <c r="Q434" i="39"/>
  <c r="Q435" i="39"/>
  <c r="Q436" i="39"/>
  <c r="Q437" i="39"/>
  <c r="Q438" i="39"/>
  <c r="Q439" i="39"/>
  <c r="Q440" i="39"/>
  <c r="Q441" i="39"/>
  <c r="Q442" i="39"/>
  <c r="Q443" i="39"/>
  <c r="Q444" i="39"/>
  <c r="Q445" i="39"/>
  <c r="Q446" i="39"/>
  <c r="Q447" i="39"/>
  <c r="Q448" i="39"/>
  <c r="Q449" i="39"/>
  <c r="Q450" i="39"/>
  <c r="Q451" i="39"/>
  <c r="Q452" i="39"/>
  <c r="Q453" i="39"/>
  <c r="Q454" i="39"/>
  <c r="Q455" i="39"/>
  <c r="Q456" i="39"/>
  <c r="Q457" i="39"/>
  <c r="Q458" i="39"/>
  <c r="Q459" i="39"/>
  <c r="Q460" i="39"/>
  <c r="Q461" i="39"/>
  <c r="Q462" i="39"/>
  <c r="Q463" i="39"/>
  <c r="Q464" i="39"/>
  <c r="Q465" i="39"/>
  <c r="Q466" i="39"/>
  <c r="Q467" i="39"/>
  <c r="Q468" i="39"/>
  <c r="Q469" i="39"/>
  <c r="Q470" i="39"/>
  <c r="Q471" i="39"/>
  <c r="Q472" i="39"/>
  <c r="Q473" i="39"/>
  <c r="Q474" i="39"/>
  <c r="Q475" i="39"/>
  <c r="Q476" i="39"/>
  <c r="Q477" i="39"/>
  <c r="Q478" i="39"/>
  <c r="Q479" i="39"/>
  <c r="Q480" i="39"/>
  <c r="Q481" i="39"/>
  <c r="Q482" i="39"/>
  <c r="Q483" i="39"/>
  <c r="Q484" i="39"/>
  <c r="Q485" i="39"/>
  <c r="Q486" i="39"/>
  <c r="Q487" i="39"/>
  <c r="Q488" i="39"/>
  <c r="Q489" i="39"/>
  <c r="Q490" i="39"/>
  <c r="Q491" i="39"/>
  <c r="Q492" i="39"/>
  <c r="Q493" i="39"/>
  <c r="Q494" i="39"/>
  <c r="Q495" i="39"/>
  <c r="Q496" i="39"/>
  <c r="Q497" i="39"/>
  <c r="Q498" i="39"/>
  <c r="Q499" i="39"/>
  <c r="Q500" i="39"/>
  <c r="Q501" i="39"/>
  <c r="Q502" i="39"/>
  <c r="Q503" i="39"/>
  <c r="Q504" i="39"/>
  <c r="Q505" i="39"/>
  <c r="Q506" i="39"/>
  <c r="Q507" i="39"/>
  <c r="Q508" i="39"/>
  <c r="Q509" i="39"/>
  <c r="Q510" i="39"/>
  <c r="Q511" i="39"/>
  <c r="Q512" i="39"/>
  <c r="Q513" i="39"/>
  <c r="Q514" i="39"/>
  <c r="Q515" i="39"/>
  <c r="Q516" i="39"/>
  <c r="Q517" i="39"/>
  <c r="Q518" i="39"/>
  <c r="Q519" i="39"/>
  <c r="Q520" i="39"/>
  <c r="Q521" i="39"/>
  <c r="Q522" i="39"/>
  <c r="Q523" i="39"/>
  <c r="Q524" i="39"/>
  <c r="Q525" i="39"/>
  <c r="Q526" i="39"/>
  <c r="Q527" i="39"/>
  <c r="Q528" i="39"/>
  <c r="Q529" i="39"/>
  <c r="Q530" i="39"/>
  <c r="Q531" i="39"/>
  <c r="Q532" i="39"/>
  <c r="Q533" i="39"/>
  <c r="Q534" i="39"/>
  <c r="Q535" i="39"/>
  <c r="Q536" i="39"/>
  <c r="Q537" i="39"/>
  <c r="Q538" i="39"/>
  <c r="Q539" i="39"/>
  <c r="Q540" i="39"/>
  <c r="Q541" i="39"/>
  <c r="Q542" i="39"/>
  <c r="Q543" i="39"/>
  <c r="Q544" i="39"/>
  <c r="Q545" i="39"/>
  <c r="Q546" i="39"/>
  <c r="Q547" i="39"/>
  <c r="Q548" i="39"/>
  <c r="Q549" i="39"/>
  <c r="Q550" i="39"/>
  <c r="Q551" i="39"/>
  <c r="Q552" i="39"/>
  <c r="Q553" i="39"/>
  <c r="Q554" i="39"/>
  <c r="Q555" i="39"/>
  <c r="Q556" i="39"/>
  <c r="Q557" i="39"/>
  <c r="Q558" i="39"/>
  <c r="Q559" i="39"/>
  <c r="Q560" i="39"/>
  <c r="Q561" i="39"/>
  <c r="Q562" i="39"/>
  <c r="Q563" i="39"/>
  <c r="Q564" i="39"/>
  <c r="Q565" i="39"/>
  <c r="Q566" i="39"/>
  <c r="Q567" i="39"/>
  <c r="Q568" i="39"/>
  <c r="Q569" i="39"/>
  <c r="Q570" i="39"/>
  <c r="Q571" i="39"/>
  <c r="Q572" i="39"/>
  <c r="Q573" i="39"/>
  <c r="Q574" i="39"/>
  <c r="Q575" i="39"/>
  <c r="Q576" i="39"/>
  <c r="Q577" i="39"/>
  <c r="Q578" i="39"/>
  <c r="Q579" i="39"/>
  <c r="Q580" i="39"/>
  <c r="Q581" i="39"/>
  <c r="Q582" i="39"/>
  <c r="Q583" i="39"/>
  <c r="Q584" i="39"/>
  <c r="Q585" i="39"/>
  <c r="Q586" i="39"/>
  <c r="Q587" i="39"/>
  <c r="Q588" i="39"/>
  <c r="Q589" i="39"/>
  <c r="Q590" i="39"/>
  <c r="Q591" i="39"/>
  <c r="Q592" i="39"/>
  <c r="Q593" i="39"/>
  <c r="Q594" i="39"/>
  <c r="Q595" i="39"/>
  <c r="Q596" i="39"/>
  <c r="Q597" i="39"/>
  <c r="Q598" i="39"/>
  <c r="Q599" i="39"/>
  <c r="Q600" i="39"/>
  <c r="Q601" i="39"/>
  <c r="Q602" i="39"/>
  <c r="Q603" i="39"/>
  <c r="Q604" i="39"/>
  <c r="Q605" i="39"/>
  <c r="Q606" i="39"/>
  <c r="Q607" i="39"/>
  <c r="Q608" i="39"/>
  <c r="Q609" i="39"/>
  <c r="Q610" i="39"/>
  <c r="Q611" i="39"/>
  <c r="Q612" i="39"/>
  <c r="Q613" i="39"/>
  <c r="Q614" i="39"/>
  <c r="Q615" i="39"/>
  <c r="Q616" i="39"/>
  <c r="Q617" i="39"/>
  <c r="Q618" i="39"/>
  <c r="Q619" i="39"/>
  <c r="Q620" i="39"/>
  <c r="Q621" i="39"/>
  <c r="Q622" i="39"/>
  <c r="Q623" i="39"/>
  <c r="Q624" i="39"/>
  <c r="Q625" i="39"/>
  <c r="Q626" i="39"/>
  <c r="Q627" i="39"/>
  <c r="Q628" i="39"/>
  <c r="Q629" i="39"/>
  <c r="Q630" i="39"/>
  <c r="Q631" i="39"/>
  <c r="Q632" i="39"/>
  <c r="Q633" i="39"/>
  <c r="Q634" i="39"/>
  <c r="Q635" i="39"/>
  <c r="Q636" i="39"/>
  <c r="Q637" i="39"/>
  <c r="Q638" i="39"/>
  <c r="Q639" i="39"/>
  <c r="Q640" i="39"/>
  <c r="Q641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J102" i="39"/>
  <c r="J103" i="39"/>
  <c r="J104" i="39"/>
  <c r="J105" i="39"/>
  <c r="J106" i="39"/>
  <c r="J107" i="39"/>
  <c r="J108" i="39"/>
  <c r="J109" i="39"/>
  <c r="J110" i="39"/>
  <c r="J111" i="39"/>
  <c r="J112" i="39"/>
  <c r="J113" i="39"/>
  <c r="J114" i="39"/>
  <c r="J115" i="39"/>
  <c r="J116" i="39"/>
  <c r="J117" i="39"/>
  <c r="J118" i="39"/>
  <c r="J119" i="39"/>
  <c r="J120" i="39"/>
  <c r="J121" i="39"/>
  <c r="J122" i="39"/>
  <c r="J123" i="39"/>
  <c r="J124" i="39"/>
  <c r="J125" i="39"/>
  <c r="J126" i="39"/>
  <c r="J127" i="39"/>
  <c r="J128" i="39"/>
  <c r="J129" i="39"/>
  <c r="J130" i="39"/>
  <c r="J131" i="39"/>
  <c r="J132" i="39"/>
  <c r="J133" i="39"/>
  <c r="J134" i="39"/>
  <c r="J135" i="39"/>
  <c r="J136" i="39"/>
  <c r="J137" i="39"/>
  <c r="J138" i="39"/>
  <c r="J139" i="39"/>
  <c r="J140" i="39"/>
  <c r="J141" i="39"/>
  <c r="J142" i="39"/>
  <c r="J143" i="39"/>
  <c r="J144" i="39"/>
  <c r="J145" i="39"/>
  <c r="J146" i="39"/>
  <c r="J147" i="39"/>
  <c r="J148" i="39"/>
  <c r="J149" i="39"/>
  <c r="J150" i="39"/>
  <c r="J151" i="39"/>
  <c r="J152" i="39"/>
  <c r="J153" i="39"/>
  <c r="J154" i="39"/>
  <c r="J155" i="39"/>
  <c r="J156" i="39"/>
  <c r="J157" i="39"/>
  <c r="J158" i="39"/>
  <c r="J159" i="39"/>
  <c r="J160" i="39"/>
  <c r="J161" i="39"/>
  <c r="J162" i="39"/>
  <c r="J163" i="39"/>
  <c r="J164" i="39"/>
  <c r="J165" i="39"/>
  <c r="J166" i="39"/>
  <c r="J167" i="39"/>
  <c r="J168" i="39"/>
  <c r="J169" i="39"/>
  <c r="J170" i="39"/>
  <c r="J171" i="39"/>
  <c r="J172" i="39"/>
  <c r="J173" i="39"/>
  <c r="J174" i="39"/>
  <c r="J175" i="39"/>
  <c r="J176" i="39"/>
  <c r="J177" i="39"/>
  <c r="J178" i="39"/>
  <c r="J179" i="39"/>
  <c r="J180" i="39"/>
  <c r="J181" i="39"/>
  <c r="J182" i="39"/>
  <c r="J183" i="39"/>
  <c r="J184" i="39"/>
  <c r="J185" i="39"/>
  <c r="J186" i="39"/>
  <c r="J187" i="39"/>
  <c r="J188" i="39"/>
  <c r="J189" i="39"/>
  <c r="J190" i="39"/>
  <c r="J191" i="39"/>
  <c r="J192" i="39"/>
  <c r="J193" i="39"/>
  <c r="J194" i="39"/>
  <c r="J195" i="39"/>
  <c r="J196" i="39"/>
  <c r="J197" i="39"/>
  <c r="J198" i="39"/>
  <c r="J199" i="39"/>
  <c r="J200" i="39"/>
  <c r="J201" i="39"/>
  <c r="J202" i="39"/>
  <c r="J203" i="39"/>
  <c r="J204" i="39"/>
  <c r="J205" i="39"/>
  <c r="J206" i="39"/>
  <c r="J207" i="39"/>
  <c r="J208" i="39"/>
  <c r="J209" i="39"/>
  <c r="J210" i="39"/>
  <c r="J211" i="39"/>
  <c r="J212" i="39"/>
  <c r="J213" i="39"/>
  <c r="J214" i="39"/>
  <c r="J215" i="39"/>
  <c r="J216" i="39"/>
  <c r="J217" i="39"/>
  <c r="J218" i="39"/>
  <c r="J219" i="39"/>
  <c r="J220" i="39"/>
  <c r="J221" i="39"/>
  <c r="J222" i="39"/>
  <c r="J223" i="39"/>
  <c r="J224" i="39"/>
  <c r="J225" i="39"/>
  <c r="J226" i="39"/>
  <c r="J227" i="39"/>
  <c r="J228" i="39"/>
  <c r="J229" i="39"/>
  <c r="J230" i="39"/>
  <c r="J231" i="39"/>
  <c r="J232" i="39"/>
  <c r="J233" i="39"/>
  <c r="J234" i="39"/>
  <c r="J235" i="39"/>
  <c r="J236" i="39"/>
  <c r="J237" i="39"/>
  <c r="J238" i="39"/>
  <c r="J239" i="39"/>
  <c r="J240" i="39"/>
  <c r="J241" i="39"/>
  <c r="J242" i="39"/>
  <c r="J243" i="39"/>
  <c r="J244" i="39"/>
  <c r="J245" i="39"/>
  <c r="J246" i="39"/>
  <c r="J247" i="39"/>
  <c r="J248" i="39"/>
  <c r="J249" i="39"/>
  <c r="J250" i="39"/>
  <c r="J251" i="39"/>
  <c r="J252" i="39"/>
  <c r="J253" i="39"/>
  <c r="J254" i="39"/>
  <c r="J255" i="39"/>
  <c r="J256" i="39"/>
  <c r="J257" i="39"/>
  <c r="J258" i="39"/>
  <c r="J259" i="39"/>
  <c r="J260" i="39"/>
  <c r="J261" i="39"/>
  <c r="J262" i="39"/>
  <c r="J263" i="39"/>
  <c r="J264" i="39"/>
  <c r="J265" i="39"/>
  <c r="J266" i="39"/>
  <c r="J267" i="39"/>
  <c r="J268" i="39"/>
  <c r="J269" i="39"/>
  <c r="J270" i="39"/>
  <c r="J271" i="39"/>
  <c r="J272" i="39"/>
  <c r="J273" i="39"/>
  <c r="J274" i="39"/>
  <c r="J275" i="39"/>
  <c r="J276" i="39"/>
  <c r="J277" i="39"/>
  <c r="J278" i="39"/>
  <c r="J279" i="39"/>
  <c r="J280" i="39"/>
  <c r="J281" i="39"/>
  <c r="J282" i="39"/>
  <c r="J283" i="39"/>
  <c r="J284" i="39"/>
  <c r="J285" i="39"/>
  <c r="J286" i="39"/>
  <c r="J287" i="39"/>
  <c r="J288" i="39"/>
  <c r="J289" i="39"/>
  <c r="J290" i="39"/>
  <c r="J291" i="39"/>
  <c r="J292" i="39"/>
  <c r="J293" i="39"/>
  <c r="J294" i="39"/>
  <c r="J295" i="39"/>
  <c r="J296" i="39"/>
  <c r="J297" i="39"/>
  <c r="J298" i="39"/>
  <c r="J299" i="39"/>
  <c r="J300" i="39"/>
  <c r="J301" i="39"/>
  <c r="J302" i="39"/>
  <c r="J303" i="39"/>
  <c r="J304" i="39"/>
  <c r="J305" i="39"/>
  <c r="J306" i="39"/>
  <c r="J307" i="39"/>
  <c r="J308" i="39"/>
  <c r="J309" i="39"/>
  <c r="J310" i="39"/>
  <c r="J311" i="39"/>
  <c r="J312" i="39"/>
  <c r="J313" i="39"/>
  <c r="J314" i="39"/>
  <c r="J315" i="39"/>
  <c r="J316" i="39"/>
  <c r="J317" i="39"/>
  <c r="J318" i="39"/>
  <c r="J319" i="39"/>
  <c r="J320" i="39"/>
  <c r="J321" i="39"/>
  <c r="J322" i="39"/>
  <c r="J323" i="39"/>
  <c r="J324" i="39"/>
  <c r="J325" i="39"/>
  <c r="J326" i="39"/>
  <c r="J327" i="39"/>
  <c r="J328" i="39"/>
  <c r="J329" i="39"/>
  <c r="J330" i="39"/>
  <c r="J331" i="39"/>
  <c r="J332" i="39"/>
  <c r="J333" i="39"/>
  <c r="J334" i="39"/>
  <c r="J335" i="39"/>
  <c r="J336" i="39"/>
  <c r="J337" i="39"/>
  <c r="J338" i="39"/>
  <c r="J339" i="39"/>
  <c r="J340" i="39"/>
  <c r="J341" i="39"/>
  <c r="J342" i="39"/>
  <c r="J343" i="39"/>
  <c r="J344" i="39"/>
  <c r="J345" i="39"/>
  <c r="J346" i="39"/>
  <c r="J347" i="39"/>
  <c r="J348" i="39"/>
  <c r="J349" i="39"/>
  <c r="J350" i="39"/>
  <c r="J351" i="39"/>
  <c r="J352" i="39"/>
  <c r="J353" i="39"/>
  <c r="J354" i="39"/>
  <c r="J355" i="39"/>
  <c r="J356" i="39"/>
  <c r="J357" i="39"/>
  <c r="J358" i="39"/>
  <c r="J359" i="39"/>
  <c r="J360" i="39"/>
  <c r="J361" i="39"/>
  <c r="J362" i="39"/>
  <c r="J363" i="39"/>
  <c r="J364" i="39"/>
  <c r="J365" i="39"/>
  <c r="J366" i="39"/>
  <c r="J367" i="39"/>
  <c r="J368" i="39"/>
  <c r="J369" i="39"/>
  <c r="J370" i="39"/>
  <c r="J371" i="39"/>
  <c r="J372" i="39"/>
  <c r="J373" i="39"/>
  <c r="J374" i="39"/>
  <c r="J375" i="39"/>
  <c r="J376" i="39"/>
  <c r="J377" i="39"/>
  <c r="J378" i="39"/>
  <c r="J379" i="39"/>
  <c r="J380" i="39"/>
  <c r="J381" i="39"/>
  <c r="J382" i="39"/>
  <c r="J383" i="39"/>
  <c r="J384" i="39"/>
  <c r="J385" i="39"/>
  <c r="J386" i="39"/>
  <c r="J387" i="39"/>
  <c r="J388" i="39"/>
  <c r="J389" i="39"/>
  <c r="J390" i="39"/>
  <c r="J391" i="39"/>
  <c r="J392" i="39"/>
  <c r="J393" i="39"/>
  <c r="J394" i="39"/>
  <c r="J395" i="39"/>
  <c r="J396" i="39"/>
  <c r="J397" i="39"/>
  <c r="J398" i="39"/>
  <c r="J399" i="39"/>
  <c r="J400" i="39"/>
  <c r="J401" i="39"/>
  <c r="J402" i="39"/>
  <c r="J403" i="39"/>
  <c r="J404" i="39"/>
  <c r="J405" i="39"/>
  <c r="J406" i="39"/>
  <c r="J407" i="39"/>
  <c r="J408" i="39"/>
  <c r="J409" i="39"/>
  <c r="J410" i="39"/>
  <c r="J411" i="39"/>
  <c r="J412" i="39"/>
  <c r="J413" i="39"/>
  <c r="J414" i="39"/>
  <c r="J415" i="39"/>
  <c r="J416" i="39"/>
  <c r="J417" i="39"/>
  <c r="J418" i="39"/>
  <c r="J419" i="39"/>
  <c r="J420" i="39"/>
  <c r="J421" i="39"/>
  <c r="J422" i="39"/>
  <c r="J423" i="39"/>
  <c r="J424" i="39"/>
  <c r="J425" i="39"/>
  <c r="J426" i="39"/>
  <c r="J427" i="39"/>
  <c r="J428" i="39"/>
  <c r="J429" i="39"/>
  <c r="J430" i="39"/>
  <c r="J431" i="39"/>
  <c r="J432" i="39"/>
  <c r="J433" i="39"/>
  <c r="J434" i="39"/>
  <c r="J435" i="39"/>
  <c r="J436" i="39"/>
  <c r="J437" i="39"/>
  <c r="J438" i="39"/>
  <c r="J439" i="39"/>
  <c r="J440" i="39"/>
  <c r="J441" i="39"/>
  <c r="J442" i="39"/>
  <c r="J443" i="39"/>
  <c r="J444" i="39"/>
  <c r="J445" i="39"/>
  <c r="J446" i="39"/>
  <c r="J447" i="39"/>
  <c r="J448" i="39"/>
  <c r="J449" i="39"/>
  <c r="J450" i="39"/>
  <c r="J451" i="39"/>
  <c r="J452" i="39"/>
  <c r="J453" i="39"/>
  <c r="J454" i="39"/>
  <c r="J455" i="39"/>
  <c r="J456" i="39"/>
  <c r="J457" i="39"/>
  <c r="J458" i="39"/>
  <c r="J459" i="39"/>
  <c r="J460" i="39"/>
  <c r="J461" i="39"/>
  <c r="J462" i="39"/>
  <c r="J463" i="39"/>
  <c r="J464" i="39"/>
  <c r="J465" i="39"/>
  <c r="J466" i="39"/>
  <c r="J467" i="39"/>
  <c r="J468" i="39"/>
  <c r="J469" i="39"/>
  <c r="J470" i="39"/>
  <c r="J471" i="39"/>
  <c r="J472" i="39"/>
  <c r="J473" i="39"/>
  <c r="J474" i="39"/>
  <c r="J475" i="39"/>
  <c r="J476" i="39"/>
  <c r="J477" i="39"/>
  <c r="J478" i="39"/>
  <c r="J479" i="39"/>
  <c r="J480" i="39"/>
  <c r="J481" i="39"/>
  <c r="J482" i="39"/>
  <c r="J483" i="39"/>
  <c r="J484" i="39"/>
  <c r="J485" i="39"/>
  <c r="C5" i="39"/>
  <c r="C6" i="39"/>
  <c r="C7" i="39"/>
  <c r="C8" i="39"/>
  <c r="C9" i="39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9" i="39"/>
  <c r="C100" i="39"/>
  <c r="C101" i="39"/>
  <c r="C102" i="39"/>
  <c r="C103" i="39"/>
  <c r="C104" i="39"/>
  <c r="C105" i="39"/>
  <c r="C106" i="39"/>
  <c r="C107" i="39"/>
  <c r="C108" i="39"/>
  <c r="C109" i="39"/>
  <c r="C110" i="39"/>
  <c r="C111" i="39"/>
  <c r="C112" i="39"/>
  <c r="C113" i="39"/>
  <c r="C114" i="39"/>
  <c r="C115" i="39"/>
  <c r="C116" i="39"/>
  <c r="C117" i="39"/>
  <c r="C118" i="39"/>
  <c r="C119" i="39"/>
  <c r="C120" i="39"/>
  <c r="C121" i="39"/>
  <c r="C122" i="39"/>
  <c r="C123" i="39"/>
  <c r="C124" i="39"/>
  <c r="C125" i="39"/>
  <c r="C126" i="39"/>
  <c r="C127" i="39"/>
  <c r="C128" i="39"/>
  <c r="C129" i="39"/>
  <c r="C130" i="39"/>
  <c r="C131" i="39"/>
  <c r="C132" i="39"/>
  <c r="C133" i="39"/>
  <c r="C134" i="39"/>
  <c r="C135" i="39"/>
  <c r="C136" i="39"/>
  <c r="C137" i="39"/>
  <c r="C138" i="39"/>
  <c r="C139" i="39"/>
  <c r="C140" i="39"/>
  <c r="C141" i="39"/>
  <c r="C142" i="39"/>
  <c r="C143" i="39"/>
  <c r="C144" i="39"/>
  <c r="C145" i="39"/>
  <c r="C146" i="39"/>
  <c r="C147" i="39"/>
  <c r="C148" i="39"/>
  <c r="C149" i="39"/>
  <c r="C150" i="39"/>
  <c r="C151" i="39"/>
  <c r="C152" i="39"/>
  <c r="C153" i="39"/>
  <c r="C154" i="39"/>
  <c r="C155" i="39"/>
  <c r="C156" i="39"/>
  <c r="C157" i="39"/>
  <c r="C158" i="39"/>
  <c r="C159" i="39"/>
  <c r="C160" i="39"/>
  <c r="C161" i="39"/>
  <c r="C162" i="39"/>
  <c r="C163" i="39"/>
  <c r="C164" i="39"/>
  <c r="C165" i="39"/>
  <c r="C166" i="39"/>
  <c r="C167" i="39"/>
  <c r="C168" i="39"/>
  <c r="C169" i="39"/>
  <c r="C170" i="39"/>
  <c r="C171" i="39"/>
  <c r="C172" i="39"/>
  <c r="C173" i="39"/>
  <c r="C174" i="39"/>
  <c r="C175" i="39"/>
  <c r="C176" i="39"/>
  <c r="C177" i="39"/>
  <c r="C178" i="39"/>
  <c r="C179" i="39"/>
  <c r="C180" i="39"/>
  <c r="C181" i="39"/>
  <c r="C182" i="39"/>
  <c r="C183" i="39"/>
  <c r="C184" i="39"/>
  <c r="C185" i="39"/>
  <c r="C186" i="39"/>
  <c r="C187" i="39"/>
  <c r="C188" i="39"/>
  <c r="C189" i="39"/>
  <c r="C190" i="39"/>
  <c r="C191" i="39"/>
  <c r="C192" i="39"/>
  <c r="C193" i="39"/>
  <c r="C194" i="39"/>
  <c r="C195" i="39"/>
  <c r="C196" i="39"/>
  <c r="C197" i="39"/>
  <c r="C198" i="39"/>
  <c r="C199" i="39"/>
  <c r="C200" i="39"/>
  <c r="C201" i="39"/>
  <c r="C202" i="39"/>
  <c r="C203" i="39"/>
  <c r="C204" i="39"/>
  <c r="C205" i="39"/>
  <c r="C206" i="39"/>
  <c r="C207" i="39"/>
  <c r="C208" i="39"/>
  <c r="C209" i="39"/>
  <c r="C210" i="39"/>
  <c r="C211" i="39"/>
  <c r="C212" i="39"/>
  <c r="C213" i="39"/>
  <c r="C214" i="39"/>
  <c r="C215" i="39"/>
  <c r="C216" i="39"/>
  <c r="C217" i="39"/>
  <c r="C218" i="39"/>
  <c r="C219" i="39"/>
  <c r="C220" i="39"/>
  <c r="C221" i="39"/>
  <c r="C222" i="39"/>
  <c r="C223" i="39"/>
  <c r="C224" i="39"/>
  <c r="C225" i="39"/>
  <c r="C226" i="39"/>
  <c r="C227" i="39"/>
  <c r="C228" i="39"/>
  <c r="C229" i="39"/>
  <c r="C230" i="39"/>
  <c r="C231" i="39"/>
  <c r="C232" i="39"/>
  <c r="C233" i="39"/>
  <c r="C234" i="39"/>
  <c r="C235" i="39"/>
  <c r="C236" i="39"/>
  <c r="C237" i="39"/>
  <c r="C238" i="39"/>
  <c r="C239" i="39"/>
  <c r="C240" i="39"/>
  <c r="C241" i="39"/>
  <c r="C242" i="39"/>
  <c r="C243" i="39"/>
  <c r="C244" i="39"/>
  <c r="C245" i="39"/>
  <c r="C246" i="39"/>
  <c r="C247" i="39"/>
  <c r="C248" i="39"/>
  <c r="C249" i="39"/>
  <c r="C250" i="39"/>
  <c r="C251" i="39"/>
  <c r="C252" i="39"/>
  <c r="C253" i="39"/>
  <c r="C254" i="39"/>
  <c r="C255" i="39"/>
  <c r="C256" i="39"/>
  <c r="C257" i="39"/>
  <c r="C258" i="39"/>
  <c r="C259" i="39"/>
  <c r="C260" i="39"/>
  <c r="C261" i="39"/>
  <c r="C262" i="39"/>
  <c r="C263" i="39"/>
  <c r="C264" i="39"/>
  <c r="C265" i="39"/>
  <c r="C266" i="39"/>
  <c r="C267" i="39"/>
  <c r="C268" i="39"/>
  <c r="C269" i="39"/>
  <c r="C270" i="39"/>
  <c r="C271" i="39"/>
  <c r="C272" i="39"/>
  <c r="C273" i="39"/>
  <c r="C274" i="39"/>
  <c r="C275" i="39"/>
  <c r="C276" i="39"/>
  <c r="C277" i="39"/>
  <c r="C278" i="39"/>
  <c r="C279" i="39"/>
  <c r="C280" i="39"/>
  <c r="C281" i="39"/>
  <c r="C282" i="39"/>
  <c r="C283" i="39"/>
  <c r="C284" i="39"/>
  <c r="C285" i="39"/>
  <c r="C286" i="39"/>
  <c r="C287" i="39"/>
  <c r="C288" i="39"/>
  <c r="C289" i="39"/>
  <c r="C290" i="39"/>
  <c r="C291" i="39"/>
  <c r="C292" i="39"/>
  <c r="C293" i="39"/>
  <c r="C294" i="39"/>
  <c r="C295" i="39"/>
  <c r="C296" i="39"/>
  <c r="C297" i="39"/>
  <c r="C298" i="39"/>
  <c r="C299" i="39"/>
  <c r="C300" i="39"/>
  <c r="C301" i="39"/>
  <c r="C302" i="39"/>
  <c r="C303" i="39"/>
  <c r="C304" i="39"/>
  <c r="C305" i="39"/>
  <c r="C306" i="39"/>
  <c r="C307" i="39"/>
  <c r="C308" i="39"/>
  <c r="C309" i="39"/>
  <c r="C310" i="39"/>
  <c r="C311" i="39"/>
  <c r="C312" i="39"/>
  <c r="C313" i="39"/>
  <c r="C314" i="39"/>
  <c r="C315" i="39"/>
  <c r="C316" i="39"/>
  <c r="C317" i="39"/>
  <c r="C318" i="39"/>
  <c r="C319" i="39"/>
  <c r="C320" i="39"/>
  <c r="C321" i="39"/>
  <c r="C322" i="39"/>
  <c r="C323" i="39"/>
  <c r="C324" i="39"/>
  <c r="C325" i="39"/>
  <c r="C326" i="39"/>
  <c r="C327" i="39"/>
  <c r="C328" i="39"/>
  <c r="C329" i="39"/>
  <c r="C330" i="39"/>
  <c r="C331" i="39"/>
  <c r="C332" i="39"/>
  <c r="C333" i="39"/>
  <c r="C334" i="39"/>
  <c r="C335" i="39"/>
  <c r="C336" i="39"/>
  <c r="C337" i="39"/>
  <c r="C338" i="39"/>
  <c r="C339" i="39"/>
  <c r="C340" i="39"/>
  <c r="C341" i="39"/>
  <c r="C342" i="39"/>
  <c r="C343" i="39"/>
  <c r="C344" i="39"/>
  <c r="C345" i="39"/>
  <c r="C346" i="39"/>
  <c r="C347" i="39"/>
  <c r="C348" i="39"/>
  <c r="C349" i="39"/>
  <c r="C350" i="39"/>
  <c r="C351" i="39"/>
  <c r="C352" i="39"/>
  <c r="C353" i="39"/>
  <c r="C354" i="39"/>
  <c r="C355" i="39"/>
  <c r="C356" i="39"/>
  <c r="C357" i="39"/>
  <c r="C358" i="39"/>
  <c r="C359" i="39"/>
  <c r="C360" i="39"/>
  <c r="C361" i="39"/>
  <c r="C362" i="39"/>
  <c r="C363" i="39"/>
  <c r="C364" i="39"/>
  <c r="C365" i="39"/>
  <c r="C366" i="39"/>
  <c r="C367" i="39"/>
  <c r="C368" i="39"/>
  <c r="C369" i="39"/>
  <c r="C370" i="39"/>
  <c r="C371" i="39"/>
  <c r="C372" i="39"/>
  <c r="C373" i="39"/>
  <c r="C374" i="39"/>
  <c r="C375" i="39"/>
  <c r="C376" i="39"/>
  <c r="C377" i="39"/>
  <c r="C378" i="39"/>
  <c r="C379" i="39"/>
  <c r="C380" i="39"/>
  <c r="C381" i="39"/>
  <c r="C382" i="39"/>
  <c r="C383" i="39"/>
  <c r="C384" i="39"/>
  <c r="C385" i="39"/>
  <c r="C386" i="39"/>
  <c r="C387" i="39"/>
  <c r="C388" i="39"/>
  <c r="C389" i="39"/>
  <c r="C390" i="39"/>
  <c r="C391" i="39"/>
  <c r="C392" i="39"/>
  <c r="C393" i="39"/>
  <c r="C394" i="39"/>
  <c r="C395" i="39"/>
  <c r="C396" i="39"/>
  <c r="C397" i="39"/>
  <c r="C398" i="39"/>
  <c r="C399" i="39"/>
  <c r="C400" i="39"/>
  <c r="C401" i="39"/>
  <c r="C402" i="39"/>
  <c r="C403" i="39"/>
  <c r="C404" i="39"/>
  <c r="C405" i="39"/>
  <c r="C406" i="39"/>
  <c r="C407" i="39"/>
  <c r="C408" i="39"/>
  <c r="C409" i="39"/>
  <c r="C410" i="39"/>
  <c r="C411" i="39"/>
  <c r="C412" i="39"/>
  <c r="C413" i="39"/>
  <c r="C414" i="39"/>
  <c r="C415" i="39"/>
  <c r="C416" i="39"/>
  <c r="C417" i="39"/>
  <c r="C418" i="39"/>
  <c r="C419" i="39"/>
  <c r="C420" i="39"/>
  <c r="C421" i="39"/>
  <c r="C422" i="39"/>
  <c r="C423" i="39"/>
  <c r="C424" i="39"/>
  <c r="C425" i="39"/>
  <c r="C426" i="39"/>
  <c r="C427" i="39"/>
  <c r="C428" i="39"/>
  <c r="C429" i="39"/>
  <c r="C430" i="39"/>
  <c r="C431" i="39"/>
  <c r="C432" i="39"/>
  <c r="C433" i="39"/>
  <c r="C434" i="39"/>
  <c r="C435" i="39"/>
  <c r="C436" i="39"/>
  <c r="C437" i="39"/>
  <c r="C438" i="39"/>
  <c r="C439" i="39"/>
  <c r="C440" i="39"/>
  <c r="C441" i="39"/>
  <c r="C442" i="39"/>
  <c r="C443" i="39"/>
  <c r="C444" i="39"/>
  <c r="C445" i="39"/>
  <c r="C446" i="39"/>
  <c r="C447" i="39"/>
  <c r="C448" i="39"/>
  <c r="C449" i="39"/>
  <c r="C450" i="39"/>
  <c r="C451" i="39"/>
  <c r="C452" i="39"/>
  <c r="C453" i="39"/>
  <c r="C454" i="39"/>
  <c r="C455" i="39"/>
  <c r="C456" i="39"/>
  <c r="C457" i="39"/>
  <c r="C458" i="39"/>
  <c r="C459" i="39"/>
  <c r="C460" i="39"/>
  <c r="C461" i="39"/>
  <c r="C462" i="39"/>
  <c r="C463" i="39"/>
  <c r="C464" i="39"/>
  <c r="C465" i="39"/>
  <c r="C466" i="39"/>
  <c r="C467" i="39"/>
  <c r="C468" i="39"/>
  <c r="C469" i="39"/>
  <c r="C470" i="39"/>
  <c r="C471" i="39"/>
  <c r="C472" i="39"/>
  <c r="C473" i="39"/>
  <c r="C474" i="39"/>
  <c r="C475" i="39"/>
  <c r="C476" i="39"/>
  <c r="C477" i="39"/>
  <c r="C478" i="39"/>
  <c r="C479" i="39"/>
  <c r="C480" i="39"/>
  <c r="C481" i="39"/>
  <c r="C482" i="39"/>
  <c r="C483" i="39"/>
  <c r="C484" i="39"/>
  <c r="C485" i="39"/>
  <c r="C486" i="39"/>
  <c r="C487" i="39"/>
  <c r="C488" i="39"/>
  <c r="C489" i="39"/>
  <c r="C490" i="39"/>
  <c r="C491" i="39"/>
  <c r="C492" i="39"/>
  <c r="C493" i="39"/>
  <c r="C494" i="39"/>
  <c r="C495" i="39"/>
  <c r="C496" i="39"/>
  <c r="C497" i="39"/>
  <c r="C498" i="39"/>
  <c r="C499" i="39"/>
  <c r="C500" i="39"/>
  <c r="C501" i="39"/>
  <c r="C502" i="39"/>
  <c r="C503" i="39"/>
  <c r="C504" i="39"/>
  <c r="C505" i="39"/>
  <c r="C506" i="39"/>
  <c r="C507" i="39"/>
  <c r="C508" i="39"/>
  <c r="C509" i="39"/>
  <c r="C510" i="39"/>
  <c r="C511" i="39"/>
  <c r="C512" i="39"/>
  <c r="C513" i="39"/>
  <c r="C514" i="39"/>
  <c r="C515" i="39"/>
  <c r="C516" i="39"/>
  <c r="C517" i="39"/>
  <c r="C518" i="39"/>
  <c r="C519" i="39"/>
  <c r="C520" i="39"/>
  <c r="C521" i="39"/>
  <c r="C522" i="39"/>
  <c r="C523" i="39"/>
  <c r="C524" i="39"/>
  <c r="C525" i="39"/>
  <c r="C526" i="39"/>
  <c r="C527" i="39"/>
  <c r="C528" i="39"/>
  <c r="C529" i="39"/>
  <c r="C530" i="39"/>
  <c r="C531" i="39"/>
  <c r="C532" i="39"/>
  <c r="C533" i="39"/>
  <c r="C534" i="39"/>
  <c r="C535" i="39"/>
  <c r="C536" i="39"/>
  <c r="C537" i="39"/>
  <c r="C538" i="39"/>
  <c r="C539" i="39"/>
  <c r="C540" i="39"/>
  <c r="C541" i="39"/>
  <c r="C542" i="39"/>
  <c r="C543" i="39"/>
  <c r="C544" i="39"/>
  <c r="C545" i="39"/>
  <c r="C546" i="39"/>
  <c r="C547" i="39"/>
  <c r="C548" i="39"/>
  <c r="C549" i="39"/>
  <c r="C550" i="39"/>
  <c r="C551" i="39"/>
  <c r="C552" i="39"/>
  <c r="C553" i="39"/>
  <c r="C554" i="39"/>
  <c r="C555" i="39"/>
  <c r="C556" i="39"/>
  <c r="C557" i="39"/>
  <c r="C558" i="39"/>
  <c r="C559" i="39"/>
  <c r="C560" i="39"/>
  <c r="C561" i="39"/>
  <c r="C562" i="39"/>
  <c r="C563" i="39"/>
  <c r="C564" i="39"/>
  <c r="C565" i="39"/>
  <c r="C566" i="39"/>
  <c r="C567" i="39"/>
  <c r="C568" i="39"/>
  <c r="C569" i="39"/>
  <c r="C570" i="39"/>
  <c r="C571" i="39"/>
  <c r="C572" i="39"/>
  <c r="C573" i="39"/>
  <c r="C574" i="39"/>
  <c r="C575" i="39"/>
  <c r="C576" i="39"/>
  <c r="C577" i="39"/>
  <c r="C578" i="39"/>
  <c r="C579" i="39"/>
  <c r="C580" i="39"/>
  <c r="C581" i="39"/>
  <c r="C582" i="39"/>
  <c r="C583" i="39"/>
  <c r="C584" i="39"/>
  <c r="C585" i="39"/>
  <c r="C586" i="39"/>
  <c r="C587" i="39"/>
  <c r="C588" i="39"/>
  <c r="C589" i="39"/>
  <c r="C590" i="39"/>
  <c r="C591" i="39"/>
  <c r="C592" i="39"/>
  <c r="C593" i="39"/>
  <c r="C594" i="39"/>
  <c r="C595" i="39"/>
  <c r="C596" i="39"/>
  <c r="C597" i="39"/>
  <c r="C598" i="39"/>
  <c r="C599" i="39"/>
  <c r="C600" i="39"/>
  <c r="C601" i="39"/>
  <c r="C602" i="39"/>
  <c r="C603" i="39"/>
  <c r="C604" i="39"/>
  <c r="C605" i="39"/>
  <c r="C606" i="39"/>
  <c r="C607" i="39"/>
  <c r="C608" i="39"/>
  <c r="C609" i="39"/>
  <c r="C610" i="39"/>
  <c r="C611" i="39"/>
  <c r="C612" i="39"/>
  <c r="C613" i="39"/>
  <c r="C614" i="39"/>
  <c r="C615" i="39"/>
  <c r="C616" i="39"/>
  <c r="C617" i="39"/>
  <c r="C618" i="39"/>
  <c r="C619" i="39"/>
  <c r="C620" i="39"/>
  <c r="C621" i="39"/>
  <c r="C622" i="39"/>
  <c r="C623" i="39"/>
  <c r="C624" i="39"/>
  <c r="C625" i="39"/>
  <c r="C626" i="39"/>
  <c r="C627" i="39"/>
  <c r="C628" i="39"/>
  <c r="C629" i="39"/>
  <c r="C630" i="39"/>
  <c r="C631" i="39"/>
  <c r="C632" i="39"/>
  <c r="C633" i="39"/>
  <c r="C634" i="39"/>
  <c r="C635" i="39"/>
  <c r="C636" i="39"/>
  <c r="C637" i="39"/>
  <c r="C638" i="39"/>
  <c r="C639" i="39"/>
  <c r="C640" i="39"/>
  <c r="C641" i="39"/>
  <c r="C642" i="39"/>
  <c r="C643" i="39"/>
  <c r="C644" i="39"/>
  <c r="C645" i="39"/>
  <c r="C646" i="39"/>
  <c r="C647" i="39"/>
  <c r="C648" i="39"/>
  <c r="C649" i="39"/>
  <c r="C650" i="39"/>
  <c r="C651" i="39"/>
  <c r="C652" i="39"/>
  <c r="C653" i="39"/>
  <c r="C654" i="39"/>
  <c r="C655" i="39"/>
  <c r="C656" i="39"/>
  <c r="C657" i="39"/>
  <c r="C658" i="39"/>
  <c r="C659" i="39"/>
  <c r="C660" i="39"/>
  <c r="C661" i="39"/>
  <c r="C662" i="39"/>
  <c r="C663" i="39"/>
  <c r="C664" i="39"/>
  <c r="C665" i="39"/>
  <c r="C666" i="39"/>
  <c r="C667" i="39"/>
  <c r="C668" i="39"/>
  <c r="C669" i="39"/>
  <c r="C670" i="39"/>
  <c r="C671" i="39"/>
  <c r="C672" i="39"/>
  <c r="C673" i="39"/>
  <c r="C674" i="39"/>
  <c r="C675" i="39"/>
  <c r="C676" i="39"/>
  <c r="C677" i="39"/>
  <c r="C678" i="39"/>
  <c r="C679" i="39"/>
  <c r="C680" i="39"/>
  <c r="C681" i="39"/>
  <c r="C682" i="39"/>
  <c r="C683" i="39"/>
  <c r="C684" i="39"/>
  <c r="C685" i="39"/>
  <c r="C686" i="39"/>
  <c r="C687" i="39"/>
  <c r="C688" i="39"/>
  <c r="C689" i="39"/>
  <c r="C690" i="39"/>
  <c r="C691" i="39"/>
  <c r="C692" i="39"/>
  <c r="C693" i="39"/>
  <c r="C694" i="39"/>
  <c r="C695" i="39"/>
  <c r="C696" i="39"/>
  <c r="C697" i="39"/>
  <c r="C698" i="39"/>
  <c r="C699" i="39"/>
  <c r="C700" i="39"/>
  <c r="C701" i="39"/>
  <c r="C702" i="39"/>
  <c r="C703" i="39"/>
  <c r="C704" i="39"/>
  <c r="C705" i="39"/>
  <c r="C706" i="39"/>
  <c r="C707" i="39"/>
  <c r="C708" i="39"/>
  <c r="C709" i="39"/>
  <c r="C710" i="39"/>
  <c r="C711" i="39"/>
  <c r="C712" i="39"/>
  <c r="C713" i="39"/>
  <c r="C714" i="39"/>
  <c r="C715" i="39"/>
  <c r="C716" i="39"/>
  <c r="C717" i="39"/>
  <c r="C718" i="39"/>
  <c r="C719" i="39"/>
  <c r="C720" i="39"/>
  <c r="C721" i="39"/>
  <c r="C722" i="39"/>
  <c r="C723" i="39"/>
  <c r="C724" i="39"/>
  <c r="C725" i="39"/>
  <c r="C726" i="39"/>
  <c r="C727" i="39"/>
  <c r="C728" i="39"/>
  <c r="C729" i="39"/>
  <c r="C730" i="39"/>
  <c r="C731" i="39"/>
  <c r="C732" i="39"/>
  <c r="C733" i="39"/>
  <c r="C734" i="39"/>
  <c r="C735" i="39"/>
  <c r="C736" i="39"/>
  <c r="C737" i="39"/>
  <c r="C738" i="39"/>
  <c r="C739" i="39"/>
  <c r="C740" i="39"/>
  <c r="C741" i="39"/>
  <c r="C742" i="39"/>
  <c r="C743" i="39"/>
  <c r="C744" i="39"/>
  <c r="C745" i="39"/>
  <c r="C746" i="39"/>
  <c r="C747" i="39"/>
  <c r="C748" i="39"/>
  <c r="C749" i="39"/>
  <c r="C750" i="39"/>
  <c r="C751" i="39"/>
  <c r="C752" i="39"/>
  <c r="C753" i="39"/>
  <c r="C754" i="39"/>
  <c r="C755" i="39"/>
  <c r="C756" i="39"/>
  <c r="C757" i="39"/>
  <c r="C758" i="39"/>
  <c r="C759" i="39"/>
  <c r="C760" i="39"/>
  <c r="C761" i="39"/>
  <c r="C762" i="39"/>
  <c r="C763" i="39"/>
  <c r="C764" i="39"/>
  <c r="C765" i="39"/>
  <c r="C766" i="39"/>
  <c r="C767" i="39"/>
  <c r="C768" i="39"/>
  <c r="C769" i="39"/>
  <c r="C770" i="39"/>
  <c r="C771" i="39"/>
  <c r="C772" i="39"/>
  <c r="C773" i="39"/>
  <c r="C774" i="39"/>
  <c r="C775" i="39"/>
  <c r="C776" i="39"/>
  <c r="C777" i="39"/>
  <c r="C778" i="39"/>
  <c r="C779" i="39"/>
  <c r="C780" i="39"/>
  <c r="C781" i="39"/>
  <c r="C782" i="39"/>
  <c r="C783" i="39"/>
  <c r="C784" i="39"/>
  <c r="C785" i="39"/>
  <c r="C786" i="39"/>
  <c r="C787" i="39"/>
  <c r="C788" i="39"/>
  <c r="C789" i="39"/>
  <c r="C790" i="39"/>
  <c r="C791" i="39"/>
  <c r="C792" i="39"/>
  <c r="C793" i="39"/>
  <c r="C794" i="39"/>
  <c r="C795" i="39"/>
  <c r="C796" i="39"/>
  <c r="C797" i="39"/>
  <c r="C798" i="39"/>
  <c r="C799" i="39"/>
  <c r="C800" i="39"/>
  <c r="C801" i="39"/>
  <c r="C802" i="39"/>
  <c r="C803" i="39"/>
  <c r="C804" i="39"/>
  <c r="C805" i="39"/>
  <c r="C806" i="39"/>
  <c r="C807" i="39"/>
  <c r="C808" i="39"/>
  <c r="C809" i="39"/>
  <c r="C810" i="39"/>
  <c r="C811" i="39"/>
  <c r="C812" i="39"/>
  <c r="C813" i="39"/>
  <c r="C814" i="39"/>
  <c r="C815" i="39"/>
  <c r="C816" i="39"/>
  <c r="C817" i="39"/>
  <c r="C818" i="39"/>
  <c r="C819" i="39"/>
  <c r="C820" i="39"/>
  <c r="C821" i="39"/>
  <c r="C822" i="39"/>
  <c r="C823" i="39"/>
  <c r="C824" i="39"/>
  <c r="C825" i="39"/>
  <c r="C826" i="39"/>
  <c r="C827" i="39"/>
  <c r="C828" i="39"/>
  <c r="C829" i="39"/>
  <c r="C830" i="39"/>
  <c r="C831" i="39"/>
  <c r="C832" i="39"/>
  <c r="C833" i="39"/>
  <c r="C834" i="39"/>
  <c r="C835" i="39"/>
  <c r="C836" i="39"/>
  <c r="C837" i="39"/>
  <c r="C838" i="39"/>
  <c r="C839" i="39"/>
  <c r="C840" i="39"/>
  <c r="C841" i="39"/>
  <c r="C842" i="39"/>
  <c r="C843" i="39"/>
  <c r="C844" i="39"/>
  <c r="C845" i="39"/>
  <c r="C846" i="39"/>
  <c r="C847" i="39"/>
  <c r="C848" i="39"/>
  <c r="C849" i="39"/>
  <c r="C850" i="39"/>
  <c r="C851" i="39"/>
  <c r="C852" i="39"/>
  <c r="C853" i="39"/>
  <c r="C854" i="39"/>
  <c r="C855" i="39"/>
  <c r="C856" i="39"/>
  <c r="C857" i="39"/>
  <c r="C858" i="39"/>
  <c r="C859" i="39"/>
  <c r="C860" i="39"/>
  <c r="C861" i="39"/>
  <c r="C862" i="39"/>
  <c r="C863" i="39"/>
  <c r="C864" i="39"/>
  <c r="C865" i="39"/>
  <c r="C866" i="39"/>
  <c r="C867" i="39"/>
  <c r="C868" i="39"/>
  <c r="C869" i="39"/>
  <c r="C870" i="39"/>
  <c r="C871" i="39"/>
  <c r="C872" i="39"/>
  <c r="C873" i="39"/>
  <c r="C874" i="39"/>
  <c r="C875" i="39"/>
  <c r="S52" i="4"/>
  <c r="B24" i="49" s="1"/>
  <c r="C24" i="49" s="1"/>
  <c r="S49" i="4"/>
  <c r="S51" i="4"/>
  <c r="S53" i="4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8" i="49"/>
  <c r="C13" i="49"/>
  <c r="C14" i="49"/>
  <c r="C19" i="49"/>
  <c r="C41" i="49"/>
  <c r="C47" i="49"/>
  <c r="C54" i="49"/>
  <c r="C65" i="49"/>
  <c r="C75" i="49"/>
  <c r="C76" i="49"/>
  <c r="C77" i="49"/>
  <c r="C78" i="49"/>
  <c r="C79" i="49"/>
  <c r="C92" i="49"/>
  <c r="C93" i="49"/>
  <c r="C94" i="49"/>
  <c r="C95" i="49"/>
  <c r="C96" i="49"/>
  <c r="C97" i="49"/>
  <c r="C98" i="49"/>
  <c r="C99" i="49"/>
  <c r="C100" i="49"/>
  <c r="C101" i="49"/>
  <c r="C102" i="49"/>
  <c r="C103" i="49"/>
  <c r="C104" i="49"/>
  <c r="C105" i="49"/>
  <c r="B3" i="49"/>
  <c r="B3" i="48"/>
  <c r="D3" i="48" s="1"/>
  <c r="B4" i="49"/>
  <c r="C4" i="49" s="1"/>
  <c r="B5" i="49"/>
  <c r="C5" i="49" s="1"/>
  <c r="B7" i="49"/>
  <c r="B7" i="48" s="1"/>
  <c r="J20" i="4"/>
  <c r="J22" i="4"/>
  <c r="J24" i="4"/>
  <c r="J26" i="4"/>
  <c r="J28" i="4"/>
  <c r="J14" i="4"/>
  <c r="J16" i="4"/>
  <c r="J18" i="4"/>
  <c r="M19" i="11"/>
  <c r="D120" i="51" s="1"/>
  <c r="F120" i="51" s="1"/>
  <c r="M17" i="11"/>
  <c r="D119" i="51" s="1"/>
  <c r="F119" i="51" s="1"/>
  <c r="M15" i="11"/>
  <c r="D118" i="51" s="1"/>
  <c r="F118" i="51" s="1"/>
  <c r="K13" i="11"/>
  <c r="C117" i="51" s="1"/>
  <c r="M13" i="11"/>
  <c r="D117" i="51" s="1"/>
  <c r="F117" i="51" s="1"/>
  <c r="M11" i="11"/>
  <c r="D116" i="51" s="1"/>
  <c r="F116" i="51" s="1"/>
  <c r="J19" i="11"/>
  <c r="C120" i="51" s="1"/>
  <c r="K17" i="11"/>
  <c r="C119" i="51" s="1"/>
  <c r="J15" i="11"/>
  <c r="K15" i="11"/>
  <c r="J11" i="11"/>
  <c r="C116" i="51" s="1"/>
  <c r="Q8" i="7"/>
  <c r="I14" i="42"/>
  <c r="L14" i="42" s="1"/>
  <c r="M14" i="42" s="1"/>
  <c r="B8" i="51"/>
  <c r="B7" i="51"/>
  <c r="B6" i="51"/>
  <c r="B4" i="51"/>
  <c r="K17" i="13"/>
  <c r="J17" i="11"/>
  <c r="J13" i="11"/>
  <c r="I17" i="3"/>
  <c r="M84" i="51"/>
  <c r="K216" i="51"/>
  <c r="I220" i="51"/>
  <c r="I219" i="51"/>
  <c r="I216" i="51"/>
  <c r="O87" i="51"/>
  <c r="K226" i="51"/>
  <c r="K232" i="51"/>
  <c r="K227" i="51"/>
  <c r="K235" i="51"/>
  <c r="K144" i="47"/>
  <c r="I144" i="47"/>
  <c r="E144" i="47"/>
  <c r="C144" i="47"/>
  <c r="K143" i="47"/>
  <c r="I143" i="47"/>
  <c r="E143" i="47"/>
  <c r="C143" i="47"/>
  <c r="K142" i="47"/>
  <c r="I142" i="47"/>
  <c r="E142" i="47"/>
  <c r="C142" i="47"/>
  <c r="K141" i="47"/>
  <c r="I141" i="47"/>
  <c r="E141" i="47"/>
  <c r="C141" i="47"/>
  <c r="K140" i="47"/>
  <c r="I140" i="47"/>
  <c r="E140" i="47"/>
  <c r="C140" i="47"/>
  <c r="K139" i="47"/>
  <c r="I139" i="47"/>
  <c r="E139" i="47"/>
  <c r="C139" i="47"/>
  <c r="K138" i="47"/>
  <c r="I138" i="47"/>
  <c r="E138" i="47"/>
  <c r="C138" i="47"/>
  <c r="K137" i="47"/>
  <c r="I137" i="47"/>
  <c r="E137" i="47"/>
  <c r="C137" i="47"/>
  <c r="K136" i="47"/>
  <c r="I136" i="47"/>
  <c r="E136" i="47"/>
  <c r="C136" i="47"/>
  <c r="K131" i="47"/>
  <c r="I131" i="47"/>
  <c r="E131" i="47"/>
  <c r="C131" i="47"/>
  <c r="K130" i="47"/>
  <c r="I130" i="47"/>
  <c r="E130" i="47"/>
  <c r="C130" i="47"/>
  <c r="K129" i="47"/>
  <c r="I129" i="47"/>
  <c r="E129" i="47"/>
  <c r="C129" i="47"/>
  <c r="K128" i="47"/>
  <c r="I128" i="47"/>
  <c r="E128" i="47"/>
  <c r="C128" i="47"/>
  <c r="K127" i="47"/>
  <c r="I127" i="47"/>
  <c r="E127" i="47"/>
  <c r="C127" i="47"/>
  <c r="K126" i="47"/>
  <c r="I126" i="47"/>
  <c r="E126" i="47"/>
  <c r="C126" i="47"/>
  <c r="K125" i="47"/>
  <c r="I125" i="47"/>
  <c r="E125" i="47"/>
  <c r="C125" i="47"/>
  <c r="K124" i="47"/>
  <c r="I124" i="47"/>
  <c r="E124" i="47"/>
  <c r="C124" i="47"/>
  <c r="K123" i="47"/>
  <c r="I123" i="47"/>
  <c r="E123" i="47"/>
  <c r="C123" i="47"/>
  <c r="K118" i="47"/>
  <c r="I118" i="47"/>
  <c r="E118" i="47"/>
  <c r="C118" i="47"/>
  <c r="K117" i="47"/>
  <c r="I117" i="47"/>
  <c r="E117" i="47"/>
  <c r="C117" i="47"/>
  <c r="K116" i="47"/>
  <c r="I116" i="47"/>
  <c r="E116" i="47"/>
  <c r="C116" i="47"/>
  <c r="K115" i="47"/>
  <c r="I115" i="47"/>
  <c r="E115" i="47"/>
  <c r="C115" i="47"/>
  <c r="K114" i="47"/>
  <c r="I114" i="47"/>
  <c r="E114" i="47"/>
  <c r="C114" i="47"/>
  <c r="K113" i="47"/>
  <c r="I113" i="47"/>
  <c r="E113" i="47"/>
  <c r="C113" i="47"/>
  <c r="K112" i="47"/>
  <c r="I112" i="47"/>
  <c r="E112" i="47"/>
  <c r="C112" i="47"/>
  <c r="K111" i="47"/>
  <c r="I111" i="47"/>
  <c r="E111" i="47"/>
  <c r="C111" i="47"/>
  <c r="K110" i="47"/>
  <c r="I110" i="47"/>
  <c r="E110" i="47"/>
  <c r="C110" i="47"/>
  <c r="K105" i="47"/>
  <c r="I105" i="47"/>
  <c r="E105" i="47"/>
  <c r="C105" i="47"/>
  <c r="K104" i="47"/>
  <c r="I104" i="47"/>
  <c r="E104" i="47"/>
  <c r="C104" i="47"/>
  <c r="K103" i="47"/>
  <c r="I103" i="47"/>
  <c r="E103" i="47"/>
  <c r="C103" i="47"/>
  <c r="K102" i="47"/>
  <c r="I102" i="47"/>
  <c r="E102" i="47"/>
  <c r="C102" i="47"/>
  <c r="K101" i="47"/>
  <c r="I101" i="47"/>
  <c r="E101" i="47"/>
  <c r="C101" i="47"/>
  <c r="K100" i="47"/>
  <c r="I100" i="47"/>
  <c r="E100" i="47"/>
  <c r="C100" i="47"/>
  <c r="K99" i="47"/>
  <c r="I99" i="47"/>
  <c r="E99" i="47"/>
  <c r="C99" i="47"/>
  <c r="K98" i="47"/>
  <c r="I98" i="47"/>
  <c r="E98" i="47"/>
  <c r="C98" i="47"/>
  <c r="K97" i="47"/>
  <c r="I97" i="47"/>
  <c r="E97" i="47"/>
  <c r="C97" i="47"/>
  <c r="K91" i="47"/>
  <c r="I91" i="47"/>
  <c r="E91" i="47"/>
  <c r="C91" i="47"/>
  <c r="K90" i="47"/>
  <c r="I90" i="47"/>
  <c r="E90" i="47"/>
  <c r="C90" i="47"/>
  <c r="K89" i="47"/>
  <c r="I89" i="47"/>
  <c r="E89" i="47"/>
  <c r="C89" i="47"/>
  <c r="K88" i="47"/>
  <c r="I88" i="47"/>
  <c r="E88" i="47"/>
  <c r="C88" i="47"/>
  <c r="K87" i="47"/>
  <c r="I87" i="47"/>
  <c r="E87" i="47"/>
  <c r="C87" i="47"/>
  <c r="K86" i="47"/>
  <c r="I86" i="47"/>
  <c r="E86" i="47"/>
  <c r="C86" i="47"/>
  <c r="K85" i="47"/>
  <c r="I85" i="47"/>
  <c r="E85" i="47"/>
  <c r="C85" i="47"/>
  <c r="K84" i="47"/>
  <c r="I84" i="47"/>
  <c r="E84" i="47"/>
  <c r="C84" i="47"/>
  <c r="K83" i="47"/>
  <c r="I83" i="47"/>
  <c r="E83" i="47"/>
  <c r="C83" i="47"/>
  <c r="I78" i="47"/>
  <c r="K77" i="47"/>
  <c r="I77" i="47"/>
  <c r="E77" i="47"/>
  <c r="C77" i="47"/>
  <c r="K76" i="47"/>
  <c r="I76" i="47"/>
  <c r="E76" i="47"/>
  <c r="C76" i="47"/>
  <c r="K75" i="47"/>
  <c r="I75" i="47"/>
  <c r="E75" i="47"/>
  <c r="C75" i="47"/>
  <c r="K74" i="47"/>
  <c r="I74" i="47"/>
  <c r="E74" i="47"/>
  <c r="C74" i="47"/>
  <c r="K73" i="47"/>
  <c r="I73" i="47"/>
  <c r="E73" i="47"/>
  <c r="C73" i="47"/>
  <c r="K72" i="47"/>
  <c r="I72" i="47"/>
  <c r="E72" i="47"/>
  <c r="C72" i="47"/>
  <c r="K71" i="47"/>
  <c r="I71" i="47"/>
  <c r="E71" i="47"/>
  <c r="C71" i="47"/>
  <c r="K70" i="47"/>
  <c r="E70" i="47"/>
  <c r="C70" i="47"/>
  <c r="K69" i="47"/>
  <c r="E69" i="47"/>
  <c r="C69" i="47"/>
  <c r="K63" i="47"/>
  <c r="I63" i="47"/>
  <c r="E63" i="47"/>
  <c r="C63" i="47"/>
  <c r="K62" i="47"/>
  <c r="I62" i="47"/>
  <c r="E62" i="47"/>
  <c r="C62" i="47"/>
  <c r="K61" i="47"/>
  <c r="I61" i="47"/>
  <c r="E61" i="47"/>
  <c r="C61" i="47"/>
  <c r="K60" i="47"/>
  <c r="I60" i="47"/>
  <c r="E60" i="47"/>
  <c r="C60" i="47"/>
  <c r="K59" i="47"/>
  <c r="I59" i="47"/>
  <c r="E59" i="47"/>
  <c r="C59" i="47"/>
  <c r="K58" i="47"/>
  <c r="I58" i="47"/>
  <c r="E58" i="47"/>
  <c r="C58" i="47"/>
  <c r="K57" i="47"/>
  <c r="I57" i="47"/>
  <c r="E57" i="47"/>
  <c r="C57" i="47"/>
  <c r="K56" i="47"/>
  <c r="I56" i="47"/>
  <c r="E56" i="47"/>
  <c r="C56" i="47"/>
  <c r="I55" i="47"/>
  <c r="E55" i="47"/>
  <c r="C55" i="47"/>
  <c r="E50" i="47"/>
  <c r="C50" i="47"/>
  <c r="E49" i="47"/>
  <c r="C49" i="47"/>
  <c r="E48" i="47"/>
  <c r="C48" i="47"/>
  <c r="E47" i="47"/>
  <c r="C47" i="47"/>
  <c r="E46" i="47"/>
  <c r="C46" i="47"/>
  <c r="E45" i="47"/>
  <c r="C45" i="47"/>
  <c r="E44" i="47"/>
  <c r="C44" i="47"/>
  <c r="E43" i="47"/>
  <c r="C43" i="47"/>
  <c r="E42" i="47"/>
  <c r="C42" i="47"/>
  <c r="E38" i="47"/>
  <c r="C38" i="47"/>
  <c r="E37" i="47"/>
  <c r="C37" i="47"/>
  <c r="E36" i="47"/>
  <c r="C36" i="47"/>
  <c r="E35" i="47"/>
  <c r="C35" i="47"/>
  <c r="E34" i="47"/>
  <c r="C34" i="47"/>
  <c r="E33" i="47"/>
  <c r="C33" i="47"/>
  <c r="E32" i="47"/>
  <c r="C32" i="47"/>
  <c r="E31" i="47"/>
  <c r="C31" i="47"/>
  <c r="E30" i="47"/>
  <c r="C30" i="47"/>
  <c r="C26" i="47"/>
  <c r="E25" i="47"/>
  <c r="C25" i="47"/>
  <c r="E24" i="47"/>
  <c r="C24" i="47"/>
  <c r="E23" i="47"/>
  <c r="C23" i="47"/>
  <c r="E22" i="47"/>
  <c r="C22" i="47"/>
  <c r="E21" i="47"/>
  <c r="C21" i="47"/>
  <c r="E20" i="47"/>
  <c r="C20" i="47"/>
  <c r="E19" i="47"/>
  <c r="C19" i="47"/>
  <c r="E18" i="47"/>
  <c r="C18" i="47"/>
  <c r="E14" i="47"/>
  <c r="C14" i="47"/>
  <c r="E13" i="47"/>
  <c r="C13" i="47"/>
  <c r="E12" i="47"/>
  <c r="C12" i="47"/>
  <c r="E11" i="47"/>
  <c r="C11" i="47"/>
  <c r="E10" i="47"/>
  <c r="C10" i="47"/>
  <c r="E9" i="47"/>
  <c r="C9" i="47"/>
  <c r="E8" i="47"/>
  <c r="C8" i="47"/>
  <c r="C7" i="47"/>
  <c r="L897" i="46"/>
  <c r="L896" i="46"/>
  <c r="L895" i="46"/>
  <c r="L894" i="46"/>
  <c r="L893" i="46"/>
  <c r="L892" i="46"/>
  <c r="L891" i="46"/>
  <c r="L890" i="46"/>
  <c r="L889" i="46"/>
  <c r="L888" i="46"/>
  <c r="L887" i="46"/>
  <c r="L886" i="46"/>
  <c r="L885" i="46"/>
  <c r="L884" i="46"/>
  <c r="L883" i="46"/>
  <c r="L882" i="46"/>
  <c r="L881" i="46"/>
  <c r="L880" i="46"/>
  <c r="L879" i="46"/>
  <c r="L878" i="46"/>
  <c r="L877" i="46"/>
  <c r="L801" i="46"/>
  <c r="L800" i="46"/>
  <c r="L799" i="46"/>
  <c r="L798" i="46"/>
  <c r="L797" i="46"/>
  <c r="L796" i="46"/>
  <c r="L795" i="46"/>
  <c r="L794" i="46"/>
  <c r="L793" i="46"/>
  <c r="L792" i="46"/>
  <c r="L791" i="46"/>
  <c r="L790" i="46"/>
  <c r="L789" i="46"/>
  <c r="L788" i="46"/>
  <c r="L787" i="46"/>
  <c r="L786" i="46"/>
  <c r="L785" i="46"/>
  <c r="L716" i="46"/>
  <c r="L715" i="46"/>
  <c r="L714" i="46"/>
  <c r="L713" i="46"/>
  <c r="L712" i="46"/>
  <c r="L711" i="46"/>
  <c r="L710" i="46"/>
  <c r="L709" i="46"/>
  <c r="L708" i="46"/>
  <c r="L707" i="46"/>
  <c r="L706" i="46"/>
  <c r="L705" i="46"/>
  <c r="L704" i="46"/>
  <c r="L703" i="46"/>
  <c r="L702" i="46"/>
  <c r="L701" i="46"/>
  <c r="L627" i="46"/>
  <c r="L626" i="46"/>
  <c r="L625" i="46"/>
  <c r="L624" i="46"/>
  <c r="L623" i="46"/>
  <c r="L622" i="46"/>
  <c r="L621" i="46"/>
  <c r="L620" i="46"/>
  <c r="L619" i="46"/>
  <c r="L618" i="46"/>
  <c r="L617" i="46"/>
  <c r="L616" i="46"/>
  <c r="L615" i="46"/>
  <c r="L614" i="46"/>
  <c r="L543" i="46"/>
  <c r="L542" i="46"/>
  <c r="L541" i="46"/>
  <c r="L540" i="46"/>
  <c r="L539" i="46"/>
  <c r="L538" i="46"/>
  <c r="L537" i="46"/>
  <c r="L536" i="46"/>
  <c r="L535" i="46"/>
  <c r="L534" i="46"/>
  <c r="L533" i="46"/>
  <c r="L532" i="46"/>
  <c r="L460" i="46"/>
  <c r="L459" i="46"/>
  <c r="L458" i="46"/>
  <c r="L457" i="46"/>
  <c r="L456" i="46"/>
  <c r="L455" i="46"/>
  <c r="L454" i="46"/>
  <c r="L453" i="46"/>
  <c r="L452" i="46"/>
  <c r="L451" i="46"/>
  <c r="L450" i="46"/>
  <c r="L449" i="46"/>
  <c r="L373" i="46"/>
  <c r="L372" i="46"/>
  <c r="L371" i="46"/>
  <c r="L370" i="46"/>
  <c r="L369" i="46"/>
  <c r="L368" i="46"/>
  <c r="L367" i="46"/>
  <c r="L366" i="46"/>
  <c r="L365" i="46"/>
  <c r="L364" i="46"/>
  <c r="L363" i="46"/>
  <c r="L288" i="46"/>
  <c r="L287" i="46"/>
  <c r="L286" i="46"/>
  <c r="L285" i="46"/>
  <c r="L284" i="46"/>
  <c r="L283" i="46"/>
  <c r="L282" i="46"/>
  <c r="L281" i="46"/>
  <c r="L280" i="46"/>
  <c r="L279" i="46"/>
  <c r="L202" i="46"/>
  <c r="L201" i="46"/>
  <c r="L200" i="46"/>
  <c r="L199" i="46"/>
  <c r="L198" i="46"/>
  <c r="L197" i="46"/>
  <c r="L196" i="46"/>
  <c r="L195" i="46"/>
  <c r="L194" i="46"/>
  <c r="L193" i="46"/>
  <c r="L139" i="46"/>
  <c r="L138" i="46"/>
  <c r="L137" i="46"/>
  <c r="L136" i="46"/>
  <c r="L135" i="46"/>
  <c r="L134" i="46"/>
  <c r="L133" i="46"/>
  <c r="L132" i="46"/>
  <c r="L131" i="46"/>
  <c r="L130" i="46"/>
  <c r="L76" i="46"/>
  <c r="L75" i="46"/>
  <c r="L74" i="46"/>
  <c r="L73" i="46"/>
  <c r="L72" i="46"/>
  <c r="L71" i="46"/>
  <c r="L70" i="46"/>
  <c r="L69" i="46"/>
  <c r="L68" i="46"/>
  <c r="L67" i="46"/>
  <c r="L66" i="46"/>
  <c r="L21" i="46"/>
  <c r="L20" i="46"/>
  <c r="L18" i="46"/>
  <c r="L17" i="46"/>
  <c r="L16" i="46"/>
  <c r="L15" i="46"/>
  <c r="L14" i="46"/>
  <c r="L13" i="46"/>
  <c r="L12" i="46"/>
  <c r="L11" i="46"/>
  <c r="L10" i="46"/>
  <c r="L9" i="46"/>
  <c r="L8" i="46"/>
  <c r="L7" i="46"/>
  <c r="L6" i="46"/>
  <c r="L5" i="46"/>
  <c r="X8" i="42"/>
  <c r="AA8" i="42" s="1"/>
  <c r="AB8" i="42" s="1"/>
  <c r="P8" i="42"/>
  <c r="S8" i="42" s="1"/>
  <c r="T8" i="42" s="1"/>
  <c r="X15" i="42"/>
  <c r="X14" i="42"/>
  <c r="AA14" i="42" s="1"/>
  <c r="AB14" i="42" s="1"/>
  <c r="X13" i="42"/>
  <c r="AA13" i="42" s="1"/>
  <c r="AB13" i="42" s="1"/>
  <c r="X12" i="42"/>
  <c r="AA12" i="42" s="1"/>
  <c r="AB12" i="42" s="1"/>
  <c r="X7" i="42"/>
  <c r="AA7" i="42" s="1"/>
  <c r="AB7" i="42" s="1"/>
  <c r="X6" i="42"/>
  <c r="AA6" i="42" s="1"/>
  <c r="AB6" i="42" s="1"/>
  <c r="X5" i="42"/>
  <c r="AA5" i="42" s="1"/>
  <c r="AB5" i="42" s="1"/>
  <c r="P14" i="42"/>
  <c r="S14" i="42" s="1"/>
  <c r="T14" i="42" s="1"/>
  <c r="P13" i="42"/>
  <c r="S13" i="42" s="1"/>
  <c r="T13" i="42" s="1"/>
  <c r="P7" i="42"/>
  <c r="S7" i="42"/>
  <c r="T7" i="42" s="1"/>
  <c r="P6" i="42"/>
  <c r="S6" i="42" s="1"/>
  <c r="T6" i="42" s="1"/>
  <c r="P5" i="42"/>
  <c r="S5" i="42" s="1"/>
  <c r="T5" i="42" s="1"/>
  <c r="AA15" i="42"/>
  <c r="AB15" i="42" s="1"/>
  <c r="I16" i="42"/>
  <c r="L16" i="42" s="1"/>
  <c r="M16" i="42" s="1"/>
  <c r="I15" i="42"/>
  <c r="I13" i="42"/>
  <c r="L13" i="42" s="1"/>
  <c r="M13" i="42" s="1"/>
  <c r="I11" i="42"/>
  <c r="L11" i="42" s="1"/>
  <c r="M11" i="42" s="1"/>
  <c r="I10" i="42"/>
  <c r="L10" i="42" s="1"/>
  <c r="M10" i="42" s="1"/>
  <c r="I9" i="42"/>
  <c r="L9" i="42" s="1"/>
  <c r="M9" i="42" s="1"/>
  <c r="I8" i="42"/>
  <c r="I7" i="42"/>
  <c r="I6" i="42"/>
  <c r="L6" i="42"/>
  <c r="M6" i="42" s="1"/>
  <c r="I5" i="42"/>
  <c r="L5" i="42" s="1"/>
  <c r="M5" i="42" s="1"/>
  <c r="B16" i="42"/>
  <c r="E16" i="42" s="1"/>
  <c r="F16" i="42" s="1"/>
  <c r="B15" i="42"/>
  <c r="E15" i="42" s="1"/>
  <c r="F15" i="42" s="1"/>
  <c r="B14" i="42"/>
  <c r="B13" i="42"/>
  <c r="E13" i="42" s="1"/>
  <c r="F13" i="42" s="1"/>
  <c r="B11" i="42"/>
  <c r="E11" i="42" s="1"/>
  <c r="F11" i="42" s="1"/>
  <c r="B10" i="42"/>
  <c r="E10" i="42" s="1"/>
  <c r="F10" i="42" s="1"/>
  <c r="B9" i="42"/>
  <c r="E9" i="42" s="1"/>
  <c r="F9" i="42" s="1"/>
  <c r="B8" i="42"/>
  <c r="E8" i="42" s="1"/>
  <c r="F8" i="42" s="1"/>
  <c r="B7" i="42"/>
  <c r="E7" i="42"/>
  <c r="F7" i="42" s="1"/>
  <c r="B6" i="42"/>
  <c r="E6" i="42" s="1"/>
  <c r="F6" i="42" s="1"/>
  <c r="B5" i="42"/>
  <c r="E5" i="42" s="1"/>
  <c r="F5" i="42" s="1"/>
  <c r="L15" i="42"/>
  <c r="M15" i="42" s="1"/>
  <c r="L8" i="42"/>
  <c r="M8" i="42" s="1"/>
  <c r="L7" i="42"/>
  <c r="M7" i="42" s="1"/>
  <c r="E14" i="42"/>
  <c r="F14" i="42" s="1"/>
  <c r="O27" i="14"/>
  <c r="N27" i="14"/>
  <c r="I23" i="3"/>
  <c r="I21" i="3"/>
  <c r="I15" i="3"/>
  <c r="I19" i="3"/>
  <c r="C89" i="21"/>
  <c r="C88" i="21"/>
  <c r="C87" i="21"/>
  <c r="C86" i="21"/>
  <c r="C85" i="21"/>
  <c r="C84" i="21"/>
  <c r="C83" i="21"/>
  <c r="C82" i="21"/>
  <c r="C81" i="21"/>
  <c r="C80" i="21"/>
  <c r="C79" i="21"/>
  <c r="C78" i="21"/>
  <c r="C77" i="21"/>
  <c r="C76" i="21"/>
  <c r="C75" i="21"/>
  <c r="C74" i="21"/>
  <c r="C73" i="21"/>
  <c r="C72" i="21"/>
  <c r="C71" i="21"/>
  <c r="C70" i="21"/>
  <c r="C69" i="21"/>
  <c r="C68" i="21"/>
  <c r="C67" i="21"/>
  <c r="C66" i="21"/>
  <c r="C65" i="21"/>
  <c r="C64" i="21"/>
  <c r="C63" i="21"/>
  <c r="C62" i="21"/>
  <c r="C61" i="21"/>
  <c r="C60" i="21"/>
  <c r="C59" i="21"/>
  <c r="C58" i="21"/>
  <c r="C57" i="21"/>
  <c r="C56" i="21"/>
  <c r="C55" i="21"/>
  <c r="C54" i="21"/>
  <c r="C53" i="21"/>
  <c r="C52" i="21"/>
  <c r="C51" i="21"/>
  <c r="C50" i="21"/>
  <c r="C49" i="21"/>
  <c r="C48" i="21"/>
  <c r="C47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C22" i="21"/>
  <c r="C21" i="21"/>
  <c r="C20" i="21"/>
  <c r="C19" i="21"/>
  <c r="C18" i="21"/>
  <c r="C17" i="21"/>
  <c r="B17" i="21"/>
  <c r="B18" i="21" s="1"/>
  <c r="B19" i="21" s="1"/>
  <c r="B20" i="21" s="1"/>
  <c r="B21" i="21" s="1"/>
  <c r="B22" i="21" s="1"/>
  <c r="B23" i="21" s="1"/>
  <c r="B24" i="21" s="1"/>
  <c r="B25" i="21" s="1"/>
  <c r="B26" i="21" s="1"/>
  <c r="B27" i="21" s="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B47" i="21" s="1"/>
  <c r="B48" i="21" s="1"/>
  <c r="B49" i="21" s="1"/>
  <c r="B50" i="21" s="1"/>
  <c r="B51" i="21" s="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B71" i="21" s="1"/>
  <c r="B72" i="21" s="1"/>
  <c r="B73" i="21" s="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C16" i="21"/>
  <c r="C15" i="21"/>
  <c r="C14" i="21"/>
  <c r="C13" i="21"/>
  <c r="C12" i="21"/>
  <c r="J4" i="21"/>
  <c r="G5" i="21" s="1"/>
  <c r="C11" i="21"/>
  <c r="C10" i="21"/>
  <c r="C9" i="21"/>
  <c r="C8" i="21"/>
  <c r="C7" i="21"/>
  <c r="C6" i="21"/>
  <c r="C5" i="21"/>
  <c r="C4" i="21"/>
  <c r="G4" i="21"/>
  <c r="H4" i="21"/>
  <c r="I5" i="21"/>
  <c r="L5" i="21" s="1"/>
  <c r="M5" i="21" s="1"/>
  <c r="Z9" i="2"/>
  <c r="Z10" i="2" s="1"/>
  <c r="Z11" i="2" s="1"/>
  <c r="Z12" i="2" s="1"/>
  <c r="Z13" i="2" s="1"/>
  <c r="Z14" i="2" s="1"/>
  <c r="Z15" i="2" s="1"/>
  <c r="Z16" i="2" s="1"/>
  <c r="Z17" i="2" s="1"/>
  <c r="Z18" i="2" s="1"/>
  <c r="Z19" i="2" s="1"/>
  <c r="Z20" i="2" s="1"/>
  <c r="Z21" i="2" s="1"/>
  <c r="Z22" i="2" s="1"/>
  <c r="Z23" i="2" s="1"/>
  <c r="Z24" i="2" s="1"/>
  <c r="Z25" i="2" s="1"/>
  <c r="Z26" i="2" s="1"/>
  <c r="Z27" i="2" s="1"/>
  <c r="Z28" i="2" s="1"/>
  <c r="Z29" i="2" s="1"/>
  <c r="Z30" i="2" s="1"/>
  <c r="Z31" i="2" s="1"/>
  <c r="Z32" i="2" s="1"/>
  <c r="Z33" i="2" s="1"/>
  <c r="Z34" i="2" s="1"/>
  <c r="Z35" i="2" s="1"/>
  <c r="Z36" i="2" s="1"/>
  <c r="Z37" i="2" s="1"/>
  <c r="Z38" i="2" s="1"/>
  <c r="Z39" i="2" s="1"/>
  <c r="Z40" i="2" s="1"/>
  <c r="Z41" i="2" s="1"/>
  <c r="Z42" i="2" s="1"/>
  <c r="Z43" i="2" s="1"/>
  <c r="Z44" i="2" s="1"/>
  <c r="Z45" i="2" s="1"/>
  <c r="Z46" i="2" s="1"/>
  <c r="Z47" i="2" s="1"/>
  <c r="Z48" i="2" s="1"/>
  <c r="Z49" i="2" s="1"/>
  <c r="Z50" i="2" s="1"/>
  <c r="Z51" i="2" s="1"/>
  <c r="Z52" i="2" s="1"/>
  <c r="Z53" i="2" s="1"/>
  <c r="Z54" i="2" s="1"/>
  <c r="Z55" i="2" s="1"/>
  <c r="Z56" i="2" s="1"/>
  <c r="Z57" i="2" s="1"/>
  <c r="Z58" i="2" s="1"/>
  <c r="Z59" i="2" s="1"/>
  <c r="Z60" i="2" s="1"/>
  <c r="Z61" i="2" s="1"/>
  <c r="Z62" i="2" s="1"/>
  <c r="Z63" i="2" s="1"/>
  <c r="Z64" i="2" s="1"/>
  <c r="Z65" i="2" s="1"/>
  <c r="Z66" i="2" s="1"/>
  <c r="Z67" i="2" s="1"/>
  <c r="Z68" i="2" s="1"/>
  <c r="Z69" i="2" s="1"/>
  <c r="Z70" i="2" s="1"/>
  <c r="Z71" i="2" s="1"/>
  <c r="Z72" i="2" s="1"/>
  <c r="Z73" i="2" s="1"/>
  <c r="Z74" i="2" s="1"/>
  <c r="Z75" i="2" s="1"/>
  <c r="Z76" i="2" s="1"/>
  <c r="Z77" i="2" s="1"/>
  <c r="Z78" i="2" s="1"/>
  <c r="Z79" i="2" s="1"/>
  <c r="Z80" i="2" s="1"/>
  <c r="Z81" i="2" s="1"/>
  <c r="Z82" i="2" s="1"/>
  <c r="Z83" i="2" s="1"/>
  <c r="Z84" i="2" s="1"/>
  <c r="Z85" i="2" s="1"/>
  <c r="Z86" i="2" s="1"/>
  <c r="Z87" i="2" s="1"/>
  <c r="Z88" i="2" s="1"/>
  <c r="Z89" i="2" s="1"/>
  <c r="Z90" i="2" s="1"/>
  <c r="Z91" i="2" s="1"/>
  <c r="Z92" i="2" s="1"/>
  <c r="Z93" i="2" s="1"/>
  <c r="Z94" i="2" s="1"/>
  <c r="Z95" i="2" s="1"/>
  <c r="Z96" i="2" s="1"/>
  <c r="Z97" i="2" s="1"/>
  <c r="Z98" i="2" s="1"/>
  <c r="Z99" i="2" s="1"/>
  <c r="Z100" i="2" s="1"/>
  <c r="Z101" i="2" s="1"/>
  <c r="Z102" i="2" s="1"/>
  <c r="Z103" i="2" s="1"/>
  <c r="Z104" i="2" s="1"/>
  <c r="Z105" i="2" s="1"/>
  <c r="Z106" i="2" s="1"/>
  <c r="Z107" i="2" s="1"/>
  <c r="Z108" i="2" s="1"/>
  <c r="Z109" i="2" s="1"/>
  <c r="C3" i="48"/>
  <c r="E3" i="48"/>
  <c r="B61" i="48"/>
  <c r="E61" i="48" s="1"/>
  <c r="B37" i="48"/>
  <c r="B58" i="48"/>
  <c r="D58" i="48" s="1"/>
  <c r="E2" i="48"/>
  <c r="C2" i="48"/>
  <c r="D2" i="48"/>
  <c r="H43" i="9"/>
  <c r="J43" i="9" s="1"/>
  <c r="C2" i="49"/>
  <c r="D2" i="49" s="1"/>
  <c r="D100" i="51"/>
  <c r="F100" i="51" s="1"/>
  <c r="D99" i="51"/>
  <c r="F99" i="51" s="1"/>
  <c r="D98" i="51"/>
  <c r="F98" i="51" s="1"/>
  <c r="B5" i="48"/>
  <c r="B6" i="49"/>
  <c r="C6" i="49" s="1"/>
  <c r="N12" i="43"/>
  <c r="O12" i="43" s="1"/>
  <c r="U6" i="43"/>
  <c r="V6" i="43" s="1"/>
  <c r="AB5" i="43"/>
  <c r="AC5" i="43" s="1"/>
  <c r="K11" i="43"/>
  <c r="AB4" i="43"/>
  <c r="AC4" i="43" s="1"/>
  <c r="K7" i="43"/>
  <c r="AB7" i="43"/>
  <c r="AC7" i="43" s="1"/>
  <c r="Y10" i="43"/>
  <c r="K219" i="51"/>
  <c r="K239" i="51"/>
  <c r="O93" i="51"/>
  <c r="Y12" i="43"/>
  <c r="U10" i="43"/>
  <c r="V10" i="43" s="1"/>
  <c r="R9" i="43"/>
  <c r="U8" i="43"/>
  <c r="V8" i="43" s="1"/>
  <c r="R7" i="43"/>
  <c r="R11" i="43"/>
  <c r="K10" i="43"/>
  <c r="K6" i="43"/>
  <c r="N11" i="43"/>
  <c r="O11" i="43" s="1"/>
  <c r="N6" i="43"/>
  <c r="O6" i="43" s="1"/>
  <c r="K9" i="43"/>
  <c r="K5" i="43"/>
  <c r="N8" i="43"/>
  <c r="O8" i="43" s="1"/>
  <c r="N5" i="43"/>
  <c r="O5" i="43" s="1"/>
  <c r="N4" i="43"/>
  <c r="O4" i="43" s="1"/>
  <c r="K12" i="43"/>
  <c r="K8" i="43"/>
  <c r="N10" i="43"/>
  <c r="O10" i="43" s="1"/>
  <c r="N7" i="43"/>
  <c r="O7" i="43" s="1"/>
  <c r="C7" i="49"/>
  <c r="C3" i="49"/>
  <c r="D3" i="49" s="1"/>
  <c r="N9" i="13"/>
  <c r="H8" i="9"/>
  <c r="I8" i="9" s="1"/>
  <c r="B21" i="49"/>
  <c r="C21" i="49" s="1"/>
  <c r="B22" i="49"/>
  <c r="C22" i="49" s="1"/>
  <c r="D22" i="49" s="1"/>
  <c r="B22" i="48" s="1"/>
  <c r="S54" i="4"/>
  <c r="B20" i="49"/>
  <c r="C20" i="49" s="1"/>
  <c r="D20" i="49" s="1"/>
  <c r="B20" i="48" s="1"/>
  <c r="S50" i="4"/>
  <c r="T54" i="4"/>
  <c r="O42" i="4"/>
  <c r="S2" i="10"/>
  <c r="S2" i="3"/>
  <c r="C61" i="48"/>
  <c r="D61" i="48"/>
  <c r="E58" i="48"/>
  <c r="C58" i="48"/>
  <c r="E37" i="48"/>
  <c r="C37" i="48"/>
  <c r="D37" i="48"/>
  <c r="K236" i="51"/>
  <c r="K223" i="51"/>
  <c r="K230" i="51"/>
  <c r="O92" i="51"/>
  <c r="B4" i="48"/>
  <c r="C4" i="48" s="1"/>
  <c r="I7" i="21"/>
  <c r="H7" i="21"/>
  <c r="G6" i="21"/>
  <c r="G7" i="21"/>
  <c r="H5" i="21"/>
  <c r="I6" i="21"/>
  <c r="M6" i="21" s="1"/>
  <c r="K231" i="51"/>
  <c r="O103" i="51"/>
  <c r="K220" i="51"/>
  <c r="K228" i="51"/>
  <c r="K234" i="51"/>
  <c r="K222" i="51"/>
  <c r="O95" i="51"/>
  <c r="K221" i="51"/>
  <c r="K229" i="51"/>
  <c r="K238" i="51"/>
  <c r="O94" i="51"/>
  <c r="K218" i="51"/>
  <c r="K224" i="51"/>
  <c r="K237" i="51"/>
  <c r="K217" i="51"/>
  <c r="K225" i="51"/>
  <c r="K233" i="51"/>
  <c r="F123" i="51"/>
  <c r="N32" i="12"/>
  <c r="AB11" i="43"/>
  <c r="AC11" i="43" s="1"/>
  <c r="U12" i="43"/>
  <c r="V12" i="43" s="1"/>
  <c r="R4" i="43"/>
  <c r="Y8" i="43"/>
  <c r="AB9" i="43"/>
  <c r="AC9" i="43" s="1"/>
  <c r="R6" i="43"/>
  <c r="R10" i="43"/>
  <c r="U5" i="43"/>
  <c r="V5" i="43" s="1"/>
  <c r="U9" i="43"/>
  <c r="V9" i="43" s="1"/>
  <c r="U4" i="43"/>
  <c r="V4" i="43" s="1"/>
  <c r="R8" i="43"/>
  <c r="R12" i="43"/>
  <c r="U7" i="43"/>
  <c r="V7" i="43" s="1"/>
  <c r="U11" i="43"/>
  <c r="V11" i="43" s="1"/>
  <c r="Y5" i="43"/>
  <c r="Y9" i="43"/>
  <c r="Y4" i="43"/>
  <c r="AB8" i="43"/>
  <c r="AC8" i="43" s="1"/>
  <c r="AB12" i="43"/>
  <c r="AC12" i="43" s="1"/>
  <c r="Y7" i="43"/>
  <c r="Y11" i="43"/>
  <c r="AB6" i="43"/>
  <c r="AC6" i="43" s="1"/>
  <c r="AB10" i="43"/>
  <c r="AC10" i="43" s="1"/>
  <c r="S2" i="8"/>
  <c r="S2" i="11"/>
  <c r="S2" i="13"/>
  <c r="H9" i="9"/>
  <c r="N8" i="8"/>
  <c r="Q8" i="8" s="1"/>
  <c r="R2" i="4"/>
  <c r="E9" i="4"/>
  <c r="F9" i="4" s="1"/>
  <c r="R7" i="12"/>
  <c r="H7" i="10"/>
  <c r="H20" i="10" s="1"/>
  <c r="S2" i="7"/>
  <c r="S2" i="9"/>
  <c r="S2" i="12"/>
  <c r="D78" i="49"/>
  <c r="B78" i="48" s="1"/>
  <c r="D102" i="49"/>
  <c r="B102" i="48" s="1"/>
  <c r="D8" i="49"/>
  <c r="D75" i="49"/>
  <c r="B75" i="48" s="1"/>
  <c r="D95" i="49"/>
  <c r="B95" i="48" s="1"/>
  <c r="C95" i="48" s="1"/>
  <c r="D13" i="49"/>
  <c r="B13" i="48" s="1"/>
  <c r="D96" i="49"/>
  <c r="B96" i="48" s="1"/>
  <c r="D93" i="49"/>
  <c r="B93" i="48" s="1"/>
  <c r="E93" i="48" s="1"/>
  <c r="D19" i="49"/>
  <c r="B19" i="48" s="1"/>
  <c r="E19" i="48" s="1"/>
  <c r="D98" i="49"/>
  <c r="B98" i="48" s="1"/>
  <c r="D98" i="48" s="1"/>
  <c r="D41" i="49"/>
  <c r="B41" i="48" s="1"/>
  <c r="D41" i="48" s="1"/>
  <c r="D99" i="49"/>
  <c r="B99" i="48" s="1"/>
  <c r="C99" i="48" s="1"/>
  <c r="D47" i="49"/>
  <c r="B47" i="48" s="1"/>
  <c r="D47" i="48" s="1"/>
  <c r="D100" i="49"/>
  <c r="B100" i="48" s="1"/>
  <c r="C100" i="48" s="1"/>
  <c r="D14" i="49"/>
  <c r="B14" i="48" s="1"/>
  <c r="D14" i="48" s="1"/>
  <c r="D97" i="49"/>
  <c r="B97" i="48" s="1"/>
  <c r="D97" i="48" s="1"/>
  <c r="D103" i="49"/>
  <c r="B103" i="48" s="1"/>
  <c r="E103" i="48" s="1"/>
  <c r="D76" i="49"/>
  <c r="B76" i="48" s="1"/>
  <c r="C76" i="48" s="1"/>
  <c r="D104" i="49"/>
  <c r="B104" i="48" s="1"/>
  <c r="E104" i="48" s="1"/>
  <c r="D54" i="49"/>
  <c r="B54" i="48" s="1"/>
  <c r="D54" i="48" s="1"/>
  <c r="D101" i="49"/>
  <c r="B101" i="48" s="1"/>
  <c r="D79" i="49"/>
  <c r="B79" i="48" s="1"/>
  <c r="D92" i="49"/>
  <c r="B92" i="48" s="1"/>
  <c r="D77" i="49"/>
  <c r="B77" i="48" s="1"/>
  <c r="E77" i="48" s="1"/>
  <c r="D105" i="49"/>
  <c r="B105" i="48" s="1"/>
  <c r="D105" i="48" s="1"/>
  <c r="C5" i="48"/>
  <c r="E5" i="48"/>
  <c r="D5" i="48"/>
  <c r="B6" i="48"/>
  <c r="E6" i="48" s="1"/>
  <c r="L14" i="13"/>
  <c r="C138" i="51" s="1"/>
  <c r="D138" i="51" s="1"/>
  <c r="F138" i="51" s="1"/>
  <c r="B23" i="49"/>
  <c r="C23" i="49" s="1"/>
  <c r="D23" i="49" s="1"/>
  <c r="B23" i="48" s="1"/>
  <c r="C23" i="48" s="1"/>
  <c r="L43" i="9"/>
  <c r="L6" i="21"/>
  <c r="I9" i="9"/>
  <c r="N30" i="9"/>
  <c r="L7" i="21"/>
  <c r="M7" i="21"/>
  <c r="L10" i="10"/>
  <c r="L14" i="10"/>
  <c r="C105" i="51" s="1"/>
  <c r="D105" i="51" s="1"/>
  <c r="F105" i="51" s="1"/>
  <c r="L22" i="10"/>
  <c r="L30" i="10"/>
  <c r="C113" i="51" s="1"/>
  <c r="D113" i="51" s="1"/>
  <c r="F113" i="51" s="1"/>
  <c r="L12" i="10"/>
  <c r="C104" i="51" s="1"/>
  <c r="D104" i="51" s="1"/>
  <c r="F104" i="51" s="1"/>
  <c r="L20" i="10"/>
  <c r="L28" i="10"/>
  <c r="C112" i="51" s="1"/>
  <c r="D112" i="51" s="1"/>
  <c r="F112" i="51" s="1"/>
  <c r="L18" i="10"/>
  <c r="L26" i="10"/>
  <c r="C111" i="51" s="1"/>
  <c r="D111" i="51" s="1"/>
  <c r="F111" i="51" s="1"/>
  <c r="L32" i="10"/>
  <c r="L24" i="10"/>
  <c r="L16" i="10"/>
  <c r="C106" i="51" s="1"/>
  <c r="D106" i="51" s="1"/>
  <c r="F106" i="51" s="1"/>
  <c r="R8" i="12"/>
  <c r="K12" i="12" s="1"/>
  <c r="N12" i="12" s="1"/>
  <c r="R9" i="12"/>
  <c r="K24" i="12" s="1"/>
  <c r="M24" i="12" s="1"/>
  <c r="R10" i="4"/>
  <c r="H41" i="4" s="1"/>
  <c r="D4" i="48"/>
  <c r="L16" i="13"/>
  <c r="C139" i="51" s="1"/>
  <c r="D139" i="51" s="1"/>
  <c r="F139" i="51" s="1"/>
  <c r="L18" i="13"/>
  <c r="E75" i="48"/>
  <c r="C77" i="48"/>
  <c r="D79" i="48"/>
  <c r="C104" i="48"/>
  <c r="E41" i="48"/>
  <c r="E76" i="48"/>
  <c r="E98" i="48"/>
  <c r="E96" i="48"/>
  <c r="C101" i="48"/>
  <c r="C103" i="48"/>
  <c r="D19" i="48"/>
  <c r="E13" i="48"/>
  <c r="E105" i="48"/>
  <c r="E97" i="48"/>
  <c r="D99" i="48"/>
  <c r="D93" i="48"/>
  <c r="C93" i="48"/>
  <c r="E95" i="48"/>
  <c r="D95" i="48"/>
  <c r="D101" i="51"/>
  <c r="F101" i="51" s="1"/>
  <c r="C6" i="48"/>
  <c r="L12" i="13"/>
  <c r="C137" i="51" s="1"/>
  <c r="D137" i="51" s="1"/>
  <c r="F137" i="51" s="1"/>
  <c r="D23" i="48"/>
  <c r="H45" i="4"/>
  <c r="J45" i="4" s="1"/>
  <c r="G43" i="4"/>
  <c r="G25" i="4"/>
  <c r="C110" i="51"/>
  <c r="D110" i="51" s="1"/>
  <c r="F110" i="51" s="1"/>
  <c r="C109" i="51"/>
  <c r="D109" i="51" s="1"/>
  <c r="F109" i="51" s="1"/>
  <c r="K28" i="12"/>
  <c r="M28" i="12" s="1"/>
  <c r="C114" i="51"/>
  <c r="D114" i="51" s="1"/>
  <c r="F114" i="51" s="1"/>
  <c r="C108" i="51"/>
  <c r="D108" i="51" s="1"/>
  <c r="F108" i="51" s="1"/>
  <c r="I31" i="9"/>
  <c r="I33" i="9"/>
  <c r="J33" i="9" s="1"/>
  <c r="L33" i="9" s="1"/>
  <c r="K21" i="12"/>
  <c r="N21" i="12" s="1"/>
  <c r="K14" i="12"/>
  <c r="K19" i="12"/>
  <c r="N19" i="12" s="1"/>
  <c r="C103" i="51"/>
  <c r="D103" i="51" s="1"/>
  <c r="F103" i="51" s="1"/>
  <c r="C140" i="51"/>
  <c r="D140" i="51" s="1"/>
  <c r="F140" i="51" s="1"/>
  <c r="C107" i="51"/>
  <c r="D107" i="51" s="1"/>
  <c r="F107" i="51" s="1"/>
  <c r="L26" i="12"/>
  <c r="C129" i="51" s="1"/>
  <c r="D129" i="51" s="1"/>
  <c r="L28" i="12"/>
  <c r="C130" i="51" s="1"/>
  <c r="D130" i="51" s="1"/>
  <c r="L19" i="12"/>
  <c r="C125" i="51" s="1"/>
  <c r="D125" i="51" s="1"/>
  <c r="L24" i="12"/>
  <c r="C128" i="51" s="1"/>
  <c r="D128" i="51" s="1"/>
  <c r="L21" i="12"/>
  <c r="C126" i="51" s="1"/>
  <c r="D126" i="51" s="1"/>
  <c r="C51" i="51"/>
  <c r="D51" i="51" s="1"/>
  <c r="F51" i="51" s="1"/>
  <c r="L34" i="12"/>
  <c r="C133" i="51" s="1"/>
  <c r="D133" i="51" s="1"/>
  <c r="F133" i="51" s="1"/>
  <c r="L32" i="12"/>
  <c r="C122" i="51" s="1"/>
  <c r="D122" i="51" s="1"/>
  <c r="F122" i="51" s="1"/>
  <c r="B32" i="49"/>
  <c r="C32" i="49" s="1"/>
  <c r="D32" i="49" s="1"/>
  <c r="B32" i="48" s="1"/>
  <c r="B27" i="49"/>
  <c r="C27" i="49" s="1"/>
  <c r="D27" i="49" s="1"/>
  <c r="B27" i="48" s="1"/>
  <c r="B25" i="49"/>
  <c r="C25" i="49" s="1"/>
  <c r="D25" i="49" s="1"/>
  <c r="B25" i="48" s="1"/>
  <c r="B30" i="49"/>
  <c r="C30" i="49" s="1"/>
  <c r="D30" i="49" s="1"/>
  <c r="B30" i="48" s="1"/>
  <c r="B35" i="49"/>
  <c r="C35" i="49" s="1"/>
  <c r="D35" i="49" s="1"/>
  <c r="B35" i="48" s="1"/>
  <c r="B28" i="49"/>
  <c r="C28" i="49"/>
  <c r="D28" i="49" s="1"/>
  <c r="B28" i="48" s="1"/>
  <c r="B34" i="49"/>
  <c r="C34" i="49"/>
  <c r="D34" i="49" s="1"/>
  <c r="B34" i="48" s="1"/>
  <c r="B26" i="49"/>
  <c r="C26" i="49"/>
  <c r="D26" i="49" s="1"/>
  <c r="B26" i="48" s="1"/>
  <c r="B33" i="49"/>
  <c r="C33" i="49"/>
  <c r="D33" i="49" s="1"/>
  <c r="B33" i="48" s="1"/>
  <c r="F81" i="51"/>
  <c r="B36" i="49"/>
  <c r="C36" i="49" s="1"/>
  <c r="D36" i="49" s="1"/>
  <c r="B36" i="48" s="1"/>
  <c r="B31" i="49"/>
  <c r="C31" i="49" s="1"/>
  <c r="D31" i="49" s="1"/>
  <c r="B31" i="48" s="1"/>
  <c r="B29" i="49"/>
  <c r="C29" i="49" s="1"/>
  <c r="D29" i="49" s="1"/>
  <c r="B29" i="48" s="1"/>
  <c r="I235" i="51"/>
  <c r="D92" i="48" l="1"/>
  <c r="E92" i="48"/>
  <c r="C15" i="13"/>
  <c r="C16" i="13" s="1"/>
  <c r="C17" i="13" s="1"/>
  <c r="C18" i="13" s="1"/>
  <c r="C19" i="13" s="1"/>
  <c r="C20" i="13" s="1"/>
  <c r="C21" i="13" s="1"/>
  <c r="C22" i="13" s="1"/>
  <c r="C23" i="13" s="1"/>
  <c r="C24" i="13" s="1"/>
  <c r="C25" i="13" s="1"/>
  <c r="C26" i="13" s="1"/>
  <c r="C27" i="13" s="1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47" i="13" s="1"/>
  <c r="C48" i="13" s="1"/>
  <c r="C49" i="13" s="1"/>
  <c r="C50" i="13" s="1"/>
  <c r="C51" i="13" s="1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V13" i="8"/>
  <c r="V14" i="8" s="1"/>
  <c r="V15" i="8" s="1"/>
  <c r="V16" i="8" s="1"/>
  <c r="V18" i="8" s="1"/>
  <c r="V20" i="8" s="1"/>
  <c r="V21" i="8" s="1"/>
  <c r="V22" i="8" s="1"/>
  <c r="V23" i="8" s="1"/>
  <c r="V24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O16" i="7"/>
  <c r="O18" i="7" s="1"/>
  <c r="O19" i="7" s="1"/>
  <c r="O24" i="7" s="1"/>
  <c r="O25" i="7" s="1"/>
  <c r="O32" i="7" s="1"/>
  <c r="O33" i="7" s="1"/>
  <c r="O34" i="7" s="1"/>
  <c r="O35" i="7" s="1"/>
  <c r="O36" i="7" s="1"/>
  <c r="O37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D16" i="7"/>
  <c r="D18" i="7" s="1"/>
  <c r="D19" i="7" s="1"/>
  <c r="D24" i="7" s="1"/>
  <c r="D25" i="7" s="1"/>
  <c r="D32" i="7" s="1"/>
  <c r="D33" i="7" s="1"/>
  <c r="D34" i="7" s="1"/>
  <c r="D35" i="7" s="1"/>
  <c r="D36" i="7" s="1"/>
  <c r="D37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C8" i="7"/>
  <c r="C132" i="51"/>
  <c r="O37" i="4"/>
  <c r="K16" i="12"/>
  <c r="G27" i="4"/>
  <c r="G41" i="4"/>
  <c r="H29" i="4"/>
  <c r="C43" i="51" s="1"/>
  <c r="D43" i="51" s="1"/>
  <c r="F43" i="51" s="1"/>
  <c r="E23" i="48"/>
  <c r="C19" i="48"/>
  <c r="D103" i="48"/>
  <c r="C41" i="48"/>
  <c r="D104" i="48"/>
  <c r="D77" i="48"/>
  <c r="H28" i="10"/>
  <c r="J28" i="10" s="1"/>
  <c r="M28" i="10" s="1"/>
  <c r="B89" i="49" s="1"/>
  <c r="C89" i="49" s="1"/>
  <c r="D89" i="49" s="1"/>
  <c r="B89" i="48" s="1"/>
  <c r="D21" i="49"/>
  <c r="B21" i="48" s="1"/>
  <c r="O9" i="13"/>
  <c r="D7" i="49"/>
  <c r="I4" i="21"/>
  <c r="H6" i="21"/>
  <c r="K27" i="14"/>
  <c r="D150" i="51" s="1"/>
  <c r="C150" i="51"/>
  <c r="E78" i="48"/>
  <c r="C78" i="48"/>
  <c r="D78" i="48"/>
  <c r="F47" i="4"/>
  <c r="G13" i="4"/>
  <c r="H15" i="4"/>
  <c r="H26" i="8"/>
  <c r="J26" i="8" s="1"/>
  <c r="J22" i="8"/>
  <c r="K22" i="8"/>
  <c r="K13" i="8"/>
  <c r="C75" i="51" s="1"/>
  <c r="D75" i="51" s="1"/>
  <c r="F75" i="51" s="1"/>
  <c r="K11" i="8"/>
  <c r="M11" i="8" s="1"/>
  <c r="B55" i="49" s="1"/>
  <c r="C55" i="49" s="1"/>
  <c r="D55" i="49" s="1"/>
  <c r="B55" i="48" s="1"/>
  <c r="J13" i="8"/>
  <c r="K15" i="8"/>
  <c r="J24" i="8"/>
  <c r="K24" i="8"/>
  <c r="J15" i="8"/>
  <c r="J11" i="8"/>
  <c r="D5" i="49"/>
  <c r="D24" i="49"/>
  <c r="B24" i="48" s="1"/>
  <c r="D24" i="48" s="1"/>
  <c r="N9" i="43"/>
  <c r="O9" i="43" s="1"/>
  <c r="J31" i="9"/>
  <c r="L31" i="9" s="1"/>
  <c r="K26" i="12"/>
  <c r="M26" i="12" s="1"/>
  <c r="H23" i="4"/>
  <c r="H31" i="4"/>
  <c r="G33" i="4"/>
  <c r="L31" i="4" s="1"/>
  <c r="G23" i="4"/>
  <c r="H27" i="4"/>
  <c r="H37" i="4"/>
  <c r="D6" i="48"/>
  <c r="E99" i="48"/>
  <c r="C97" i="48"/>
  <c r="C105" i="48"/>
  <c r="C92" i="48"/>
  <c r="C98" i="48"/>
  <c r="D76" i="48"/>
  <c r="E4" i="48"/>
  <c r="H16" i="10"/>
  <c r="J16" i="10" s="1"/>
  <c r="M16" i="10" s="1"/>
  <c r="B83" i="49" s="1"/>
  <c r="C83" i="49" s="1"/>
  <c r="D83" i="49" s="1"/>
  <c r="B83" i="48" s="1"/>
  <c r="D83" i="48" s="1"/>
  <c r="H24" i="10"/>
  <c r="J24" i="10" s="1"/>
  <c r="M24" i="10" s="1"/>
  <c r="B87" i="49" s="1"/>
  <c r="C87" i="49" s="1"/>
  <c r="D87" i="49" s="1"/>
  <c r="B87" i="48" s="1"/>
  <c r="H32" i="10"/>
  <c r="J32" i="10" s="1"/>
  <c r="M32" i="10" s="1"/>
  <c r="B91" i="49" s="1"/>
  <c r="C91" i="49" s="1"/>
  <c r="D91" i="49" s="1"/>
  <c r="B91" i="48" s="1"/>
  <c r="D91" i="48" s="1"/>
  <c r="H26" i="10"/>
  <c r="J26" i="10" s="1"/>
  <c r="M26" i="10" s="1"/>
  <c r="B88" i="49" s="1"/>
  <c r="C88" i="49" s="1"/>
  <c r="D88" i="49" s="1"/>
  <c r="B88" i="48" s="1"/>
  <c r="H18" i="10"/>
  <c r="J18" i="10" s="1"/>
  <c r="M18" i="10" s="1"/>
  <c r="B84" i="49" s="1"/>
  <c r="C84" i="49" s="1"/>
  <c r="D84" i="49" s="1"/>
  <c r="B84" i="48" s="1"/>
  <c r="H12" i="10"/>
  <c r="J12" i="10" s="1"/>
  <c r="M12" i="10" s="1"/>
  <c r="B81" i="49" s="1"/>
  <c r="C81" i="49" s="1"/>
  <c r="D81" i="49" s="1"/>
  <c r="B81" i="48" s="1"/>
  <c r="E81" i="48" s="1"/>
  <c r="H30" i="10"/>
  <c r="J30" i="10" s="1"/>
  <c r="M30" i="10" s="1"/>
  <c r="B90" i="49" s="1"/>
  <c r="C90" i="49" s="1"/>
  <c r="D90" i="49" s="1"/>
  <c r="B90" i="48" s="1"/>
  <c r="H22" i="10"/>
  <c r="J22" i="10" s="1"/>
  <c r="M22" i="10" s="1"/>
  <c r="B86" i="49" s="1"/>
  <c r="C86" i="49" s="1"/>
  <c r="D86" i="49" s="1"/>
  <c r="B86" i="48" s="1"/>
  <c r="C86" i="48" s="1"/>
  <c r="H14" i="10"/>
  <c r="J14" i="10" s="1"/>
  <c r="M14" i="10" s="1"/>
  <c r="B82" i="49" s="1"/>
  <c r="C82" i="49" s="1"/>
  <c r="D82" i="49" s="1"/>
  <c r="B82" i="48" s="1"/>
  <c r="H10" i="10"/>
  <c r="J10" i="10" s="1"/>
  <c r="M10" i="10" s="1"/>
  <c r="B80" i="49" s="1"/>
  <c r="C80" i="49" s="1"/>
  <c r="D80" i="49" s="1"/>
  <c r="B80" i="48" s="1"/>
  <c r="D94" i="49"/>
  <c r="B94" i="48" s="1"/>
  <c r="C118" i="51"/>
  <c r="D4" i="49"/>
  <c r="M13" i="8"/>
  <c r="B56" i="49" s="1"/>
  <c r="C56" i="49" s="1"/>
  <c r="D56" i="49" s="1"/>
  <c r="B56" i="48" s="1"/>
  <c r="C74" i="51"/>
  <c r="D74" i="51" s="1"/>
  <c r="F74" i="51" s="1"/>
  <c r="G17" i="4"/>
  <c r="F19" i="4"/>
  <c r="D55" i="48"/>
  <c r="C55" i="48"/>
  <c r="E55" i="48"/>
  <c r="G15" i="4"/>
  <c r="F15" i="4"/>
  <c r="H13" i="4"/>
  <c r="F17" i="4"/>
  <c r="C36" i="48"/>
  <c r="E36" i="48"/>
  <c r="D36" i="48"/>
  <c r="C33" i="48"/>
  <c r="E33" i="48"/>
  <c r="D33" i="48"/>
  <c r="E26" i="48"/>
  <c r="D26" i="48"/>
  <c r="C26" i="48"/>
  <c r="D34" i="48"/>
  <c r="E34" i="48"/>
  <c r="C34" i="48"/>
  <c r="E31" i="48"/>
  <c r="C31" i="48"/>
  <c r="D31" i="48"/>
  <c r="E35" i="48"/>
  <c r="C35" i="48"/>
  <c r="D35" i="48"/>
  <c r="E30" i="48"/>
  <c r="C30" i="48"/>
  <c r="D30" i="48"/>
  <c r="D25" i="48"/>
  <c r="E25" i="48"/>
  <c r="C25" i="48"/>
  <c r="E27" i="48"/>
  <c r="C27" i="48"/>
  <c r="D27" i="48"/>
  <c r="C32" i="48"/>
  <c r="E32" i="48"/>
  <c r="D32" i="48"/>
  <c r="C29" i="48"/>
  <c r="E29" i="48"/>
  <c r="D29" i="48"/>
  <c r="E28" i="48"/>
  <c r="D28" i="48"/>
  <c r="C28" i="48"/>
  <c r="E79" i="48"/>
  <c r="C79" i="48"/>
  <c r="C54" i="48"/>
  <c r="E54" i="48"/>
  <c r="D100" i="48"/>
  <c r="E100" i="48"/>
  <c r="C13" i="48"/>
  <c r="D13" i="48"/>
  <c r="C75" i="48"/>
  <c r="D75" i="48"/>
  <c r="C102" i="48"/>
  <c r="D102" i="48"/>
  <c r="E102" i="48"/>
  <c r="E20" i="48"/>
  <c r="D20" i="48"/>
  <c r="C20" i="48"/>
  <c r="D22" i="48"/>
  <c r="E22" i="48"/>
  <c r="C22" i="48"/>
  <c r="E24" i="48"/>
  <c r="C24" i="48"/>
  <c r="O84" i="51"/>
  <c r="D21" i="51"/>
  <c r="F21" i="51" s="1"/>
  <c r="I217" i="51"/>
  <c r="D19" i="51"/>
  <c r="F19" i="51" s="1"/>
  <c r="M87" i="51"/>
  <c r="D101" i="48"/>
  <c r="E101" i="48"/>
  <c r="C14" i="48"/>
  <c r="E14" i="48"/>
  <c r="C47" i="48"/>
  <c r="E47" i="48"/>
  <c r="D96" i="48"/>
  <c r="C96" i="48"/>
  <c r="C21" i="48"/>
  <c r="D21" i="48"/>
  <c r="E21" i="48"/>
  <c r="D94" i="48"/>
  <c r="C94" i="48"/>
  <c r="E94" i="48"/>
  <c r="E7" i="48"/>
  <c r="D7" i="48"/>
  <c r="C7" i="48"/>
  <c r="O86" i="51"/>
  <c r="D22" i="51"/>
  <c r="F22" i="51" s="1"/>
  <c r="I218" i="51"/>
  <c r="M86" i="51"/>
  <c r="D18" i="51"/>
  <c r="F18" i="51" s="1"/>
  <c r="J20" i="10"/>
  <c r="M20" i="10" s="1"/>
  <c r="B85" i="49" s="1"/>
  <c r="C85" i="49" s="1"/>
  <c r="D85" i="49" s="1"/>
  <c r="B85" i="48" s="1"/>
  <c r="D6" i="49"/>
  <c r="D65" i="49"/>
  <c r="B65" i="48" s="1"/>
  <c r="J29" i="4"/>
  <c r="B9" i="49" s="1"/>
  <c r="B9" i="48" s="1"/>
  <c r="G19" i="4"/>
  <c r="H19" i="4"/>
  <c r="F13" i="4"/>
  <c r="L15" i="4" s="1"/>
  <c r="M15" i="4" s="1"/>
  <c r="H17" i="4"/>
  <c r="D87" i="48"/>
  <c r="E87" i="48"/>
  <c r="C87" i="48"/>
  <c r="L12" i="12"/>
  <c r="N33" i="9"/>
  <c r="B74" i="49" s="1"/>
  <c r="C74" i="49" s="1"/>
  <c r="D74" i="49" s="1"/>
  <c r="B74" i="48" s="1"/>
  <c r="C96" i="51"/>
  <c r="D96" i="51" s="1"/>
  <c r="F96" i="51" s="1"/>
  <c r="L48" i="12"/>
  <c r="C135" i="51" s="1"/>
  <c r="D135" i="51" s="1"/>
  <c r="L46" i="12"/>
  <c r="C134" i="51" s="1"/>
  <c r="D134" i="51" s="1"/>
  <c r="F134" i="51" s="1"/>
  <c r="L35" i="12"/>
  <c r="L33" i="12"/>
  <c r="L44" i="12"/>
  <c r="L37" i="12"/>
  <c r="C49" i="51"/>
  <c r="J41" i="4"/>
  <c r="G35" i="4"/>
  <c r="H43" i="4"/>
  <c r="G39" i="4"/>
  <c r="H39" i="4"/>
  <c r="G29" i="4"/>
  <c r="G37" i="4"/>
  <c r="G45" i="4"/>
  <c r="G31" i="4"/>
  <c r="H35" i="4"/>
  <c r="H25" i="4"/>
  <c r="H33" i="4"/>
  <c r="C74" i="48"/>
  <c r="D74" i="48"/>
  <c r="E74" i="48"/>
  <c r="G47" i="4"/>
  <c r="H47" i="4"/>
  <c r="C52" i="51" s="1"/>
  <c r="D52" i="51" s="1"/>
  <c r="C83" i="48"/>
  <c r="E83" i="48"/>
  <c r="C91" i="48"/>
  <c r="E91" i="48"/>
  <c r="D84" i="48"/>
  <c r="C84" i="48"/>
  <c r="E84" i="48"/>
  <c r="I12" i="9"/>
  <c r="I16" i="9"/>
  <c r="I24" i="9"/>
  <c r="I22" i="9"/>
  <c r="I43" i="9"/>
  <c r="I37" i="9"/>
  <c r="I28" i="9"/>
  <c r="I20" i="9"/>
  <c r="I26" i="9"/>
  <c r="I14" i="9"/>
  <c r="I41" i="9"/>
  <c r="I39" i="9"/>
  <c r="E88" i="48"/>
  <c r="D88" i="48"/>
  <c r="C88" i="48"/>
  <c r="D89" i="48"/>
  <c r="E89" i="48"/>
  <c r="C89" i="48"/>
  <c r="D81" i="48"/>
  <c r="C81" i="48"/>
  <c r="C90" i="48"/>
  <c r="E90" i="48"/>
  <c r="D90" i="48"/>
  <c r="E86" i="48"/>
  <c r="D86" i="48"/>
  <c r="C80" i="48"/>
  <c r="D80" i="48"/>
  <c r="E80" i="48"/>
  <c r="E85" i="48"/>
  <c r="D85" i="48"/>
  <c r="C85" i="48"/>
  <c r="K12" i="13"/>
  <c r="N12" i="13" s="1"/>
  <c r="B106" i="49" s="1"/>
  <c r="C106" i="49" s="1"/>
  <c r="D106" i="49" s="1"/>
  <c r="B106" i="48" s="1"/>
  <c r="K14" i="13"/>
  <c r="N14" i="13" s="1"/>
  <c r="B107" i="49" s="1"/>
  <c r="C107" i="49" s="1"/>
  <c r="D107" i="49" s="1"/>
  <c r="B107" i="48" s="1"/>
  <c r="N15" i="4"/>
  <c r="C27" i="51" s="1"/>
  <c r="D27" i="51" s="1"/>
  <c r="F27" i="51" s="1"/>
  <c r="M4" i="21" l="1"/>
  <c r="L4" i="21"/>
  <c r="A132" i="51"/>
  <c r="D132" i="51"/>
  <c r="F132" i="51" s="1"/>
  <c r="N8" i="7"/>
  <c r="R8" i="7"/>
  <c r="X8" i="8"/>
  <c r="B10" i="13"/>
  <c r="I24" i="7"/>
  <c r="I34" i="7"/>
  <c r="I32" i="7"/>
  <c r="I36" i="7"/>
  <c r="I30" i="7"/>
  <c r="I40" i="7"/>
  <c r="I20" i="7"/>
  <c r="I10" i="7"/>
  <c r="I12" i="7"/>
  <c r="I14" i="7"/>
  <c r="L14" i="7" s="1"/>
  <c r="N31" i="4"/>
  <c r="C38" i="51" s="1"/>
  <c r="M31" i="4"/>
  <c r="J37" i="4"/>
  <c r="C47" i="51"/>
  <c r="D47" i="51" s="1"/>
  <c r="F47" i="51" s="1"/>
  <c r="J31" i="4"/>
  <c r="C44" i="51"/>
  <c r="C80" i="51"/>
  <c r="D80" i="51" s="1"/>
  <c r="M24" i="8"/>
  <c r="B60" i="49" s="1"/>
  <c r="C60" i="49" s="1"/>
  <c r="D60" i="49" s="1"/>
  <c r="B60" i="48" s="1"/>
  <c r="M15" i="8"/>
  <c r="B57" i="49" s="1"/>
  <c r="C57" i="49" s="1"/>
  <c r="D57" i="49" s="1"/>
  <c r="B57" i="48" s="1"/>
  <c r="C76" i="51"/>
  <c r="D76" i="51" s="1"/>
  <c r="F76" i="51" s="1"/>
  <c r="C79" i="51"/>
  <c r="D79" i="51" s="1"/>
  <c r="F79" i="51" s="1"/>
  <c r="M22" i="8"/>
  <c r="B59" i="49" s="1"/>
  <c r="C59" i="49" s="1"/>
  <c r="D59" i="49" s="1"/>
  <c r="B59" i="48" s="1"/>
  <c r="D82" i="48"/>
  <c r="E82" i="48"/>
  <c r="C82" i="48"/>
  <c r="C42" i="51"/>
  <c r="D42" i="51" s="1"/>
  <c r="F42" i="51" s="1"/>
  <c r="J27" i="4"/>
  <c r="B10" i="49" s="1"/>
  <c r="J23" i="4"/>
  <c r="B11" i="49" s="1"/>
  <c r="C40" i="51"/>
  <c r="N31" i="9"/>
  <c r="B73" i="49" s="1"/>
  <c r="C73" i="49" s="1"/>
  <c r="D73" i="49" s="1"/>
  <c r="B73" i="48" s="1"/>
  <c r="C95" i="51"/>
  <c r="D95" i="51" s="1"/>
  <c r="F95" i="51" s="1"/>
  <c r="J15" i="4"/>
  <c r="B18" i="49" s="1"/>
  <c r="C18" i="49" s="1"/>
  <c r="D18" i="49" s="1"/>
  <c r="B18" i="48" s="1"/>
  <c r="C31" i="51"/>
  <c r="C9" i="49"/>
  <c r="D9" i="49" s="1"/>
  <c r="E56" i="48"/>
  <c r="C56" i="48"/>
  <c r="D56" i="48"/>
  <c r="L13" i="4"/>
  <c r="L19" i="4"/>
  <c r="J13" i="4"/>
  <c r="B15" i="49" s="1"/>
  <c r="C15" i="49" s="1"/>
  <c r="D15" i="49" s="1"/>
  <c r="B15" i="48" s="1"/>
  <c r="C28" i="51"/>
  <c r="C65" i="48"/>
  <c r="D65" i="48"/>
  <c r="E65" i="48"/>
  <c r="C30" i="51"/>
  <c r="J17" i="4"/>
  <c r="B17" i="49" s="1"/>
  <c r="C17" i="49" s="1"/>
  <c r="D17" i="49" s="1"/>
  <c r="B17" i="48" s="1"/>
  <c r="C29" i="51"/>
  <c r="D29" i="51" s="1"/>
  <c r="F29" i="51" s="1"/>
  <c r="J19" i="4"/>
  <c r="B16" i="49" s="1"/>
  <c r="C16" i="49" s="1"/>
  <c r="D16" i="49" s="1"/>
  <c r="B16" i="48" s="1"/>
  <c r="J33" i="4"/>
  <c r="C45" i="51"/>
  <c r="C46" i="51"/>
  <c r="J35" i="4"/>
  <c r="L33" i="4"/>
  <c r="C41" i="51"/>
  <c r="J25" i="4"/>
  <c r="B12" i="49" s="1"/>
  <c r="C12" i="49" s="1"/>
  <c r="D12" i="49" s="1"/>
  <c r="B12" i="48" s="1"/>
  <c r="L27" i="4"/>
  <c r="O29" i="4"/>
  <c r="U15" i="4" s="1"/>
  <c r="L29" i="4" s="1"/>
  <c r="M29" i="4" s="1"/>
  <c r="N29" i="4" s="1"/>
  <c r="C37" i="51" s="1"/>
  <c r="D37" i="51" s="1"/>
  <c r="J39" i="4"/>
  <c r="C48" i="51"/>
  <c r="J43" i="4"/>
  <c r="C50" i="51"/>
  <c r="D50" i="51" s="1"/>
  <c r="F50" i="51" s="1"/>
  <c r="D49" i="51"/>
  <c r="F49" i="51" s="1"/>
  <c r="I234" i="51"/>
  <c r="E107" i="48"/>
  <c r="C107" i="48"/>
  <c r="D107" i="48"/>
  <c r="L26" i="9"/>
  <c r="J26" i="9"/>
  <c r="L28" i="9"/>
  <c r="J28" i="9"/>
  <c r="J24" i="9"/>
  <c r="L24" i="9"/>
  <c r="J12" i="9"/>
  <c r="L12" i="9"/>
  <c r="D9" i="48"/>
  <c r="C9" i="48"/>
  <c r="E9" i="48"/>
  <c r="C106" i="48"/>
  <c r="E106" i="48"/>
  <c r="D106" i="48"/>
  <c r="L14" i="9"/>
  <c r="J14" i="9"/>
  <c r="L20" i="9"/>
  <c r="J20" i="9"/>
  <c r="J22" i="9"/>
  <c r="L22" i="9"/>
  <c r="L16" i="9"/>
  <c r="J16" i="9"/>
  <c r="O25" i="4"/>
  <c r="U12" i="4" s="1"/>
  <c r="L23" i="4"/>
  <c r="C56" i="51" l="1"/>
  <c r="D56" i="51" s="1"/>
  <c r="F56" i="51" s="1"/>
  <c r="N14" i="7"/>
  <c r="B40" i="49" s="1"/>
  <c r="C40" i="49" s="1"/>
  <c r="D40" i="49" s="1"/>
  <c r="B40" i="48" s="1"/>
  <c r="K10" i="7"/>
  <c r="L10" i="7"/>
  <c r="K40" i="7"/>
  <c r="L40" i="7"/>
  <c r="K36" i="7"/>
  <c r="L36" i="7"/>
  <c r="K34" i="7"/>
  <c r="L34" i="7"/>
  <c r="K16" i="13"/>
  <c r="N16" i="13" s="1"/>
  <c r="B108" i="49" s="1"/>
  <c r="C108" i="49" s="1"/>
  <c r="D108" i="49" s="1"/>
  <c r="K18" i="13"/>
  <c r="N18" i="13" s="1"/>
  <c r="B109" i="49" s="1"/>
  <c r="C109" i="49" s="1"/>
  <c r="D109" i="49" s="1"/>
  <c r="I51" i="7"/>
  <c r="K51" i="7" s="1"/>
  <c r="L51" i="7" s="1"/>
  <c r="I49" i="7"/>
  <c r="K49" i="7" s="1"/>
  <c r="L49" i="7" s="1"/>
  <c r="I55" i="7"/>
  <c r="K55" i="7" s="1"/>
  <c r="L55" i="7" s="1"/>
  <c r="I47" i="7"/>
  <c r="K47" i="7" s="1"/>
  <c r="L47" i="7" s="1"/>
  <c r="I45" i="7"/>
  <c r="K45" i="7" s="1"/>
  <c r="L45" i="7" s="1"/>
  <c r="I53" i="7"/>
  <c r="K53" i="7" s="1"/>
  <c r="K52" i="7" s="1"/>
  <c r="L53" i="7" s="1"/>
  <c r="L12" i="7"/>
  <c r="K12" i="7"/>
  <c r="K20" i="7"/>
  <c r="L20" i="7"/>
  <c r="K30" i="7"/>
  <c r="L30" i="7"/>
  <c r="L32" i="7"/>
  <c r="K32" i="7"/>
  <c r="K24" i="7"/>
  <c r="L24" i="7"/>
  <c r="H33" i="8"/>
  <c r="J33" i="8" s="1"/>
  <c r="K33" i="8" s="1"/>
  <c r="H31" i="8"/>
  <c r="J31" i="8" s="1"/>
  <c r="K31" i="8" s="1"/>
  <c r="H35" i="8"/>
  <c r="J35" i="8" s="1"/>
  <c r="K35" i="8" s="1"/>
  <c r="D31" i="51"/>
  <c r="F31" i="51" s="1"/>
  <c r="M93" i="51"/>
  <c r="I223" i="51"/>
  <c r="D40" i="51"/>
  <c r="F40" i="51" s="1"/>
  <c r="M99" i="51"/>
  <c r="I228" i="51"/>
  <c r="C10" i="49"/>
  <c r="D10" i="49" s="1"/>
  <c r="B10" i="48"/>
  <c r="E57" i="48"/>
  <c r="D57" i="48"/>
  <c r="C57" i="48"/>
  <c r="M98" i="51"/>
  <c r="D38" i="51"/>
  <c r="F38" i="51" s="1"/>
  <c r="I227" i="51"/>
  <c r="D18" i="48"/>
  <c r="C18" i="48"/>
  <c r="E18" i="48"/>
  <c r="D73" i="48"/>
  <c r="E73" i="48"/>
  <c r="C73" i="48"/>
  <c r="C11" i="49"/>
  <c r="D11" i="49" s="1"/>
  <c r="B11" i="48"/>
  <c r="C59" i="48"/>
  <c r="D59" i="48"/>
  <c r="E59" i="48"/>
  <c r="D60" i="48"/>
  <c r="C60" i="48"/>
  <c r="E60" i="48"/>
  <c r="D44" i="51"/>
  <c r="F44" i="51" s="1"/>
  <c r="I230" i="51"/>
  <c r="M101" i="51"/>
  <c r="E15" i="48"/>
  <c r="C15" i="48"/>
  <c r="D15" i="48"/>
  <c r="N13" i="4"/>
  <c r="C26" i="51" s="1"/>
  <c r="D26" i="51" s="1"/>
  <c r="F26" i="51" s="1"/>
  <c r="L17" i="4"/>
  <c r="M13" i="4"/>
  <c r="D28" i="51"/>
  <c r="F28" i="51" s="1"/>
  <c r="I221" i="51"/>
  <c r="N19" i="4"/>
  <c r="C24" i="51" s="1"/>
  <c r="D24" i="51" s="1"/>
  <c r="F24" i="51" s="1"/>
  <c r="M19" i="4"/>
  <c r="D30" i="51"/>
  <c r="F30" i="51" s="1"/>
  <c r="I222" i="51"/>
  <c r="M92" i="51"/>
  <c r="C16" i="48"/>
  <c r="E16" i="48"/>
  <c r="D16" i="48"/>
  <c r="E17" i="48"/>
  <c r="C17" i="48"/>
  <c r="D17" i="48"/>
  <c r="D48" i="51"/>
  <c r="F48" i="51" s="1"/>
  <c r="I233" i="51"/>
  <c r="D12" i="48"/>
  <c r="C12" i="48"/>
  <c r="E12" i="48"/>
  <c r="N33" i="4"/>
  <c r="C39" i="51" s="1"/>
  <c r="D39" i="51" s="1"/>
  <c r="F39" i="51" s="1"/>
  <c r="M33" i="4"/>
  <c r="D46" i="51"/>
  <c r="F46" i="51" s="1"/>
  <c r="M103" i="51"/>
  <c r="I232" i="51"/>
  <c r="N27" i="4"/>
  <c r="C36" i="51" s="1"/>
  <c r="M27" i="4"/>
  <c r="D41" i="51"/>
  <c r="F41" i="51" s="1"/>
  <c r="M100" i="51"/>
  <c r="I229" i="51"/>
  <c r="D45" i="51"/>
  <c r="F45" i="51" s="1"/>
  <c r="I231" i="51"/>
  <c r="M102" i="51"/>
  <c r="N25" i="4"/>
  <c r="C35" i="51" s="1"/>
  <c r="D35" i="51" s="1"/>
  <c r="L25" i="4"/>
  <c r="M25" i="4"/>
  <c r="N16" i="9"/>
  <c r="B68" i="49" s="1"/>
  <c r="C68" i="49" s="1"/>
  <c r="D68" i="49" s="1"/>
  <c r="B68" i="48" s="1"/>
  <c r="C90" i="51"/>
  <c r="D90" i="51" s="1"/>
  <c r="F90" i="51" s="1"/>
  <c r="C91" i="51"/>
  <c r="D91" i="51" s="1"/>
  <c r="F91" i="51" s="1"/>
  <c r="N20" i="9"/>
  <c r="B69" i="49" s="1"/>
  <c r="C69" i="49" s="1"/>
  <c r="D69" i="49" s="1"/>
  <c r="B69" i="48" s="1"/>
  <c r="C88" i="51"/>
  <c r="D88" i="51" s="1"/>
  <c r="F88" i="51" s="1"/>
  <c r="N14" i="9"/>
  <c r="B67" i="49" s="1"/>
  <c r="C67" i="49" s="1"/>
  <c r="D67" i="49" s="1"/>
  <c r="B67" i="48" s="1"/>
  <c r="C94" i="51"/>
  <c r="D94" i="51" s="1"/>
  <c r="F94" i="51" s="1"/>
  <c r="N26" i="9"/>
  <c r="B72" i="49" s="1"/>
  <c r="C72" i="49" s="1"/>
  <c r="D72" i="49" s="1"/>
  <c r="B72" i="48" s="1"/>
  <c r="N23" i="4"/>
  <c r="C34" i="51" s="1"/>
  <c r="L35" i="4"/>
  <c r="M23" i="4"/>
  <c r="C92" i="51"/>
  <c r="D92" i="51" s="1"/>
  <c r="F92" i="51" s="1"/>
  <c r="N22" i="9"/>
  <c r="B70" i="49" s="1"/>
  <c r="C70" i="49" s="1"/>
  <c r="D70" i="49" s="1"/>
  <c r="B70" i="48" s="1"/>
  <c r="N12" i="9"/>
  <c r="B66" i="49" s="1"/>
  <c r="C66" i="49" s="1"/>
  <c r="D66" i="49" s="1"/>
  <c r="B66" i="48" s="1"/>
  <c r="C87" i="51"/>
  <c r="D87" i="51" s="1"/>
  <c r="F87" i="51" s="1"/>
  <c r="C93" i="51"/>
  <c r="D93" i="51" s="1"/>
  <c r="F93" i="51" s="1"/>
  <c r="N24" i="9"/>
  <c r="B71" i="49" s="1"/>
  <c r="C71" i="49" s="1"/>
  <c r="D71" i="49" s="1"/>
  <c r="B71" i="48" s="1"/>
  <c r="C82" i="51" l="1"/>
  <c r="D82" i="51" s="1"/>
  <c r="F82" i="51" s="1"/>
  <c r="M31" i="8"/>
  <c r="B62" i="49" s="1"/>
  <c r="C62" i="49" s="1"/>
  <c r="D62" i="49" s="1"/>
  <c r="B62" i="48" s="1"/>
  <c r="C59" i="51"/>
  <c r="D59" i="51" s="1"/>
  <c r="F59" i="51" s="1"/>
  <c r="N24" i="7"/>
  <c r="B42" i="49" s="1"/>
  <c r="C42" i="49" s="1"/>
  <c r="D42" i="49" s="1"/>
  <c r="B42" i="48" s="1"/>
  <c r="C61" i="51"/>
  <c r="D61" i="51" s="1"/>
  <c r="F61" i="51" s="1"/>
  <c r="N34" i="7"/>
  <c r="B44" i="49" s="1"/>
  <c r="C44" i="49" s="1"/>
  <c r="D44" i="49" s="1"/>
  <c r="B44" i="48" s="1"/>
  <c r="C70" i="51"/>
  <c r="D70" i="51" s="1"/>
  <c r="F70" i="51" s="1"/>
  <c r="N53" i="7"/>
  <c r="B52" i="49" s="1"/>
  <c r="C52" i="49" s="1"/>
  <c r="D52" i="49" s="1"/>
  <c r="B52" i="48" s="1"/>
  <c r="N47" i="7"/>
  <c r="B49" i="49" s="1"/>
  <c r="C49" i="49" s="1"/>
  <c r="D49" i="49" s="1"/>
  <c r="B49" i="48" s="1"/>
  <c r="C67" i="51"/>
  <c r="D67" i="51" s="1"/>
  <c r="F67" i="51" s="1"/>
  <c r="N49" i="7"/>
  <c r="B50" i="49" s="1"/>
  <c r="C50" i="49" s="1"/>
  <c r="D50" i="49" s="1"/>
  <c r="B50" i="48" s="1"/>
  <c r="C68" i="51"/>
  <c r="D68" i="51" s="1"/>
  <c r="F68" i="51" s="1"/>
  <c r="C62" i="51"/>
  <c r="D62" i="51" s="1"/>
  <c r="F62" i="51" s="1"/>
  <c r="N36" i="7"/>
  <c r="B45" i="49" s="1"/>
  <c r="C45" i="49" s="1"/>
  <c r="D45" i="49" s="1"/>
  <c r="B45" i="48" s="1"/>
  <c r="N40" i="7"/>
  <c r="B46" i="49" s="1"/>
  <c r="C46" i="49" s="1"/>
  <c r="D46" i="49" s="1"/>
  <c r="B46" i="48" s="1"/>
  <c r="C63" i="51"/>
  <c r="D63" i="51" s="1"/>
  <c r="F63" i="51" s="1"/>
  <c r="N10" i="7"/>
  <c r="B38" i="49" s="1"/>
  <c r="C38" i="49" s="1"/>
  <c r="D38" i="49" s="1"/>
  <c r="B38" i="48" s="1"/>
  <c r="C54" i="51"/>
  <c r="C40" i="48"/>
  <c r="D40" i="48"/>
  <c r="E40" i="48"/>
  <c r="C84" i="51"/>
  <c r="D84" i="51" s="1"/>
  <c r="F84" i="51" s="1"/>
  <c r="M35" i="8"/>
  <c r="B64" i="49" s="1"/>
  <c r="C64" i="49" s="1"/>
  <c r="D64" i="49" s="1"/>
  <c r="B64" i="48" s="1"/>
  <c r="C83" i="51"/>
  <c r="D83" i="51" s="1"/>
  <c r="F83" i="51" s="1"/>
  <c r="M33" i="8"/>
  <c r="B63" i="49" s="1"/>
  <c r="C63" i="49" s="1"/>
  <c r="D63" i="49" s="1"/>
  <c r="B63" i="48" s="1"/>
  <c r="C60" i="51"/>
  <c r="D60" i="51" s="1"/>
  <c r="F60" i="51" s="1"/>
  <c r="N32" i="7"/>
  <c r="B43" i="49" s="1"/>
  <c r="C43" i="49" s="1"/>
  <c r="D43" i="49" s="1"/>
  <c r="B43" i="48" s="1"/>
  <c r="N12" i="7"/>
  <c r="B39" i="49" s="1"/>
  <c r="C39" i="49" s="1"/>
  <c r="D39" i="49" s="1"/>
  <c r="B39" i="48" s="1"/>
  <c r="C55" i="51"/>
  <c r="D55" i="51" s="1"/>
  <c r="F55" i="51" s="1"/>
  <c r="C66" i="51"/>
  <c r="D66" i="51" s="1"/>
  <c r="F66" i="51" s="1"/>
  <c r="N45" i="7"/>
  <c r="B48" i="49" s="1"/>
  <c r="C48" i="49" s="1"/>
  <c r="D48" i="49" s="1"/>
  <c r="B48" i="48" s="1"/>
  <c r="N55" i="7"/>
  <c r="B53" i="49" s="1"/>
  <c r="C53" i="49" s="1"/>
  <c r="D53" i="49" s="1"/>
  <c r="B53" i="48" s="1"/>
  <c r="C71" i="51"/>
  <c r="D71" i="51" s="1"/>
  <c r="F71" i="51" s="1"/>
  <c r="C69" i="51"/>
  <c r="D69" i="51" s="1"/>
  <c r="F69" i="51" s="1"/>
  <c r="N51" i="7"/>
  <c r="B51" i="49" s="1"/>
  <c r="C51" i="49" s="1"/>
  <c r="D51" i="49" s="1"/>
  <c r="B51" i="48" s="1"/>
  <c r="C11" i="48"/>
  <c r="D11" i="48"/>
  <c r="E11" i="48"/>
  <c r="C10" i="48"/>
  <c r="D10" i="48"/>
  <c r="E10" i="48"/>
  <c r="M17" i="4"/>
  <c r="N17" i="4"/>
  <c r="C25" i="51" s="1"/>
  <c r="D25" i="51" s="1"/>
  <c r="F25" i="51" s="1"/>
  <c r="M96" i="51"/>
  <c r="D36" i="51"/>
  <c r="F36" i="51" s="1"/>
  <c r="I226" i="51"/>
  <c r="D66" i="48"/>
  <c r="C66" i="48"/>
  <c r="E66" i="48"/>
  <c r="N35" i="4"/>
  <c r="C33" i="51" s="1"/>
  <c r="M35" i="4"/>
  <c r="O35" i="4" s="1"/>
  <c r="C72" i="48"/>
  <c r="E72" i="48"/>
  <c r="D72" i="48"/>
  <c r="D67" i="48"/>
  <c r="E67" i="48"/>
  <c r="C67" i="48"/>
  <c r="C69" i="48"/>
  <c r="E69" i="48"/>
  <c r="D69" i="48"/>
  <c r="E71" i="48"/>
  <c r="D71" i="48"/>
  <c r="C71" i="48"/>
  <c r="D70" i="48"/>
  <c r="E70" i="48"/>
  <c r="C70" i="48"/>
  <c r="D34" i="51"/>
  <c r="F34" i="51" s="1"/>
  <c r="M95" i="51"/>
  <c r="I225" i="51"/>
  <c r="D68" i="48"/>
  <c r="C68" i="48"/>
  <c r="E68" i="48"/>
  <c r="E53" i="48" l="1"/>
  <c r="C53" i="48"/>
  <c r="D53" i="48"/>
  <c r="C39" i="48"/>
  <c r="D39" i="48"/>
  <c r="E39" i="48"/>
  <c r="D54" i="51"/>
  <c r="F54" i="51" s="1"/>
  <c r="I237" i="51"/>
  <c r="C45" i="48"/>
  <c r="D45" i="48"/>
  <c r="E45" i="48"/>
  <c r="D52" i="48"/>
  <c r="C52" i="48"/>
  <c r="E52" i="48"/>
  <c r="D44" i="48"/>
  <c r="C44" i="48"/>
  <c r="E44" i="48"/>
  <c r="E42" i="48"/>
  <c r="C42" i="48"/>
  <c r="D42" i="48"/>
  <c r="E62" i="48"/>
  <c r="D62" i="48"/>
  <c r="C62" i="48"/>
  <c r="D51" i="48"/>
  <c r="E51" i="48"/>
  <c r="C51" i="48"/>
  <c r="E48" i="48"/>
  <c r="C48" i="48"/>
  <c r="D48" i="48"/>
  <c r="E43" i="48"/>
  <c r="C43" i="48"/>
  <c r="D43" i="48"/>
  <c r="C63" i="48"/>
  <c r="E63" i="48"/>
  <c r="D63" i="48"/>
  <c r="D64" i="48"/>
  <c r="C64" i="48"/>
  <c r="E64" i="48"/>
  <c r="D38" i="48"/>
  <c r="E38" i="48"/>
  <c r="C38" i="48"/>
  <c r="C46" i="48"/>
  <c r="E46" i="48"/>
  <c r="D46" i="48"/>
  <c r="D50" i="48"/>
  <c r="C50" i="48"/>
  <c r="E50" i="48"/>
  <c r="D49" i="48"/>
  <c r="E49" i="48"/>
  <c r="C49" i="48"/>
  <c r="D33" i="51"/>
  <c r="F33" i="51" s="1"/>
  <c r="I224" i="51"/>
  <c r="M94" i="51"/>
  <c r="AT188" i="39" l="1"/>
</calcChain>
</file>

<file path=xl/comments1.xml><?xml version="1.0" encoding="utf-8"?>
<comments xmlns="http://schemas.openxmlformats.org/spreadsheetml/2006/main">
  <authors>
    <author>Mulrooney, Niamh</author>
    <author>Microsoft Office User</author>
    <author>mulro</author>
  </authors>
  <commentList>
    <comment ref="A6" authorId="0">
      <text>
        <r>
          <rPr>
            <b/>
            <sz val="9"/>
            <color indexed="81"/>
            <rFont val="Tahoma"/>
            <family val="2"/>
          </rPr>
          <t>Mulrooney, Niamh:</t>
        </r>
        <r>
          <rPr>
            <sz val="9"/>
            <color indexed="81"/>
            <rFont val="Tahoma"/>
            <family val="2"/>
          </rPr>
          <t xml:space="preserve">
need some data validation</t>
        </r>
      </text>
    </comment>
    <comment ref="C11" authorId="1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No percentile given for 0.5 in …. Table
</t>
        </r>
      </text>
    </comment>
    <comment ref="G12" authorId="0">
      <text>
        <r>
          <rPr>
            <b/>
            <sz val="9"/>
            <color indexed="81"/>
            <rFont val="Tahoma"/>
            <family val="2"/>
          </rPr>
          <t>Mulrooney, Niamh:</t>
        </r>
        <r>
          <rPr>
            <sz val="9"/>
            <color indexed="81"/>
            <rFont val="Tahoma"/>
            <family val="2"/>
          </rPr>
          <t xml:space="preserve">
need some data validation</t>
        </r>
      </text>
    </comment>
    <comment ref="A40" authorId="1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PERCENTILE OUTPUTS DO NOT MATCH THE REST OF THE DATA</t>
        </r>
      </text>
    </comment>
    <comment ref="A57" authorId="1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OUTPUT PERCENTILES ARE A RANGE OF VALUES</t>
        </r>
      </text>
    </comment>
    <comment ref="A66" authorId="2">
      <text>
        <r>
          <rPr>
            <b/>
            <sz val="9"/>
            <color indexed="81"/>
            <rFont val="Tahoma"/>
            <family val="2"/>
          </rPr>
          <t>mulro:</t>
        </r>
        <r>
          <rPr>
            <sz val="9"/>
            <color indexed="81"/>
            <rFont val="Tahoma"/>
            <family val="2"/>
          </rPr>
          <t xml:space="preserve">
missingsome percentiles in data</t>
        </r>
      </text>
    </comment>
    <comment ref="A92" authorId="1">
      <text>
        <r>
          <rPr>
            <b/>
            <sz val="10"/>
            <color indexed="81"/>
            <rFont val="Calibri"/>
            <family val="2"/>
          </rPr>
          <t>Microsoft Office User:</t>
        </r>
        <r>
          <rPr>
            <sz val="10"/>
            <color indexed="81"/>
            <rFont val="Calibri"/>
            <family val="2"/>
          </rPr>
          <t xml:space="preserve">
NO QUANTITATIVE DATA
</t>
        </r>
      </text>
    </comment>
  </commentList>
</comments>
</file>

<file path=xl/comments2.xml><?xml version="1.0" encoding="utf-8"?>
<comments xmlns="http://schemas.openxmlformats.org/spreadsheetml/2006/main">
  <authors>
    <author>Mulrooney, Niamh</author>
    <author>mulro</author>
  </authors>
  <commentList>
    <comment ref="A6" authorId="0">
      <text>
        <r>
          <rPr>
            <b/>
            <sz val="9"/>
            <color indexed="81"/>
            <rFont val="Tahoma"/>
            <family val="2"/>
          </rPr>
          <t>Mulrooney, Niamh:</t>
        </r>
        <r>
          <rPr>
            <sz val="9"/>
            <color indexed="81"/>
            <rFont val="Tahoma"/>
            <family val="2"/>
          </rPr>
          <t xml:space="preserve">
need some data validation</t>
        </r>
      </text>
    </comment>
    <comment ref="A64" authorId="1">
      <text>
        <r>
          <rPr>
            <b/>
            <sz val="9"/>
            <color indexed="81"/>
            <rFont val="Tahoma"/>
            <family val="2"/>
          </rPr>
          <t>mulro:</t>
        </r>
        <r>
          <rPr>
            <sz val="9"/>
            <color indexed="81"/>
            <rFont val="Tahoma"/>
            <family val="2"/>
          </rPr>
          <t xml:space="preserve">
missingsome percentiles in data</t>
        </r>
      </text>
    </comment>
  </commentList>
</comments>
</file>

<file path=xl/sharedStrings.xml><?xml version="1.0" encoding="utf-8"?>
<sst xmlns="http://schemas.openxmlformats.org/spreadsheetml/2006/main" count="53255" uniqueCount="2190">
  <si>
    <t>Vocabulary</t>
  </si>
  <si>
    <t>Block Design</t>
  </si>
  <si>
    <t>Matrix Reasoning</t>
  </si>
  <si>
    <t>Digit Span</t>
  </si>
  <si>
    <t>Coding</t>
  </si>
  <si>
    <t>VCI</t>
  </si>
  <si>
    <t>PRI</t>
  </si>
  <si>
    <t>WMI</t>
  </si>
  <si>
    <t>PSI</t>
  </si>
  <si>
    <t>WMS-IV</t>
  </si>
  <si>
    <t>RAVLT</t>
  </si>
  <si>
    <t>Executive Functioning</t>
  </si>
  <si>
    <t>Trail Making</t>
  </si>
  <si>
    <t>Category Fluency</t>
  </si>
  <si>
    <t>Hayling</t>
  </si>
  <si>
    <t>Mood Measures</t>
  </si>
  <si>
    <t>GAD</t>
  </si>
  <si>
    <t>PHQ</t>
  </si>
  <si>
    <t>HADS</t>
  </si>
  <si>
    <t>BDI</t>
  </si>
  <si>
    <t>BAI</t>
  </si>
  <si>
    <t>Anx</t>
  </si>
  <si>
    <t>Dep</t>
  </si>
  <si>
    <t>WMS VR Rec</t>
  </si>
  <si>
    <t>RBANS</t>
  </si>
  <si>
    <t>List Recall</t>
  </si>
  <si>
    <t>Language</t>
  </si>
  <si>
    <t>Function</t>
  </si>
  <si>
    <t xml:space="preserve">Premorbid Functioning </t>
  </si>
  <si>
    <t>WASI-II</t>
  </si>
  <si>
    <t>Verbal Memory</t>
  </si>
  <si>
    <t>Visual Memory</t>
  </si>
  <si>
    <t>Current Functioning</t>
  </si>
  <si>
    <t xml:space="preserve">Block Design WI </t>
  </si>
  <si>
    <t>Age</t>
  </si>
  <si>
    <t>Raw Score</t>
  </si>
  <si>
    <t>helper</t>
  </si>
  <si>
    <t>T Score</t>
  </si>
  <si>
    <t>Scale Score</t>
  </si>
  <si>
    <t>Percentiles</t>
  </si>
  <si>
    <t>16.0-16.3</t>
  </si>
  <si>
    <t>0.1st percentile</t>
  </si>
  <si>
    <t>0.4th percentile</t>
  </si>
  <si>
    <t>1st percentile</t>
  </si>
  <si>
    <t>2nd percentile</t>
  </si>
  <si>
    <t>5th percentile</t>
  </si>
  <si>
    <t>9th percentile</t>
  </si>
  <si>
    <t>16th percentile</t>
  </si>
  <si>
    <t>25th percentile</t>
  </si>
  <si>
    <t>37th percentile</t>
  </si>
  <si>
    <t>50th percentile</t>
  </si>
  <si>
    <t>63rd percentile</t>
  </si>
  <si>
    <t>75th percentile</t>
  </si>
  <si>
    <t>84th percentile</t>
  </si>
  <si>
    <t>91st percentile</t>
  </si>
  <si>
    <t>95th percentile</t>
  </si>
  <si>
    <t>98th percentile</t>
  </si>
  <si>
    <t>99th percentile</t>
  </si>
  <si>
    <t>99.6th percentile</t>
  </si>
  <si>
    <t>99.9th percentile</t>
  </si>
  <si>
    <t>16.4-16.7</t>
  </si>
  <si>
    <t>16.8-16.11</t>
  </si>
  <si>
    <t>17-19</t>
  </si>
  <si>
    <t>20-24</t>
  </si>
  <si>
    <t>25-29</t>
  </si>
  <si>
    <t>30-34</t>
  </si>
  <si>
    <t>35-44</t>
  </si>
  <si>
    <t>45-54</t>
  </si>
  <si>
    <t>55-64</t>
  </si>
  <si>
    <t>65-69</t>
  </si>
  <si>
    <t>70-74</t>
  </si>
  <si>
    <t>75-79</t>
  </si>
  <si>
    <t>80-84</t>
  </si>
  <si>
    <t>85-90</t>
  </si>
  <si>
    <t>Matrix Reasoning WI</t>
  </si>
  <si>
    <t xml:space="preserve">Age </t>
  </si>
  <si>
    <t>Helper</t>
  </si>
  <si>
    <t>Vocabulary WI</t>
  </si>
  <si>
    <t>Similarities WI</t>
  </si>
  <si>
    <t>Client Age</t>
  </si>
  <si>
    <t>Age Range</t>
  </si>
  <si>
    <t>Test</t>
  </si>
  <si>
    <t>T-Score</t>
  </si>
  <si>
    <t>Percentile</t>
  </si>
  <si>
    <t>Age Range Client</t>
  </si>
  <si>
    <t>Block Design WI</t>
  </si>
  <si>
    <t xml:space="preserve">Block Design </t>
  </si>
  <si>
    <t xml:space="preserve">Vocabulary </t>
  </si>
  <si>
    <t xml:space="preserve">Similarities </t>
  </si>
  <si>
    <t>FSIQ - 4</t>
  </si>
  <si>
    <t>FSIQ - 2</t>
  </si>
  <si>
    <t>Verbal Comprehension Index WI</t>
  </si>
  <si>
    <t>Perceptual Reasoning Index WI</t>
  </si>
  <si>
    <t>Full Scale IQ - 4 IW</t>
  </si>
  <si>
    <t>Full Scale IQ - 2 IW</t>
  </si>
  <si>
    <t>Sum of T Scores</t>
  </si>
  <si>
    <t>Standard Score</t>
  </si>
  <si>
    <t>Sum of Scaled Scores</t>
  </si>
  <si>
    <t>0.2nd percentile</t>
  </si>
  <si>
    <t>0.3rd percentile</t>
  </si>
  <si>
    <t>0.5th percentile</t>
  </si>
  <si>
    <t>3rd percentile</t>
  </si>
  <si>
    <t>4th percentile</t>
  </si>
  <si>
    <t>6th percentile</t>
  </si>
  <si>
    <t>7th percentile</t>
  </si>
  <si>
    <t>8th percentile</t>
  </si>
  <si>
    <t>10th percentile</t>
  </si>
  <si>
    <t>12th percentile</t>
  </si>
  <si>
    <t>13th percentile</t>
  </si>
  <si>
    <t>14th percentile</t>
  </si>
  <si>
    <t>18th percentile</t>
  </si>
  <si>
    <t>19th percentile</t>
  </si>
  <si>
    <t>21st percentile</t>
  </si>
  <si>
    <t>23rd percentile</t>
  </si>
  <si>
    <t>27th percentile</t>
  </si>
  <si>
    <t>30th percentile</t>
  </si>
  <si>
    <t>32nd percentile</t>
  </si>
  <si>
    <t>34th percentile</t>
  </si>
  <si>
    <t>39th percentile</t>
  </si>
  <si>
    <t>42nd percentile</t>
  </si>
  <si>
    <t>45th percentile</t>
  </si>
  <si>
    <t>47th percentile</t>
  </si>
  <si>
    <t>53rd percentile</t>
  </si>
  <si>
    <t>55th percentile</t>
  </si>
  <si>
    <t>58th percentile</t>
  </si>
  <si>
    <t>61st percentile</t>
  </si>
  <si>
    <t>66th percentile</t>
  </si>
  <si>
    <t>68th percentile</t>
  </si>
  <si>
    <t>70th percentile</t>
  </si>
  <si>
    <t>73rd percentile</t>
  </si>
  <si>
    <t>77th perentile</t>
  </si>
  <si>
    <t>79th percentile</t>
  </si>
  <si>
    <t>81st percentile</t>
  </si>
  <si>
    <t>82nd percentile</t>
  </si>
  <si>
    <t>86th percentile</t>
  </si>
  <si>
    <t>87th percentile</t>
  </si>
  <si>
    <t>88th percentile</t>
  </si>
  <si>
    <t>90th percentile</t>
  </si>
  <si>
    <t>92nd percentile</t>
  </si>
  <si>
    <t>93rd percentile</t>
  </si>
  <si>
    <t>94th percentile</t>
  </si>
  <si>
    <t>96th percentile</t>
  </si>
  <si>
    <t>97th percentile</t>
  </si>
  <si>
    <t>99.5th percentile</t>
  </si>
  <si>
    <t>99.7th percentile</t>
  </si>
  <si>
    <t>99.8th percentile</t>
  </si>
  <si>
    <t>&gt;99.9th percentile</t>
  </si>
  <si>
    <t>X Values</t>
  </si>
  <si>
    <t>Premorbid Intellect</t>
  </si>
  <si>
    <t>RCFT imm</t>
  </si>
  <si>
    <t>RCFT delay</t>
  </si>
  <si>
    <t>RCFT recog</t>
  </si>
  <si>
    <t>Insert Percentile</t>
  </si>
  <si>
    <t>Z score</t>
  </si>
  <si>
    <t>Z Score Difference</t>
  </si>
  <si>
    <t>GAD-7</t>
  </si>
  <si>
    <t>Scaled Score</t>
  </si>
  <si>
    <t>Anxiety</t>
  </si>
  <si>
    <t xml:space="preserve">Normal </t>
  </si>
  <si>
    <t>Mild</t>
  </si>
  <si>
    <t>Moderate</t>
  </si>
  <si>
    <t>Severe</t>
  </si>
  <si>
    <t>Determination</t>
  </si>
  <si>
    <t>PHQ-7</t>
  </si>
  <si>
    <t xml:space="preserve">Depression </t>
  </si>
  <si>
    <t>Minimal Depresion</t>
  </si>
  <si>
    <t>Mild Depression</t>
  </si>
  <si>
    <t>Moderate Depression</t>
  </si>
  <si>
    <t>Moderately Severe Depression</t>
  </si>
  <si>
    <t>Severe Depression</t>
  </si>
  <si>
    <t>Total Switching Accuracy</t>
  </si>
  <si>
    <t>Raw</t>
  </si>
  <si>
    <t>Scale</t>
  </si>
  <si>
    <t>16-19</t>
  </si>
  <si>
    <t>16-19|0</t>
  </si>
  <si>
    <t>16-19|1</t>
  </si>
  <si>
    <t>16-19|2</t>
  </si>
  <si>
    <t>16-19|3</t>
  </si>
  <si>
    <t>16-19|4</t>
  </si>
  <si>
    <t>16-19|5</t>
  </si>
  <si>
    <t>16-19|6</t>
  </si>
  <si>
    <t>16-19|7</t>
  </si>
  <si>
    <t>16-19|8</t>
  </si>
  <si>
    <t>16-19|9</t>
  </si>
  <si>
    <t>16-19|10</t>
  </si>
  <si>
    <t>16-19|11</t>
  </si>
  <si>
    <t>16-19|12</t>
  </si>
  <si>
    <t>16-19|13</t>
  </si>
  <si>
    <t>16-19|14</t>
  </si>
  <si>
    <t>16-19|15</t>
  </si>
  <si>
    <t>16-19|16</t>
  </si>
  <si>
    <t>16-19|17</t>
  </si>
  <si>
    <t>16-19|18</t>
  </si>
  <si>
    <t>16-19|19</t>
  </si>
  <si>
    <t>16-19|20</t>
  </si>
  <si>
    <t>16-19|21</t>
  </si>
  <si>
    <t>16-19|22</t>
  </si>
  <si>
    <t>16-19|23</t>
  </si>
  <si>
    <t>16-19|24</t>
  </si>
  <si>
    <t>16-19|25</t>
  </si>
  <si>
    <t>16-19|26</t>
  </si>
  <si>
    <t>16-19|27</t>
  </si>
  <si>
    <t>16-19|28</t>
  </si>
  <si>
    <t>16-19|29</t>
  </si>
  <si>
    <t>16-19|30</t>
  </si>
  <si>
    <t>16-19|31</t>
  </si>
  <si>
    <t>16-19|32</t>
  </si>
  <si>
    <t>16-19|33</t>
  </si>
  <si>
    <t>16-19|34</t>
  </si>
  <si>
    <t>16-19|35</t>
  </si>
  <si>
    <t>16-19|36</t>
  </si>
  <si>
    <t>16-19|37</t>
  </si>
  <si>
    <t>16-19|38</t>
  </si>
  <si>
    <t>16-19|39</t>
  </si>
  <si>
    <t>16-19|40</t>
  </si>
  <si>
    <t>16-19|41</t>
  </si>
  <si>
    <t>16-19|42</t>
  </si>
  <si>
    <t>16-19|43</t>
  </si>
  <si>
    <t>16-19|44</t>
  </si>
  <si>
    <t>16-19|45</t>
  </si>
  <si>
    <t>16-19|46</t>
  </si>
  <si>
    <t>16-19|47</t>
  </si>
  <si>
    <t>16-19|48</t>
  </si>
  <si>
    <t>16-19|49</t>
  </si>
  <si>
    <t>16-19|50</t>
  </si>
  <si>
    <t>16-19|51</t>
  </si>
  <si>
    <t>16-19|52</t>
  </si>
  <si>
    <t>16-19|53</t>
  </si>
  <si>
    <t>16-19|54</t>
  </si>
  <si>
    <t>16-19|55</t>
  </si>
  <si>
    <t>16-19|56</t>
  </si>
  <si>
    <t>16-19|57</t>
  </si>
  <si>
    <t>16-19|58</t>
  </si>
  <si>
    <t>16-19|59</t>
  </si>
  <si>
    <t>16-19|60</t>
  </si>
  <si>
    <t>16-19|61</t>
  </si>
  <si>
    <t>16-19|62</t>
  </si>
  <si>
    <t>16-19|63</t>
  </si>
  <si>
    <t>16-19|64</t>
  </si>
  <si>
    <t>16-19|65</t>
  </si>
  <si>
    <t>16-19|66</t>
  </si>
  <si>
    <t>16-19|67</t>
  </si>
  <si>
    <t>16-19|68</t>
  </si>
  <si>
    <t>16-19|69</t>
  </si>
  <si>
    <t>16-19|70</t>
  </si>
  <si>
    <t>20-29</t>
  </si>
  <si>
    <t>20-29|0</t>
  </si>
  <si>
    <t>20-29|1</t>
  </si>
  <si>
    <t>20-29|2</t>
  </si>
  <si>
    <t>20-29|3</t>
  </si>
  <si>
    <t>20-29|4</t>
  </si>
  <si>
    <t>20-29|5</t>
  </si>
  <si>
    <t>20-29|6</t>
  </si>
  <si>
    <t>20-29|7</t>
  </si>
  <si>
    <t>20-29|8</t>
  </si>
  <si>
    <t>20-29|9</t>
  </si>
  <si>
    <t>20-29|10</t>
  </si>
  <si>
    <t>20-29|11</t>
  </si>
  <si>
    <t>20-29|12</t>
  </si>
  <si>
    <t>20-29|13</t>
  </si>
  <si>
    <t>20-29|14</t>
  </si>
  <si>
    <t>20-29|15</t>
  </si>
  <si>
    <t>20-29|16</t>
  </si>
  <si>
    <t>20-29|17</t>
  </si>
  <si>
    <t>20-29|18</t>
  </si>
  <si>
    <t>20-29|19</t>
  </si>
  <si>
    <t>20-29|20</t>
  </si>
  <si>
    <t>20-29|21</t>
  </si>
  <si>
    <t>20-29|22</t>
  </si>
  <si>
    <t>20-29|23</t>
  </si>
  <si>
    <t>20-29|24</t>
  </si>
  <si>
    <t>20-29|25</t>
  </si>
  <si>
    <t>20-29|26</t>
  </si>
  <si>
    <t>20-29|27</t>
  </si>
  <si>
    <t>20-29|28</t>
  </si>
  <si>
    <t>20-29|29</t>
  </si>
  <si>
    <t>20-29|30</t>
  </si>
  <si>
    <t>20-29|31</t>
  </si>
  <si>
    <t>20-29|32</t>
  </si>
  <si>
    <t>20-29|33</t>
  </si>
  <si>
    <t>20-29|34</t>
  </si>
  <si>
    <t>20-29|35</t>
  </si>
  <si>
    <t>20-29|36</t>
  </si>
  <si>
    <t>20-29|37</t>
  </si>
  <si>
    <t>20-29|38</t>
  </si>
  <si>
    <t>20-29|39</t>
  </si>
  <si>
    <t>20-29|40</t>
  </si>
  <si>
    <t>20-29|41</t>
  </si>
  <si>
    <t>20-29|42</t>
  </si>
  <si>
    <t>20-29|43</t>
  </si>
  <si>
    <t>20-29|44</t>
  </si>
  <si>
    <t>20-29|45</t>
  </si>
  <si>
    <t>20-29|46</t>
  </si>
  <si>
    <t>20-29|47</t>
  </si>
  <si>
    <t>20-29|48</t>
  </si>
  <si>
    <t>20-29|49</t>
  </si>
  <si>
    <t>20-29|50</t>
  </si>
  <si>
    <t>20-29|51</t>
  </si>
  <si>
    <t>20-29|52</t>
  </si>
  <si>
    <t>20-29|53</t>
  </si>
  <si>
    <t>20-29|54</t>
  </si>
  <si>
    <t>20-29|55</t>
  </si>
  <si>
    <t>20-29|56</t>
  </si>
  <si>
    <t>20-29|57</t>
  </si>
  <si>
    <t>20-29|58</t>
  </si>
  <si>
    <t>20-29|59</t>
  </si>
  <si>
    <t>20-29|60</t>
  </si>
  <si>
    <t>20-29|61</t>
  </si>
  <si>
    <t>20-29|62</t>
  </si>
  <si>
    <t>20-29|63</t>
  </si>
  <si>
    <t>20-29|64</t>
  </si>
  <si>
    <t>20-29|65</t>
  </si>
  <si>
    <t>20-29|66</t>
  </si>
  <si>
    <t>20-29|67</t>
  </si>
  <si>
    <t>20-29|68</t>
  </si>
  <si>
    <t>20-29|69</t>
  </si>
  <si>
    <t>20-29|70</t>
  </si>
  <si>
    <t>30-39</t>
  </si>
  <si>
    <t>30-39|0</t>
  </si>
  <si>
    <t>30-39|1</t>
  </si>
  <si>
    <t>30-39|2</t>
  </si>
  <si>
    <t>30-39|3</t>
  </si>
  <si>
    <t>30-39|4</t>
  </si>
  <si>
    <t>30-39|5</t>
  </si>
  <si>
    <t>30-39|6</t>
  </si>
  <si>
    <t>30-39|7</t>
  </si>
  <si>
    <t>30-39|8</t>
  </si>
  <si>
    <t>30-39|9</t>
  </si>
  <si>
    <t>30-39|10</t>
  </si>
  <si>
    <t>30-39|11</t>
  </si>
  <si>
    <t>30-39|12</t>
  </si>
  <si>
    <t>30-39|13</t>
  </si>
  <si>
    <t>30-39|14</t>
  </si>
  <si>
    <t>30-39|15</t>
  </si>
  <si>
    <t>30-39|16</t>
  </si>
  <si>
    <t>30-39|17</t>
  </si>
  <si>
    <t>30-39|18</t>
  </si>
  <si>
    <t>30-39|19</t>
  </si>
  <si>
    <t>30-39|20</t>
  </si>
  <si>
    <t>30-39|21</t>
  </si>
  <si>
    <t>30-39|22</t>
  </si>
  <si>
    <t>30-39|23</t>
  </si>
  <si>
    <t>30-39|24</t>
  </si>
  <si>
    <t>30-39|25</t>
  </si>
  <si>
    <t>30-39|26</t>
  </si>
  <si>
    <t>30-39|27</t>
  </si>
  <si>
    <t>30-39|28</t>
  </si>
  <si>
    <t>30-39|29</t>
  </si>
  <si>
    <t>30-39|30</t>
  </si>
  <si>
    <t>30-39|31</t>
  </si>
  <si>
    <t>30-39|32</t>
  </si>
  <si>
    <t>30-39|33</t>
  </si>
  <si>
    <t>30-39|34</t>
  </si>
  <si>
    <t>30-39|35</t>
  </si>
  <si>
    <t>30-39|36</t>
  </si>
  <si>
    <t>30-39|37</t>
  </si>
  <si>
    <t>30-39|38</t>
  </si>
  <si>
    <t>30-39|39</t>
  </si>
  <si>
    <t>30-39|40</t>
  </si>
  <si>
    <t>30-39|41</t>
  </si>
  <si>
    <t>30-39|42</t>
  </si>
  <si>
    <t>30-39|43</t>
  </si>
  <si>
    <t>30-39|44</t>
  </si>
  <si>
    <t>30-39|45</t>
  </si>
  <si>
    <t>30-39|46</t>
  </si>
  <si>
    <t>30-39|47</t>
  </si>
  <si>
    <t>30-39|48</t>
  </si>
  <si>
    <t>30-39|49</t>
  </si>
  <si>
    <t>30-39|50</t>
  </si>
  <si>
    <t>30-39|51</t>
  </si>
  <si>
    <t>30-39|52</t>
  </si>
  <si>
    <t>30-39|53</t>
  </si>
  <si>
    <t>30-39|54</t>
  </si>
  <si>
    <t>30-39|55</t>
  </si>
  <si>
    <t>30-39|56</t>
  </si>
  <si>
    <t>30-39|57</t>
  </si>
  <si>
    <t>30-39|58</t>
  </si>
  <si>
    <t>30-39|59</t>
  </si>
  <si>
    <t>30-39|60</t>
  </si>
  <si>
    <t>30-39|61</t>
  </si>
  <si>
    <t>30-39|62</t>
  </si>
  <si>
    <t>30-39|63</t>
  </si>
  <si>
    <t>30-39|64</t>
  </si>
  <si>
    <t>30-39|65</t>
  </si>
  <si>
    <t>30-39|66</t>
  </si>
  <si>
    <t>30-39|67</t>
  </si>
  <si>
    <t>30-39|68</t>
  </si>
  <si>
    <t>30-39|69</t>
  </si>
  <si>
    <t>30-39|70</t>
  </si>
  <si>
    <t>40-49</t>
  </si>
  <si>
    <t>40-49|0</t>
  </si>
  <si>
    <t>40-49|1</t>
  </si>
  <si>
    <t>40-49|2</t>
  </si>
  <si>
    <t>40-49|3</t>
  </si>
  <si>
    <t>40-49|4</t>
  </si>
  <si>
    <t>40-49|5</t>
  </si>
  <si>
    <t>40-49|6</t>
  </si>
  <si>
    <t>40-49|7</t>
  </si>
  <si>
    <t>40-49|8</t>
  </si>
  <si>
    <t>40-49|9</t>
  </si>
  <si>
    <t>40-49|10</t>
  </si>
  <si>
    <t>40-49|11</t>
  </si>
  <si>
    <t>40-49|12</t>
  </si>
  <si>
    <t>40-49|13</t>
  </si>
  <si>
    <t>40-49|14</t>
  </si>
  <si>
    <t>40-49|15</t>
  </si>
  <si>
    <t>40-49|16</t>
  </si>
  <si>
    <t>40-49|17</t>
  </si>
  <si>
    <t>40-49|18</t>
  </si>
  <si>
    <t>40-49|19</t>
  </si>
  <si>
    <t>40-49|20</t>
  </si>
  <si>
    <t>40-49|21</t>
  </si>
  <si>
    <t>40-49|22</t>
  </si>
  <si>
    <t>40-49|23</t>
  </si>
  <si>
    <t>40-49|24</t>
  </si>
  <si>
    <t>40-49|25</t>
  </si>
  <si>
    <t>40-49|26</t>
  </si>
  <si>
    <t>40-49|27</t>
  </si>
  <si>
    <t>40-49|28</t>
  </si>
  <si>
    <t>40-49|29</t>
  </si>
  <si>
    <t>40-49|30</t>
  </si>
  <si>
    <t>40-49|31</t>
  </si>
  <si>
    <t>40-49|32</t>
  </si>
  <si>
    <t>40-49|33</t>
  </si>
  <si>
    <t>40-49|34</t>
  </si>
  <si>
    <t>40-49|35</t>
  </si>
  <si>
    <t>40-49|36</t>
  </si>
  <si>
    <t>40-49|37</t>
  </si>
  <si>
    <t>40-49|38</t>
  </si>
  <si>
    <t>40-49|39</t>
  </si>
  <si>
    <t>40-49|40</t>
  </si>
  <si>
    <t>40-49|41</t>
  </si>
  <si>
    <t>40-49|42</t>
  </si>
  <si>
    <t>40-49|43</t>
  </si>
  <si>
    <t>40-49|44</t>
  </si>
  <si>
    <t>40-49|45</t>
  </si>
  <si>
    <t>40-49|46</t>
  </si>
  <si>
    <t>40-49|47</t>
  </si>
  <si>
    <t>40-49|48</t>
  </si>
  <si>
    <t>40-49|49</t>
  </si>
  <si>
    <t>40-49|50</t>
  </si>
  <si>
    <t>40-49|51</t>
  </si>
  <si>
    <t>40-49|52</t>
  </si>
  <si>
    <t>40-49|53</t>
  </si>
  <si>
    <t>40-49|54</t>
  </si>
  <si>
    <t>40-49|55</t>
  </si>
  <si>
    <t>40-49|56</t>
  </si>
  <si>
    <t>40-49|57</t>
  </si>
  <si>
    <t>40-49|58</t>
  </si>
  <si>
    <t>40-49|59</t>
  </si>
  <si>
    <t>40-49|60</t>
  </si>
  <si>
    <t>40-49|61</t>
  </si>
  <si>
    <t>40-49|62</t>
  </si>
  <si>
    <t>40-49|63</t>
  </si>
  <si>
    <t>40-49|64</t>
  </si>
  <si>
    <t>40-49|65</t>
  </si>
  <si>
    <t>40-49|66</t>
  </si>
  <si>
    <t>40-49|67</t>
  </si>
  <si>
    <t>40-49|68</t>
  </si>
  <si>
    <t>40-49|69</t>
  </si>
  <si>
    <t>40-49|70</t>
  </si>
  <si>
    <t>50-59</t>
  </si>
  <si>
    <t>50-59|0</t>
  </si>
  <si>
    <t>50-59|1</t>
  </si>
  <si>
    <t>50-59|2</t>
  </si>
  <si>
    <t>50-59|3</t>
  </si>
  <si>
    <t>50-59|4</t>
  </si>
  <si>
    <t>50-59|5</t>
  </si>
  <si>
    <t>50-59|6</t>
  </si>
  <si>
    <t>50-59|7</t>
  </si>
  <si>
    <t>50-59|8</t>
  </si>
  <si>
    <t>50-59|9</t>
  </si>
  <si>
    <t>50-59|10</t>
  </si>
  <si>
    <t>50-59|11</t>
  </si>
  <si>
    <t>50-59|12</t>
  </si>
  <si>
    <t>50-59|13</t>
  </si>
  <si>
    <t>50-59|14</t>
  </si>
  <si>
    <t>50-59|15</t>
  </si>
  <si>
    <t>50-59|16</t>
  </si>
  <si>
    <t>50-59|17</t>
  </si>
  <si>
    <t>50-59|18</t>
  </si>
  <si>
    <t>50-59|19</t>
  </si>
  <si>
    <t>50-59|20</t>
  </si>
  <si>
    <t>50-59|21</t>
  </si>
  <si>
    <t>50-59|22</t>
  </si>
  <si>
    <t>50-59|23</t>
  </si>
  <si>
    <t>50-59|24</t>
  </si>
  <si>
    <t>50-59|25</t>
  </si>
  <si>
    <t>50-59|26</t>
  </si>
  <si>
    <t>50-59|27</t>
  </si>
  <si>
    <t>50-59|28</t>
  </si>
  <si>
    <t>50-59|29</t>
  </si>
  <si>
    <t>50-59|30</t>
  </si>
  <si>
    <t>50-59|31</t>
  </si>
  <si>
    <t>50-59|32</t>
  </si>
  <si>
    <t>50-59|33</t>
  </si>
  <si>
    <t>50-59|34</t>
  </si>
  <si>
    <t>50-59|35</t>
  </si>
  <si>
    <t>50-59|36</t>
  </si>
  <si>
    <t>50-59|37</t>
  </si>
  <si>
    <t>50-59|38</t>
  </si>
  <si>
    <t>50-59|39</t>
  </si>
  <si>
    <t>50-59|40</t>
  </si>
  <si>
    <t>50-59|41</t>
  </si>
  <si>
    <t>50-59|42</t>
  </si>
  <si>
    <t>50-59|43</t>
  </si>
  <si>
    <t>50-59|44</t>
  </si>
  <si>
    <t>50-59|45</t>
  </si>
  <si>
    <t>50-59|46</t>
  </si>
  <si>
    <t>50-59|47</t>
  </si>
  <si>
    <t>50-59|48</t>
  </si>
  <si>
    <t>50-59|49</t>
  </si>
  <si>
    <t>50-59|50</t>
  </si>
  <si>
    <t>50-59|51</t>
  </si>
  <si>
    <t>50-59|52</t>
  </si>
  <si>
    <t>50-59|53</t>
  </si>
  <si>
    <t>50-59|54</t>
  </si>
  <si>
    <t>50-59|55</t>
  </si>
  <si>
    <t>50-59|56</t>
  </si>
  <si>
    <t>50-59|57</t>
  </si>
  <si>
    <t>50-59|58</t>
  </si>
  <si>
    <t>50-59|59</t>
  </si>
  <si>
    <t>50-59|60</t>
  </si>
  <si>
    <t>50-59|61</t>
  </si>
  <si>
    <t>50-59|62</t>
  </si>
  <si>
    <t>50-59|63</t>
  </si>
  <si>
    <t>50-59|64</t>
  </si>
  <si>
    <t>50-59|65</t>
  </si>
  <si>
    <t>50-59|66</t>
  </si>
  <si>
    <t>50-59|67</t>
  </si>
  <si>
    <t>50-59|68</t>
  </si>
  <si>
    <t>50-59|69</t>
  </si>
  <si>
    <t>50-59|70</t>
  </si>
  <si>
    <t>60-69</t>
  </si>
  <si>
    <t>60-69|0</t>
  </si>
  <si>
    <t>60-69|1</t>
  </si>
  <si>
    <t>60-69|2</t>
  </si>
  <si>
    <t>60-69|3</t>
  </si>
  <si>
    <t>60-69|4</t>
  </si>
  <si>
    <t>60-69|5</t>
  </si>
  <si>
    <t>60-69|6</t>
  </si>
  <si>
    <t>60-69|7</t>
  </si>
  <si>
    <t>60-69|8</t>
  </si>
  <si>
    <t>60-69|9</t>
  </si>
  <si>
    <t>60-69|10</t>
  </si>
  <si>
    <t>60-69|11</t>
  </si>
  <si>
    <t>60-69|12</t>
  </si>
  <si>
    <t>60-69|13</t>
  </si>
  <si>
    <t>60-69|14</t>
  </si>
  <si>
    <t>60-69|15</t>
  </si>
  <si>
    <t>60-69|16</t>
  </si>
  <si>
    <t>60-69|17</t>
  </si>
  <si>
    <t>60-69|18</t>
  </si>
  <si>
    <t>60-69|19</t>
  </si>
  <si>
    <t>60-69|20</t>
  </si>
  <si>
    <t>60-69|21</t>
  </si>
  <si>
    <t>60-69|22</t>
  </si>
  <si>
    <t>60-69|23</t>
  </si>
  <si>
    <t>60-69|24</t>
  </si>
  <si>
    <t>60-69|25</t>
  </si>
  <si>
    <t>60-69|26</t>
  </si>
  <si>
    <t>60-69|27</t>
  </si>
  <si>
    <t>60-69|28</t>
  </si>
  <si>
    <t>60-69|29</t>
  </si>
  <si>
    <t>60-69|30</t>
  </si>
  <si>
    <t>60-69|31</t>
  </si>
  <si>
    <t>60-69|32</t>
  </si>
  <si>
    <t>60-69|33</t>
  </si>
  <si>
    <t>60-69|34</t>
  </si>
  <si>
    <t>60-69|35</t>
  </si>
  <si>
    <t>60-69|36</t>
  </si>
  <si>
    <t>60-69|37</t>
  </si>
  <si>
    <t>60-69|38</t>
  </si>
  <si>
    <t>60-69|39</t>
  </si>
  <si>
    <t>60-69|40</t>
  </si>
  <si>
    <t>60-69|41</t>
  </si>
  <si>
    <t>60-69|42</t>
  </si>
  <si>
    <t>60-69|43</t>
  </si>
  <si>
    <t>60-69|44</t>
  </si>
  <si>
    <t>60-69|45</t>
  </si>
  <si>
    <t>60-69|46</t>
  </si>
  <si>
    <t>60-69|47</t>
  </si>
  <si>
    <t>60-69|48</t>
  </si>
  <si>
    <t>60-69|49</t>
  </si>
  <si>
    <t>60-69|50</t>
  </si>
  <si>
    <t>60-69|51</t>
  </si>
  <si>
    <t>60-69|52</t>
  </si>
  <si>
    <t>60-69|53</t>
  </si>
  <si>
    <t>60-69|54</t>
  </si>
  <si>
    <t>60-69|55</t>
  </si>
  <si>
    <t>60-69|56</t>
  </si>
  <si>
    <t>60-69|57</t>
  </si>
  <si>
    <t>60-69|58</t>
  </si>
  <si>
    <t>60-69|59</t>
  </si>
  <si>
    <t>60-69|60</t>
  </si>
  <si>
    <t>60-69|61</t>
  </si>
  <si>
    <t>60-69|62</t>
  </si>
  <si>
    <t>60-69|63</t>
  </si>
  <si>
    <t>60-69|64</t>
  </si>
  <si>
    <t>60-69|65</t>
  </si>
  <si>
    <t>60-69|66</t>
  </si>
  <si>
    <t>60-69|67</t>
  </si>
  <si>
    <t>60-69|68</t>
  </si>
  <si>
    <t>60-69|69</t>
  </si>
  <si>
    <t>60-69|70</t>
  </si>
  <si>
    <t>70-79</t>
  </si>
  <si>
    <t>70-79|0</t>
  </si>
  <si>
    <t>70-79|1</t>
  </si>
  <si>
    <t>70-79|2</t>
  </si>
  <si>
    <t>70-79|3</t>
  </si>
  <si>
    <t>70-79|4</t>
  </si>
  <si>
    <t>70-79|5</t>
  </si>
  <si>
    <t>70-79|6</t>
  </si>
  <si>
    <t>70-79|7</t>
  </si>
  <si>
    <t>70-79|8</t>
  </si>
  <si>
    <t>70-79|9</t>
  </si>
  <si>
    <t>70-79|10</t>
  </si>
  <si>
    <t>70-79|11</t>
  </si>
  <si>
    <t>70-79|12</t>
  </si>
  <si>
    <t>70-79|13</t>
  </si>
  <si>
    <t>70-79|14</t>
  </si>
  <si>
    <t>70-79|15</t>
  </si>
  <si>
    <t>70-79|16</t>
  </si>
  <si>
    <t>70-79|17</t>
  </si>
  <si>
    <t>70-79|18</t>
  </si>
  <si>
    <t>70-79|19</t>
  </si>
  <si>
    <t>70-79|20</t>
  </si>
  <si>
    <t>70-79|21</t>
  </si>
  <si>
    <t>70-79|22</t>
  </si>
  <si>
    <t>70-79|23</t>
  </si>
  <si>
    <t>70-79|24</t>
  </si>
  <si>
    <t>70-79|25</t>
  </si>
  <si>
    <t>70-79|26</t>
  </si>
  <si>
    <t>70-79|27</t>
  </si>
  <si>
    <t>70-79|28</t>
  </si>
  <si>
    <t>70-79|29</t>
  </si>
  <si>
    <t>70-79|30</t>
  </si>
  <si>
    <t>70-79|31</t>
  </si>
  <si>
    <t>70-79|32</t>
  </si>
  <si>
    <t>70-79|33</t>
  </si>
  <si>
    <t>70-79|34</t>
  </si>
  <si>
    <t>70-79|35</t>
  </si>
  <si>
    <t>70-79|36</t>
  </si>
  <si>
    <t>70-79|37</t>
  </si>
  <si>
    <t>70-79|38</t>
  </si>
  <si>
    <t>70-79|39</t>
  </si>
  <si>
    <t>70-79|40</t>
  </si>
  <si>
    <t>70-79|41</t>
  </si>
  <si>
    <t>70-79|42</t>
  </si>
  <si>
    <t>70-79|43</t>
  </si>
  <si>
    <t>70-79|44</t>
  </si>
  <si>
    <t>70-79|45</t>
  </si>
  <si>
    <t>70-79|46</t>
  </si>
  <si>
    <t>70-79|47</t>
  </si>
  <si>
    <t>70-79|48</t>
  </si>
  <si>
    <t>70-79|49</t>
  </si>
  <si>
    <t>70-79|50</t>
  </si>
  <si>
    <t>70-79|51</t>
  </si>
  <si>
    <t>70-79|52</t>
  </si>
  <si>
    <t>70-79|53</t>
  </si>
  <si>
    <t>70-79|54</t>
  </si>
  <si>
    <t>70-79|55</t>
  </si>
  <si>
    <t>70-79|56</t>
  </si>
  <si>
    <t>70-79|57</t>
  </si>
  <si>
    <t>70-79|58</t>
  </si>
  <si>
    <t>70-79|59</t>
  </si>
  <si>
    <t>70-79|60</t>
  </si>
  <si>
    <t>70-79|61</t>
  </si>
  <si>
    <t>70-79|62</t>
  </si>
  <si>
    <t>70-79|63</t>
  </si>
  <si>
    <t>70-79|64</t>
  </si>
  <si>
    <t>70-79|65</t>
  </si>
  <si>
    <t>70-79|66</t>
  </si>
  <si>
    <t>70-79|67</t>
  </si>
  <si>
    <t>70-79|68</t>
  </si>
  <si>
    <t>70-79|69</t>
  </si>
  <si>
    <t>70-79|70</t>
  </si>
  <si>
    <t>80-89</t>
  </si>
  <si>
    <t>80-89|0</t>
  </si>
  <si>
    <t>80-89|1</t>
  </si>
  <si>
    <t>80-89|2</t>
  </si>
  <si>
    <t>80-89|3</t>
  </si>
  <si>
    <t>80-89|4</t>
  </si>
  <si>
    <t>80-89|5</t>
  </si>
  <si>
    <t>80-89|6</t>
  </si>
  <si>
    <t>80-89|7</t>
  </si>
  <si>
    <t>80-89|8</t>
  </si>
  <si>
    <t>80-89|9</t>
  </si>
  <si>
    <t>80-89|10</t>
  </si>
  <si>
    <t>80-89|11</t>
  </si>
  <si>
    <t>80-89|12</t>
  </si>
  <si>
    <t>80-89|13</t>
  </si>
  <si>
    <t>80-89|14</t>
  </si>
  <si>
    <t>80-89|15</t>
  </si>
  <si>
    <t>80-89|16</t>
  </si>
  <si>
    <t>80-89|17</t>
  </si>
  <si>
    <t>80-89|18</t>
  </si>
  <si>
    <t>80-89|19</t>
  </si>
  <si>
    <t>80-89|20</t>
  </si>
  <si>
    <t>80-89|21</t>
  </si>
  <si>
    <t>80-89|22</t>
  </si>
  <si>
    <t>80-89|23</t>
  </si>
  <si>
    <t>80-89|24</t>
  </si>
  <si>
    <t>80-89|25</t>
  </si>
  <si>
    <t>80-89|26</t>
  </si>
  <si>
    <t>80-89|27</t>
  </si>
  <si>
    <t>80-89|28</t>
  </si>
  <si>
    <t>80-89|29</t>
  </si>
  <si>
    <t>80-89|30</t>
  </si>
  <si>
    <t>80-89|31</t>
  </si>
  <si>
    <t>80-89|32</t>
  </si>
  <si>
    <t>80-89|33</t>
  </si>
  <si>
    <t>80-89|34</t>
  </si>
  <si>
    <t>80-89|35</t>
  </si>
  <si>
    <t>80-89|36</t>
  </si>
  <si>
    <t>80-89|37</t>
  </si>
  <si>
    <t>80-89|38</t>
  </si>
  <si>
    <t>80-89|39</t>
  </si>
  <si>
    <t>80-89|40</t>
  </si>
  <si>
    <t>80-89|41</t>
  </si>
  <si>
    <t>80-89|42</t>
  </si>
  <si>
    <t>80-89|43</t>
  </si>
  <si>
    <t>80-89|44</t>
  </si>
  <si>
    <t>80-89|45</t>
  </si>
  <si>
    <t>80-89|46</t>
  </si>
  <si>
    <t>80-89|47</t>
  </si>
  <si>
    <t>80-89|48</t>
  </si>
  <si>
    <t>80-89|49</t>
  </si>
  <si>
    <t>80-89|50</t>
  </si>
  <si>
    <t>80-89|51</t>
  </si>
  <si>
    <t>80-89|52</t>
  </si>
  <si>
    <t>80-89|53</t>
  </si>
  <si>
    <t>80-89|54</t>
  </si>
  <si>
    <t>80-89|55</t>
  </si>
  <si>
    <t>80-89|56</t>
  </si>
  <si>
    <t>80-89|57</t>
  </si>
  <si>
    <t>80-89|58</t>
  </si>
  <si>
    <t>80-89|59</t>
  </si>
  <si>
    <t>80-89|60</t>
  </si>
  <si>
    <t>80-89|61</t>
  </si>
  <si>
    <t>80-89|62</t>
  </si>
  <si>
    <t>80-89|63</t>
  </si>
  <si>
    <t>80-89|64</t>
  </si>
  <si>
    <t>80-89|65</t>
  </si>
  <si>
    <t>80-89|66</t>
  </si>
  <si>
    <t>80-89|67</t>
  </si>
  <si>
    <t>80-89|68</t>
  </si>
  <si>
    <t>80-89|69</t>
  </si>
  <si>
    <t>80-89|70</t>
  </si>
  <si>
    <t>LETTER FLUENCY</t>
  </si>
  <si>
    <t>TOPF: Premorbid WAIS-IV IQs and Indexes and Percentile</t>
  </si>
  <si>
    <t xml:space="preserve">FSIQ </t>
  </si>
  <si>
    <t>TOPF</t>
  </si>
  <si>
    <t>&lt;0.1</t>
  </si>
  <si>
    <t>Word Lists 1 Recall TS</t>
  </si>
  <si>
    <t>Word Lists I Learning Slope</t>
  </si>
  <si>
    <t xml:space="preserve">Word Lists I Contrast 1 </t>
  </si>
  <si>
    <t>Word Lists II Recall TS</t>
  </si>
  <si>
    <t>Word Lists II Recognition TS</t>
  </si>
  <si>
    <t>Spatial Span Forward TS</t>
  </si>
  <si>
    <t>Spatial Span Backward TS</t>
  </si>
  <si>
    <t>Depression</t>
  </si>
  <si>
    <t>Borderline</t>
  </si>
  <si>
    <t>Level</t>
  </si>
  <si>
    <t>Minimal</t>
  </si>
  <si>
    <t xml:space="preserve">Severe </t>
  </si>
  <si>
    <t>LEVEL</t>
  </si>
  <si>
    <t>Logical Memory I</t>
  </si>
  <si>
    <t>LOGICAL MEMORY II</t>
  </si>
  <si>
    <t>LOGICAL MEMORY RECOGNITION</t>
  </si>
  <si>
    <t>16-17</t>
  </si>
  <si>
    <t>16-17|0</t>
  </si>
  <si>
    <r>
      <rPr>
        <sz val="11"/>
        <color indexed="8"/>
        <rFont val="Calibri"/>
        <family val="2"/>
      </rPr>
      <t>≤</t>
    </r>
    <r>
      <rPr>
        <sz val="7.7"/>
        <color indexed="8"/>
        <rFont val="Calibri"/>
        <family val="2"/>
      </rPr>
      <t>2 cumulative %</t>
    </r>
  </si>
  <si>
    <t>16-17|1</t>
  </si>
  <si>
    <t>16-17|2</t>
  </si>
  <si>
    <t>16-17|3</t>
  </si>
  <si>
    <t>16-17|4</t>
  </si>
  <si>
    <t>16-17|5</t>
  </si>
  <si>
    <t>16-17|6</t>
  </si>
  <si>
    <t>16-17|7</t>
  </si>
  <si>
    <t>16-17|8</t>
  </si>
  <si>
    <t>16-17|9</t>
  </si>
  <si>
    <t>16-17|10</t>
  </si>
  <si>
    <t>16-17|11</t>
  </si>
  <si>
    <t>16-17|12</t>
  </si>
  <si>
    <t>16-17|13</t>
  </si>
  <si>
    <t>16-17|14</t>
  </si>
  <si>
    <t>16-17|15</t>
  </si>
  <si>
    <t>16-17|16</t>
  </si>
  <si>
    <t>16-17|17</t>
  </si>
  <si>
    <t>16-17|18</t>
  </si>
  <si>
    <t>16-17|19</t>
  </si>
  <si>
    <t>16-17|20</t>
  </si>
  <si>
    <t>16-17|21</t>
  </si>
  <si>
    <t>16-17|22</t>
  </si>
  <si>
    <t>16-17|23</t>
  </si>
  <si>
    <t>16-17|24</t>
  </si>
  <si>
    <t>16-17|25</t>
  </si>
  <si>
    <t>16-17|26</t>
  </si>
  <si>
    <t>16-17|27</t>
  </si>
  <si>
    <t>16-17|28</t>
  </si>
  <si>
    <t>16-17|29</t>
  </si>
  <si>
    <t>16-17|30</t>
  </si>
  <si>
    <t>18-19</t>
  </si>
  <si>
    <t>18-19|0</t>
  </si>
  <si>
    <t>16-17|31</t>
  </si>
  <si>
    <t>18-19|1</t>
  </si>
  <si>
    <t>16-17|32</t>
  </si>
  <si>
    <t>18-19|2</t>
  </si>
  <si>
    <t>16-17|33</t>
  </si>
  <si>
    <t>18-19|3</t>
  </si>
  <si>
    <t>16-17|34</t>
  </si>
  <si>
    <t>18-19|4</t>
  </si>
  <si>
    <t>16-17|35</t>
  </si>
  <si>
    <t>18-19|5</t>
  </si>
  <si>
    <t>16-17|36</t>
  </si>
  <si>
    <t>18-19|6</t>
  </si>
  <si>
    <t>16-17|37</t>
  </si>
  <si>
    <t>18-19|7</t>
  </si>
  <si>
    <t>16-17|38</t>
  </si>
  <si>
    <t>18-19|8</t>
  </si>
  <si>
    <t>16-17|39</t>
  </si>
  <si>
    <t>18-19|9</t>
  </si>
  <si>
    <t>16-17|40</t>
  </si>
  <si>
    <t>18-19|10</t>
  </si>
  <si>
    <t>16-17|41</t>
  </si>
  <si>
    <t>18-19|11</t>
  </si>
  <si>
    <t>16-17|42</t>
  </si>
  <si>
    <t>18-19|12</t>
  </si>
  <si>
    <t>16-17|43</t>
  </si>
  <si>
    <t>18-19|13</t>
  </si>
  <si>
    <t>16-17|44</t>
  </si>
  <si>
    <t>18-19|14</t>
  </si>
  <si>
    <t>16-17|45</t>
  </si>
  <si>
    <t>18-19|15</t>
  </si>
  <si>
    <t>16-17|46</t>
  </si>
  <si>
    <t>18-19|16</t>
  </si>
  <si>
    <t>16-17|47</t>
  </si>
  <si>
    <t>18-19|17</t>
  </si>
  <si>
    <t>16-17|48</t>
  </si>
  <si>
    <t>18-19|18</t>
  </si>
  <si>
    <t>18-19|19</t>
  </si>
  <si>
    <t>18-19|20</t>
  </si>
  <si>
    <t>18-19|21</t>
  </si>
  <si>
    <t>18-19|22</t>
  </si>
  <si>
    <t>18-19|23</t>
  </si>
  <si>
    <t>18-19|24</t>
  </si>
  <si>
    <t>18-19|25</t>
  </si>
  <si>
    <t>18-19|26</t>
  </si>
  <si>
    <t>18-19|27</t>
  </si>
  <si>
    <t>18-19|28</t>
  </si>
  <si>
    <t>18-19|29</t>
  </si>
  <si>
    <t>18-19|30</t>
  </si>
  <si>
    <t>20-24|0</t>
  </si>
  <si>
    <t>20-24|1</t>
  </si>
  <si>
    <t>20-24|2</t>
  </si>
  <si>
    <t>20-24|3</t>
  </si>
  <si>
    <t>20-24|4</t>
  </si>
  <si>
    <t>20-24|5</t>
  </si>
  <si>
    <t>20-24|6</t>
  </si>
  <si>
    <t>20-24|7</t>
  </si>
  <si>
    <t>20-24|8</t>
  </si>
  <si>
    <t>20-24|9</t>
  </si>
  <si>
    <t>20-24|10</t>
  </si>
  <si>
    <t>20-24|11</t>
  </si>
  <si>
    <t>20-24|12</t>
  </si>
  <si>
    <t>20-24|13</t>
  </si>
  <si>
    <t>20-24|14</t>
  </si>
  <si>
    <t>20-24|15</t>
  </si>
  <si>
    <t>20-24|16</t>
  </si>
  <si>
    <t>20-24|17</t>
  </si>
  <si>
    <t>20-24|18</t>
  </si>
  <si>
    <t>20-24|19</t>
  </si>
  <si>
    <t>20-24|20</t>
  </si>
  <si>
    <t>18-19|31</t>
  </si>
  <si>
    <t>20-24|21</t>
  </si>
  <si>
    <t>18-19|32</t>
  </si>
  <si>
    <t>20-24|22</t>
  </si>
  <si>
    <t>18-19|33</t>
  </si>
  <si>
    <t>20-24|23</t>
  </si>
  <si>
    <t>18-19|34</t>
  </si>
  <si>
    <t>20-24|24</t>
  </si>
  <si>
    <t>18-19|35</t>
  </si>
  <si>
    <t>20-24|25</t>
  </si>
  <si>
    <t>18-19|36</t>
  </si>
  <si>
    <t>20-24|26</t>
  </si>
  <si>
    <t>18-19|37</t>
  </si>
  <si>
    <t>20-24|27</t>
  </si>
  <si>
    <t>18-19|38</t>
  </si>
  <si>
    <t>20-24|28</t>
  </si>
  <si>
    <t>18-19|39</t>
  </si>
  <si>
    <t>20-24|29</t>
  </si>
  <si>
    <t>18-19|40</t>
  </si>
  <si>
    <t>20-24|30</t>
  </si>
  <si>
    <t>18-19|41</t>
  </si>
  <si>
    <t>25-29|0</t>
  </si>
  <si>
    <t>18-19|42</t>
  </si>
  <si>
    <t>25-29|1</t>
  </si>
  <si>
    <t>18-19|43</t>
  </si>
  <si>
    <t>25-29|2</t>
  </si>
  <si>
    <t>18-19|44</t>
  </si>
  <si>
    <t>25-29|3</t>
  </si>
  <si>
    <t>18-19|45</t>
  </si>
  <si>
    <t>25-29|4</t>
  </si>
  <si>
    <t>18-19|46</t>
  </si>
  <si>
    <t>25-29|5</t>
  </si>
  <si>
    <t>18-19|47</t>
  </si>
  <si>
    <t>25-29|6</t>
  </si>
  <si>
    <t>18-19|48</t>
  </si>
  <si>
    <t>25-29|7</t>
  </si>
  <si>
    <t>25-29|8</t>
  </si>
  <si>
    <t>25-29|9</t>
  </si>
  <si>
    <t>25-29|10</t>
  </si>
  <si>
    <t>25-29|11</t>
  </si>
  <si>
    <t>25-29|12</t>
  </si>
  <si>
    <t>25-29|13</t>
  </si>
  <si>
    <t>25-29|14</t>
  </si>
  <si>
    <t>25-29|15</t>
  </si>
  <si>
    <t>25-29|16</t>
  </si>
  <si>
    <t>25-29|17</t>
  </si>
  <si>
    <t>25-29|18</t>
  </si>
  <si>
    <t>25-29|19</t>
  </si>
  <si>
    <t>25-29|20</t>
  </si>
  <si>
    <t>25-29|21</t>
  </si>
  <si>
    <t>25-29|22</t>
  </si>
  <si>
    <t>25-29|23</t>
  </si>
  <si>
    <t>25-29|24</t>
  </si>
  <si>
    <t>25-29|25</t>
  </si>
  <si>
    <t>25-29|26</t>
  </si>
  <si>
    <t>25-29|27</t>
  </si>
  <si>
    <t>25-29|28</t>
  </si>
  <si>
    <t>25-29|29</t>
  </si>
  <si>
    <t>25-29|30</t>
  </si>
  <si>
    <t>30-34|0</t>
  </si>
  <si>
    <t>30-34|1</t>
  </si>
  <si>
    <t>30-34|2</t>
  </si>
  <si>
    <t>30-34|3</t>
  </si>
  <si>
    <t>30-34|4</t>
  </si>
  <si>
    <t>30-34|5</t>
  </si>
  <si>
    <t>30-34|6</t>
  </si>
  <si>
    <t>30-34|7</t>
  </si>
  <si>
    <t>30-34|8</t>
  </si>
  <si>
    <t>30-34|9</t>
  </si>
  <si>
    <t>20-24|31</t>
  </si>
  <si>
    <t>30-34|10</t>
  </si>
  <si>
    <t>20-24|32</t>
  </si>
  <si>
    <t>30-34|11</t>
  </si>
  <si>
    <t>20-24|33</t>
  </si>
  <si>
    <t>30-34|12</t>
  </si>
  <si>
    <t>20-24|34</t>
  </si>
  <si>
    <t>30-34|13</t>
  </si>
  <si>
    <t>20-24|35</t>
  </si>
  <si>
    <t>30-34|14</t>
  </si>
  <si>
    <t>20-24|36</t>
  </si>
  <si>
    <t>30-34|15</t>
  </si>
  <si>
    <t>20-24|37</t>
  </si>
  <si>
    <t>30-34|16</t>
  </si>
  <si>
    <t>20-24|38</t>
  </si>
  <si>
    <t>30-34|17</t>
  </si>
  <si>
    <t>20-24|39</t>
  </si>
  <si>
    <t>30-34|18</t>
  </si>
  <si>
    <t>20-24|40</t>
  </si>
  <si>
    <t>30-34|19</t>
  </si>
  <si>
    <t>20-24|41</t>
  </si>
  <si>
    <t>30-34|20</t>
  </si>
  <si>
    <t>20-24|42</t>
  </si>
  <si>
    <t>30-34|21</t>
  </si>
  <si>
    <t>20-24|43</t>
  </si>
  <si>
    <t>30-34|22</t>
  </si>
  <si>
    <t>20-24|44</t>
  </si>
  <si>
    <t>30-34|23</t>
  </si>
  <si>
    <t>20-24|45</t>
  </si>
  <si>
    <t>30-34|24</t>
  </si>
  <si>
    <t>20-24|46</t>
  </si>
  <si>
    <t>30-34|25</t>
  </si>
  <si>
    <t>20-24|47</t>
  </si>
  <si>
    <t>30-34|26</t>
  </si>
  <si>
    <t>20-24|48</t>
  </si>
  <si>
    <t>30-34|27</t>
  </si>
  <si>
    <t>30-34|28</t>
  </si>
  <si>
    <t>30-34|29</t>
  </si>
  <si>
    <t>30-34|30</t>
  </si>
  <si>
    <t>35-44|0</t>
  </si>
  <si>
    <t>35-44|1</t>
  </si>
  <si>
    <t>35-44|2</t>
  </si>
  <si>
    <t>35-44|3</t>
  </si>
  <si>
    <t>35-44|4</t>
  </si>
  <si>
    <t>35-44|5</t>
  </si>
  <si>
    <t>35-44|6</t>
  </si>
  <si>
    <t>35-44|7</t>
  </si>
  <si>
    <t>35-44|8</t>
  </si>
  <si>
    <t>35-44|9</t>
  </si>
  <si>
    <t>35-44|10</t>
  </si>
  <si>
    <t>35-44|11</t>
  </si>
  <si>
    <t>35-44|12</t>
  </si>
  <si>
    <t>35-44|13</t>
  </si>
  <si>
    <t>35-44|14</t>
  </si>
  <si>
    <t>35-44|15</t>
  </si>
  <si>
    <t>35-44|16</t>
  </si>
  <si>
    <t>35-44|17</t>
  </si>
  <si>
    <t>35-44|18</t>
  </si>
  <si>
    <t>35-44|19</t>
  </si>
  <si>
    <t>35-44|20</t>
  </si>
  <si>
    <t>35-44|21</t>
  </si>
  <si>
    <t>35-44|22</t>
  </si>
  <si>
    <t>35-44|23</t>
  </si>
  <si>
    <t>35-44|24</t>
  </si>
  <si>
    <t>35-44|25</t>
  </si>
  <si>
    <t>35-44|26</t>
  </si>
  <si>
    <t>35-44|27</t>
  </si>
  <si>
    <t>35-44|28</t>
  </si>
  <si>
    <t>35-44|29</t>
  </si>
  <si>
    <t>25-29|31</t>
  </si>
  <si>
    <t>35-44|30</t>
  </si>
  <si>
    <t>25-29|32</t>
  </si>
  <si>
    <t>45-54|0</t>
  </si>
  <si>
    <t>25-29|33</t>
  </si>
  <si>
    <t>45-54|1</t>
  </si>
  <si>
    <t>25-29|34</t>
  </si>
  <si>
    <t>45-54|2</t>
  </si>
  <si>
    <t>25-29|35</t>
  </si>
  <si>
    <t>45-54|3</t>
  </si>
  <si>
    <t>25-29|36</t>
  </si>
  <si>
    <t>45-54|4</t>
  </si>
  <si>
    <t>25-29|37</t>
  </si>
  <si>
    <t>45-54|5</t>
  </si>
  <si>
    <t>25-29|38</t>
  </si>
  <si>
    <t>45-54|6</t>
  </si>
  <si>
    <t>25-29|39</t>
  </si>
  <si>
    <t>45-54|7</t>
  </si>
  <si>
    <t>25-29|40</t>
  </si>
  <si>
    <t>45-54|8</t>
  </si>
  <si>
    <t>25-29|41</t>
  </si>
  <si>
    <t>45-54|9</t>
  </si>
  <si>
    <t>25-29|42</t>
  </si>
  <si>
    <t>45-54|10</t>
  </si>
  <si>
    <t>25-29|43</t>
  </si>
  <si>
    <t>45-54|11</t>
  </si>
  <si>
    <t>25-29|44</t>
  </si>
  <si>
    <t>45-54|12</t>
  </si>
  <si>
    <t>25-29|45</t>
  </si>
  <si>
    <t>45-54|13</t>
  </si>
  <si>
    <t>25-29|46</t>
  </si>
  <si>
    <t>45-54|14</t>
  </si>
  <si>
    <t>25-29|47</t>
  </si>
  <si>
    <t>45-54|15</t>
  </si>
  <si>
    <t>25-29|48</t>
  </si>
  <si>
    <t>45-54|16</t>
  </si>
  <si>
    <t>45-54|17</t>
  </si>
  <si>
    <t>45-54|18</t>
  </si>
  <si>
    <t>45-54|19</t>
  </si>
  <si>
    <t>45-54|20</t>
  </si>
  <si>
    <t>45-54|21</t>
  </si>
  <si>
    <t>45-54|22</t>
  </si>
  <si>
    <t>45-54|23</t>
  </si>
  <si>
    <t>45-54|24</t>
  </si>
  <si>
    <t>45-54|25</t>
  </si>
  <si>
    <t>45-54|26</t>
  </si>
  <si>
    <t>45-54|27</t>
  </si>
  <si>
    <t>45-54|28</t>
  </si>
  <si>
    <t>45-54|29</t>
  </si>
  <si>
    <t>45-54|30</t>
  </si>
  <si>
    <t>55-64|0</t>
  </si>
  <si>
    <t>55-64|1</t>
  </si>
  <si>
    <t>55-64|2</t>
  </si>
  <si>
    <t>55-64|3</t>
  </si>
  <si>
    <t>55-64|4</t>
  </si>
  <si>
    <t>55-64|5</t>
  </si>
  <si>
    <t>55-64|6</t>
  </si>
  <si>
    <t>55-64|7</t>
  </si>
  <si>
    <t>55-64|8</t>
  </si>
  <si>
    <t>55-64|9</t>
  </si>
  <si>
    <t>55-64|10</t>
  </si>
  <si>
    <t>55-64|11</t>
  </si>
  <si>
    <t>55-64|12</t>
  </si>
  <si>
    <t>55-64|13</t>
  </si>
  <si>
    <t>55-64|14</t>
  </si>
  <si>
    <t>55-64|15</t>
  </si>
  <si>
    <t>55-64|16</t>
  </si>
  <si>
    <t>55-64|17</t>
  </si>
  <si>
    <t>55-64|18</t>
  </si>
  <si>
    <t>30-34|31</t>
  </si>
  <si>
    <t>55-64|19</t>
  </si>
  <si>
    <t>30-34|32</t>
  </si>
  <si>
    <t>55-64|20</t>
  </si>
  <si>
    <t>30-34|33</t>
  </si>
  <si>
    <t>55-64|21</t>
  </si>
  <si>
    <t>30-34|34</t>
  </si>
  <si>
    <t>55-64|22</t>
  </si>
  <si>
    <t>30-34|35</t>
  </si>
  <si>
    <t>55-64|23</t>
  </si>
  <si>
    <t>30-34|36</t>
  </si>
  <si>
    <t>55-64|24</t>
  </si>
  <si>
    <t>30-34|37</t>
  </si>
  <si>
    <t>55-64|25</t>
  </si>
  <si>
    <t>30-34|38</t>
  </si>
  <si>
    <t>55-64|26</t>
  </si>
  <si>
    <t>30-34|39</t>
  </si>
  <si>
    <t>55-64|27</t>
  </si>
  <si>
    <t>30-34|40</t>
  </si>
  <si>
    <t>55-64|28</t>
  </si>
  <si>
    <t>30-34|41</t>
  </si>
  <si>
    <t>55-64|29</t>
  </si>
  <si>
    <t>30-34|42</t>
  </si>
  <si>
    <t>55-64|30</t>
  </si>
  <si>
    <t>30-34|43</t>
  </si>
  <si>
    <t>65-69|0</t>
  </si>
  <si>
    <t>30-34|44</t>
  </si>
  <si>
    <t>65-69|1</t>
  </si>
  <si>
    <t>30-34|45</t>
  </si>
  <si>
    <t>65-69|2</t>
  </si>
  <si>
    <t>30-34|46</t>
  </si>
  <si>
    <t>65-69|3</t>
  </si>
  <si>
    <t>30-34|47</t>
  </si>
  <si>
    <t>65-69|4</t>
  </si>
  <si>
    <t>30-34|48</t>
  </si>
  <si>
    <t>65-69|5</t>
  </si>
  <si>
    <t>65-69|6</t>
  </si>
  <si>
    <t>65-69|7</t>
  </si>
  <si>
    <t>65-69|8</t>
  </si>
  <si>
    <t>65-69|9</t>
  </si>
  <si>
    <t>65-69|10</t>
  </si>
  <si>
    <t>65-69|11</t>
  </si>
  <si>
    <t>65-69|12</t>
  </si>
  <si>
    <t>65-69|13</t>
  </si>
  <si>
    <t>65-69|14</t>
  </si>
  <si>
    <t>65-69|15</t>
  </si>
  <si>
    <t>65-69|16</t>
  </si>
  <si>
    <t>65-69|17</t>
  </si>
  <si>
    <t>65-69|18</t>
  </si>
  <si>
    <t>65-69|19</t>
  </si>
  <si>
    <t>65-69|20</t>
  </si>
  <si>
    <t>65-69|21</t>
  </si>
  <si>
    <t>65-69|22</t>
  </si>
  <si>
    <t>65-69|23</t>
  </si>
  <si>
    <t>65-69|24</t>
  </si>
  <si>
    <t>65-69|25</t>
  </si>
  <si>
    <t>65-69|26</t>
  </si>
  <si>
    <t>65-69|27</t>
  </si>
  <si>
    <t>65-69|28</t>
  </si>
  <si>
    <t>65-69|29</t>
  </si>
  <si>
    <t>65-69|30</t>
  </si>
  <si>
    <t>70-74|0</t>
  </si>
  <si>
    <t>70-74|1</t>
  </si>
  <si>
    <t>70-74|2</t>
  </si>
  <si>
    <t>70-74|3</t>
  </si>
  <si>
    <t>70-74|4</t>
  </si>
  <si>
    <t>70-74|5</t>
  </si>
  <si>
    <t>70-74|6</t>
  </si>
  <si>
    <t>70-74|7</t>
  </si>
  <si>
    <t>35-44|31</t>
  </si>
  <si>
    <t>70-74|8</t>
  </si>
  <si>
    <t>35-44|32</t>
  </si>
  <si>
    <t>70-74|9</t>
  </si>
  <si>
    <t>35-44|33</t>
  </si>
  <si>
    <t>70-74|10</t>
  </si>
  <si>
    <t>35-44|34</t>
  </si>
  <si>
    <t>70-74|11</t>
  </si>
  <si>
    <t>35-44|35</t>
  </si>
  <si>
    <t>70-74|12</t>
  </si>
  <si>
    <t>35-44|36</t>
  </si>
  <si>
    <t>70-74|13</t>
  </si>
  <si>
    <t>35-44|37</t>
  </si>
  <si>
    <t>70-74|14</t>
  </si>
  <si>
    <t>35-44|38</t>
  </si>
  <si>
    <t>70-74|15</t>
  </si>
  <si>
    <t>35-44|39</t>
  </si>
  <si>
    <t>70-74|16</t>
  </si>
  <si>
    <t>35-44|40</t>
  </si>
  <si>
    <t>70-74|17</t>
  </si>
  <si>
    <t>35-44|41</t>
  </si>
  <si>
    <t>70-74|18</t>
  </si>
  <si>
    <t>35-44|42</t>
  </si>
  <si>
    <t>70-74|19</t>
  </si>
  <si>
    <t>35-44|43</t>
  </si>
  <si>
    <t>70-74|20</t>
  </si>
  <si>
    <t>35-44|44</t>
  </si>
  <si>
    <t>70-74|21</t>
  </si>
  <si>
    <t>35-44|45</t>
  </si>
  <si>
    <t>70-74|22</t>
  </si>
  <si>
    <t>35-44|46</t>
  </si>
  <si>
    <t>70-74|23</t>
  </si>
  <si>
    <t>35-44|47</t>
  </si>
  <si>
    <t>70-74|24</t>
  </si>
  <si>
    <t>35-44|48</t>
  </si>
  <si>
    <t>70-74|25</t>
  </si>
  <si>
    <t>70-74|26</t>
  </si>
  <si>
    <t>70-74|27</t>
  </si>
  <si>
    <t>70-74|28</t>
  </si>
  <si>
    <t>70-74|29</t>
  </si>
  <si>
    <t>70-74|30</t>
  </si>
  <si>
    <t>75-79|0</t>
  </si>
  <si>
    <t>75-79|1</t>
  </si>
  <si>
    <t>75-79|2</t>
  </si>
  <si>
    <t>75-79|3</t>
  </si>
  <si>
    <t>75-79|4</t>
  </si>
  <si>
    <t>75-79|5</t>
  </si>
  <si>
    <t>75-79|6</t>
  </si>
  <si>
    <t>75-79|7</t>
  </si>
  <si>
    <t>75-79|8</t>
  </si>
  <si>
    <t>75-79|9</t>
  </si>
  <si>
    <t>75-79|10</t>
  </si>
  <si>
    <t>75-79|11</t>
  </si>
  <si>
    <t>75-79|12</t>
  </si>
  <si>
    <t>75-79|13</t>
  </si>
  <si>
    <t>75-79|14</t>
  </si>
  <si>
    <t>75-79|15</t>
  </si>
  <si>
    <t>75-79|16</t>
  </si>
  <si>
    <t>75-79|17</t>
  </si>
  <si>
    <t>75-79|18</t>
  </si>
  <si>
    <t>75-79|19</t>
  </si>
  <si>
    <t>75-79|20</t>
  </si>
  <si>
    <t>75-79|21</t>
  </si>
  <si>
    <t>75-79|22</t>
  </si>
  <si>
    <t>75-79|23</t>
  </si>
  <si>
    <t>75-79|24</t>
  </si>
  <si>
    <t>75-79|25</t>
  </si>
  <si>
    <t>75-79|26</t>
  </si>
  <si>
    <t>75-79|27</t>
  </si>
  <si>
    <t>75-79|28</t>
  </si>
  <si>
    <t>75-79|29</t>
  </si>
  <si>
    <t>75-79|30</t>
  </si>
  <si>
    <t>80-84|0</t>
  </si>
  <si>
    <t>80-84|1</t>
  </si>
  <si>
    <t>80-84|2</t>
  </si>
  <si>
    <t>80-84|3</t>
  </si>
  <si>
    <t>80-84|4</t>
  </si>
  <si>
    <t>80-84|5</t>
  </si>
  <si>
    <t>80-84|6</t>
  </si>
  <si>
    <t>80-84|7</t>
  </si>
  <si>
    <t>80-84|8</t>
  </si>
  <si>
    <t>80-84|9</t>
  </si>
  <si>
    <t>80-84|10</t>
  </si>
  <si>
    <t>80-84|11</t>
  </si>
  <si>
    <t>80-84|12</t>
  </si>
  <si>
    <t>80-84|13</t>
  </si>
  <si>
    <t>80-84|14</t>
  </si>
  <si>
    <t>80-84|15</t>
  </si>
  <si>
    <t>80-84|16</t>
  </si>
  <si>
    <t>80-84|17</t>
  </si>
  <si>
    <t>80-84|18</t>
  </si>
  <si>
    <t>80-84|19</t>
  </si>
  <si>
    <t>80-84|20</t>
  </si>
  <si>
    <t>80-84|21</t>
  </si>
  <si>
    <t>80-84|22</t>
  </si>
  <si>
    <t>80-84|23</t>
  </si>
  <si>
    <t>80-84|24</t>
  </si>
  <si>
    <t>80-84|25</t>
  </si>
  <si>
    <t>80-84|26</t>
  </si>
  <si>
    <t>80-84|27</t>
  </si>
  <si>
    <t>80-84|28</t>
  </si>
  <si>
    <t>80-84|29</t>
  </si>
  <si>
    <t>80-84|30</t>
  </si>
  <si>
    <t>85-90|0</t>
  </si>
  <si>
    <t>85-90|1</t>
  </si>
  <si>
    <t>85-90|2</t>
  </si>
  <si>
    <t>85-90|3</t>
  </si>
  <si>
    <t>85-90|4</t>
  </si>
  <si>
    <t>85-90|5</t>
  </si>
  <si>
    <t>85-90|6</t>
  </si>
  <si>
    <t>85-90|7</t>
  </si>
  <si>
    <t>85-90|8</t>
  </si>
  <si>
    <t>85-90|9</t>
  </si>
  <si>
    <t>85-90|10</t>
  </si>
  <si>
    <t>85-90|11</t>
  </si>
  <si>
    <t>85-90|12</t>
  </si>
  <si>
    <t>85-90|13</t>
  </si>
  <si>
    <t>85-90|14</t>
  </si>
  <si>
    <t>85-90|15</t>
  </si>
  <si>
    <t>85-90|16</t>
  </si>
  <si>
    <t>55-64|31</t>
  </si>
  <si>
    <t>85-90|17</t>
  </si>
  <si>
    <t>55-64|32</t>
  </si>
  <si>
    <t>85-90|18</t>
  </si>
  <si>
    <t>55-64|33</t>
  </si>
  <si>
    <t>85-90|19</t>
  </si>
  <si>
    <t>55-64|34</t>
  </si>
  <si>
    <t>85-90|20</t>
  </si>
  <si>
    <t>55-64|35</t>
  </si>
  <si>
    <t>85-90|21</t>
  </si>
  <si>
    <t>55-64|36</t>
  </si>
  <si>
    <t>85-90|22</t>
  </si>
  <si>
    <t>55-64|37</t>
  </si>
  <si>
    <t>85-90|23</t>
  </si>
  <si>
    <t>55-64|38</t>
  </si>
  <si>
    <t>85-90|24</t>
  </si>
  <si>
    <t>55-64|39</t>
  </si>
  <si>
    <t>85-90|25</t>
  </si>
  <si>
    <t>55-64|40</t>
  </si>
  <si>
    <t>85-90|26</t>
  </si>
  <si>
    <t>55-64|41</t>
  </si>
  <si>
    <t>85-90|27</t>
  </si>
  <si>
    <t>55-64|42</t>
  </si>
  <si>
    <t>85-90|28</t>
  </si>
  <si>
    <t>55-64|43</t>
  </si>
  <si>
    <t>85-90|29</t>
  </si>
  <si>
    <t>55-64|44</t>
  </si>
  <si>
    <t>85-90|30</t>
  </si>
  <si>
    <t>55-64|45</t>
  </si>
  <si>
    <t>55-64|46</t>
  </si>
  <si>
    <t>55-64|47</t>
  </si>
  <si>
    <t>55-64|48</t>
  </si>
  <si>
    <t>55-64|49</t>
  </si>
  <si>
    <t>55-64|50</t>
  </si>
  <si>
    <t>65-69|31</t>
  </si>
  <si>
    <t>65-69|32</t>
  </si>
  <si>
    <t>65-69|33</t>
  </si>
  <si>
    <t>65-69|34</t>
  </si>
  <si>
    <t>65-69|35</t>
  </si>
  <si>
    <t>65-69|36</t>
  </si>
  <si>
    <t>65-69|37</t>
  </si>
  <si>
    <t>65-69|38</t>
  </si>
  <si>
    <t>65-69|39</t>
  </si>
  <si>
    <t>65-69|40</t>
  </si>
  <si>
    <t>65-69|41</t>
  </si>
  <si>
    <t>65-69|42</t>
  </si>
  <si>
    <t>65-69|43</t>
  </si>
  <si>
    <t>65-69|44</t>
  </si>
  <si>
    <t>65-69|45</t>
  </si>
  <si>
    <t>65-69|46</t>
  </si>
  <si>
    <t>65-69|47</t>
  </si>
  <si>
    <t>65-69|48</t>
  </si>
  <si>
    <t>65-69|49</t>
  </si>
  <si>
    <t>65-69|50</t>
  </si>
  <si>
    <t>70-74|31</t>
  </si>
  <si>
    <t>70-74|32</t>
  </si>
  <si>
    <t>70-74|33</t>
  </si>
  <si>
    <t>70-74|34</t>
  </si>
  <si>
    <t>70-74|35</t>
  </si>
  <si>
    <t>70-74|36</t>
  </si>
  <si>
    <t>70-74|37</t>
  </si>
  <si>
    <t>70-74|38</t>
  </si>
  <si>
    <t>70-74|39</t>
  </si>
  <si>
    <t>70-74|40</t>
  </si>
  <si>
    <t>70-74|41</t>
  </si>
  <si>
    <t>70-74|42</t>
  </si>
  <si>
    <t>70-74|43</t>
  </si>
  <si>
    <t>70-74|44</t>
  </si>
  <si>
    <t>70-74|45</t>
  </si>
  <si>
    <t>70-74|46</t>
  </si>
  <si>
    <t>70-74|47</t>
  </si>
  <si>
    <t>70-74|48</t>
  </si>
  <si>
    <t>70-74|49</t>
  </si>
  <si>
    <t>70-74|50</t>
  </si>
  <si>
    <t>75-79|31</t>
  </si>
  <si>
    <t>75-79|32</t>
  </si>
  <si>
    <t>75-79|33</t>
  </si>
  <si>
    <t>75-79|34</t>
  </si>
  <si>
    <t>75-79|35</t>
  </si>
  <si>
    <t>75-79|36</t>
  </si>
  <si>
    <t>75-79|37</t>
  </si>
  <si>
    <t>75-79|38</t>
  </si>
  <si>
    <t>75-79|39</t>
  </si>
  <si>
    <t>75-79|40</t>
  </si>
  <si>
    <t>75-79|41</t>
  </si>
  <si>
    <t>75-79|42</t>
  </si>
  <si>
    <t>75-79|43</t>
  </si>
  <si>
    <t>75-79|44</t>
  </si>
  <si>
    <t>75-79|45</t>
  </si>
  <si>
    <t>75-79|46</t>
  </si>
  <si>
    <t>75-79|47</t>
  </si>
  <si>
    <t>75-79|48</t>
  </si>
  <si>
    <t>75-79|49</t>
  </si>
  <si>
    <t>75-79|50</t>
  </si>
  <si>
    <t>80-84|31</t>
  </si>
  <si>
    <t>80-84|32</t>
  </si>
  <si>
    <t>80-84|33</t>
  </si>
  <si>
    <t>80-84|34</t>
  </si>
  <si>
    <t>80-84|35</t>
  </si>
  <si>
    <t>80-84|36</t>
  </si>
  <si>
    <t>80-84|37</t>
  </si>
  <si>
    <t>80-84|38</t>
  </si>
  <si>
    <t>80-84|39</t>
  </si>
  <si>
    <t>80-84|40</t>
  </si>
  <si>
    <t>80-84|41</t>
  </si>
  <si>
    <t>80-84|42</t>
  </si>
  <si>
    <t>80-84|43</t>
  </si>
  <si>
    <t>80-84|44</t>
  </si>
  <si>
    <t>80-84|45</t>
  </si>
  <si>
    <t>80-84|46</t>
  </si>
  <si>
    <t>80-84|47</t>
  </si>
  <si>
    <t>80-84|48</t>
  </si>
  <si>
    <t>80-84|49</t>
  </si>
  <si>
    <t>80-84|50</t>
  </si>
  <si>
    <t>85-90|31</t>
  </si>
  <si>
    <t>85-90|32</t>
  </si>
  <si>
    <t>85-90|33</t>
  </si>
  <si>
    <t>85-90|34</t>
  </si>
  <si>
    <t>85-90|35</t>
  </si>
  <si>
    <t>85-90|36</t>
  </si>
  <si>
    <t>85-90|37</t>
  </si>
  <si>
    <t>85-90|38</t>
  </si>
  <si>
    <t>85-90|39</t>
  </si>
  <si>
    <t>85-90|40</t>
  </si>
  <si>
    <t>85-90|41</t>
  </si>
  <si>
    <t>85-90|42</t>
  </si>
  <si>
    <t>85-90|43</t>
  </si>
  <si>
    <t>85-90|44</t>
  </si>
  <si>
    <t>85-90|45</t>
  </si>
  <si>
    <t>85-90|46</t>
  </si>
  <si>
    <t>85-90|47</t>
  </si>
  <si>
    <t>85-90|48</t>
  </si>
  <si>
    <t>85-90|49</t>
  </si>
  <si>
    <t>85-90|50</t>
  </si>
  <si>
    <t>Logical Memory I (Immediately)</t>
  </si>
  <si>
    <t>Logical Memory II (Delayed)</t>
  </si>
  <si>
    <t>Logical Memory (Recognition)</t>
  </si>
  <si>
    <t xml:space="preserve">Percentile </t>
  </si>
  <si>
    <t>WMS-III</t>
  </si>
  <si>
    <t>3-9th Percentile</t>
  </si>
  <si>
    <t>10-16th Percentile</t>
  </si>
  <si>
    <t>17-25th Percentile</t>
  </si>
  <si>
    <t>26-50th Percentile</t>
  </si>
  <si>
    <t>51-75th Percentile</t>
  </si>
  <si>
    <t>&gt;75th Percentile</t>
  </si>
  <si>
    <r>
      <t>≤</t>
    </r>
    <r>
      <rPr>
        <sz val="7.7"/>
        <color indexed="8"/>
        <rFont val="Calibri"/>
        <family val="2"/>
      </rPr>
      <t>2 cumulative Percentile</t>
    </r>
  </si>
  <si>
    <t>≤2 cumulative Percentile</t>
  </si>
  <si>
    <t>17-25th  Percentile</t>
  </si>
  <si>
    <t xml:space="preserve">Raw </t>
  </si>
  <si>
    <t xml:space="preserve">Scale </t>
  </si>
  <si>
    <t xml:space="preserve"> 99.9th percentile</t>
  </si>
  <si>
    <t>35-44|-12</t>
  </si>
  <si>
    <t>35-44|-11</t>
  </si>
  <si>
    <t>35-44|-10</t>
  </si>
  <si>
    <t>35-44|-9</t>
  </si>
  <si>
    <t>35-44|-8</t>
  </si>
  <si>
    <t>35-44|-7</t>
  </si>
  <si>
    <t>35-44|-6</t>
  </si>
  <si>
    <t>35-44|-5</t>
  </si>
  <si>
    <t>35-44|-4</t>
  </si>
  <si>
    <t>35-44|-3</t>
  </si>
  <si>
    <t>35-44|-2</t>
  </si>
  <si>
    <t>35-44|-1</t>
  </si>
  <si>
    <t>85-89</t>
  </si>
  <si>
    <t>85-89|0</t>
  </si>
  <si>
    <t>85-89|1</t>
  </si>
  <si>
    <t>85-89|2</t>
  </si>
  <si>
    <t>85-89|3</t>
  </si>
  <si>
    <t>85-89|4</t>
  </si>
  <si>
    <t>85-89|5</t>
  </si>
  <si>
    <t>85-89|6</t>
  </si>
  <si>
    <t>85-89|7</t>
  </si>
  <si>
    <t>85-89|8</t>
  </si>
  <si>
    <t>85-89|9</t>
  </si>
  <si>
    <t>85-89|10</t>
  </si>
  <si>
    <t>85-89|11</t>
  </si>
  <si>
    <t>85-89|12</t>
  </si>
  <si>
    <t>85-89|13</t>
  </si>
  <si>
    <t>85-89|14</t>
  </si>
  <si>
    <t>85-89|15</t>
  </si>
  <si>
    <t>85-89|16</t>
  </si>
  <si>
    <t>85-89|17</t>
  </si>
  <si>
    <t>85-89|18</t>
  </si>
  <si>
    <t>85-89|19</t>
  </si>
  <si>
    <t>85-89|20</t>
  </si>
  <si>
    <t>85-89|21</t>
  </si>
  <si>
    <t>85-89|22</t>
  </si>
  <si>
    <t>85-89|23</t>
  </si>
  <si>
    <t>85-89|24</t>
  </si>
  <si>
    <t>45-54|31</t>
  </si>
  <si>
    <t>45-54|32</t>
  </si>
  <si>
    <t>45-54|33</t>
  </si>
  <si>
    <t>45-54|34</t>
  </si>
  <si>
    <t>45-54|35</t>
  </si>
  <si>
    <t>45-54|36</t>
  </si>
  <si>
    <t>45-54|37</t>
  </si>
  <si>
    <t>45-54|38</t>
  </si>
  <si>
    <t>45-54|39</t>
  </si>
  <si>
    <t>45-54|40</t>
  </si>
  <si>
    <t>45-54|41</t>
  </si>
  <si>
    <t>45-54|42</t>
  </si>
  <si>
    <t>45-54|43</t>
  </si>
  <si>
    <t>45-54|44</t>
  </si>
  <si>
    <t>45-54|45</t>
  </si>
  <si>
    <t>45-54|46</t>
  </si>
  <si>
    <t>45-54|47</t>
  </si>
  <si>
    <t>45-54|48</t>
  </si>
  <si>
    <t>85-89|25</t>
  </si>
  <si>
    <t>85-89|26</t>
  </si>
  <si>
    <t>85-89|27</t>
  </si>
  <si>
    <t>85-89|28</t>
  </si>
  <si>
    <t>85-89|29</t>
  </si>
  <si>
    <t>85-89|30</t>
  </si>
  <si>
    <t>85-89|31</t>
  </si>
  <si>
    <t>85-89|32</t>
  </si>
  <si>
    <t>85-89|33</t>
  </si>
  <si>
    <t>85-89|34</t>
  </si>
  <si>
    <t>85-89|35</t>
  </si>
  <si>
    <t>85-89|36</t>
  </si>
  <si>
    <t>85-89|37</t>
  </si>
  <si>
    <t>85-89|38</t>
  </si>
  <si>
    <t>85-89|39</t>
  </si>
  <si>
    <t>85-89|40</t>
  </si>
  <si>
    <t>85-89|41</t>
  </si>
  <si>
    <t>85-89|42</t>
  </si>
  <si>
    <t>85-89|43</t>
  </si>
  <si>
    <t>85-89|44</t>
  </si>
  <si>
    <t>85-89|45</t>
  </si>
  <si>
    <t>85-89|46</t>
  </si>
  <si>
    <t>85-89|47</t>
  </si>
  <si>
    <t>85-89|48</t>
  </si>
  <si>
    <t xml:space="preserve">removed zeros </t>
  </si>
  <si>
    <t>-</t>
  </si>
  <si>
    <t>Anx/Dep</t>
  </si>
  <si>
    <t>Other Trials</t>
  </si>
  <si>
    <t>% recall will calculate automatically</t>
  </si>
  <si>
    <t>Percentage Recall</t>
  </si>
  <si>
    <t>0%-100%</t>
  </si>
  <si>
    <t>Age 20-39</t>
  </si>
  <si>
    <t>List Learning</t>
  </si>
  <si>
    <t>0-40</t>
  </si>
  <si>
    <t>Story</t>
  </si>
  <si>
    <t>0-24</t>
  </si>
  <si>
    <t>0-20</t>
  </si>
  <si>
    <t>Line Orientation</t>
  </si>
  <si>
    <t>Picture naming</t>
  </si>
  <si>
    <t>0-10</t>
  </si>
  <si>
    <t>Semantic Fluency</t>
  </si>
  <si>
    <t>0-16</t>
  </si>
  <si>
    <t>0-89</t>
  </si>
  <si>
    <t>List Recognition</t>
  </si>
  <si>
    <t>Story Recall</t>
  </si>
  <si>
    <t>0-12</t>
  </si>
  <si>
    <t>Figure Recall</t>
  </si>
  <si>
    <t>Age 40-49</t>
  </si>
  <si>
    <t>Actual Score</t>
  </si>
  <si>
    <t>Age 50-59</t>
  </si>
  <si>
    <t>Age 60-69</t>
  </si>
  <si>
    <t>Age 70-79</t>
  </si>
  <si>
    <t>Age 80-89</t>
  </si>
  <si>
    <t>20-39</t>
  </si>
  <si>
    <t>Mean</t>
  </si>
  <si>
    <t>SD</t>
  </si>
  <si>
    <t>Z-Score</t>
  </si>
  <si>
    <t>Range</t>
  </si>
  <si>
    <t>90-99</t>
  </si>
  <si>
    <t>Symbol Search</t>
  </si>
  <si>
    <t>Visual Puzzles</t>
  </si>
  <si>
    <t>Digit Span Backwards</t>
  </si>
  <si>
    <t>DSS</t>
  </si>
  <si>
    <t>Digit Span Forward</t>
  </si>
  <si>
    <r>
      <rPr>
        <sz val="20"/>
        <color theme="1"/>
        <rFont val="Calibri"/>
        <family val="2"/>
        <scheme val="minor"/>
      </rPr>
      <t>Block Desig</t>
    </r>
    <r>
      <rPr>
        <sz val="22"/>
        <color theme="1"/>
        <rFont val="Calibri"/>
        <family val="2"/>
        <scheme val="minor"/>
      </rPr>
      <t>n</t>
    </r>
  </si>
  <si>
    <t>Similarities</t>
  </si>
  <si>
    <t>Matrix Reasononing</t>
  </si>
  <si>
    <t>Arithmetic</t>
  </si>
  <si>
    <t>DSF - Digit Span Forward</t>
  </si>
  <si>
    <t>DSB - Digit Span Backward</t>
  </si>
  <si>
    <t>AGE</t>
  </si>
  <si>
    <t>Pass/Fail</t>
  </si>
  <si>
    <t>Irregular</t>
  </si>
  <si>
    <t>Regular</t>
  </si>
  <si>
    <t>FAIL</t>
  </si>
  <si>
    <t>PASS</t>
  </si>
  <si>
    <t>90-94</t>
  </si>
  <si>
    <t>TEST</t>
  </si>
  <si>
    <t xml:space="preserve">WMS-IV Vis Reproduction </t>
  </si>
  <si>
    <t xml:space="preserve"> Immediate</t>
  </si>
  <si>
    <t xml:space="preserve"> Delayed</t>
  </si>
  <si>
    <t xml:space="preserve"> Recognition</t>
  </si>
  <si>
    <t>Viste Suite: Visual Pathways</t>
  </si>
  <si>
    <t>Viste Suite: Faces In Space</t>
  </si>
  <si>
    <t>Viste Suite: Spacial Span</t>
  </si>
  <si>
    <t>Forward</t>
  </si>
  <si>
    <t xml:space="preserve"> Recognition 1</t>
  </si>
  <si>
    <t xml:space="preserve"> Recognition 2</t>
  </si>
  <si>
    <t xml:space="preserve"> Recognition 3</t>
  </si>
  <si>
    <t>WAIS-IV</t>
  </si>
  <si>
    <t>Verbal Comprehension Index</t>
  </si>
  <si>
    <t>Perceptual Reasoning Index</t>
  </si>
  <si>
    <t xml:space="preserve">Working Memory Index </t>
  </si>
  <si>
    <t xml:space="preserve">Processing Speed Index </t>
  </si>
  <si>
    <t>Full Scale IQ</t>
  </si>
  <si>
    <t>Sum of Scaled Score</t>
  </si>
  <si>
    <t>77th percentile</t>
  </si>
  <si>
    <t>Prorated Sums of Scaled Scores for Delivering the VCI and the PRI</t>
  </si>
  <si>
    <t>Sum of 2 Scales Scores</t>
  </si>
  <si>
    <t>Prorated Score</t>
  </si>
  <si>
    <t>FSIQ</t>
  </si>
  <si>
    <t>VCI - PRO</t>
  </si>
  <si>
    <t>PRI - PRO</t>
  </si>
  <si>
    <t>Female</t>
  </si>
  <si>
    <t>Figure Copy</t>
  </si>
  <si>
    <t xml:space="preserve">Trial I </t>
  </si>
  <si>
    <t>Trial 5</t>
  </si>
  <si>
    <t>Total Words Learned over 5 Trials</t>
  </si>
  <si>
    <t>Trail 6</t>
  </si>
  <si>
    <t>Delayed Recall</t>
  </si>
  <si>
    <t>Recognition</t>
  </si>
  <si>
    <t>RALVT Calculator by Age &amp; Gender</t>
  </si>
  <si>
    <t xml:space="preserve">Age Ranges </t>
  </si>
  <si>
    <t>Male</t>
  </si>
  <si>
    <t>70+</t>
  </si>
  <si>
    <t>40-40</t>
  </si>
  <si>
    <t xml:space="preserve">RAVLT MALE </t>
  </si>
  <si>
    <t>Range of Scores</t>
  </si>
  <si>
    <t xml:space="preserve">Raw Score </t>
  </si>
  <si>
    <t>Norm Mean</t>
  </si>
  <si>
    <t xml:space="preserve">Norm SD </t>
  </si>
  <si>
    <t>Exaggeration Index</t>
  </si>
  <si>
    <t>0-15</t>
  </si>
  <si>
    <t>0-75</t>
  </si>
  <si>
    <t>AGE 20-29</t>
  </si>
  <si>
    <t xml:space="preserve">Insert Raw Score </t>
  </si>
  <si>
    <t>`</t>
  </si>
  <si>
    <t>AGE 30-39</t>
  </si>
  <si>
    <t>AGE 40-49</t>
  </si>
  <si>
    <t>AGE 50-59</t>
  </si>
  <si>
    <t>AGE 60-69</t>
  </si>
  <si>
    <t>AGE 70+</t>
  </si>
  <si>
    <t>RAVLT FEMALE</t>
  </si>
  <si>
    <t>AGE 16-19</t>
  </si>
  <si>
    <t>EXAGGERATION INDEX</t>
  </si>
  <si>
    <t>Enter Relevant Scaled Score</t>
  </si>
  <si>
    <t>Exceedingly Poor Learning - Immediate recall of 15-word list, summed across learning trials</t>
  </si>
  <si>
    <t>&gt;28</t>
  </si>
  <si>
    <t>23-27</t>
  </si>
  <si>
    <t>18-22</t>
  </si>
  <si>
    <t>0-17</t>
  </si>
  <si>
    <t>Lack of primacy effect - Immediate recall of words 1-3, summed across learning trials</t>
  </si>
  <si>
    <t>&gt;4</t>
  </si>
  <si>
    <t>1-3</t>
  </si>
  <si>
    <t xml:space="preserve"> X</t>
  </si>
  <si>
    <t>Worsening recall - Delayed recognition at 30 min minus delayed recall at 60 min</t>
  </si>
  <si>
    <t>0-2</t>
  </si>
  <si>
    <t>Worsening recognition - Delayed recognition at 30 min minus delayed recall at 60 min</t>
  </si>
  <si>
    <t>X</t>
  </si>
  <si>
    <t>Learned words not recognised (scored only if made &gt;2 false positive responses) - Words recalled on &gt;4 learning trials but not recognised at 30 min plus words recalled on &gt;4 learning trials but not recognised at 60 min</t>
  </si>
  <si>
    <t>3-4</t>
  </si>
  <si>
    <t>5-8</t>
  </si>
  <si>
    <t>&gt;9</t>
  </si>
  <si>
    <t>Recalled words not recognised - Words recalled at 30 min but not at 60min</t>
  </si>
  <si>
    <t>0-4</t>
  </si>
  <si>
    <t>5-6</t>
  </si>
  <si>
    <t>7-8</t>
  </si>
  <si>
    <t>Exceedingly  poor recognition - Recognition of target words summed across 30 and 60 min delays</t>
  </si>
  <si>
    <t>&gt;20</t>
  </si>
  <si>
    <t>14-19</t>
  </si>
  <si>
    <t>11-13</t>
  </si>
  <si>
    <t>Total</t>
  </si>
  <si>
    <t>Letter Fluency DKEFS</t>
  </si>
  <si>
    <t>Category Fluency DKEFS</t>
  </si>
  <si>
    <t>Total Switching Accuracy DKEFS</t>
  </si>
  <si>
    <t>Stroop (DKEFS)</t>
  </si>
  <si>
    <t>GROOVED PEGBOARD</t>
  </si>
  <si>
    <t xml:space="preserve">Lafayette Instrument </t>
  </si>
  <si>
    <t>Dominant</t>
  </si>
  <si>
    <t xml:space="preserve">Non-dominant </t>
  </si>
  <si>
    <t>z score</t>
  </si>
  <si>
    <t>15-19</t>
  </si>
  <si>
    <t>60+</t>
  </si>
  <si>
    <t>Pegboard Dominant</t>
  </si>
  <si>
    <t>Finger Tap Dominant</t>
  </si>
  <si>
    <t>Finger Tap Non-Dominant</t>
  </si>
  <si>
    <t>Pegboard Non-Dominant</t>
  </si>
  <si>
    <t>FINGER TAPPING</t>
  </si>
  <si>
    <t xml:space="preserve">Ruff &amp; Parker, 1993 </t>
  </si>
  <si>
    <t>Non-Dominant</t>
  </si>
  <si>
    <t xml:space="preserve">SD </t>
  </si>
  <si>
    <t>16-24</t>
  </si>
  <si>
    <t>25-39</t>
  </si>
  <si>
    <t>40-54</t>
  </si>
  <si>
    <t>55-70</t>
  </si>
  <si>
    <t>16-24Female</t>
  </si>
  <si>
    <t>25-39Female</t>
  </si>
  <si>
    <t>40-54Female</t>
  </si>
  <si>
    <t>55-70Female</t>
  </si>
  <si>
    <t>16-24Male</t>
  </si>
  <si>
    <t>25-39Male</t>
  </si>
  <si>
    <t>40-54Male</t>
  </si>
  <si>
    <t>55-70Male</t>
  </si>
  <si>
    <t>BOSTON NAMING TEST</t>
  </si>
  <si>
    <t>SR</t>
  </si>
  <si>
    <t>SR+SC</t>
  </si>
  <si>
    <t>SR+SC+PC</t>
  </si>
  <si>
    <t>25-34</t>
  </si>
  <si>
    <t>55-59</t>
  </si>
  <si>
    <t>60-64</t>
  </si>
  <si>
    <t>80-88</t>
  </si>
  <si>
    <t>Education</t>
  </si>
  <si>
    <t>9-12 years</t>
  </si>
  <si>
    <t>13-21 years</t>
  </si>
  <si>
    <t>Age 60-88</t>
  </si>
  <si>
    <r>
      <t>Education</t>
    </r>
    <r>
      <rPr>
        <sz val="11"/>
        <color theme="1"/>
        <rFont val="Calibri"/>
        <family val="2"/>
        <scheme val="minor"/>
      </rPr>
      <t xml:space="preserve"> </t>
    </r>
  </si>
  <si>
    <t>9- 12 years</t>
  </si>
  <si>
    <t>SR percentiles</t>
  </si>
  <si>
    <t>COLOR NAMING</t>
  </si>
  <si>
    <t>WORD READING</t>
  </si>
  <si>
    <t>INHIBITION</t>
  </si>
  <si>
    <t>INHIBITION/SWITCHING</t>
  </si>
  <si>
    <t xml:space="preserve">         Percentiles </t>
  </si>
  <si>
    <t>&gt;88</t>
  </si>
  <si>
    <t>&gt;99</t>
  </si>
  <si>
    <t>&gt;36</t>
  </si>
  <si>
    <t>&lt;7</t>
  </si>
  <si>
    <t>&lt;10</t>
  </si>
  <si>
    <t>&lt;14</t>
  </si>
  <si>
    <t>&gt;84</t>
  </si>
  <si>
    <t>&lt;18</t>
  </si>
  <si>
    <t>&gt;93</t>
  </si>
  <si>
    <t>&gt;47</t>
  </si>
  <si>
    <t>&gt;37</t>
  </si>
  <si>
    <t>&gt;87</t>
  </si>
  <si>
    <t>&lt;11</t>
  </si>
  <si>
    <t>&gt;49</t>
  </si>
  <si>
    <t>&gt;41</t>
  </si>
  <si>
    <t>&lt;17</t>
  </si>
  <si>
    <t>&gt;97</t>
  </si>
  <si>
    <t>&gt;52</t>
  </si>
  <si>
    <t>&gt;42</t>
  </si>
  <si>
    <t>&lt;19</t>
  </si>
  <si>
    <t>&gt;92</t>
  </si>
  <si>
    <t>&lt;9</t>
  </si>
  <si>
    <t>&lt;13</t>
  </si>
  <si>
    <t>&gt;43</t>
  </si>
  <si>
    <t>&gt;54</t>
  </si>
  <si>
    <t>&gt;111</t>
  </si>
  <si>
    <t>&gt;58</t>
  </si>
  <si>
    <t>&gt;104</t>
  </si>
  <si>
    <t>&lt;15</t>
  </si>
  <si>
    <t>&lt;20</t>
  </si>
  <si>
    <t>&gt;129</t>
  </si>
  <si>
    <t>&gt;118</t>
  </si>
  <si>
    <t>&lt;21</t>
  </si>
  <si>
    <t>&gt;137</t>
  </si>
  <si>
    <t>&gt;127</t>
  </si>
  <si>
    <t>&lt;22</t>
  </si>
  <si>
    <t>&gt;142</t>
  </si>
  <si>
    <t>&gt;163</t>
  </si>
  <si>
    <t>&lt;23</t>
  </si>
  <si>
    <t>&gt;170</t>
  </si>
  <si>
    <t>&lt;29</t>
  </si>
  <si>
    <t xml:space="preserve">Colour Naming </t>
  </si>
  <si>
    <t>Word Reading</t>
  </si>
  <si>
    <t>Inhibition</t>
  </si>
  <si>
    <t>Inhibition Switching</t>
  </si>
  <si>
    <t>Taylor/ Rey Osterrith Complex Figure test</t>
  </si>
  <si>
    <t>SYDNEY BATTERY</t>
  </si>
  <si>
    <t>Naming</t>
  </si>
  <si>
    <t>Word Comprehension</t>
  </si>
  <si>
    <t>Semantic</t>
  </si>
  <si>
    <t>Repetition</t>
  </si>
  <si>
    <t>35-39</t>
  </si>
  <si>
    <t>40-44</t>
  </si>
  <si>
    <t>45-49</t>
  </si>
  <si>
    <t>50-54</t>
  </si>
  <si>
    <t>REY RECAL &amp; RECOGNITION</t>
  </si>
  <si>
    <t>Age 16-17</t>
  </si>
  <si>
    <t xml:space="preserve">Immediate </t>
  </si>
  <si>
    <t>Delay</t>
  </si>
  <si>
    <t xml:space="preserve">Recognition </t>
  </si>
  <si>
    <t>Copy Raw</t>
  </si>
  <si>
    <t>&gt;16th</t>
  </si>
  <si>
    <t xml:space="preserve">11-16th </t>
  </si>
  <si>
    <t xml:space="preserve">6-10th </t>
  </si>
  <si>
    <t>2-5th</t>
  </si>
  <si>
    <t>28.5-0</t>
  </si>
  <si>
    <r>
      <t>£</t>
    </r>
    <r>
      <rPr>
        <sz val="11"/>
        <color theme="1"/>
        <rFont val="Calibri"/>
        <family val="2"/>
        <scheme val="minor"/>
      </rPr>
      <t xml:space="preserve">1th </t>
    </r>
  </si>
  <si>
    <t>&lt;1</t>
  </si>
  <si>
    <t>0-8</t>
  </si>
  <si>
    <t>0-8.5</t>
  </si>
  <si>
    <t>Age 18-19</t>
  </si>
  <si>
    <t>11-16th</t>
  </si>
  <si>
    <t>0-31</t>
  </si>
  <si>
    <t>0-14</t>
  </si>
  <si>
    <t>0-13.5</t>
  </si>
  <si>
    <t>Age 20-24</t>
  </si>
  <si>
    <t xml:space="preserve">&gt;16th </t>
  </si>
  <si>
    <t>6-10th</t>
  </si>
  <si>
    <t>0-31.5</t>
  </si>
  <si>
    <t>0-13</t>
  </si>
  <si>
    <t>Age 25-29</t>
  </si>
  <si>
    <r>
      <t>£</t>
    </r>
    <r>
      <rPr>
        <sz val="11"/>
        <color theme="1"/>
        <rFont val="Calibri"/>
        <family val="2"/>
        <scheme val="minor"/>
      </rPr>
      <t>1th</t>
    </r>
  </si>
  <si>
    <t>Age 30-34</t>
  </si>
  <si>
    <t>1-16th</t>
  </si>
  <si>
    <t>Age 35-39</t>
  </si>
  <si>
    <t>&lt;99</t>
  </si>
  <si>
    <t>Age 40-44</t>
  </si>
  <si>
    <t>36-35.5</t>
  </si>
  <si>
    <t xml:space="preserve">2-5th </t>
  </si>
  <si>
    <t>0-30.5</t>
  </si>
  <si>
    <t>Age 45-49</t>
  </si>
  <si>
    <t>Age 50-54</t>
  </si>
  <si>
    <t>0-29.5</t>
  </si>
  <si>
    <t>Age 55-59</t>
  </si>
  <si>
    <t>0-28.5</t>
  </si>
  <si>
    <t>Age 60-64</t>
  </si>
  <si>
    <t>0-28</t>
  </si>
  <si>
    <t>Age 65-69</t>
  </si>
  <si>
    <t>0-26</t>
  </si>
  <si>
    <t>Age 70-74</t>
  </si>
  <si>
    <t>0-1</t>
  </si>
  <si>
    <t xml:space="preserve">TRAIL MAKING TEST </t>
  </si>
  <si>
    <t xml:space="preserve">Tombaugh et al, 2004 </t>
  </si>
  <si>
    <t>Age 18-24</t>
  </si>
  <si>
    <t>Trail A</t>
  </si>
  <si>
    <t xml:space="preserve">Trail B </t>
  </si>
  <si>
    <t>18-24</t>
  </si>
  <si>
    <t>Age 25-34</t>
  </si>
  <si>
    <t>Age 35-44</t>
  </si>
  <si>
    <t>Age 45-54</t>
  </si>
  <si>
    <t>Education 0-12</t>
  </si>
  <si>
    <t>Education 12+</t>
  </si>
  <si>
    <t>Age 75-79</t>
  </si>
  <si>
    <t>Age 80-84</t>
  </si>
  <si>
    <t>Age 85-89</t>
  </si>
  <si>
    <t>Trail B</t>
  </si>
  <si>
    <t>Box A</t>
  </si>
  <si>
    <t>Box B</t>
  </si>
  <si>
    <t>Box C</t>
  </si>
  <si>
    <t>Index scores VCI / PRI/ WMI / PSI cannot differ from each other by more than 23 standard score points</t>
  </si>
  <si>
    <t>Y Values</t>
  </si>
  <si>
    <t>Normative Impairment</t>
  </si>
  <si>
    <t>Mild Normative Impairment</t>
  </si>
  <si>
    <t>Within or above norm</t>
  </si>
  <si>
    <t>Instructions</t>
  </si>
  <si>
    <t>1. Go to "Insert Percentile" tab below and enter percentiles in number format (e.g., 34).</t>
  </si>
  <si>
    <t>2. Premorbid Intellect is required.</t>
  </si>
  <si>
    <t>3. Delete rows of tests not completed.</t>
  </si>
  <si>
    <t>4. Go to "Graph Data" tab below and delete rows of tests not completed.</t>
  </si>
  <si>
    <t xml:space="preserve"> FSIQ</t>
  </si>
  <si>
    <t xml:space="preserve"> Similarities </t>
  </si>
  <si>
    <t xml:space="preserve">Matrix Reasoning </t>
  </si>
  <si>
    <t>Arithmitic</t>
  </si>
  <si>
    <t>Current Functioning WASI-II</t>
  </si>
  <si>
    <t>Current Functioning WAIS-IV</t>
  </si>
  <si>
    <t xml:space="preserve">Verbal Memory WMS-IV </t>
  </si>
  <si>
    <t>Logical Memory II Del</t>
  </si>
  <si>
    <t>Logical Memory I Immediate</t>
  </si>
  <si>
    <t>Logical Memory Recog</t>
  </si>
  <si>
    <t>Verbal Memory WMS-III</t>
  </si>
  <si>
    <t>Verbal Memory RAVLT</t>
  </si>
  <si>
    <t xml:space="preserve">Visual Memory - WMS-IV Vis Reproduction 
</t>
  </si>
  <si>
    <t>Visual Memory - Taylor/ Rey Osterrith Complex Figure test</t>
  </si>
  <si>
    <t xml:space="preserve">Executive Functioning </t>
  </si>
  <si>
    <t>Trail Making Trail A</t>
  </si>
  <si>
    <t>Trail Making Trail B</t>
  </si>
  <si>
    <t>Hayling Box A</t>
  </si>
  <si>
    <t>Hayling Box B</t>
  </si>
  <si>
    <t>Hayling Box C</t>
  </si>
  <si>
    <t>Hayling Overall D</t>
  </si>
  <si>
    <t>GAD - ANX</t>
  </si>
  <si>
    <t>PHQ - DEP</t>
  </si>
  <si>
    <t xml:space="preserve">HADS - ANX/DEP </t>
  </si>
  <si>
    <t>BDI - DEP</t>
  </si>
  <si>
    <t>BAI - ANX</t>
  </si>
  <si>
    <t>Boston Naming - Spreen/Strauss</t>
  </si>
  <si>
    <t xml:space="preserve">Boston Naming - Beaumont </t>
  </si>
  <si>
    <t>Sydney Naming</t>
  </si>
  <si>
    <t>Sydney  Comprehension</t>
  </si>
  <si>
    <t>Sydney Semantic</t>
  </si>
  <si>
    <t>Sydney Repitition</t>
  </si>
  <si>
    <t>Psychology Department Beaumont Hospital</t>
  </si>
  <si>
    <t>Supervised by:</t>
  </si>
  <si>
    <t>TEST BATTERY</t>
  </si>
  <si>
    <t>SPECIFIC TEST</t>
  </si>
  <si>
    <t>Range of functioning</t>
  </si>
  <si>
    <t>Estimated Premorbid Functioning</t>
  </si>
  <si>
    <t>&lt;1st percentile</t>
  </si>
  <si>
    <t>33rd percentile</t>
  </si>
  <si>
    <t>Mood</t>
  </si>
  <si>
    <t>PHQ-9</t>
  </si>
  <si>
    <t>Extremely Low</t>
  </si>
  <si>
    <t>PREMORBID VS CURRENT FUNCTIONING</t>
  </si>
  <si>
    <t>&lt;0.01st percentile</t>
  </si>
  <si>
    <t>TOPF FSIQ</t>
  </si>
  <si>
    <t>WAIS FSIQ</t>
  </si>
  <si>
    <t>&lt;0.1st percentile</t>
  </si>
  <si>
    <t>Verbal Comprehension</t>
  </si>
  <si>
    <t>TOPF VCI</t>
  </si>
  <si>
    <t>WAIS VCI</t>
  </si>
  <si>
    <t>Perceptual Reasoning</t>
  </si>
  <si>
    <t>TOPF PRI</t>
  </si>
  <si>
    <t>WAIS PRI</t>
  </si>
  <si>
    <t>VERBAL VS VISUAL MEMORY</t>
  </si>
  <si>
    <t>VERBAL ravlt</t>
  </si>
  <si>
    <t>RAVLT Imm</t>
  </si>
  <si>
    <t>Premorbid Estimate</t>
  </si>
  <si>
    <t>0.6th percentile</t>
  </si>
  <si>
    <t>VERBAL wms</t>
  </si>
  <si>
    <t>RAVLT Delay</t>
  </si>
  <si>
    <t>0.7th percentile</t>
  </si>
  <si>
    <t>VISUAL vr</t>
  </si>
  <si>
    <t>RAVLT Recognition</t>
  </si>
  <si>
    <t>0.8th percentile</t>
  </si>
  <si>
    <t>VISUAL rcft</t>
  </si>
  <si>
    <t>Logical Imm</t>
  </si>
  <si>
    <t>0.9th percentile</t>
  </si>
  <si>
    <t>Logical Delay</t>
  </si>
  <si>
    <t>WMS List</t>
  </si>
  <si>
    <t>Logical Recognition</t>
  </si>
  <si>
    <t>RAVLT List</t>
  </si>
  <si>
    <t>VR Imm</t>
  </si>
  <si>
    <t>VR Delay</t>
  </si>
  <si>
    <t>WMS VR</t>
  </si>
  <si>
    <t>RCFT Imm</t>
  </si>
  <si>
    <t>RCFT</t>
  </si>
  <si>
    <t>RCFT Delay</t>
  </si>
  <si>
    <t>RCFT Recog</t>
  </si>
  <si>
    <t>Low Average</t>
  </si>
  <si>
    <t>11th percentile</t>
  </si>
  <si>
    <t>15th percentile</t>
  </si>
  <si>
    <t>17th percentile</t>
  </si>
  <si>
    <t>20th percentile</t>
  </si>
  <si>
    <t>22nd percentile</t>
  </si>
  <si>
    <t>24th percentile</t>
  </si>
  <si>
    <t>Average</t>
  </si>
  <si>
    <t>26th percentile</t>
  </si>
  <si>
    <t>28th percentile</t>
  </si>
  <si>
    <t>29th percentile</t>
  </si>
  <si>
    <t>31st percentile</t>
  </si>
  <si>
    <t>35th percentile</t>
  </si>
  <si>
    <t>36th percentile</t>
  </si>
  <si>
    <t>38th percentile</t>
  </si>
  <si>
    <t>40th percentile</t>
  </si>
  <si>
    <t>41st percentile</t>
  </si>
  <si>
    <t>43rd percentile</t>
  </si>
  <si>
    <t>44th percentile</t>
  </si>
  <si>
    <t>46th percentile</t>
  </si>
  <si>
    <t>48th percentile</t>
  </si>
  <si>
    <t>49th percentile</t>
  </si>
  <si>
    <t>51st percentile</t>
  </si>
  <si>
    <t>52nd percentile</t>
  </si>
  <si>
    <t>54th percentile</t>
  </si>
  <si>
    <t>56th percentile</t>
  </si>
  <si>
    <t>57th percentile</t>
  </si>
  <si>
    <t>59th percentile</t>
  </si>
  <si>
    <t>60th percentile</t>
  </si>
  <si>
    <t>62nd percentile</t>
  </si>
  <si>
    <t>64th percentile</t>
  </si>
  <si>
    <t>65th percentile</t>
  </si>
  <si>
    <t>67th percentile</t>
  </si>
  <si>
    <t>69th percentile</t>
  </si>
  <si>
    <t>71st percentile</t>
  </si>
  <si>
    <t>72nd percentile</t>
  </si>
  <si>
    <t>74th percentile</t>
  </si>
  <si>
    <t>76th percentile</t>
  </si>
  <si>
    <t>High Average</t>
  </si>
  <si>
    <t>78th percentile</t>
  </si>
  <si>
    <t>80th percentile</t>
  </si>
  <si>
    <t>83rd percentile</t>
  </si>
  <si>
    <t>85th percentile</t>
  </si>
  <si>
    <t>89th percentile</t>
  </si>
  <si>
    <t>Superior</t>
  </si>
  <si>
    <t>Very Superior</t>
  </si>
  <si>
    <t>100th percentile</t>
  </si>
  <si>
    <t>OVERALL COGNITIVE PROFILE</t>
  </si>
  <si>
    <t>Topf</t>
  </si>
  <si>
    <t>Premorbid</t>
  </si>
  <si>
    <t>List recall</t>
  </si>
  <si>
    <t>List recog</t>
  </si>
  <si>
    <t>Logical imm</t>
  </si>
  <si>
    <t>Logical delay</t>
  </si>
  <si>
    <t>Logical recog</t>
  </si>
  <si>
    <t>VR imm</t>
  </si>
  <si>
    <t>VR delay</t>
  </si>
  <si>
    <t>Cat Fluency</t>
  </si>
  <si>
    <t>Letter Fluency</t>
  </si>
  <si>
    <t>Switching</t>
  </si>
  <si>
    <t>WADA</t>
  </si>
  <si>
    <t>Minimal Depression</t>
  </si>
  <si>
    <t>Minimal Anxiety</t>
  </si>
  <si>
    <t>Mild Anxiety</t>
  </si>
  <si>
    <t>Moderate Anxiety</t>
  </si>
  <si>
    <t>Severe Anxiety</t>
  </si>
  <si>
    <t>WASI-11</t>
  </si>
  <si>
    <t xml:space="preserve"> WAIS-IV</t>
  </si>
  <si>
    <t>Neuropsychology Assessment Profiler (NAP)</t>
  </si>
  <si>
    <t>N/A</t>
  </si>
  <si>
    <t>RAVLT AGE BRACKETS</t>
  </si>
  <si>
    <t>WMS-IV AGE BRACKETS</t>
  </si>
  <si>
    <t>AGE RANGE - IV</t>
  </si>
  <si>
    <t>AGE RANGE - III</t>
  </si>
  <si>
    <t xml:space="preserve">WMS-III </t>
  </si>
  <si>
    <t xml:space="preserve">AGE RANGE - REY </t>
  </si>
  <si>
    <t>&lt;1 Percentiles</t>
  </si>
  <si>
    <t>Immediate</t>
  </si>
  <si>
    <t>Delayed</t>
  </si>
  <si>
    <t>Scores</t>
  </si>
  <si>
    <t>Gender</t>
  </si>
  <si>
    <t>RAVLT AGE BRACKET</t>
  </si>
  <si>
    <t>WMS AGE BRACKET</t>
  </si>
  <si>
    <t>Trial 6</t>
  </si>
  <si>
    <t>FSIQ-2</t>
  </si>
  <si>
    <t>FSIQ-4</t>
  </si>
  <si>
    <t>Scaled</t>
  </si>
  <si>
    <t>80-90</t>
  </si>
  <si>
    <t>Logical Memory II</t>
  </si>
  <si>
    <t>3-9th %</t>
  </si>
  <si>
    <t>10-16th %</t>
  </si>
  <si>
    <t>17-25th  %</t>
  </si>
  <si>
    <t>26-50th %</t>
  </si>
  <si>
    <t>51-75th %</t>
  </si>
  <si>
    <t>&gt;75th %</t>
  </si>
  <si>
    <t>3-9th percentile</t>
  </si>
  <si>
    <r>
      <rPr>
        <sz val="11"/>
        <color indexed="8"/>
        <rFont val="Calibri"/>
        <family val="2"/>
      </rPr>
      <t>≤</t>
    </r>
    <r>
      <rPr>
        <sz val="7.7"/>
        <color indexed="8"/>
        <rFont val="Calibri"/>
        <family val="2"/>
      </rPr>
      <t>2 cumulative percentile</t>
    </r>
  </si>
  <si>
    <t>Age 80-90</t>
  </si>
  <si>
    <t>PERCENTILES</t>
  </si>
  <si>
    <t>&lt;</t>
  </si>
  <si>
    <r>
      <rPr>
        <sz val="11"/>
        <color theme="1"/>
        <rFont val="Calibri"/>
        <family val="2"/>
      </rPr>
      <t>≤</t>
    </r>
    <r>
      <rPr>
        <sz val="7.7"/>
        <color theme="1"/>
        <rFont val="Calibri"/>
        <family val="2"/>
      </rPr>
      <t>2 cumulative %</t>
    </r>
  </si>
  <si>
    <t>3-9TH PERCENTILE</t>
  </si>
  <si>
    <t>Comments</t>
  </si>
  <si>
    <t xml:space="preserve"> FSIQ-4</t>
  </si>
  <si>
    <t>Visual Memory - WMS-III</t>
  </si>
  <si>
    <t xml:space="preserve">Verbal Memory </t>
  </si>
  <si>
    <t xml:space="preserve">WMS-IV </t>
  </si>
  <si>
    <t>Score</t>
  </si>
  <si>
    <t>Age 25-59</t>
  </si>
  <si>
    <t>25-59</t>
  </si>
  <si>
    <t>SR Percentiles</t>
  </si>
  <si>
    <t>SR+SC Percentiles</t>
  </si>
  <si>
    <t>60-88</t>
  </si>
  <si>
    <t>SR+SC + PC Percentiles</t>
  </si>
  <si>
    <t>Boston Naming Test Calculator</t>
  </si>
  <si>
    <t>Raw Score:</t>
  </si>
  <si>
    <t>SR Test</t>
  </si>
  <si>
    <t>Mean Norm</t>
  </si>
  <si>
    <t>SR + SC Test</t>
  </si>
  <si>
    <t>SR+SC+PC Test</t>
  </si>
  <si>
    <t>Age:</t>
  </si>
  <si>
    <t>Age Range:</t>
  </si>
  <si>
    <t>Education Levels</t>
  </si>
  <si>
    <t>9-12 Years</t>
  </si>
  <si>
    <t>13-21 Years</t>
  </si>
  <si>
    <t>Years of Education:</t>
  </si>
  <si>
    <t>Boston Naming</t>
  </si>
  <si>
    <t>Word Comp.</t>
  </si>
  <si>
    <t xml:space="preserve">Semantic </t>
  </si>
  <si>
    <t>Spontanteous Response (SR)</t>
  </si>
  <si>
    <t>Stimulus Cue (SC)</t>
  </si>
  <si>
    <t>Phonemic Cue (PC)</t>
  </si>
  <si>
    <t>RAW SCORE:</t>
  </si>
  <si>
    <t>Age Range (Edu):</t>
  </si>
  <si>
    <t>SR (Education)</t>
  </si>
  <si>
    <t>SR + SC (Education)</t>
  </si>
  <si>
    <t>SR + SC + PC (Education)</t>
  </si>
  <si>
    <t>Logical Memory Retention %</t>
  </si>
  <si>
    <t>RAVLT Retention %</t>
  </si>
  <si>
    <t>% Retention</t>
  </si>
  <si>
    <t>Name:</t>
  </si>
  <si>
    <t>Age at Test:</t>
  </si>
  <si>
    <t xml:space="preserve">Letter Fluency </t>
  </si>
  <si>
    <t>DKEFS</t>
  </si>
  <si>
    <t xml:space="preserve">Patient Gender: </t>
  </si>
  <si>
    <t>vba</t>
  </si>
  <si>
    <t>Patient Name:</t>
  </si>
  <si>
    <t>MRN:</t>
  </si>
  <si>
    <t>Date Seen:</t>
  </si>
  <si>
    <t>Date of Birth:</t>
  </si>
  <si>
    <t>Handedness:</t>
  </si>
  <si>
    <t>Consultant:</t>
  </si>
  <si>
    <t>Previous Surgery:</t>
  </si>
  <si>
    <t>Other relevant info:</t>
  </si>
  <si>
    <t>Medications</t>
  </si>
  <si>
    <t xml:space="preserve">The Hayling Test </t>
  </si>
  <si>
    <t xml:space="preserve">Hayling 2 </t>
  </si>
  <si>
    <t>Box E</t>
  </si>
  <si>
    <t>Comment</t>
  </si>
  <si>
    <t>Coment</t>
  </si>
  <si>
    <t>Classification</t>
  </si>
  <si>
    <t>0</t>
  </si>
  <si>
    <t>8</t>
  </si>
  <si>
    <t>Good</t>
  </si>
  <si>
    <t>23</t>
  </si>
  <si>
    <t>10</t>
  </si>
  <si>
    <t>1-9</t>
  </si>
  <si>
    <t>6</t>
  </si>
  <si>
    <t>1-2</t>
  </si>
  <si>
    <t>7</t>
  </si>
  <si>
    <t>22</t>
  </si>
  <si>
    <t>9</t>
  </si>
  <si>
    <t>10-18</t>
  </si>
  <si>
    <t>5</t>
  </si>
  <si>
    <t>Mod Average</t>
  </si>
  <si>
    <t>3-50</t>
  </si>
  <si>
    <t>4-9</t>
  </si>
  <si>
    <t>21</t>
  </si>
  <si>
    <t>19-22</t>
  </si>
  <si>
    <t>4</t>
  </si>
  <si>
    <t>51-60</t>
  </si>
  <si>
    <t>20</t>
  </si>
  <si>
    <t>23-50</t>
  </si>
  <si>
    <t>3</t>
  </si>
  <si>
    <t>Poor</t>
  </si>
  <si>
    <t>61-100</t>
  </si>
  <si>
    <t>13-14</t>
  </si>
  <si>
    <t>2</t>
  </si>
  <si>
    <t>Abnormal</t>
  </si>
  <si>
    <t>101-120</t>
  </si>
  <si>
    <t>15-17</t>
  </si>
  <si>
    <t>15-16</t>
  </si>
  <si>
    <t>&gt;60</t>
  </si>
  <si>
    <t>1</t>
  </si>
  <si>
    <t>Impaired</t>
  </si>
  <si>
    <t>121-130</t>
  </si>
  <si>
    <t>18-29</t>
  </si>
  <si>
    <t>&gt;130</t>
  </si>
  <si>
    <t>&gt; = 30</t>
  </si>
  <si>
    <t>11-12</t>
  </si>
  <si>
    <t xml:space="preserve">= </t>
  </si>
  <si>
    <t>Box A+Box B+ Box c</t>
  </si>
  <si>
    <t>Sum of Scale Socres</t>
  </si>
  <si>
    <t>The Box E is calculated by addign the scale score achiever on Box A, B, C to yield a max score of 23 at upper end or 3 at lower end</t>
  </si>
  <si>
    <t>The Hayling Test</t>
  </si>
  <si>
    <t>10-12</t>
  </si>
  <si>
    <t>Comment/Determination</t>
  </si>
  <si>
    <t>ANX/DEP</t>
  </si>
  <si>
    <t>Information</t>
  </si>
  <si>
    <t>91st percentiel</t>
  </si>
  <si>
    <t>WAIS-IV Prorated</t>
  </si>
  <si>
    <t>Graph Format</t>
  </si>
  <si>
    <t>VCI Prorated</t>
  </si>
  <si>
    <t>PRI Prorated</t>
  </si>
  <si>
    <t>Sum of T-Scores</t>
  </si>
  <si>
    <t>12+</t>
  </si>
  <si>
    <t>Education (Years):</t>
  </si>
  <si>
    <t>WMS Logical Recognition</t>
  </si>
  <si>
    <t>Rey 15 Immediate</t>
  </si>
  <si>
    <t>Rey Total</t>
  </si>
  <si>
    <t>Reliable Digit Span (RDS)</t>
  </si>
  <si>
    <t>Dot Counting (DC)</t>
  </si>
  <si>
    <t>Word Pairs (WP)</t>
  </si>
  <si>
    <t>Rey 15 Recognition</t>
  </si>
  <si>
    <t>Rey 15 Recognition False + Scores</t>
  </si>
  <si>
    <t>ACS MANUAL</t>
  </si>
  <si>
    <t>Effort Measure</t>
  </si>
  <si>
    <t>Sydney/30</t>
  </si>
  <si>
    <t>Sydney/15 Double Score Values</t>
  </si>
  <si>
    <t>Picture Naming</t>
  </si>
  <si>
    <t>WMS-IV Vis Reproduction</t>
  </si>
  <si>
    <t>TOP-of UK</t>
  </si>
  <si>
    <t xml:space="preserve">Taylor/ Rey Osterrith </t>
  </si>
  <si>
    <t>Complex Figure Test</t>
  </si>
  <si>
    <t>Stroop DKEFS</t>
  </si>
  <si>
    <t>Hayling Test</t>
  </si>
  <si>
    <t>Overall Box E</t>
  </si>
  <si>
    <t>Spontaneous Response (SR)</t>
  </si>
  <si>
    <t>Stimulus Cue (SC) (Raw Score)</t>
  </si>
  <si>
    <t>Phonestic Cue (PC) (Raw Score)</t>
  </si>
  <si>
    <t>SR+SC (Education)</t>
  </si>
  <si>
    <t>SR+SC+PC (Education)</t>
  </si>
  <si>
    <t>WMS Logical Recog.</t>
  </si>
  <si>
    <t>WMS VR Recog.</t>
  </si>
  <si>
    <t>Rey Recognition False + Scores</t>
  </si>
  <si>
    <t>Words List II Retention %</t>
  </si>
  <si>
    <t>RAVLT Recognition %</t>
  </si>
  <si>
    <t>TOP-oF UK Edition</t>
  </si>
  <si>
    <t>Neuropsychological Assessment Profile Report</t>
  </si>
  <si>
    <t>0-34</t>
  </si>
  <si>
    <t>0-59</t>
  </si>
  <si>
    <t>Test Completed by:</t>
  </si>
  <si>
    <t>&lt;2</t>
  </si>
  <si>
    <t>&lt;3</t>
  </si>
  <si>
    <t>&lt;4</t>
  </si>
  <si>
    <t>&lt;5</t>
  </si>
  <si>
    <t>&lt;6</t>
  </si>
  <si>
    <t>&lt;8</t>
  </si>
  <si>
    <t>&lt;12</t>
  </si>
  <si>
    <t>&lt;16</t>
  </si>
  <si>
    <t>Hayling Overall Score</t>
  </si>
  <si>
    <t>Colour Word Interference total errors</t>
  </si>
  <si>
    <t>Age 16-19</t>
  </si>
  <si>
    <t>Age 20-29</t>
  </si>
  <si>
    <t>Age 30-39</t>
  </si>
  <si>
    <t>Condition 4 Total Errors</t>
  </si>
  <si>
    <t>All Ages</t>
  </si>
  <si>
    <t>Stroop Percentiles</t>
  </si>
  <si>
    <t>WMS Symbol Span</t>
  </si>
  <si>
    <t>I</t>
  </si>
  <si>
    <t>RAW</t>
  </si>
  <si>
    <t>HELPER</t>
  </si>
  <si>
    <t>SCALE</t>
  </si>
  <si>
    <t>Symbol Span</t>
  </si>
  <si>
    <t>Learning Slope</t>
  </si>
  <si>
    <t>Short Delay Recall</t>
  </si>
  <si>
    <t>List B</t>
  </si>
  <si>
    <t>Contrast Score II</t>
  </si>
  <si>
    <t>Word List Trial 1</t>
  </si>
  <si>
    <t>Percentile corrected</t>
  </si>
  <si>
    <t>Number</t>
  </si>
  <si>
    <t>Word List Contrast 1</t>
  </si>
  <si>
    <t>Word List Contrast 2</t>
  </si>
  <si>
    <t>Word List Retention</t>
  </si>
  <si>
    <t>Word List learning Slope</t>
  </si>
  <si>
    <t>Contrast Score I</t>
  </si>
  <si>
    <t>Delay Recall Total Score</t>
  </si>
  <si>
    <t>Retention %</t>
  </si>
  <si>
    <t>Recognition Total Score</t>
  </si>
  <si>
    <t>Trial 1 Score</t>
  </si>
  <si>
    <t>Trial 4 Score</t>
  </si>
  <si>
    <t>Recall 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</si>
</sst>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m/d/yy;@"/>
  </numFmts>
  <fonts count="138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36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6" tint="0.3999755851924192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indexed="8"/>
      <name val="Calibri"/>
      <family val="2"/>
    </font>
    <font>
      <b/>
      <sz val="12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7.7"/>
      <color indexed="8"/>
      <name val="Calibri"/>
      <family val="2"/>
    </font>
    <font>
      <sz val="11"/>
      <color theme="5" tint="-0.249977111117893"/>
      <name val="Calibri"/>
      <family val="2"/>
      <scheme val="minor"/>
    </font>
    <font>
      <sz val="11"/>
      <color theme="4" tint="0.79998168889431442"/>
      <name val="Calibri"/>
      <family val="2"/>
      <scheme val="minor"/>
    </font>
    <font>
      <b/>
      <sz val="12"/>
      <color theme="4" tint="0.79998168889431442"/>
      <name val="Calibri"/>
      <family val="2"/>
      <scheme val="minor"/>
    </font>
    <font>
      <sz val="12"/>
      <color theme="4" tint="0.79998168889431442"/>
      <name val="Calibri"/>
      <family val="2"/>
      <scheme val="minor"/>
    </font>
    <font>
      <sz val="12"/>
      <color rgb="FFC00000"/>
      <name val="Calibri"/>
      <family val="2"/>
      <scheme val="minor"/>
    </font>
    <font>
      <sz val="10"/>
      <name val="Arial"/>
      <family val="2"/>
    </font>
    <font>
      <b/>
      <sz val="12"/>
      <color indexed="8"/>
      <name val="Cambria"/>
      <family val="1"/>
    </font>
    <font>
      <sz val="10"/>
      <color indexed="8"/>
      <name val="Cambria"/>
      <family val="1"/>
    </font>
    <font>
      <sz val="12"/>
      <color indexed="8"/>
      <name val="Cambria"/>
      <family val="1"/>
    </font>
    <font>
      <sz val="11"/>
      <color theme="8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2"/>
      <color theme="1" tint="4.9989318521683403E-2"/>
      <name val="Calibri"/>
      <family val="2"/>
      <scheme val="minor"/>
    </font>
    <font>
      <b/>
      <sz val="12"/>
      <name val="Cambria"/>
      <family val="1"/>
      <scheme val="major"/>
    </font>
    <font>
      <b/>
      <sz val="16"/>
      <name val="Cambria"/>
      <family val="1"/>
      <scheme val="major"/>
    </font>
    <font>
      <b/>
      <sz val="12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sz val="10"/>
      <color theme="1"/>
      <name val="Cambria"/>
      <family val="1"/>
      <scheme val="major"/>
    </font>
    <font>
      <b/>
      <sz val="14"/>
      <color theme="1"/>
      <name val="Cambria"/>
      <family val="1"/>
      <scheme val="major"/>
    </font>
    <font>
      <b/>
      <sz val="16"/>
      <color theme="1"/>
      <name val="Cambria"/>
      <family val="1"/>
      <scheme val="major"/>
    </font>
    <font>
      <u/>
      <sz val="11"/>
      <color indexed="12"/>
      <name val="Calibri"/>
      <family val="2"/>
    </font>
    <font>
      <sz val="10"/>
      <name val="Cambria"/>
      <family val="1"/>
    </font>
    <font>
      <b/>
      <sz val="14"/>
      <name val="Cambria"/>
      <family val="1"/>
    </font>
    <font>
      <b/>
      <sz val="10"/>
      <color indexed="8"/>
      <name val="Cambria"/>
      <family val="1"/>
    </font>
    <font>
      <b/>
      <sz val="10"/>
      <color indexed="8"/>
      <name val="Arial"/>
      <family val="2"/>
    </font>
    <font>
      <b/>
      <i/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b/>
      <sz val="14"/>
      <color indexed="8"/>
      <name val="Cambria"/>
      <family val="1"/>
    </font>
    <font>
      <sz val="14"/>
      <color indexed="8"/>
      <name val="Cambria"/>
      <family val="1"/>
    </font>
    <font>
      <sz val="36"/>
      <color theme="4" tint="0.79998168889431442"/>
      <name val="Cambria"/>
      <family val="1"/>
      <scheme val="major"/>
    </font>
    <font>
      <sz val="36"/>
      <color theme="8" tint="0.79998168889431442"/>
      <name val="Cambria"/>
      <family val="1"/>
      <scheme val="maj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mbria"/>
      <family val="1"/>
      <scheme val="major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sz val="10"/>
      <name val="Arial"/>
      <family val="2"/>
    </font>
    <font>
      <sz val="10"/>
      <color theme="4" tint="0.79998168889431442"/>
      <name val="Arial"/>
      <family val="2"/>
    </font>
    <font>
      <sz val="10"/>
      <name val="Symbol"/>
      <family val="1"/>
      <charset val="2"/>
    </font>
    <font>
      <b/>
      <sz val="10"/>
      <color theme="4" tint="0.79998168889431442"/>
      <name val="Arial"/>
      <family val="2"/>
    </font>
    <font>
      <b/>
      <i/>
      <sz val="11"/>
      <color theme="1"/>
      <name val="Calibri"/>
      <family val="2"/>
      <scheme val="minor"/>
    </font>
    <font>
      <b/>
      <sz val="11"/>
      <color theme="8" tint="0.79998168889431442"/>
      <name val="Calibri"/>
      <family val="2"/>
      <scheme val="minor"/>
    </font>
    <font>
      <sz val="10"/>
      <color rgb="FF000000"/>
      <name val="Arial"/>
      <family val="2"/>
    </font>
    <font>
      <b/>
      <sz val="16"/>
      <color indexed="8"/>
      <name val="Gill Sans MT"/>
      <family val="2"/>
    </font>
    <font>
      <sz val="10"/>
      <color indexed="8"/>
      <name val="Gill Sans MT"/>
      <family val="2"/>
    </font>
    <font>
      <b/>
      <sz val="12"/>
      <color indexed="8"/>
      <name val="Gill Sans MT"/>
      <family val="2"/>
    </font>
    <font>
      <b/>
      <sz val="12"/>
      <name val="Gill Sans MT"/>
      <family val="2"/>
    </font>
    <font>
      <sz val="12"/>
      <name val="Gill Sans MT"/>
      <family val="2"/>
    </font>
    <font>
      <sz val="12"/>
      <color indexed="8"/>
      <name val="Gill Sans MT"/>
      <family val="2"/>
    </font>
    <font>
      <sz val="11"/>
      <color theme="1"/>
      <name val="Gill Sans MT"/>
      <family val="2"/>
    </font>
    <font>
      <b/>
      <i/>
      <u/>
      <sz val="12"/>
      <color theme="1"/>
      <name val="Cambria"/>
      <family val="1"/>
      <scheme val="major"/>
    </font>
    <font>
      <b/>
      <i/>
      <u/>
      <sz val="12"/>
      <color theme="4" tint="0.79998168889431442"/>
      <name val="Cambria"/>
      <family val="1"/>
      <scheme val="major"/>
    </font>
    <font>
      <b/>
      <sz val="12"/>
      <color theme="4" tint="0.79998168889431442"/>
      <name val="Cambria"/>
      <family val="1"/>
      <scheme val="major"/>
    </font>
    <font>
      <b/>
      <sz val="11"/>
      <color theme="4" tint="0.79998168889431442"/>
      <name val="Calibri"/>
      <family val="2"/>
      <scheme val="minor"/>
    </font>
    <font>
      <sz val="11"/>
      <color theme="4" tint="0.79998168889431442"/>
      <name val="Calibri (Body)"/>
    </font>
    <font>
      <b/>
      <sz val="11"/>
      <color theme="4" tint="0.79998168889431442"/>
      <name val="Calibri"/>
      <family val="2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"/>
      <color theme="4" tint="0.79998168889431442"/>
      <name val="Calibri"/>
      <family val="2"/>
      <scheme val="minor"/>
    </font>
    <font>
      <sz val="9"/>
      <color theme="4" tint="0.79998168889431442"/>
      <name val="Calibri"/>
      <family val="2"/>
      <scheme val="minor"/>
    </font>
    <font>
      <sz val="10"/>
      <color theme="4" tint="0.79998168889431442"/>
      <name val="Gill Sans MT"/>
      <family val="2"/>
    </font>
    <font>
      <u/>
      <sz val="11"/>
      <color theme="11"/>
      <name val="Calibri"/>
      <family val="2"/>
      <scheme val="minor"/>
    </font>
    <font>
      <b/>
      <sz val="12"/>
      <color theme="4" tint="0.79998168889431442"/>
      <name val="Cambria"/>
      <family val="1"/>
    </font>
    <font>
      <b/>
      <sz val="11"/>
      <color theme="0"/>
      <name val="Calibri"/>
      <family val="2"/>
      <scheme val="minor"/>
    </font>
    <font>
      <sz val="10"/>
      <color theme="0"/>
      <name val="Gill Sans MT"/>
      <family val="2"/>
    </font>
    <font>
      <sz val="10"/>
      <color theme="1"/>
      <name val="Gill Sans MT"/>
      <family val="2"/>
    </font>
    <font>
      <sz val="12"/>
      <color theme="1"/>
      <name val="Gill Sans MT"/>
      <family val="2"/>
    </font>
    <font>
      <sz val="11"/>
      <color theme="1"/>
      <name val="Calibri"/>
      <family val="2"/>
    </font>
    <font>
      <sz val="7.7"/>
      <color theme="1"/>
      <name val="Calibri"/>
      <family val="2"/>
    </font>
    <font>
      <sz val="11"/>
      <color theme="0" tint="-0.249977111117893"/>
      <name val="Calibri"/>
      <family val="2"/>
      <scheme val="minor"/>
    </font>
    <font>
      <sz val="12"/>
      <color theme="0" tint="-0.249977111117893"/>
      <name val="Gill Sans MT"/>
      <family val="2"/>
    </font>
    <font>
      <sz val="11"/>
      <color rgb="FFBFBFBF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FF0000"/>
      <name val="Gill Sans MT"/>
      <family val="2"/>
    </font>
    <font>
      <sz val="12"/>
      <color theme="1"/>
      <name val="Cambria"/>
      <family val="1"/>
      <scheme val="major"/>
    </font>
    <font>
      <sz val="12"/>
      <color rgb="FFC00000"/>
      <name val="Cambria"/>
      <family val="1"/>
      <scheme val="major"/>
    </font>
    <font>
      <sz val="12"/>
      <color rgb="FFFF0000"/>
      <name val="Cambria"/>
      <family val="1"/>
      <scheme val="major"/>
    </font>
    <font>
      <b/>
      <sz val="16"/>
      <color indexed="8"/>
      <name val="Cambria"/>
      <family val="1"/>
    </font>
    <font>
      <sz val="16"/>
      <color theme="8" tint="0.79998168889431442"/>
      <name val="Calibri"/>
      <family val="2"/>
      <scheme val="minor"/>
    </font>
    <font>
      <sz val="12"/>
      <name val="Cambria"/>
      <family val="1"/>
      <scheme val="major"/>
    </font>
    <font>
      <sz val="12"/>
      <color theme="5"/>
      <name val="Cambria"/>
      <family val="1"/>
      <scheme val="major"/>
    </font>
    <font>
      <sz val="8"/>
      <name val="Calibri"/>
      <family val="2"/>
      <scheme val="minor"/>
    </font>
    <font>
      <sz val="12"/>
      <color theme="0"/>
      <name val="Gill Sans MT"/>
      <family val="2"/>
    </font>
    <font>
      <b/>
      <sz val="16"/>
      <color theme="0"/>
      <name val="Gill Sans MT"/>
      <family val="2"/>
    </font>
    <font>
      <b/>
      <i/>
      <sz val="14"/>
      <name val="Cambria"/>
      <family val="1"/>
      <scheme val="major"/>
    </font>
    <font>
      <b/>
      <i/>
      <sz val="14"/>
      <color theme="1"/>
      <name val="Cambria"/>
      <family val="1"/>
      <scheme val="major"/>
    </font>
    <font>
      <sz val="11"/>
      <name val="Gill Sans MT"/>
      <family val="2"/>
    </font>
    <font>
      <b/>
      <sz val="11"/>
      <color theme="1"/>
      <name val="Calibri (Body)_x0000_"/>
    </font>
    <font>
      <b/>
      <sz val="22"/>
      <color indexed="8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C99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gradientFill degree="45">
        <stop position="0">
          <color theme="0"/>
        </stop>
        <stop position="1">
          <color theme="5" tint="0.59999389629810485"/>
        </stop>
      </gradient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FFFFFF"/>
        <bgColor rgb="FF000000"/>
      </patternFill>
    </fill>
  </fills>
  <borders count="4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dashed">
        <color auto="1"/>
      </top>
      <bottom/>
      <diagonal/>
    </border>
    <border>
      <left/>
      <right style="dashed">
        <color auto="1"/>
      </right>
      <top style="dashed">
        <color auto="1"/>
      </top>
      <bottom/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 style="dashed">
        <color auto="1"/>
      </left>
      <right/>
      <top/>
      <bottom/>
      <diagonal/>
    </border>
    <border>
      <left/>
      <right/>
      <top/>
      <bottom style="dashed">
        <color auto="1"/>
      </bottom>
      <diagonal/>
    </border>
    <border>
      <left/>
      <right style="dashed">
        <color auto="1"/>
      </right>
      <top/>
      <bottom/>
      <diagonal/>
    </border>
    <border>
      <left style="dashed">
        <color auto="1"/>
      </left>
      <right/>
      <top style="dashed">
        <color auto="1"/>
      </top>
      <bottom/>
      <diagonal/>
    </border>
    <border>
      <left style="dashed">
        <color auto="1"/>
      </left>
      <right/>
      <top/>
      <bottom style="dash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 style="dashed">
        <color auto="1"/>
      </bottom>
      <diagonal/>
    </border>
    <border>
      <left style="dotted">
        <color auto="1"/>
      </left>
      <right/>
      <top/>
      <bottom/>
      <diagonal/>
    </border>
    <border>
      <left/>
      <right/>
      <top style="dotted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double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/>
      <right/>
      <top style="dashed">
        <color auto="1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auto="1"/>
      </bottom>
      <diagonal/>
    </border>
  </borders>
  <cellStyleXfs count="122">
    <xf numFmtId="0" fontId="0" fillId="0" borderId="0"/>
    <xf numFmtId="0" fontId="13" fillId="3" borderId="1" applyNumberFormat="0" applyAlignment="0" applyProtection="0"/>
    <xf numFmtId="0" fontId="11" fillId="0" borderId="0"/>
    <xf numFmtId="0" fontId="52" fillId="0" borderId="0"/>
    <xf numFmtId="0" fontId="27" fillId="11" borderId="14">
      <alignment horizontal="center" vertical="center"/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0" fontId="85" fillId="0" borderId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9" fontId="121" fillId="0" borderId="0" applyFont="0" applyFill="0" applyBorder="0" applyAlignment="0" applyProtection="0"/>
  </cellStyleXfs>
  <cellXfs count="792">
    <xf numFmtId="0" fontId="0" fillId="0" borderId="0" xfId="0"/>
    <xf numFmtId="0" fontId="11" fillId="2" borderId="0" xfId="2" applyFill="1"/>
    <xf numFmtId="0" fontId="16" fillId="2" borderId="0" xfId="2" applyFont="1" applyFill="1"/>
    <xf numFmtId="0" fontId="17" fillId="2" borderId="0" xfId="2" applyFont="1" applyFill="1" applyAlignment="1">
      <alignment horizontal="center"/>
    </xf>
    <xf numFmtId="0" fontId="16" fillId="2" borderId="0" xfId="2" applyFont="1" applyFill="1" applyAlignment="1">
      <alignment horizontal="center"/>
    </xf>
    <xf numFmtId="0" fontId="18" fillId="2" borderId="0" xfId="2" applyFont="1" applyFill="1" applyAlignment="1">
      <alignment horizontal="center"/>
    </xf>
    <xf numFmtId="0" fontId="18" fillId="2" borderId="0" xfId="2" applyFont="1" applyFill="1"/>
    <xf numFmtId="0" fontId="19" fillId="2" borderId="0" xfId="2" applyFont="1" applyFill="1" applyAlignment="1">
      <alignment horizontal="center"/>
    </xf>
    <xf numFmtId="0" fontId="20" fillId="2" borderId="0" xfId="2" applyFont="1" applyFill="1" applyAlignment="1">
      <alignment horizontal="center"/>
    </xf>
    <xf numFmtId="0" fontId="11" fillId="2" borderId="0" xfId="2" applyFill="1" applyAlignment="1">
      <alignment horizontal="center"/>
    </xf>
    <xf numFmtId="0" fontId="20" fillId="2" borderId="0" xfId="2" applyFont="1" applyFill="1"/>
    <xf numFmtId="0" fontId="17" fillId="2" borderId="0" xfId="2" applyFont="1" applyFill="1"/>
    <xf numFmtId="0" fontId="22" fillId="2" borderId="0" xfId="2" applyFont="1" applyFill="1"/>
    <xf numFmtId="0" fontId="23" fillId="2" borderId="2" xfId="2" applyFont="1" applyFill="1" applyBorder="1" applyAlignment="1">
      <alignment horizontal="center" vertical="center"/>
    </xf>
    <xf numFmtId="0" fontId="24" fillId="2" borderId="3" xfId="2" applyFont="1" applyFill="1" applyBorder="1" applyAlignment="1" applyProtection="1">
      <alignment horizontal="center" vertical="center"/>
      <protection locked="0"/>
    </xf>
    <xf numFmtId="0" fontId="25" fillId="5" borderId="4" xfId="2" applyFont="1" applyFill="1" applyBorder="1" applyAlignment="1">
      <alignment horizontal="center" vertical="center"/>
    </xf>
    <xf numFmtId="0" fontId="25" fillId="5" borderId="5" xfId="2" applyFont="1" applyFill="1" applyBorder="1" applyAlignment="1">
      <alignment horizontal="center" vertical="center"/>
    </xf>
    <xf numFmtId="0" fontId="26" fillId="5" borderId="5" xfId="2" applyFont="1" applyFill="1" applyBorder="1" applyAlignment="1">
      <alignment horizontal="center" vertical="center"/>
    </xf>
    <xf numFmtId="0" fontId="25" fillId="5" borderId="6" xfId="2" applyFont="1" applyFill="1" applyBorder="1" applyAlignment="1">
      <alignment horizontal="center" vertical="center"/>
    </xf>
    <xf numFmtId="0" fontId="16" fillId="5" borderId="7" xfId="2" applyFont="1" applyFill="1" applyBorder="1" applyAlignment="1">
      <alignment horizontal="center" vertical="center"/>
    </xf>
    <xf numFmtId="0" fontId="27" fillId="2" borderId="0" xfId="2" applyFont="1" applyFill="1" applyBorder="1" applyAlignment="1" applyProtection="1">
      <alignment horizontal="center" vertical="center"/>
      <protection locked="0"/>
    </xf>
    <xf numFmtId="0" fontId="17" fillId="5" borderId="0" xfId="2" applyFont="1" applyFill="1" applyBorder="1" applyAlignment="1">
      <alignment horizontal="center" vertical="center"/>
    </xf>
    <xf numFmtId="0" fontId="11" fillId="5" borderId="0" xfId="2" applyFill="1" applyBorder="1" applyAlignment="1">
      <alignment horizontal="center" vertical="center"/>
    </xf>
    <xf numFmtId="0" fontId="11" fillId="5" borderId="8" xfId="2" applyFill="1" applyBorder="1" applyAlignment="1">
      <alignment horizontal="center" vertical="center"/>
    </xf>
    <xf numFmtId="0" fontId="28" fillId="2" borderId="0" xfId="2" applyFont="1" applyFill="1" applyBorder="1" applyAlignment="1" applyProtection="1">
      <alignment horizontal="center" vertical="center"/>
    </xf>
    <xf numFmtId="0" fontId="16" fillId="5" borderId="9" xfId="2" applyFont="1" applyFill="1" applyBorder="1" applyAlignment="1">
      <alignment horizontal="center" vertical="center"/>
    </xf>
    <xf numFmtId="0" fontId="27" fillId="2" borderId="10" xfId="2" applyFont="1" applyFill="1" applyBorder="1" applyAlignment="1" applyProtection="1">
      <alignment horizontal="center" vertical="center"/>
      <protection locked="0"/>
    </xf>
    <xf numFmtId="0" fontId="17" fillId="5" borderId="10" xfId="2" applyFont="1" applyFill="1" applyBorder="1" applyAlignment="1">
      <alignment horizontal="center" vertical="center"/>
    </xf>
    <xf numFmtId="0" fontId="11" fillId="5" borderId="10" xfId="2" applyFill="1" applyBorder="1" applyAlignment="1">
      <alignment horizontal="center" vertical="center"/>
    </xf>
    <xf numFmtId="0" fontId="11" fillId="5" borderId="11" xfId="2" applyFill="1" applyBorder="1" applyAlignment="1">
      <alignment horizontal="center" vertical="center"/>
    </xf>
    <xf numFmtId="0" fontId="15" fillId="2" borderId="0" xfId="0" applyFont="1" applyFill="1"/>
    <xf numFmtId="0" fontId="27" fillId="2" borderId="14" xfId="2" applyFont="1" applyFill="1" applyBorder="1" applyAlignment="1" applyProtection="1">
      <alignment horizontal="center" vertical="center"/>
      <protection locked="0"/>
    </xf>
    <xf numFmtId="0" fontId="16" fillId="0" borderId="0" xfId="2" applyFont="1"/>
    <xf numFmtId="0" fontId="11" fillId="0" borderId="0" xfId="2"/>
    <xf numFmtId="0" fontId="18" fillId="0" borderId="0" xfId="2" applyFont="1"/>
    <xf numFmtId="0" fontId="19" fillId="0" borderId="0" xfId="2" applyFont="1"/>
    <xf numFmtId="0" fontId="17" fillId="0" borderId="0" xfId="2" applyFont="1"/>
    <xf numFmtId="0" fontId="11" fillId="0" borderId="0" xfId="2" applyFont="1"/>
    <xf numFmtId="0" fontId="20" fillId="0" borderId="0" xfId="2" applyFont="1"/>
    <xf numFmtId="0" fontId="10" fillId="0" borderId="0" xfId="0" applyFont="1"/>
    <xf numFmtId="0" fontId="25" fillId="0" borderId="0" xfId="0" applyFont="1"/>
    <xf numFmtId="0" fontId="10" fillId="0" borderId="0" xfId="0" applyFont="1" applyProtection="1">
      <protection locked="0"/>
    </xf>
    <xf numFmtId="0" fontId="23" fillId="7" borderId="0" xfId="0" applyFont="1" applyFill="1" applyProtection="1">
      <protection locked="0"/>
    </xf>
    <xf numFmtId="0" fontId="0" fillId="0" borderId="0" xfId="0" applyFont="1" applyProtection="1">
      <protection locked="0"/>
    </xf>
    <xf numFmtId="0" fontId="13" fillId="3" borderId="1" xfId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15" fillId="2" borderId="0" xfId="0" applyNumberFormat="1" applyFont="1" applyFill="1"/>
    <xf numFmtId="0" fontId="16" fillId="0" borderId="0" xfId="2" applyFont="1" applyAlignment="1">
      <alignment horizontal="right"/>
    </xf>
    <xf numFmtId="0" fontId="11" fillId="0" borderId="0" xfId="2" applyAlignment="1">
      <alignment horizontal="right"/>
    </xf>
    <xf numFmtId="0" fontId="18" fillId="0" borderId="0" xfId="2" applyFont="1"/>
    <xf numFmtId="0" fontId="16" fillId="0" borderId="0" xfId="2" applyFont="1"/>
    <xf numFmtId="0" fontId="11" fillId="0" borderId="0" xfId="2"/>
    <xf numFmtId="0" fontId="11" fillId="0" borderId="0" xfId="2" applyAlignment="1">
      <alignment horizontal="center"/>
    </xf>
    <xf numFmtId="0" fontId="16" fillId="0" borderId="0" xfId="2" applyFont="1" applyAlignment="1">
      <alignment horizontal="center"/>
    </xf>
    <xf numFmtId="0" fontId="16" fillId="0" borderId="0" xfId="2" applyFont="1"/>
    <xf numFmtId="0" fontId="11" fillId="0" borderId="0" xfId="2"/>
    <xf numFmtId="0" fontId="0" fillId="2" borderId="0" xfId="0" applyFill="1" applyAlignment="1">
      <alignment horizontal="center"/>
    </xf>
    <xf numFmtId="0" fontId="10" fillId="2" borderId="0" xfId="0" applyFont="1" applyFill="1" applyAlignment="1">
      <alignment horizontal="center"/>
    </xf>
    <xf numFmtId="0" fontId="33" fillId="2" borderId="0" xfId="0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0" fillId="2" borderId="0" xfId="0" applyFont="1" applyFill="1" applyAlignment="1">
      <alignment horizontal="center"/>
    </xf>
    <xf numFmtId="0" fontId="33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0" fillId="2" borderId="0" xfId="0" applyFont="1" applyFill="1" applyAlignment="1">
      <alignment horizontal="center"/>
    </xf>
    <xf numFmtId="0" fontId="16" fillId="10" borderId="0" xfId="2" applyFont="1" applyFill="1" applyBorder="1" applyAlignment="1">
      <alignment horizontal="center" vertical="center"/>
    </xf>
    <xf numFmtId="0" fontId="25" fillId="10" borderId="0" xfId="2" applyFont="1" applyFill="1" applyBorder="1" applyAlignment="1">
      <alignment horizontal="center" vertical="center" wrapText="1"/>
    </xf>
    <xf numFmtId="0" fontId="25" fillId="10" borderId="0" xfId="2" applyFont="1" applyFill="1" applyBorder="1" applyAlignment="1">
      <alignment horizontal="center" vertical="center"/>
    </xf>
    <xf numFmtId="0" fontId="48" fillId="10" borderId="0" xfId="0" applyFont="1" applyFill="1"/>
    <xf numFmtId="0" fontId="48" fillId="10" borderId="0" xfId="0" applyFont="1" applyFill="1" applyBorder="1"/>
    <xf numFmtId="0" fontId="10" fillId="10" borderId="0" xfId="0" applyFont="1" applyFill="1" applyBorder="1"/>
    <xf numFmtId="0" fontId="0" fillId="10" borderId="0" xfId="0" applyFill="1" applyBorder="1"/>
    <xf numFmtId="0" fontId="0" fillId="10" borderId="0" xfId="0" applyFill="1" applyAlignment="1">
      <alignment horizontal="center"/>
    </xf>
    <xf numFmtId="0" fontId="0" fillId="9" borderId="0" xfId="0" applyFill="1"/>
    <xf numFmtId="0" fontId="44" fillId="9" borderId="0" xfId="0" applyFont="1" applyFill="1"/>
    <xf numFmtId="0" fontId="45" fillId="0" borderId="0" xfId="0" applyFont="1"/>
    <xf numFmtId="0" fontId="44" fillId="0" borderId="0" xfId="0" applyFont="1"/>
    <xf numFmtId="0" fontId="0" fillId="0" borderId="0" xfId="0"/>
    <xf numFmtId="0" fontId="0" fillId="10" borderId="0" xfId="0" applyFill="1"/>
    <xf numFmtId="0" fontId="40" fillId="0" borderId="0" xfId="2" applyFont="1"/>
    <xf numFmtId="0" fontId="11" fillId="0" borderId="0" xfId="2"/>
    <xf numFmtId="0" fontId="40" fillId="0" borderId="0" xfId="2" applyFont="1"/>
    <xf numFmtId="0" fontId="11" fillId="0" borderId="0" xfId="2"/>
    <xf numFmtId="0" fontId="40" fillId="0" borderId="0" xfId="2" applyFont="1"/>
    <xf numFmtId="0" fontId="11" fillId="0" borderId="0" xfId="2"/>
    <xf numFmtId="0" fontId="11" fillId="0" borderId="0" xfId="2"/>
    <xf numFmtId="0" fontId="16" fillId="0" borderId="0" xfId="2" applyFont="1"/>
    <xf numFmtId="0" fontId="11" fillId="0" borderId="0" xfId="2" applyFont="1"/>
    <xf numFmtId="0" fontId="20" fillId="0" borderId="0" xfId="2" applyFont="1"/>
    <xf numFmtId="0" fontId="36" fillId="8" borderId="0" xfId="2" applyFont="1" applyFill="1" applyAlignment="1">
      <alignment horizontal="left" indent="6"/>
    </xf>
    <xf numFmtId="0" fontId="37" fillId="8" borderId="0" xfId="2" applyFont="1" applyFill="1" applyAlignment="1">
      <alignment horizontal="left" indent="6"/>
    </xf>
    <xf numFmtId="0" fontId="11" fillId="8" borderId="0" xfId="2" applyFill="1" applyAlignment="1">
      <alignment horizontal="left" indent="6"/>
    </xf>
    <xf numFmtId="0" fontId="16" fillId="9" borderId="0" xfId="2" applyFont="1" applyFill="1"/>
    <xf numFmtId="0" fontId="36" fillId="8" borderId="0" xfId="2" applyFont="1" applyFill="1"/>
    <xf numFmtId="0" fontId="37" fillId="8" borderId="0" xfId="2" applyFont="1" applyFill="1"/>
    <xf numFmtId="0" fontId="11" fillId="8" borderId="0" xfId="2" applyFill="1"/>
    <xf numFmtId="0" fontId="16" fillId="2" borderId="0" xfId="2" applyFont="1" applyFill="1"/>
    <xf numFmtId="0" fontId="22" fillId="2" borderId="0" xfId="2" applyFont="1" applyFill="1"/>
    <xf numFmtId="0" fontId="34" fillId="8" borderId="0" xfId="2" applyFont="1" applyFill="1"/>
    <xf numFmtId="0" fontId="38" fillId="8" borderId="0" xfId="2" applyFont="1" applyFill="1"/>
    <xf numFmtId="0" fontId="36" fillId="8" borderId="0" xfId="2" applyFont="1" applyFill="1" applyAlignment="1">
      <alignment horizontal="left" indent="3"/>
    </xf>
    <xf numFmtId="0" fontId="37" fillId="8" borderId="0" xfId="2" applyFont="1" applyFill="1" applyAlignment="1">
      <alignment horizontal="left" indent="3"/>
    </xf>
    <xf numFmtId="0" fontId="11" fillId="8" borderId="0" xfId="2" applyFill="1" applyAlignment="1">
      <alignment horizontal="left" indent="3"/>
    </xf>
    <xf numFmtId="0" fontId="35" fillId="10" borderId="0" xfId="0" applyFont="1" applyFill="1" applyBorder="1"/>
    <xf numFmtId="0" fontId="35" fillId="10" borderId="0" xfId="0" applyFont="1" applyFill="1"/>
    <xf numFmtId="14" fontId="0" fillId="10" borderId="0" xfId="0" applyNumberFormat="1" applyFill="1"/>
    <xf numFmtId="0" fontId="51" fillId="0" borderId="0" xfId="2" applyFont="1"/>
    <xf numFmtId="0" fontId="53" fillId="0" borderId="26" xfId="3" applyFont="1" applyBorder="1"/>
    <xf numFmtId="0" fontId="53" fillId="0" borderId="26" xfId="3" applyFont="1" applyBorder="1" applyAlignment="1">
      <alignment wrapText="1"/>
    </xf>
    <xf numFmtId="0" fontId="54" fillId="0" borderId="26" xfId="3" applyFont="1" applyBorder="1" applyAlignment="1">
      <alignment wrapText="1"/>
    </xf>
    <xf numFmtId="0" fontId="54" fillId="0" borderId="26" xfId="3" applyFont="1" applyBorder="1"/>
    <xf numFmtId="0" fontId="52" fillId="0" borderId="0" xfId="3"/>
    <xf numFmtId="0" fontId="55" fillId="0" borderId="0" xfId="3" applyFont="1"/>
    <xf numFmtId="0" fontId="55" fillId="0" borderId="0" xfId="3" applyFont="1" applyAlignment="1">
      <alignment wrapText="1"/>
    </xf>
    <xf numFmtId="0" fontId="54" fillId="0" borderId="0" xfId="3" applyFont="1" applyAlignment="1">
      <alignment wrapText="1"/>
    </xf>
    <xf numFmtId="0" fontId="54" fillId="0" borderId="0" xfId="3" applyFont="1"/>
    <xf numFmtId="0" fontId="53" fillId="0" borderId="0" xfId="3" applyFont="1"/>
    <xf numFmtId="0" fontId="55" fillId="0" borderId="26" xfId="3" applyFont="1" applyBorder="1"/>
    <xf numFmtId="1" fontId="54" fillId="0" borderId="26" xfId="3" applyNumberFormat="1" applyFont="1" applyBorder="1"/>
    <xf numFmtId="1" fontId="54" fillId="0" borderId="0" xfId="3" applyNumberFormat="1" applyFont="1"/>
    <xf numFmtId="1" fontId="54" fillId="0" borderId="0" xfId="3" applyNumberFormat="1" applyFont="1" applyAlignment="1">
      <alignment wrapText="1"/>
    </xf>
    <xf numFmtId="1" fontId="54" fillId="0" borderId="26" xfId="3" applyNumberFormat="1" applyFont="1" applyBorder="1" applyAlignment="1">
      <alignment wrapText="1"/>
    </xf>
    <xf numFmtId="1" fontId="52" fillId="0" borderId="0" xfId="3" applyNumberFormat="1"/>
    <xf numFmtId="0" fontId="56" fillId="10" borderId="0" xfId="0" applyFont="1" applyFill="1"/>
    <xf numFmtId="0" fontId="56" fillId="10" borderId="0" xfId="0" applyFont="1" applyFill="1" applyBorder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right"/>
    </xf>
    <xf numFmtId="0" fontId="11" fillId="8" borderId="0" xfId="2" applyFill="1" applyAlignment="1">
      <alignment horizontal="left" indent="8"/>
    </xf>
    <xf numFmtId="0" fontId="37" fillId="8" borderId="0" xfId="2" applyFont="1" applyFill="1" applyAlignment="1">
      <alignment horizontal="left" indent="9"/>
    </xf>
    <xf numFmtId="0" fontId="11" fillId="8" borderId="0" xfId="2" applyFill="1" applyAlignment="1">
      <alignment horizontal="left" indent="9"/>
    </xf>
    <xf numFmtId="0" fontId="57" fillId="8" borderId="0" xfId="2" applyFont="1" applyFill="1" applyAlignment="1">
      <alignment horizontal="left" indent="9"/>
    </xf>
    <xf numFmtId="0" fontId="57" fillId="8" borderId="0" xfId="2" applyFont="1" applyFill="1" applyAlignment="1">
      <alignment horizontal="left" indent="11"/>
    </xf>
    <xf numFmtId="0" fontId="38" fillId="8" borderId="0" xfId="2" applyFont="1" applyFill="1" applyAlignment="1">
      <alignment horizontal="left" indent="9"/>
    </xf>
    <xf numFmtId="0" fontId="37" fillId="8" borderId="0" xfId="2" applyFont="1" applyFill="1" applyAlignment="1">
      <alignment horizontal="left" indent="8"/>
    </xf>
    <xf numFmtId="0" fontId="37" fillId="8" borderId="0" xfId="2" applyFont="1" applyFill="1" applyAlignment="1">
      <alignment horizontal="left" indent="12"/>
    </xf>
    <xf numFmtId="0" fontId="11" fillId="8" borderId="0" xfId="2" applyFill="1" applyAlignment="1">
      <alignment horizontal="left" indent="12"/>
    </xf>
    <xf numFmtId="0" fontId="32" fillId="8" borderId="0" xfId="2" applyFont="1" applyFill="1" applyAlignment="1">
      <alignment horizontal="left" indent="7"/>
    </xf>
    <xf numFmtId="0" fontId="58" fillId="8" borderId="0" xfId="2" applyFont="1" applyFill="1" applyAlignment="1">
      <alignment horizontal="left" indent="7"/>
    </xf>
    <xf numFmtId="0" fontId="34" fillId="8" borderId="0" xfId="2" applyFont="1" applyFill="1" applyAlignment="1">
      <alignment horizontal="left" indent="4"/>
    </xf>
    <xf numFmtId="0" fontId="38" fillId="8" borderId="0" xfId="2" applyFont="1" applyFill="1" applyAlignment="1">
      <alignment horizontal="left" indent="4"/>
    </xf>
    <xf numFmtId="0" fontId="37" fillId="8" borderId="0" xfId="2" applyFont="1" applyFill="1" applyAlignment="1">
      <alignment horizontal="left" indent="13"/>
    </xf>
    <xf numFmtId="0" fontId="11" fillId="8" borderId="0" xfId="2" applyFill="1" applyAlignment="1">
      <alignment horizontal="left" indent="13"/>
    </xf>
    <xf numFmtId="0" fontId="33" fillId="0" borderId="0" xfId="2" applyFont="1"/>
    <xf numFmtId="0" fontId="60" fillId="2" borderId="14" xfId="2" applyFont="1" applyFill="1" applyBorder="1" applyAlignment="1" applyProtection="1">
      <alignment horizontal="center" vertical="center"/>
      <protection locked="0"/>
    </xf>
    <xf numFmtId="0" fontId="61" fillId="10" borderId="0" xfId="0" applyFont="1" applyFill="1" applyBorder="1"/>
    <xf numFmtId="0" fontId="62" fillId="10" borderId="0" xfId="0" applyFont="1" applyFill="1" applyBorder="1"/>
    <xf numFmtId="0" fontId="35" fillId="10" borderId="0" xfId="0" applyFont="1" applyFill="1" applyBorder="1" applyAlignment="1">
      <alignment horizontal="right"/>
    </xf>
    <xf numFmtId="0" fontId="64" fillId="10" borderId="0" xfId="0" applyFont="1" applyFill="1" applyBorder="1" applyAlignment="1">
      <alignment horizontal="center"/>
    </xf>
    <xf numFmtId="0" fontId="65" fillId="10" borderId="0" xfId="0" applyFont="1" applyFill="1" applyAlignment="1">
      <alignment horizontal="center"/>
    </xf>
    <xf numFmtId="0" fontId="66" fillId="10" borderId="0" xfId="0" applyFont="1" applyFill="1" applyAlignment="1">
      <alignment horizontal="right"/>
    </xf>
    <xf numFmtId="0" fontId="11" fillId="0" borderId="0" xfId="2"/>
    <xf numFmtId="0" fontId="16" fillId="0" borderId="0" xfId="2" applyFont="1"/>
    <xf numFmtId="0" fontId="18" fillId="0" borderId="0" xfId="2" applyFont="1"/>
    <xf numFmtId="0" fontId="20" fillId="0" borderId="0" xfId="2" applyFont="1"/>
    <xf numFmtId="0" fontId="54" fillId="0" borderId="0" xfId="0" applyFont="1"/>
    <xf numFmtId="49" fontId="54" fillId="0" borderId="0" xfId="0" applyNumberFormat="1" applyFont="1"/>
    <xf numFmtId="0" fontId="54" fillId="0" borderId="0" xfId="0" applyFont="1" applyAlignment="1">
      <alignment wrapText="1"/>
    </xf>
    <xf numFmtId="164" fontId="54" fillId="0" borderId="0" xfId="0" applyNumberFormat="1" applyFont="1"/>
    <xf numFmtId="0" fontId="54" fillId="0" borderId="27" xfId="0" applyFont="1" applyBorder="1"/>
    <xf numFmtId="0" fontId="44" fillId="13" borderId="27" xfId="0" applyFont="1" applyFill="1" applyBorder="1"/>
    <xf numFmtId="0" fontId="68" fillId="0" borderId="27" xfId="5" applyBorder="1" applyAlignment="1" applyProtection="1">
      <alignment horizontal="center"/>
    </xf>
    <xf numFmtId="49" fontId="68" fillId="0" borderId="27" xfId="5" applyNumberFormat="1" applyBorder="1" applyAlignment="1" applyProtection="1">
      <alignment horizontal="center"/>
    </xf>
    <xf numFmtId="0" fontId="68" fillId="0" borderId="27" xfId="5" applyBorder="1" applyAlignment="1" applyProtection="1">
      <alignment horizontal="center" wrapText="1"/>
    </xf>
    <xf numFmtId="164" fontId="68" fillId="0" borderId="27" xfId="5" applyNumberFormat="1" applyBorder="1" applyAlignment="1" applyProtection="1">
      <alignment horizontal="center"/>
    </xf>
    <xf numFmtId="0" fontId="44" fillId="14" borderId="27" xfId="0" applyFont="1" applyFill="1" applyBorder="1"/>
    <xf numFmtId="0" fontId="69" fillId="0" borderId="0" xfId="0" applyFont="1" applyAlignment="1">
      <alignment horizontal="center"/>
    </xf>
    <xf numFmtId="0" fontId="71" fillId="0" borderId="0" xfId="0" applyFont="1"/>
    <xf numFmtId="0" fontId="72" fillId="13" borderId="27" xfId="0" applyFont="1" applyFill="1" applyBorder="1" applyAlignment="1">
      <alignment horizontal="center"/>
    </xf>
    <xf numFmtId="0" fontId="72" fillId="0" borderId="27" xfId="0" applyFont="1" applyBorder="1" applyAlignment="1">
      <alignment wrapText="1"/>
    </xf>
    <xf numFmtId="49" fontId="73" fillId="12" borderId="27" xfId="0" applyNumberFormat="1" applyFont="1" applyFill="1" applyBorder="1" applyAlignment="1">
      <alignment wrapText="1"/>
    </xf>
    <xf numFmtId="164" fontId="44" fillId="0" borderId="27" xfId="0" applyNumberFormat="1" applyFont="1" applyBorder="1"/>
    <xf numFmtId="0" fontId="68" fillId="0" borderId="0" xfId="5" applyBorder="1" applyAlignment="1" applyProtection="1">
      <alignment horizontal="center"/>
    </xf>
    <xf numFmtId="0" fontId="74" fillId="0" borderId="27" xfId="0" applyFont="1" applyBorder="1"/>
    <xf numFmtId="0" fontId="74" fillId="0" borderId="27" xfId="0" applyFont="1" applyBorder="1" applyAlignment="1">
      <alignment wrapText="1"/>
    </xf>
    <xf numFmtId="164" fontId="54" fillId="0" borderId="27" xfId="0" applyNumberFormat="1" applyFont="1" applyBorder="1" applyAlignment="1">
      <alignment wrapText="1"/>
    </xf>
    <xf numFmtId="0" fontId="72" fillId="0" borderId="27" xfId="0" applyFont="1" applyBorder="1"/>
    <xf numFmtId="0" fontId="74" fillId="0" borderId="27" xfId="0" applyFont="1" applyBorder="1" applyAlignment="1">
      <alignment horizontal="left"/>
    </xf>
    <xf numFmtId="0" fontId="74" fillId="0" borderId="27" xfId="0" applyFont="1" applyBorder="1" applyAlignment="1">
      <alignment horizontal="right" wrapText="1"/>
    </xf>
    <xf numFmtId="0" fontId="54" fillId="0" borderId="0" xfId="0" applyFont="1" applyAlignment="1">
      <alignment horizontal="left"/>
    </xf>
    <xf numFmtId="49" fontId="54" fillId="0" borderId="0" xfId="0" applyNumberFormat="1" applyFont="1" applyAlignment="1">
      <alignment wrapText="1"/>
    </xf>
    <xf numFmtId="0" fontId="54" fillId="0" borderId="26" xfId="0" applyFont="1" applyBorder="1"/>
    <xf numFmtId="49" fontId="54" fillId="0" borderId="26" xfId="0" applyNumberFormat="1" applyFont="1" applyBorder="1"/>
    <xf numFmtId="0" fontId="54" fillId="0" borderId="26" xfId="0" applyFont="1" applyBorder="1" applyAlignment="1">
      <alignment wrapText="1"/>
    </xf>
    <xf numFmtId="164" fontId="0" fillId="0" borderId="0" xfId="0" applyNumberFormat="1"/>
    <xf numFmtId="49" fontId="54" fillId="15" borderId="0" xfId="0" applyNumberFormat="1" applyFont="1" applyFill="1" applyBorder="1" applyAlignment="1">
      <alignment wrapText="1"/>
    </xf>
    <xf numFmtId="49" fontId="54" fillId="15" borderId="0" xfId="0" applyNumberFormat="1" applyFont="1" applyFill="1" applyBorder="1"/>
    <xf numFmtId="164" fontId="54" fillId="15" borderId="0" xfId="0" applyNumberFormat="1" applyFont="1" applyFill="1" applyBorder="1"/>
    <xf numFmtId="0" fontId="54" fillId="15" borderId="0" xfId="0" applyFont="1" applyFill="1" applyBorder="1"/>
    <xf numFmtId="164" fontId="0" fillId="15" borderId="0" xfId="0" applyNumberFormat="1" applyFill="1" applyBorder="1"/>
    <xf numFmtId="0" fontId="0" fillId="15" borderId="0" xfId="0" applyFill="1" applyBorder="1"/>
    <xf numFmtId="0" fontId="72" fillId="14" borderId="27" xfId="0" applyFont="1" applyFill="1" applyBorder="1" applyAlignment="1">
      <alignment horizontal="center"/>
    </xf>
    <xf numFmtId="0" fontId="68" fillId="0" borderId="0" xfId="5" applyAlignment="1" applyProtection="1">
      <alignment horizontal="center"/>
    </xf>
    <xf numFmtId="0" fontId="76" fillId="16" borderId="0" xfId="0" applyFont="1" applyFill="1"/>
    <xf numFmtId="164" fontId="76" fillId="16" borderId="0" xfId="0" applyNumberFormat="1" applyFont="1" applyFill="1"/>
    <xf numFmtId="0" fontId="76" fillId="16" borderId="27" xfId="0" applyFont="1" applyFill="1" applyBorder="1" applyAlignment="1">
      <alignment horizontal="center"/>
    </xf>
    <xf numFmtId="49" fontId="54" fillId="0" borderId="27" xfId="0" applyNumberFormat="1" applyFont="1" applyBorder="1"/>
    <xf numFmtId="49" fontId="71" fillId="0" borderId="27" xfId="0" applyNumberFormat="1" applyFont="1" applyBorder="1" applyAlignment="1">
      <alignment horizontal="center"/>
    </xf>
    <xf numFmtId="49" fontId="71" fillId="0" borderId="27" xfId="0" applyNumberFormat="1" applyFont="1" applyBorder="1" applyAlignment="1">
      <alignment horizontal="center" wrapText="1"/>
    </xf>
    <xf numFmtId="2" fontId="71" fillId="12" borderId="27" xfId="0" applyNumberFormat="1" applyFont="1" applyFill="1" applyBorder="1" applyAlignment="1">
      <alignment horizontal="center" wrapText="1"/>
    </xf>
    <xf numFmtId="49" fontId="54" fillId="0" borderId="27" xfId="0" applyNumberFormat="1" applyFont="1" applyBorder="1" applyAlignment="1">
      <alignment wrapText="1"/>
    </xf>
    <xf numFmtId="49" fontId="54" fillId="0" borderId="27" xfId="0" applyNumberFormat="1" applyFont="1" applyBorder="1" applyAlignment="1">
      <alignment horizontal="center"/>
    </xf>
    <xf numFmtId="49" fontId="54" fillId="0" borderId="27" xfId="0" applyNumberFormat="1" applyFont="1" applyBorder="1" applyAlignment="1">
      <alignment horizontal="center" wrapText="1"/>
    </xf>
    <xf numFmtId="1" fontId="54" fillId="12" borderId="27" xfId="0" applyNumberFormat="1" applyFont="1" applyFill="1" applyBorder="1" applyAlignment="1">
      <alignment horizontal="center" wrapText="1"/>
    </xf>
    <xf numFmtId="0" fontId="54" fillId="0" borderId="27" xfId="0" applyNumberFormat="1" applyFont="1" applyBorder="1" applyAlignment="1">
      <alignment horizontal="center" wrapText="1"/>
    </xf>
    <xf numFmtId="1" fontId="54" fillId="12" borderId="32" xfId="0" applyNumberFormat="1" applyFont="1" applyFill="1" applyBorder="1" applyAlignment="1">
      <alignment horizontal="center" wrapText="1"/>
    </xf>
    <xf numFmtId="49" fontId="53" fillId="0" borderId="27" xfId="0" applyNumberFormat="1" applyFont="1" applyBorder="1" applyAlignment="1">
      <alignment horizontal="right" wrapText="1"/>
    </xf>
    <xf numFmtId="49" fontId="54" fillId="0" borderId="29" xfId="0" applyNumberFormat="1" applyFont="1" applyBorder="1" applyAlignment="1">
      <alignment horizontal="center" wrapText="1"/>
    </xf>
    <xf numFmtId="2" fontId="53" fillId="12" borderId="33" xfId="0" applyNumberFormat="1" applyFont="1" applyFill="1" applyBorder="1" applyAlignment="1">
      <alignment horizontal="center" wrapText="1"/>
    </xf>
    <xf numFmtId="0" fontId="48" fillId="18" borderId="0" xfId="0" applyFont="1" applyFill="1"/>
    <xf numFmtId="0" fontId="56" fillId="18" borderId="0" xfId="0" applyFont="1" applyFill="1"/>
    <xf numFmtId="0" fontId="0" fillId="18" borderId="0" xfId="0" applyFill="1"/>
    <xf numFmtId="0" fontId="14" fillId="10" borderId="0" xfId="0" applyFont="1" applyFill="1" applyBorder="1"/>
    <xf numFmtId="0" fontId="82" fillId="10" borderId="0" xfId="0" applyFont="1" applyFill="1" applyBorder="1" applyAlignment="1">
      <alignment horizontal="right"/>
    </xf>
    <xf numFmtId="0" fontId="14" fillId="10" borderId="0" xfId="0" applyFont="1" applyFill="1"/>
    <xf numFmtId="1" fontId="27" fillId="2" borderId="14" xfId="2" applyNumberFormat="1" applyFont="1" applyFill="1" applyBorder="1" applyAlignment="1" applyProtection="1">
      <alignment horizontal="center" vertical="center"/>
      <protection locked="0"/>
    </xf>
    <xf numFmtId="0" fontId="52" fillId="0" borderId="0" xfId="3"/>
    <xf numFmtId="0" fontId="75" fillId="0" borderId="0" xfId="3" applyFont="1"/>
    <xf numFmtId="0" fontId="52" fillId="0" borderId="0" xfId="3" applyFont="1"/>
    <xf numFmtId="0" fontId="52" fillId="0" borderId="0" xfId="3" applyFont="1" applyAlignment="1">
      <alignment horizontal="center"/>
    </xf>
    <xf numFmtId="0" fontId="52" fillId="0" borderId="0" xfId="3" applyAlignment="1">
      <alignment horizontal="center"/>
    </xf>
    <xf numFmtId="1" fontId="52" fillId="0" borderId="0" xfId="3" applyNumberFormat="1" applyAlignment="1">
      <alignment horizontal="center"/>
    </xf>
    <xf numFmtId="0" fontId="83" fillId="19" borderId="0" xfId="3" applyFont="1" applyFill="1"/>
    <xf numFmtId="0" fontId="84" fillId="19" borderId="0" xfId="3" applyFont="1" applyFill="1"/>
    <xf numFmtId="1" fontId="52" fillId="0" borderId="0" xfId="3" applyNumberFormat="1" applyFont="1"/>
    <xf numFmtId="0" fontId="75" fillId="0" borderId="0" xfId="0" applyFont="1"/>
    <xf numFmtId="0" fontId="52" fillId="0" borderId="0" xfId="0" applyFont="1"/>
    <xf numFmtId="0" fontId="15" fillId="19" borderId="0" xfId="0" applyFont="1" applyFill="1"/>
    <xf numFmtId="0" fontId="84" fillId="19" borderId="0" xfId="0" applyFont="1" applyFill="1"/>
    <xf numFmtId="0" fontId="86" fillId="10" borderId="0" xfId="0" applyFont="1" applyFill="1"/>
    <xf numFmtId="0" fontId="86" fillId="10" borderId="0" xfId="3" applyFont="1" applyFill="1" applyAlignment="1">
      <alignment horizontal="center"/>
    </xf>
    <xf numFmtId="16" fontId="0" fillId="0" borderId="0" xfId="0" applyNumberFormat="1"/>
    <xf numFmtId="0" fontId="44" fillId="18" borderId="0" xfId="0" applyFont="1" applyFill="1"/>
    <xf numFmtId="0" fontId="10" fillId="18" borderId="0" xfId="0" applyFont="1" applyFill="1"/>
    <xf numFmtId="0" fontId="0" fillId="0" borderId="0" xfId="0" applyAlignment="1">
      <alignment horizontal="center"/>
    </xf>
    <xf numFmtId="0" fontId="75" fillId="0" borderId="4" xfId="3" applyFont="1" applyBorder="1"/>
    <xf numFmtId="0" fontId="75" fillId="0" borderId="6" xfId="3" applyFont="1" applyBorder="1"/>
    <xf numFmtId="0" fontId="52" fillId="0" borderId="4" xfId="3" applyBorder="1"/>
    <xf numFmtId="0" fontId="52" fillId="0" borderId="6" xfId="3" applyBorder="1"/>
    <xf numFmtId="0" fontId="52" fillId="0" borderId="7" xfId="3" applyBorder="1"/>
    <xf numFmtId="0" fontId="52" fillId="0" borderId="8" xfId="3" applyBorder="1"/>
    <xf numFmtId="0" fontId="75" fillId="0" borderId="7" xfId="3" applyFont="1" applyBorder="1"/>
    <xf numFmtId="0" fontId="75" fillId="0" borderId="8" xfId="3" applyFont="1" applyBorder="1"/>
    <xf numFmtId="0" fontId="52" fillId="0" borderId="7" xfId="3" applyFont="1" applyBorder="1"/>
    <xf numFmtId="0" fontId="87" fillId="0" borderId="0" xfId="3" applyFont="1"/>
    <xf numFmtId="0" fontId="88" fillId="10" borderId="0" xfId="0" applyFont="1" applyFill="1"/>
    <xf numFmtId="0" fontId="52" fillId="21" borderId="0" xfId="3" applyFill="1"/>
    <xf numFmtId="0" fontId="75" fillId="21" borderId="0" xfId="3" applyFont="1" applyFill="1"/>
    <xf numFmtId="0" fontId="90" fillId="10" borderId="0" xfId="0" applyFont="1" applyFill="1" applyBorder="1"/>
    <xf numFmtId="0" fontId="0" fillId="0" borderId="0" xfId="0" applyNumberFormat="1"/>
    <xf numFmtId="0" fontId="91" fillId="20" borderId="34" xfId="0" applyFont="1" applyFill="1" applyBorder="1" applyAlignment="1">
      <alignment horizontal="center" vertical="center" wrapText="1"/>
    </xf>
    <xf numFmtId="0" fontId="0" fillId="20" borderId="35" xfId="0" applyFill="1" applyBorder="1"/>
    <xf numFmtId="0" fontId="14" fillId="9" borderId="0" xfId="0" applyFont="1" applyFill="1" applyProtection="1">
      <protection locked="0"/>
    </xf>
    <xf numFmtId="0" fontId="0" fillId="9" borderId="0" xfId="0" applyFill="1" applyProtection="1">
      <protection locked="0"/>
    </xf>
    <xf numFmtId="0" fontId="14" fillId="0" borderId="0" xfId="0" applyFont="1" applyAlignment="1" applyProtection="1">
      <alignment horizontal="center"/>
      <protection locked="0"/>
    </xf>
    <xf numFmtId="0" fontId="14" fillId="0" borderId="0" xfId="0" applyFont="1" applyAlignment="1" applyProtection="1">
      <alignment horizontal="center" wrapText="1"/>
      <protection locked="0"/>
    </xf>
    <xf numFmtId="0" fontId="35" fillId="0" borderId="0" xfId="0" applyFont="1" applyAlignment="1" applyProtection="1">
      <alignment horizontal="center"/>
      <protection locked="0"/>
    </xf>
    <xf numFmtId="0" fontId="93" fillId="16" borderId="0" xfId="0" applyFont="1" applyFill="1" applyBorder="1"/>
    <xf numFmtId="0" fontId="93" fillId="16" borderId="0" xfId="0" applyFont="1" applyFill="1" applyBorder="1" applyAlignment="1">
      <alignment horizontal="left"/>
    </xf>
    <xf numFmtId="0" fontId="41" fillId="2" borderId="14" xfId="2" applyFont="1" applyFill="1" applyBorder="1" applyAlignment="1" applyProtection="1">
      <alignment horizontal="center" vertical="center"/>
      <protection locked="0"/>
    </xf>
    <xf numFmtId="0" fontId="39" fillId="0" borderId="0" xfId="0" applyFont="1"/>
    <xf numFmtId="0" fontId="0" fillId="10" borderId="0" xfId="0" applyFont="1" applyFill="1"/>
    <xf numFmtId="0" fontId="44" fillId="0" borderId="0" xfId="0" applyFont="1" applyFill="1"/>
    <xf numFmtId="0" fontId="0" fillId="0" borderId="36" xfId="0" applyBorder="1"/>
    <xf numFmtId="0" fontId="44" fillId="0" borderId="36" xfId="0" applyFont="1" applyBorder="1"/>
    <xf numFmtId="0" fontId="100" fillId="10" borderId="0" xfId="0" applyFont="1" applyFill="1" applyBorder="1" applyAlignment="1">
      <alignment horizontal="right"/>
    </xf>
    <xf numFmtId="0" fontId="101" fillId="10" borderId="0" xfId="0" applyFont="1" applyFill="1" applyBorder="1" applyAlignment="1">
      <alignment horizontal="right"/>
    </xf>
    <xf numFmtId="0" fontId="102" fillId="10" borderId="0" xfId="0" applyFont="1" applyFill="1" applyBorder="1"/>
    <xf numFmtId="0" fontId="52" fillId="0" borderId="27" xfId="3" applyBorder="1" applyAlignment="1"/>
    <xf numFmtId="0" fontId="52" fillId="0" borderId="27" xfId="3" applyBorder="1"/>
    <xf numFmtId="0" fontId="109" fillId="10" borderId="0" xfId="0" applyFont="1" applyFill="1" applyBorder="1"/>
    <xf numFmtId="0" fontId="33" fillId="0" borderId="0" xfId="0" applyFont="1"/>
    <xf numFmtId="0" fontId="0" fillId="0" borderId="0" xfId="0" applyFill="1"/>
    <xf numFmtId="0" fontId="0" fillId="0" borderId="0" xfId="0" applyFont="1" applyFill="1"/>
    <xf numFmtId="0" fontId="45" fillId="0" borderId="0" xfId="0" applyFont="1" applyFill="1"/>
    <xf numFmtId="0" fontId="52" fillId="0" borderId="7" xfId="0" applyFont="1" applyBorder="1"/>
    <xf numFmtId="0" fontId="52" fillId="0" borderId="8" xfId="0" applyFont="1" applyBorder="1"/>
    <xf numFmtId="0" fontId="109" fillId="10" borderId="0" xfId="0" applyFont="1" applyFill="1" applyBorder="1" applyAlignment="1">
      <alignment horizontal="right"/>
    </xf>
    <xf numFmtId="0" fontId="15" fillId="0" borderId="0" xfId="0" applyFont="1"/>
    <xf numFmtId="0" fontId="112" fillId="0" borderId="0" xfId="0" applyFont="1"/>
    <xf numFmtId="0" fontId="113" fillId="0" borderId="0" xfId="0" applyFont="1" applyBorder="1"/>
    <xf numFmtId="0" fontId="15" fillId="0" borderId="0" xfId="0" applyFont="1" applyFill="1"/>
    <xf numFmtId="0" fontId="113" fillId="16" borderId="0" xfId="0" applyFont="1" applyFill="1" applyBorder="1"/>
    <xf numFmtId="0" fontId="114" fillId="10" borderId="0" xfId="0" applyFont="1" applyFill="1" applyBorder="1"/>
    <xf numFmtId="0" fontId="14" fillId="0" borderId="0" xfId="0" applyFont="1"/>
    <xf numFmtId="0" fontId="9" fillId="0" borderId="0" xfId="2" applyFont="1"/>
    <xf numFmtId="0" fontId="0" fillId="0" borderId="0" xfId="0" applyFont="1"/>
    <xf numFmtId="0" fontId="122" fillId="10" borderId="0" xfId="0" applyFont="1" applyFill="1" applyBorder="1"/>
    <xf numFmtId="0" fontId="14" fillId="3" borderId="1" xfId="1" applyFont="1" applyAlignment="1" applyProtection="1">
      <alignment horizontal="center"/>
      <protection locked="0"/>
    </xf>
    <xf numFmtId="0" fontId="121" fillId="3" borderId="1" xfId="1" applyFont="1" applyAlignment="1" applyProtection="1">
      <alignment horizontal="center"/>
      <protection locked="0"/>
    </xf>
    <xf numFmtId="1" fontId="121" fillId="3" borderId="1" xfId="1" applyNumberFormat="1" applyFont="1" applyAlignment="1" applyProtection="1">
      <alignment horizontal="center"/>
      <protection locked="0"/>
    </xf>
    <xf numFmtId="0" fontId="52" fillId="0" borderId="0" xfId="0" applyFont="1" applyBorder="1" applyAlignment="1"/>
    <xf numFmtId="2" fontId="52" fillId="0" borderId="0" xfId="3" applyNumberFormat="1"/>
    <xf numFmtId="2" fontId="0" fillId="0" borderId="0" xfId="0" applyNumberFormat="1"/>
    <xf numFmtId="1" fontId="0" fillId="0" borderId="0" xfId="0" applyNumberFormat="1"/>
    <xf numFmtId="2" fontId="75" fillId="0" borderId="0" xfId="0" applyNumberFormat="1" applyFont="1"/>
    <xf numFmtId="0" fontId="56" fillId="18" borderId="0" xfId="0" applyFont="1" applyFill="1" applyProtection="1"/>
    <xf numFmtId="0" fontId="56" fillId="18" borderId="0" xfId="0" applyFont="1" applyFill="1" applyAlignment="1" applyProtection="1">
      <alignment horizontal="left"/>
    </xf>
    <xf numFmtId="0" fontId="48" fillId="10" borderId="0" xfId="0" applyFont="1" applyFill="1" applyProtection="1"/>
    <xf numFmtId="0" fontId="0" fillId="10" borderId="0" xfId="0" applyFill="1" applyProtection="1"/>
    <xf numFmtId="0" fontId="0" fillId="10" borderId="0" xfId="0" applyFill="1" applyAlignment="1" applyProtection="1">
      <alignment horizontal="center"/>
    </xf>
    <xf numFmtId="0" fontId="14" fillId="10" borderId="0" xfId="0" applyFont="1" applyFill="1" applyProtection="1"/>
    <xf numFmtId="0" fontId="0" fillId="10" borderId="0" xfId="0" applyFont="1" applyFill="1" applyProtection="1"/>
    <xf numFmtId="0" fontId="81" fillId="10" borderId="0" xfId="0" applyFont="1" applyFill="1" applyBorder="1" applyProtection="1"/>
    <xf numFmtId="0" fontId="14" fillId="10" borderId="0" xfId="0" applyFont="1" applyFill="1" applyBorder="1" applyProtection="1"/>
    <xf numFmtId="0" fontId="17" fillId="10" borderId="0" xfId="2" applyFont="1" applyFill="1" applyProtection="1"/>
    <xf numFmtId="0" fontId="17" fillId="10" borderId="0" xfId="2" applyFont="1" applyFill="1" applyBorder="1" applyProtection="1"/>
    <xf numFmtId="0" fontId="49" fillId="10" borderId="0" xfId="2" applyFont="1" applyFill="1" applyAlignment="1" applyProtection="1">
      <alignment horizontal="center"/>
    </xf>
    <xf numFmtId="0" fontId="16" fillId="10" borderId="0" xfId="2" applyFont="1" applyFill="1" applyBorder="1" applyAlignment="1" applyProtection="1">
      <alignment horizontal="center" vertical="center" wrapText="1"/>
    </xf>
    <xf numFmtId="0" fontId="39" fillId="10" borderId="0" xfId="0" applyFont="1" applyFill="1" applyProtection="1"/>
    <xf numFmtId="0" fontId="109" fillId="10" borderId="0" xfId="0" applyFont="1" applyFill="1" applyBorder="1" applyProtection="1"/>
    <xf numFmtId="0" fontId="25" fillId="10" borderId="0" xfId="2" applyFont="1" applyFill="1" applyBorder="1" applyAlignment="1" applyProtection="1">
      <alignment horizontal="center" vertical="center" wrapText="1"/>
    </xf>
    <xf numFmtId="0" fontId="16" fillId="10" borderId="0" xfId="2" applyFont="1" applyFill="1" applyBorder="1" applyAlignment="1" applyProtection="1">
      <alignment horizontal="right" vertical="center"/>
    </xf>
    <xf numFmtId="0" fontId="27" fillId="10" borderId="0" xfId="2" applyFont="1" applyFill="1" applyBorder="1" applyAlignment="1" applyProtection="1">
      <alignment horizontal="center" vertical="center"/>
    </xf>
    <xf numFmtId="0" fontId="0" fillId="10" borderId="0" xfId="0" applyFill="1" applyBorder="1" applyAlignment="1" applyProtection="1">
      <alignment horizontal="center"/>
    </xf>
    <xf numFmtId="0" fontId="48" fillId="10" borderId="0" xfId="0" applyFont="1" applyFill="1" applyAlignment="1" applyProtection="1">
      <alignment horizontal="left"/>
    </xf>
    <xf numFmtId="0" fontId="50" fillId="10" borderId="0" xfId="2" applyFont="1" applyFill="1" applyAlignment="1" applyProtection="1">
      <alignment horizontal="center"/>
    </xf>
    <xf numFmtId="0" fontId="27" fillId="2" borderId="14" xfId="2" applyFont="1" applyFill="1" applyBorder="1" applyAlignment="1" applyProtection="1">
      <alignment horizontal="center" vertical="center"/>
    </xf>
    <xf numFmtId="0" fontId="22" fillId="10" borderId="0" xfId="2" applyFont="1" applyFill="1" applyBorder="1" applyAlignment="1" applyProtection="1">
      <alignment horizontal="center" vertical="center"/>
    </xf>
    <xf numFmtId="0" fontId="22" fillId="10" borderId="17" xfId="2" applyFont="1" applyFill="1" applyBorder="1" applyAlignment="1" applyProtection="1">
      <alignment horizontal="center" vertical="center"/>
    </xf>
    <xf numFmtId="0" fontId="27" fillId="10" borderId="15" xfId="2" applyFont="1" applyFill="1" applyBorder="1" applyAlignment="1" applyProtection="1">
      <alignment horizontal="center" vertical="center"/>
    </xf>
    <xf numFmtId="0" fontId="0" fillId="10" borderId="0" xfId="0" applyFill="1" applyBorder="1" applyProtection="1"/>
    <xf numFmtId="0" fontId="16" fillId="10" borderId="18" xfId="2" applyFont="1" applyFill="1" applyBorder="1" applyAlignment="1" applyProtection="1">
      <alignment horizontal="right" vertical="center"/>
    </xf>
    <xf numFmtId="0" fontId="16" fillId="10" borderId="15" xfId="2" applyFont="1" applyFill="1" applyBorder="1" applyAlignment="1" applyProtection="1">
      <alignment horizontal="right" vertical="center"/>
    </xf>
    <xf numFmtId="0" fontId="22" fillId="10" borderId="18" xfId="2" applyFont="1" applyFill="1" applyBorder="1" applyAlignment="1" applyProtection="1">
      <alignment horizontal="center" vertical="center"/>
    </xf>
    <xf numFmtId="0" fontId="11" fillId="10" borderId="18" xfId="2" applyFill="1" applyBorder="1" applyAlignment="1" applyProtection="1">
      <alignment horizontal="center" vertical="center"/>
    </xf>
    <xf numFmtId="0" fontId="0" fillId="10" borderId="18" xfId="0" applyFill="1" applyBorder="1" applyProtection="1"/>
    <xf numFmtId="0" fontId="48" fillId="10" borderId="0" xfId="0" applyFont="1" applyFill="1" applyBorder="1" applyProtection="1"/>
    <xf numFmtId="0" fontId="17" fillId="10" borderId="0" xfId="2" applyFont="1" applyFill="1" applyAlignment="1" applyProtection="1">
      <alignment horizontal="center"/>
    </xf>
    <xf numFmtId="0" fontId="16" fillId="10" borderId="0" xfId="2" applyFont="1" applyFill="1" applyBorder="1" applyAlignment="1" applyProtection="1">
      <alignment horizontal="left" vertical="center"/>
    </xf>
    <xf numFmtId="0" fontId="56" fillId="10" borderId="0" xfId="0" applyFont="1" applyFill="1" applyProtection="1"/>
    <xf numFmtId="0" fontId="48" fillId="18" borderId="0" xfId="0" applyFont="1" applyFill="1" applyProtection="1"/>
    <xf numFmtId="0" fontId="42" fillId="10" borderId="0" xfId="2" applyFont="1" applyFill="1" applyBorder="1" applyAlignment="1" applyProtection="1">
      <alignment horizontal="center" vertical="center"/>
    </xf>
    <xf numFmtId="0" fontId="42" fillId="10" borderId="0" xfId="2" applyFont="1" applyFill="1" applyBorder="1" applyAlignment="1" applyProtection="1">
      <alignment horizontal="center" vertical="center" wrapText="1"/>
    </xf>
    <xf numFmtId="0" fontId="22" fillId="10" borderId="0" xfId="2" applyFont="1" applyFill="1" applyBorder="1" applyAlignment="1" applyProtection="1">
      <alignment horizontal="center" vertical="center"/>
    </xf>
    <xf numFmtId="0" fontId="39" fillId="10" borderId="0" xfId="0" applyFont="1" applyFill="1" applyBorder="1" applyProtection="1"/>
    <xf numFmtId="0" fontId="80" fillId="10" borderId="0" xfId="0" applyFont="1" applyFill="1" applyBorder="1" applyProtection="1"/>
    <xf numFmtId="0" fontId="22" fillId="10" borderId="0" xfId="2" applyFont="1" applyFill="1" applyAlignment="1" applyProtection="1">
      <alignment horizontal="center"/>
    </xf>
    <xf numFmtId="0" fontId="102" fillId="10" borderId="0" xfId="0" applyFont="1" applyFill="1" applyBorder="1" applyProtection="1"/>
    <xf numFmtId="0" fontId="42" fillId="10" borderId="0" xfId="2" applyFont="1" applyFill="1" applyBorder="1" applyAlignment="1" applyProtection="1">
      <alignment horizontal="left" vertical="center"/>
    </xf>
    <xf numFmtId="0" fontId="41" fillId="10" borderId="0" xfId="2" applyFont="1" applyFill="1" applyBorder="1" applyAlignment="1" applyProtection="1">
      <alignment vertical="center"/>
    </xf>
    <xf numFmtId="0" fontId="80" fillId="10" borderId="0" xfId="0" applyFont="1" applyFill="1" applyProtection="1"/>
    <xf numFmtId="0" fontId="39" fillId="10" borderId="0" xfId="0" applyFont="1" applyFill="1" applyAlignment="1" applyProtection="1">
      <alignment horizontal="right"/>
    </xf>
    <xf numFmtId="0" fontId="29" fillId="10" borderId="0" xfId="0" applyFont="1" applyFill="1" applyProtection="1"/>
    <xf numFmtId="0" fontId="0" fillId="10" borderId="0" xfId="0" applyFont="1" applyFill="1" applyBorder="1" applyProtection="1"/>
    <xf numFmtId="0" fontId="16" fillId="10" borderId="0" xfId="0" applyFont="1" applyFill="1" applyBorder="1" applyProtection="1"/>
    <xf numFmtId="0" fontId="25" fillId="10" borderId="0" xfId="0" applyFont="1" applyFill="1" applyBorder="1" applyAlignment="1" applyProtection="1">
      <alignment horizontal="center"/>
    </xf>
    <xf numFmtId="0" fontId="10" fillId="10" borderId="0" xfId="0" applyFont="1" applyFill="1" applyBorder="1" applyProtection="1"/>
    <xf numFmtId="0" fontId="103" fillId="10" borderId="0" xfId="0" applyFont="1" applyFill="1" applyBorder="1" applyProtection="1"/>
    <xf numFmtId="0" fontId="39" fillId="10" borderId="0" xfId="0" applyFont="1" applyFill="1" applyBorder="1" applyAlignment="1" applyProtection="1">
      <alignment horizontal="center"/>
    </xf>
    <xf numFmtId="0" fontId="104" fillId="10" borderId="0" xfId="0" applyFont="1" applyFill="1" applyProtection="1"/>
    <xf numFmtId="0" fontId="0" fillId="10" borderId="24" xfId="0" applyFill="1" applyBorder="1" applyAlignment="1" applyProtection="1">
      <alignment horizontal="center"/>
    </xf>
    <xf numFmtId="0" fontId="39" fillId="10" borderId="0" xfId="0" applyFont="1" applyFill="1" applyBorder="1" applyAlignment="1" applyProtection="1"/>
    <xf numFmtId="0" fontId="48" fillId="10" borderId="0" xfId="0" applyFont="1" applyFill="1" applyBorder="1" applyAlignment="1" applyProtection="1"/>
    <xf numFmtId="0" fontId="39" fillId="10" borderId="0" xfId="0" applyFont="1" applyFill="1" applyBorder="1" applyAlignment="1" applyProtection="1">
      <alignment horizontal="left"/>
    </xf>
    <xf numFmtId="0" fontId="10" fillId="10" borderId="0" xfId="0" applyFont="1" applyFill="1" applyProtection="1"/>
    <xf numFmtId="0" fontId="39" fillId="10" borderId="0" xfId="0" applyFont="1" applyFill="1" applyAlignment="1" applyProtection="1">
      <alignment horizontal="left"/>
    </xf>
    <xf numFmtId="0" fontId="47" fillId="10" borderId="0" xfId="0" applyFont="1" applyFill="1" applyBorder="1" applyProtection="1"/>
    <xf numFmtId="0" fontId="56" fillId="10" borderId="0" xfId="0" applyFont="1" applyFill="1" applyBorder="1" applyProtection="1"/>
    <xf numFmtId="0" fontId="56" fillId="10" borderId="0" xfId="0" applyFont="1" applyFill="1" applyAlignment="1" applyProtection="1">
      <alignment horizontal="right"/>
    </xf>
    <xf numFmtId="0" fontId="0" fillId="10" borderId="0" xfId="0" applyFill="1" applyAlignment="1" applyProtection="1">
      <alignment horizontal="left"/>
    </xf>
    <xf numFmtId="0" fontId="48" fillId="10" borderId="0" xfId="0" applyFont="1" applyFill="1" applyBorder="1" applyAlignment="1" applyProtection="1">
      <alignment horizontal="right"/>
    </xf>
    <xf numFmtId="1" fontId="48" fillId="10" borderId="0" xfId="0" applyNumberFormat="1" applyFont="1" applyFill="1" applyAlignment="1" applyProtection="1">
      <alignment horizontal="left"/>
    </xf>
    <xf numFmtId="1" fontId="0" fillId="10" borderId="0" xfId="0" applyNumberFormat="1" applyFill="1" applyAlignment="1" applyProtection="1">
      <alignment horizontal="left"/>
    </xf>
    <xf numFmtId="1" fontId="48" fillId="10" borderId="0" xfId="0" applyNumberFormat="1" applyFont="1" applyFill="1" applyAlignment="1" applyProtection="1">
      <alignment horizontal="right"/>
    </xf>
    <xf numFmtId="0" fontId="48" fillId="10" borderId="0" xfId="0" applyFont="1" applyFill="1" applyAlignment="1" applyProtection="1">
      <alignment horizontal="right"/>
    </xf>
    <xf numFmtId="0" fontId="107" fillId="10" borderId="0" xfId="0" applyFont="1" applyFill="1" applyBorder="1" applyAlignment="1" applyProtection="1">
      <alignment horizontal="right"/>
    </xf>
    <xf numFmtId="0" fontId="108" fillId="10" borderId="0" xfId="0" applyFont="1" applyFill="1" applyBorder="1" applyAlignment="1" applyProtection="1">
      <alignment horizontal="right"/>
    </xf>
    <xf numFmtId="0" fontId="0" fillId="10" borderId="0" xfId="0" applyFill="1" applyAlignment="1" applyProtection="1">
      <alignment horizontal="right"/>
    </xf>
    <xf numFmtId="0" fontId="48" fillId="10" borderId="0" xfId="0" applyFont="1" applyFill="1" applyBorder="1" applyAlignment="1" applyProtection="1">
      <alignment horizontal="left"/>
    </xf>
    <xf numFmtId="10" fontId="0" fillId="10" borderId="0" xfId="0" applyNumberFormat="1" applyFill="1" applyAlignment="1" applyProtection="1">
      <alignment horizontal="left"/>
    </xf>
    <xf numFmtId="0" fontId="67" fillId="10" borderId="0" xfId="0" applyFont="1" applyFill="1" applyProtection="1"/>
    <xf numFmtId="0" fontId="63" fillId="10" borderId="0" xfId="0" applyFont="1" applyFill="1" applyAlignment="1" applyProtection="1">
      <alignment horizontal="center" wrapText="1"/>
    </xf>
    <xf numFmtId="0" fontId="63" fillId="10" borderId="0" xfId="0" applyFont="1" applyFill="1" applyProtection="1"/>
    <xf numFmtId="0" fontId="101" fillId="10" borderId="0" xfId="0" applyFont="1" applyFill="1" applyProtection="1"/>
    <xf numFmtId="0" fontId="99" fillId="10" borderId="0" xfId="0" applyFont="1" applyFill="1" applyBorder="1" applyAlignment="1" applyProtection="1">
      <alignment horizontal="right"/>
    </xf>
    <xf numFmtId="0" fontId="63" fillId="10" borderId="0" xfId="0" applyFont="1" applyFill="1" applyBorder="1" applyAlignment="1" applyProtection="1">
      <alignment horizontal="right"/>
    </xf>
    <xf numFmtId="0" fontId="86" fillId="10" borderId="0" xfId="0" applyFont="1" applyFill="1" applyProtection="1"/>
    <xf numFmtId="0" fontId="63" fillId="10" borderId="0" xfId="0" applyFont="1" applyFill="1" applyAlignment="1" applyProtection="1">
      <alignment horizontal="right"/>
    </xf>
    <xf numFmtId="0" fontId="0" fillId="10" borderId="0" xfId="0" applyFont="1" applyFill="1" applyBorder="1" applyAlignment="1" applyProtection="1">
      <alignment horizontal="center"/>
    </xf>
    <xf numFmtId="10" fontId="0" fillId="10" borderId="0" xfId="0" applyNumberFormat="1" applyFont="1" applyFill="1" applyBorder="1" applyAlignment="1" applyProtection="1">
      <alignment horizontal="center"/>
    </xf>
    <xf numFmtId="0" fontId="82" fillId="10" borderId="0" xfId="0" applyFont="1" applyFill="1" applyBorder="1" applyAlignment="1" applyProtection="1">
      <alignment horizontal="right"/>
    </xf>
    <xf numFmtId="0" fontId="63" fillId="10" borderId="0" xfId="0" applyFont="1" applyFill="1" applyAlignment="1" applyProtection="1"/>
    <xf numFmtId="0" fontId="0" fillId="10" borderId="0" xfId="0" applyFont="1" applyFill="1" applyBorder="1" applyAlignment="1" applyProtection="1">
      <alignment horizontal="left"/>
    </xf>
    <xf numFmtId="0" fontId="10" fillId="10" borderId="0" xfId="0" applyFont="1" applyFill="1" applyBorder="1" applyAlignment="1" applyProtection="1">
      <alignment horizontal="left"/>
    </xf>
    <xf numFmtId="0" fontId="90" fillId="10" borderId="0" xfId="0" applyFont="1" applyFill="1" applyBorder="1" applyProtection="1"/>
    <xf numFmtId="10" fontId="0" fillId="10" borderId="0" xfId="0" applyNumberFormat="1" applyFill="1" applyProtection="1"/>
    <xf numFmtId="0" fontId="100" fillId="10" borderId="0" xfId="0" applyFont="1" applyFill="1" applyBorder="1" applyAlignment="1" applyProtection="1">
      <alignment horizontal="right"/>
    </xf>
    <xf numFmtId="0" fontId="101" fillId="10" borderId="0" xfId="0" applyFont="1" applyFill="1" applyBorder="1" applyAlignment="1" applyProtection="1">
      <alignment horizontal="right"/>
    </xf>
    <xf numFmtId="0" fontId="48" fillId="10" borderId="0" xfId="0" applyFont="1" applyFill="1" applyAlignment="1" applyProtection="1">
      <alignment horizontal="center"/>
    </xf>
    <xf numFmtId="0" fontId="49" fillId="10" borderId="0" xfId="0" applyFont="1" applyFill="1" applyAlignment="1" applyProtection="1">
      <alignment horizontal="center"/>
    </xf>
    <xf numFmtId="0" fontId="48" fillId="10" borderId="0" xfId="0" applyFont="1" applyFill="1" applyBorder="1" applyAlignment="1" applyProtection="1">
      <alignment horizontal="center" vertical="center"/>
    </xf>
    <xf numFmtId="0" fontId="0" fillId="10" borderId="0" xfId="0" applyFill="1" applyBorder="1" applyAlignment="1" applyProtection="1">
      <alignment horizontal="center" vertical="center"/>
    </xf>
    <xf numFmtId="0" fontId="0" fillId="10" borderId="0" xfId="0" applyFill="1" applyBorder="1" applyAlignment="1" applyProtection="1">
      <alignment horizontal="right"/>
    </xf>
    <xf numFmtId="0" fontId="86" fillId="10" borderId="0" xfId="3" applyFont="1" applyFill="1" applyProtection="1"/>
    <xf numFmtId="0" fontId="41" fillId="10" borderId="0" xfId="0" applyFont="1" applyFill="1" applyBorder="1" applyAlignment="1" applyProtection="1">
      <alignment horizontal="right"/>
    </xf>
    <xf numFmtId="0" fontId="39" fillId="10" borderId="0" xfId="0" applyFont="1" applyFill="1" applyBorder="1" applyAlignment="1" applyProtection="1">
      <alignment horizontal="center" vertical="center"/>
    </xf>
    <xf numFmtId="0" fontId="81" fillId="10" borderId="0" xfId="0" applyFont="1" applyFill="1" applyProtection="1"/>
    <xf numFmtId="0" fontId="109" fillId="10" borderId="0" xfId="0" applyFont="1" applyFill="1" applyBorder="1" applyAlignment="1" applyProtection="1">
      <alignment horizontal="right"/>
    </xf>
    <xf numFmtId="0" fontId="35" fillId="10" borderId="0" xfId="0" applyFont="1" applyFill="1" applyBorder="1" applyProtection="1"/>
    <xf numFmtId="0" fontId="89" fillId="10" borderId="0" xfId="0" applyFont="1" applyFill="1" applyBorder="1" applyAlignment="1" applyProtection="1">
      <alignment horizontal="center" vertical="center"/>
    </xf>
    <xf numFmtId="0" fontId="16" fillId="10" borderId="0" xfId="0" applyFont="1" applyFill="1" applyProtection="1"/>
    <xf numFmtId="0" fontId="111" fillId="10" borderId="0" xfId="3" applyFont="1" applyFill="1" applyProtection="1"/>
    <xf numFmtId="2" fontId="48" fillId="10" borderId="0" xfId="0" applyNumberFormat="1" applyFont="1" applyFill="1" applyAlignment="1" applyProtection="1">
      <alignment horizontal="center"/>
    </xf>
    <xf numFmtId="1" fontId="0" fillId="10" borderId="0" xfId="0" applyNumberFormat="1" applyFill="1" applyAlignment="1" applyProtection="1">
      <alignment horizontal="right"/>
    </xf>
    <xf numFmtId="164" fontId="48" fillId="10" borderId="0" xfId="0" applyNumberFormat="1" applyFont="1" applyFill="1" applyProtection="1"/>
    <xf numFmtId="0" fontId="16" fillId="10" borderId="25" xfId="0" applyFont="1" applyFill="1" applyBorder="1" applyAlignment="1" applyProtection="1">
      <alignment horizontal="center"/>
    </xf>
    <xf numFmtId="1" fontId="48" fillId="10" borderId="0" xfId="0" applyNumberFormat="1" applyFont="1" applyFill="1" applyAlignment="1" applyProtection="1">
      <alignment horizontal="center"/>
    </xf>
    <xf numFmtId="0" fontId="114" fillId="10" borderId="0" xfId="0" applyFont="1" applyFill="1" applyBorder="1" applyProtection="1"/>
    <xf numFmtId="0" fontId="16" fillId="10" borderId="0" xfId="0" applyFont="1" applyFill="1" applyAlignment="1" applyProtection="1">
      <alignment horizontal="center"/>
    </xf>
    <xf numFmtId="0" fontId="114" fillId="10" borderId="0" xfId="0" applyFont="1" applyFill="1" applyBorder="1" applyAlignment="1" applyProtection="1">
      <alignment horizontal="right"/>
    </xf>
    <xf numFmtId="0" fontId="48" fillId="10" borderId="0" xfId="0" applyFont="1" applyFill="1" applyAlignment="1" applyProtection="1"/>
    <xf numFmtId="0" fontId="35" fillId="10" borderId="0" xfId="0" applyFont="1" applyFill="1" applyProtection="1"/>
    <xf numFmtId="49" fontId="48" fillId="10" borderId="0" xfId="0" applyNumberFormat="1" applyFont="1" applyFill="1" applyProtection="1"/>
    <xf numFmtId="0" fontId="63" fillId="10" borderId="0" xfId="0" applyFont="1" applyFill="1" applyBorder="1" applyAlignment="1" applyProtection="1">
      <alignment horizontal="left"/>
    </xf>
    <xf numFmtId="0" fontId="123" fillId="10" borderId="0" xfId="0" applyFont="1" applyFill="1" applyBorder="1" applyAlignment="1" applyProtection="1">
      <alignment horizontal="left"/>
    </xf>
    <xf numFmtId="1" fontId="0" fillId="10" borderId="0" xfId="0" applyNumberFormat="1" applyFill="1" applyProtection="1"/>
    <xf numFmtId="1" fontId="0" fillId="10" borderId="0" xfId="0" applyNumberFormat="1" applyFill="1" applyBorder="1" applyProtection="1"/>
    <xf numFmtId="1" fontId="48" fillId="10" borderId="0" xfId="0" applyNumberFormat="1" applyFont="1" applyFill="1" applyProtection="1"/>
    <xf numFmtId="0" fontId="8" fillId="10" borderId="0" xfId="2" applyFont="1" applyFill="1" applyBorder="1" applyAlignment="1" applyProtection="1">
      <alignment horizontal="left" vertical="center"/>
    </xf>
    <xf numFmtId="0" fontId="50" fillId="10" borderId="0" xfId="2" applyFont="1" applyFill="1" applyBorder="1" applyAlignment="1" applyProtection="1">
      <alignment horizontal="left" vertical="center"/>
    </xf>
    <xf numFmtId="0" fontId="124" fillId="10" borderId="0" xfId="0" applyFont="1" applyFill="1" applyBorder="1" applyAlignment="1" applyProtection="1">
      <alignment horizontal="left"/>
    </xf>
    <xf numFmtId="0" fontId="86" fillId="10" borderId="0" xfId="3" applyFont="1" applyFill="1" applyAlignment="1" applyProtection="1">
      <alignment horizontal="center"/>
    </xf>
    <xf numFmtId="0" fontId="12" fillId="10" borderId="0" xfId="0" applyFont="1" applyFill="1" applyAlignment="1" applyProtection="1">
      <alignment horizontal="center" vertical="center" shrinkToFit="1"/>
    </xf>
    <xf numFmtId="0" fontId="79" fillId="18" borderId="0" xfId="0" applyFont="1" applyFill="1" applyAlignment="1" applyProtection="1">
      <alignment vertical="center"/>
    </xf>
    <xf numFmtId="0" fontId="17" fillId="10" borderId="26" xfId="2" applyFont="1" applyFill="1" applyBorder="1" applyProtection="1"/>
    <xf numFmtId="0" fontId="24" fillId="10" borderId="26" xfId="2" applyFont="1" applyFill="1" applyBorder="1" applyAlignment="1" applyProtection="1">
      <alignment horizontal="center" vertical="center"/>
    </xf>
    <xf numFmtId="0" fontId="49" fillId="10" borderId="38" xfId="2" applyFont="1" applyFill="1" applyBorder="1" applyAlignment="1" applyProtection="1">
      <alignment horizontal="center"/>
    </xf>
    <xf numFmtId="0" fontId="50" fillId="10" borderId="38" xfId="2" applyFont="1" applyFill="1" applyBorder="1" applyAlignment="1" applyProtection="1">
      <alignment horizontal="center"/>
    </xf>
    <xf numFmtId="0" fontId="7" fillId="10" borderId="0" xfId="2" applyFont="1" applyFill="1" applyAlignment="1" applyProtection="1">
      <alignment horizontal="center"/>
    </xf>
    <xf numFmtId="0" fontId="7" fillId="10" borderId="0" xfId="2" applyFont="1" applyFill="1" applyBorder="1" applyAlignment="1" applyProtection="1">
      <alignment horizontal="center"/>
    </xf>
    <xf numFmtId="0" fontId="121" fillId="10" borderId="0" xfId="0" applyFont="1" applyFill="1" applyBorder="1" applyProtection="1"/>
    <xf numFmtId="0" fontId="48" fillId="10" borderId="0" xfId="0" applyFont="1" applyFill="1" applyBorder="1" applyAlignment="1" applyProtection="1">
      <alignment horizontal="center"/>
    </xf>
    <xf numFmtId="0" fontId="25" fillId="10" borderId="39" xfId="0" applyFont="1" applyFill="1" applyBorder="1" applyAlignment="1" applyProtection="1">
      <alignment horizontal="center"/>
    </xf>
    <xf numFmtId="0" fontId="0" fillId="10" borderId="39" xfId="0" applyFill="1" applyBorder="1" applyProtection="1"/>
    <xf numFmtId="0" fontId="10" fillId="10" borderId="39" xfId="0" applyFont="1" applyFill="1" applyBorder="1" applyProtection="1"/>
    <xf numFmtId="0" fontId="80" fillId="10" borderId="39" xfId="0" applyFont="1" applyFill="1" applyBorder="1" applyAlignment="1" applyProtection="1"/>
    <xf numFmtId="0" fontId="0" fillId="10" borderId="39" xfId="0" applyFont="1" applyFill="1" applyBorder="1" applyProtection="1"/>
    <xf numFmtId="0" fontId="56" fillId="10" borderId="39" xfId="0" applyFont="1" applyFill="1" applyBorder="1" applyProtection="1"/>
    <xf numFmtId="0" fontId="10" fillId="10" borderId="39" xfId="0" applyFont="1" applyFill="1" applyBorder="1" applyAlignment="1" applyProtection="1"/>
    <xf numFmtId="0" fontId="59" fillId="10" borderId="39" xfId="0" applyFont="1" applyFill="1" applyBorder="1" applyProtection="1"/>
    <xf numFmtId="0" fontId="63" fillId="10" borderId="39" xfId="0" applyFont="1" applyFill="1" applyBorder="1" applyAlignment="1" applyProtection="1">
      <alignment horizontal="center" wrapText="1"/>
    </xf>
    <xf numFmtId="0" fontId="63" fillId="10" borderId="39" xfId="0" applyFont="1" applyFill="1" applyBorder="1" applyProtection="1"/>
    <xf numFmtId="0" fontId="48" fillId="10" borderId="39" xfId="0" applyFont="1" applyFill="1" applyBorder="1" applyProtection="1"/>
    <xf numFmtId="0" fontId="0" fillId="10" borderId="39" xfId="0" applyFill="1" applyBorder="1" applyAlignment="1" applyProtection="1">
      <alignment horizontal="left"/>
    </xf>
    <xf numFmtId="0" fontId="55" fillId="10" borderId="0" xfId="3" applyFont="1" applyFill="1" applyProtection="1"/>
    <xf numFmtId="0" fontId="7" fillId="10" borderId="0" xfId="0" applyFont="1" applyFill="1" applyBorder="1" applyAlignment="1" applyProtection="1">
      <alignment horizontal="right" vertical="center"/>
    </xf>
    <xf numFmtId="0" fontId="14" fillId="10" borderId="0" xfId="0" applyFont="1" applyFill="1" applyBorder="1" applyAlignment="1" applyProtection="1">
      <alignment horizontal="right"/>
    </xf>
    <xf numFmtId="0" fontId="22" fillId="10" borderId="0" xfId="0" applyFont="1" applyFill="1" applyBorder="1" applyAlignment="1" applyProtection="1">
      <alignment horizontal="right"/>
    </xf>
    <xf numFmtId="0" fontId="22" fillId="10" borderId="0" xfId="0" applyFont="1" applyFill="1" applyBorder="1" applyProtection="1"/>
    <xf numFmtId="0" fontId="22" fillId="10" borderId="0" xfId="0" applyFont="1" applyFill="1" applyProtection="1"/>
    <xf numFmtId="0" fontId="123" fillId="10" borderId="0" xfId="0" applyFont="1" applyFill="1" applyBorder="1" applyAlignment="1" applyProtection="1">
      <alignment horizontal="right"/>
    </xf>
    <xf numFmtId="0" fontId="123" fillId="10" borderId="0" xfId="0" applyFont="1" applyFill="1" applyAlignment="1" applyProtection="1">
      <alignment horizontal="right"/>
    </xf>
    <xf numFmtId="0" fontId="125" fillId="10" borderId="0" xfId="0" applyFont="1" applyFill="1" applyBorder="1" applyAlignment="1" applyProtection="1">
      <alignment horizontal="right"/>
    </xf>
    <xf numFmtId="0" fontId="7" fillId="10" borderId="0" xfId="2" applyFont="1" applyFill="1" applyBorder="1" applyAlignment="1" applyProtection="1">
      <alignment horizontal="right" vertical="center"/>
    </xf>
    <xf numFmtId="0" fontId="0" fillId="10" borderId="37" xfId="0" applyFont="1" applyFill="1" applyBorder="1" applyProtection="1"/>
    <xf numFmtId="0" fontId="14" fillId="10" borderId="0" xfId="0" applyFont="1" applyFill="1" applyAlignment="1">
      <alignment horizontal="center"/>
    </xf>
    <xf numFmtId="0" fontId="39" fillId="10" borderId="39" xfId="0" applyFont="1" applyFill="1" applyBorder="1" applyProtection="1"/>
    <xf numFmtId="0" fontId="0" fillId="10" borderId="39" xfId="0" applyFill="1" applyBorder="1"/>
    <xf numFmtId="0" fontId="82" fillId="10" borderId="39" xfId="0" applyFont="1" applyFill="1" applyBorder="1" applyAlignment="1" applyProtection="1">
      <alignment horizontal="right"/>
    </xf>
    <xf numFmtId="0" fontId="0" fillId="10" borderId="39" xfId="0" applyFont="1" applyFill="1" applyBorder="1" applyAlignment="1" applyProtection="1">
      <alignment horizontal="center"/>
    </xf>
    <xf numFmtId="0" fontId="63" fillId="10" borderId="39" xfId="0" applyFont="1" applyFill="1" applyBorder="1" applyAlignment="1" applyProtection="1">
      <alignment wrapText="1"/>
    </xf>
    <xf numFmtId="0" fontId="25" fillId="10" borderId="39" xfId="0" applyFont="1" applyFill="1" applyBorder="1" applyAlignment="1" applyProtection="1">
      <alignment horizontal="center" vertical="center"/>
    </xf>
    <xf numFmtId="0" fontId="32" fillId="10" borderId="39" xfId="0" applyFont="1" applyFill="1" applyBorder="1" applyAlignment="1" applyProtection="1">
      <alignment horizontal="left" vertical="center"/>
    </xf>
    <xf numFmtId="0" fontId="32" fillId="10" borderId="0" xfId="0" applyFont="1" applyFill="1" applyBorder="1" applyAlignment="1" applyProtection="1">
      <alignment horizontal="left" vertical="center"/>
    </xf>
    <xf numFmtId="0" fontId="126" fillId="10" borderId="39" xfId="3" applyFont="1" applyFill="1" applyBorder="1" applyProtection="1"/>
    <xf numFmtId="0" fontId="58" fillId="10" borderId="39" xfId="0" applyFont="1" applyFill="1" applyBorder="1" applyProtection="1"/>
    <xf numFmtId="0" fontId="127" fillId="10" borderId="39" xfId="0" applyFont="1" applyFill="1" applyBorder="1" applyProtection="1"/>
    <xf numFmtId="0" fontId="76" fillId="10" borderId="39" xfId="3" applyFont="1" applyFill="1" applyBorder="1" applyAlignment="1" applyProtection="1">
      <alignment horizontal="left"/>
    </xf>
    <xf numFmtId="0" fontId="76" fillId="10" borderId="39" xfId="3" applyFont="1" applyFill="1" applyBorder="1" applyAlignment="1" applyProtection="1">
      <alignment horizontal="right"/>
    </xf>
    <xf numFmtId="0" fontId="76" fillId="10" borderId="39" xfId="3" applyFont="1" applyFill="1" applyBorder="1" applyAlignment="1" applyProtection="1">
      <alignment horizontal="center"/>
    </xf>
    <xf numFmtId="0" fontId="66" fillId="10" borderId="39" xfId="0" applyFont="1" applyFill="1" applyBorder="1" applyAlignment="1" applyProtection="1">
      <alignment horizontal="left"/>
    </xf>
    <xf numFmtId="0" fontId="66" fillId="10" borderId="39" xfId="0" applyFont="1" applyFill="1" applyBorder="1" applyAlignment="1" applyProtection="1">
      <alignment horizontal="center"/>
    </xf>
    <xf numFmtId="0" fontId="66" fillId="10" borderId="39" xfId="0" applyFont="1" applyFill="1" applyBorder="1" applyProtection="1"/>
    <xf numFmtId="0" fontId="35" fillId="10" borderId="39" xfId="0" applyFont="1" applyFill="1" applyBorder="1" applyProtection="1"/>
    <xf numFmtId="0" fontId="67" fillId="10" borderId="39" xfId="0" applyFont="1" applyFill="1" applyBorder="1" applyProtection="1"/>
    <xf numFmtId="0" fontId="128" fillId="10" borderId="0" xfId="0" applyFont="1" applyFill="1" applyBorder="1" applyAlignment="1" applyProtection="1">
      <alignment horizontal="right"/>
    </xf>
    <xf numFmtId="0" fontId="128" fillId="10" borderId="0" xfId="0" applyFont="1" applyFill="1" applyAlignment="1" applyProtection="1">
      <alignment horizontal="right"/>
    </xf>
    <xf numFmtId="0" fontId="67" fillId="10" borderId="39" xfId="0" applyFont="1" applyFill="1" applyBorder="1" applyAlignment="1" applyProtection="1">
      <alignment horizontal="right"/>
    </xf>
    <xf numFmtId="0" fontId="128" fillId="10" borderId="0" xfId="0" applyFont="1" applyFill="1" applyBorder="1" applyAlignment="1">
      <alignment horizontal="right"/>
    </xf>
    <xf numFmtId="0" fontId="129" fillId="10" borderId="0" xfId="0" applyFont="1" applyFill="1" applyBorder="1" applyAlignment="1">
      <alignment horizontal="right"/>
    </xf>
    <xf numFmtId="0" fontId="62" fillId="10" borderId="39" xfId="0" applyFont="1" applyFill="1" applyBorder="1" applyAlignment="1">
      <alignment horizontal="right"/>
    </xf>
    <xf numFmtId="0" fontId="62" fillId="10" borderId="39" xfId="0" applyFont="1" applyFill="1" applyBorder="1"/>
    <xf numFmtId="0" fontId="62" fillId="10" borderId="39" xfId="0" applyFont="1" applyFill="1" applyBorder="1" applyAlignment="1">
      <alignment horizontal="center"/>
    </xf>
    <xf numFmtId="0" fontId="131" fillId="16" borderId="0" xfId="0" applyFont="1" applyFill="1" applyAlignment="1">
      <alignment horizontal="center"/>
    </xf>
    <xf numFmtId="0" fontId="28" fillId="16" borderId="0" xfId="0" applyFont="1" applyFill="1" applyBorder="1" applyAlignment="1">
      <alignment horizontal="right"/>
    </xf>
    <xf numFmtId="0" fontId="22" fillId="16" borderId="0" xfId="0" applyFont="1" applyFill="1" applyBorder="1" applyAlignment="1">
      <alignment horizontal="center"/>
    </xf>
    <xf numFmtId="0" fontId="22" fillId="16" borderId="27" xfId="0" applyFont="1" applyFill="1" applyBorder="1" applyAlignment="1">
      <alignment horizontal="right"/>
    </xf>
    <xf numFmtId="0" fontId="52" fillId="0" borderId="0" xfId="0" applyFont="1" applyBorder="1" applyAlignment="1">
      <alignment horizontal="left"/>
    </xf>
    <xf numFmtId="0" fontId="22" fillId="16" borderId="27" xfId="0" applyFont="1" applyFill="1" applyBorder="1" applyAlignment="1">
      <alignment horizontal="center"/>
    </xf>
    <xf numFmtId="0" fontId="0" fillId="0" borderId="38" xfId="0" applyBorder="1"/>
    <xf numFmtId="0" fontId="94" fillId="16" borderId="38" xfId="0" applyFont="1" applyFill="1" applyBorder="1" applyAlignment="1">
      <alignment horizontal="center" wrapText="1"/>
    </xf>
    <xf numFmtId="0" fontId="25" fillId="10" borderId="39" xfId="0" applyFont="1" applyFill="1" applyBorder="1" applyProtection="1"/>
    <xf numFmtId="0" fontId="42" fillId="10" borderId="0" xfId="2" applyFont="1" applyFill="1" applyBorder="1" applyAlignment="1" applyProtection="1">
      <alignment horizontal="center" vertical="center"/>
    </xf>
    <xf numFmtId="0" fontId="42" fillId="10" borderId="0" xfId="2" applyFont="1" applyFill="1" applyBorder="1" applyAlignment="1" applyProtection="1">
      <alignment horizontal="left" vertical="center"/>
    </xf>
    <xf numFmtId="0" fontId="22" fillId="10" borderId="0" xfId="2" applyFont="1" applyFill="1" applyBorder="1" applyAlignment="1" applyProtection="1">
      <alignment horizontal="center" vertical="center"/>
    </xf>
    <xf numFmtId="0" fontId="42" fillId="10" borderId="0" xfId="2" applyFont="1" applyFill="1" applyBorder="1" applyAlignment="1" applyProtection="1">
      <alignment horizontal="left" vertical="center" wrapText="1"/>
    </xf>
    <xf numFmtId="0" fontId="39" fillId="10" borderId="0" xfId="0" applyFont="1" applyFill="1" applyBorder="1" applyAlignment="1" applyProtection="1">
      <alignment horizontal="center"/>
    </xf>
    <xf numFmtId="0" fontId="39" fillId="10" borderId="0" xfId="0" applyFont="1" applyFill="1" applyAlignment="1" applyProtection="1">
      <alignment horizontal="center"/>
    </xf>
    <xf numFmtId="0" fontId="0" fillId="10" borderId="0" xfId="0" applyFill="1" applyAlignment="1" applyProtection="1">
      <alignment horizontal="center"/>
    </xf>
    <xf numFmtId="0" fontId="48" fillId="10" borderId="0" xfId="0" applyFont="1" applyFill="1" applyAlignment="1" applyProtection="1">
      <alignment horizontal="center"/>
    </xf>
    <xf numFmtId="0" fontId="22" fillId="10" borderId="0" xfId="2" applyFont="1" applyFill="1" applyAlignment="1" applyProtection="1">
      <alignment horizontal="left"/>
    </xf>
    <xf numFmtId="0" fontId="102" fillId="10" borderId="0" xfId="0" applyFont="1" applyFill="1" applyBorder="1" applyAlignment="1" applyProtection="1">
      <alignment horizontal="left"/>
    </xf>
    <xf numFmtId="0" fontId="102" fillId="10" borderId="0" xfId="0" applyFont="1" applyFill="1" applyAlignment="1" applyProtection="1">
      <alignment horizontal="left"/>
    </xf>
    <xf numFmtId="0" fontId="43" fillId="10" borderId="0" xfId="2" applyFont="1" applyFill="1" applyBorder="1" applyAlignment="1" applyProtection="1">
      <alignment horizontal="center" vertical="center" wrapText="1"/>
    </xf>
    <xf numFmtId="0" fontId="42" fillId="10" borderId="39" xfId="2" applyFont="1" applyFill="1" applyBorder="1" applyAlignment="1" applyProtection="1">
      <alignment vertical="center" wrapText="1"/>
    </xf>
    <xf numFmtId="0" fontId="133" fillId="10" borderId="39" xfId="0" applyFont="1" applyFill="1" applyBorder="1" applyAlignment="1" applyProtection="1">
      <alignment horizontal="left"/>
    </xf>
    <xf numFmtId="0" fontId="134" fillId="10" borderId="39" xfId="0" applyFont="1" applyFill="1" applyBorder="1" applyAlignment="1" applyProtection="1">
      <alignment horizontal="left"/>
    </xf>
    <xf numFmtId="0" fontId="58" fillId="10" borderId="0" xfId="0" applyFont="1" applyFill="1"/>
    <xf numFmtId="0" fontId="32" fillId="10" borderId="39" xfId="2" applyFont="1" applyFill="1" applyBorder="1" applyAlignment="1">
      <alignment horizontal="center" vertical="center" wrapText="1"/>
    </xf>
    <xf numFmtId="0" fontId="6" fillId="10" borderId="0" xfId="0" applyFont="1" applyFill="1" applyBorder="1" applyAlignment="1">
      <alignment horizontal="center" vertical="center"/>
    </xf>
    <xf numFmtId="0" fontId="25" fillId="10" borderId="0" xfId="0" applyFont="1" applyFill="1" applyBorder="1" applyAlignment="1">
      <alignment horizontal="center" vertical="center"/>
    </xf>
    <xf numFmtId="0" fontId="6" fillId="10" borderId="0" xfId="0" applyFont="1" applyFill="1" applyProtection="1"/>
    <xf numFmtId="0" fontId="67" fillId="10" borderId="39" xfId="0" applyFont="1" applyFill="1" applyBorder="1" applyAlignment="1" applyProtection="1">
      <alignment horizontal="center"/>
    </xf>
    <xf numFmtId="0" fontId="92" fillId="16" borderId="41" xfId="0" applyFont="1" applyFill="1" applyBorder="1" applyAlignment="1">
      <alignment horizontal="center"/>
    </xf>
    <xf numFmtId="0" fontId="93" fillId="16" borderId="29" xfId="0" applyFont="1" applyFill="1" applyBorder="1" applyAlignment="1">
      <alignment horizontal="left"/>
    </xf>
    <xf numFmtId="14" fontId="93" fillId="16" borderId="29" xfId="0" applyNumberFormat="1" applyFont="1" applyFill="1" applyBorder="1" applyAlignment="1">
      <alignment horizontal="left"/>
    </xf>
    <xf numFmtId="0" fontId="16" fillId="10" borderId="0" xfId="2" applyFont="1" applyFill="1" applyBorder="1" applyAlignment="1">
      <alignment horizontal="center" vertical="center"/>
    </xf>
    <xf numFmtId="0" fontId="48" fillId="10" borderId="0" xfId="0" applyFont="1" applyFill="1" applyAlignment="1" applyProtection="1">
      <alignment horizontal="center"/>
    </xf>
    <xf numFmtId="0" fontId="56" fillId="18" borderId="0" xfId="0" applyFont="1" applyFill="1" applyAlignment="1" applyProtection="1">
      <alignment horizontal="left"/>
      <protection locked="0"/>
    </xf>
    <xf numFmtId="0" fontId="0" fillId="0" borderId="43" xfId="0" applyBorder="1" applyProtection="1">
      <protection locked="0"/>
    </xf>
    <xf numFmtId="0" fontId="96" fillId="22" borderId="38" xfId="0" applyNumberFormat="1" applyFont="1" applyFill="1" applyBorder="1" applyAlignment="1" applyProtection="1">
      <alignment horizontal="left" vertical="center" wrapText="1"/>
      <protection locked="0"/>
    </xf>
    <xf numFmtId="0" fontId="96" fillId="16" borderId="43" xfId="0" applyFont="1" applyFill="1" applyBorder="1" applyAlignment="1" applyProtection="1">
      <alignment horizontal="center"/>
      <protection locked="0"/>
    </xf>
    <xf numFmtId="0" fontId="96" fillId="16" borderId="38" xfId="0" applyFont="1" applyFill="1" applyBorder="1" applyAlignment="1" applyProtection="1">
      <alignment horizontal="center"/>
      <protection locked="0"/>
    </xf>
    <xf numFmtId="0" fontId="96" fillId="25" borderId="43" xfId="0" applyFont="1" applyFill="1" applyBorder="1" applyAlignment="1" applyProtection="1">
      <alignment horizontal="center"/>
      <protection locked="0"/>
    </xf>
    <xf numFmtId="0" fontId="93" fillId="16" borderId="29" xfId="0" applyFont="1" applyFill="1" applyBorder="1" applyAlignment="1" applyProtection="1">
      <alignment horizontal="left"/>
      <protection locked="0"/>
    </xf>
    <xf numFmtId="0" fontId="93" fillId="16" borderId="30" xfId="0" applyFont="1" applyFill="1" applyBorder="1" applyAlignment="1" applyProtection="1">
      <alignment horizontal="left"/>
      <protection locked="0"/>
    </xf>
    <xf numFmtId="0" fontId="93" fillId="16" borderId="31" xfId="0" applyFont="1" applyFill="1" applyBorder="1" applyAlignment="1" applyProtection="1">
      <alignment horizontal="left"/>
      <protection locked="0"/>
    </xf>
    <xf numFmtId="0" fontId="52" fillId="0" borderId="27" xfId="0" applyFont="1" applyBorder="1" applyAlignment="1" applyProtection="1">
      <alignment horizontal="left"/>
      <protection locked="0"/>
    </xf>
    <xf numFmtId="0" fontId="16" fillId="0" borderId="0" xfId="0" applyFont="1"/>
    <xf numFmtId="49" fontId="0" fillId="0" borderId="0" xfId="0" applyNumberFormat="1"/>
    <xf numFmtId="0" fontId="0" fillId="10" borderId="0" xfId="0" applyFont="1" applyFill="1" applyBorder="1" applyAlignment="1" applyProtection="1">
      <alignment horizontal="right"/>
    </xf>
    <xf numFmtId="0" fontId="92" fillId="16" borderId="40" xfId="0" applyFont="1" applyFill="1" applyBorder="1" applyAlignment="1"/>
    <xf numFmtId="0" fontId="92" fillId="16" borderId="42" xfId="0" applyFont="1" applyFill="1" applyBorder="1" applyAlignment="1"/>
    <xf numFmtId="0" fontId="92" fillId="16" borderId="38" xfId="0" applyFont="1" applyFill="1" applyBorder="1" applyAlignment="1"/>
    <xf numFmtId="0" fontId="0" fillId="0" borderId="0" xfId="0" applyBorder="1"/>
    <xf numFmtId="0" fontId="92" fillId="16" borderId="37" xfId="0" applyFont="1" applyFill="1" applyBorder="1" applyAlignment="1">
      <alignment horizontal="center"/>
    </xf>
    <xf numFmtId="0" fontId="93" fillId="16" borderId="29" xfId="0" applyFont="1" applyFill="1" applyBorder="1" applyAlignment="1"/>
    <xf numFmtId="0" fontId="93" fillId="16" borderId="30" xfId="0" applyFont="1" applyFill="1" applyBorder="1" applyAlignment="1"/>
    <xf numFmtId="0" fontId="93" fillId="16" borderId="31" xfId="0" applyFont="1" applyFill="1" applyBorder="1" applyAlignment="1"/>
    <xf numFmtId="14" fontId="93" fillId="16" borderId="30" xfId="0" applyNumberFormat="1" applyFont="1" applyFill="1" applyBorder="1" applyAlignment="1"/>
    <xf numFmtId="14" fontId="93" fillId="16" borderId="31" xfId="0" applyNumberFormat="1" applyFont="1" applyFill="1" applyBorder="1" applyAlignment="1"/>
    <xf numFmtId="0" fontId="93" fillId="16" borderId="30" xfId="0" applyFont="1" applyFill="1" applyBorder="1" applyAlignment="1" applyProtection="1">
      <protection locked="0"/>
    </xf>
    <xf numFmtId="0" fontId="93" fillId="16" borderId="31" xfId="0" applyFont="1" applyFill="1" applyBorder="1" applyAlignment="1" applyProtection="1">
      <protection locked="0"/>
    </xf>
    <xf numFmtId="0" fontId="0" fillId="0" borderId="40" xfId="0" applyBorder="1"/>
    <xf numFmtId="0" fontId="39" fillId="0" borderId="40" xfId="0" applyFont="1" applyBorder="1"/>
    <xf numFmtId="0" fontId="15" fillId="0" borderId="40" xfId="0" applyFont="1" applyBorder="1"/>
    <xf numFmtId="0" fontId="15" fillId="0" borderId="0" xfId="0" applyFont="1" applyBorder="1"/>
    <xf numFmtId="0" fontId="16" fillId="2" borderId="0" xfId="0" applyFont="1" applyFill="1"/>
    <xf numFmtId="0" fontId="0" fillId="2" borderId="0" xfId="0" applyFill="1"/>
    <xf numFmtId="0" fontId="18" fillId="0" borderId="0" xfId="0" applyFont="1"/>
    <xf numFmtId="0" fontId="18" fillId="9" borderId="0" xfId="0" applyFont="1" applyFill="1"/>
    <xf numFmtId="0" fontId="16" fillId="10" borderId="37" xfId="2" applyFont="1" applyFill="1" applyBorder="1" applyAlignment="1" applyProtection="1">
      <alignment horizontal="right" vertical="center"/>
    </xf>
    <xf numFmtId="0" fontId="16" fillId="10" borderId="0" xfId="2" applyFont="1" applyFill="1" applyBorder="1" applyAlignment="1" applyProtection="1">
      <alignment horizontal="right" vertical="center"/>
    </xf>
    <xf numFmtId="0" fontId="7" fillId="10" borderId="0" xfId="2" applyFont="1" applyFill="1" applyBorder="1" applyAlignment="1" applyProtection="1">
      <alignment horizontal="center" vertical="center"/>
    </xf>
    <xf numFmtId="0" fontId="11" fillId="10" borderId="0" xfId="2" applyFill="1" applyAlignment="1" applyProtection="1">
      <alignment horizontal="center"/>
    </xf>
    <xf numFmtId="0" fontId="16" fillId="10" borderId="40" xfId="2" applyFont="1" applyFill="1" applyBorder="1" applyAlignment="1" applyProtection="1">
      <alignment horizontal="left" vertical="center" wrapText="1"/>
    </xf>
    <xf numFmtId="0" fontId="16" fillId="10" borderId="40" xfId="2" applyFont="1" applyFill="1" applyBorder="1" applyAlignment="1" applyProtection="1">
      <alignment horizontal="center" vertical="center" wrapText="1"/>
    </xf>
    <xf numFmtId="0" fontId="16" fillId="10" borderId="40" xfId="2" applyFont="1" applyFill="1" applyBorder="1" applyAlignment="1" applyProtection="1">
      <alignment horizontal="center" vertical="center" wrapText="1" shrinkToFit="1"/>
    </xf>
    <xf numFmtId="0" fontId="25" fillId="10" borderId="0" xfId="2" applyFont="1" applyFill="1" applyBorder="1" applyAlignment="1" applyProtection="1">
      <alignment horizontal="left" vertical="center"/>
    </xf>
    <xf numFmtId="0" fontId="7" fillId="10" borderId="0" xfId="2" applyFont="1" applyFill="1" applyBorder="1" applyAlignment="1" applyProtection="1">
      <alignment horizontal="left" vertical="center"/>
    </xf>
    <xf numFmtId="0" fontId="0" fillId="10" borderId="26" xfId="0" applyFont="1" applyFill="1" applyBorder="1" applyProtection="1"/>
    <xf numFmtId="0" fontId="22" fillId="10" borderId="0" xfId="2" applyFont="1" applyFill="1" applyBorder="1" applyAlignment="1" applyProtection="1">
      <alignment horizontal="center" vertical="center"/>
    </xf>
    <xf numFmtId="0" fontId="11" fillId="10" borderId="0" xfId="2" applyFill="1" applyBorder="1" applyAlignment="1" applyProtection="1">
      <alignment horizontal="center" vertical="center"/>
    </xf>
    <xf numFmtId="0" fontId="121" fillId="10" borderId="0" xfId="0" applyFont="1" applyFill="1" applyBorder="1" applyAlignment="1" applyProtection="1">
      <alignment horizontal="center"/>
    </xf>
    <xf numFmtId="0" fontId="14" fillId="10" borderId="0" xfId="0" applyFont="1" applyFill="1" applyAlignment="1" applyProtection="1">
      <alignment horizontal="center"/>
    </xf>
    <xf numFmtId="0" fontId="25" fillId="10" borderId="0" xfId="2" applyFont="1" applyFill="1" applyBorder="1" applyAlignment="1" applyProtection="1">
      <alignment horizontal="center" vertical="center"/>
    </xf>
    <xf numFmtId="0" fontId="7" fillId="10" borderId="37" xfId="2" applyFont="1" applyFill="1" applyBorder="1" applyAlignment="1" applyProtection="1">
      <alignment horizontal="center" vertical="center"/>
    </xf>
    <xf numFmtId="0" fontId="0" fillId="10" borderId="0" xfId="0" applyFill="1" applyAlignment="1" applyProtection="1">
      <alignment horizontal="center"/>
    </xf>
    <xf numFmtId="0" fontId="48" fillId="10" borderId="0" xfId="0" applyFont="1" applyFill="1" applyAlignment="1" applyProtection="1">
      <alignment horizontal="center"/>
    </xf>
    <xf numFmtId="0" fontId="11" fillId="10" borderId="0" xfId="2" applyFill="1" applyBorder="1" applyAlignment="1" applyProtection="1">
      <alignment horizontal="left" vertical="center"/>
    </xf>
    <xf numFmtId="0" fontId="50" fillId="10" borderId="0" xfId="2" applyFont="1" applyFill="1" applyBorder="1" applyAlignment="1" applyProtection="1">
      <alignment horizontal="center" vertical="center"/>
    </xf>
    <xf numFmtId="0" fontId="7" fillId="10" borderId="37" xfId="0" applyFont="1" applyFill="1" applyBorder="1" applyAlignment="1" applyProtection="1">
      <alignment horizontal="center"/>
    </xf>
    <xf numFmtId="0" fontId="50" fillId="10" borderId="0" xfId="2" applyFont="1" applyFill="1" applyBorder="1" applyAlignment="1" applyProtection="1">
      <alignment horizontal="center"/>
    </xf>
    <xf numFmtId="0" fontId="16" fillId="10" borderId="42" xfId="2" applyFont="1" applyFill="1" applyBorder="1" applyAlignment="1" applyProtection="1">
      <alignment horizontal="center" vertical="center"/>
    </xf>
    <xf numFmtId="0" fontId="25" fillId="10" borderId="38" xfId="2" applyFont="1" applyFill="1" applyBorder="1" applyAlignment="1" applyProtection="1">
      <alignment horizontal="center" vertical="center"/>
    </xf>
    <xf numFmtId="0" fontId="11" fillId="10" borderId="38" xfId="2" applyFill="1" applyBorder="1" applyAlignment="1" applyProtection="1">
      <alignment horizontal="center" vertical="center"/>
    </xf>
    <xf numFmtId="0" fontId="14" fillId="10" borderId="38" xfId="0" applyFont="1" applyFill="1" applyBorder="1" applyProtection="1"/>
    <xf numFmtId="0" fontId="7" fillId="10" borderId="0" xfId="2" applyFont="1" applyFill="1" applyBorder="1" applyAlignment="1" applyProtection="1">
      <alignment vertical="center"/>
    </xf>
    <xf numFmtId="0" fontId="14" fillId="10" borderId="0" xfId="0" applyFont="1" applyFill="1" applyBorder="1" applyAlignment="1" applyProtection="1"/>
    <xf numFmtId="0" fontId="7" fillId="10" borderId="0" xfId="2" applyFont="1" applyFill="1" applyAlignment="1" applyProtection="1"/>
    <xf numFmtId="0" fontId="16" fillId="10" borderId="26" xfId="2" applyFont="1" applyFill="1" applyBorder="1" applyAlignment="1" applyProtection="1">
      <alignment horizontal="right" vertical="center"/>
    </xf>
    <xf numFmtId="0" fontId="16" fillId="10" borderId="28" xfId="2" applyFont="1" applyFill="1" applyBorder="1" applyAlignment="1" applyProtection="1">
      <alignment horizontal="right" vertical="center"/>
    </xf>
    <xf numFmtId="0" fontId="11" fillId="10" borderId="44" xfId="2" applyFill="1" applyBorder="1" applyAlignment="1" applyProtection="1">
      <alignment horizontal="center" vertical="center"/>
    </xf>
    <xf numFmtId="0" fontId="48" fillId="10" borderId="0" xfId="0" applyFont="1" applyFill="1" applyAlignment="1" applyProtection="1">
      <alignment horizontal="center"/>
    </xf>
    <xf numFmtId="0" fontId="7" fillId="10" borderId="0" xfId="0" applyFont="1" applyFill="1" applyBorder="1" applyAlignment="1" applyProtection="1">
      <alignment horizontal="center"/>
    </xf>
    <xf numFmtId="0" fontId="50" fillId="10" borderId="0" xfId="2" applyFont="1" applyFill="1" applyProtection="1"/>
    <xf numFmtId="0" fontId="49" fillId="10" borderId="0" xfId="2" applyFont="1" applyFill="1" applyProtection="1"/>
    <xf numFmtId="0" fontId="49" fillId="10" borderId="0" xfId="2" applyFont="1" applyFill="1" applyBorder="1" applyAlignment="1" applyProtection="1">
      <alignment vertical="center"/>
    </xf>
    <xf numFmtId="0" fontId="50" fillId="10" borderId="0" xfId="2" applyFont="1" applyFill="1" applyBorder="1" applyAlignment="1" applyProtection="1"/>
    <xf numFmtId="0" fontId="7" fillId="10" borderId="28" xfId="2" applyFont="1" applyFill="1" applyBorder="1" applyAlignment="1" applyProtection="1">
      <alignment horizontal="left"/>
    </xf>
    <xf numFmtId="0" fontId="7" fillId="10" borderId="26" xfId="2" applyFont="1" applyFill="1" applyBorder="1" applyAlignment="1" applyProtection="1">
      <alignment horizontal="left"/>
    </xf>
    <xf numFmtId="0" fontId="0" fillId="10" borderId="26" xfId="0" applyFill="1" applyBorder="1" applyAlignment="1" applyProtection="1">
      <alignment horizontal="center"/>
    </xf>
    <xf numFmtId="0" fontId="39" fillId="10" borderId="26" xfId="0" applyFont="1" applyFill="1" applyBorder="1" applyProtection="1"/>
    <xf numFmtId="0" fontId="11" fillId="10" borderId="26" xfId="2" applyFill="1" applyBorder="1" applyAlignment="1" applyProtection="1">
      <alignment horizontal="left"/>
    </xf>
    <xf numFmtId="0" fontId="14" fillId="10" borderId="26" xfId="0" applyFont="1" applyFill="1" applyBorder="1" applyProtection="1"/>
    <xf numFmtId="0" fontId="14" fillId="10" borderId="43" xfId="0" applyFont="1" applyFill="1" applyBorder="1" applyProtection="1"/>
    <xf numFmtId="0" fontId="121" fillId="10" borderId="0" xfId="0" applyFont="1" applyFill="1" applyProtection="1"/>
    <xf numFmtId="0" fontId="0" fillId="10" borderId="38" xfId="0" applyFill="1" applyBorder="1" applyAlignment="1" applyProtection="1">
      <alignment horizontal="center"/>
    </xf>
    <xf numFmtId="0" fontId="0" fillId="10" borderId="45" xfId="0" applyFill="1" applyBorder="1" applyProtection="1"/>
    <xf numFmtId="0" fontId="19" fillId="10" borderId="18" xfId="2" applyFont="1" applyFill="1" applyBorder="1" applyAlignment="1" applyProtection="1">
      <alignment horizontal="right" vertical="center"/>
    </xf>
    <xf numFmtId="0" fontId="14" fillId="10" borderId="40" xfId="0" applyFont="1" applyFill="1" applyBorder="1" applyProtection="1"/>
    <xf numFmtId="0" fontId="11" fillId="10" borderId="22" xfId="2" applyFill="1" applyBorder="1" applyAlignment="1" applyProtection="1">
      <alignment horizontal="center" vertical="center"/>
    </xf>
    <xf numFmtId="0" fontId="11" fillId="10" borderId="19" xfId="2" applyFill="1" applyBorder="1" applyAlignment="1" applyProtection="1">
      <alignment horizontal="center"/>
    </xf>
    <xf numFmtId="0" fontId="11" fillId="10" borderId="19" xfId="2" applyFill="1" applyBorder="1" applyProtection="1"/>
    <xf numFmtId="0" fontId="25" fillId="10" borderId="19" xfId="2" applyFont="1" applyFill="1" applyBorder="1" applyAlignment="1" applyProtection="1">
      <alignment horizontal="center" vertical="center"/>
    </xf>
    <xf numFmtId="0" fontId="11" fillId="10" borderId="46" xfId="2" applyFill="1" applyBorder="1" applyAlignment="1" applyProtection="1">
      <alignment horizontal="left"/>
    </xf>
    <xf numFmtId="0" fontId="121" fillId="10" borderId="19" xfId="0" applyFont="1" applyFill="1" applyBorder="1" applyAlignment="1" applyProtection="1">
      <alignment horizontal="center"/>
    </xf>
    <xf numFmtId="0" fontId="121" fillId="10" borderId="19" xfId="0" applyFont="1" applyFill="1" applyBorder="1" applyProtection="1"/>
    <xf numFmtId="0" fontId="14" fillId="10" borderId="0" xfId="0" applyFont="1" applyFill="1" applyBorder="1" applyAlignment="1" applyProtection="1">
      <alignment horizontal="center" vertical="center"/>
    </xf>
    <xf numFmtId="49" fontId="48" fillId="10" borderId="0" xfId="0" applyNumberFormat="1" applyFont="1" applyFill="1"/>
    <xf numFmtId="0" fontId="60" fillId="2" borderId="14" xfId="2" applyFont="1" applyFill="1" applyBorder="1" applyAlignment="1" applyProtection="1">
      <alignment horizontal="center" vertical="center"/>
    </xf>
    <xf numFmtId="10" fontId="39" fillId="10" borderId="0" xfId="0" applyNumberFormat="1" applyFont="1" applyFill="1" applyBorder="1" applyAlignment="1" applyProtection="1">
      <alignment horizontal="left"/>
    </xf>
    <xf numFmtId="0" fontId="121" fillId="10" borderId="0" xfId="0" applyFont="1" applyFill="1" applyBorder="1" applyAlignment="1" applyProtection="1">
      <alignment horizontal="center"/>
    </xf>
    <xf numFmtId="0" fontId="121" fillId="10" borderId="19" xfId="0" applyFont="1" applyFill="1" applyBorder="1" applyAlignment="1" applyProtection="1">
      <alignment horizontal="center"/>
    </xf>
    <xf numFmtId="0" fontId="0" fillId="10" borderId="0" xfId="0" applyFill="1" applyAlignment="1" applyProtection="1">
      <alignment horizontal="center"/>
    </xf>
    <xf numFmtId="0" fontId="0" fillId="0" borderId="0" xfId="0" applyAlignment="1">
      <alignment horizontal="center"/>
    </xf>
    <xf numFmtId="0" fontId="0" fillId="10" borderId="0" xfId="0" applyFill="1" applyAlignment="1" applyProtection="1">
      <alignment horizontal="left"/>
    </xf>
    <xf numFmtId="0" fontId="48" fillId="10" borderId="0" xfId="0" applyFont="1" applyFill="1" applyAlignment="1" applyProtection="1">
      <alignment horizontal="center"/>
    </xf>
    <xf numFmtId="0" fontId="66" fillId="10" borderId="14" xfId="0" applyFont="1" applyFill="1" applyBorder="1" applyAlignment="1" applyProtection="1">
      <alignment horizontal="right"/>
      <protection locked="0"/>
    </xf>
    <xf numFmtId="0" fontId="48" fillId="10" borderId="0" xfId="0" applyFont="1" applyFill="1" applyAlignment="1" applyProtection="1">
      <alignment horizontal="left" shrinkToFit="1"/>
    </xf>
    <xf numFmtId="0" fontId="48" fillId="10" borderId="0" xfId="0" applyFont="1" applyFill="1" applyAlignment="1" applyProtection="1">
      <alignment horizontal="right" shrinkToFit="1"/>
    </xf>
    <xf numFmtId="0" fontId="2" fillId="10" borderId="0" xfId="2" applyFont="1" applyFill="1" applyBorder="1" applyAlignment="1" applyProtection="1">
      <alignment vertical="center"/>
    </xf>
    <xf numFmtId="0" fontId="2" fillId="10" borderId="0" xfId="2" applyFont="1" applyFill="1" applyAlignment="1" applyProtection="1">
      <alignment horizontal="center"/>
    </xf>
    <xf numFmtId="0" fontId="121" fillId="10" borderId="0" xfId="0" applyFont="1" applyFill="1" applyAlignment="1" applyProtection="1">
      <alignment horizontal="center"/>
    </xf>
    <xf numFmtId="0" fontId="121" fillId="10" borderId="38" xfId="0" applyFont="1" applyFill="1" applyBorder="1" applyAlignment="1" applyProtection="1">
      <alignment horizontal="center"/>
    </xf>
    <xf numFmtId="0" fontId="0" fillId="10" borderId="0" xfId="0" applyFont="1" applyFill="1" applyBorder="1" applyAlignment="1" applyProtection="1"/>
    <xf numFmtId="0" fontId="50" fillId="10" borderId="40" xfId="2" applyFont="1" applyFill="1" applyBorder="1" applyAlignment="1" applyProtection="1">
      <alignment horizontal="center" vertical="center"/>
    </xf>
    <xf numFmtId="0" fontId="0" fillId="0" borderId="31" xfId="0" applyBorder="1" applyProtection="1">
      <protection locked="0"/>
    </xf>
    <xf numFmtId="0" fontId="96" fillId="16" borderId="31" xfId="0" applyFont="1" applyFill="1" applyBorder="1" applyAlignment="1" applyProtection="1">
      <alignment horizontal="center"/>
      <protection locked="0"/>
    </xf>
    <xf numFmtId="0" fontId="14" fillId="23" borderId="43" xfId="0" applyFont="1" applyFill="1" applyBorder="1" applyAlignment="1" applyProtection="1">
      <alignment horizontal="center"/>
      <protection locked="0"/>
    </xf>
    <xf numFmtId="0" fontId="96" fillId="16" borderId="0" xfId="0" applyFont="1" applyFill="1" applyBorder="1" applyAlignment="1" applyProtection="1">
      <alignment horizontal="center"/>
      <protection locked="0"/>
    </xf>
    <xf numFmtId="0" fontId="14" fillId="23" borderId="31" xfId="0" applyFont="1" applyFill="1" applyBorder="1" applyAlignment="1" applyProtection="1">
      <alignment horizontal="center"/>
      <protection locked="0"/>
    </xf>
    <xf numFmtId="0" fontId="96" fillId="25" borderId="38" xfId="0" applyFont="1" applyFill="1" applyBorder="1" applyAlignment="1" applyProtection="1">
      <alignment horizontal="center"/>
      <protection locked="0"/>
    </xf>
    <xf numFmtId="0" fontId="0" fillId="23" borderId="31" xfId="0" applyFont="1" applyFill="1" applyBorder="1" applyAlignment="1" applyProtection="1">
      <alignment horizontal="center"/>
      <protection locked="0"/>
    </xf>
    <xf numFmtId="0" fontId="96" fillId="16" borderId="42" xfId="0" applyFont="1" applyFill="1" applyBorder="1" applyAlignment="1" applyProtection="1">
      <alignment horizontal="center"/>
      <protection locked="0"/>
    </xf>
    <xf numFmtId="0" fontId="96" fillId="22" borderId="31" xfId="0" applyNumberFormat="1" applyFont="1" applyFill="1" applyBorder="1" applyAlignment="1">
      <alignment horizontal="left" vertical="center"/>
    </xf>
    <xf numFmtId="0" fontId="96" fillId="25" borderId="31" xfId="0" applyFont="1" applyFill="1" applyBorder="1" applyAlignment="1" applyProtection="1">
      <alignment horizontal="center"/>
      <protection locked="0"/>
    </xf>
    <xf numFmtId="0" fontId="96" fillId="25" borderId="0" xfId="0" applyFont="1" applyFill="1" applyBorder="1" applyAlignment="1" applyProtection="1">
      <alignment horizontal="center"/>
      <protection locked="0"/>
    </xf>
    <xf numFmtId="0" fontId="96" fillId="16" borderId="26" xfId="0" applyFont="1" applyFill="1" applyBorder="1" applyAlignment="1" applyProtection="1">
      <alignment horizontal="center"/>
      <protection locked="0"/>
    </xf>
    <xf numFmtId="0" fontId="94" fillId="16" borderId="0" xfId="0" applyFont="1" applyFill="1" applyBorder="1" applyAlignment="1" applyProtection="1">
      <alignment wrapText="1"/>
    </xf>
    <xf numFmtId="0" fontId="95" fillId="16" borderId="0" xfId="0" applyFont="1" applyFill="1" applyBorder="1" applyAlignment="1" applyProtection="1">
      <alignment horizontal="left" wrapText="1"/>
    </xf>
    <xf numFmtId="0" fontId="95" fillId="16" borderId="0" xfId="0" applyFont="1" applyFill="1" applyBorder="1" applyAlignment="1" applyProtection="1">
      <alignment horizontal="center" wrapText="1"/>
    </xf>
    <xf numFmtId="0" fontId="94" fillId="16" borderId="0" xfId="0" applyFont="1" applyFill="1" applyBorder="1" applyAlignment="1" applyProtection="1">
      <alignment horizontal="center" wrapText="1"/>
    </xf>
    <xf numFmtId="0" fontId="95" fillId="22" borderId="30" xfId="0" applyFont="1" applyFill="1" applyBorder="1" applyAlignment="1" applyProtection="1">
      <alignment horizontal="left" vertical="center" wrapText="1"/>
    </xf>
    <xf numFmtId="0" fontId="96" fillId="22" borderId="30" xfId="0" applyFont="1" applyFill="1" applyBorder="1" applyAlignment="1" applyProtection="1">
      <alignment horizontal="left" vertical="center" wrapText="1"/>
    </xf>
    <xf numFmtId="0" fontId="96" fillId="22" borderId="30" xfId="0" applyNumberFormat="1" applyFont="1" applyFill="1" applyBorder="1" applyAlignment="1" applyProtection="1">
      <alignment horizontal="left" vertical="center" wrapText="1"/>
    </xf>
    <xf numFmtId="165" fontId="97" fillId="16" borderId="42" xfId="0" applyNumberFormat="1" applyFont="1" applyFill="1" applyBorder="1" applyAlignment="1" applyProtection="1">
      <alignment horizontal="center" wrapText="1"/>
    </xf>
    <xf numFmtId="0" fontId="98" fillId="0" borderId="40" xfId="0" applyFont="1" applyBorder="1" applyProtection="1"/>
    <xf numFmtId="0" fontId="96" fillId="16" borderId="40" xfId="0" applyFont="1" applyFill="1" applyBorder="1" applyAlignment="1" applyProtection="1">
      <alignment horizontal="center"/>
    </xf>
    <xf numFmtId="0" fontId="96" fillId="16" borderId="40" xfId="0" applyNumberFormat="1" applyFont="1" applyFill="1" applyBorder="1" applyAlignment="1" applyProtection="1">
      <alignment horizontal="center"/>
    </xf>
    <xf numFmtId="165" fontId="131" fillId="16" borderId="38" xfId="0" applyNumberFormat="1" applyFont="1" applyFill="1" applyBorder="1" applyAlignment="1" applyProtection="1">
      <alignment horizontal="center" wrapText="1"/>
    </xf>
    <xf numFmtId="0" fontId="98" fillId="0" borderId="0" xfId="0" applyFont="1" applyBorder="1" applyProtection="1"/>
    <xf numFmtId="0" fontId="96" fillId="16" borderId="0" xfId="0" applyFont="1" applyFill="1" applyBorder="1" applyAlignment="1" applyProtection="1">
      <alignment horizontal="center"/>
    </xf>
    <xf numFmtId="0" fontId="96" fillId="16" borderId="0" xfId="0" applyNumberFormat="1" applyFont="1" applyFill="1" applyBorder="1" applyAlignment="1" applyProtection="1">
      <alignment horizontal="center"/>
    </xf>
    <xf numFmtId="165" fontId="131" fillId="16" borderId="43" xfId="0" applyNumberFormat="1" applyFont="1" applyFill="1" applyBorder="1" applyAlignment="1" applyProtection="1">
      <alignment horizontal="center" wrapText="1"/>
    </xf>
    <xf numFmtId="0" fontId="98" fillId="0" borderId="26" xfId="0" applyFont="1" applyBorder="1" applyProtection="1"/>
    <xf numFmtId="0" fontId="96" fillId="16" borderId="26" xfId="0" applyFont="1" applyFill="1" applyBorder="1" applyAlignment="1" applyProtection="1">
      <alignment horizontal="center"/>
    </xf>
    <xf numFmtId="0" fontId="96" fillId="16" borderId="26" xfId="0" applyNumberFormat="1" applyFont="1" applyFill="1" applyBorder="1" applyAlignment="1" applyProtection="1">
      <alignment horizontal="center"/>
    </xf>
    <xf numFmtId="165" fontId="94" fillId="22" borderId="0" xfId="0" applyNumberFormat="1" applyFont="1" applyFill="1" applyBorder="1" applyAlignment="1" applyProtection="1">
      <alignment horizontal="left" readingOrder="1"/>
    </xf>
    <xf numFmtId="0" fontId="96" fillId="22" borderId="0" xfId="0" applyFont="1" applyFill="1" applyBorder="1" applyAlignment="1" applyProtection="1">
      <alignment horizontal="left" vertical="center" wrapText="1"/>
    </xf>
    <xf numFmtId="0" fontId="118" fillId="23" borderId="0" xfId="0" applyFont="1" applyFill="1" applyBorder="1" applyAlignment="1" applyProtection="1">
      <alignment horizontal="center"/>
    </xf>
    <xf numFmtId="165" fontId="97" fillId="16" borderId="42" xfId="0" applyNumberFormat="1" applyFont="1" applyFill="1" applyBorder="1" applyAlignment="1" applyProtection="1">
      <alignment horizontal="center"/>
    </xf>
    <xf numFmtId="0" fontId="135" fillId="16" borderId="40" xfId="0" applyFont="1" applyFill="1" applyBorder="1" applyAlignment="1" applyProtection="1">
      <alignment horizontal="center"/>
    </xf>
    <xf numFmtId="0" fontId="135" fillId="16" borderId="0" xfId="0" applyFont="1" applyFill="1" applyBorder="1" applyAlignment="1" applyProtection="1">
      <alignment horizontal="center"/>
    </xf>
    <xf numFmtId="0" fontId="135" fillId="16" borderId="0" xfId="0" applyNumberFormat="1" applyFont="1" applyFill="1" applyBorder="1" applyAlignment="1" applyProtection="1">
      <alignment horizontal="center"/>
    </xf>
    <xf numFmtId="165" fontId="97" fillId="16" borderId="38" xfId="0" applyNumberFormat="1" applyFont="1" applyFill="1" applyBorder="1" applyAlignment="1" applyProtection="1">
      <alignment horizontal="center" wrapText="1"/>
    </xf>
    <xf numFmtId="0" fontId="98" fillId="16" borderId="0" xfId="0" applyFont="1" applyFill="1" applyBorder="1" applyAlignment="1" applyProtection="1">
      <alignment horizontal="center"/>
    </xf>
    <xf numFmtId="165" fontId="94" fillId="22" borderId="30" xfId="0" applyNumberFormat="1" applyFont="1" applyFill="1" applyBorder="1" applyAlignment="1" applyProtection="1">
      <alignment horizontal="left" readingOrder="1"/>
    </xf>
    <xf numFmtId="0" fontId="14" fillId="23" borderId="30" xfId="0" applyFont="1" applyFill="1" applyBorder="1" applyAlignment="1" applyProtection="1">
      <alignment horizontal="center"/>
    </xf>
    <xf numFmtId="0" fontId="118" fillId="23" borderId="30" xfId="0" applyFont="1" applyFill="1" applyBorder="1" applyAlignment="1" applyProtection="1">
      <alignment horizontal="center"/>
    </xf>
    <xf numFmtId="165" fontId="94" fillId="22" borderId="26" xfId="0" applyNumberFormat="1" applyFont="1" applyFill="1" applyBorder="1" applyAlignment="1" applyProtection="1">
      <alignment horizontal="left" readingOrder="1"/>
    </xf>
    <xf numFmtId="165" fontId="97" fillId="2" borderId="38" xfId="0" applyNumberFormat="1" applyFont="1" applyFill="1" applyBorder="1" applyAlignment="1" applyProtection="1">
      <alignment horizontal="center" wrapText="1"/>
    </xf>
    <xf numFmtId="0" fontId="0" fillId="0" borderId="38" xfId="0" applyBorder="1" applyProtection="1"/>
    <xf numFmtId="165" fontId="115" fillId="16" borderId="38" xfId="0" applyNumberFormat="1" applyFont="1" applyFill="1" applyBorder="1" applyAlignment="1" applyProtection="1">
      <alignment horizontal="center" wrapText="1"/>
    </xf>
    <xf numFmtId="165" fontId="97" fillId="2" borderId="42" xfId="0" applyNumberFormat="1" applyFont="1" applyFill="1" applyBorder="1" applyAlignment="1" applyProtection="1">
      <alignment horizontal="center" wrapText="1"/>
    </xf>
    <xf numFmtId="0" fontId="120" fillId="24" borderId="30" xfId="0" applyFont="1" applyFill="1" applyBorder="1" applyAlignment="1" applyProtection="1">
      <alignment horizontal="center"/>
    </xf>
    <xf numFmtId="165" fontId="131" fillId="16" borderId="42" xfId="0" applyNumberFormat="1" applyFont="1" applyFill="1" applyBorder="1" applyAlignment="1" applyProtection="1">
      <alignment horizontal="center" wrapText="1"/>
    </xf>
    <xf numFmtId="0" fontId="136" fillId="24" borderId="30" xfId="0" applyFont="1" applyFill="1" applyBorder="1" applyAlignment="1" applyProtection="1">
      <alignment horizontal="center"/>
    </xf>
    <xf numFmtId="0" fontId="10" fillId="23" borderId="30" xfId="0" applyFont="1" applyFill="1" applyBorder="1" applyAlignment="1" applyProtection="1">
      <alignment horizontal="center"/>
    </xf>
    <xf numFmtId="0" fontId="81" fillId="23" borderId="30" xfId="0" applyFont="1" applyFill="1" applyBorder="1" applyAlignment="1" applyProtection="1">
      <alignment horizontal="center" wrapText="1"/>
    </xf>
    <xf numFmtId="165" fontId="115" fillId="16" borderId="42" xfId="0" applyNumberFormat="1" applyFont="1" applyFill="1" applyBorder="1" applyAlignment="1" applyProtection="1">
      <alignment horizontal="center" wrapText="1"/>
    </xf>
    <xf numFmtId="0" fontId="0" fillId="0" borderId="0" xfId="0" applyBorder="1" applyProtection="1"/>
    <xf numFmtId="0" fontId="0" fillId="0" borderId="26" xfId="0" applyBorder="1" applyProtection="1"/>
    <xf numFmtId="0" fontId="10" fillId="23" borderId="30" xfId="0" applyFont="1" applyFill="1" applyBorder="1" applyAlignment="1" applyProtection="1">
      <alignment horizontal="center" wrapText="1"/>
    </xf>
    <xf numFmtId="0" fontId="0" fillId="0" borderId="0" xfId="0" applyFill="1" applyBorder="1" applyProtection="1"/>
    <xf numFmtId="0" fontId="0" fillId="0" borderId="43" xfId="0" applyBorder="1" applyProtection="1"/>
    <xf numFmtId="0" fontId="0" fillId="0" borderId="26" xfId="0" applyFill="1" applyBorder="1" applyProtection="1"/>
    <xf numFmtId="0" fontId="93" fillId="16" borderId="29" xfId="0" applyFont="1" applyFill="1" applyBorder="1" applyAlignment="1" applyProtection="1">
      <protection locked="0"/>
    </xf>
    <xf numFmtId="0" fontId="2" fillId="0" borderId="0" xfId="0" applyFont="1" applyBorder="1" applyProtection="1"/>
    <xf numFmtId="1" fontId="39" fillId="16" borderId="0" xfId="0" applyNumberFormat="1" applyFont="1" applyFill="1" applyBorder="1" applyAlignment="1" applyProtection="1">
      <alignment horizontal="center"/>
    </xf>
    <xf numFmtId="0" fontId="39" fillId="16" borderId="0" xfId="0" applyNumberFormat="1" applyFont="1" applyFill="1" applyBorder="1" applyAlignment="1" applyProtection="1">
      <alignment horizontal="center"/>
    </xf>
    <xf numFmtId="0" fontId="39" fillId="16" borderId="0" xfId="0" applyFont="1" applyFill="1" applyBorder="1" applyAlignment="1" applyProtection="1">
      <alignment horizontal="center"/>
    </xf>
    <xf numFmtId="10" fontId="39" fillId="16" borderId="0" xfId="0" applyNumberFormat="1" applyFont="1" applyFill="1" applyBorder="1" applyAlignment="1" applyProtection="1">
      <alignment horizontal="center"/>
    </xf>
    <xf numFmtId="0" fontId="39" fillId="16" borderId="26" xfId="0" applyFont="1" applyFill="1" applyBorder="1" applyAlignment="1" applyProtection="1">
      <alignment horizontal="center"/>
    </xf>
    <xf numFmtId="0" fontId="39" fillId="16" borderId="26" xfId="0" applyNumberFormat="1" applyFont="1" applyFill="1" applyBorder="1" applyAlignment="1" applyProtection="1">
      <alignment horizontal="center"/>
    </xf>
    <xf numFmtId="0" fontId="119" fillId="22" borderId="30" xfId="0" applyNumberFormat="1" applyFont="1" applyFill="1" applyBorder="1" applyAlignment="1" applyProtection="1">
      <alignment horizontal="center" vertical="center" wrapText="1"/>
    </xf>
    <xf numFmtId="9" fontId="39" fillId="16" borderId="0" xfId="121" applyFont="1" applyFill="1" applyBorder="1" applyAlignment="1" applyProtection="1">
      <alignment horizontal="center"/>
    </xf>
    <xf numFmtId="0" fontId="0" fillId="10" borderId="0" xfId="0" applyFill="1" applyAlignment="1">
      <alignment horizontal="center"/>
    </xf>
    <xf numFmtId="0" fontId="137" fillId="0" borderId="0" xfId="0" applyFont="1" applyFill="1"/>
    <xf numFmtId="0" fontId="25" fillId="0" borderId="0" xfId="0" applyNumberFormat="1" applyFont="1"/>
    <xf numFmtId="0" fontId="10" fillId="0" borderId="0" xfId="0" applyNumberFormat="1" applyFont="1"/>
    <xf numFmtId="0" fontId="0" fillId="0" borderId="0" xfId="0" applyNumberFormat="1" applyFont="1"/>
    <xf numFmtId="0" fontId="114" fillId="2" borderId="0" xfId="0" applyFont="1" applyFill="1" applyBorder="1"/>
    <xf numFmtId="0" fontId="0" fillId="2" borderId="0" xfId="0" applyFont="1" applyFill="1"/>
    <xf numFmtId="0" fontId="132" fillId="16" borderId="0" xfId="0" applyFont="1" applyFill="1" applyBorder="1" applyAlignment="1">
      <alignment horizontal="center"/>
    </xf>
    <xf numFmtId="0" fontId="132" fillId="16" borderId="38" xfId="0" applyFont="1" applyFill="1" applyBorder="1" applyAlignment="1">
      <alignment horizontal="center"/>
    </xf>
    <xf numFmtId="0" fontId="93" fillId="16" borderId="29" xfId="0" applyFont="1" applyFill="1" applyBorder="1" applyAlignment="1" applyProtection="1">
      <alignment horizontal="center"/>
      <protection locked="0"/>
    </xf>
    <xf numFmtId="0" fontId="93" fillId="16" borderId="30" xfId="0" applyFont="1" applyFill="1" applyBorder="1" applyAlignment="1" applyProtection="1">
      <alignment horizontal="center"/>
      <protection locked="0"/>
    </xf>
    <xf numFmtId="0" fontId="93" fillId="16" borderId="31" xfId="0" applyFont="1" applyFill="1" applyBorder="1" applyAlignment="1" applyProtection="1">
      <alignment horizontal="center"/>
      <protection locked="0"/>
    </xf>
    <xf numFmtId="0" fontId="79" fillId="18" borderId="0" xfId="0" applyFont="1" applyFill="1" applyAlignment="1">
      <alignment horizontal="center" vertical="center"/>
    </xf>
    <xf numFmtId="0" fontId="5" fillId="2" borderId="20" xfId="0" applyFont="1" applyFill="1" applyBorder="1" applyAlignment="1" applyProtection="1">
      <alignment horizontal="center" vertical="center" shrinkToFit="1"/>
      <protection locked="0"/>
    </xf>
    <xf numFmtId="0" fontId="11" fillId="2" borderId="12" xfId="0" applyFont="1" applyFill="1" applyBorder="1" applyAlignment="1" applyProtection="1">
      <alignment horizontal="center" vertical="center" shrinkToFit="1"/>
      <protection locked="0"/>
    </xf>
    <xf numFmtId="0" fontId="11" fillId="2" borderId="13" xfId="0" applyFont="1" applyFill="1" applyBorder="1" applyAlignment="1" applyProtection="1">
      <alignment horizontal="center" vertical="center" shrinkToFit="1"/>
      <protection locked="0"/>
    </xf>
    <xf numFmtId="0" fontId="11" fillId="2" borderId="21" xfId="0" applyFont="1" applyFill="1" applyBorder="1" applyAlignment="1" applyProtection="1">
      <alignment horizontal="center" vertical="center" shrinkToFit="1"/>
      <protection locked="0"/>
    </xf>
    <xf numFmtId="0" fontId="11" fillId="2" borderId="18" xfId="0" applyFont="1" applyFill="1" applyBorder="1" applyAlignment="1" applyProtection="1">
      <alignment horizontal="center" vertical="center" shrinkToFit="1"/>
      <protection locked="0"/>
    </xf>
    <xf numFmtId="0" fontId="11" fillId="2" borderId="22" xfId="0" applyFont="1" applyFill="1" applyBorder="1" applyAlignment="1" applyProtection="1">
      <alignment horizontal="center" vertical="center" shrinkToFit="1"/>
      <protection locked="0"/>
    </xf>
    <xf numFmtId="0" fontId="11" fillId="2" borderId="20" xfId="0" applyFont="1" applyFill="1" applyBorder="1" applyAlignment="1" applyProtection="1">
      <alignment horizontal="center" vertical="center" shrinkToFit="1"/>
    </xf>
    <xf numFmtId="0" fontId="11" fillId="2" borderId="12" xfId="0" applyFont="1" applyFill="1" applyBorder="1" applyAlignment="1" applyProtection="1">
      <alignment horizontal="center" vertical="center" shrinkToFit="1"/>
    </xf>
    <xf numFmtId="0" fontId="11" fillId="2" borderId="13" xfId="0" applyFont="1" applyFill="1" applyBorder="1" applyAlignment="1" applyProtection="1">
      <alignment horizontal="center" vertical="center" shrinkToFit="1"/>
    </xf>
    <xf numFmtId="0" fontId="11" fillId="2" borderId="21" xfId="0" applyFont="1" applyFill="1" applyBorder="1" applyAlignment="1" applyProtection="1">
      <alignment horizontal="center" vertical="center" shrinkToFit="1"/>
    </xf>
    <xf numFmtId="0" fontId="11" fillId="2" borderId="18" xfId="0" applyFont="1" applyFill="1" applyBorder="1" applyAlignment="1" applyProtection="1">
      <alignment horizontal="center" vertical="center" shrinkToFit="1"/>
    </xf>
    <xf numFmtId="0" fontId="11" fillId="2" borderId="22" xfId="0" applyFont="1" applyFill="1" applyBorder="1" applyAlignment="1" applyProtection="1">
      <alignment horizontal="center" vertical="center" shrinkToFit="1"/>
    </xf>
    <xf numFmtId="14" fontId="1" fillId="2" borderId="20" xfId="0" applyNumberFormat="1" applyFont="1" applyFill="1" applyBorder="1" applyAlignment="1" applyProtection="1">
      <alignment horizontal="center" vertical="center" shrinkToFit="1"/>
      <protection locked="0"/>
    </xf>
    <xf numFmtId="0" fontId="11" fillId="2" borderId="20" xfId="0" applyFont="1" applyFill="1" applyBorder="1" applyAlignment="1" applyProtection="1">
      <alignment horizontal="center" vertical="center" shrinkToFit="1"/>
      <protection locked="0"/>
    </xf>
    <xf numFmtId="14" fontId="9" fillId="2" borderId="20" xfId="0" applyNumberFormat="1" applyFont="1" applyFill="1" applyBorder="1" applyAlignment="1" applyProtection="1">
      <alignment horizontal="center" vertical="center" shrinkToFit="1"/>
      <protection locked="0"/>
    </xf>
    <xf numFmtId="14" fontId="11" fillId="2" borderId="12" xfId="0" applyNumberFormat="1" applyFont="1" applyFill="1" applyBorder="1" applyAlignment="1" applyProtection="1">
      <alignment horizontal="center" vertical="center" shrinkToFit="1"/>
      <protection locked="0"/>
    </xf>
    <xf numFmtId="14" fontId="11" fillId="2" borderId="13" xfId="0" applyNumberFormat="1" applyFont="1" applyFill="1" applyBorder="1" applyAlignment="1" applyProtection="1">
      <alignment horizontal="center" vertical="center" shrinkToFit="1"/>
      <protection locked="0"/>
    </xf>
    <xf numFmtId="14" fontId="11" fillId="2" borderId="21" xfId="0" applyNumberFormat="1" applyFont="1" applyFill="1" applyBorder="1" applyAlignment="1" applyProtection="1">
      <alignment horizontal="center" vertical="center" shrinkToFit="1"/>
      <protection locked="0"/>
    </xf>
    <xf numFmtId="14" fontId="11" fillId="2" borderId="18" xfId="0" applyNumberFormat="1" applyFont="1" applyFill="1" applyBorder="1" applyAlignment="1" applyProtection="1">
      <alignment horizontal="center" vertical="center" shrinkToFit="1"/>
      <protection locked="0"/>
    </xf>
    <xf numFmtId="14" fontId="11" fillId="2" borderId="22" xfId="0" applyNumberFormat="1" applyFont="1" applyFill="1" applyBorder="1" applyAlignment="1" applyProtection="1">
      <alignment horizontal="center" vertical="center" shrinkToFit="1"/>
      <protection locked="0"/>
    </xf>
    <xf numFmtId="0" fontId="78" fillId="18" borderId="0" xfId="0" applyFont="1" applyFill="1" applyAlignment="1" applyProtection="1">
      <alignment horizontal="center" vertical="center"/>
    </xf>
    <xf numFmtId="0" fontId="42" fillId="10" borderId="0" xfId="2" applyFont="1" applyFill="1" applyBorder="1" applyAlignment="1" applyProtection="1">
      <alignment horizontal="center" vertical="center"/>
    </xf>
    <xf numFmtId="0" fontId="42" fillId="10" borderId="0" xfId="2" applyFont="1" applyFill="1" applyBorder="1" applyAlignment="1" applyProtection="1">
      <alignment horizontal="left" vertical="center"/>
    </xf>
    <xf numFmtId="0" fontId="42" fillId="10" borderId="39" xfId="2" applyFont="1" applyFill="1" applyBorder="1" applyAlignment="1" applyProtection="1">
      <alignment horizontal="left" vertical="center"/>
    </xf>
    <xf numFmtId="0" fontId="22" fillId="10" borderId="0" xfId="2" applyFont="1" applyFill="1" applyBorder="1" applyAlignment="1" applyProtection="1">
      <alignment horizontal="center" vertical="center"/>
    </xf>
    <xf numFmtId="0" fontId="42" fillId="10" borderId="19" xfId="2" applyFont="1" applyFill="1" applyBorder="1" applyAlignment="1" applyProtection="1">
      <alignment horizontal="center" vertical="center"/>
    </xf>
    <xf numFmtId="0" fontId="42" fillId="10" borderId="0" xfId="2" applyFont="1" applyFill="1" applyBorder="1" applyAlignment="1" applyProtection="1">
      <alignment horizontal="left" vertical="center" wrapText="1"/>
    </xf>
    <xf numFmtId="0" fontId="22" fillId="10" borderId="0" xfId="2" applyFont="1" applyFill="1" applyBorder="1" applyAlignment="1" applyProtection="1">
      <alignment horizontal="left" vertical="center"/>
    </xf>
    <xf numFmtId="0" fontId="39" fillId="10" borderId="0" xfId="0" applyFont="1" applyFill="1" applyAlignment="1" applyProtection="1">
      <alignment horizontal="left"/>
    </xf>
    <xf numFmtId="0" fontId="11" fillId="10" borderId="0" xfId="2" applyFill="1" applyBorder="1" applyAlignment="1" applyProtection="1">
      <alignment horizontal="center" vertical="center"/>
    </xf>
    <xf numFmtId="0" fontId="11" fillId="10" borderId="19" xfId="2" applyFill="1" applyBorder="1" applyAlignment="1" applyProtection="1">
      <alignment horizontal="center" vertical="center"/>
    </xf>
    <xf numFmtId="0" fontId="16" fillId="10" borderId="0" xfId="2" applyFont="1" applyFill="1" applyBorder="1" applyAlignment="1" applyProtection="1">
      <alignment horizontal="center" vertical="center"/>
    </xf>
    <xf numFmtId="0" fontId="16" fillId="10" borderId="19" xfId="2" applyFont="1" applyFill="1" applyBorder="1" applyAlignment="1" applyProtection="1">
      <alignment horizontal="center" vertical="center"/>
    </xf>
    <xf numFmtId="0" fontId="16" fillId="10" borderId="12" xfId="2" applyFont="1" applyFill="1" applyBorder="1" applyAlignment="1" applyProtection="1">
      <alignment horizontal="center" vertical="center"/>
    </xf>
    <xf numFmtId="0" fontId="16" fillId="10" borderId="13" xfId="2" applyFont="1" applyFill="1" applyBorder="1" applyAlignment="1" applyProtection="1">
      <alignment horizontal="center" vertical="center"/>
    </xf>
    <xf numFmtId="0" fontId="34" fillId="10" borderId="29" xfId="2" applyFont="1" applyFill="1" applyBorder="1" applyAlignment="1" applyProtection="1">
      <alignment horizontal="center"/>
    </xf>
    <xf numFmtId="0" fontId="34" fillId="10" borderId="30" xfId="2" applyFont="1" applyFill="1" applyBorder="1" applyAlignment="1" applyProtection="1">
      <alignment horizontal="center"/>
    </xf>
    <xf numFmtId="0" fontId="3" fillId="10" borderId="37" xfId="0" applyFont="1" applyFill="1" applyBorder="1" applyAlignment="1" applyProtection="1">
      <alignment horizontal="center"/>
    </xf>
    <xf numFmtId="0" fontId="7" fillId="10" borderId="19" xfId="0" applyFont="1" applyFill="1" applyBorder="1" applyAlignment="1" applyProtection="1">
      <alignment horizontal="center"/>
    </xf>
    <xf numFmtId="0" fontId="7" fillId="10" borderId="37" xfId="2" applyFont="1" applyFill="1" applyBorder="1" applyAlignment="1" applyProtection="1">
      <alignment horizontal="center" vertical="center"/>
    </xf>
    <xf numFmtId="0" fontId="7" fillId="10" borderId="19" xfId="2" applyFont="1" applyFill="1" applyBorder="1" applyAlignment="1" applyProtection="1">
      <alignment horizontal="center" vertical="center"/>
    </xf>
    <xf numFmtId="0" fontId="7" fillId="10" borderId="37" xfId="0" applyFont="1" applyFill="1" applyBorder="1" applyAlignment="1" applyProtection="1">
      <alignment horizontal="center"/>
    </xf>
    <xf numFmtId="0" fontId="4" fillId="10" borderId="37" xfId="2" applyFont="1" applyFill="1" applyBorder="1" applyAlignment="1" applyProtection="1">
      <alignment horizontal="center" vertical="center"/>
    </xf>
    <xf numFmtId="0" fontId="25" fillId="10" borderId="0" xfId="2" applyFont="1" applyFill="1" applyBorder="1" applyAlignment="1" applyProtection="1">
      <alignment horizontal="center" vertical="center"/>
    </xf>
    <xf numFmtId="0" fontId="34" fillId="10" borderId="31" xfId="2" applyFont="1" applyFill="1" applyBorder="1" applyAlignment="1" applyProtection="1">
      <alignment horizontal="center"/>
    </xf>
    <xf numFmtId="0" fontId="79" fillId="18" borderId="0" xfId="0" applyFont="1" applyFill="1" applyAlignment="1" applyProtection="1">
      <alignment horizontal="center" vertical="center"/>
    </xf>
    <xf numFmtId="0" fontId="14" fillId="10" borderId="0" xfId="0" applyFont="1" applyFill="1" applyAlignment="1" applyProtection="1">
      <alignment horizontal="center"/>
    </xf>
    <xf numFmtId="0" fontId="25" fillId="10" borderId="39" xfId="0" applyFont="1" applyFill="1" applyBorder="1" applyAlignment="1" applyProtection="1">
      <alignment horizontal="center"/>
    </xf>
    <xf numFmtId="0" fontId="77" fillId="16" borderId="29" xfId="0" applyFont="1" applyFill="1" applyBorder="1" applyAlignment="1">
      <alignment horizontal="center"/>
    </xf>
    <xf numFmtId="0" fontId="77" fillId="16" borderId="30" xfId="0" applyFont="1" applyFill="1" applyBorder="1" applyAlignment="1">
      <alignment horizontal="center"/>
    </xf>
    <xf numFmtId="0" fontId="77" fillId="16" borderId="31" xfId="0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0" fontId="53" fillId="12" borderId="27" xfId="0" applyFont="1" applyFill="1" applyBorder="1" applyAlignment="1">
      <alignment horizontal="center"/>
    </xf>
    <xf numFmtId="0" fontId="70" fillId="13" borderId="28" xfId="0" applyFont="1" applyFill="1" applyBorder="1" applyAlignment="1">
      <alignment horizontal="center"/>
    </xf>
    <xf numFmtId="0" fontId="70" fillId="13" borderId="26" xfId="0" applyFont="1" applyFill="1" applyBorder="1" applyAlignment="1">
      <alignment horizontal="center"/>
    </xf>
    <xf numFmtId="0" fontId="70" fillId="14" borderId="28" xfId="0" applyFont="1" applyFill="1" applyBorder="1" applyAlignment="1">
      <alignment horizontal="center"/>
    </xf>
    <xf numFmtId="0" fontId="70" fillId="14" borderId="26" xfId="0" applyFont="1" applyFill="1" applyBorder="1" applyAlignment="1">
      <alignment horizontal="center"/>
    </xf>
    <xf numFmtId="0" fontId="76" fillId="17" borderId="27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52" fillId="6" borderId="7" xfId="3" applyFill="1" applyBorder="1" applyAlignment="1">
      <alignment horizontal="center"/>
    </xf>
    <xf numFmtId="0" fontId="52" fillId="6" borderId="8" xfId="3" applyFill="1" applyBorder="1" applyAlignment="1">
      <alignment horizontal="center"/>
    </xf>
    <xf numFmtId="0" fontId="0" fillId="10" borderId="0" xfId="0" applyFill="1" applyAlignment="1" applyProtection="1">
      <alignment horizontal="left"/>
    </xf>
    <xf numFmtId="0" fontId="0" fillId="10" borderId="0" xfId="0" applyFont="1" applyFill="1" applyBorder="1" applyAlignment="1" applyProtection="1">
      <alignment horizontal="left"/>
    </xf>
    <xf numFmtId="0" fontId="0" fillId="10" borderId="0" xfId="0" applyFill="1" applyAlignment="1" applyProtection="1">
      <alignment horizontal="center"/>
    </xf>
    <xf numFmtId="0" fontId="39" fillId="10" borderId="0" xfId="0" applyFont="1" applyFill="1" applyAlignment="1" applyProtection="1">
      <alignment horizontal="center"/>
    </xf>
    <xf numFmtId="0" fontId="80" fillId="10" borderId="0" xfId="0" applyFont="1" applyFill="1" applyBorder="1" applyAlignment="1" applyProtection="1">
      <alignment horizontal="right"/>
    </xf>
    <xf numFmtId="0" fontId="81" fillId="10" borderId="0" xfId="0" applyFont="1" applyFill="1" applyBorder="1" applyAlignment="1" applyProtection="1">
      <alignment horizontal="right"/>
    </xf>
    <xf numFmtId="0" fontId="32" fillId="10" borderId="39" xfId="2" applyFont="1" applyFill="1" applyBorder="1" applyAlignment="1">
      <alignment horizontal="left" vertical="center"/>
    </xf>
    <xf numFmtId="0" fontId="32" fillId="10" borderId="39" xfId="2" applyFont="1" applyFill="1" applyBorder="1" applyAlignment="1">
      <alignment horizontal="center" vertical="center" wrapText="1"/>
    </xf>
    <xf numFmtId="0" fontId="16" fillId="10" borderId="0" xfId="2" applyFont="1" applyFill="1" applyBorder="1" applyAlignment="1">
      <alignment horizontal="center" vertical="center"/>
    </xf>
    <xf numFmtId="0" fontId="41" fillId="10" borderId="0" xfId="2" applyFont="1" applyFill="1" applyBorder="1" applyAlignment="1">
      <alignment horizontal="center" vertical="center"/>
    </xf>
    <xf numFmtId="0" fontId="0" fillId="10" borderId="0" xfId="0" applyFill="1" applyAlignment="1">
      <alignment horizontal="center"/>
    </xf>
    <xf numFmtId="0" fontId="27" fillId="2" borderId="16" xfId="2" applyFont="1" applyFill="1" applyBorder="1" applyAlignment="1" applyProtection="1">
      <alignment horizontal="center" vertical="center"/>
      <protection locked="0"/>
    </xf>
    <xf numFmtId="0" fontId="27" fillId="2" borderId="23" xfId="2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48" fillId="10" borderId="0" xfId="0" applyFont="1" applyFill="1" applyAlignment="1" applyProtection="1">
      <alignment horizontal="center"/>
    </xf>
    <xf numFmtId="0" fontId="34" fillId="6" borderId="0" xfId="0" applyFont="1" applyFill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6" fillId="4" borderId="0" xfId="2" applyFont="1" applyFill="1" applyAlignment="1">
      <alignment horizontal="center" vertical="center"/>
    </xf>
    <xf numFmtId="0" fontId="21" fillId="2" borderId="0" xfId="2" applyFont="1" applyFill="1" applyAlignment="1">
      <alignment horizontal="center" vertical="center"/>
    </xf>
  </cellXfs>
  <cellStyles count="122"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Hyperlink 2" xfId="5"/>
    <cellStyle name="Input" xfId="1" builtinId="20"/>
    <cellStyle name="Normal" xfId="0" builtinId="0"/>
    <cellStyle name="Normal 2" xfId="2"/>
    <cellStyle name="Normal 3" xfId="3"/>
    <cellStyle name="Normal 4" xfId="6"/>
    <cellStyle name="Percent" xfId="121" builtinId="5"/>
    <cellStyle name="Style 1" xfId="4"/>
  </cellStyles>
  <dxfs count="276">
    <dxf>
      <font>
        <color theme="0"/>
      </font>
      <fill>
        <patternFill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rgb="FFC00000"/>
      </font>
    </dxf>
    <dxf>
      <font>
        <color rgb="FFC00000"/>
      </font>
    </dxf>
    <dxf>
      <fill>
        <gradientFill degree="45">
          <stop position="0">
            <color theme="0"/>
          </stop>
          <stop position="1">
            <color theme="5" tint="0.40000610370189521"/>
          </stop>
        </gradientFill>
      </fill>
      <border>
        <vertical/>
        <horizontal/>
      </border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ont>
        <color rgb="FFC00000"/>
      </font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ont>
        <color rgb="FF9C0006"/>
      </font>
    </dxf>
    <dxf>
      <font>
        <color rgb="FFC00000"/>
      </font>
    </dxf>
    <dxf>
      <font>
        <color rgb="FFC00000"/>
      </font>
    </dxf>
    <dxf>
      <font>
        <color rgb="FF9C0006"/>
      </font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ont>
        <color rgb="FF9C0006"/>
      </font>
    </dxf>
    <dxf>
      <font>
        <color rgb="FFC00000"/>
      </font>
    </dxf>
    <dxf>
      <font>
        <color rgb="FFC00000"/>
      </font>
    </dxf>
    <dxf>
      <font>
        <color rgb="FF9C0006"/>
      </font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ont>
        <color theme="6" tint="0.39994506668294322"/>
      </font>
      <fill>
        <patternFill>
          <bgColor theme="6" tint="0.39994506668294322"/>
        </patternFill>
      </fill>
    </dxf>
    <dxf>
      <font>
        <color theme="4" tint="0.79998168889431442"/>
      </font>
      <fill>
        <patternFill>
          <bgColor theme="4" tint="0.79998168889431442"/>
        </pattern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4" tint="0.59999389629810485"/>
          </stop>
        </gradientFill>
      </fill>
    </dxf>
    <dxf>
      <font>
        <color theme="6" tint="0.39994506668294322"/>
      </font>
      <fill>
        <patternFill>
          <bgColor theme="6" tint="0.39994506668294322"/>
        </patternFill>
      </fill>
    </dxf>
    <dxf>
      <fill>
        <gradientFill degree="45">
          <stop position="0">
            <color theme="0"/>
          </stop>
          <stop position="1">
            <color theme="8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8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8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8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8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8" tint="0.59999389629810485"/>
          </stop>
        </gradientFill>
      </fill>
    </dxf>
    <dxf>
      <fill>
        <gradientFill degree="45">
          <stop position="0">
            <color theme="0"/>
          </stop>
          <stop position="1">
            <color theme="5" tint="0.59999389629810485"/>
          </stop>
        </gradientFill>
      </fill>
    </dxf>
    <dxf>
      <numFmt numFmtId="0" formatCode="General"/>
    </dxf>
    <dxf>
      <numFmt numFmtId="0" formatCode="General"/>
    </dxf>
    <dxf>
      <numFmt numFmtId="0" formatCode="General"/>
    </dxf>
    <dxf>
      <protection locked="0" hidden="0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alignment horizontal="center" vertical="bottom" textRotation="0" wrapText="0" indent="0" justifyLastLine="0" shrinkToFit="0" readingOrder="0"/>
      <protection locked="0" hidden="0"/>
    </dxf>
    <dxf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u val="none"/>
        <color theme="0"/>
      </font>
      <fill>
        <patternFill>
          <bgColor theme="0"/>
        </patternFill>
      </fill>
    </dxf>
    <dxf>
      <font>
        <u val="none"/>
        <color theme="0"/>
      </font>
      <fill>
        <patternFill>
          <bgColor theme="0"/>
        </patternFill>
      </fill>
    </dxf>
    <dxf>
      <font>
        <u val="none"/>
        <color theme="0"/>
      </font>
      <fill>
        <patternFill>
          <bgColor theme="0"/>
        </patternFill>
      </fill>
    </dxf>
    <dxf>
      <font>
        <u val="none"/>
        <color theme="0"/>
      </font>
      <fill>
        <patternFill>
          <bgColor theme="0"/>
        </patternFill>
      </fill>
    </dxf>
    <dxf>
      <font>
        <u val="none"/>
        <color theme="0"/>
      </font>
      <fill>
        <patternFill>
          <bgColor theme="0"/>
        </patternFill>
      </fill>
    </dxf>
    <dxf>
      <font>
        <u val="none"/>
        <color theme="0"/>
      </font>
      <fill>
        <patternFill>
          <bgColor theme="0"/>
        </patternFill>
      </fill>
    </dxf>
    <dxf>
      <font>
        <u val="none"/>
        <color theme="0"/>
      </font>
      <fill>
        <patternFill>
          <bgColor theme="0"/>
        </patternFill>
      </fill>
    </dxf>
    <dxf>
      <font>
        <u val="none"/>
        <color theme="0"/>
      </font>
      <fill>
        <patternFill>
          <bgColor theme="0"/>
        </patternFill>
      </fill>
    </dxf>
    <dxf>
      <font>
        <u val="none"/>
        <color theme="0"/>
      </font>
      <fill>
        <patternFill>
          <bgColor theme="0"/>
        </patternFill>
      </fill>
    </dxf>
    <dxf>
      <font>
        <u val="none"/>
        <color theme="0"/>
      </font>
      <fill>
        <patternFill>
          <bgColor theme="0"/>
        </patternFill>
      </fill>
    </dxf>
    <dxf>
      <font>
        <u val="none"/>
        <color theme="0"/>
      </font>
      <fill>
        <patternFill>
          <bgColor theme="0"/>
        </patternFill>
      </fill>
    </dxf>
    <dxf>
      <font>
        <u val="none"/>
        <color theme="0"/>
      </font>
      <fill>
        <patternFill>
          <bgColor theme="0"/>
        </patternFill>
      </fill>
    </dxf>
    <dxf>
      <font>
        <u val="none"/>
        <color theme="0"/>
      </font>
      <fill>
        <patternFill>
          <bgColor theme="0"/>
        </patternFill>
      </fill>
    </dxf>
    <dxf>
      <font>
        <u val="none"/>
        <color theme="0"/>
      </font>
      <fill>
        <patternFill>
          <bgColor theme="0"/>
        </patternFill>
      </fill>
    </dxf>
  </dxfs>
  <tableStyles count="0" defaultTableStyle="TableStyleMedium9" defaultPivotStyle="PivotStyleLight16"/>
  <colors>
    <mruColors>
      <color rgb="FFF4F49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21267337864987"/>
          <c:y val="0.15930339418520145"/>
          <c:w val="0.6732359418023065"/>
          <c:h val="0.45102256038219946"/>
        </c:manualLayout>
      </c:layout>
      <c:barChart>
        <c:barDir val="col"/>
        <c:grouping val="clustered"/>
        <c:varyColors val="0"/>
        <c:ser>
          <c:idx val="1"/>
          <c:order val="0"/>
          <c:tx>
            <c:v>Impaired</c:v>
          </c:tx>
          <c:spPr>
            <a:solidFill>
              <a:srgbClr val="FF00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cat>
            <c:strRef>
              <c:f>'Graph Data'!$A$9:$A$17</c:f>
              <c:strCache>
                <c:ptCount val="9"/>
                <c:pt idx="0">
                  <c:v> FSIQ</c:v>
                </c:pt>
                <c:pt idx="1">
                  <c:v>VCI</c:v>
                </c:pt>
                <c:pt idx="2">
                  <c:v>PRI</c:v>
                </c:pt>
                <c:pt idx="3">
                  <c:v>WMI</c:v>
                </c:pt>
                <c:pt idx="4">
                  <c:v>PSI</c:v>
                </c:pt>
                <c:pt idx="5">
                  <c:v>Block Design</c:v>
                </c:pt>
                <c:pt idx="6">
                  <c:v>Matrix Reasoning</c:v>
                </c:pt>
                <c:pt idx="7">
                  <c:v> Similarities </c:v>
                </c:pt>
                <c:pt idx="8">
                  <c:v>Vocabulary</c:v>
                </c:pt>
              </c:strCache>
            </c:strRef>
          </c:cat>
          <c:val>
            <c:numRef>
              <c:f>'Graph Data'!$C$9:$C$17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24A-454D-BA25-92CD24C0D0A7}"/>
            </c:ext>
          </c:extLst>
        </c:ser>
        <c:ser>
          <c:idx val="2"/>
          <c:order val="1"/>
          <c:tx>
            <c:v>Mildly Impaired</c:v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>
              <a:bevelT/>
            </a:sp3d>
          </c:spPr>
          <c:invertIfNegative val="0"/>
          <c:cat>
            <c:strRef>
              <c:f>'Graph Data'!$A$9:$A$17</c:f>
              <c:strCache>
                <c:ptCount val="9"/>
                <c:pt idx="0">
                  <c:v> FSIQ</c:v>
                </c:pt>
                <c:pt idx="1">
                  <c:v>VCI</c:v>
                </c:pt>
                <c:pt idx="2">
                  <c:v>PRI</c:v>
                </c:pt>
                <c:pt idx="3">
                  <c:v>WMI</c:v>
                </c:pt>
                <c:pt idx="4">
                  <c:v>PSI</c:v>
                </c:pt>
                <c:pt idx="5">
                  <c:v>Block Design</c:v>
                </c:pt>
                <c:pt idx="6">
                  <c:v>Matrix Reasoning</c:v>
                </c:pt>
                <c:pt idx="7">
                  <c:v> Similarities </c:v>
                </c:pt>
                <c:pt idx="8">
                  <c:v>Vocabulary</c:v>
                </c:pt>
              </c:strCache>
            </c:strRef>
          </c:cat>
          <c:val>
            <c:numRef>
              <c:f>'Graph Data'!$D$9:$D$17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24A-454D-BA25-92CD24C0D0A7}"/>
            </c:ext>
          </c:extLst>
        </c:ser>
        <c:ser>
          <c:idx val="3"/>
          <c:order val="2"/>
          <c:tx>
            <c:v>Within expected levels</c:v>
          </c:tx>
          <c:spPr>
            <a:solidFill>
              <a:srgbClr val="00B050"/>
            </a:solidFill>
            <a:scene3d>
              <a:camera prst="orthographicFront"/>
              <a:lightRig rig="threePt" dir="t"/>
            </a:scene3d>
            <a:sp3d>
              <a:bevelT w="190500" h="38100"/>
            </a:sp3d>
          </c:spPr>
          <c:invertIfNegative val="0"/>
          <c:cat>
            <c:strRef>
              <c:f>'Graph Data'!$A$9:$A$17</c:f>
              <c:strCache>
                <c:ptCount val="9"/>
                <c:pt idx="0">
                  <c:v> FSIQ</c:v>
                </c:pt>
                <c:pt idx="1">
                  <c:v>VCI</c:v>
                </c:pt>
                <c:pt idx="2">
                  <c:v>PRI</c:v>
                </c:pt>
                <c:pt idx="3">
                  <c:v>WMI</c:v>
                </c:pt>
                <c:pt idx="4">
                  <c:v>PSI</c:v>
                </c:pt>
                <c:pt idx="5">
                  <c:v>Block Design</c:v>
                </c:pt>
                <c:pt idx="6">
                  <c:v>Matrix Reasoning</c:v>
                </c:pt>
                <c:pt idx="7">
                  <c:v> Similarities </c:v>
                </c:pt>
                <c:pt idx="8">
                  <c:v>Vocabulary</c:v>
                </c:pt>
              </c:strCache>
            </c:strRef>
          </c:cat>
          <c:val>
            <c:numRef>
              <c:f>'Graph Data'!$E$9:$E$17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24A-454D-BA25-92CD24C0D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overlap val="100"/>
        <c:axId val="703043072"/>
        <c:axId val="703044608"/>
      </c:barChart>
      <c:catAx>
        <c:axId val="70304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28575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044608"/>
        <c:crosses val="autoZero"/>
        <c:auto val="1"/>
        <c:lblAlgn val="ctr"/>
        <c:lblOffset val="0"/>
        <c:noMultiLvlLbl val="0"/>
      </c:catAx>
      <c:valAx>
        <c:axId val="703044608"/>
        <c:scaling>
          <c:orientation val="minMax"/>
          <c:max val="3"/>
          <c:min val="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3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dirty="0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97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043072"/>
        <c:crosses val="autoZero"/>
        <c:crossBetween val="between"/>
      </c:valAx>
      <c:spPr>
        <a:noFill/>
        <a:ln w="12700" cap="flat" cmpd="sng" algn="ctr">
          <a:noFill/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3.734269234580441E-2"/>
          <c:y val="0.93077770214315902"/>
          <c:w val="0.95071957584019995"/>
          <c:h val="4.16902625666147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solidFill>
        <a:schemeClr val="bg2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508450873112295E-2"/>
          <c:y val="0.164335958005249"/>
          <c:w val="0.72994817545154189"/>
          <c:h val="0.42995059441099298"/>
        </c:manualLayout>
      </c:layout>
      <c:barChart>
        <c:barDir val="col"/>
        <c:grouping val="clustered"/>
        <c:varyColors val="0"/>
        <c:ser>
          <c:idx val="1"/>
          <c:order val="0"/>
          <c:tx>
            <c:v>Impaired</c:v>
          </c:tx>
          <c:spPr>
            <a:solidFill>
              <a:srgbClr val="FF00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cat>
            <c:strRef>
              <c:f>'Graph Data'!$A$19:$A$35</c:f>
              <c:strCache>
                <c:ptCount val="17"/>
                <c:pt idx="0">
                  <c:v>FSIQ</c:v>
                </c:pt>
                <c:pt idx="1">
                  <c:v>VCI</c:v>
                </c:pt>
                <c:pt idx="2">
                  <c:v>PRI</c:v>
                </c:pt>
                <c:pt idx="3">
                  <c:v>WMI</c:v>
                </c:pt>
                <c:pt idx="4">
                  <c:v>PSI</c:v>
                </c:pt>
                <c:pt idx="5">
                  <c:v>Block Design</c:v>
                </c:pt>
                <c:pt idx="6">
                  <c:v>Similarities</c:v>
                </c:pt>
                <c:pt idx="7">
                  <c:v>Digit Span</c:v>
                </c:pt>
                <c:pt idx="8">
                  <c:v>Vocabulary</c:v>
                </c:pt>
                <c:pt idx="9">
                  <c:v>Matrix Reasoning </c:v>
                </c:pt>
                <c:pt idx="10">
                  <c:v>Arithmitic</c:v>
                </c:pt>
                <c:pt idx="11">
                  <c:v>Symbol Search</c:v>
                </c:pt>
                <c:pt idx="12">
                  <c:v>Visual Puzzles</c:v>
                </c:pt>
                <c:pt idx="13">
                  <c:v>Coding</c:v>
                </c:pt>
                <c:pt idx="14">
                  <c:v>Digit Span Forward</c:v>
                </c:pt>
                <c:pt idx="15">
                  <c:v>Digit Span Backwards</c:v>
                </c:pt>
                <c:pt idx="16">
                  <c:v>DSS</c:v>
                </c:pt>
              </c:strCache>
            </c:strRef>
          </c:cat>
          <c:val>
            <c:numRef>
              <c:f>'Graph Data'!$C$19:$C$35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AF5-4960-8081-ADBBB771DF44}"/>
            </c:ext>
          </c:extLst>
        </c:ser>
        <c:ser>
          <c:idx val="2"/>
          <c:order val="1"/>
          <c:tx>
            <c:v>Mildly Impaired</c:v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>
              <a:bevelT/>
            </a:sp3d>
          </c:spPr>
          <c:invertIfNegative val="0"/>
          <c:cat>
            <c:strRef>
              <c:f>'Graph Data'!$A$19:$A$35</c:f>
              <c:strCache>
                <c:ptCount val="17"/>
                <c:pt idx="0">
                  <c:v>FSIQ</c:v>
                </c:pt>
                <c:pt idx="1">
                  <c:v>VCI</c:v>
                </c:pt>
                <c:pt idx="2">
                  <c:v>PRI</c:v>
                </c:pt>
                <c:pt idx="3">
                  <c:v>WMI</c:v>
                </c:pt>
                <c:pt idx="4">
                  <c:v>PSI</c:v>
                </c:pt>
                <c:pt idx="5">
                  <c:v>Block Design</c:v>
                </c:pt>
                <c:pt idx="6">
                  <c:v>Similarities</c:v>
                </c:pt>
                <c:pt idx="7">
                  <c:v>Digit Span</c:v>
                </c:pt>
                <c:pt idx="8">
                  <c:v>Vocabulary</c:v>
                </c:pt>
                <c:pt idx="9">
                  <c:v>Matrix Reasoning </c:v>
                </c:pt>
                <c:pt idx="10">
                  <c:v>Arithmitic</c:v>
                </c:pt>
                <c:pt idx="11">
                  <c:v>Symbol Search</c:v>
                </c:pt>
                <c:pt idx="12">
                  <c:v>Visual Puzzles</c:v>
                </c:pt>
                <c:pt idx="13">
                  <c:v>Coding</c:v>
                </c:pt>
                <c:pt idx="14">
                  <c:v>Digit Span Forward</c:v>
                </c:pt>
                <c:pt idx="15">
                  <c:v>Digit Span Backwards</c:v>
                </c:pt>
                <c:pt idx="16">
                  <c:v>DSS</c:v>
                </c:pt>
              </c:strCache>
            </c:strRef>
          </c:cat>
          <c:val>
            <c:numRef>
              <c:f>'Graph Data'!$D$19:$D$35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AF5-4960-8081-ADBBB771DF44}"/>
            </c:ext>
          </c:extLst>
        </c:ser>
        <c:ser>
          <c:idx val="3"/>
          <c:order val="2"/>
          <c:tx>
            <c:v>Within expected levels</c:v>
          </c:tx>
          <c:spPr>
            <a:solidFill>
              <a:srgbClr val="00B050"/>
            </a:solidFill>
            <a:scene3d>
              <a:camera prst="orthographicFront"/>
              <a:lightRig rig="threePt" dir="t"/>
            </a:scene3d>
            <a:sp3d>
              <a:bevelT w="190500" h="38100"/>
            </a:sp3d>
          </c:spPr>
          <c:invertIfNegative val="0"/>
          <c:cat>
            <c:strRef>
              <c:f>'Graph Data'!$A$19:$A$35</c:f>
              <c:strCache>
                <c:ptCount val="17"/>
                <c:pt idx="0">
                  <c:v>FSIQ</c:v>
                </c:pt>
                <c:pt idx="1">
                  <c:v>VCI</c:v>
                </c:pt>
                <c:pt idx="2">
                  <c:v>PRI</c:v>
                </c:pt>
                <c:pt idx="3">
                  <c:v>WMI</c:v>
                </c:pt>
                <c:pt idx="4">
                  <c:v>PSI</c:v>
                </c:pt>
                <c:pt idx="5">
                  <c:v>Block Design</c:v>
                </c:pt>
                <c:pt idx="6">
                  <c:v>Similarities</c:v>
                </c:pt>
                <c:pt idx="7">
                  <c:v>Digit Span</c:v>
                </c:pt>
                <c:pt idx="8">
                  <c:v>Vocabulary</c:v>
                </c:pt>
                <c:pt idx="9">
                  <c:v>Matrix Reasoning </c:v>
                </c:pt>
                <c:pt idx="10">
                  <c:v>Arithmitic</c:v>
                </c:pt>
                <c:pt idx="11">
                  <c:v>Symbol Search</c:v>
                </c:pt>
                <c:pt idx="12">
                  <c:v>Visual Puzzles</c:v>
                </c:pt>
                <c:pt idx="13">
                  <c:v>Coding</c:v>
                </c:pt>
                <c:pt idx="14">
                  <c:v>Digit Span Forward</c:v>
                </c:pt>
                <c:pt idx="15">
                  <c:v>Digit Span Backwards</c:v>
                </c:pt>
                <c:pt idx="16">
                  <c:v>DSS</c:v>
                </c:pt>
              </c:strCache>
            </c:strRef>
          </c:cat>
          <c:val>
            <c:numRef>
              <c:f>'Graph Data'!$E$19:$E$35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AF5-4960-8081-ADBBB771D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overlap val="100"/>
        <c:axId val="703081856"/>
        <c:axId val="703095936"/>
      </c:barChart>
      <c:catAx>
        <c:axId val="70308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28575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095936"/>
        <c:crosses val="autoZero"/>
        <c:auto val="1"/>
        <c:lblAlgn val="ctr"/>
        <c:lblOffset val="0"/>
        <c:noMultiLvlLbl val="0"/>
      </c:catAx>
      <c:valAx>
        <c:axId val="703095936"/>
        <c:scaling>
          <c:orientation val="minMax"/>
          <c:max val="3"/>
          <c:min val="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3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dirty="0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97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081856"/>
        <c:crosses val="autoZero"/>
        <c:crossBetween val="between"/>
      </c:valAx>
      <c:spPr>
        <a:noFill/>
        <a:ln w="12700" cap="flat" cmpd="sng" algn="ctr">
          <a:noFill/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8.3571210152128997E-2"/>
          <c:y val="0.93077771528559006"/>
          <c:w val="0.6676428345794212"/>
          <c:h val="4.16902625666147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solidFill>
        <a:schemeClr val="bg2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dirty="0">
                <a:solidFill>
                  <a:schemeClr val="bg1">
                    <a:lumMod val="50000"/>
                  </a:schemeClr>
                </a:solidFill>
              </a:rPr>
              <a:t>Verbal</a:t>
            </a:r>
            <a:r>
              <a:rPr lang="en-IE" sz="1600" baseline="0" dirty="0">
                <a:solidFill>
                  <a:schemeClr val="bg1">
                    <a:lumMod val="50000"/>
                  </a:schemeClr>
                </a:solidFill>
              </a:rPr>
              <a:t> Memory</a:t>
            </a:r>
          </a:p>
        </c:rich>
      </c:tx>
      <c:layout>
        <c:manualLayout>
          <c:xMode val="edge"/>
          <c:yMode val="edge"/>
          <c:x val="0.40257191408037202"/>
          <c:y val="1.934962021156934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078275149122098E-2"/>
          <c:y val="0.13021683505106532"/>
          <c:w val="0.79404161251688421"/>
          <c:h val="0.46450555576043401"/>
        </c:manualLayout>
      </c:layout>
      <c:barChart>
        <c:barDir val="col"/>
        <c:grouping val="clustered"/>
        <c:varyColors val="0"/>
        <c:ser>
          <c:idx val="1"/>
          <c:order val="0"/>
          <c:tx>
            <c:v>Impaired</c:v>
          </c:tx>
          <c:spPr>
            <a:solidFill>
              <a:srgbClr val="FF00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cat>
            <c:strRef>
              <c:f>'Graph Data'!$A$37:$A$54</c:f>
              <c:strCache>
                <c:ptCount val="18"/>
                <c:pt idx="0">
                  <c:v>Logical Memory I Immediate</c:v>
                </c:pt>
                <c:pt idx="1">
                  <c:v>Logical Memory II Del</c:v>
                </c:pt>
                <c:pt idx="2">
                  <c:v>Logical Memory Recog</c:v>
                </c:pt>
                <c:pt idx="3">
                  <c:v>Verbal Memory WMS-III</c:v>
                </c:pt>
                <c:pt idx="4">
                  <c:v>Word Lists 1 Recall TS</c:v>
                </c:pt>
                <c:pt idx="5">
                  <c:v>Word Lists I Learning Slope</c:v>
                </c:pt>
                <c:pt idx="6">
                  <c:v>Word Lists I Contrast 1 </c:v>
                </c:pt>
                <c:pt idx="7">
                  <c:v>Word Lists II Recall TS</c:v>
                </c:pt>
                <c:pt idx="8">
                  <c:v>Word Lists II Recognition TS</c:v>
                </c:pt>
                <c:pt idx="9">
                  <c:v>Spatial Span Forward TS</c:v>
                </c:pt>
                <c:pt idx="10">
                  <c:v>Spatial Span Backward TS</c:v>
                </c:pt>
                <c:pt idx="11">
                  <c:v>Verbal Memory RAVLT</c:v>
                </c:pt>
                <c:pt idx="12">
                  <c:v>Trial I </c:v>
                </c:pt>
                <c:pt idx="13">
                  <c:v>Trial 5</c:v>
                </c:pt>
                <c:pt idx="14">
                  <c:v>Total Words Learned over 5 Trials</c:v>
                </c:pt>
                <c:pt idx="15">
                  <c:v>Trail 6</c:v>
                </c:pt>
                <c:pt idx="16">
                  <c:v>Delayed Recall</c:v>
                </c:pt>
                <c:pt idx="17">
                  <c:v>Recognition</c:v>
                </c:pt>
              </c:strCache>
            </c:strRef>
          </c:cat>
          <c:val>
            <c:numRef>
              <c:f>'Graph Data'!$C$37:$C$54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DA5-4F58-8658-86FDC1550135}"/>
            </c:ext>
          </c:extLst>
        </c:ser>
        <c:ser>
          <c:idx val="2"/>
          <c:order val="1"/>
          <c:tx>
            <c:v>Mildly Impaired</c:v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>
              <a:bevelT/>
            </a:sp3d>
          </c:spPr>
          <c:invertIfNegative val="0"/>
          <c:cat>
            <c:strRef>
              <c:f>'Graph Data'!$A$37:$A$54</c:f>
              <c:strCache>
                <c:ptCount val="18"/>
                <c:pt idx="0">
                  <c:v>Logical Memory I Immediate</c:v>
                </c:pt>
                <c:pt idx="1">
                  <c:v>Logical Memory II Del</c:v>
                </c:pt>
                <c:pt idx="2">
                  <c:v>Logical Memory Recog</c:v>
                </c:pt>
                <c:pt idx="3">
                  <c:v>Verbal Memory WMS-III</c:v>
                </c:pt>
                <c:pt idx="4">
                  <c:v>Word Lists 1 Recall TS</c:v>
                </c:pt>
                <c:pt idx="5">
                  <c:v>Word Lists I Learning Slope</c:v>
                </c:pt>
                <c:pt idx="6">
                  <c:v>Word Lists I Contrast 1 </c:v>
                </c:pt>
                <c:pt idx="7">
                  <c:v>Word Lists II Recall TS</c:v>
                </c:pt>
                <c:pt idx="8">
                  <c:v>Word Lists II Recognition TS</c:v>
                </c:pt>
                <c:pt idx="9">
                  <c:v>Spatial Span Forward TS</c:v>
                </c:pt>
                <c:pt idx="10">
                  <c:v>Spatial Span Backward TS</c:v>
                </c:pt>
                <c:pt idx="11">
                  <c:v>Verbal Memory RAVLT</c:v>
                </c:pt>
                <c:pt idx="12">
                  <c:v>Trial I </c:v>
                </c:pt>
                <c:pt idx="13">
                  <c:v>Trial 5</c:v>
                </c:pt>
                <c:pt idx="14">
                  <c:v>Total Words Learned over 5 Trials</c:v>
                </c:pt>
                <c:pt idx="15">
                  <c:v>Trail 6</c:v>
                </c:pt>
                <c:pt idx="16">
                  <c:v>Delayed Recall</c:v>
                </c:pt>
                <c:pt idx="17">
                  <c:v>Recognition</c:v>
                </c:pt>
              </c:strCache>
            </c:strRef>
          </c:cat>
          <c:val>
            <c:numRef>
              <c:f>'Graph Data'!$D$37:$D$54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DA5-4F58-8658-86FDC1550135}"/>
            </c:ext>
          </c:extLst>
        </c:ser>
        <c:ser>
          <c:idx val="3"/>
          <c:order val="2"/>
          <c:tx>
            <c:v>Within expected levels</c:v>
          </c:tx>
          <c:spPr>
            <a:solidFill>
              <a:srgbClr val="00B050"/>
            </a:solidFill>
            <a:scene3d>
              <a:camera prst="orthographicFront"/>
              <a:lightRig rig="threePt" dir="t"/>
            </a:scene3d>
            <a:sp3d>
              <a:bevelT w="190500" h="38100"/>
            </a:sp3d>
          </c:spPr>
          <c:invertIfNegative val="0"/>
          <c:cat>
            <c:strRef>
              <c:f>'Graph Data'!$A$37:$A$54</c:f>
              <c:strCache>
                <c:ptCount val="18"/>
                <c:pt idx="0">
                  <c:v>Logical Memory I Immediate</c:v>
                </c:pt>
                <c:pt idx="1">
                  <c:v>Logical Memory II Del</c:v>
                </c:pt>
                <c:pt idx="2">
                  <c:v>Logical Memory Recog</c:v>
                </c:pt>
                <c:pt idx="3">
                  <c:v>Verbal Memory WMS-III</c:v>
                </c:pt>
                <c:pt idx="4">
                  <c:v>Word Lists 1 Recall TS</c:v>
                </c:pt>
                <c:pt idx="5">
                  <c:v>Word Lists I Learning Slope</c:v>
                </c:pt>
                <c:pt idx="6">
                  <c:v>Word Lists I Contrast 1 </c:v>
                </c:pt>
                <c:pt idx="7">
                  <c:v>Word Lists II Recall TS</c:v>
                </c:pt>
                <c:pt idx="8">
                  <c:v>Word Lists II Recognition TS</c:v>
                </c:pt>
                <c:pt idx="9">
                  <c:v>Spatial Span Forward TS</c:v>
                </c:pt>
                <c:pt idx="10">
                  <c:v>Spatial Span Backward TS</c:v>
                </c:pt>
                <c:pt idx="11">
                  <c:v>Verbal Memory RAVLT</c:v>
                </c:pt>
                <c:pt idx="12">
                  <c:v>Trial I </c:v>
                </c:pt>
                <c:pt idx="13">
                  <c:v>Trial 5</c:v>
                </c:pt>
                <c:pt idx="14">
                  <c:v>Total Words Learned over 5 Trials</c:v>
                </c:pt>
                <c:pt idx="15">
                  <c:v>Trail 6</c:v>
                </c:pt>
                <c:pt idx="16">
                  <c:v>Delayed Recall</c:v>
                </c:pt>
                <c:pt idx="17">
                  <c:v>Recognition</c:v>
                </c:pt>
              </c:strCache>
            </c:strRef>
          </c:cat>
          <c:val>
            <c:numRef>
              <c:f>'Graph Data'!$E$37:$E$54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DA5-4F58-8658-86FDC1550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overlap val="100"/>
        <c:axId val="703133184"/>
        <c:axId val="703134720"/>
      </c:barChart>
      <c:catAx>
        <c:axId val="70313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28575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134720"/>
        <c:crosses val="autoZero"/>
        <c:auto val="1"/>
        <c:lblAlgn val="ctr"/>
        <c:lblOffset val="0"/>
        <c:noMultiLvlLbl val="0"/>
      </c:catAx>
      <c:valAx>
        <c:axId val="703134720"/>
        <c:scaling>
          <c:orientation val="minMax"/>
          <c:max val="3"/>
          <c:min val="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3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dirty="0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97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133184"/>
        <c:crosses val="autoZero"/>
        <c:crossBetween val="between"/>
      </c:valAx>
      <c:spPr>
        <a:noFill/>
        <a:ln w="12700" cap="flat" cmpd="sng" algn="ctr">
          <a:noFill/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0.17580426732780019"/>
          <c:y val="0.93077770214315902"/>
          <c:w val="0.6676428345794212"/>
          <c:h val="4.16902625666147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solidFill>
        <a:schemeClr val="bg2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dirty="0">
                <a:solidFill>
                  <a:sysClr val="windowText" lastClr="000000"/>
                </a:solidFill>
              </a:rPr>
              <a:t>Neuropsychological</a:t>
            </a:r>
            <a:r>
              <a:rPr lang="en-IE" sz="1600" baseline="0" dirty="0">
                <a:solidFill>
                  <a:sysClr val="windowText" lastClr="000000"/>
                </a:solidFill>
              </a:rPr>
              <a:t> Profile </a:t>
            </a:r>
          </a:p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baseline="0" dirty="0">
                <a:solidFill>
                  <a:sysClr val="windowText" lastClr="000000"/>
                </a:solidFill>
              </a:rPr>
              <a:t>Compared to Premorbid Intellect</a:t>
            </a:r>
          </a:p>
        </c:rich>
      </c:tx>
      <c:layout>
        <c:manualLayout>
          <c:xMode val="edge"/>
          <c:yMode val="edge"/>
          <c:x val="0.29053841408435332"/>
          <c:y val="0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2699849526984389E-2"/>
          <c:y val="0.14756529893792938"/>
          <c:w val="0.82640405441604503"/>
          <c:h val="0.46450555576043401"/>
        </c:manualLayout>
      </c:layout>
      <c:barChart>
        <c:barDir val="col"/>
        <c:grouping val="clustered"/>
        <c:varyColors val="0"/>
        <c:ser>
          <c:idx val="1"/>
          <c:order val="0"/>
          <c:tx>
            <c:v>Impaired</c:v>
          </c:tx>
          <c:spPr>
            <a:solidFill>
              <a:srgbClr val="FF00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cat>
            <c:strRef>
              <c:f>'Graph Data'!$A$8:$A$107</c:f>
              <c:strCache>
                <c:ptCount val="100"/>
                <c:pt idx="0">
                  <c:v>Current Functioning WASI-II</c:v>
                </c:pt>
                <c:pt idx="1">
                  <c:v> FSIQ</c:v>
                </c:pt>
                <c:pt idx="2">
                  <c:v>VCI</c:v>
                </c:pt>
                <c:pt idx="3">
                  <c:v>PRI</c:v>
                </c:pt>
                <c:pt idx="4">
                  <c:v>WMI</c:v>
                </c:pt>
                <c:pt idx="5">
                  <c:v>PSI</c:v>
                </c:pt>
                <c:pt idx="6">
                  <c:v>Block Design</c:v>
                </c:pt>
                <c:pt idx="7">
                  <c:v>Matrix Reasoning</c:v>
                </c:pt>
                <c:pt idx="8">
                  <c:v> Similarities </c:v>
                </c:pt>
                <c:pt idx="9">
                  <c:v>Vocabulary</c:v>
                </c:pt>
                <c:pt idx="10">
                  <c:v>Current Functioning WAIS-IV</c:v>
                </c:pt>
                <c:pt idx="11">
                  <c:v>FSIQ</c:v>
                </c:pt>
                <c:pt idx="12">
                  <c:v>VCI</c:v>
                </c:pt>
                <c:pt idx="13">
                  <c:v>PRI</c:v>
                </c:pt>
                <c:pt idx="14">
                  <c:v>WMI</c:v>
                </c:pt>
                <c:pt idx="15">
                  <c:v>PSI</c:v>
                </c:pt>
                <c:pt idx="16">
                  <c:v>Block Design</c:v>
                </c:pt>
                <c:pt idx="17">
                  <c:v>Similarities</c:v>
                </c:pt>
                <c:pt idx="18">
                  <c:v>Digit Span</c:v>
                </c:pt>
                <c:pt idx="19">
                  <c:v>Vocabulary</c:v>
                </c:pt>
                <c:pt idx="20">
                  <c:v>Matrix Reasoning </c:v>
                </c:pt>
                <c:pt idx="21">
                  <c:v>Arithmitic</c:v>
                </c:pt>
                <c:pt idx="22">
                  <c:v>Symbol Search</c:v>
                </c:pt>
                <c:pt idx="23">
                  <c:v>Visual Puzzles</c:v>
                </c:pt>
                <c:pt idx="24">
                  <c:v>Coding</c:v>
                </c:pt>
                <c:pt idx="25">
                  <c:v>Digit Span Forward</c:v>
                </c:pt>
                <c:pt idx="26">
                  <c:v>Digit Span Backwards</c:v>
                </c:pt>
                <c:pt idx="27">
                  <c:v>DSS</c:v>
                </c:pt>
                <c:pt idx="28">
                  <c:v>Verbal Memory WMS-IV </c:v>
                </c:pt>
                <c:pt idx="29">
                  <c:v>Logical Memory I Immediate</c:v>
                </c:pt>
                <c:pt idx="30">
                  <c:v>Logical Memory II Del</c:v>
                </c:pt>
                <c:pt idx="31">
                  <c:v>Logical Memory Recog</c:v>
                </c:pt>
                <c:pt idx="32">
                  <c:v>Verbal Memory WMS-III</c:v>
                </c:pt>
                <c:pt idx="33">
                  <c:v>Word Lists 1 Recall TS</c:v>
                </c:pt>
                <c:pt idx="34">
                  <c:v>Word Lists I Learning Slope</c:v>
                </c:pt>
                <c:pt idx="35">
                  <c:v>Word Lists I Contrast 1 </c:v>
                </c:pt>
                <c:pt idx="36">
                  <c:v>Word Lists II Recall TS</c:v>
                </c:pt>
                <c:pt idx="37">
                  <c:v>Word Lists II Recognition TS</c:v>
                </c:pt>
                <c:pt idx="38">
                  <c:v>Spatial Span Forward TS</c:v>
                </c:pt>
                <c:pt idx="39">
                  <c:v>Spatial Span Backward TS</c:v>
                </c:pt>
                <c:pt idx="40">
                  <c:v>Verbal Memory RAVLT</c:v>
                </c:pt>
                <c:pt idx="41">
                  <c:v>Trial I </c:v>
                </c:pt>
                <c:pt idx="42">
                  <c:v>Trial 5</c:v>
                </c:pt>
                <c:pt idx="43">
                  <c:v>Total Words Learned over 5 Trials</c:v>
                </c:pt>
                <c:pt idx="44">
                  <c:v>Trail 6</c:v>
                </c:pt>
                <c:pt idx="45">
                  <c:v>Delayed Recall</c:v>
                </c:pt>
                <c:pt idx="46">
                  <c:v>Recognition</c:v>
                </c:pt>
                <c:pt idx="47">
                  <c:v>Visual Memory - WMS-IV Vis Reproduction 
</c:v>
                </c:pt>
                <c:pt idx="48">
                  <c:v> Immediate</c:v>
                </c:pt>
                <c:pt idx="49">
                  <c:v> Delayed</c:v>
                </c:pt>
                <c:pt idx="50">
                  <c:v> Recognition</c:v>
                </c:pt>
                <c:pt idx="51">
                  <c:v>Visual Memory - Taylor/ Rey Osterrith Complex Figure test</c:v>
                </c:pt>
                <c:pt idx="52">
                  <c:v> Immediate</c:v>
                </c:pt>
                <c:pt idx="53">
                  <c:v> Delayed</c:v>
                </c:pt>
                <c:pt idx="54">
                  <c:v> Recognition</c:v>
                </c:pt>
                <c:pt idx="55">
                  <c:v>Executive Functioning </c:v>
                </c:pt>
                <c:pt idx="56">
                  <c:v>Letter Fluency DKEFS</c:v>
                </c:pt>
                <c:pt idx="57">
                  <c:v>Category Fluency DKEFS</c:v>
                </c:pt>
                <c:pt idx="58">
                  <c:v>Total Switching Accuracy DKEFS</c:v>
                </c:pt>
                <c:pt idx="59">
                  <c:v>Colour Naming </c:v>
                </c:pt>
                <c:pt idx="60">
                  <c:v>Word Reading</c:v>
                </c:pt>
                <c:pt idx="61">
                  <c:v>Inhibition</c:v>
                </c:pt>
                <c:pt idx="62">
                  <c:v>Inhibition Switching</c:v>
                </c:pt>
                <c:pt idx="63">
                  <c:v>Trail Making Trail A</c:v>
                </c:pt>
                <c:pt idx="64">
                  <c:v>Trail Making Trail B</c:v>
                </c:pt>
                <c:pt idx="65">
                  <c:v>Hayling Box A</c:v>
                </c:pt>
                <c:pt idx="66">
                  <c:v>Hayling Box B</c:v>
                </c:pt>
                <c:pt idx="67">
                  <c:v>Hayling Box C</c:v>
                </c:pt>
                <c:pt idx="68">
                  <c:v>Hayling Overall D</c:v>
                </c:pt>
                <c:pt idx="69">
                  <c:v>RBANS</c:v>
                </c:pt>
                <c:pt idx="70">
                  <c:v>List Learning</c:v>
                </c:pt>
                <c:pt idx="71">
                  <c:v>Story</c:v>
                </c:pt>
                <c:pt idx="72">
                  <c:v>Figure Copy</c:v>
                </c:pt>
                <c:pt idx="73">
                  <c:v>Line Orientation</c:v>
                </c:pt>
                <c:pt idx="74">
                  <c:v>Picture naming</c:v>
                </c:pt>
                <c:pt idx="75">
                  <c:v>Semantic Fluency</c:v>
                </c:pt>
                <c:pt idx="76">
                  <c:v>Digit Span</c:v>
                </c:pt>
                <c:pt idx="77">
                  <c:v>Coding</c:v>
                </c:pt>
                <c:pt idx="78">
                  <c:v>List Recall</c:v>
                </c:pt>
                <c:pt idx="79">
                  <c:v>List Recognition</c:v>
                </c:pt>
                <c:pt idx="80">
                  <c:v>Story Recall</c:v>
                </c:pt>
                <c:pt idx="81">
                  <c:v>Figure Recall</c:v>
                </c:pt>
                <c:pt idx="82">
                  <c:v>Mood Measures</c:v>
                </c:pt>
                <c:pt idx="83">
                  <c:v>GAD - ANX</c:v>
                </c:pt>
                <c:pt idx="84">
                  <c:v>PHQ - DEP</c:v>
                </c:pt>
                <c:pt idx="85">
                  <c:v>HADS - ANX/DEP </c:v>
                </c:pt>
                <c:pt idx="86">
                  <c:v>BDI - DEP</c:v>
                </c:pt>
                <c:pt idx="87">
                  <c:v>BAI - ANX</c:v>
                </c:pt>
                <c:pt idx="88">
                  <c:v>Language</c:v>
                </c:pt>
                <c:pt idx="89">
                  <c:v>Boston Naming - Beaumont </c:v>
                </c:pt>
                <c:pt idx="90">
                  <c:v>Boston Naming - Spreen/Strauss</c:v>
                </c:pt>
                <c:pt idx="91">
                  <c:v>Sydney Naming</c:v>
                </c:pt>
                <c:pt idx="92">
                  <c:v>Sydney  Comprehension</c:v>
                </c:pt>
                <c:pt idx="93">
                  <c:v>Sydney Semantic</c:v>
                </c:pt>
                <c:pt idx="94">
                  <c:v>Sydney Repitition</c:v>
                </c:pt>
                <c:pt idx="95">
                  <c:v>Function</c:v>
                </c:pt>
                <c:pt idx="96">
                  <c:v>Pegboard Dominant</c:v>
                </c:pt>
                <c:pt idx="97">
                  <c:v>Pegboard Non-Dominant</c:v>
                </c:pt>
                <c:pt idx="98">
                  <c:v>Finger Tap Dominant</c:v>
                </c:pt>
                <c:pt idx="99">
                  <c:v>Finger Tap Non-Dominant</c:v>
                </c:pt>
              </c:strCache>
            </c:strRef>
          </c:cat>
          <c:val>
            <c:numRef>
              <c:f>'Graph Data'!$C$8:$C$107</c:f>
              <c:numCache>
                <c:formatCode>General</c:formatCode>
                <c:ptCount val="10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981-41C5-8E4F-CE5DF92FAFB6}"/>
            </c:ext>
          </c:extLst>
        </c:ser>
        <c:ser>
          <c:idx val="2"/>
          <c:order val="1"/>
          <c:tx>
            <c:v>Mildly Impaired</c:v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>
              <a:bevelT/>
            </a:sp3d>
          </c:spPr>
          <c:invertIfNegative val="0"/>
          <c:cat>
            <c:strRef>
              <c:f>'Graph Data'!$A$8:$A$107</c:f>
              <c:strCache>
                <c:ptCount val="100"/>
                <c:pt idx="0">
                  <c:v>Current Functioning WASI-II</c:v>
                </c:pt>
                <c:pt idx="1">
                  <c:v> FSIQ</c:v>
                </c:pt>
                <c:pt idx="2">
                  <c:v>VCI</c:v>
                </c:pt>
                <c:pt idx="3">
                  <c:v>PRI</c:v>
                </c:pt>
                <c:pt idx="4">
                  <c:v>WMI</c:v>
                </c:pt>
                <c:pt idx="5">
                  <c:v>PSI</c:v>
                </c:pt>
                <c:pt idx="6">
                  <c:v>Block Design</c:v>
                </c:pt>
                <c:pt idx="7">
                  <c:v>Matrix Reasoning</c:v>
                </c:pt>
                <c:pt idx="8">
                  <c:v> Similarities </c:v>
                </c:pt>
                <c:pt idx="9">
                  <c:v>Vocabulary</c:v>
                </c:pt>
                <c:pt idx="10">
                  <c:v>Current Functioning WAIS-IV</c:v>
                </c:pt>
                <c:pt idx="11">
                  <c:v>FSIQ</c:v>
                </c:pt>
                <c:pt idx="12">
                  <c:v>VCI</c:v>
                </c:pt>
                <c:pt idx="13">
                  <c:v>PRI</c:v>
                </c:pt>
                <c:pt idx="14">
                  <c:v>WMI</c:v>
                </c:pt>
                <c:pt idx="15">
                  <c:v>PSI</c:v>
                </c:pt>
                <c:pt idx="16">
                  <c:v>Block Design</c:v>
                </c:pt>
                <c:pt idx="17">
                  <c:v>Similarities</c:v>
                </c:pt>
                <c:pt idx="18">
                  <c:v>Digit Span</c:v>
                </c:pt>
                <c:pt idx="19">
                  <c:v>Vocabulary</c:v>
                </c:pt>
                <c:pt idx="20">
                  <c:v>Matrix Reasoning </c:v>
                </c:pt>
                <c:pt idx="21">
                  <c:v>Arithmitic</c:v>
                </c:pt>
                <c:pt idx="22">
                  <c:v>Symbol Search</c:v>
                </c:pt>
                <c:pt idx="23">
                  <c:v>Visual Puzzles</c:v>
                </c:pt>
                <c:pt idx="24">
                  <c:v>Coding</c:v>
                </c:pt>
                <c:pt idx="25">
                  <c:v>Digit Span Forward</c:v>
                </c:pt>
                <c:pt idx="26">
                  <c:v>Digit Span Backwards</c:v>
                </c:pt>
                <c:pt idx="27">
                  <c:v>DSS</c:v>
                </c:pt>
                <c:pt idx="28">
                  <c:v>Verbal Memory WMS-IV </c:v>
                </c:pt>
                <c:pt idx="29">
                  <c:v>Logical Memory I Immediate</c:v>
                </c:pt>
                <c:pt idx="30">
                  <c:v>Logical Memory II Del</c:v>
                </c:pt>
                <c:pt idx="31">
                  <c:v>Logical Memory Recog</c:v>
                </c:pt>
                <c:pt idx="32">
                  <c:v>Verbal Memory WMS-III</c:v>
                </c:pt>
                <c:pt idx="33">
                  <c:v>Word Lists 1 Recall TS</c:v>
                </c:pt>
                <c:pt idx="34">
                  <c:v>Word Lists I Learning Slope</c:v>
                </c:pt>
                <c:pt idx="35">
                  <c:v>Word Lists I Contrast 1 </c:v>
                </c:pt>
                <c:pt idx="36">
                  <c:v>Word Lists II Recall TS</c:v>
                </c:pt>
                <c:pt idx="37">
                  <c:v>Word Lists II Recognition TS</c:v>
                </c:pt>
                <c:pt idx="38">
                  <c:v>Spatial Span Forward TS</c:v>
                </c:pt>
                <c:pt idx="39">
                  <c:v>Spatial Span Backward TS</c:v>
                </c:pt>
                <c:pt idx="40">
                  <c:v>Verbal Memory RAVLT</c:v>
                </c:pt>
                <c:pt idx="41">
                  <c:v>Trial I </c:v>
                </c:pt>
                <c:pt idx="42">
                  <c:v>Trial 5</c:v>
                </c:pt>
                <c:pt idx="43">
                  <c:v>Total Words Learned over 5 Trials</c:v>
                </c:pt>
                <c:pt idx="44">
                  <c:v>Trail 6</c:v>
                </c:pt>
                <c:pt idx="45">
                  <c:v>Delayed Recall</c:v>
                </c:pt>
                <c:pt idx="46">
                  <c:v>Recognition</c:v>
                </c:pt>
                <c:pt idx="47">
                  <c:v>Visual Memory - WMS-IV Vis Reproduction 
</c:v>
                </c:pt>
                <c:pt idx="48">
                  <c:v> Immediate</c:v>
                </c:pt>
                <c:pt idx="49">
                  <c:v> Delayed</c:v>
                </c:pt>
                <c:pt idx="50">
                  <c:v> Recognition</c:v>
                </c:pt>
                <c:pt idx="51">
                  <c:v>Visual Memory - Taylor/ Rey Osterrith Complex Figure test</c:v>
                </c:pt>
                <c:pt idx="52">
                  <c:v> Immediate</c:v>
                </c:pt>
                <c:pt idx="53">
                  <c:v> Delayed</c:v>
                </c:pt>
                <c:pt idx="54">
                  <c:v> Recognition</c:v>
                </c:pt>
                <c:pt idx="55">
                  <c:v>Executive Functioning </c:v>
                </c:pt>
                <c:pt idx="56">
                  <c:v>Letter Fluency DKEFS</c:v>
                </c:pt>
                <c:pt idx="57">
                  <c:v>Category Fluency DKEFS</c:v>
                </c:pt>
                <c:pt idx="58">
                  <c:v>Total Switching Accuracy DKEFS</c:v>
                </c:pt>
                <c:pt idx="59">
                  <c:v>Colour Naming </c:v>
                </c:pt>
                <c:pt idx="60">
                  <c:v>Word Reading</c:v>
                </c:pt>
                <c:pt idx="61">
                  <c:v>Inhibition</c:v>
                </c:pt>
                <c:pt idx="62">
                  <c:v>Inhibition Switching</c:v>
                </c:pt>
                <c:pt idx="63">
                  <c:v>Trail Making Trail A</c:v>
                </c:pt>
                <c:pt idx="64">
                  <c:v>Trail Making Trail B</c:v>
                </c:pt>
                <c:pt idx="65">
                  <c:v>Hayling Box A</c:v>
                </c:pt>
                <c:pt idx="66">
                  <c:v>Hayling Box B</c:v>
                </c:pt>
                <c:pt idx="67">
                  <c:v>Hayling Box C</c:v>
                </c:pt>
                <c:pt idx="68">
                  <c:v>Hayling Overall D</c:v>
                </c:pt>
                <c:pt idx="69">
                  <c:v>RBANS</c:v>
                </c:pt>
                <c:pt idx="70">
                  <c:v>List Learning</c:v>
                </c:pt>
                <c:pt idx="71">
                  <c:v>Story</c:v>
                </c:pt>
                <c:pt idx="72">
                  <c:v>Figure Copy</c:v>
                </c:pt>
                <c:pt idx="73">
                  <c:v>Line Orientation</c:v>
                </c:pt>
                <c:pt idx="74">
                  <c:v>Picture naming</c:v>
                </c:pt>
                <c:pt idx="75">
                  <c:v>Semantic Fluency</c:v>
                </c:pt>
                <c:pt idx="76">
                  <c:v>Digit Span</c:v>
                </c:pt>
                <c:pt idx="77">
                  <c:v>Coding</c:v>
                </c:pt>
                <c:pt idx="78">
                  <c:v>List Recall</c:v>
                </c:pt>
                <c:pt idx="79">
                  <c:v>List Recognition</c:v>
                </c:pt>
                <c:pt idx="80">
                  <c:v>Story Recall</c:v>
                </c:pt>
                <c:pt idx="81">
                  <c:v>Figure Recall</c:v>
                </c:pt>
                <c:pt idx="82">
                  <c:v>Mood Measures</c:v>
                </c:pt>
                <c:pt idx="83">
                  <c:v>GAD - ANX</c:v>
                </c:pt>
                <c:pt idx="84">
                  <c:v>PHQ - DEP</c:v>
                </c:pt>
                <c:pt idx="85">
                  <c:v>HADS - ANX/DEP </c:v>
                </c:pt>
                <c:pt idx="86">
                  <c:v>BDI - DEP</c:v>
                </c:pt>
                <c:pt idx="87">
                  <c:v>BAI - ANX</c:v>
                </c:pt>
                <c:pt idx="88">
                  <c:v>Language</c:v>
                </c:pt>
                <c:pt idx="89">
                  <c:v>Boston Naming - Beaumont </c:v>
                </c:pt>
                <c:pt idx="90">
                  <c:v>Boston Naming - Spreen/Strauss</c:v>
                </c:pt>
                <c:pt idx="91">
                  <c:v>Sydney Naming</c:v>
                </c:pt>
                <c:pt idx="92">
                  <c:v>Sydney  Comprehension</c:v>
                </c:pt>
                <c:pt idx="93">
                  <c:v>Sydney Semantic</c:v>
                </c:pt>
                <c:pt idx="94">
                  <c:v>Sydney Repitition</c:v>
                </c:pt>
                <c:pt idx="95">
                  <c:v>Function</c:v>
                </c:pt>
                <c:pt idx="96">
                  <c:v>Pegboard Dominant</c:v>
                </c:pt>
                <c:pt idx="97">
                  <c:v>Pegboard Non-Dominant</c:v>
                </c:pt>
                <c:pt idx="98">
                  <c:v>Finger Tap Dominant</c:v>
                </c:pt>
                <c:pt idx="99">
                  <c:v>Finger Tap Non-Dominant</c:v>
                </c:pt>
              </c:strCache>
            </c:strRef>
          </c:cat>
          <c:val>
            <c:numRef>
              <c:f>'Graph Data'!$D$8:$D$107</c:f>
              <c:numCache>
                <c:formatCode>General</c:formatCode>
                <c:ptCount val="10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981-41C5-8E4F-CE5DF92FAFB6}"/>
            </c:ext>
          </c:extLst>
        </c:ser>
        <c:ser>
          <c:idx val="3"/>
          <c:order val="2"/>
          <c:tx>
            <c:v>Within expected levels</c:v>
          </c:tx>
          <c:spPr>
            <a:solidFill>
              <a:srgbClr val="00B050"/>
            </a:solidFill>
            <a:scene3d>
              <a:camera prst="orthographicFront"/>
              <a:lightRig rig="threePt" dir="t"/>
            </a:scene3d>
            <a:sp3d>
              <a:bevelT w="190500" h="38100"/>
            </a:sp3d>
          </c:spPr>
          <c:invertIfNegative val="0"/>
          <c:cat>
            <c:strRef>
              <c:f>'Graph Data'!$A$8:$A$107</c:f>
              <c:strCache>
                <c:ptCount val="100"/>
                <c:pt idx="0">
                  <c:v>Current Functioning WASI-II</c:v>
                </c:pt>
                <c:pt idx="1">
                  <c:v> FSIQ</c:v>
                </c:pt>
                <c:pt idx="2">
                  <c:v>VCI</c:v>
                </c:pt>
                <c:pt idx="3">
                  <c:v>PRI</c:v>
                </c:pt>
                <c:pt idx="4">
                  <c:v>WMI</c:v>
                </c:pt>
                <c:pt idx="5">
                  <c:v>PSI</c:v>
                </c:pt>
                <c:pt idx="6">
                  <c:v>Block Design</c:v>
                </c:pt>
                <c:pt idx="7">
                  <c:v>Matrix Reasoning</c:v>
                </c:pt>
                <c:pt idx="8">
                  <c:v> Similarities </c:v>
                </c:pt>
                <c:pt idx="9">
                  <c:v>Vocabulary</c:v>
                </c:pt>
                <c:pt idx="10">
                  <c:v>Current Functioning WAIS-IV</c:v>
                </c:pt>
                <c:pt idx="11">
                  <c:v>FSIQ</c:v>
                </c:pt>
                <c:pt idx="12">
                  <c:v>VCI</c:v>
                </c:pt>
                <c:pt idx="13">
                  <c:v>PRI</c:v>
                </c:pt>
                <c:pt idx="14">
                  <c:v>WMI</c:v>
                </c:pt>
                <c:pt idx="15">
                  <c:v>PSI</c:v>
                </c:pt>
                <c:pt idx="16">
                  <c:v>Block Design</c:v>
                </c:pt>
                <c:pt idx="17">
                  <c:v>Similarities</c:v>
                </c:pt>
                <c:pt idx="18">
                  <c:v>Digit Span</c:v>
                </c:pt>
                <c:pt idx="19">
                  <c:v>Vocabulary</c:v>
                </c:pt>
                <c:pt idx="20">
                  <c:v>Matrix Reasoning </c:v>
                </c:pt>
                <c:pt idx="21">
                  <c:v>Arithmitic</c:v>
                </c:pt>
                <c:pt idx="22">
                  <c:v>Symbol Search</c:v>
                </c:pt>
                <c:pt idx="23">
                  <c:v>Visual Puzzles</c:v>
                </c:pt>
                <c:pt idx="24">
                  <c:v>Coding</c:v>
                </c:pt>
                <c:pt idx="25">
                  <c:v>Digit Span Forward</c:v>
                </c:pt>
                <c:pt idx="26">
                  <c:v>Digit Span Backwards</c:v>
                </c:pt>
                <c:pt idx="27">
                  <c:v>DSS</c:v>
                </c:pt>
                <c:pt idx="28">
                  <c:v>Verbal Memory WMS-IV </c:v>
                </c:pt>
                <c:pt idx="29">
                  <c:v>Logical Memory I Immediate</c:v>
                </c:pt>
                <c:pt idx="30">
                  <c:v>Logical Memory II Del</c:v>
                </c:pt>
                <c:pt idx="31">
                  <c:v>Logical Memory Recog</c:v>
                </c:pt>
                <c:pt idx="32">
                  <c:v>Verbal Memory WMS-III</c:v>
                </c:pt>
                <c:pt idx="33">
                  <c:v>Word Lists 1 Recall TS</c:v>
                </c:pt>
                <c:pt idx="34">
                  <c:v>Word Lists I Learning Slope</c:v>
                </c:pt>
                <c:pt idx="35">
                  <c:v>Word Lists I Contrast 1 </c:v>
                </c:pt>
                <c:pt idx="36">
                  <c:v>Word Lists II Recall TS</c:v>
                </c:pt>
                <c:pt idx="37">
                  <c:v>Word Lists II Recognition TS</c:v>
                </c:pt>
                <c:pt idx="38">
                  <c:v>Spatial Span Forward TS</c:v>
                </c:pt>
                <c:pt idx="39">
                  <c:v>Spatial Span Backward TS</c:v>
                </c:pt>
                <c:pt idx="40">
                  <c:v>Verbal Memory RAVLT</c:v>
                </c:pt>
                <c:pt idx="41">
                  <c:v>Trial I </c:v>
                </c:pt>
                <c:pt idx="42">
                  <c:v>Trial 5</c:v>
                </c:pt>
                <c:pt idx="43">
                  <c:v>Total Words Learned over 5 Trials</c:v>
                </c:pt>
                <c:pt idx="44">
                  <c:v>Trail 6</c:v>
                </c:pt>
                <c:pt idx="45">
                  <c:v>Delayed Recall</c:v>
                </c:pt>
                <c:pt idx="46">
                  <c:v>Recognition</c:v>
                </c:pt>
                <c:pt idx="47">
                  <c:v>Visual Memory - WMS-IV Vis Reproduction 
</c:v>
                </c:pt>
                <c:pt idx="48">
                  <c:v> Immediate</c:v>
                </c:pt>
                <c:pt idx="49">
                  <c:v> Delayed</c:v>
                </c:pt>
                <c:pt idx="50">
                  <c:v> Recognition</c:v>
                </c:pt>
                <c:pt idx="51">
                  <c:v>Visual Memory - Taylor/ Rey Osterrith Complex Figure test</c:v>
                </c:pt>
                <c:pt idx="52">
                  <c:v> Immediate</c:v>
                </c:pt>
                <c:pt idx="53">
                  <c:v> Delayed</c:v>
                </c:pt>
                <c:pt idx="54">
                  <c:v> Recognition</c:v>
                </c:pt>
                <c:pt idx="55">
                  <c:v>Executive Functioning </c:v>
                </c:pt>
                <c:pt idx="56">
                  <c:v>Letter Fluency DKEFS</c:v>
                </c:pt>
                <c:pt idx="57">
                  <c:v>Category Fluency DKEFS</c:v>
                </c:pt>
                <c:pt idx="58">
                  <c:v>Total Switching Accuracy DKEFS</c:v>
                </c:pt>
                <c:pt idx="59">
                  <c:v>Colour Naming </c:v>
                </c:pt>
                <c:pt idx="60">
                  <c:v>Word Reading</c:v>
                </c:pt>
                <c:pt idx="61">
                  <c:v>Inhibition</c:v>
                </c:pt>
                <c:pt idx="62">
                  <c:v>Inhibition Switching</c:v>
                </c:pt>
                <c:pt idx="63">
                  <c:v>Trail Making Trail A</c:v>
                </c:pt>
                <c:pt idx="64">
                  <c:v>Trail Making Trail B</c:v>
                </c:pt>
                <c:pt idx="65">
                  <c:v>Hayling Box A</c:v>
                </c:pt>
                <c:pt idx="66">
                  <c:v>Hayling Box B</c:v>
                </c:pt>
                <c:pt idx="67">
                  <c:v>Hayling Box C</c:v>
                </c:pt>
                <c:pt idx="68">
                  <c:v>Hayling Overall D</c:v>
                </c:pt>
                <c:pt idx="69">
                  <c:v>RBANS</c:v>
                </c:pt>
                <c:pt idx="70">
                  <c:v>List Learning</c:v>
                </c:pt>
                <c:pt idx="71">
                  <c:v>Story</c:v>
                </c:pt>
                <c:pt idx="72">
                  <c:v>Figure Copy</c:v>
                </c:pt>
                <c:pt idx="73">
                  <c:v>Line Orientation</c:v>
                </c:pt>
                <c:pt idx="74">
                  <c:v>Picture naming</c:v>
                </c:pt>
                <c:pt idx="75">
                  <c:v>Semantic Fluency</c:v>
                </c:pt>
                <c:pt idx="76">
                  <c:v>Digit Span</c:v>
                </c:pt>
                <c:pt idx="77">
                  <c:v>Coding</c:v>
                </c:pt>
                <c:pt idx="78">
                  <c:v>List Recall</c:v>
                </c:pt>
                <c:pt idx="79">
                  <c:v>List Recognition</c:v>
                </c:pt>
                <c:pt idx="80">
                  <c:v>Story Recall</c:v>
                </c:pt>
                <c:pt idx="81">
                  <c:v>Figure Recall</c:v>
                </c:pt>
                <c:pt idx="82">
                  <c:v>Mood Measures</c:v>
                </c:pt>
                <c:pt idx="83">
                  <c:v>GAD - ANX</c:v>
                </c:pt>
                <c:pt idx="84">
                  <c:v>PHQ - DEP</c:v>
                </c:pt>
                <c:pt idx="85">
                  <c:v>HADS - ANX/DEP </c:v>
                </c:pt>
                <c:pt idx="86">
                  <c:v>BDI - DEP</c:v>
                </c:pt>
                <c:pt idx="87">
                  <c:v>BAI - ANX</c:v>
                </c:pt>
                <c:pt idx="88">
                  <c:v>Language</c:v>
                </c:pt>
                <c:pt idx="89">
                  <c:v>Boston Naming - Beaumont </c:v>
                </c:pt>
                <c:pt idx="90">
                  <c:v>Boston Naming - Spreen/Strauss</c:v>
                </c:pt>
                <c:pt idx="91">
                  <c:v>Sydney Naming</c:v>
                </c:pt>
                <c:pt idx="92">
                  <c:v>Sydney  Comprehension</c:v>
                </c:pt>
                <c:pt idx="93">
                  <c:v>Sydney Semantic</c:v>
                </c:pt>
                <c:pt idx="94">
                  <c:v>Sydney Repitition</c:v>
                </c:pt>
                <c:pt idx="95">
                  <c:v>Function</c:v>
                </c:pt>
                <c:pt idx="96">
                  <c:v>Pegboard Dominant</c:v>
                </c:pt>
                <c:pt idx="97">
                  <c:v>Pegboard Non-Dominant</c:v>
                </c:pt>
                <c:pt idx="98">
                  <c:v>Finger Tap Dominant</c:v>
                </c:pt>
                <c:pt idx="99">
                  <c:v>Finger Tap Non-Dominant</c:v>
                </c:pt>
              </c:strCache>
            </c:strRef>
          </c:cat>
          <c:val>
            <c:numRef>
              <c:f>'Graph Data'!$E$8:$E$107</c:f>
              <c:numCache>
                <c:formatCode>General</c:formatCode>
                <c:ptCount val="10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981-41C5-8E4F-CE5DF92FA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overlap val="100"/>
        <c:axId val="676709120"/>
        <c:axId val="676710656"/>
      </c:barChart>
      <c:catAx>
        <c:axId val="67670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28575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3600000" spcFirstLastPara="1" vertOverflow="ellipsis" wrap="square" anchor="ctr" anchorCtr="1"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10656"/>
        <c:crosses val="autoZero"/>
        <c:auto val="1"/>
        <c:lblAlgn val="ctr"/>
        <c:lblOffset val="0"/>
        <c:noMultiLvlLbl val="0"/>
      </c:catAx>
      <c:valAx>
        <c:axId val="676710656"/>
        <c:scaling>
          <c:orientation val="minMax"/>
          <c:max val="3"/>
          <c:min val="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3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dirty="0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97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709120"/>
        <c:crosses val="autoZero"/>
        <c:crossBetween val="between"/>
      </c:valAx>
      <c:spPr>
        <a:noFill/>
        <a:ln w="12700" cap="flat" cmpd="sng" algn="ctr">
          <a:noFill/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0.29359000216646902"/>
          <c:y val="0.9583097929879385"/>
          <c:w val="0.44856155182963697"/>
          <c:h val="4.16902625666147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solidFill>
        <a:schemeClr val="bg2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dirty="0">
                <a:solidFill>
                  <a:sysClr val="windowText" lastClr="000000"/>
                </a:solidFill>
              </a:rPr>
              <a:t>Neuropsychological</a:t>
            </a:r>
            <a:r>
              <a:rPr lang="en-IE" sz="1600" baseline="0" dirty="0">
                <a:solidFill>
                  <a:sysClr val="windowText" lastClr="000000"/>
                </a:solidFill>
              </a:rPr>
              <a:t> Profile </a:t>
            </a:r>
          </a:p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baseline="0" dirty="0">
                <a:solidFill>
                  <a:sysClr val="windowText" lastClr="000000"/>
                </a:solidFill>
              </a:rPr>
              <a:t>Compared to Premorbid Intellect</a:t>
            </a:r>
          </a:p>
        </c:rich>
      </c:tx>
      <c:layout>
        <c:manualLayout>
          <c:xMode val="edge"/>
          <c:yMode val="edge"/>
          <c:x val="0.22049949263130739"/>
          <c:y val="7.5757598352898733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03982471563321"/>
          <c:y val="0.18146364205514526"/>
          <c:w val="0.76657837315760002"/>
          <c:h val="0.46450555576043401"/>
        </c:manualLayout>
      </c:layout>
      <c:barChart>
        <c:barDir val="col"/>
        <c:grouping val="clustered"/>
        <c:varyColors val="0"/>
        <c:ser>
          <c:idx val="1"/>
          <c:order val="0"/>
          <c:tx>
            <c:v>Impaired</c:v>
          </c:tx>
          <c:spPr>
            <a:solidFill>
              <a:srgbClr val="FF00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cat>
            <c:strRef>
              <c:f>'Graph Data'!$A$9:$A$17</c:f>
              <c:strCache>
                <c:ptCount val="9"/>
                <c:pt idx="0">
                  <c:v> FSIQ</c:v>
                </c:pt>
                <c:pt idx="1">
                  <c:v>VCI</c:v>
                </c:pt>
                <c:pt idx="2">
                  <c:v>PRI</c:v>
                </c:pt>
                <c:pt idx="3">
                  <c:v>WMI</c:v>
                </c:pt>
                <c:pt idx="4">
                  <c:v>PSI</c:v>
                </c:pt>
                <c:pt idx="5">
                  <c:v>Block Design</c:v>
                </c:pt>
                <c:pt idx="6">
                  <c:v>Matrix Reasoning</c:v>
                </c:pt>
                <c:pt idx="7">
                  <c:v> Similarities </c:v>
                </c:pt>
                <c:pt idx="8">
                  <c:v>Vocabulary</c:v>
                </c:pt>
              </c:strCache>
            </c:strRef>
          </c:cat>
          <c:val>
            <c:numRef>
              <c:f>'Graph Data'!$C$9:$C$17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91A-42BA-9340-31BDED8CE30D}"/>
            </c:ext>
          </c:extLst>
        </c:ser>
        <c:ser>
          <c:idx val="2"/>
          <c:order val="1"/>
          <c:tx>
            <c:v>Mildly Impaired</c:v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>
              <a:bevelT/>
            </a:sp3d>
          </c:spPr>
          <c:invertIfNegative val="0"/>
          <c:cat>
            <c:strRef>
              <c:f>'Graph Data'!$A$9:$A$17</c:f>
              <c:strCache>
                <c:ptCount val="9"/>
                <c:pt idx="0">
                  <c:v> FSIQ</c:v>
                </c:pt>
                <c:pt idx="1">
                  <c:v>VCI</c:v>
                </c:pt>
                <c:pt idx="2">
                  <c:v>PRI</c:v>
                </c:pt>
                <c:pt idx="3">
                  <c:v>WMI</c:v>
                </c:pt>
                <c:pt idx="4">
                  <c:v>PSI</c:v>
                </c:pt>
                <c:pt idx="5">
                  <c:v>Block Design</c:v>
                </c:pt>
                <c:pt idx="6">
                  <c:v>Matrix Reasoning</c:v>
                </c:pt>
                <c:pt idx="7">
                  <c:v> Similarities </c:v>
                </c:pt>
                <c:pt idx="8">
                  <c:v>Vocabulary</c:v>
                </c:pt>
              </c:strCache>
            </c:strRef>
          </c:cat>
          <c:val>
            <c:numRef>
              <c:f>'Graph Data'!$D$9:$D$17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91A-42BA-9340-31BDED8CE30D}"/>
            </c:ext>
          </c:extLst>
        </c:ser>
        <c:ser>
          <c:idx val="3"/>
          <c:order val="2"/>
          <c:tx>
            <c:v>Within expected levels</c:v>
          </c:tx>
          <c:spPr>
            <a:solidFill>
              <a:srgbClr val="00B050"/>
            </a:solidFill>
            <a:scene3d>
              <a:camera prst="orthographicFront"/>
              <a:lightRig rig="threePt" dir="t"/>
            </a:scene3d>
            <a:sp3d>
              <a:bevelT w="190500" h="38100"/>
            </a:sp3d>
          </c:spPr>
          <c:invertIfNegative val="0"/>
          <c:cat>
            <c:strRef>
              <c:f>'Graph Data'!$A$9:$A$17</c:f>
              <c:strCache>
                <c:ptCount val="9"/>
                <c:pt idx="0">
                  <c:v> FSIQ</c:v>
                </c:pt>
                <c:pt idx="1">
                  <c:v>VCI</c:v>
                </c:pt>
                <c:pt idx="2">
                  <c:v>PRI</c:v>
                </c:pt>
                <c:pt idx="3">
                  <c:v>WMI</c:v>
                </c:pt>
                <c:pt idx="4">
                  <c:v>PSI</c:v>
                </c:pt>
                <c:pt idx="5">
                  <c:v>Block Design</c:v>
                </c:pt>
                <c:pt idx="6">
                  <c:v>Matrix Reasoning</c:v>
                </c:pt>
                <c:pt idx="7">
                  <c:v> Similarities </c:v>
                </c:pt>
                <c:pt idx="8">
                  <c:v>Vocabulary</c:v>
                </c:pt>
              </c:strCache>
            </c:strRef>
          </c:cat>
          <c:val>
            <c:numRef>
              <c:f>'Graph Data'!$E$9:$E$17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91A-42BA-9340-31BDED8CE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overlap val="100"/>
        <c:axId val="703492864"/>
        <c:axId val="703494400"/>
      </c:barChart>
      <c:catAx>
        <c:axId val="70349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28575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3600000" spcFirstLastPara="1" vertOverflow="ellipsis" wrap="square" anchor="ctr" anchorCtr="1"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94400"/>
        <c:crosses val="autoZero"/>
        <c:auto val="1"/>
        <c:lblAlgn val="ctr"/>
        <c:lblOffset val="0"/>
        <c:noMultiLvlLbl val="0"/>
      </c:catAx>
      <c:valAx>
        <c:axId val="703494400"/>
        <c:scaling>
          <c:orientation val="minMax"/>
          <c:max val="3"/>
          <c:min val="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3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dirty="0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97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92864"/>
        <c:crosses val="autoZero"/>
        <c:crossBetween val="between"/>
      </c:valAx>
      <c:spPr>
        <a:noFill/>
        <a:ln w="12700" cap="flat" cmpd="sng" algn="ctr">
          <a:noFill/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0.17580426732780019"/>
          <c:y val="0.93077770214315902"/>
          <c:w val="0.6676428345794212"/>
          <c:h val="4.16902625666147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ysClr val="window" lastClr="FFFFFF"/>
    </a:solidFill>
    <a:ln>
      <a:solidFill>
        <a:schemeClr val="bg2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dirty="0">
                <a:solidFill>
                  <a:sysClr val="windowText" lastClr="000000"/>
                </a:solidFill>
              </a:rPr>
              <a:t>Neuropsychological</a:t>
            </a:r>
            <a:r>
              <a:rPr lang="en-IE" sz="1600" baseline="0" dirty="0">
                <a:solidFill>
                  <a:sysClr val="windowText" lastClr="000000"/>
                </a:solidFill>
              </a:rPr>
              <a:t> Profile </a:t>
            </a:r>
          </a:p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baseline="0" dirty="0">
                <a:solidFill>
                  <a:sysClr val="windowText" lastClr="000000"/>
                </a:solidFill>
              </a:rPr>
              <a:t>Compared to Premorbid Intellect</a:t>
            </a:r>
          </a:p>
        </c:rich>
      </c:tx>
      <c:layout>
        <c:manualLayout>
          <c:xMode val="edge"/>
          <c:yMode val="edge"/>
          <c:x val="0.31273246184032832"/>
          <c:y val="7.5756155480564856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03982471563321"/>
          <c:y val="0.18146364205514526"/>
          <c:w val="0.79404161251688421"/>
          <c:h val="0.46450555576043401"/>
        </c:manualLayout>
      </c:layout>
      <c:barChart>
        <c:barDir val="col"/>
        <c:grouping val="clustered"/>
        <c:varyColors val="0"/>
        <c:ser>
          <c:idx val="1"/>
          <c:order val="0"/>
          <c:tx>
            <c:v>Impaired</c:v>
          </c:tx>
          <c:spPr>
            <a:solidFill>
              <a:srgbClr val="FF00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cat>
            <c:strRef>
              <c:f>'Graph Data'!$A$19:$A$35</c:f>
              <c:strCache>
                <c:ptCount val="17"/>
                <c:pt idx="0">
                  <c:v>FSIQ</c:v>
                </c:pt>
                <c:pt idx="1">
                  <c:v>VCI</c:v>
                </c:pt>
                <c:pt idx="2">
                  <c:v>PRI</c:v>
                </c:pt>
                <c:pt idx="3">
                  <c:v>WMI</c:v>
                </c:pt>
                <c:pt idx="4">
                  <c:v>PSI</c:v>
                </c:pt>
                <c:pt idx="5">
                  <c:v>Block Design</c:v>
                </c:pt>
                <c:pt idx="6">
                  <c:v>Similarities</c:v>
                </c:pt>
                <c:pt idx="7">
                  <c:v>Digit Span</c:v>
                </c:pt>
                <c:pt idx="8">
                  <c:v>Vocabulary</c:v>
                </c:pt>
                <c:pt idx="9">
                  <c:v>Matrix Reasoning </c:v>
                </c:pt>
                <c:pt idx="10">
                  <c:v>Arithmitic</c:v>
                </c:pt>
                <c:pt idx="11">
                  <c:v>Symbol Search</c:v>
                </c:pt>
                <c:pt idx="12">
                  <c:v>Visual Puzzles</c:v>
                </c:pt>
                <c:pt idx="13">
                  <c:v>Coding</c:v>
                </c:pt>
                <c:pt idx="14">
                  <c:v>Digit Span Forward</c:v>
                </c:pt>
                <c:pt idx="15">
                  <c:v>Digit Span Backwards</c:v>
                </c:pt>
                <c:pt idx="16">
                  <c:v>DSS</c:v>
                </c:pt>
              </c:strCache>
            </c:strRef>
          </c:cat>
          <c:val>
            <c:numRef>
              <c:f>'Graph Data'!$C$19:$C$35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091-4CE6-A261-7D5835FDA94C}"/>
            </c:ext>
          </c:extLst>
        </c:ser>
        <c:ser>
          <c:idx val="2"/>
          <c:order val="1"/>
          <c:tx>
            <c:v>Mildly Impaired</c:v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>
              <a:bevelT/>
            </a:sp3d>
          </c:spPr>
          <c:invertIfNegative val="0"/>
          <c:cat>
            <c:strRef>
              <c:f>'Graph Data'!$A$19:$A$35</c:f>
              <c:strCache>
                <c:ptCount val="17"/>
                <c:pt idx="0">
                  <c:v>FSIQ</c:v>
                </c:pt>
                <c:pt idx="1">
                  <c:v>VCI</c:v>
                </c:pt>
                <c:pt idx="2">
                  <c:v>PRI</c:v>
                </c:pt>
                <c:pt idx="3">
                  <c:v>WMI</c:v>
                </c:pt>
                <c:pt idx="4">
                  <c:v>PSI</c:v>
                </c:pt>
                <c:pt idx="5">
                  <c:v>Block Design</c:v>
                </c:pt>
                <c:pt idx="6">
                  <c:v>Similarities</c:v>
                </c:pt>
                <c:pt idx="7">
                  <c:v>Digit Span</c:v>
                </c:pt>
                <c:pt idx="8">
                  <c:v>Vocabulary</c:v>
                </c:pt>
                <c:pt idx="9">
                  <c:v>Matrix Reasoning </c:v>
                </c:pt>
                <c:pt idx="10">
                  <c:v>Arithmitic</c:v>
                </c:pt>
                <c:pt idx="11">
                  <c:v>Symbol Search</c:v>
                </c:pt>
                <c:pt idx="12">
                  <c:v>Visual Puzzles</c:v>
                </c:pt>
                <c:pt idx="13">
                  <c:v>Coding</c:v>
                </c:pt>
                <c:pt idx="14">
                  <c:v>Digit Span Forward</c:v>
                </c:pt>
                <c:pt idx="15">
                  <c:v>Digit Span Backwards</c:v>
                </c:pt>
                <c:pt idx="16">
                  <c:v>DSS</c:v>
                </c:pt>
              </c:strCache>
            </c:strRef>
          </c:cat>
          <c:val>
            <c:numRef>
              <c:f>'Graph Data'!$D$19:$D$35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091-4CE6-A261-7D5835FDA94C}"/>
            </c:ext>
          </c:extLst>
        </c:ser>
        <c:ser>
          <c:idx val="3"/>
          <c:order val="2"/>
          <c:tx>
            <c:v>Within expected levels</c:v>
          </c:tx>
          <c:spPr>
            <a:solidFill>
              <a:srgbClr val="00B050"/>
            </a:solidFill>
            <a:scene3d>
              <a:camera prst="orthographicFront"/>
              <a:lightRig rig="threePt" dir="t"/>
            </a:scene3d>
            <a:sp3d>
              <a:bevelT w="190500" h="38100"/>
            </a:sp3d>
          </c:spPr>
          <c:invertIfNegative val="0"/>
          <c:cat>
            <c:strRef>
              <c:f>'Graph Data'!$A$19:$A$35</c:f>
              <c:strCache>
                <c:ptCount val="17"/>
                <c:pt idx="0">
                  <c:v>FSIQ</c:v>
                </c:pt>
                <c:pt idx="1">
                  <c:v>VCI</c:v>
                </c:pt>
                <c:pt idx="2">
                  <c:v>PRI</c:v>
                </c:pt>
                <c:pt idx="3">
                  <c:v>WMI</c:v>
                </c:pt>
                <c:pt idx="4">
                  <c:v>PSI</c:v>
                </c:pt>
                <c:pt idx="5">
                  <c:v>Block Design</c:v>
                </c:pt>
                <c:pt idx="6">
                  <c:v>Similarities</c:v>
                </c:pt>
                <c:pt idx="7">
                  <c:v>Digit Span</c:v>
                </c:pt>
                <c:pt idx="8">
                  <c:v>Vocabulary</c:v>
                </c:pt>
                <c:pt idx="9">
                  <c:v>Matrix Reasoning </c:v>
                </c:pt>
                <c:pt idx="10">
                  <c:v>Arithmitic</c:v>
                </c:pt>
                <c:pt idx="11">
                  <c:v>Symbol Search</c:v>
                </c:pt>
                <c:pt idx="12">
                  <c:v>Visual Puzzles</c:v>
                </c:pt>
                <c:pt idx="13">
                  <c:v>Coding</c:v>
                </c:pt>
                <c:pt idx="14">
                  <c:v>Digit Span Forward</c:v>
                </c:pt>
                <c:pt idx="15">
                  <c:v>Digit Span Backwards</c:v>
                </c:pt>
                <c:pt idx="16">
                  <c:v>DSS</c:v>
                </c:pt>
              </c:strCache>
            </c:strRef>
          </c:cat>
          <c:val>
            <c:numRef>
              <c:f>'Graph Data'!$E$19:$E$35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091-4CE6-A261-7D5835FDA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overlap val="100"/>
        <c:axId val="703413248"/>
        <c:axId val="703435520"/>
      </c:barChart>
      <c:catAx>
        <c:axId val="70341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28575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3600000" spcFirstLastPara="1" vertOverflow="ellipsis" wrap="square" anchor="ctr" anchorCtr="1"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35520"/>
        <c:crosses val="autoZero"/>
        <c:auto val="1"/>
        <c:lblAlgn val="ctr"/>
        <c:lblOffset val="0"/>
        <c:noMultiLvlLbl val="0"/>
      </c:catAx>
      <c:valAx>
        <c:axId val="703435520"/>
        <c:scaling>
          <c:orientation val="minMax"/>
          <c:max val="3"/>
          <c:min val="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3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dirty="0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97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13248"/>
        <c:crosses val="autoZero"/>
        <c:crossBetween val="between"/>
      </c:valAx>
      <c:spPr>
        <a:noFill/>
        <a:ln w="12700" cap="flat" cmpd="sng" algn="ctr">
          <a:noFill/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0.17580426732780019"/>
          <c:y val="0.93077770214315902"/>
          <c:w val="0.6676428345794212"/>
          <c:h val="4.16902625666147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solidFill>
        <a:schemeClr val="bg2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dirty="0">
                <a:solidFill>
                  <a:sysClr val="windowText" lastClr="000000"/>
                </a:solidFill>
              </a:rPr>
              <a:t>Neuropsychological</a:t>
            </a:r>
            <a:r>
              <a:rPr lang="en-IE" sz="1600" baseline="0" dirty="0">
                <a:solidFill>
                  <a:sysClr val="windowText" lastClr="000000"/>
                </a:solidFill>
              </a:rPr>
              <a:t> Profile </a:t>
            </a:r>
          </a:p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baseline="0" dirty="0">
                <a:solidFill>
                  <a:sysClr val="windowText" lastClr="000000"/>
                </a:solidFill>
              </a:rPr>
              <a:t>Compared to Premorbid Intellect</a:t>
            </a:r>
          </a:p>
        </c:rich>
      </c:tx>
      <c:layout>
        <c:manualLayout>
          <c:xMode val="edge"/>
          <c:yMode val="edge"/>
          <c:x val="0.31273246184032832"/>
          <c:y val="7.5756155480564856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17874047408719"/>
          <c:y val="0.15714636977567326"/>
          <c:w val="0.79404161251688421"/>
          <c:h val="0.46450555576043401"/>
        </c:manualLayout>
      </c:layout>
      <c:barChart>
        <c:barDir val="col"/>
        <c:grouping val="clustered"/>
        <c:varyColors val="0"/>
        <c:ser>
          <c:idx val="1"/>
          <c:order val="0"/>
          <c:tx>
            <c:v>Impaired</c:v>
          </c:tx>
          <c:spPr>
            <a:solidFill>
              <a:srgbClr val="FF00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cat>
            <c:strRef>
              <c:f>'Graph Data'!$A$37:$A$54</c:f>
              <c:strCache>
                <c:ptCount val="18"/>
                <c:pt idx="0">
                  <c:v>Logical Memory I Immediate</c:v>
                </c:pt>
                <c:pt idx="1">
                  <c:v>Logical Memory II Del</c:v>
                </c:pt>
                <c:pt idx="2">
                  <c:v>Logical Memory Recog</c:v>
                </c:pt>
                <c:pt idx="3">
                  <c:v>Verbal Memory WMS-III</c:v>
                </c:pt>
                <c:pt idx="4">
                  <c:v>Word Lists 1 Recall TS</c:v>
                </c:pt>
                <c:pt idx="5">
                  <c:v>Word Lists I Learning Slope</c:v>
                </c:pt>
                <c:pt idx="6">
                  <c:v>Word Lists I Contrast 1 </c:v>
                </c:pt>
                <c:pt idx="7">
                  <c:v>Word Lists II Recall TS</c:v>
                </c:pt>
                <c:pt idx="8">
                  <c:v>Word Lists II Recognition TS</c:v>
                </c:pt>
                <c:pt idx="9">
                  <c:v>Spatial Span Forward TS</c:v>
                </c:pt>
                <c:pt idx="10">
                  <c:v>Spatial Span Backward TS</c:v>
                </c:pt>
                <c:pt idx="11">
                  <c:v>Verbal Memory RAVLT</c:v>
                </c:pt>
                <c:pt idx="12">
                  <c:v>Trial I </c:v>
                </c:pt>
                <c:pt idx="13">
                  <c:v>Trial 5</c:v>
                </c:pt>
                <c:pt idx="14">
                  <c:v>Total Words Learned over 5 Trials</c:v>
                </c:pt>
                <c:pt idx="15">
                  <c:v>Trail 6</c:v>
                </c:pt>
                <c:pt idx="16">
                  <c:v>Delayed Recall</c:v>
                </c:pt>
                <c:pt idx="17">
                  <c:v>Recognition</c:v>
                </c:pt>
              </c:strCache>
            </c:strRef>
          </c:cat>
          <c:val>
            <c:numRef>
              <c:f>'Graph Data'!$C$37:$C$54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39A-4F36-BB47-31E48321E14E}"/>
            </c:ext>
          </c:extLst>
        </c:ser>
        <c:ser>
          <c:idx val="2"/>
          <c:order val="1"/>
          <c:tx>
            <c:v>Mildly Impaired</c:v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>
              <a:bevelT/>
            </a:sp3d>
          </c:spPr>
          <c:invertIfNegative val="0"/>
          <c:cat>
            <c:strRef>
              <c:f>'Graph Data'!$A$37:$A$54</c:f>
              <c:strCache>
                <c:ptCount val="18"/>
                <c:pt idx="0">
                  <c:v>Logical Memory I Immediate</c:v>
                </c:pt>
                <c:pt idx="1">
                  <c:v>Logical Memory II Del</c:v>
                </c:pt>
                <c:pt idx="2">
                  <c:v>Logical Memory Recog</c:v>
                </c:pt>
                <c:pt idx="3">
                  <c:v>Verbal Memory WMS-III</c:v>
                </c:pt>
                <c:pt idx="4">
                  <c:v>Word Lists 1 Recall TS</c:v>
                </c:pt>
                <c:pt idx="5">
                  <c:v>Word Lists I Learning Slope</c:v>
                </c:pt>
                <c:pt idx="6">
                  <c:v>Word Lists I Contrast 1 </c:v>
                </c:pt>
                <c:pt idx="7">
                  <c:v>Word Lists II Recall TS</c:v>
                </c:pt>
                <c:pt idx="8">
                  <c:v>Word Lists II Recognition TS</c:v>
                </c:pt>
                <c:pt idx="9">
                  <c:v>Spatial Span Forward TS</c:v>
                </c:pt>
                <c:pt idx="10">
                  <c:v>Spatial Span Backward TS</c:v>
                </c:pt>
                <c:pt idx="11">
                  <c:v>Verbal Memory RAVLT</c:v>
                </c:pt>
                <c:pt idx="12">
                  <c:v>Trial I </c:v>
                </c:pt>
                <c:pt idx="13">
                  <c:v>Trial 5</c:v>
                </c:pt>
                <c:pt idx="14">
                  <c:v>Total Words Learned over 5 Trials</c:v>
                </c:pt>
                <c:pt idx="15">
                  <c:v>Trail 6</c:v>
                </c:pt>
                <c:pt idx="16">
                  <c:v>Delayed Recall</c:v>
                </c:pt>
                <c:pt idx="17">
                  <c:v>Recognition</c:v>
                </c:pt>
              </c:strCache>
            </c:strRef>
          </c:cat>
          <c:val>
            <c:numRef>
              <c:f>'Graph Data'!$D$37:$D$54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39A-4F36-BB47-31E48321E14E}"/>
            </c:ext>
          </c:extLst>
        </c:ser>
        <c:ser>
          <c:idx val="3"/>
          <c:order val="2"/>
          <c:tx>
            <c:v>Within expected levels</c:v>
          </c:tx>
          <c:spPr>
            <a:solidFill>
              <a:srgbClr val="00B050"/>
            </a:solidFill>
            <a:scene3d>
              <a:camera prst="orthographicFront"/>
              <a:lightRig rig="threePt" dir="t"/>
            </a:scene3d>
            <a:sp3d>
              <a:bevelT w="190500" h="38100"/>
            </a:sp3d>
          </c:spPr>
          <c:invertIfNegative val="0"/>
          <c:cat>
            <c:strRef>
              <c:f>'Graph Data'!$A$37:$A$54</c:f>
              <c:strCache>
                <c:ptCount val="18"/>
                <c:pt idx="0">
                  <c:v>Logical Memory I Immediate</c:v>
                </c:pt>
                <c:pt idx="1">
                  <c:v>Logical Memory II Del</c:v>
                </c:pt>
                <c:pt idx="2">
                  <c:v>Logical Memory Recog</c:v>
                </c:pt>
                <c:pt idx="3">
                  <c:v>Verbal Memory WMS-III</c:v>
                </c:pt>
                <c:pt idx="4">
                  <c:v>Word Lists 1 Recall TS</c:v>
                </c:pt>
                <c:pt idx="5">
                  <c:v>Word Lists I Learning Slope</c:v>
                </c:pt>
                <c:pt idx="6">
                  <c:v>Word Lists I Contrast 1 </c:v>
                </c:pt>
                <c:pt idx="7">
                  <c:v>Word Lists II Recall TS</c:v>
                </c:pt>
                <c:pt idx="8">
                  <c:v>Word Lists II Recognition TS</c:v>
                </c:pt>
                <c:pt idx="9">
                  <c:v>Spatial Span Forward TS</c:v>
                </c:pt>
                <c:pt idx="10">
                  <c:v>Spatial Span Backward TS</c:v>
                </c:pt>
                <c:pt idx="11">
                  <c:v>Verbal Memory RAVLT</c:v>
                </c:pt>
                <c:pt idx="12">
                  <c:v>Trial I </c:v>
                </c:pt>
                <c:pt idx="13">
                  <c:v>Trial 5</c:v>
                </c:pt>
                <c:pt idx="14">
                  <c:v>Total Words Learned over 5 Trials</c:v>
                </c:pt>
                <c:pt idx="15">
                  <c:v>Trail 6</c:v>
                </c:pt>
                <c:pt idx="16">
                  <c:v>Delayed Recall</c:v>
                </c:pt>
                <c:pt idx="17">
                  <c:v>Recognition</c:v>
                </c:pt>
              </c:strCache>
            </c:strRef>
          </c:cat>
          <c:val>
            <c:numRef>
              <c:f>'Graph Data'!$E$37:$E$54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39A-4F36-BB47-31E48321E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overlap val="100"/>
        <c:axId val="703456768"/>
        <c:axId val="703458304"/>
      </c:barChart>
      <c:catAx>
        <c:axId val="70345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28575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3600000" spcFirstLastPara="1" vertOverflow="ellipsis" wrap="square" anchor="ctr" anchorCtr="1"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58304"/>
        <c:crosses val="autoZero"/>
        <c:auto val="1"/>
        <c:lblAlgn val="ctr"/>
        <c:lblOffset val="0"/>
        <c:noMultiLvlLbl val="0"/>
      </c:catAx>
      <c:valAx>
        <c:axId val="703458304"/>
        <c:scaling>
          <c:orientation val="minMax"/>
          <c:max val="3"/>
          <c:min val="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3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dirty="0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97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56768"/>
        <c:crosses val="autoZero"/>
        <c:crossBetween val="between"/>
      </c:valAx>
      <c:spPr>
        <a:noFill/>
        <a:ln w="12700" cap="flat" cmpd="sng" algn="ctr">
          <a:noFill/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0.17580426732780019"/>
          <c:y val="0.93077770214315902"/>
          <c:w val="0.6676428345794212"/>
          <c:h val="4.16902625666147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solidFill>
        <a:schemeClr val="bg2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dirty="0">
                <a:solidFill>
                  <a:sysClr val="windowText" lastClr="000000"/>
                </a:solidFill>
              </a:rPr>
              <a:t>Neuropsychological</a:t>
            </a:r>
            <a:r>
              <a:rPr lang="en-IE" sz="1600" baseline="0" dirty="0">
                <a:solidFill>
                  <a:sysClr val="windowText" lastClr="000000"/>
                </a:solidFill>
              </a:rPr>
              <a:t> Profile </a:t>
            </a:r>
          </a:p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baseline="0" dirty="0">
                <a:solidFill>
                  <a:sysClr val="windowText" lastClr="000000"/>
                </a:solidFill>
              </a:rPr>
              <a:t>Compared to Premorbid Intellect</a:t>
            </a:r>
          </a:p>
        </c:rich>
      </c:tx>
      <c:layout>
        <c:manualLayout>
          <c:xMode val="edge"/>
          <c:yMode val="edge"/>
          <c:x val="0.20512083929998487"/>
          <c:y val="1.166545899553972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80335788607602"/>
          <c:y val="0.24303592419045819"/>
          <c:w val="0.73367407230745418"/>
          <c:h val="0.45223547976748302"/>
        </c:manualLayout>
      </c:layout>
      <c:barChart>
        <c:barDir val="col"/>
        <c:grouping val="clustered"/>
        <c:varyColors val="0"/>
        <c:ser>
          <c:idx val="1"/>
          <c:order val="0"/>
          <c:tx>
            <c:v>Impaired</c:v>
          </c:tx>
          <c:spPr>
            <a:solidFill>
              <a:srgbClr val="FF00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cat>
            <c:strRef>
              <c:f>('Graph Data'!$A$56:$A$58,'Graph Data'!$A$60:$A$62)</c:f>
              <c:strCache>
                <c:ptCount val="6"/>
                <c:pt idx="0">
                  <c:v> Immediate</c:v>
                </c:pt>
                <c:pt idx="1">
                  <c:v> Delayed</c:v>
                </c:pt>
                <c:pt idx="2">
                  <c:v> Recognition</c:v>
                </c:pt>
                <c:pt idx="3">
                  <c:v> Immediate</c:v>
                </c:pt>
                <c:pt idx="4">
                  <c:v> Delayed</c:v>
                </c:pt>
                <c:pt idx="5">
                  <c:v> Recognition</c:v>
                </c:pt>
              </c:strCache>
              <c:extLst xmlns:c16r2="http://schemas.microsoft.com/office/drawing/2015/06/chart">
                <c:ext xmlns:c15="http://schemas.microsoft.com/office/drawing/2012/chart" uri="{02D57815-91ED-43cb-92C2-25804820EDAC}">
                  <c15:fullRef>
                    <c15:sqref>'Graph Data'!$A$56:$A$62</c15:sqref>
                  </c15:fullRef>
                </c:ext>
              </c:extLst>
            </c:strRef>
          </c:cat>
          <c:val>
            <c:numRef>
              <c:f>('Graph Data'!$C$56:$C$58,'Graph Data'!$C$60:$C$62)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  <c:extLst xmlns:c16r2="http://schemas.microsoft.com/office/drawing/2015/06/chart">
                <c:ext xmlns:c15="http://schemas.microsoft.com/office/drawing/2012/chart" uri="{02D57815-91ED-43cb-92C2-25804820EDAC}">
                  <c15:fullRef>
                    <c15:sqref>'Graph Data'!$C$56:$C$62</c15:sqref>
                  </c15:fullRef>
                </c:ext>
              </c:extLst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FA-4F22-9ADD-F993D4B2A36C}"/>
            </c:ext>
          </c:extLst>
        </c:ser>
        <c:ser>
          <c:idx val="2"/>
          <c:order val="1"/>
          <c:tx>
            <c:v>Mildly Impaired</c:v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>
              <a:bevelT/>
            </a:sp3d>
          </c:spPr>
          <c:invertIfNegative val="0"/>
          <c:cat>
            <c:strRef>
              <c:f>('Graph Data'!$A$56:$A$58,'Graph Data'!$A$60:$A$62)</c:f>
              <c:strCache>
                <c:ptCount val="6"/>
                <c:pt idx="0">
                  <c:v> Immediate</c:v>
                </c:pt>
                <c:pt idx="1">
                  <c:v> Delayed</c:v>
                </c:pt>
                <c:pt idx="2">
                  <c:v> Recognition</c:v>
                </c:pt>
                <c:pt idx="3">
                  <c:v> Immediate</c:v>
                </c:pt>
                <c:pt idx="4">
                  <c:v> Delayed</c:v>
                </c:pt>
                <c:pt idx="5">
                  <c:v> Recognition</c:v>
                </c:pt>
              </c:strCache>
              <c:extLst xmlns:c16r2="http://schemas.microsoft.com/office/drawing/2015/06/chart">
                <c:ext xmlns:c15="http://schemas.microsoft.com/office/drawing/2012/chart" uri="{02D57815-91ED-43cb-92C2-25804820EDAC}">
                  <c15:fullRef>
                    <c15:sqref>'Graph Data'!$A$56:$A$62</c15:sqref>
                  </c15:fullRef>
                </c:ext>
              </c:extLst>
            </c:strRef>
          </c:cat>
          <c:val>
            <c:numRef>
              <c:f>('Graph Data'!$D$56:$D$58,'Graph Data'!$D$60:$D$62)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  <c:extLst xmlns:c16r2="http://schemas.microsoft.com/office/drawing/2015/06/chart">
                <c:ext xmlns:c15="http://schemas.microsoft.com/office/drawing/2012/chart" uri="{02D57815-91ED-43cb-92C2-25804820EDAC}">
                  <c15:fullRef>
                    <c15:sqref>'Graph Data'!$D$56:$D$62</c15:sqref>
                  </c15:fullRef>
                </c:ext>
              </c:extLst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6FA-4F22-9ADD-F993D4B2A36C}"/>
            </c:ext>
          </c:extLst>
        </c:ser>
        <c:ser>
          <c:idx val="3"/>
          <c:order val="2"/>
          <c:tx>
            <c:v>Within expected levels</c:v>
          </c:tx>
          <c:spPr>
            <a:solidFill>
              <a:srgbClr val="00B050"/>
            </a:solidFill>
            <a:scene3d>
              <a:camera prst="orthographicFront"/>
              <a:lightRig rig="threePt" dir="t"/>
            </a:scene3d>
            <a:sp3d>
              <a:bevelT w="190500" h="38100"/>
            </a:sp3d>
          </c:spPr>
          <c:invertIfNegative val="0"/>
          <c:cat>
            <c:strRef>
              <c:f>('Graph Data'!$A$56:$A$58,'Graph Data'!$A$60:$A$62)</c:f>
              <c:strCache>
                <c:ptCount val="6"/>
                <c:pt idx="0">
                  <c:v> Immediate</c:v>
                </c:pt>
                <c:pt idx="1">
                  <c:v> Delayed</c:v>
                </c:pt>
                <c:pt idx="2">
                  <c:v> Recognition</c:v>
                </c:pt>
                <c:pt idx="3">
                  <c:v> Immediate</c:v>
                </c:pt>
                <c:pt idx="4">
                  <c:v> Delayed</c:v>
                </c:pt>
                <c:pt idx="5">
                  <c:v> Recognition</c:v>
                </c:pt>
              </c:strCache>
              <c:extLst xmlns:c16r2="http://schemas.microsoft.com/office/drawing/2015/06/chart">
                <c:ext xmlns:c15="http://schemas.microsoft.com/office/drawing/2012/chart" uri="{02D57815-91ED-43cb-92C2-25804820EDAC}">
                  <c15:fullRef>
                    <c15:sqref>'Graph Data'!$A$56:$A$62</c15:sqref>
                  </c15:fullRef>
                </c:ext>
              </c:extLst>
            </c:strRef>
          </c:cat>
          <c:val>
            <c:numRef>
              <c:f>('Graph Data'!$E$56:$E$58,'Graph Data'!$E$60:$E$62)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  <c:extLst xmlns:c16r2="http://schemas.microsoft.com/office/drawing/2015/06/chart">
                <c:ext xmlns:c15="http://schemas.microsoft.com/office/drawing/2012/chart" uri="{02D57815-91ED-43cb-92C2-25804820EDAC}">
                  <c15:fullRef>
                    <c15:sqref>'Graph Data'!$E$56:$E$62</c15:sqref>
                  </c15:fullRef>
                </c:ext>
              </c:extLst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6FA-4F22-9ADD-F993D4B2A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overlap val="100"/>
        <c:axId val="703863040"/>
        <c:axId val="703864832"/>
      </c:barChart>
      <c:catAx>
        <c:axId val="70386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28575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3600000" spcFirstLastPara="1" vertOverflow="ellipsis" wrap="square" anchor="ctr" anchorCtr="1"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864832"/>
        <c:crosses val="autoZero"/>
        <c:auto val="1"/>
        <c:lblAlgn val="ctr"/>
        <c:lblOffset val="0"/>
        <c:noMultiLvlLbl val="0"/>
      </c:catAx>
      <c:valAx>
        <c:axId val="703864832"/>
        <c:scaling>
          <c:orientation val="minMax"/>
          <c:max val="3"/>
          <c:min val="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3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dirty="0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97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863040"/>
        <c:crosses val="autoZero"/>
        <c:crossBetween val="between"/>
      </c:valAx>
      <c:spPr>
        <a:noFill/>
        <a:ln w="12700" cap="flat" cmpd="sng" algn="ctr">
          <a:noFill/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0.10231345243835202"/>
          <c:y val="0.92668759963286751"/>
          <c:w val="0.80937520602128865"/>
          <c:h val="4.16902625666147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solidFill>
        <a:schemeClr val="bg2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dirty="0">
                <a:solidFill>
                  <a:sysClr val="windowText" lastClr="000000"/>
                </a:solidFill>
              </a:rPr>
              <a:t>Neuropsychological</a:t>
            </a:r>
            <a:r>
              <a:rPr lang="en-IE" sz="1600" baseline="0" dirty="0">
                <a:solidFill>
                  <a:sysClr val="windowText" lastClr="000000"/>
                </a:solidFill>
              </a:rPr>
              <a:t> Profile </a:t>
            </a:r>
          </a:p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baseline="0" dirty="0">
                <a:solidFill>
                  <a:sysClr val="windowText" lastClr="000000"/>
                </a:solidFill>
              </a:rPr>
              <a:t>Compared to Premorbid Intellect</a:t>
            </a:r>
          </a:p>
        </c:rich>
      </c:tx>
      <c:layout>
        <c:manualLayout>
          <c:xMode val="edge"/>
          <c:yMode val="edge"/>
          <c:x val="0.20512083929998487"/>
          <c:y val="1.166545899553972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07082072641351"/>
          <c:y val="0.18623050948748729"/>
          <c:w val="0.75350280134893"/>
          <c:h val="0.33197461306291209"/>
        </c:manualLayout>
      </c:layout>
      <c:barChart>
        <c:barDir val="col"/>
        <c:grouping val="clustered"/>
        <c:varyColors val="0"/>
        <c:ser>
          <c:idx val="1"/>
          <c:order val="0"/>
          <c:tx>
            <c:v>Impaired</c:v>
          </c:tx>
          <c:spPr>
            <a:solidFill>
              <a:srgbClr val="FF00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cat>
            <c:strRef>
              <c:f>'Graph Data'!$A$64:$A$76</c:f>
              <c:strCache>
                <c:ptCount val="13"/>
                <c:pt idx="0">
                  <c:v>Letter Fluency DKEFS</c:v>
                </c:pt>
                <c:pt idx="1">
                  <c:v>Category Fluency DKEFS</c:v>
                </c:pt>
                <c:pt idx="2">
                  <c:v>Total Switching Accuracy DKEFS</c:v>
                </c:pt>
                <c:pt idx="3">
                  <c:v>Colour Naming </c:v>
                </c:pt>
                <c:pt idx="4">
                  <c:v>Word Reading</c:v>
                </c:pt>
                <c:pt idx="5">
                  <c:v>Inhibition</c:v>
                </c:pt>
                <c:pt idx="6">
                  <c:v>Inhibition Switching</c:v>
                </c:pt>
                <c:pt idx="7">
                  <c:v>Trail Making Trail A</c:v>
                </c:pt>
                <c:pt idx="8">
                  <c:v>Trail Making Trail B</c:v>
                </c:pt>
                <c:pt idx="9">
                  <c:v>Hayling Box A</c:v>
                </c:pt>
                <c:pt idx="10">
                  <c:v>Hayling Box B</c:v>
                </c:pt>
                <c:pt idx="11">
                  <c:v>Hayling Box C</c:v>
                </c:pt>
                <c:pt idx="12">
                  <c:v>Hayling Overall D</c:v>
                </c:pt>
              </c:strCache>
            </c:strRef>
          </c:cat>
          <c:val>
            <c:numRef>
              <c:f>'Graph Data'!$C$64:$C$76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92E-4C1F-A2C6-3B592DE33882}"/>
            </c:ext>
          </c:extLst>
        </c:ser>
        <c:ser>
          <c:idx val="2"/>
          <c:order val="1"/>
          <c:tx>
            <c:v>Mildly Impaired</c:v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>
              <a:bevelT/>
            </a:sp3d>
          </c:spPr>
          <c:invertIfNegative val="0"/>
          <c:cat>
            <c:strRef>
              <c:f>'Graph Data'!$A$64:$A$76</c:f>
              <c:strCache>
                <c:ptCount val="13"/>
                <c:pt idx="0">
                  <c:v>Letter Fluency DKEFS</c:v>
                </c:pt>
                <c:pt idx="1">
                  <c:v>Category Fluency DKEFS</c:v>
                </c:pt>
                <c:pt idx="2">
                  <c:v>Total Switching Accuracy DKEFS</c:v>
                </c:pt>
                <c:pt idx="3">
                  <c:v>Colour Naming </c:v>
                </c:pt>
                <c:pt idx="4">
                  <c:v>Word Reading</c:v>
                </c:pt>
                <c:pt idx="5">
                  <c:v>Inhibition</c:v>
                </c:pt>
                <c:pt idx="6">
                  <c:v>Inhibition Switching</c:v>
                </c:pt>
                <c:pt idx="7">
                  <c:v>Trail Making Trail A</c:v>
                </c:pt>
                <c:pt idx="8">
                  <c:v>Trail Making Trail B</c:v>
                </c:pt>
                <c:pt idx="9">
                  <c:v>Hayling Box A</c:v>
                </c:pt>
                <c:pt idx="10">
                  <c:v>Hayling Box B</c:v>
                </c:pt>
                <c:pt idx="11">
                  <c:v>Hayling Box C</c:v>
                </c:pt>
                <c:pt idx="12">
                  <c:v>Hayling Overall D</c:v>
                </c:pt>
              </c:strCache>
            </c:strRef>
          </c:cat>
          <c:val>
            <c:numRef>
              <c:f>'Graph Data'!$D$64:$D$76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92E-4C1F-A2C6-3B592DE33882}"/>
            </c:ext>
          </c:extLst>
        </c:ser>
        <c:ser>
          <c:idx val="3"/>
          <c:order val="2"/>
          <c:tx>
            <c:v>Within expected levels</c:v>
          </c:tx>
          <c:spPr>
            <a:solidFill>
              <a:srgbClr val="00B050"/>
            </a:solidFill>
            <a:scene3d>
              <a:camera prst="orthographicFront"/>
              <a:lightRig rig="threePt" dir="t"/>
            </a:scene3d>
            <a:sp3d>
              <a:bevelT w="190500" h="38100"/>
            </a:sp3d>
          </c:spPr>
          <c:invertIfNegative val="0"/>
          <c:cat>
            <c:strRef>
              <c:f>'Graph Data'!$A$64:$A$76</c:f>
              <c:strCache>
                <c:ptCount val="13"/>
                <c:pt idx="0">
                  <c:v>Letter Fluency DKEFS</c:v>
                </c:pt>
                <c:pt idx="1">
                  <c:v>Category Fluency DKEFS</c:v>
                </c:pt>
                <c:pt idx="2">
                  <c:v>Total Switching Accuracy DKEFS</c:v>
                </c:pt>
                <c:pt idx="3">
                  <c:v>Colour Naming </c:v>
                </c:pt>
                <c:pt idx="4">
                  <c:v>Word Reading</c:v>
                </c:pt>
                <c:pt idx="5">
                  <c:v>Inhibition</c:v>
                </c:pt>
                <c:pt idx="6">
                  <c:v>Inhibition Switching</c:v>
                </c:pt>
                <c:pt idx="7">
                  <c:v>Trail Making Trail A</c:v>
                </c:pt>
                <c:pt idx="8">
                  <c:v>Trail Making Trail B</c:v>
                </c:pt>
                <c:pt idx="9">
                  <c:v>Hayling Box A</c:v>
                </c:pt>
                <c:pt idx="10">
                  <c:v>Hayling Box B</c:v>
                </c:pt>
                <c:pt idx="11">
                  <c:v>Hayling Box C</c:v>
                </c:pt>
                <c:pt idx="12">
                  <c:v>Hayling Overall D</c:v>
                </c:pt>
              </c:strCache>
            </c:strRef>
          </c:cat>
          <c:val>
            <c:numRef>
              <c:f>'Graph Data'!$E$64:$E$76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92E-4C1F-A2C6-3B592DE33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overlap val="100"/>
        <c:axId val="704255872"/>
        <c:axId val="704257408"/>
      </c:barChart>
      <c:catAx>
        <c:axId val="70425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28575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3600000" spcFirstLastPara="1" vertOverflow="ellipsis" wrap="square" anchor="ctr" anchorCtr="1"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257408"/>
        <c:crosses val="autoZero"/>
        <c:auto val="1"/>
        <c:lblAlgn val="ctr"/>
        <c:lblOffset val="0"/>
        <c:noMultiLvlLbl val="0"/>
      </c:catAx>
      <c:valAx>
        <c:axId val="704257408"/>
        <c:scaling>
          <c:orientation val="minMax"/>
          <c:max val="3"/>
          <c:min val="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3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dirty="0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97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255872"/>
        <c:crosses val="autoZero"/>
        <c:crossBetween val="between"/>
      </c:valAx>
      <c:spPr>
        <a:noFill/>
        <a:ln w="12700" cap="flat" cmpd="sng" algn="ctr">
          <a:noFill/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0.10231345243835202"/>
          <c:y val="0.92668759963286751"/>
          <c:w val="0.80937520602128865"/>
          <c:h val="4.16902625666147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solidFill>
        <a:schemeClr val="bg2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dirty="0">
                <a:solidFill>
                  <a:sysClr val="windowText" lastClr="000000"/>
                </a:solidFill>
              </a:rPr>
              <a:t>Neuropsychological</a:t>
            </a:r>
            <a:r>
              <a:rPr lang="en-IE" sz="1600" baseline="0" dirty="0">
                <a:solidFill>
                  <a:sysClr val="windowText" lastClr="000000"/>
                </a:solidFill>
              </a:rPr>
              <a:t> Profile </a:t>
            </a:r>
          </a:p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baseline="0" dirty="0">
                <a:solidFill>
                  <a:sysClr val="windowText" lastClr="000000"/>
                </a:solidFill>
              </a:rPr>
              <a:t>Compared to Premorbid Intellect</a:t>
            </a:r>
          </a:p>
        </c:rich>
      </c:tx>
      <c:layout>
        <c:manualLayout>
          <c:xMode val="edge"/>
          <c:yMode val="edge"/>
          <c:x val="0.20512083929998487"/>
          <c:y val="1.166545899553972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07082072641351"/>
          <c:y val="0.25723640459196279"/>
          <c:w val="0.75350280134893"/>
          <c:h val="0.33197461306291209"/>
        </c:manualLayout>
      </c:layout>
      <c:barChart>
        <c:barDir val="col"/>
        <c:grouping val="clustered"/>
        <c:varyColors val="0"/>
        <c:ser>
          <c:idx val="1"/>
          <c:order val="0"/>
          <c:tx>
            <c:v>Impaired</c:v>
          </c:tx>
          <c:spPr>
            <a:solidFill>
              <a:srgbClr val="FF00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cat>
            <c:strRef>
              <c:f>'Graph Data'!$A$78:$A$89</c:f>
              <c:strCache>
                <c:ptCount val="12"/>
                <c:pt idx="0">
                  <c:v>List Learning</c:v>
                </c:pt>
                <c:pt idx="1">
                  <c:v>Story</c:v>
                </c:pt>
                <c:pt idx="2">
                  <c:v>Figure Copy</c:v>
                </c:pt>
                <c:pt idx="3">
                  <c:v>Line Orientation</c:v>
                </c:pt>
                <c:pt idx="4">
                  <c:v>Picture naming</c:v>
                </c:pt>
                <c:pt idx="5">
                  <c:v>Semantic Fluency</c:v>
                </c:pt>
                <c:pt idx="6">
                  <c:v>Digit Span</c:v>
                </c:pt>
                <c:pt idx="7">
                  <c:v>Coding</c:v>
                </c:pt>
                <c:pt idx="8">
                  <c:v>List Recall</c:v>
                </c:pt>
                <c:pt idx="9">
                  <c:v>List Recognition</c:v>
                </c:pt>
                <c:pt idx="10">
                  <c:v>Story Recall</c:v>
                </c:pt>
                <c:pt idx="11">
                  <c:v>Figure Recall</c:v>
                </c:pt>
              </c:strCache>
            </c:strRef>
          </c:cat>
          <c:val>
            <c:numRef>
              <c:f>'Graph Data'!$C$78:$C$89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BA-4464-8FE3-1EC66B904E08}"/>
            </c:ext>
          </c:extLst>
        </c:ser>
        <c:ser>
          <c:idx val="2"/>
          <c:order val="1"/>
          <c:tx>
            <c:v>Mildly Impaired</c:v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>
              <a:bevelT/>
            </a:sp3d>
          </c:spPr>
          <c:invertIfNegative val="0"/>
          <c:cat>
            <c:strRef>
              <c:f>'Graph Data'!$A$78:$A$89</c:f>
              <c:strCache>
                <c:ptCount val="12"/>
                <c:pt idx="0">
                  <c:v>List Learning</c:v>
                </c:pt>
                <c:pt idx="1">
                  <c:v>Story</c:v>
                </c:pt>
                <c:pt idx="2">
                  <c:v>Figure Copy</c:v>
                </c:pt>
                <c:pt idx="3">
                  <c:v>Line Orientation</c:v>
                </c:pt>
                <c:pt idx="4">
                  <c:v>Picture naming</c:v>
                </c:pt>
                <c:pt idx="5">
                  <c:v>Semantic Fluency</c:v>
                </c:pt>
                <c:pt idx="6">
                  <c:v>Digit Span</c:v>
                </c:pt>
                <c:pt idx="7">
                  <c:v>Coding</c:v>
                </c:pt>
                <c:pt idx="8">
                  <c:v>List Recall</c:v>
                </c:pt>
                <c:pt idx="9">
                  <c:v>List Recognition</c:v>
                </c:pt>
                <c:pt idx="10">
                  <c:v>Story Recall</c:v>
                </c:pt>
                <c:pt idx="11">
                  <c:v>Figure Recall</c:v>
                </c:pt>
              </c:strCache>
            </c:strRef>
          </c:cat>
          <c:val>
            <c:numRef>
              <c:f>'Graph Data'!$D$78:$D$89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BA-4464-8FE3-1EC66B904E08}"/>
            </c:ext>
          </c:extLst>
        </c:ser>
        <c:ser>
          <c:idx val="3"/>
          <c:order val="2"/>
          <c:tx>
            <c:v>Within expected levels</c:v>
          </c:tx>
          <c:spPr>
            <a:solidFill>
              <a:srgbClr val="00B050"/>
            </a:solidFill>
            <a:scene3d>
              <a:camera prst="orthographicFront"/>
              <a:lightRig rig="threePt" dir="t"/>
            </a:scene3d>
            <a:sp3d>
              <a:bevelT w="190500" h="38100"/>
            </a:sp3d>
          </c:spPr>
          <c:invertIfNegative val="0"/>
          <c:cat>
            <c:strRef>
              <c:f>'Graph Data'!$A$78:$A$89</c:f>
              <c:strCache>
                <c:ptCount val="12"/>
                <c:pt idx="0">
                  <c:v>List Learning</c:v>
                </c:pt>
                <c:pt idx="1">
                  <c:v>Story</c:v>
                </c:pt>
                <c:pt idx="2">
                  <c:v>Figure Copy</c:v>
                </c:pt>
                <c:pt idx="3">
                  <c:v>Line Orientation</c:v>
                </c:pt>
                <c:pt idx="4">
                  <c:v>Picture naming</c:v>
                </c:pt>
                <c:pt idx="5">
                  <c:v>Semantic Fluency</c:v>
                </c:pt>
                <c:pt idx="6">
                  <c:v>Digit Span</c:v>
                </c:pt>
                <c:pt idx="7">
                  <c:v>Coding</c:v>
                </c:pt>
                <c:pt idx="8">
                  <c:v>List Recall</c:v>
                </c:pt>
                <c:pt idx="9">
                  <c:v>List Recognition</c:v>
                </c:pt>
                <c:pt idx="10">
                  <c:v>Story Recall</c:v>
                </c:pt>
                <c:pt idx="11">
                  <c:v>Figure Recall</c:v>
                </c:pt>
              </c:strCache>
            </c:strRef>
          </c:cat>
          <c:val>
            <c:numRef>
              <c:f>'Graph Data'!$E$78:$E$89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BA-4464-8FE3-1EC66B904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overlap val="100"/>
        <c:axId val="703988096"/>
        <c:axId val="703989632"/>
      </c:barChart>
      <c:catAx>
        <c:axId val="70398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28575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3600000" spcFirstLastPara="1" vertOverflow="ellipsis" wrap="square" anchor="ctr" anchorCtr="1"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989632"/>
        <c:crosses val="autoZero"/>
        <c:auto val="1"/>
        <c:lblAlgn val="ctr"/>
        <c:lblOffset val="0"/>
        <c:noMultiLvlLbl val="0"/>
      </c:catAx>
      <c:valAx>
        <c:axId val="703989632"/>
        <c:scaling>
          <c:orientation val="minMax"/>
          <c:max val="3"/>
          <c:min val="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3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dirty="0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97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988096"/>
        <c:crosses val="autoZero"/>
        <c:crossBetween val="between"/>
      </c:valAx>
      <c:spPr>
        <a:noFill/>
        <a:ln w="12700" cap="flat" cmpd="sng" algn="ctr">
          <a:noFill/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0.10231345243835202"/>
          <c:y val="0.92668759963286751"/>
          <c:w val="0.80937520602128865"/>
          <c:h val="4.16902625666147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solidFill>
        <a:schemeClr val="bg2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dirty="0">
                <a:solidFill>
                  <a:sysClr val="windowText" lastClr="000000"/>
                </a:solidFill>
              </a:rPr>
              <a:t>Neuropsychological</a:t>
            </a:r>
            <a:r>
              <a:rPr lang="en-IE" sz="1600" baseline="0" dirty="0">
                <a:solidFill>
                  <a:sysClr val="windowText" lastClr="000000"/>
                </a:solidFill>
              </a:rPr>
              <a:t> Profile </a:t>
            </a:r>
          </a:p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baseline="0" dirty="0">
                <a:solidFill>
                  <a:sysClr val="windowText" lastClr="000000"/>
                </a:solidFill>
              </a:rPr>
              <a:t>Compared to Premorbid Intellect</a:t>
            </a:r>
          </a:p>
        </c:rich>
      </c:tx>
      <c:layout>
        <c:manualLayout>
          <c:xMode val="edge"/>
          <c:yMode val="edge"/>
          <c:x val="0.17478164627011997"/>
          <c:y val="2.005117284867695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07082072641351"/>
          <c:y val="0.25723640459196279"/>
          <c:w val="0.75350280134893"/>
          <c:h val="0.33197461306291209"/>
        </c:manualLayout>
      </c:layout>
      <c:barChart>
        <c:barDir val="col"/>
        <c:grouping val="clustered"/>
        <c:varyColors val="0"/>
        <c:ser>
          <c:idx val="1"/>
          <c:order val="0"/>
          <c:tx>
            <c:v>Impaired</c:v>
          </c:tx>
          <c:spPr>
            <a:solidFill>
              <a:srgbClr val="FF00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cat>
            <c:strRef>
              <c:f>'Graph Data'!$A$91:$A$95</c:f>
              <c:strCache>
                <c:ptCount val="5"/>
                <c:pt idx="0">
                  <c:v>GAD - ANX</c:v>
                </c:pt>
                <c:pt idx="1">
                  <c:v>PHQ - DEP</c:v>
                </c:pt>
                <c:pt idx="2">
                  <c:v>HADS - ANX/DEP </c:v>
                </c:pt>
                <c:pt idx="3">
                  <c:v>BDI - DEP</c:v>
                </c:pt>
                <c:pt idx="4">
                  <c:v>BAI - ANX</c:v>
                </c:pt>
              </c:strCache>
            </c:strRef>
          </c:cat>
          <c:val>
            <c:numRef>
              <c:f>'Graph Data'!$C$91:$C$95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E48-4848-B8E9-2F92EFE50DA0}"/>
            </c:ext>
          </c:extLst>
        </c:ser>
        <c:ser>
          <c:idx val="2"/>
          <c:order val="1"/>
          <c:tx>
            <c:v>Mildly Impaired</c:v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>
              <a:bevelT/>
            </a:sp3d>
          </c:spPr>
          <c:invertIfNegative val="0"/>
          <c:cat>
            <c:strRef>
              <c:f>'Graph Data'!$A$91:$A$95</c:f>
              <c:strCache>
                <c:ptCount val="5"/>
                <c:pt idx="0">
                  <c:v>GAD - ANX</c:v>
                </c:pt>
                <c:pt idx="1">
                  <c:v>PHQ - DEP</c:v>
                </c:pt>
                <c:pt idx="2">
                  <c:v>HADS - ANX/DEP </c:v>
                </c:pt>
                <c:pt idx="3">
                  <c:v>BDI - DEP</c:v>
                </c:pt>
                <c:pt idx="4">
                  <c:v>BAI - ANX</c:v>
                </c:pt>
              </c:strCache>
            </c:strRef>
          </c:cat>
          <c:val>
            <c:numRef>
              <c:f>'Graph Data'!$D$91:$D$95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E48-4848-B8E9-2F92EFE50DA0}"/>
            </c:ext>
          </c:extLst>
        </c:ser>
        <c:ser>
          <c:idx val="3"/>
          <c:order val="2"/>
          <c:tx>
            <c:v>Within expected levels</c:v>
          </c:tx>
          <c:spPr>
            <a:solidFill>
              <a:srgbClr val="00B050"/>
            </a:solidFill>
            <a:scene3d>
              <a:camera prst="orthographicFront"/>
              <a:lightRig rig="threePt" dir="t"/>
            </a:scene3d>
            <a:sp3d>
              <a:bevelT w="190500" h="38100"/>
            </a:sp3d>
          </c:spPr>
          <c:invertIfNegative val="0"/>
          <c:cat>
            <c:strRef>
              <c:f>'Graph Data'!$A$91:$A$95</c:f>
              <c:strCache>
                <c:ptCount val="5"/>
                <c:pt idx="0">
                  <c:v>GAD - ANX</c:v>
                </c:pt>
                <c:pt idx="1">
                  <c:v>PHQ - DEP</c:v>
                </c:pt>
                <c:pt idx="2">
                  <c:v>HADS - ANX/DEP </c:v>
                </c:pt>
                <c:pt idx="3">
                  <c:v>BDI - DEP</c:v>
                </c:pt>
                <c:pt idx="4">
                  <c:v>BAI - ANX</c:v>
                </c:pt>
              </c:strCache>
            </c:strRef>
          </c:cat>
          <c:val>
            <c:numRef>
              <c:f>'Graph Data'!$E$91:$E$95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E48-4848-B8E9-2F92EFE50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overlap val="100"/>
        <c:axId val="704035456"/>
        <c:axId val="704041344"/>
      </c:barChart>
      <c:catAx>
        <c:axId val="70403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28575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3600000" spcFirstLastPara="1" vertOverflow="ellipsis" wrap="square" anchor="ctr" anchorCtr="1"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041344"/>
        <c:crosses val="autoZero"/>
        <c:auto val="1"/>
        <c:lblAlgn val="ctr"/>
        <c:lblOffset val="0"/>
        <c:noMultiLvlLbl val="0"/>
      </c:catAx>
      <c:valAx>
        <c:axId val="704041344"/>
        <c:scaling>
          <c:orientation val="minMax"/>
          <c:max val="3"/>
          <c:min val="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3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dirty="0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97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035456"/>
        <c:crosses val="autoZero"/>
        <c:crossBetween val="between"/>
      </c:valAx>
      <c:spPr>
        <a:noFill/>
        <a:ln w="12700" cap="flat" cmpd="sng" algn="ctr">
          <a:noFill/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5.0907757012301297E-2"/>
          <c:y val="0.83863715148814078"/>
          <c:w val="0.93467640641305505"/>
          <c:h val="0.125547797091401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solidFill>
        <a:schemeClr val="bg2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dirty="0">
                <a:solidFill>
                  <a:sysClr val="windowText" lastClr="000000"/>
                </a:solidFill>
              </a:rPr>
              <a:t>Neuropsychological</a:t>
            </a:r>
            <a:r>
              <a:rPr lang="en-IE" sz="1600" baseline="0" dirty="0">
                <a:solidFill>
                  <a:sysClr val="windowText" lastClr="000000"/>
                </a:solidFill>
              </a:rPr>
              <a:t> Profile </a:t>
            </a:r>
          </a:p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baseline="0" dirty="0">
                <a:solidFill>
                  <a:sysClr val="windowText" lastClr="000000"/>
                </a:solidFill>
              </a:rPr>
              <a:t>Compared to Premorbid Intellect</a:t>
            </a:r>
          </a:p>
        </c:rich>
      </c:tx>
      <c:layout>
        <c:manualLayout>
          <c:xMode val="edge"/>
          <c:yMode val="edge"/>
          <c:x val="0.17478164627011997"/>
          <c:y val="2.005117284867695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07082072641351"/>
          <c:y val="0.25723640459196279"/>
          <c:w val="0.75350280134893"/>
          <c:h val="0.33197461306291209"/>
        </c:manualLayout>
      </c:layout>
      <c:barChart>
        <c:barDir val="col"/>
        <c:grouping val="clustered"/>
        <c:varyColors val="0"/>
        <c:ser>
          <c:idx val="1"/>
          <c:order val="0"/>
          <c:tx>
            <c:v>Impaired</c:v>
          </c:tx>
          <c:spPr>
            <a:solidFill>
              <a:srgbClr val="FF00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cat>
            <c:strRef>
              <c:f>'Graph Data'!$A$97:$A$102</c:f>
              <c:strCache>
                <c:ptCount val="6"/>
                <c:pt idx="0">
                  <c:v>Boston Naming - Beaumont </c:v>
                </c:pt>
                <c:pt idx="1">
                  <c:v>Boston Naming - Spreen/Strauss</c:v>
                </c:pt>
                <c:pt idx="2">
                  <c:v>Sydney Naming</c:v>
                </c:pt>
                <c:pt idx="3">
                  <c:v>Sydney  Comprehension</c:v>
                </c:pt>
                <c:pt idx="4">
                  <c:v>Sydney Semantic</c:v>
                </c:pt>
                <c:pt idx="5">
                  <c:v>Sydney Repitition</c:v>
                </c:pt>
              </c:strCache>
            </c:strRef>
          </c:cat>
          <c:val>
            <c:numRef>
              <c:f>'Graph Data'!$C$97:$C$102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65C-4032-8CC7-82E193268589}"/>
            </c:ext>
          </c:extLst>
        </c:ser>
        <c:ser>
          <c:idx val="2"/>
          <c:order val="1"/>
          <c:tx>
            <c:v>Mildly Impaired</c:v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>
              <a:bevelT/>
            </a:sp3d>
          </c:spPr>
          <c:invertIfNegative val="0"/>
          <c:cat>
            <c:strRef>
              <c:f>'Graph Data'!$A$97:$A$102</c:f>
              <c:strCache>
                <c:ptCount val="6"/>
                <c:pt idx="0">
                  <c:v>Boston Naming - Beaumont </c:v>
                </c:pt>
                <c:pt idx="1">
                  <c:v>Boston Naming - Spreen/Strauss</c:v>
                </c:pt>
                <c:pt idx="2">
                  <c:v>Sydney Naming</c:v>
                </c:pt>
                <c:pt idx="3">
                  <c:v>Sydney  Comprehension</c:v>
                </c:pt>
                <c:pt idx="4">
                  <c:v>Sydney Semantic</c:v>
                </c:pt>
                <c:pt idx="5">
                  <c:v>Sydney Repitition</c:v>
                </c:pt>
              </c:strCache>
            </c:strRef>
          </c:cat>
          <c:val>
            <c:numRef>
              <c:f>'Graph Data'!$D$97:$D$102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65C-4032-8CC7-82E193268589}"/>
            </c:ext>
          </c:extLst>
        </c:ser>
        <c:ser>
          <c:idx val="3"/>
          <c:order val="2"/>
          <c:tx>
            <c:v>Within expected levels</c:v>
          </c:tx>
          <c:spPr>
            <a:solidFill>
              <a:srgbClr val="00B050"/>
            </a:solidFill>
            <a:scene3d>
              <a:camera prst="orthographicFront"/>
              <a:lightRig rig="threePt" dir="t"/>
            </a:scene3d>
            <a:sp3d>
              <a:bevelT w="190500" h="38100"/>
            </a:sp3d>
          </c:spPr>
          <c:invertIfNegative val="0"/>
          <c:cat>
            <c:strRef>
              <c:f>'Graph Data'!$A$97:$A$102</c:f>
              <c:strCache>
                <c:ptCount val="6"/>
                <c:pt idx="0">
                  <c:v>Boston Naming - Beaumont </c:v>
                </c:pt>
                <c:pt idx="1">
                  <c:v>Boston Naming - Spreen/Strauss</c:v>
                </c:pt>
                <c:pt idx="2">
                  <c:v>Sydney Naming</c:v>
                </c:pt>
                <c:pt idx="3">
                  <c:v>Sydney  Comprehension</c:v>
                </c:pt>
                <c:pt idx="4">
                  <c:v>Sydney Semantic</c:v>
                </c:pt>
                <c:pt idx="5">
                  <c:v>Sydney Repitition</c:v>
                </c:pt>
              </c:strCache>
            </c:strRef>
          </c:cat>
          <c:val>
            <c:numRef>
              <c:f>'Graph Data'!$E$97:$E$102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65C-4032-8CC7-82E193268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overlap val="100"/>
        <c:axId val="704095360"/>
        <c:axId val="704096896"/>
      </c:barChart>
      <c:catAx>
        <c:axId val="70409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28575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3600000" spcFirstLastPara="1" vertOverflow="ellipsis" wrap="square" anchor="ctr" anchorCtr="1"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096896"/>
        <c:crosses val="autoZero"/>
        <c:auto val="1"/>
        <c:lblAlgn val="ctr"/>
        <c:lblOffset val="0"/>
        <c:noMultiLvlLbl val="0"/>
      </c:catAx>
      <c:valAx>
        <c:axId val="704096896"/>
        <c:scaling>
          <c:orientation val="minMax"/>
          <c:max val="3"/>
          <c:min val="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3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dirty="0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97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095360"/>
        <c:crosses val="autoZero"/>
        <c:crossBetween val="between"/>
      </c:valAx>
      <c:spPr>
        <a:noFill/>
        <a:ln w="12700" cap="flat" cmpd="sng" algn="ctr">
          <a:noFill/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5.0907757012301297E-2"/>
          <c:y val="0.83863715148814078"/>
          <c:w val="0.93467640641305505"/>
          <c:h val="0.125547797091401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solidFill>
        <a:schemeClr val="bg2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dirty="0">
                <a:solidFill>
                  <a:sysClr val="windowText" lastClr="000000"/>
                </a:solidFill>
              </a:rPr>
              <a:t>Neuropsychological</a:t>
            </a:r>
            <a:r>
              <a:rPr lang="en-IE" sz="1600" baseline="0" dirty="0">
                <a:solidFill>
                  <a:sysClr val="windowText" lastClr="000000"/>
                </a:solidFill>
              </a:rPr>
              <a:t> Profile </a:t>
            </a:r>
          </a:p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baseline="0" dirty="0">
                <a:solidFill>
                  <a:sysClr val="windowText" lastClr="000000"/>
                </a:solidFill>
              </a:rPr>
              <a:t>Compared to Premorbid Intellect</a:t>
            </a:r>
          </a:p>
        </c:rich>
      </c:tx>
      <c:layout>
        <c:manualLayout>
          <c:xMode val="edge"/>
          <c:yMode val="edge"/>
          <c:x val="0.17478164627011997"/>
          <c:y val="2.005117284867695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1819422572178525E-2"/>
          <c:y val="0.24049786229551501"/>
          <c:w val="0.78016937882764481"/>
          <c:h val="0.33197461306291209"/>
        </c:manualLayout>
      </c:layout>
      <c:barChart>
        <c:barDir val="col"/>
        <c:grouping val="clustered"/>
        <c:varyColors val="0"/>
        <c:ser>
          <c:idx val="1"/>
          <c:order val="0"/>
          <c:tx>
            <c:v>Impaired</c:v>
          </c:tx>
          <c:spPr>
            <a:solidFill>
              <a:srgbClr val="FF00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cat>
            <c:strRef>
              <c:f>'Graph Data'!$A$104:$A$107</c:f>
              <c:strCache>
                <c:ptCount val="4"/>
                <c:pt idx="0">
                  <c:v>Pegboard Dominant</c:v>
                </c:pt>
                <c:pt idx="1">
                  <c:v>Pegboard Non-Dominant</c:v>
                </c:pt>
                <c:pt idx="2">
                  <c:v>Finger Tap Dominant</c:v>
                </c:pt>
                <c:pt idx="3">
                  <c:v>Finger Tap Non-Dominant</c:v>
                </c:pt>
              </c:strCache>
            </c:strRef>
          </c:cat>
          <c:val>
            <c:numRef>
              <c:f>'Graph Data'!$C$104:$C$107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670-4E33-BEF3-900065E313B9}"/>
            </c:ext>
          </c:extLst>
        </c:ser>
        <c:ser>
          <c:idx val="2"/>
          <c:order val="1"/>
          <c:tx>
            <c:v>Mildly Impaired</c:v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>
              <a:bevelT/>
            </a:sp3d>
          </c:spPr>
          <c:invertIfNegative val="0"/>
          <c:cat>
            <c:strRef>
              <c:f>'Graph Data'!$A$104:$A$107</c:f>
              <c:strCache>
                <c:ptCount val="4"/>
                <c:pt idx="0">
                  <c:v>Pegboard Dominant</c:v>
                </c:pt>
                <c:pt idx="1">
                  <c:v>Pegboard Non-Dominant</c:v>
                </c:pt>
                <c:pt idx="2">
                  <c:v>Finger Tap Dominant</c:v>
                </c:pt>
                <c:pt idx="3">
                  <c:v>Finger Tap Non-Dominant</c:v>
                </c:pt>
              </c:strCache>
            </c:strRef>
          </c:cat>
          <c:val>
            <c:numRef>
              <c:f>'Graph Data'!$D$104:$D$107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670-4E33-BEF3-900065E313B9}"/>
            </c:ext>
          </c:extLst>
        </c:ser>
        <c:ser>
          <c:idx val="3"/>
          <c:order val="2"/>
          <c:tx>
            <c:v>Within expected levels</c:v>
          </c:tx>
          <c:spPr>
            <a:solidFill>
              <a:srgbClr val="00B050"/>
            </a:solidFill>
            <a:scene3d>
              <a:camera prst="orthographicFront"/>
              <a:lightRig rig="threePt" dir="t"/>
            </a:scene3d>
            <a:sp3d>
              <a:bevelT w="190500" h="38100"/>
            </a:sp3d>
          </c:spPr>
          <c:invertIfNegative val="0"/>
          <c:cat>
            <c:strRef>
              <c:f>'Graph Data'!$A$104:$A$107</c:f>
              <c:strCache>
                <c:ptCount val="4"/>
                <c:pt idx="0">
                  <c:v>Pegboard Dominant</c:v>
                </c:pt>
                <c:pt idx="1">
                  <c:v>Pegboard Non-Dominant</c:v>
                </c:pt>
                <c:pt idx="2">
                  <c:v>Finger Tap Dominant</c:v>
                </c:pt>
                <c:pt idx="3">
                  <c:v>Finger Tap Non-Dominant</c:v>
                </c:pt>
              </c:strCache>
            </c:strRef>
          </c:cat>
          <c:val>
            <c:numRef>
              <c:f>'Graph Data'!$E$104:$E$107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670-4E33-BEF3-900065E31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overlap val="100"/>
        <c:axId val="704142720"/>
        <c:axId val="704148608"/>
      </c:barChart>
      <c:catAx>
        <c:axId val="70414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28575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3600000" spcFirstLastPara="1" vertOverflow="ellipsis" wrap="square" anchor="ctr" anchorCtr="1"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48608"/>
        <c:crosses val="autoZero"/>
        <c:auto val="1"/>
        <c:lblAlgn val="ctr"/>
        <c:lblOffset val="0"/>
        <c:noMultiLvlLbl val="0"/>
      </c:catAx>
      <c:valAx>
        <c:axId val="704148608"/>
        <c:scaling>
          <c:orientation val="minMax"/>
          <c:max val="3"/>
          <c:min val="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3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dirty="0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97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42720"/>
        <c:crosses val="autoZero"/>
        <c:crossBetween val="between"/>
      </c:valAx>
      <c:spPr>
        <a:noFill/>
        <a:ln w="12700" cap="flat" cmpd="sng" algn="ctr">
          <a:noFill/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5.0907757012301297E-2"/>
          <c:y val="0.83863715148814078"/>
          <c:w val="0.93467640641305505"/>
          <c:h val="0.125547797091401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solidFill>
        <a:schemeClr val="bg2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dirty="0">
                <a:solidFill>
                  <a:sysClr val="windowText" lastClr="000000"/>
                </a:solidFill>
              </a:rPr>
              <a:t>Neuropsychological</a:t>
            </a:r>
            <a:r>
              <a:rPr lang="en-IE" sz="1600" baseline="0" dirty="0">
                <a:solidFill>
                  <a:sysClr val="windowText" lastClr="000000"/>
                </a:solidFill>
              </a:rPr>
              <a:t> Profile </a:t>
            </a:r>
          </a:p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600" baseline="0" dirty="0">
                <a:solidFill>
                  <a:sysClr val="windowText" lastClr="000000"/>
                </a:solidFill>
              </a:rPr>
              <a:t>Compared to Premorbid Intellect</a:t>
            </a:r>
          </a:p>
        </c:rich>
      </c:tx>
      <c:layout>
        <c:manualLayout>
          <c:xMode val="edge"/>
          <c:yMode val="edge"/>
          <c:x val="0.31273246184032832"/>
          <c:y val="7.5756155480564856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03982471563321"/>
          <c:y val="0.18146364205514526"/>
          <c:w val="0.79404161251688421"/>
          <c:h val="0.46450555576043401"/>
        </c:manualLayout>
      </c:layout>
      <c:barChart>
        <c:barDir val="col"/>
        <c:grouping val="clustered"/>
        <c:varyColors val="0"/>
        <c:ser>
          <c:idx val="1"/>
          <c:order val="0"/>
          <c:tx>
            <c:v>Impaired</c:v>
          </c:tx>
          <c:spPr>
            <a:solidFill>
              <a:srgbClr val="FF0000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>
              <a:bevelT/>
              <a:bevelB/>
            </a:sp3d>
          </c:spPr>
          <c:invertIfNegative val="0"/>
          <c:cat>
            <c:strRef>
              <c:f>'Graph Data'!$A$19:$A$35</c:f>
              <c:strCache>
                <c:ptCount val="17"/>
                <c:pt idx="0">
                  <c:v>FSIQ</c:v>
                </c:pt>
                <c:pt idx="1">
                  <c:v>VCI</c:v>
                </c:pt>
                <c:pt idx="2">
                  <c:v>PRI</c:v>
                </c:pt>
                <c:pt idx="3">
                  <c:v>WMI</c:v>
                </c:pt>
                <c:pt idx="4">
                  <c:v>PSI</c:v>
                </c:pt>
                <c:pt idx="5">
                  <c:v>Block Design</c:v>
                </c:pt>
                <c:pt idx="6">
                  <c:v>Similarities</c:v>
                </c:pt>
                <c:pt idx="7">
                  <c:v>Digit Span</c:v>
                </c:pt>
                <c:pt idx="8">
                  <c:v>Vocabulary</c:v>
                </c:pt>
                <c:pt idx="9">
                  <c:v>Matrix Reasoning </c:v>
                </c:pt>
                <c:pt idx="10">
                  <c:v>Arithmitic</c:v>
                </c:pt>
                <c:pt idx="11">
                  <c:v>Symbol Search</c:v>
                </c:pt>
                <c:pt idx="12">
                  <c:v>Visual Puzzles</c:v>
                </c:pt>
                <c:pt idx="13">
                  <c:v>Coding</c:v>
                </c:pt>
                <c:pt idx="14">
                  <c:v>Digit Span Forward</c:v>
                </c:pt>
                <c:pt idx="15">
                  <c:v>Digit Span Backwards</c:v>
                </c:pt>
                <c:pt idx="16">
                  <c:v>DSS</c:v>
                </c:pt>
              </c:strCache>
            </c:strRef>
          </c:cat>
          <c:val>
            <c:numRef>
              <c:f>'Graph Data'!$C$19:$C$35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EF8-4A64-B22F-89072D2B9871}"/>
            </c:ext>
          </c:extLst>
        </c:ser>
        <c:ser>
          <c:idx val="2"/>
          <c:order val="1"/>
          <c:tx>
            <c:v>Mildly Impaired</c:v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threePt" dir="t"/>
            </a:scene3d>
            <a:sp3d prstMaterial="matte">
              <a:bevelT/>
            </a:sp3d>
          </c:spPr>
          <c:invertIfNegative val="0"/>
          <c:cat>
            <c:strRef>
              <c:f>'Graph Data'!$A$19:$A$35</c:f>
              <c:strCache>
                <c:ptCount val="17"/>
                <c:pt idx="0">
                  <c:v>FSIQ</c:v>
                </c:pt>
                <c:pt idx="1">
                  <c:v>VCI</c:v>
                </c:pt>
                <c:pt idx="2">
                  <c:v>PRI</c:v>
                </c:pt>
                <c:pt idx="3">
                  <c:v>WMI</c:v>
                </c:pt>
                <c:pt idx="4">
                  <c:v>PSI</c:v>
                </c:pt>
                <c:pt idx="5">
                  <c:v>Block Design</c:v>
                </c:pt>
                <c:pt idx="6">
                  <c:v>Similarities</c:v>
                </c:pt>
                <c:pt idx="7">
                  <c:v>Digit Span</c:v>
                </c:pt>
                <c:pt idx="8">
                  <c:v>Vocabulary</c:v>
                </c:pt>
                <c:pt idx="9">
                  <c:v>Matrix Reasoning </c:v>
                </c:pt>
                <c:pt idx="10">
                  <c:v>Arithmitic</c:v>
                </c:pt>
                <c:pt idx="11">
                  <c:v>Symbol Search</c:v>
                </c:pt>
                <c:pt idx="12">
                  <c:v>Visual Puzzles</c:v>
                </c:pt>
                <c:pt idx="13">
                  <c:v>Coding</c:v>
                </c:pt>
                <c:pt idx="14">
                  <c:v>Digit Span Forward</c:v>
                </c:pt>
                <c:pt idx="15">
                  <c:v>Digit Span Backwards</c:v>
                </c:pt>
                <c:pt idx="16">
                  <c:v>DSS</c:v>
                </c:pt>
              </c:strCache>
            </c:strRef>
          </c:cat>
          <c:val>
            <c:numRef>
              <c:f>'Graph Data'!$D$19:$D$35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EF8-4A64-B22F-89072D2B9871}"/>
            </c:ext>
          </c:extLst>
        </c:ser>
        <c:ser>
          <c:idx val="3"/>
          <c:order val="2"/>
          <c:tx>
            <c:v>Within expected levels</c:v>
          </c:tx>
          <c:spPr>
            <a:solidFill>
              <a:srgbClr val="00B050"/>
            </a:solidFill>
            <a:scene3d>
              <a:camera prst="orthographicFront"/>
              <a:lightRig rig="threePt" dir="t"/>
            </a:scene3d>
            <a:sp3d>
              <a:bevelT w="190500" h="38100"/>
            </a:sp3d>
          </c:spPr>
          <c:invertIfNegative val="0"/>
          <c:cat>
            <c:strRef>
              <c:f>'Graph Data'!$A$19:$A$35</c:f>
              <c:strCache>
                <c:ptCount val="17"/>
                <c:pt idx="0">
                  <c:v>FSIQ</c:v>
                </c:pt>
                <c:pt idx="1">
                  <c:v>VCI</c:v>
                </c:pt>
                <c:pt idx="2">
                  <c:v>PRI</c:v>
                </c:pt>
                <c:pt idx="3">
                  <c:v>WMI</c:v>
                </c:pt>
                <c:pt idx="4">
                  <c:v>PSI</c:v>
                </c:pt>
                <c:pt idx="5">
                  <c:v>Block Design</c:v>
                </c:pt>
                <c:pt idx="6">
                  <c:v>Similarities</c:v>
                </c:pt>
                <c:pt idx="7">
                  <c:v>Digit Span</c:v>
                </c:pt>
                <c:pt idx="8">
                  <c:v>Vocabulary</c:v>
                </c:pt>
                <c:pt idx="9">
                  <c:v>Matrix Reasoning </c:v>
                </c:pt>
                <c:pt idx="10">
                  <c:v>Arithmitic</c:v>
                </c:pt>
                <c:pt idx="11">
                  <c:v>Symbol Search</c:v>
                </c:pt>
                <c:pt idx="12">
                  <c:v>Visual Puzzles</c:v>
                </c:pt>
                <c:pt idx="13">
                  <c:v>Coding</c:v>
                </c:pt>
                <c:pt idx="14">
                  <c:v>Digit Span Forward</c:v>
                </c:pt>
                <c:pt idx="15">
                  <c:v>Digit Span Backwards</c:v>
                </c:pt>
                <c:pt idx="16">
                  <c:v>DSS</c:v>
                </c:pt>
              </c:strCache>
            </c:strRef>
          </c:cat>
          <c:val>
            <c:numRef>
              <c:f>'Graph Data'!$E$19:$E$35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EF8-4A64-B22F-89072D2B9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9"/>
        <c:overlap val="100"/>
        <c:axId val="711606656"/>
        <c:axId val="711608192"/>
      </c:barChart>
      <c:catAx>
        <c:axId val="71160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28575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3600000" spcFirstLastPara="1" vertOverflow="ellipsis" wrap="square" anchor="ctr" anchorCtr="1"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608192"/>
        <c:crosses val="autoZero"/>
        <c:auto val="1"/>
        <c:lblAlgn val="ctr"/>
        <c:lblOffset val="0"/>
        <c:noMultiLvlLbl val="0"/>
      </c:catAx>
      <c:valAx>
        <c:axId val="711608192"/>
        <c:scaling>
          <c:orientation val="minMax"/>
          <c:max val="3"/>
          <c:min val="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3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E" dirty="0"/>
                  <a:t>Standard Deviation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97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606656"/>
        <c:crosses val="autoZero"/>
        <c:crossBetween val="between"/>
      </c:valAx>
      <c:spPr>
        <a:noFill/>
        <a:ln w="12700" cap="flat" cmpd="sng" algn="ctr">
          <a:noFill/>
          <a:prstDash val="solid"/>
          <a:miter lim="800000"/>
        </a:ln>
        <a:effectLst/>
      </c:spPr>
    </c:plotArea>
    <c:legend>
      <c:legendPos val="b"/>
      <c:layout>
        <c:manualLayout>
          <c:xMode val="edge"/>
          <c:yMode val="edge"/>
          <c:x val="0.17580426732780019"/>
          <c:y val="0.93077770214315902"/>
          <c:w val="0.6676428345794212"/>
          <c:h val="4.16902625666147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>
      <a:solidFill>
        <a:schemeClr val="bg2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txData>
          <cx:v>WASI-II PERCENTILES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/>
            </a:rPr>
            <a:t>WASI-II PERCENTILES</a:t>
          </a:r>
        </a:p>
      </cx:txPr>
    </cx:title>
    <cx:plotArea>
      <cx:plotAreaRegion>
        <cx:series layoutId="funnel" uniqueId="{72FF1EDC-7C94-44EC-AEE0-19E6CF1984F5}">
          <cx:dataLabels>
            <cx:visibility seriesName="0" categoryName="0" value="1"/>
          </cx:dataLabels>
          <cx:dataId val="0"/>
        </cx:series>
      </cx:plotAreaRegion>
      <cx:axis id="0">
        <cx:catScaling gapWidth="0.150000006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 b="1" i="0" baseline="0"/>
            </a:pPr>
            <a:endParaRPr lang="en-US" sz="12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2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hyperlink" Target="#Function!A1"/><Relationship Id="rId3" Type="http://schemas.openxmlformats.org/officeDocument/2006/relationships/hyperlink" Target="#'Verbal Memory'!A1"/><Relationship Id="rId7" Type="http://schemas.openxmlformats.org/officeDocument/2006/relationships/hyperlink" Target="#Language!A1"/><Relationship Id="rId2" Type="http://schemas.openxmlformats.org/officeDocument/2006/relationships/hyperlink" Target="#'Current Functioning'!A1"/><Relationship Id="rId1" Type="http://schemas.openxmlformats.org/officeDocument/2006/relationships/hyperlink" Target="#'Premorbid Functioning'!A1"/><Relationship Id="rId6" Type="http://schemas.openxmlformats.org/officeDocument/2006/relationships/hyperlink" Target="#'Mood Measures'!A1"/><Relationship Id="rId11" Type="http://schemas.openxmlformats.org/officeDocument/2006/relationships/hyperlink" Target="#'Executive Functioning'!A1"/><Relationship Id="rId5" Type="http://schemas.openxmlformats.org/officeDocument/2006/relationships/hyperlink" Target="#RBANS!A1"/><Relationship Id="rId10" Type="http://schemas.openxmlformats.org/officeDocument/2006/relationships/hyperlink" Target="#Report!A1"/><Relationship Id="rId4" Type="http://schemas.openxmlformats.org/officeDocument/2006/relationships/hyperlink" Target="#'Visual Memory'!A1"/><Relationship Id="rId9" Type="http://schemas.openxmlformats.org/officeDocument/2006/relationships/hyperlink" Target="#'Effort Measure'!A1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hyperlink" Target="#Language!A1"/><Relationship Id="rId3" Type="http://schemas.openxmlformats.org/officeDocument/2006/relationships/hyperlink" Target="#'Verbal Memory'!A1"/><Relationship Id="rId7" Type="http://schemas.openxmlformats.org/officeDocument/2006/relationships/hyperlink" Target="#'Mood Measures'!A1"/><Relationship Id="rId12" Type="http://schemas.openxmlformats.org/officeDocument/2006/relationships/hyperlink" Target="#Home!A1"/><Relationship Id="rId2" Type="http://schemas.openxmlformats.org/officeDocument/2006/relationships/hyperlink" Target="#'Current Functioning'!A1"/><Relationship Id="rId1" Type="http://schemas.openxmlformats.org/officeDocument/2006/relationships/hyperlink" Target="#'Premorbid Functioning'!A1"/><Relationship Id="rId6" Type="http://schemas.openxmlformats.org/officeDocument/2006/relationships/hyperlink" Target="#RBANS!A1"/><Relationship Id="rId11" Type="http://schemas.openxmlformats.org/officeDocument/2006/relationships/hyperlink" Target="#Report!A1"/><Relationship Id="rId5" Type="http://schemas.openxmlformats.org/officeDocument/2006/relationships/hyperlink" Target="#'Executive Funtioning'!A1"/><Relationship Id="rId10" Type="http://schemas.openxmlformats.org/officeDocument/2006/relationships/hyperlink" Target="#'Effort Measure'!A1"/><Relationship Id="rId4" Type="http://schemas.openxmlformats.org/officeDocument/2006/relationships/hyperlink" Target="#'Visual Memory'!A1"/><Relationship Id="rId9" Type="http://schemas.openxmlformats.org/officeDocument/2006/relationships/hyperlink" Target="#Function!A1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hyperlink" Target="#Language!A1"/><Relationship Id="rId13" Type="http://schemas.openxmlformats.org/officeDocument/2006/relationships/hyperlink" Target="#Home!A1"/><Relationship Id="rId3" Type="http://schemas.openxmlformats.org/officeDocument/2006/relationships/hyperlink" Target="#'Verbal Memory'!A1"/><Relationship Id="rId7" Type="http://schemas.openxmlformats.org/officeDocument/2006/relationships/hyperlink" Target="#'Mood Measures'!A1"/><Relationship Id="rId12" Type="http://schemas.openxmlformats.org/officeDocument/2006/relationships/hyperlink" Target="#Report!A1"/><Relationship Id="rId2" Type="http://schemas.openxmlformats.org/officeDocument/2006/relationships/hyperlink" Target="#'Current Functioning'!A1"/><Relationship Id="rId1" Type="http://schemas.openxmlformats.org/officeDocument/2006/relationships/hyperlink" Target="#'Premorbid Functioning'!A1"/><Relationship Id="rId6" Type="http://schemas.openxmlformats.org/officeDocument/2006/relationships/hyperlink" Target="#RBANS!A1"/><Relationship Id="rId11" Type="http://schemas.openxmlformats.org/officeDocument/2006/relationships/chart" Target="../charts/chart14.xml"/><Relationship Id="rId5" Type="http://schemas.openxmlformats.org/officeDocument/2006/relationships/hyperlink" Target="#'Executive Funtioning'!A1"/><Relationship Id="rId10" Type="http://schemas.openxmlformats.org/officeDocument/2006/relationships/hyperlink" Target="#'Effort Measure'!A1"/><Relationship Id="rId4" Type="http://schemas.openxmlformats.org/officeDocument/2006/relationships/hyperlink" Target="#'Visual Memory'!A1"/><Relationship Id="rId9" Type="http://schemas.openxmlformats.org/officeDocument/2006/relationships/hyperlink" Target="#Function!A1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hyperlink" Target="#Language!A1"/><Relationship Id="rId3" Type="http://schemas.openxmlformats.org/officeDocument/2006/relationships/hyperlink" Target="#'Premorbid Functioning'!A1"/><Relationship Id="rId7" Type="http://schemas.openxmlformats.org/officeDocument/2006/relationships/hyperlink" Target="#'Mood Measures'!A1"/><Relationship Id="rId12" Type="http://schemas.openxmlformats.org/officeDocument/2006/relationships/hyperlink" Target="#Home!A1"/><Relationship Id="rId2" Type="http://schemas.openxmlformats.org/officeDocument/2006/relationships/hyperlink" Target="#'Current Functioning'!A1"/><Relationship Id="rId1" Type="http://schemas.openxmlformats.org/officeDocument/2006/relationships/hyperlink" Target="#'Visual Memory'!A1"/><Relationship Id="rId6" Type="http://schemas.openxmlformats.org/officeDocument/2006/relationships/hyperlink" Target="#RBANS!A1"/><Relationship Id="rId11" Type="http://schemas.openxmlformats.org/officeDocument/2006/relationships/hyperlink" Target="#Report!A1"/><Relationship Id="rId5" Type="http://schemas.openxmlformats.org/officeDocument/2006/relationships/hyperlink" Target="#'Executive Funtioning'!A1"/><Relationship Id="rId10" Type="http://schemas.openxmlformats.org/officeDocument/2006/relationships/hyperlink" Target="#'Effort Measure'!A1"/><Relationship Id="rId4" Type="http://schemas.openxmlformats.org/officeDocument/2006/relationships/hyperlink" Target="#'Verbal Memory'!A1"/><Relationship Id="rId9" Type="http://schemas.openxmlformats.org/officeDocument/2006/relationships/hyperlink" Target="#Function!A1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hyperlink" Target="#Language!A1"/><Relationship Id="rId3" Type="http://schemas.openxmlformats.org/officeDocument/2006/relationships/hyperlink" Target="#'Verbal Memory'!A1"/><Relationship Id="rId7" Type="http://schemas.openxmlformats.org/officeDocument/2006/relationships/hyperlink" Target="#'Mood Measures'!A1"/><Relationship Id="rId12" Type="http://schemas.openxmlformats.org/officeDocument/2006/relationships/hyperlink" Target="#Home!A1"/><Relationship Id="rId2" Type="http://schemas.openxmlformats.org/officeDocument/2006/relationships/hyperlink" Target="#'Current Functioning'!A1"/><Relationship Id="rId1" Type="http://schemas.openxmlformats.org/officeDocument/2006/relationships/hyperlink" Target="#'Premorbid Functioning'!A1"/><Relationship Id="rId6" Type="http://schemas.openxmlformats.org/officeDocument/2006/relationships/hyperlink" Target="#RBANS!A1"/><Relationship Id="rId11" Type="http://schemas.openxmlformats.org/officeDocument/2006/relationships/hyperlink" Target="#Report!A1"/><Relationship Id="rId5" Type="http://schemas.openxmlformats.org/officeDocument/2006/relationships/hyperlink" Target="#'Executive Functioning'!A1"/><Relationship Id="rId10" Type="http://schemas.openxmlformats.org/officeDocument/2006/relationships/hyperlink" Target="#'Effort Measure'!A1"/><Relationship Id="rId4" Type="http://schemas.openxmlformats.org/officeDocument/2006/relationships/hyperlink" Target="#'Visual Memory'!A1"/><Relationship Id="rId9" Type="http://schemas.openxmlformats.org/officeDocument/2006/relationships/hyperlink" Target="#Function!A1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hyperlink" Target="#Language!A1"/><Relationship Id="rId3" Type="http://schemas.openxmlformats.org/officeDocument/2006/relationships/hyperlink" Target="#'Current Functioning'!A1"/><Relationship Id="rId7" Type="http://schemas.openxmlformats.org/officeDocument/2006/relationships/hyperlink" Target="#'Mood Measures'!A1"/><Relationship Id="rId12" Type="http://schemas.openxmlformats.org/officeDocument/2006/relationships/hyperlink" Target="#Home!A1"/><Relationship Id="rId2" Type="http://schemas.openxmlformats.org/officeDocument/2006/relationships/hyperlink" Target="#'Premorbid Functioning'!A1"/><Relationship Id="rId1" Type="http://schemas.openxmlformats.org/officeDocument/2006/relationships/hyperlink" Target="#'Visual Memory'!A1"/><Relationship Id="rId6" Type="http://schemas.openxmlformats.org/officeDocument/2006/relationships/hyperlink" Target="#RBANS!A1"/><Relationship Id="rId11" Type="http://schemas.openxmlformats.org/officeDocument/2006/relationships/hyperlink" Target="#Report!A1"/><Relationship Id="rId5" Type="http://schemas.openxmlformats.org/officeDocument/2006/relationships/hyperlink" Target="#'Executive Funtioning'!A1"/><Relationship Id="rId10" Type="http://schemas.openxmlformats.org/officeDocument/2006/relationships/hyperlink" Target="#'Effort Measure'!A1"/><Relationship Id="rId4" Type="http://schemas.openxmlformats.org/officeDocument/2006/relationships/hyperlink" Target="#'Verbal Memory'!A1"/><Relationship Id="rId9" Type="http://schemas.openxmlformats.org/officeDocument/2006/relationships/hyperlink" Target="#Function!A1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hyperlink" Target="#Function!A1"/><Relationship Id="rId3" Type="http://schemas.openxmlformats.org/officeDocument/2006/relationships/hyperlink" Target="#'Verbal Memory'!A1"/><Relationship Id="rId7" Type="http://schemas.openxmlformats.org/officeDocument/2006/relationships/hyperlink" Target="#Language!A1"/><Relationship Id="rId12" Type="http://schemas.openxmlformats.org/officeDocument/2006/relationships/hyperlink" Target="#'Visual Memory'!A1"/><Relationship Id="rId2" Type="http://schemas.openxmlformats.org/officeDocument/2006/relationships/hyperlink" Target="#'Current Functioning'!A1"/><Relationship Id="rId1" Type="http://schemas.openxmlformats.org/officeDocument/2006/relationships/hyperlink" Target="#'Premorbid Functioning'!A1"/><Relationship Id="rId6" Type="http://schemas.openxmlformats.org/officeDocument/2006/relationships/hyperlink" Target="#'Mood Measures'!A1"/><Relationship Id="rId11" Type="http://schemas.openxmlformats.org/officeDocument/2006/relationships/hyperlink" Target="#Home!A1"/><Relationship Id="rId5" Type="http://schemas.openxmlformats.org/officeDocument/2006/relationships/hyperlink" Target="#RBANS!A1"/><Relationship Id="rId10" Type="http://schemas.openxmlformats.org/officeDocument/2006/relationships/hyperlink" Target="#Report!A1"/><Relationship Id="rId4" Type="http://schemas.openxmlformats.org/officeDocument/2006/relationships/hyperlink" Target="#'Executive Functioning'!A1"/><Relationship Id="rId9" Type="http://schemas.openxmlformats.org/officeDocument/2006/relationships/hyperlink" Target="#'Effort Measure'!A1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hyperlink" Target="#Language!A1"/><Relationship Id="rId3" Type="http://schemas.openxmlformats.org/officeDocument/2006/relationships/hyperlink" Target="#'Verbal Memory'!A1"/><Relationship Id="rId7" Type="http://schemas.openxmlformats.org/officeDocument/2006/relationships/hyperlink" Target="#'Mood Measures'!A1"/><Relationship Id="rId12" Type="http://schemas.openxmlformats.org/officeDocument/2006/relationships/hyperlink" Target="#Home!A1"/><Relationship Id="rId2" Type="http://schemas.openxmlformats.org/officeDocument/2006/relationships/hyperlink" Target="#'Current Functioning'!A1"/><Relationship Id="rId1" Type="http://schemas.openxmlformats.org/officeDocument/2006/relationships/hyperlink" Target="#'Premorbid Functioning'!A1"/><Relationship Id="rId6" Type="http://schemas.openxmlformats.org/officeDocument/2006/relationships/hyperlink" Target="#RBANS!A1"/><Relationship Id="rId11" Type="http://schemas.openxmlformats.org/officeDocument/2006/relationships/hyperlink" Target="#Report!A1"/><Relationship Id="rId5" Type="http://schemas.openxmlformats.org/officeDocument/2006/relationships/hyperlink" Target="#'Executive Funtioning'!A1"/><Relationship Id="rId10" Type="http://schemas.openxmlformats.org/officeDocument/2006/relationships/hyperlink" Target="#'Effort Measure'!A1"/><Relationship Id="rId4" Type="http://schemas.openxmlformats.org/officeDocument/2006/relationships/hyperlink" Target="#'Visual Memory'!A1"/><Relationship Id="rId9" Type="http://schemas.openxmlformats.org/officeDocument/2006/relationships/hyperlink" Target="#Function!A1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hyperlink" Target="#Language!A1"/><Relationship Id="rId3" Type="http://schemas.openxmlformats.org/officeDocument/2006/relationships/hyperlink" Target="#'Verbal Memory'!A1"/><Relationship Id="rId7" Type="http://schemas.openxmlformats.org/officeDocument/2006/relationships/hyperlink" Target="#'Mood Measures'!A1"/><Relationship Id="rId12" Type="http://schemas.openxmlformats.org/officeDocument/2006/relationships/hyperlink" Target="#Home!A1"/><Relationship Id="rId2" Type="http://schemas.openxmlformats.org/officeDocument/2006/relationships/hyperlink" Target="#'Current Functioning'!A1"/><Relationship Id="rId1" Type="http://schemas.openxmlformats.org/officeDocument/2006/relationships/hyperlink" Target="#'Premorbid Functioning'!A1"/><Relationship Id="rId6" Type="http://schemas.openxmlformats.org/officeDocument/2006/relationships/hyperlink" Target="#RBANS!A1"/><Relationship Id="rId11" Type="http://schemas.openxmlformats.org/officeDocument/2006/relationships/hyperlink" Target="#Report!A1"/><Relationship Id="rId5" Type="http://schemas.openxmlformats.org/officeDocument/2006/relationships/hyperlink" Target="#'Executive Funtioning'!A1"/><Relationship Id="rId10" Type="http://schemas.openxmlformats.org/officeDocument/2006/relationships/hyperlink" Target="#'Effort Measure'!A1"/><Relationship Id="rId4" Type="http://schemas.openxmlformats.org/officeDocument/2006/relationships/hyperlink" Target="#'Visual Memory'!A1"/><Relationship Id="rId9" Type="http://schemas.openxmlformats.org/officeDocument/2006/relationships/hyperlink" Target="#Function!A1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hyperlink" Target="#Language!A1"/><Relationship Id="rId3" Type="http://schemas.openxmlformats.org/officeDocument/2006/relationships/hyperlink" Target="#'Verbal Memory'!A1"/><Relationship Id="rId7" Type="http://schemas.openxmlformats.org/officeDocument/2006/relationships/hyperlink" Target="#'Mood Measures'!A1"/><Relationship Id="rId12" Type="http://schemas.openxmlformats.org/officeDocument/2006/relationships/hyperlink" Target="#Home!A1"/><Relationship Id="rId2" Type="http://schemas.openxmlformats.org/officeDocument/2006/relationships/hyperlink" Target="#'Current Functioning'!A1"/><Relationship Id="rId1" Type="http://schemas.openxmlformats.org/officeDocument/2006/relationships/hyperlink" Target="#'Premorbid Functioning'!A1"/><Relationship Id="rId6" Type="http://schemas.openxmlformats.org/officeDocument/2006/relationships/hyperlink" Target="#RBANS!A1"/><Relationship Id="rId11" Type="http://schemas.openxmlformats.org/officeDocument/2006/relationships/hyperlink" Target="#Report!A1"/><Relationship Id="rId5" Type="http://schemas.openxmlformats.org/officeDocument/2006/relationships/hyperlink" Target="#'Executive Funtioning'!A1"/><Relationship Id="rId10" Type="http://schemas.openxmlformats.org/officeDocument/2006/relationships/hyperlink" Target="#'Effort Measure'!A1"/><Relationship Id="rId4" Type="http://schemas.openxmlformats.org/officeDocument/2006/relationships/hyperlink" Target="#'Visual Memory'!A1"/><Relationship Id="rId9" Type="http://schemas.openxmlformats.org/officeDocument/2006/relationships/hyperlink" Target="#Function!A1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hyperlink" Target="#Language!A1"/><Relationship Id="rId3" Type="http://schemas.openxmlformats.org/officeDocument/2006/relationships/hyperlink" Target="#'Verbal Memory'!A1"/><Relationship Id="rId7" Type="http://schemas.openxmlformats.org/officeDocument/2006/relationships/hyperlink" Target="#'Mood Measures'!A1"/><Relationship Id="rId12" Type="http://schemas.openxmlformats.org/officeDocument/2006/relationships/hyperlink" Target="#Home!A1"/><Relationship Id="rId2" Type="http://schemas.openxmlformats.org/officeDocument/2006/relationships/hyperlink" Target="#'Current Functioning'!A1"/><Relationship Id="rId1" Type="http://schemas.openxmlformats.org/officeDocument/2006/relationships/hyperlink" Target="#'Premorbid Functioning'!A1"/><Relationship Id="rId6" Type="http://schemas.openxmlformats.org/officeDocument/2006/relationships/hyperlink" Target="#RBANS!A1"/><Relationship Id="rId11" Type="http://schemas.openxmlformats.org/officeDocument/2006/relationships/hyperlink" Target="#Report!A1"/><Relationship Id="rId5" Type="http://schemas.openxmlformats.org/officeDocument/2006/relationships/hyperlink" Target="#'Executive Funtioning'!A1"/><Relationship Id="rId10" Type="http://schemas.openxmlformats.org/officeDocument/2006/relationships/hyperlink" Target="#'Effort Measure'!A1"/><Relationship Id="rId4" Type="http://schemas.openxmlformats.org/officeDocument/2006/relationships/hyperlink" Target="#'Visual Memory'!A1"/><Relationship Id="rId9" Type="http://schemas.openxmlformats.org/officeDocument/2006/relationships/hyperlink" Target="#Function!A1"/></Relationships>
</file>

<file path=xl/drawings/_rels/drawing29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558800</xdr:colOff>
      <xdr:row>156</xdr:row>
      <xdr:rowOff>160866</xdr:rowOff>
    </xdr:from>
    <xdr:to>
      <xdr:col>74</xdr:col>
      <xdr:colOff>110066</xdr:colOff>
      <xdr:row>172</xdr:row>
      <xdr:rowOff>150283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64</xdr:col>
      <xdr:colOff>558800</xdr:colOff>
      <xdr:row>174</xdr:row>
      <xdr:rowOff>12703</xdr:rowOff>
    </xdr:from>
    <xdr:to>
      <xdr:col>81</xdr:col>
      <xdr:colOff>177800</xdr:colOff>
      <xdr:row>190</xdr:row>
      <xdr:rowOff>2117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558800</xdr:colOff>
      <xdr:row>190</xdr:row>
      <xdr:rowOff>141820</xdr:rowOff>
    </xdr:from>
    <xdr:to>
      <xdr:col>81</xdr:col>
      <xdr:colOff>177800</xdr:colOff>
      <xdr:row>214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0.14039</cdr:x>
      <cdr:y>0.27366</cdr:y>
    </cdr:from>
    <cdr:to>
      <cdr:x>0.82292</cdr:x>
      <cdr:y>0.49173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591362" y="877555"/>
          <a:ext cx="2874924" cy="69930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alpha val="21961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0.13609</cdr:x>
      <cdr:y>0.02316</cdr:y>
    </cdr:from>
    <cdr:to>
      <cdr:x>0.94221</cdr:x>
      <cdr:y>0.11527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573239" y="74268"/>
          <a:ext cx="3395513" cy="295374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E" sz="1200">
              <a:solidFill>
                <a:schemeClr val="tx1">
                  <a:lumMod val="50000"/>
                  <a:lumOff val="50000"/>
                </a:schemeClr>
              </a:solidFill>
            </a:rPr>
            <a:t>Current Intellectual</a:t>
          </a:r>
          <a:r>
            <a:rPr lang="en-IE" sz="1200" baseline="0">
              <a:solidFill>
                <a:schemeClr val="tx1">
                  <a:lumMod val="50000"/>
                  <a:lumOff val="50000"/>
                </a:schemeClr>
              </a:solidFill>
            </a:rPr>
            <a:t> Functioning WASI-II</a:t>
          </a:r>
          <a:endParaRPr lang="en-IE" sz="120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0.82293</cdr:x>
      <cdr:y>0.27705</cdr:y>
    </cdr:from>
    <cdr:to>
      <cdr:x>0.84368</cdr:x>
      <cdr:y>0.50322</cdr:y>
    </cdr:to>
    <cdr:sp macro="" textlink="">
      <cdr:nvSpPr>
        <cdr:cNvPr id="14" name="Right Brace 13"/>
        <cdr:cNvSpPr/>
      </cdr:nvSpPr>
      <cdr:spPr>
        <a:xfrm xmlns:a="http://schemas.openxmlformats.org/drawingml/2006/main">
          <a:off x="3466322" y="888440"/>
          <a:ext cx="87402" cy="725270"/>
        </a:xfrm>
        <a:prstGeom xmlns:a="http://schemas.openxmlformats.org/drawingml/2006/main" prst="rightBrace">
          <a:avLst>
            <a:gd name="adj1" fmla="val 47807"/>
            <a:gd name="adj2" fmla="val 47885"/>
          </a:avLst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b="1"/>
        </a:p>
      </cdr:txBody>
    </cdr:sp>
  </cdr:relSizeAnchor>
  <cdr:relSizeAnchor xmlns:cdr="http://schemas.openxmlformats.org/drawingml/2006/chartDrawing">
    <cdr:from>
      <cdr:x>0.83161</cdr:x>
      <cdr:y>0.32673</cdr:y>
    </cdr:from>
    <cdr:to>
      <cdr:x>0.99202</cdr:x>
      <cdr:y>0.54785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4391801" y="1047751"/>
          <a:ext cx="847139" cy="70908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E" sz="1000"/>
            <a:t>Expected</a:t>
          </a:r>
          <a:r>
            <a:rPr lang="en-IE" sz="1000" baseline="0"/>
            <a:t> Range</a:t>
          </a:r>
          <a:endParaRPr lang="en-IE" sz="10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0.0736</cdr:x>
      <cdr:y>0.27934</cdr:y>
    </cdr:from>
    <cdr:to>
      <cdr:x>0.86893</cdr:x>
      <cdr:y>0.48602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480599" y="904633"/>
          <a:ext cx="5193440" cy="66935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alpha val="21961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0.13704</cdr:x>
      <cdr:y>0.02101</cdr:y>
    </cdr:from>
    <cdr:to>
      <cdr:x>0.71359</cdr:x>
      <cdr:y>0.11312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896334" y="73160"/>
          <a:ext cx="3770916" cy="320720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E" sz="1200">
              <a:solidFill>
                <a:schemeClr val="tx1">
                  <a:lumMod val="50000"/>
                  <a:lumOff val="50000"/>
                </a:schemeClr>
              </a:solidFill>
            </a:rPr>
            <a:t>Current Intellectual</a:t>
          </a:r>
          <a:r>
            <a:rPr lang="en-IE" sz="1200" baseline="0">
              <a:solidFill>
                <a:schemeClr val="tx1">
                  <a:lumMod val="50000"/>
                  <a:lumOff val="50000"/>
                </a:schemeClr>
              </a:solidFill>
            </a:rPr>
            <a:t> Functioning WAIS-IV</a:t>
          </a:r>
          <a:endParaRPr lang="en-IE" sz="120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0.86892</cdr:x>
      <cdr:y>0.28366</cdr:y>
    </cdr:from>
    <cdr:to>
      <cdr:x>0.88309</cdr:x>
      <cdr:y>0.48625</cdr:y>
    </cdr:to>
    <cdr:sp macro="" textlink="">
      <cdr:nvSpPr>
        <cdr:cNvPr id="14" name="Right Brace 13"/>
        <cdr:cNvSpPr/>
      </cdr:nvSpPr>
      <cdr:spPr>
        <a:xfrm xmlns:a="http://schemas.openxmlformats.org/drawingml/2006/main">
          <a:off x="5674004" y="918628"/>
          <a:ext cx="92498" cy="656102"/>
        </a:xfrm>
        <a:prstGeom xmlns:a="http://schemas.openxmlformats.org/drawingml/2006/main" prst="rightBrace">
          <a:avLst>
            <a:gd name="adj1" fmla="val 47807"/>
            <a:gd name="adj2" fmla="val 47885"/>
          </a:avLst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b="1"/>
        </a:p>
      </cdr:txBody>
    </cdr:sp>
  </cdr:relSizeAnchor>
  <cdr:relSizeAnchor xmlns:cdr="http://schemas.openxmlformats.org/drawingml/2006/chartDrawing">
    <cdr:from>
      <cdr:x>0.87525</cdr:x>
      <cdr:y>0.29118</cdr:y>
    </cdr:from>
    <cdr:to>
      <cdr:x>0.99839</cdr:x>
      <cdr:y>0.4519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5715315" y="942986"/>
          <a:ext cx="804071" cy="5205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E" sz="1100"/>
            <a:t>Expected</a:t>
          </a:r>
          <a:r>
            <a:rPr lang="en-IE" sz="1100" baseline="0"/>
            <a:t> Range</a:t>
          </a:r>
          <a:endParaRPr lang="en-IE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0.09934</cdr:x>
      <cdr:y>0.22012</cdr:y>
    </cdr:from>
    <cdr:to>
      <cdr:x>0.89386</cdr:x>
      <cdr:y>0.44629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780094" y="962339"/>
          <a:ext cx="6239233" cy="98881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alpha val="21961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0.89442</cdr:x>
      <cdr:y>0.2234</cdr:y>
    </cdr:from>
    <cdr:to>
      <cdr:x>0.91517</cdr:x>
      <cdr:y>0.44957</cdr:y>
    </cdr:to>
    <cdr:sp macro="" textlink="">
      <cdr:nvSpPr>
        <cdr:cNvPr id="14" name="Right Brace 13"/>
        <cdr:cNvSpPr/>
      </cdr:nvSpPr>
      <cdr:spPr>
        <a:xfrm xmlns:a="http://schemas.openxmlformats.org/drawingml/2006/main">
          <a:off x="7023767" y="976683"/>
          <a:ext cx="162946" cy="988810"/>
        </a:xfrm>
        <a:prstGeom xmlns:a="http://schemas.openxmlformats.org/drawingml/2006/main" prst="rightBrace">
          <a:avLst>
            <a:gd name="adj1" fmla="val 47807"/>
            <a:gd name="adj2" fmla="val 47885"/>
          </a:avLst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b="1"/>
        </a:p>
      </cdr:txBody>
    </cdr:sp>
  </cdr:relSizeAnchor>
  <cdr:relSizeAnchor xmlns:cdr="http://schemas.openxmlformats.org/drawingml/2006/chartDrawing">
    <cdr:from>
      <cdr:x>0.90464</cdr:x>
      <cdr:y>0.26925</cdr:y>
    </cdr:from>
    <cdr:to>
      <cdr:x>0.99865</cdr:x>
      <cdr:y>0.41123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7104005" y="1177144"/>
          <a:ext cx="738245" cy="6207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E" sz="1100"/>
            <a:t>Expected</a:t>
          </a:r>
          <a:r>
            <a:rPr lang="en-IE" sz="1100" baseline="0"/>
            <a:t> Range</a:t>
          </a:r>
          <a:endParaRPr lang="en-IE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557892</xdr:colOff>
      <xdr:row>0</xdr:row>
      <xdr:rowOff>217713</xdr:rowOff>
    </xdr:from>
    <xdr:to>
      <xdr:col>48</xdr:col>
      <xdr:colOff>345284</xdr:colOff>
      <xdr:row>37</xdr:row>
      <xdr:rowOff>136070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0.06171</cdr:x>
      <cdr:y>0.27043</cdr:y>
    </cdr:from>
    <cdr:to>
      <cdr:x>0.88846</cdr:x>
      <cdr:y>0.4966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566507" y="1323964"/>
          <a:ext cx="7589274" cy="110729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alpha val="21961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0.14294</cdr:x>
      <cdr:y>0.13546</cdr:y>
    </cdr:from>
    <cdr:to>
      <cdr:x>0.14431</cdr:x>
      <cdr:y>0.62427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="" xmlns:a16="http://schemas.microsoft.com/office/drawing/2014/main" id="{FD07E40F-5A86-4F67-AF62-13AACED8D56D}"/>
            </a:ext>
          </a:extLst>
        </cdr:cNvPr>
        <cdr:cNvCxnSpPr/>
      </cdr:nvCxnSpPr>
      <cdr:spPr>
        <a:xfrm xmlns:a="http://schemas.openxmlformats.org/drawingml/2006/main" flipH="1" flipV="1">
          <a:off x="2817022" y="735424"/>
          <a:ext cx="27001" cy="2653871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0.65747</cdr:x>
      <cdr:y>0.14074</cdr:y>
    </cdr:from>
    <cdr:to>
      <cdr:x>0.65884</cdr:x>
      <cdr:y>0.62955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="" xmlns:a16="http://schemas.microsoft.com/office/drawing/2014/main" id="{DF04E6E7-78D6-41C5-8706-5EA40179124C}"/>
            </a:ext>
          </a:extLst>
        </cdr:cNvPr>
        <cdr:cNvCxnSpPr/>
      </cdr:nvCxnSpPr>
      <cdr:spPr>
        <a:xfrm xmlns:a="http://schemas.openxmlformats.org/drawingml/2006/main" flipH="1" flipV="1">
          <a:off x="6035416" y="573092"/>
          <a:ext cx="12576" cy="1990403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0.81311</cdr:x>
      <cdr:y>0.1344</cdr:y>
    </cdr:from>
    <cdr:to>
      <cdr:x>0.81448</cdr:x>
      <cdr:y>0.62322</cdr:y>
    </cdr:to>
    <cdr:cxnSp macro="">
      <cdr:nvCxnSpPr>
        <cdr:cNvPr id="7" name="Straight Connector 6">
          <a:extLst xmlns:a="http://schemas.openxmlformats.org/drawingml/2006/main">
            <a:ext uri="{FF2B5EF4-FFF2-40B4-BE49-F238E27FC236}">
              <a16:creationId xmlns="" xmlns:a16="http://schemas.microsoft.com/office/drawing/2014/main" id="{9C48603C-9C2E-457C-AB47-2E11FE7403C5}"/>
            </a:ext>
          </a:extLst>
        </cdr:cNvPr>
        <cdr:cNvCxnSpPr/>
      </cdr:nvCxnSpPr>
      <cdr:spPr>
        <a:xfrm xmlns:a="http://schemas.openxmlformats.org/drawingml/2006/main" flipH="1" flipV="1">
          <a:off x="7464153" y="547268"/>
          <a:ext cx="12576" cy="1990445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0.09813</cdr:x>
      <cdr:y>0.08303</cdr:y>
    </cdr:from>
    <cdr:to>
      <cdr:x>0.331</cdr:x>
      <cdr:y>0.13167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934001" y="450808"/>
          <a:ext cx="4589460" cy="264079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E" sz="1100">
              <a:solidFill>
                <a:schemeClr val="tx1">
                  <a:lumMod val="50000"/>
                  <a:lumOff val="50000"/>
                </a:schemeClr>
              </a:solidFill>
            </a:rPr>
            <a:t>Current Intellectual</a:t>
          </a:r>
          <a:r>
            <a:rPr lang="en-IE" sz="1100" baseline="0">
              <a:solidFill>
                <a:schemeClr val="tx1">
                  <a:lumMod val="50000"/>
                  <a:lumOff val="50000"/>
                </a:schemeClr>
              </a:solidFill>
            </a:rPr>
            <a:t> Functioning</a:t>
          </a:r>
          <a:endParaRPr lang="en-IE" sz="110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0.29676</cdr:x>
      <cdr:y>0.13148</cdr:y>
    </cdr:from>
    <cdr:to>
      <cdr:x>0.29779</cdr:x>
      <cdr:y>0.62866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="" xmlns:a16="http://schemas.microsoft.com/office/drawing/2014/main" id="{450997B5-3D76-4D2F-9B17-AA265A1D5D85}"/>
            </a:ext>
          </a:extLst>
        </cdr:cNvPr>
        <cdr:cNvCxnSpPr/>
      </cdr:nvCxnSpPr>
      <cdr:spPr>
        <a:xfrm xmlns:a="http://schemas.openxmlformats.org/drawingml/2006/main" flipH="1" flipV="1">
          <a:off x="5848665" y="713838"/>
          <a:ext cx="20299" cy="2699314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0.45304</cdr:x>
      <cdr:y>0.13985</cdr:y>
    </cdr:from>
    <cdr:to>
      <cdr:x>0.58495</cdr:x>
      <cdr:y>0.18363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4158824" y="569444"/>
          <a:ext cx="1210896" cy="178270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IE" sz="1100">
              <a:solidFill>
                <a:schemeClr val="tx1">
                  <a:lumMod val="50000"/>
                  <a:lumOff val="50000"/>
                </a:schemeClr>
              </a:solidFill>
            </a:rPr>
            <a:t>Verbal</a:t>
          </a:r>
          <a:r>
            <a:rPr lang="en-IE" sz="1100" baseline="0">
              <a:solidFill>
                <a:schemeClr val="tx1">
                  <a:lumMod val="50000"/>
                  <a:lumOff val="50000"/>
                </a:schemeClr>
              </a:solidFill>
            </a:rPr>
            <a:t> Memory</a:t>
          </a:r>
          <a:endParaRPr lang="en-IE" sz="110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0.58745</cdr:x>
      <cdr:y>0.06064</cdr:y>
    </cdr:from>
    <cdr:to>
      <cdr:x>0.69468</cdr:x>
      <cdr:y>0.15747</cdr:y>
    </cdr:to>
    <cdr:sp macro="" textlink="">
      <cdr:nvSpPr>
        <cdr:cNvPr id="10" name="TextBox 1"/>
        <cdr:cNvSpPr txBox="1"/>
      </cdr:nvSpPr>
      <cdr:spPr>
        <a:xfrm xmlns:a="http://schemas.openxmlformats.org/drawingml/2006/main" rot="19496705">
          <a:off x="5392629" y="246918"/>
          <a:ext cx="984333" cy="39431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IE" sz="1100">
              <a:solidFill>
                <a:schemeClr val="tx1">
                  <a:lumMod val="50000"/>
                  <a:lumOff val="50000"/>
                </a:schemeClr>
              </a:solidFill>
            </a:rPr>
            <a:t>Visual  </a:t>
          </a:r>
        </a:p>
        <a:p xmlns:a="http://schemas.openxmlformats.org/drawingml/2006/main">
          <a:pPr algn="ctr"/>
          <a:r>
            <a:rPr lang="en-IE" sz="1100">
              <a:solidFill>
                <a:schemeClr val="tx1">
                  <a:lumMod val="50000"/>
                  <a:lumOff val="50000"/>
                </a:schemeClr>
              </a:solidFill>
            </a:rPr>
            <a:t>Memory</a:t>
          </a:r>
        </a:p>
      </cdr:txBody>
    </cdr:sp>
  </cdr:relSizeAnchor>
  <cdr:relSizeAnchor xmlns:cdr="http://schemas.openxmlformats.org/drawingml/2006/chartDrawing">
    <cdr:from>
      <cdr:x>0.6528</cdr:x>
      <cdr:y>0.06932</cdr:y>
    </cdr:from>
    <cdr:to>
      <cdr:x>0.7769</cdr:x>
      <cdr:y>0.20378</cdr:y>
    </cdr:to>
    <cdr:sp macro="" textlink="">
      <cdr:nvSpPr>
        <cdr:cNvPr id="11" name="TextBox 1"/>
        <cdr:cNvSpPr txBox="1"/>
      </cdr:nvSpPr>
      <cdr:spPr>
        <a:xfrm xmlns:a="http://schemas.openxmlformats.org/drawingml/2006/main" rot="19443052">
          <a:off x="5992514" y="282256"/>
          <a:ext cx="1139218" cy="54753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IE" sz="1100">
              <a:solidFill>
                <a:schemeClr val="tx1">
                  <a:lumMod val="50000"/>
                  <a:lumOff val="50000"/>
                </a:schemeClr>
              </a:solidFill>
            </a:rPr>
            <a:t>Constructional </a:t>
          </a:r>
          <a:r>
            <a:rPr lang="en-IE" sz="1100" baseline="0">
              <a:solidFill>
                <a:schemeClr val="tx1">
                  <a:lumMod val="50000"/>
                  <a:lumOff val="50000"/>
                </a:schemeClr>
              </a:solidFill>
            </a:rPr>
            <a:t>/ Spatial</a:t>
          </a:r>
          <a:endParaRPr lang="en-IE" sz="110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0.738</cdr:x>
      <cdr:y>0.08494</cdr:y>
    </cdr:from>
    <cdr:to>
      <cdr:x>0.82231</cdr:x>
      <cdr:y>0.16082</cdr:y>
    </cdr:to>
    <cdr:sp macro="" textlink="">
      <cdr:nvSpPr>
        <cdr:cNvPr id="12" name="TextBox 1"/>
        <cdr:cNvSpPr txBox="1"/>
      </cdr:nvSpPr>
      <cdr:spPr>
        <a:xfrm xmlns:a="http://schemas.openxmlformats.org/drawingml/2006/main" rot="19320297">
          <a:off x="6774645" y="345889"/>
          <a:ext cx="773942" cy="3089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IE" sz="1100">
              <a:solidFill>
                <a:schemeClr val="tx1">
                  <a:lumMod val="50000"/>
                  <a:lumOff val="50000"/>
                </a:schemeClr>
              </a:solidFill>
            </a:rPr>
            <a:t>Language</a:t>
          </a:r>
        </a:p>
      </cdr:txBody>
    </cdr:sp>
  </cdr:relSizeAnchor>
  <cdr:relSizeAnchor xmlns:cdr="http://schemas.openxmlformats.org/drawingml/2006/chartDrawing">
    <cdr:from>
      <cdr:x>0.89624</cdr:x>
      <cdr:y>0.26556</cdr:y>
    </cdr:from>
    <cdr:to>
      <cdr:x>0.91699</cdr:x>
      <cdr:y>0.49173</cdr:y>
    </cdr:to>
    <cdr:sp macro="" textlink="">
      <cdr:nvSpPr>
        <cdr:cNvPr id="14" name="Right Brace 13"/>
        <cdr:cNvSpPr/>
      </cdr:nvSpPr>
      <cdr:spPr>
        <a:xfrm xmlns:a="http://schemas.openxmlformats.org/drawingml/2006/main">
          <a:off x="8227220" y="1300162"/>
          <a:ext cx="190500" cy="1107281"/>
        </a:xfrm>
        <a:prstGeom xmlns:a="http://schemas.openxmlformats.org/drawingml/2006/main" prst="rightBrace">
          <a:avLst>
            <a:gd name="adj1" fmla="val 47807"/>
            <a:gd name="adj2" fmla="val 47885"/>
          </a:avLst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b="1"/>
        </a:p>
      </cdr:txBody>
    </cdr:sp>
  </cdr:relSizeAnchor>
  <cdr:relSizeAnchor xmlns:cdr="http://schemas.openxmlformats.org/drawingml/2006/chartDrawing">
    <cdr:from>
      <cdr:x>0.9144</cdr:x>
      <cdr:y>0.33123</cdr:y>
    </cdr:from>
    <cdr:to>
      <cdr:x>0.9987</cdr:x>
      <cdr:y>0.44066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8393907" y="1621629"/>
          <a:ext cx="773906" cy="5357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E" sz="1100"/>
            <a:t>Expected</a:t>
          </a:r>
          <a:r>
            <a:rPr lang="en-IE" sz="1100" baseline="0"/>
            <a:t> Range</a:t>
          </a:r>
          <a:endParaRPr lang="en-IE" sz="1100"/>
        </a:p>
      </cdr:txBody>
    </cdr:sp>
  </cdr:relSizeAnchor>
  <cdr:relSizeAnchor xmlns:cdr="http://schemas.openxmlformats.org/drawingml/2006/chartDrawing">
    <cdr:from>
      <cdr:x>0.80061</cdr:x>
      <cdr:y>0.07973</cdr:y>
    </cdr:from>
    <cdr:to>
      <cdr:x>0.9144</cdr:x>
      <cdr:y>0.14035</cdr:y>
    </cdr:to>
    <cdr:sp macro="" textlink="">
      <cdr:nvSpPr>
        <cdr:cNvPr id="16" name="TextBox 1"/>
        <cdr:cNvSpPr txBox="1"/>
      </cdr:nvSpPr>
      <cdr:spPr>
        <a:xfrm xmlns:a="http://schemas.openxmlformats.org/drawingml/2006/main">
          <a:off x="7349331" y="324644"/>
          <a:ext cx="1044576" cy="2468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IE" sz="1100">
              <a:solidFill>
                <a:schemeClr val="tx1">
                  <a:lumMod val="50000"/>
                  <a:lumOff val="50000"/>
                </a:schemeClr>
              </a:solidFill>
            </a:rPr>
            <a:t>Working Memory/ Processing Speed</a:t>
          </a:r>
        </a:p>
      </cdr:txBody>
    </cdr:sp>
  </cdr:relSizeAnchor>
  <cdr:relSizeAnchor xmlns:cdr="http://schemas.openxmlformats.org/drawingml/2006/chartDrawing">
    <cdr:from>
      <cdr:x>0.73575</cdr:x>
      <cdr:y>0.14113</cdr:y>
    </cdr:from>
    <cdr:to>
      <cdr:x>0.73712</cdr:x>
      <cdr:y>0.62994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="" xmlns:a16="http://schemas.microsoft.com/office/drawing/2014/main" id="{BC6047ED-0D1D-4DBC-BEC5-A1AF758CA483}"/>
            </a:ext>
          </a:extLst>
        </cdr:cNvPr>
        <cdr:cNvCxnSpPr/>
      </cdr:nvCxnSpPr>
      <cdr:spPr>
        <a:xfrm xmlns:a="http://schemas.openxmlformats.org/drawingml/2006/main" flipH="1" flipV="1">
          <a:off x="6754018" y="574675"/>
          <a:ext cx="12576" cy="1990403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530226</xdr:colOff>
      <xdr:row>0</xdr:row>
      <xdr:rowOff>0</xdr:rowOff>
    </xdr:from>
    <xdr:to>
      <xdr:col>23</xdr:col>
      <xdr:colOff>219075</xdr:colOff>
      <xdr:row>21</xdr:row>
      <xdr:rowOff>85723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180975</xdr:colOff>
      <xdr:row>21</xdr:row>
      <xdr:rowOff>104775</xdr:rowOff>
    </xdr:from>
    <xdr:to>
      <xdr:col>19</xdr:col>
      <xdr:colOff>352425</xdr:colOff>
      <xdr:row>38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171450</xdr:colOff>
      <xdr:row>38</xdr:row>
      <xdr:rowOff>123825</xdr:rowOff>
    </xdr:from>
    <xdr:to>
      <xdr:col>19</xdr:col>
      <xdr:colOff>390525</xdr:colOff>
      <xdr:row>58</xdr:row>
      <xdr:rowOff>304800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180976</xdr:colOff>
      <xdr:row>58</xdr:row>
      <xdr:rowOff>333376</xdr:rowOff>
    </xdr:from>
    <xdr:to>
      <xdr:col>14</xdr:col>
      <xdr:colOff>295275</xdr:colOff>
      <xdr:row>75</xdr:row>
      <xdr:rowOff>9526</xdr:rowOff>
    </xdr:to>
    <xdr:graphicFrame macro="">
      <xdr:nvGraphicFramePr>
        <xdr:cNvPr id="6" name="Chart 5">
          <a:extLst>
            <a:ext uri="{FF2B5EF4-FFF2-40B4-BE49-F238E27FC236}">
              <a16:creationId xmlns=""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171450</xdr:colOff>
      <xdr:row>75</xdr:row>
      <xdr:rowOff>57149</xdr:rowOff>
    </xdr:from>
    <xdr:to>
      <xdr:col>16</xdr:col>
      <xdr:colOff>542926</xdr:colOff>
      <xdr:row>92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180975</xdr:colOff>
      <xdr:row>92</xdr:row>
      <xdr:rowOff>66675</xdr:rowOff>
    </xdr:from>
    <xdr:to>
      <xdr:col>16</xdr:col>
      <xdr:colOff>552451</xdr:colOff>
      <xdr:row>109</xdr:row>
      <xdr:rowOff>47626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85725</xdr:colOff>
      <xdr:row>109</xdr:row>
      <xdr:rowOff>85726</xdr:rowOff>
    </xdr:from>
    <xdr:to>
      <xdr:col>3</xdr:col>
      <xdr:colOff>647700</xdr:colOff>
      <xdr:row>125</xdr:row>
      <xdr:rowOff>66676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28575</xdr:colOff>
      <xdr:row>109</xdr:row>
      <xdr:rowOff>95250</xdr:rowOff>
    </xdr:from>
    <xdr:to>
      <xdr:col>11</xdr:col>
      <xdr:colOff>180975</xdr:colOff>
      <xdr:row>125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228599</xdr:colOff>
      <xdr:row>109</xdr:row>
      <xdr:rowOff>104775</xdr:rowOff>
    </xdr:from>
    <xdr:to>
      <xdr:col>20</xdr:col>
      <xdr:colOff>66675</xdr:colOff>
      <xdr:row>125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="" xmlns:a16="http://schemas.microsoft.com/office/drawing/2014/main" id="{00000000-0008-0000-01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0.09868</cdr:x>
      <cdr:y>0.29738</cdr:y>
    </cdr:from>
    <cdr:to>
      <cdr:x>0.86913</cdr:x>
      <cdr:y>0.52355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560169" y="946057"/>
          <a:ext cx="4373780" cy="71952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alpha val="21961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0.24128</cdr:x>
      <cdr:y>0.16288</cdr:y>
    </cdr:from>
    <cdr:to>
      <cdr:x>0.71025</cdr:x>
      <cdr:y>0.25499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300783" y="525923"/>
          <a:ext cx="2528265" cy="297423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E" sz="1100">
              <a:solidFill>
                <a:schemeClr val="tx1">
                  <a:lumMod val="50000"/>
                  <a:lumOff val="50000"/>
                </a:schemeClr>
              </a:solidFill>
            </a:rPr>
            <a:t>Current Intellectual</a:t>
          </a:r>
          <a:r>
            <a:rPr lang="en-IE" sz="1100" baseline="0">
              <a:solidFill>
                <a:schemeClr val="tx1">
                  <a:lumMod val="50000"/>
                  <a:lumOff val="50000"/>
                </a:schemeClr>
              </a:solidFill>
            </a:rPr>
            <a:t> Functioning WASI-II</a:t>
          </a:r>
          <a:endParaRPr lang="en-IE" sz="110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0.87095</cdr:x>
      <cdr:y>0.29552</cdr:y>
    </cdr:from>
    <cdr:to>
      <cdr:x>0.8917</cdr:x>
      <cdr:y>0.52169</cdr:y>
    </cdr:to>
    <cdr:sp macro="" textlink="">
      <cdr:nvSpPr>
        <cdr:cNvPr id="14" name="Right Brace 13"/>
        <cdr:cNvSpPr/>
      </cdr:nvSpPr>
      <cdr:spPr>
        <a:xfrm xmlns:a="http://schemas.openxmlformats.org/drawingml/2006/main">
          <a:off x="4944274" y="940154"/>
          <a:ext cx="117796" cy="719526"/>
        </a:xfrm>
        <a:prstGeom xmlns:a="http://schemas.openxmlformats.org/drawingml/2006/main" prst="rightBrace">
          <a:avLst>
            <a:gd name="adj1" fmla="val 47807"/>
            <a:gd name="adj2" fmla="val 47885"/>
          </a:avLst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b="1"/>
        </a:p>
      </cdr:txBody>
    </cdr:sp>
  </cdr:relSizeAnchor>
  <cdr:relSizeAnchor xmlns:cdr="http://schemas.openxmlformats.org/drawingml/2006/chartDrawing">
    <cdr:from>
      <cdr:x>0.87416</cdr:x>
      <cdr:y>0.32326</cdr:y>
    </cdr:from>
    <cdr:to>
      <cdr:x>1</cdr:x>
      <cdr:y>0.48503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4962524" y="1028414"/>
          <a:ext cx="714375" cy="5146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E" sz="1100"/>
            <a:t>Expected</a:t>
          </a:r>
          <a:r>
            <a:rPr lang="en-IE" sz="1100" baseline="0"/>
            <a:t> Range</a:t>
          </a:r>
          <a:endParaRPr lang="en-IE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0.10111</cdr:x>
      <cdr:y>0.28829</cdr:y>
    </cdr:from>
    <cdr:to>
      <cdr:x>0.89563</cdr:x>
      <cdr:y>0.51446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793551" y="922634"/>
          <a:ext cx="6235899" cy="72383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alpha val="21961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0.32987</cdr:x>
      <cdr:y>0.1599</cdr:y>
    </cdr:from>
    <cdr:to>
      <cdr:x>0.79884</cdr:x>
      <cdr:y>0.25201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2589035" y="511756"/>
          <a:ext cx="3680758" cy="294789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E" sz="1100">
              <a:solidFill>
                <a:schemeClr val="tx1">
                  <a:lumMod val="50000"/>
                  <a:lumOff val="50000"/>
                </a:schemeClr>
              </a:solidFill>
            </a:rPr>
            <a:t>Current Intellectual</a:t>
          </a:r>
          <a:r>
            <a:rPr lang="en-IE" sz="1100" baseline="0">
              <a:solidFill>
                <a:schemeClr val="tx1">
                  <a:lumMod val="50000"/>
                  <a:lumOff val="50000"/>
                </a:schemeClr>
              </a:solidFill>
            </a:rPr>
            <a:t> Functioning WAIS-IV</a:t>
          </a:r>
          <a:endParaRPr lang="en-IE" sz="110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0.89471</cdr:x>
      <cdr:y>0.27157</cdr:y>
    </cdr:from>
    <cdr:to>
      <cdr:x>0.91546</cdr:x>
      <cdr:y>0.49774</cdr:y>
    </cdr:to>
    <cdr:sp macro="" textlink="">
      <cdr:nvSpPr>
        <cdr:cNvPr id="14" name="Right Brace 13"/>
        <cdr:cNvSpPr/>
      </cdr:nvSpPr>
      <cdr:spPr>
        <a:xfrm xmlns:a="http://schemas.openxmlformats.org/drawingml/2006/main">
          <a:off x="7022200" y="869133"/>
          <a:ext cx="162859" cy="723834"/>
        </a:xfrm>
        <a:prstGeom xmlns:a="http://schemas.openxmlformats.org/drawingml/2006/main" prst="rightBrace">
          <a:avLst>
            <a:gd name="adj1" fmla="val 47807"/>
            <a:gd name="adj2" fmla="val 47885"/>
          </a:avLst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b="1"/>
        </a:p>
      </cdr:txBody>
    </cdr:sp>
  </cdr:relSizeAnchor>
  <cdr:relSizeAnchor xmlns:cdr="http://schemas.openxmlformats.org/drawingml/2006/chartDrawing">
    <cdr:from>
      <cdr:x>0.90599</cdr:x>
      <cdr:y>0.3104</cdr:y>
    </cdr:from>
    <cdr:to>
      <cdr:x>1</cdr:x>
      <cdr:y>0.45238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7110763" y="993392"/>
          <a:ext cx="737837" cy="454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E" sz="1100"/>
            <a:t>Expected</a:t>
          </a:r>
          <a:r>
            <a:rPr lang="en-IE" sz="1100" baseline="0"/>
            <a:t> Range</a:t>
          </a:r>
          <a:endParaRPr lang="en-IE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0.10473</cdr:x>
      <cdr:y>0.26853</cdr:y>
    </cdr:from>
    <cdr:to>
      <cdr:x>0.89925</cdr:x>
      <cdr:y>0.4947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826963" y="1174020"/>
          <a:ext cx="6273707" cy="98881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alpha val="21961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0.40875</cdr:x>
      <cdr:y>0.1193</cdr:y>
    </cdr:from>
    <cdr:to>
      <cdr:x>0.59587</cdr:x>
      <cdr:y>0.21141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3227610" y="521591"/>
          <a:ext cx="1477543" cy="402703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E" sz="1100">
              <a:solidFill>
                <a:schemeClr val="tx1">
                  <a:lumMod val="50000"/>
                  <a:lumOff val="50000"/>
                </a:schemeClr>
              </a:solidFill>
            </a:rPr>
            <a:t>Verbal Memory</a:t>
          </a:r>
        </a:p>
      </cdr:txBody>
    </cdr:sp>
  </cdr:relSizeAnchor>
  <cdr:relSizeAnchor xmlns:cdr="http://schemas.openxmlformats.org/drawingml/2006/chartDrawing">
    <cdr:from>
      <cdr:x>0.89712</cdr:x>
      <cdr:y>0.26939</cdr:y>
    </cdr:from>
    <cdr:to>
      <cdr:x>0.91787</cdr:x>
      <cdr:y>0.49556</cdr:y>
    </cdr:to>
    <cdr:sp macro="" textlink="">
      <cdr:nvSpPr>
        <cdr:cNvPr id="14" name="Right Brace 13"/>
        <cdr:cNvSpPr/>
      </cdr:nvSpPr>
      <cdr:spPr>
        <a:xfrm xmlns:a="http://schemas.openxmlformats.org/drawingml/2006/main">
          <a:off x="7083881" y="1177772"/>
          <a:ext cx="163847" cy="988810"/>
        </a:xfrm>
        <a:prstGeom xmlns:a="http://schemas.openxmlformats.org/drawingml/2006/main" prst="rightBrace">
          <a:avLst>
            <a:gd name="adj1" fmla="val 47807"/>
            <a:gd name="adj2" fmla="val 47885"/>
          </a:avLst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b="1"/>
        </a:p>
      </cdr:txBody>
    </cdr:sp>
  </cdr:relSizeAnchor>
  <cdr:relSizeAnchor xmlns:cdr="http://schemas.openxmlformats.org/drawingml/2006/chartDrawing">
    <cdr:from>
      <cdr:x>0.90599</cdr:x>
      <cdr:y>0.3104</cdr:y>
    </cdr:from>
    <cdr:to>
      <cdr:x>1</cdr:x>
      <cdr:y>0.45238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7110763" y="993392"/>
          <a:ext cx="737837" cy="454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E" sz="1100"/>
            <a:t>Expected</a:t>
          </a:r>
          <a:r>
            <a:rPr lang="en-IE" sz="1100" baseline="0"/>
            <a:t> Range</a:t>
          </a:r>
          <a:endParaRPr lang="en-IE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0.10867</cdr:x>
      <cdr:y>0.36669</cdr:y>
    </cdr:from>
    <cdr:to>
      <cdr:x>0.84449</cdr:x>
      <cdr:y>0.56748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525808" y="1138626"/>
          <a:ext cx="3560416" cy="62349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alpha val="21961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0.37135</cdr:x>
      <cdr:y>0.15987</cdr:y>
    </cdr:from>
    <cdr:to>
      <cdr:x>0.61417</cdr:x>
      <cdr:y>0.25198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796843" y="496432"/>
          <a:ext cx="1174956" cy="28601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E" sz="1100">
              <a:solidFill>
                <a:schemeClr val="tx1">
                  <a:lumMod val="50000"/>
                  <a:lumOff val="50000"/>
                </a:schemeClr>
              </a:solidFill>
            </a:rPr>
            <a:t>Visual Memory</a:t>
          </a:r>
        </a:p>
      </cdr:txBody>
    </cdr:sp>
  </cdr:relSizeAnchor>
  <cdr:relSizeAnchor xmlns:cdr="http://schemas.openxmlformats.org/drawingml/2006/chartDrawing">
    <cdr:from>
      <cdr:x>0.83858</cdr:x>
      <cdr:y>0.36448</cdr:y>
    </cdr:from>
    <cdr:to>
      <cdr:x>0.86275</cdr:x>
      <cdr:y>0.57055</cdr:y>
    </cdr:to>
    <cdr:sp macro="" textlink="">
      <cdr:nvSpPr>
        <cdr:cNvPr id="14" name="Right Brace 13"/>
        <cdr:cNvSpPr/>
      </cdr:nvSpPr>
      <cdr:spPr>
        <a:xfrm xmlns:a="http://schemas.openxmlformats.org/drawingml/2006/main">
          <a:off x="4057650" y="1131771"/>
          <a:ext cx="116948" cy="639878"/>
        </a:xfrm>
        <a:prstGeom xmlns:a="http://schemas.openxmlformats.org/drawingml/2006/main" prst="rightBrace">
          <a:avLst>
            <a:gd name="adj1" fmla="val 47807"/>
            <a:gd name="adj2" fmla="val 47885"/>
          </a:avLst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b="1"/>
        </a:p>
      </cdr:txBody>
    </cdr:sp>
  </cdr:relSizeAnchor>
  <cdr:relSizeAnchor xmlns:cdr="http://schemas.openxmlformats.org/drawingml/2006/chartDrawing">
    <cdr:from>
      <cdr:x>0.85236</cdr:x>
      <cdr:y>0.38402</cdr:y>
    </cdr:from>
    <cdr:to>
      <cdr:x>1</cdr:x>
      <cdr:y>0.526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4124324" y="1192439"/>
          <a:ext cx="714375" cy="4408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E" sz="1100"/>
            <a:t>Expected</a:t>
          </a:r>
          <a:r>
            <a:rPr lang="en-IE" sz="1100" baseline="0"/>
            <a:t> Range</a:t>
          </a:r>
          <a:endParaRPr lang="en-IE" sz="1100"/>
        </a:p>
      </cdr:txBody>
    </cdr:sp>
  </cdr:relSizeAnchor>
  <cdr:relSizeAnchor xmlns:cdr="http://schemas.openxmlformats.org/drawingml/2006/chartDrawing">
    <cdr:from>
      <cdr:x>0.48622</cdr:x>
      <cdr:y>0.28221</cdr:y>
    </cdr:from>
    <cdr:to>
      <cdr:x>0.48622</cdr:x>
      <cdr:y>0.66564</cdr:y>
    </cdr:to>
    <cdr:cxnSp macro="">
      <cdr:nvCxnSpPr>
        <cdr:cNvPr id="6" name="Straight Connector 5">
          <a:extLst xmlns:a="http://schemas.openxmlformats.org/drawingml/2006/main">
            <a:ext uri="{FF2B5EF4-FFF2-40B4-BE49-F238E27FC236}">
              <a16:creationId xmlns="" xmlns:a16="http://schemas.microsoft.com/office/drawing/2014/main" id="{540D78E6-8F28-4FBE-B6FB-94A25C0D9427}"/>
            </a:ext>
          </a:extLst>
        </cdr:cNvPr>
        <cdr:cNvCxnSpPr/>
      </cdr:nvCxnSpPr>
      <cdr:spPr>
        <a:xfrm xmlns:a="http://schemas.openxmlformats.org/drawingml/2006/main" flipV="1">
          <a:off x="2352674" y="876300"/>
          <a:ext cx="0" cy="1190624"/>
        </a:xfrm>
        <a:prstGeom xmlns:a="http://schemas.openxmlformats.org/drawingml/2006/main" prst="lin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0.51181</cdr:x>
      <cdr:y>0.25153</cdr:y>
    </cdr:from>
    <cdr:to>
      <cdr:x>0.8937</cdr:x>
      <cdr:y>0.36196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="" xmlns:a16="http://schemas.microsoft.com/office/drawing/2014/main" id="{8D415DB4-1519-47F9-B01D-F8CF6FEB65AF}"/>
            </a:ext>
          </a:extLst>
        </cdr:cNvPr>
        <cdr:cNvSpPr txBox="1"/>
      </cdr:nvSpPr>
      <cdr:spPr>
        <a:xfrm xmlns:a="http://schemas.openxmlformats.org/drawingml/2006/main">
          <a:off x="2476499" y="781049"/>
          <a:ext cx="184785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E" sz="900"/>
            <a:t>Teylor/Rey Osterrith Complex figure</a:t>
          </a:r>
        </a:p>
      </cdr:txBody>
    </cdr:sp>
  </cdr:relSizeAnchor>
  <cdr:relSizeAnchor xmlns:cdr="http://schemas.openxmlformats.org/drawingml/2006/chartDrawing">
    <cdr:from>
      <cdr:x>0.17388</cdr:x>
      <cdr:y>0.25562</cdr:y>
    </cdr:from>
    <cdr:to>
      <cdr:x>0.47835</cdr:x>
      <cdr:y>0.36605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="" xmlns:a16="http://schemas.microsoft.com/office/drawing/2014/main" id="{17F1A10E-CC9E-4469-8EDA-F6197EED5D74}"/>
            </a:ext>
          </a:extLst>
        </cdr:cNvPr>
        <cdr:cNvSpPr txBox="1"/>
      </cdr:nvSpPr>
      <cdr:spPr>
        <a:xfrm xmlns:a="http://schemas.openxmlformats.org/drawingml/2006/main">
          <a:off x="841375" y="793750"/>
          <a:ext cx="1473199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IE" sz="900"/>
            <a:t>WMS-IV</a:t>
          </a:r>
          <a:r>
            <a:rPr lang="en-IE" sz="900" baseline="0"/>
            <a:t> Vis Reproduction</a:t>
          </a:r>
          <a:endParaRPr lang="en-IE" sz="9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0.09805</cdr:x>
      <cdr:y>0.26036</cdr:y>
    </cdr:from>
    <cdr:to>
      <cdr:x>0.85281</cdr:x>
      <cdr:y>0.42308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615444" y="838201"/>
          <a:ext cx="4737606" cy="52387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alpha val="21961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0.37135</cdr:x>
      <cdr:y>0.15987</cdr:y>
    </cdr:from>
    <cdr:to>
      <cdr:x>0.61417</cdr:x>
      <cdr:y>0.25198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796843" y="496432"/>
          <a:ext cx="1174956" cy="28601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E" sz="1100">
              <a:solidFill>
                <a:schemeClr val="tx1">
                  <a:lumMod val="50000"/>
                  <a:lumOff val="50000"/>
                </a:schemeClr>
              </a:solidFill>
            </a:rPr>
            <a:t>Executive Functioning</a:t>
          </a:r>
          <a:r>
            <a:rPr lang="en-IE" sz="1100" baseline="0">
              <a:solidFill>
                <a:schemeClr val="tx1">
                  <a:lumMod val="50000"/>
                  <a:lumOff val="50000"/>
                </a:schemeClr>
              </a:solidFill>
            </a:rPr>
            <a:t> </a:t>
          </a:r>
          <a:endParaRPr lang="en-IE" sz="110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0.84977</cdr:x>
      <cdr:y>0.25501</cdr:y>
    </cdr:from>
    <cdr:to>
      <cdr:x>0.88012</cdr:x>
      <cdr:y>0.43195</cdr:y>
    </cdr:to>
    <cdr:sp macro="" textlink="">
      <cdr:nvSpPr>
        <cdr:cNvPr id="14" name="Right Brace 13"/>
        <cdr:cNvSpPr/>
      </cdr:nvSpPr>
      <cdr:spPr>
        <a:xfrm xmlns:a="http://schemas.openxmlformats.org/drawingml/2006/main">
          <a:off x="5334000" y="821001"/>
          <a:ext cx="190499" cy="569650"/>
        </a:xfrm>
        <a:prstGeom xmlns:a="http://schemas.openxmlformats.org/drawingml/2006/main" prst="rightBrace">
          <a:avLst>
            <a:gd name="adj1" fmla="val 47807"/>
            <a:gd name="adj2" fmla="val 47885"/>
          </a:avLst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b="1"/>
        </a:p>
      </cdr:txBody>
    </cdr:sp>
  </cdr:relSizeAnchor>
  <cdr:relSizeAnchor xmlns:cdr="http://schemas.openxmlformats.org/drawingml/2006/chartDrawing">
    <cdr:from>
      <cdr:x>0.85236</cdr:x>
      <cdr:y>0.25384</cdr:y>
    </cdr:from>
    <cdr:to>
      <cdr:x>1</cdr:x>
      <cdr:y>0.39582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5350243" y="817234"/>
          <a:ext cx="926733" cy="4570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E" sz="1100"/>
            <a:t>Expected</a:t>
          </a:r>
          <a:r>
            <a:rPr lang="en-IE" sz="1100" baseline="0"/>
            <a:t> Range</a:t>
          </a:r>
          <a:endParaRPr lang="en-IE" sz="11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0.10108</cdr:x>
      <cdr:y>0.3432</cdr:y>
    </cdr:from>
    <cdr:to>
      <cdr:x>0.85584</cdr:x>
      <cdr:y>0.50592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634507" y="1104916"/>
          <a:ext cx="4737611" cy="52386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alpha val="21961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0.37135</cdr:x>
      <cdr:y>0.15987</cdr:y>
    </cdr:from>
    <cdr:to>
      <cdr:x>0.61417</cdr:x>
      <cdr:y>0.25198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796843" y="496432"/>
          <a:ext cx="1174956" cy="28601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E" sz="1100">
              <a:solidFill>
                <a:schemeClr val="tx1">
                  <a:lumMod val="50000"/>
                  <a:lumOff val="50000"/>
                </a:schemeClr>
              </a:solidFill>
            </a:rPr>
            <a:t>RBANS</a:t>
          </a:r>
        </a:p>
      </cdr:txBody>
    </cdr:sp>
  </cdr:relSizeAnchor>
  <cdr:relSizeAnchor xmlns:cdr="http://schemas.openxmlformats.org/drawingml/2006/chartDrawing">
    <cdr:from>
      <cdr:x>0.85584</cdr:x>
      <cdr:y>0.32897</cdr:y>
    </cdr:from>
    <cdr:to>
      <cdr:x>0.88619</cdr:x>
      <cdr:y>0.50591</cdr:y>
    </cdr:to>
    <cdr:sp macro="" textlink="">
      <cdr:nvSpPr>
        <cdr:cNvPr id="14" name="Right Brace 13"/>
        <cdr:cNvSpPr/>
      </cdr:nvSpPr>
      <cdr:spPr>
        <a:xfrm xmlns:a="http://schemas.openxmlformats.org/drawingml/2006/main">
          <a:off x="5372086" y="1059117"/>
          <a:ext cx="190506" cy="569650"/>
        </a:xfrm>
        <a:prstGeom xmlns:a="http://schemas.openxmlformats.org/drawingml/2006/main" prst="rightBrace">
          <a:avLst>
            <a:gd name="adj1" fmla="val 47807"/>
            <a:gd name="adj2" fmla="val 47885"/>
          </a:avLst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b="1"/>
        </a:p>
      </cdr:txBody>
    </cdr:sp>
  </cdr:relSizeAnchor>
  <cdr:relSizeAnchor xmlns:cdr="http://schemas.openxmlformats.org/drawingml/2006/chartDrawing">
    <cdr:from>
      <cdr:x>0.85236</cdr:x>
      <cdr:y>0.33964</cdr:y>
    </cdr:from>
    <cdr:to>
      <cdr:x>1</cdr:x>
      <cdr:y>0.48162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5350243" y="1093459"/>
          <a:ext cx="926733" cy="4570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E" sz="1100"/>
            <a:t>Expected</a:t>
          </a:r>
          <a:r>
            <a:rPr lang="en-IE" sz="1100" baseline="0"/>
            <a:t> Range</a:t>
          </a:r>
          <a:endParaRPr lang="en-IE" sz="11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0.10108</cdr:x>
      <cdr:y>0.33728</cdr:y>
    </cdr:from>
    <cdr:to>
      <cdr:x>0.85584</cdr:x>
      <cdr:y>0.5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634507" y="1085866"/>
          <a:ext cx="4737611" cy="52386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alpha val="21961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0.37135</cdr:x>
      <cdr:y>0.15987</cdr:y>
    </cdr:from>
    <cdr:to>
      <cdr:x>0.72771</cdr:x>
      <cdr:y>0.25198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467900" y="484238"/>
          <a:ext cx="1408650" cy="27899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E" sz="1100">
              <a:solidFill>
                <a:schemeClr val="tx1">
                  <a:lumMod val="50000"/>
                  <a:lumOff val="50000"/>
                </a:schemeClr>
              </a:solidFill>
            </a:rPr>
            <a:t>Mood</a:t>
          </a:r>
          <a:r>
            <a:rPr lang="en-IE" sz="1100" baseline="0">
              <a:solidFill>
                <a:schemeClr val="tx1">
                  <a:lumMod val="50000"/>
                  <a:lumOff val="50000"/>
                </a:schemeClr>
              </a:solidFill>
            </a:rPr>
            <a:t> Measures</a:t>
          </a:r>
          <a:endParaRPr lang="en-IE" sz="110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0.85584</cdr:x>
      <cdr:y>0.32897</cdr:y>
    </cdr:from>
    <cdr:to>
      <cdr:x>0.88619</cdr:x>
      <cdr:y>0.50591</cdr:y>
    </cdr:to>
    <cdr:sp macro="" textlink="">
      <cdr:nvSpPr>
        <cdr:cNvPr id="14" name="Right Brace 13"/>
        <cdr:cNvSpPr/>
      </cdr:nvSpPr>
      <cdr:spPr>
        <a:xfrm xmlns:a="http://schemas.openxmlformats.org/drawingml/2006/main">
          <a:off x="5372086" y="1059117"/>
          <a:ext cx="190506" cy="569650"/>
        </a:xfrm>
        <a:prstGeom xmlns:a="http://schemas.openxmlformats.org/drawingml/2006/main" prst="rightBrace">
          <a:avLst>
            <a:gd name="adj1" fmla="val 47807"/>
            <a:gd name="adj2" fmla="val 47885"/>
          </a:avLst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b="1"/>
        </a:p>
      </cdr:txBody>
    </cdr:sp>
  </cdr:relSizeAnchor>
  <cdr:relSizeAnchor xmlns:cdr="http://schemas.openxmlformats.org/drawingml/2006/chartDrawing">
    <cdr:from>
      <cdr:x>0.85236</cdr:x>
      <cdr:y>0.33964</cdr:y>
    </cdr:from>
    <cdr:to>
      <cdr:x>1</cdr:x>
      <cdr:y>0.48162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5350243" y="1093459"/>
          <a:ext cx="926733" cy="45709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E" sz="1100"/>
            <a:t>Expected</a:t>
          </a:r>
          <a:r>
            <a:rPr lang="en-IE" sz="1100" baseline="0"/>
            <a:t> Range</a:t>
          </a:r>
          <a:endParaRPr lang="en-IE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0.10108</cdr:x>
      <cdr:y>0.29954</cdr:y>
    </cdr:from>
    <cdr:to>
      <cdr:x>0.86988</cdr:x>
      <cdr:y>0.45912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433255" y="907305"/>
          <a:ext cx="3295266" cy="48334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alpha val="21961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0.37135</cdr:x>
      <cdr:y>0.15987</cdr:y>
    </cdr:from>
    <cdr:to>
      <cdr:x>0.6747</cdr:x>
      <cdr:y>0.25198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467901" y="484238"/>
          <a:ext cx="1199100" cy="27899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E" sz="1100">
              <a:solidFill>
                <a:schemeClr val="tx1">
                  <a:lumMod val="50000"/>
                  <a:lumOff val="50000"/>
                </a:schemeClr>
              </a:solidFill>
            </a:rPr>
            <a:t>Language</a:t>
          </a:r>
        </a:p>
      </cdr:txBody>
    </cdr:sp>
  </cdr:relSizeAnchor>
  <cdr:relSizeAnchor xmlns:cdr="http://schemas.openxmlformats.org/drawingml/2006/chartDrawing">
    <cdr:from>
      <cdr:x>0.8703</cdr:x>
      <cdr:y>0.29752</cdr:y>
    </cdr:from>
    <cdr:to>
      <cdr:x>0.8988</cdr:x>
      <cdr:y>0.47446</cdr:y>
    </cdr:to>
    <cdr:sp macro="" textlink="">
      <cdr:nvSpPr>
        <cdr:cNvPr id="14" name="Right Brace 13"/>
        <cdr:cNvSpPr/>
      </cdr:nvSpPr>
      <cdr:spPr>
        <a:xfrm xmlns:a="http://schemas.openxmlformats.org/drawingml/2006/main">
          <a:off x="3440180" y="901184"/>
          <a:ext cx="112646" cy="535942"/>
        </a:xfrm>
        <a:prstGeom xmlns:a="http://schemas.openxmlformats.org/drawingml/2006/main" prst="rightBrace">
          <a:avLst>
            <a:gd name="adj1" fmla="val 47807"/>
            <a:gd name="adj2" fmla="val 47885"/>
          </a:avLst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b="1"/>
        </a:p>
      </cdr:txBody>
    </cdr:sp>
  </cdr:relSizeAnchor>
  <cdr:relSizeAnchor xmlns:cdr="http://schemas.openxmlformats.org/drawingml/2006/chartDrawing">
    <cdr:from>
      <cdr:x>0.80569</cdr:x>
      <cdr:y>0.16354</cdr:y>
    </cdr:from>
    <cdr:to>
      <cdr:x>0.99556</cdr:x>
      <cdr:y>0.33648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3453402" y="495353"/>
          <a:ext cx="813798" cy="5238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E" sz="1100"/>
            <a:t>Expected</a:t>
          </a:r>
          <a:r>
            <a:rPr lang="en-IE" sz="1100" baseline="0"/>
            <a:t> Range</a:t>
          </a:r>
          <a:endParaRPr lang="en-I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0.09264</cdr:x>
      <cdr:y>0.36134</cdr:y>
    </cdr:from>
    <cdr:to>
      <cdr:x>0.91867</cdr:x>
      <cdr:y>0.53943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477360" y="1091039"/>
          <a:ext cx="4256566" cy="53773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alpha val="21961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0.37135</cdr:x>
      <cdr:y>0.15987</cdr:y>
    </cdr:from>
    <cdr:to>
      <cdr:x>0.6747</cdr:x>
      <cdr:y>0.25198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467901" y="484238"/>
          <a:ext cx="1199100" cy="27899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>
            <a:alpha val="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E" sz="1100">
              <a:solidFill>
                <a:schemeClr val="tx1">
                  <a:lumMod val="50000"/>
                  <a:lumOff val="50000"/>
                </a:schemeClr>
              </a:solidFill>
            </a:rPr>
            <a:t>Function</a:t>
          </a:r>
        </a:p>
      </cdr:txBody>
    </cdr:sp>
  </cdr:relSizeAnchor>
  <cdr:relSizeAnchor xmlns:cdr="http://schemas.openxmlformats.org/drawingml/2006/chartDrawing">
    <cdr:from>
      <cdr:x>0.91781</cdr:x>
      <cdr:y>0.36649</cdr:y>
    </cdr:from>
    <cdr:to>
      <cdr:x>0.94631</cdr:x>
      <cdr:y>0.54343</cdr:y>
    </cdr:to>
    <cdr:sp macro="" textlink="">
      <cdr:nvSpPr>
        <cdr:cNvPr id="14" name="Right Brace 13"/>
        <cdr:cNvSpPr/>
      </cdr:nvSpPr>
      <cdr:spPr>
        <a:xfrm xmlns:a="http://schemas.openxmlformats.org/drawingml/2006/main">
          <a:off x="4729515" y="1106587"/>
          <a:ext cx="146862" cy="534257"/>
        </a:xfrm>
        <a:prstGeom xmlns:a="http://schemas.openxmlformats.org/drawingml/2006/main" prst="rightBrace">
          <a:avLst>
            <a:gd name="adj1" fmla="val 47807"/>
            <a:gd name="adj2" fmla="val 47885"/>
          </a:avLst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b="1"/>
        </a:p>
      </cdr:txBody>
    </cdr:sp>
  </cdr:relSizeAnchor>
  <cdr:relSizeAnchor xmlns:cdr="http://schemas.openxmlformats.org/drawingml/2006/chartDrawing">
    <cdr:from>
      <cdr:x>0.84703</cdr:x>
      <cdr:y>0.21027</cdr:y>
    </cdr:from>
    <cdr:to>
      <cdr:x>1</cdr:x>
      <cdr:y>0.37747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4364775" y="634901"/>
          <a:ext cx="788251" cy="5048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E" sz="1100"/>
            <a:t>Expected</a:t>
          </a:r>
          <a:r>
            <a:rPr lang="en-IE" sz="1100" baseline="0"/>
            <a:t> Range</a:t>
          </a:r>
          <a:endParaRPr lang="en-IE" sz="1100"/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476250</xdr:colOff>
      <xdr:row>10</xdr:row>
      <xdr:rowOff>57150</xdr:rowOff>
    </xdr:from>
    <xdr:to>
      <xdr:col>8</xdr:col>
      <xdr:colOff>485775</xdr:colOff>
      <xdr:row>10</xdr:row>
      <xdr:rowOff>57150</xdr:rowOff>
    </xdr:to>
    <xdr:cxnSp macro="">
      <xdr:nvCxnSpPr>
        <xdr:cNvPr id="19" name="Straight Arrow Connector 18">
          <a:extLst>
            <a:ext uri="{FF2B5EF4-FFF2-40B4-BE49-F238E27FC236}">
              <a16:creationId xmlns="" xmlns:a16="http://schemas.microsoft.com/office/drawing/2014/main" id="{00000000-0008-0000-0400-000013000000}"/>
            </a:ext>
          </a:extLst>
        </xdr:cNvPr>
        <xdr:cNvCxnSpPr/>
      </xdr:nvCxnSpPr>
      <xdr:spPr>
        <a:xfrm>
          <a:off x="4743450" y="2524125"/>
          <a:ext cx="6191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19</xdr:row>
      <xdr:rowOff>0</xdr:rowOff>
    </xdr:from>
    <xdr:to>
      <xdr:col>8</xdr:col>
      <xdr:colOff>466725</xdr:colOff>
      <xdr:row>19</xdr:row>
      <xdr:rowOff>0</xdr:rowOff>
    </xdr:to>
    <xdr:cxnSp macro="">
      <xdr:nvCxnSpPr>
        <xdr:cNvPr id="26" name="Straight Arrow Connector 25">
          <a:extLst>
            <a:ext uri="{FF2B5EF4-FFF2-40B4-BE49-F238E27FC236}">
              <a16:creationId xmlns="" xmlns:a16="http://schemas.microsoft.com/office/drawing/2014/main" id="{00000000-0008-0000-0400-00001A000000}"/>
            </a:ext>
          </a:extLst>
        </xdr:cNvPr>
        <xdr:cNvCxnSpPr/>
      </xdr:nvCxnSpPr>
      <xdr:spPr>
        <a:xfrm>
          <a:off x="4724400" y="3810000"/>
          <a:ext cx="6191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466725</xdr:colOff>
      <xdr:row>15</xdr:row>
      <xdr:rowOff>228600</xdr:rowOff>
    </xdr:from>
    <xdr:to>
      <xdr:col>8</xdr:col>
      <xdr:colOff>476250</xdr:colOff>
      <xdr:row>15</xdr:row>
      <xdr:rowOff>228600</xdr:rowOff>
    </xdr:to>
    <xdr:cxnSp macro="">
      <xdr:nvCxnSpPr>
        <xdr:cNvPr id="43" name="Straight Arrow Connector 42">
          <a:extLst>
            <a:ext uri="{FF2B5EF4-FFF2-40B4-BE49-F238E27FC236}">
              <a16:creationId xmlns="" xmlns:a16="http://schemas.microsoft.com/office/drawing/2014/main" id="{00000000-0008-0000-0400-00002B000000}"/>
            </a:ext>
          </a:extLst>
        </xdr:cNvPr>
        <xdr:cNvCxnSpPr/>
      </xdr:nvCxnSpPr>
      <xdr:spPr>
        <a:xfrm>
          <a:off x="4733925" y="3171825"/>
          <a:ext cx="6191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</xdr:row>
      <xdr:rowOff>104775</xdr:rowOff>
    </xdr:from>
    <xdr:to>
      <xdr:col>0</xdr:col>
      <xdr:colOff>0</xdr:colOff>
      <xdr:row>7</xdr:row>
      <xdr:rowOff>0</xdr:rowOff>
    </xdr:to>
    <xdr:sp macro="" textlink="">
      <xdr:nvSpPr>
        <xdr:cNvPr id="35" name="Rectangle: Rounded Corners 34">
          <a:extLst>
            <a:ext uri="{FF2B5EF4-FFF2-40B4-BE49-F238E27FC236}">
              <a16:creationId xmlns="" xmlns:a16="http://schemas.microsoft.com/office/drawing/2014/main" id="{00000000-0008-0000-0400-000023000000}"/>
            </a:ext>
          </a:extLst>
        </xdr:cNvPr>
        <xdr:cNvSpPr/>
      </xdr:nvSpPr>
      <xdr:spPr>
        <a:xfrm>
          <a:off x="95250" y="1238250"/>
          <a:ext cx="762000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Function</a:t>
          </a:r>
        </a:p>
      </xdr:txBody>
    </xdr:sp>
    <xdr:clientData/>
  </xdr:twoCellAnchor>
  <xdr:twoCellAnchor>
    <xdr:from>
      <xdr:col>0</xdr:col>
      <xdr:colOff>0</xdr:colOff>
      <xdr:row>6</xdr:row>
      <xdr:rowOff>114300</xdr:rowOff>
    </xdr:from>
    <xdr:to>
      <xdr:col>0</xdr:col>
      <xdr:colOff>0</xdr:colOff>
      <xdr:row>7</xdr:row>
      <xdr:rowOff>0</xdr:rowOff>
    </xdr:to>
    <xdr:sp macro="" textlink="">
      <xdr:nvSpPr>
        <xdr:cNvPr id="36" name="Rectangle: Rounded Corners 35">
          <a:extLst>
            <a:ext uri="{FF2B5EF4-FFF2-40B4-BE49-F238E27FC236}">
              <a16:creationId xmlns="" xmlns:a16="http://schemas.microsoft.com/office/drawing/2014/main" id="{00000000-0008-0000-0400-000024000000}"/>
            </a:ext>
          </a:extLst>
        </xdr:cNvPr>
        <xdr:cNvSpPr/>
      </xdr:nvSpPr>
      <xdr:spPr>
        <a:xfrm>
          <a:off x="981074" y="1247775"/>
          <a:ext cx="1171575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Effort</a:t>
          </a:r>
          <a:r>
            <a:rPr lang="en-IE" sz="1100" baseline="0"/>
            <a:t> Meatures</a:t>
          </a:r>
          <a:endParaRPr lang="en-IE" sz="1100"/>
        </a:p>
      </xdr:txBody>
    </xdr:sp>
    <xdr:clientData/>
  </xdr:twoCellAnchor>
  <xdr:twoCellAnchor>
    <xdr:from>
      <xdr:col>0</xdr:col>
      <xdr:colOff>0</xdr:colOff>
      <xdr:row>6</xdr:row>
      <xdr:rowOff>104775</xdr:rowOff>
    </xdr:from>
    <xdr:to>
      <xdr:col>0</xdr:col>
      <xdr:colOff>0</xdr:colOff>
      <xdr:row>7</xdr:row>
      <xdr:rowOff>0</xdr:rowOff>
    </xdr:to>
    <xdr:sp macro="" textlink="">
      <xdr:nvSpPr>
        <xdr:cNvPr id="49" name="Rectangle: Rounded Corners 48">
          <a:extLst>
            <a:ext uri="{FF2B5EF4-FFF2-40B4-BE49-F238E27FC236}">
              <a16:creationId xmlns="" xmlns:a16="http://schemas.microsoft.com/office/drawing/2014/main" id="{00000000-0008-0000-0400-000031000000}"/>
            </a:ext>
          </a:extLst>
        </xdr:cNvPr>
        <xdr:cNvSpPr/>
      </xdr:nvSpPr>
      <xdr:spPr>
        <a:xfrm>
          <a:off x="95250" y="1238250"/>
          <a:ext cx="762000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Function</a:t>
          </a:r>
        </a:p>
      </xdr:txBody>
    </xdr:sp>
    <xdr:clientData/>
  </xdr:twoCellAnchor>
  <xdr:twoCellAnchor>
    <xdr:from>
      <xdr:col>0</xdr:col>
      <xdr:colOff>0</xdr:colOff>
      <xdr:row>6</xdr:row>
      <xdr:rowOff>114300</xdr:rowOff>
    </xdr:from>
    <xdr:to>
      <xdr:col>0</xdr:col>
      <xdr:colOff>0</xdr:colOff>
      <xdr:row>7</xdr:row>
      <xdr:rowOff>0</xdr:rowOff>
    </xdr:to>
    <xdr:sp macro="" textlink="">
      <xdr:nvSpPr>
        <xdr:cNvPr id="50" name="Rectangle: Rounded Corners 49">
          <a:extLst>
            <a:ext uri="{FF2B5EF4-FFF2-40B4-BE49-F238E27FC236}">
              <a16:creationId xmlns="" xmlns:a16="http://schemas.microsoft.com/office/drawing/2014/main" id="{00000000-0008-0000-0400-000032000000}"/>
            </a:ext>
          </a:extLst>
        </xdr:cNvPr>
        <xdr:cNvSpPr/>
      </xdr:nvSpPr>
      <xdr:spPr>
        <a:xfrm>
          <a:off x="981074" y="1247775"/>
          <a:ext cx="1171575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Effort</a:t>
          </a:r>
          <a:r>
            <a:rPr lang="en-IE" sz="1100" baseline="0"/>
            <a:t> Meatures</a:t>
          </a:r>
          <a:endParaRPr lang="en-IE" sz="1100"/>
        </a:p>
      </xdr:txBody>
    </xdr:sp>
    <xdr:clientData/>
  </xdr:twoCellAnchor>
  <xdr:twoCellAnchor>
    <xdr:from>
      <xdr:col>0</xdr:col>
      <xdr:colOff>76200</xdr:colOff>
      <xdr:row>4</xdr:row>
      <xdr:rowOff>47624</xdr:rowOff>
    </xdr:from>
    <xdr:to>
      <xdr:col>2</xdr:col>
      <xdr:colOff>390526</xdr:colOff>
      <xdr:row>5</xdr:row>
      <xdr:rowOff>161925</xdr:rowOff>
    </xdr:to>
    <xdr:sp macro="" textlink="">
      <xdr:nvSpPr>
        <xdr:cNvPr id="52" name="Rectangle: Rounded Corners 5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400-000034000000}"/>
            </a:ext>
          </a:extLst>
        </xdr:cNvPr>
        <xdr:cNvSpPr/>
      </xdr:nvSpPr>
      <xdr:spPr>
        <a:xfrm>
          <a:off x="76200" y="800099"/>
          <a:ext cx="1533526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Premorbid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2</xdr:col>
      <xdr:colOff>466725</xdr:colOff>
      <xdr:row>4</xdr:row>
      <xdr:rowOff>38100</xdr:rowOff>
    </xdr:from>
    <xdr:to>
      <xdr:col>5</xdr:col>
      <xdr:colOff>19050</xdr:colOff>
      <xdr:row>5</xdr:row>
      <xdr:rowOff>152401</xdr:rowOff>
    </xdr:to>
    <xdr:sp macro="" textlink="">
      <xdr:nvSpPr>
        <xdr:cNvPr id="53" name="Rectangle: Rounded Corners 52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0000000-0008-0000-0400-000035000000}"/>
            </a:ext>
          </a:extLst>
        </xdr:cNvPr>
        <xdr:cNvSpPr/>
      </xdr:nvSpPr>
      <xdr:spPr>
        <a:xfrm>
          <a:off x="1685925" y="790575"/>
          <a:ext cx="138112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Current Functioning</a:t>
          </a:r>
        </a:p>
      </xdr:txBody>
    </xdr:sp>
    <xdr:clientData/>
  </xdr:twoCellAnchor>
  <xdr:twoCellAnchor>
    <xdr:from>
      <xdr:col>5</xdr:col>
      <xdr:colOff>104775</xdr:colOff>
      <xdr:row>4</xdr:row>
      <xdr:rowOff>28575</xdr:rowOff>
    </xdr:from>
    <xdr:to>
      <xdr:col>7</xdr:col>
      <xdr:colOff>19050</xdr:colOff>
      <xdr:row>5</xdr:row>
      <xdr:rowOff>142876</xdr:rowOff>
    </xdr:to>
    <xdr:sp macro="" textlink="">
      <xdr:nvSpPr>
        <xdr:cNvPr id="54" name="Rectangle: Rounded Corners 53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400-000036000000}"/>
            </a:ext>
          </a:extLst>
        </xdr:cNvPr>
        <xdr:cNvSpPr/>
      </xdr:nvSpPr>
      <xdr:spPr>
        <a:xfrm>
          <a:off x="3152775" y="781050"/>
          <a:ext cx="11334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Verbal Memory</a:t>
          </a:r>
        </a:p>
      </xdr:txBody>
    </xdr:sp>
    <xdr:clientData/>
  </xdr:twoCellAnchor>
  <xdr:twoCellAnchor>
    <xdr:from>
      <xdr:col>7</xdr:col>
      <xdr:colOff>95250</xdr:colOff>
      <xdr:row>4</xdr:row>
      <xdr:rowOff>38100</xdr:rowOff>
    </xdr:from>
    <xdr:to>
      <xdr:col>9</xdr:col>
      <xdr:colOff>57150</xdr:colOff>
      <xdr:row>5</xdr:row>
      <xdr:rowOff>152401</xdr:rowOff>
    </xdr:to>
    <xdr:sp macro="" textlink="">
      <xdr:nvSpPr>
        <xdr:cNvPr id="55" name="Rectangle: Rounded Corners 54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0000000-0008-0000-0400-000037000000}"/>
            </a:ext>
          </a:extLst>
        </xdr:cNvPr>
        <xdr:cNvSpPr/>
      </xdr:nvSpPr>
      <xdr:spPr>
        <a:xfrm>
          <a:off x="4362450" y="790575"/>
          <a:ext cx="10953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Visual Memory</a:t>
          </a:r>
        </a:p>
      </xdr:txBody>
    </xdr:sp>
    <xdr:clientData/>
  </xdr:twoCellAnchor>
  <xdr:twoCellAnchor>
    <xdr:from>
      <xdr:col>11</xdr:col>
      <xdr:colOff>533401</xdr:colOff>
      <xdr:row>4</xdr:row>
      <xdr:rowOff>38100</xdr:rowOff>
    </xdr:from>
    <xdr:to>
      <xdr:col>13</xdr:col>
      <xdr:colOff>76201</xdr:colOff>
      <xdr:row>5</xdr:row>
      <xdr:rowOff>152401</xdr:rowOff>
    </xdr:to>
    <xdr:sp macro="" textlink="">
      <xdr:nvSpPr>
        <xdr:cNvPr id="57" name="Rectangle: Rounded Corners 56">
          <a:hlinkClick xmlns:r="http://schemas.openxmlformats.org/officeDocument/2006/relationships" r:id="rId5"/>
          <a:extLst>
            <a:ext uri="{FF2B5EF4-FFF2-40B4-BE49-F238E27FC236}">
              <a16:creationId xmlns="" xmlns:a16="http://schemas.microsoft.com/office/drawing/2014/main" id="{00000000-0008-0000-0400-000039000000}"/>
            </a:ext>
          </a:extLst>
        </xdr:cNvPr>
        <xdr:cNvSpPr/>
      </xdr:nvSpPr>
      <xdr:spPr>
        <a:xfrm>
          <a:off x="7372351" y="790575"/>
          <a:ext cx="7620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RBANS</a:t>
          </a:r>
        </a:p>
      </xdr:txBody>
    </xdr:sp>
    <xdr:clientData/>
  </xdr:twoCellAnchor>
  <xdr:twoCellAnchor>
    <xdr:from>
      <xdr:col>13</xdr:col>
      <xdr:colOff>161924</xdr:colOff>
      <xdr:row>4</xdr:row>
      <xdr:rowOff>38100</xdr:rowOff>
    </xdr:from>
    <xdr:to>
      <xdr:col>15</xdr:col>
      <xdr:colOff>123825</xdr:colOff>
      <xdr:row>5</xdr:row>
      <xdr:rowOff>152401</xdr:rowOff>
    </xdr:to>
    <xdr:sp macro="" textlink="">
      <xdr:nvSpPr>
        <xdr:cNvPr id="58" name="Rectangle: Rounded Corners 57">
          <a:hlinkClick xmlns:r="http://schemas.openxmlformats.org/officeDocument/2006/relationships" r:id="rId6"/>
          <a:extLst>
            <a:ext uri="{FF2B5EF4-FFF2-40B4-BE49-F238E27FC236}">
              <a16:creationId xmlns="" xmlns:a16="http://schemas.microsoft.com/office/drawing/2014/main" id="{00000000-0008-0000-0400-00003A000000}"/>
            </a:ext>
          </a:extLst>
        </xdr:cNvPr>
        <xdr:cNvSpPr/>
      </xdr:nvSpPr>
      <xdr:spPr>
        <a:xfrm>
          <a:off x="8220074" y="790575"/>
          <a:ext cx="1285876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Mood Measures</a:t>
          </a:r>
        </a:p>
      </xdr:txBody>
    </xdr:sp>
    <xdr:clientData/>
  </xdr:twoCellAnchor>
  <xdr:twoCellAnchor>
    <xdr:from>
      <xdr:col>15</xdr:col>
      <xdr:colOff>200025</xdr:colOff>
      <xdr:row>4</xdr:row>
      <xdr:rowOff>47625</xdr:rowOff>
    </xdr:from>
    <xdr:to>
      <xdr:col>16</xdr:col>
      <xdr:colOff>352425</xdr:colOff>
      <xdr:row>5</xdr:row>
      <xdr:rowOff>161926</xdr:rowOff>
    </xdr:to>
    <xdr:sp macro="" textlink="">
      <xdr:nvSpPr>
        <xdr:cNvPr id="59" name="Rectangle: Rounded Corners 58">
          <a:hlinkClick xmlns:r="http://schemas.openxmlformats.org/officeDocument/2006/relationships" r:id="rId7"/>
          <a:extLst>
            <a:ext uri="{FF2B5EF4-FFF2-40B4-BE49-F238E27FC236}">
              <a16:creationId xmlns="" xmlns:a16="http://schemas.microsoft.com/office/drawing/2014/main" id="{00000000-0008-0000-0400-00003B000000}"/>
            </a:ext>
          </a:extLst>
        </xdr:cNvPr>
        <xdr:cNvSpPr/>
      </xdr:nvSpPr>
      <xdr:spPr>
        <a:xfrm>
          <a:off x="9582150" y="800100"/>
          <a:ext cx="7620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Language</a:t>
          </a:r>
        </a:p>
      </xdr:txBody>
    </xdr:sp>
    <xdr:clientData/>
  </xdr:twoCellAnchor>
  <xdr:twoCellAnchor>
    <xdr:from>
      <xdr:col>16</xdr:col>
      <xdr:colOff>428625</xdr:colOff>
      <xdr:row>4</xdr:row>
      <xdr:rowOff>47625</xdr:rowOff>
    </xdr:from>
    <xdr:to>
      <xdr:col>17</xdr:col>
      <xdr:colOff>619125</xdr:colOff>
      <xdr:row>5</xdr:row>
      <xdr:rowOff>161926</xdr:rowOff>
    </xdr:to>
    <xdr:sp macro="" textlink="">
      <xdr:nvSpPr>
        <xdr:cNvPr id="60" name="Rectangle: Rounded Corners 59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00000000-0008-0000-0400-00003C000000}"/>
            </a:ext>
          </a:extLst>
        </xdr:cNvPr>
        <xdr:cNvSpPr/>
      </xdr:nvSpPr>
      <xdr:spPr>
        <a:xfrm>
          <a:off x="10420350" y="800100"/>
          <a:ext cx="8001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Function</a:t>
          </a:r>
        </a:p>
      </xdr:txBody>
    </xdr:sp>
    <xdr:clientData/>
  </xdr:twoCellAnchor>
  <xdr:twoCellAnchor>
    <xdr:from>
      <xdr:col>18</xdr:col>
      <xdr:colOff>57149</xdr:colOff>
      <xdr:row>4</xdr:row>
      <xdr:rowOff>47625</xdr:rowOff>
    </xdr:from>
    <xdr:to>
      <xdr:col>20</xdr:col>
      <xdr:colOff>9524</xdr:colOff>
      <xdr:row>5</xdr:row>
      <xdr:rowOff>161926</xdr:rowOff>
    </xdr:to>
    <xdr:sp macro="" textlink="">
      <xdr:nvSpPr>
        <xdr:cNvPr id="61" name="Rectangle: Rounded Corners 60">
          <a:hlinkClick xmlns:r="http://schemas.openxmlformats.org/officeDocument/2006/relationships" r:id="rId9"/>
          <a:extLst>
            <a:ext uri="{FF2B5EF4-FFF2-40B4-BE49-F238E27FC236}">
              <a16:creationId xmlns="" xmlns:a16="http://schemas.microsoft.com/office/drawing/2014/main" id="{00000000-0008-0000-0400-00003D000000}"/>
            </a:ext>
          </a:extLst>
        </xdr:cNvPr>
        <xdr:cNvSpPr/>
      </xdr:nvSpPr>
      <xdr:spPr>
        <a:xfrm>
          <a:off x="11306174" y="800100"/>
          <a:ext cx="11715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Effort</a:t>
          </a:r>
          <a:r>
            <a:rPr lang="en-IE" sz="1100" baseline="0"/>
            <a:t> Measures</a:t>
          </a:r>
          <a:endParaRPr lang="en-IE" sz="1100"/>
        </a:p>
      </xdr:txBody>
    </xdr:sp>
    <xdr:clientData/>
  </xdr:twoCellAnchor>
  <xdr:twoCellAnchor>
    <xdr:from>
      <xdr:col>7</xdr:col>
      <xdr:colOff>428625</xdr:colOff>
      <xdr:row>21</xdr:row>
      <xdr:rowOff>161925</xdr:rowOff>
    </xdr:from>
    <xdr:to>
      <xdr:col>8</xdr:col>
      <xdr:colOff>438150</xdr:colOff>
      <xdr:row>21</xdr:row>
      <xdr:rowOff>161925</xdr:rowOff>
    </xdr:to>
    <xdr:cxnSp macro="">
      <xdr:nvCxnSpPr>
        <xdr:cNvPr id="65" name="Straight Arrow Connector 64">
          <a:extLst>
            <a:ext uri="{FF2B5EF4-FFF2-40B4-BE49-F238E27FC236}">
              <a16:creationId xmlns="" xmlns:a16="http://schemas.microsoft.com/office/drawing/2014/main" id="{00000000-0008-0000-0400-000041000000}"/>
            </a:ext>
          </a:extLst>
        </xdr:cNvPr>
        <xdr:cNvCxnSpPr/>
      </xdr:nvCxnSpPr>
      <xdr:spPr>
        <a:xfrm>
          <a:off x="4695825" y="3771900"/>
          <a:ext cx="6191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428625</xdr:colOff>
      <xdr:row>24</xdr:row>
      <xdr:rowOff>161925</xdr:rowOff>
    </xdr:from>
    <xdr:to>
      <xdr:col>8</xdr:col>
      <xdr:colOff>438150</xdr:colOff>
      <xdr:row>24</xdr:row>
      <xdr:rowOff>161925</xdr:rowOff>
    </xdr:to>
    <xdr:cxnSp macro="">
      <xdr:nvCxnSpPr>
        <xdr:cNvPr id="66" name="Straight Arrow Connector 65">
          <a:extLst>
            <a:ext uri="{FF2B5EF4-FFF2-40B4-BE49-F238E27FC236}">
              <a16:creationId xmlns="" xmlns:a16="http://schemas.microsoft.com/office/drawing/2014/main" id="{00000000-0008-0000-0400-000042000000}"/>
            </a:ext>
          </a:extLst>
        </xdr:cNvPr>
        <xdr:cNvCxnSpPr/>
      </xdr:nvCxnSpPr>
      <xdr:spPr>
        <a:xfrm>
          <a:off x="4695825" y="4343400"/>
          <a:ext cx="6191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438150</xdr:colOff>
      <xdr:row>28</xdr:row>
      <xdr:rowOff>0</xdr:rowOff>
    </xdr:from>
    <xdr:to>
      <xdr:col>8</xdr:col>
      <xdr:colOff>447675</xdr:colOff>
      <xdr:row>28</xdr:row>
      <xdr:rowOff>0</xdr:rowOff>
    </xdr:to>
    <xdr:cxnSp macro="">
      <xdr:nvCxnSpPr>
        <xdr:cNvPr id="67" name="Straight Arrow Connector 66">
          <a:extLst>
            <a:ext uri="{FF2B5EF4-FFF2-40B4-BE49-F238E27FC236}">
              <a16:creationId xmlns="" xmlns:a16="http://schemas.microsoft.com/office/drawing/2014/main" id="{00000000-0008-0000-0400-000043000000}"/>
            </a:ext>
          </a:extLst>
        </xdr:cNvPr>
        <xdr:cNvCxnSpPr/>
      </xdr:nvCxnSpPr>
      <xdr:spPr>
        <a:xfrm>
          <a:off x="4705350" y="5467350"/>
          <a:ext cx="6191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13</xdr:row>
      <xdr:rowOff>0</xdr:rowOff>
    </xdr:from>
    <xdr:to>
      <xdr:col>8</xdr:col>
      <xdr:colOff>466725</xdr:colOff>
      <xdr:row>13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="" xmlns:a16="http://schemas.microsoft.com/office/drawing/2014/main" id="{00000000-0008-0000-0400-000020000000}"/>
            </a:ext>
          </a:extLst>
        </xdr:cNvPr>
        <xdr:cNvCxnSpPr/>
      </xdr:nvCxnSpPr>
      <xdr:spPr>
        <a:xfrm>
          <a:off x="4724400" y="2514600"/>
          <a:ext cx="6191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8</xdr:row>
      <xdr:rowOff>0</xdr:rowOff>
    </xdr:from>
    <xdr:to>
      <xdr:col>18</xdr:col>
      <xdr:colOff>241300</xdr:colOff>
      <xdr:row>10</xdr:row>
      <xdr:rowOff>177800</xdr:rowOff>
    </xdr:to>
    <xdr:sp macro="[0]!create_new_patient_file_upgrade" textlink="">
      <xdr:nvSpPr>
        <xdr:cNvPr id="3" name="Rounded Rectangle 2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SpPr>
          <a:spLocks/>
        </xdr:cNvSpPr>
      </xdr:nvSpPr>
      <xdr:spPr>
        <a:xfrm>
          <a:off x="10591800" y="1511300"/>
          <a:ext cx="2197100" cy="558800"/>
        </a:xfrm>
        <a:prstGeom prst="roundRect">
          <a:avLst/>
        </a:prstGeom>
        <a:ln/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en-US" sz="1100"/>
            <a:t>Create New</a:t>
          </a:r>
          <a:r>
            <a:rPr lang="en-US" sz="1100" baseline="0"/>
            <a:t> Patient File</a:t>
          </a:r>
          <a:endParaRPr lang="en-US" sz="1100"/>
        </a:p>
      </xdr:txBody>
    </xdr:sp>
    <xdr:clientData/>
  </xdr:twoCellAnchor>
  <xdr:twoCellAnchor>
    <xdr:from>
      <xdr:col>5</xdr:col>
      <xdr:colOff>190500</xdr:colOff>
      <xdr:row>9</xdr:row>
      <xdr:rowOff>88900</xdr:rowOff>
    </xdr:from>
    <xdr:to>
      <xdr:col>7</xdr:col>
      <xdr:colOff>355600</xdr:colOff>
      <xdr:row>11</xdr:row>
      <xdr:rowOff>12700</xdr:rowOff>
    </xdr:to>
    <xdr:sp macro="" textlink="">
      <xdr:nvSpPr>
        <xdr:cNvPr id="5" name="Rounded Rectangle 4">
          <a:extLst>
            <a:ext uri="{FF2B5EF4-FFF2-40B4-BE49-F238E27FC236}">
              <a16:creationId xmlns="" xmlns:a16="http://schemas.microsoft.com/office/drawing/2014/main" id="{00000000-0008-0000-0400-000005000000}"/>
            </a:ext>
          </a:extLst>
        </xdr:cNvPr>
        <xdr:cNvSpPr/>
      </xdr:nvSpPr>
      <xdr:spPr>
        <a:xfrm>
          <a:off x="3556000" y="1790700"/>
          <a:ext cx="1511300" cy="304800"/>
        </a:xfrm>
        <a:prstGeom prst="round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  <a:effectLst>
          <a:outerShdw blurRad="50800" dist="50800" dir="5400000" algn="ctr" rotWithShape="0">
            <a:schemeClr val="tx1">
              <a:alpha val="23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Patient Name</a:t>
          </a:r>
        </a:p>
      </xdr:txBody>
    </xdr:sp>
    <xdr:clientData/>
  </xdr:twoCellAnchor>
  <xdr:twoCellAnchor>
    <xdr:from>
      <xdr:col>5</xdr:col>
      <xdr:colOff>190500</xdr:colOff>
      <xdr:row>12</xdr:row>
      <xdr:rowOff>38100</xdr:rowOff>
    </xdr:from>
    <xdr:to>
      <xdr:col>7</xdr:col>
      <xdr:colOff>355600</xdr:colOff>
      <xdr:row>13</xdr:row>
      <xdr:rowOff>152400</xdr:rowOff>
    </xdr:to>
    <xdr:sp macro="" textlink="">
      <xdr:nvSpPr>
        <xdr:cNvPr id="37" name="Rounded Rectangle 36">
          <a:extLst>
            <a:ext uri="{FF2B5EF4-FFF2-40B4-BE49-F238E27FC236}">
              <a16:creationId xmlns="" xmlns:a16="http://schemas.microsoft.com/office/drawing/2014/main" id="{00000000-0008-0000-0400-000025000000}"/>
            </a:ext>
          </a:extLst>
        </xdr:cNvPr>
        <xdr:cNvSpPr/>
      </xdr:nvSpPr>
      <xdr:spPr>
        <a:xfrm>
          <a:off x="3556000" y="2349500"/>
          <a:ext cx="1511300" cy="304800"/>
        </a:xfrm>
        <a:prstGeom prst="round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  <a:effectLst>
          <a:outerShdw blurRad="50800" dist="50800" dir="5400000" algn="ctr" rotWithShape="0">
            <a:schemeClr val="tx1">
              <a:alpha val="23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Patient Gender</a:t>
          </a:r>
        </a:p>
      </xdr:txBody>
    </xdr:sp>
    <xdr:clientData/>
  </xdr:twoCellAnchor>
  <xdr:twoCellAnchor>
    <xdr:from>
      <xdr:col>5</xdr:col>
      <xdr:colOff>228600</xdr:colOff>
      <xdr:row>15</xdr:row>
      <xdr:rowOff>38100</xdr:rowOff>
    </xdr:from>
    <xdr:to>
      <xdr:col>7</xdr:col>
      <xdr:colOff>393700</xdr:colOff>
      <xdr:row>16</xdr:row>
      <xdr:rowOff>152400</xdr:rowOff>
    </xdr:to>
    <xdr:sp macro="" textlink="">
      <xdr:nvSpPr>
        <xdr:cNvPr id="38" name="Rounded Rectangle 37">
          <a:extLst>
            <a:ext uri="{FF2B5EF4-FFF2-40B4-BE49-F238E27FC236}">
              <a16:creationId xmlns="" xmlns:a16="http://schemas.microsoft.com/office/drawing/2014/main" id="{00000000-0008-0000-0400-000026000000}"/>
            </a:ext>
          </a:extLst>
        </xdr:cNvPr>
        <xdr:cNvSpPr/>
      </xdr:nvSpPr>
      <xdr:spPr>
        <a:xfrm>
          <a:off x="3594100" y="2971800"/>
          <a:ext cx="1511300" cy="304800"/>
        </a:xfrm>
        <a:prstGeom prst="round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  <a:effectLst>
          <a:outerShdw blurRad="50800" dist="50800" dir="5400000" algn="ctr" rotWithShape="0">
            <a:schemeClr val="tx1">
              <a:alpha val="23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Patient ID</a:t>
          </a:r>
        </a:p>
      </xdr:txBody>
    </xdr:sp>
    <xdr:clientData/>
  </xdr:twoCellAnchor>
  <xdr:twoCellAnchor>
    <xdr:from>
      <xdr:col>5</xdr:col>
      <xdr:colOff>203200</xdr:colOff>
      <xdr:row>18</xdr:row>
      <xdr:rowOff>25400</xdr:rowOff>
    </xdr:from>
    <xdr:to>
      <xdr:col>7</xdr:col>
      <xdr:colOff>368300</xdr:colOff>
      <xdr:row>19</xdr:row>
      <xdr:rowOff>139700</xdr:rowOff>
    </xdr:to>
    <xdr:sp macro="" textlink="">
      <xdr:nvSpPr>
        <xdr:cNvPr id="39" name="Rounded Rectangle 38">
          <a:extLst>
            <a:ext uri="{FF2B5EF4-FFF2-40B4-BE49-F238E27FC236}">
              <a16:creationId xmlns="" xmlns:a16="http://schemas.microsoft.com/office/drawing/2014/main" id="{00000000-0008-0000-0400-000027000000}"/>
            </a:ext>
          </a:extLst>
        </xdr:cNvPr>
        <xdr:cNvSpPr/>
      </xdr:nvSpPr>
      <xdr:spPr>
        <a:xfrm>
          <a:off x="3568700" y="3581400"/>
          <a:ext cx="1511300" cy="304800"/>
        </a:xfrm>
        <a:prstGeom prst="round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  <a:effectLst>
          <a:outerShdw blurRad="50800" dist="50800" dir="5400000" algn="ctr" rotWithShape="0">
            <a:schemeClr val="tx1">
              <a:alpha val="23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Date of Birth</a:t>
          </a:r>
        </a:p>
      </xdr:txBody>
    </xdr:sp>
    <xdr:clientData/>
  </xdr:twoCellAnchor>
  <xdr:twoCellAnchor>
    <xdr:from>
      <xdr:col>5</xdr:col>
      <xdr:colOff>203200</xdr:colOff>
      <xdr:row>21</xdr:row>
      <xdr:rowOff>25400</xdr:rowOff>
    </xdr:from>
    <xdr:to>
      <xdr:col>7</xdr:col>
      <xdr:colOff>368300</xdr:colOff>
      <xdr:row>22</xdr:row>
      <xdr:rowOff>139700</xdr:rowOff>
    </xdr:to>
    <xdr:sp macro="" textlink="">
      <xdr:nvSpPr>
        <xdr:cNvPr id="40" name="Rounded Rectangle 39">
          <a:extLst>
            <a:ext uri="{FF2B5EF4-FFF2-40B4-BE49-F238E27FC236}">
              <a16:creationId xmlns="" xmlns:a16="http://schemas.microsoft.com/office/drawing/2014/main" id="{00000000-0008-0000-0400-000028000000}"/>
            </a:ext>
          </a:extLst>
        </xdr:cNvPr>
        <xdr:cNvSpPr/>
      </xdr:nvSpPr>
      <xdr:spPr>
        <a:xfrm>
          <a:off x="3568700" y="4152900"/>
          <a:ext cx="1511300" cy="304800"/>
        </a:xfrm>
        <a:prstGeom prst="round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  <a:effectLst>
          <a:outerShdw blurRad="50800" dist="50800" dir="5400000" algn="ctr" rotWithShape="0">
            <a:schemeClr val="tx1">
              <a:alpha val="23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Test Date</a:t>
          </a:r>
        </a:p>
      </xdr:txBody>
    </xdr:sp>
    <xdr:clientData/>
  </xdr:twoCellAnchor>
  <xdr:twoCellAnchor>
    <xdr:from>
      <xdr:col>5</xdr:col>
      <xdr:colOff>203200</xdr:colOff>
      <xdr:row>24</xdr:row>
      <xdr:rowOff>19050</xdr:rowOff>
    </xdr:from>
    <xdr:to>
      <xdr:col>7</xdr:col>
      <xdr:colOff>368300</xdr:colOff>
      <xdr:row>25</xdr:row>
      <xdr:rowOff>133350</xdr:rowOff>
    </xdr:to>
    <xdr:sp macro="" textlink="">
      <xdr:nvSpPr>
        <xdr:cNvPr id="41" name="Rounded Rectangle 40">
          <a:extLst>
            <a:ext uri="{FF2B5EF4-FFF2-40B4-BE49-F238E27FC236}">
              <a16:creationId xmlns="" xmlns:a16="http://schemas.microsoft.com/office/drawing/2014/main" id="{00000000-0008-0000-0400-000029000000}"/>
            </a:ext>
          </a:extLst>
        </xdr:cNvPr>
        <xdr:cNvSpPr/>
      </xdr:nvSpPr>
      <xdr:spPr>
        <a:xfrm>
          <a:off x="3568700" y="4718050"/>
          <a:ext cx="1511300" cy="304800"/>
        </a:xfrm>
        <a:prstGeom prst="round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  <a:effectLst>
          <a:outerShdw blurRad="50800" dist="50800" dir="5400000" algn="ctr" rotWithShape="0">
            <a:schemeClr val="tx1">
              <a:alpha val="23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Client Age  (At Test)</a:t>
          </a:r>
        </a:p>
      </xdr:txBody>
    </xdr:sp>
    <xdr:clientData/>
  </xdr:twoCellAnchor>
  <xdr:twoCellAnchor>
    <xdr:from>
      <xdr:col>5</xdr:col>
      <xdr:colOff>215900</xdr:colOff>
      <xdr:row>27</xdr:row>
      <xdr:rowOff>50800</xdr:rowOff>
    </xdr:from>
    <xdr:to>
      <xdr:col>7</xdr:col>
      <xdr:colOff>381000</xdr:colOff>
      <xdr:row>28</xdr:row>
      <xdr:rowOff>165100</xdr:rowOff>
    </xdr:to>
    <xdr:sp macro="" textlink="">
      <xdr:nvSpPr>
        <xdr:cNvPr id="44" name="Rounded Rectangle 43">
          <a:extLst>
            <a:ext uri="{FF2B5EF4-FFF2-40B4-BE49-F238E27FC236}">
              <a16:creationId xmlns="" xmlns:a16="http://schemas.microsoft.com/office/drawing/2014/main" id="{00000000-0008-0000-0400-00002C000000}"/>
            </a:ext>
          </a:extLst>
        </xdr:cNvPr>
        <xdr:cNvSpPr/>
      </xdr:nvSpPr>
      <xdr:spPr>
        <a:xfrm>
          <a:off x="3581400" y="5321300"/>
          <a:ext cx="1511300" cy="304800"/>
        </a:xfrm>
        <a:prstGeom prst="roundRect">
          <a:avLst/>
        </a:prstGeom>
        <a:gradFill flip="none" rotWithShape="1">
          <a:gsLst>
            <a:gs pos="0">
              <a:schemeClr val="accent5">
                <a:lumMod val="67000"/>
              </a:schemeClr>
            </a:gs>
            <a:gs pos="48000">
              <a:schemeClr val="accent5">
                <a:lumMod val="97000"/>
                <a:lumOff val="3000"/>
              </a:schemeClr>
            </a:gs>
            <a:gs pos="100000">
              <a:schemeClr val="accent5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  <a:effectLst>
          <a:outerShdw blurRad="50800" dist="50800" dir="5400000" algn="ctr" rotWithShape="0">
            <a:schemeClr val="tx1">
              <a:alpha val="23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Client Age (Current)</a:t>
          </a:r>
        </a:p>
      </xdr:txBody>
    </xdr:sp>
    <xdr:clientData/>
  </xdr:twoCellAnchor>
  <xdr:twoCellAnchor>
    <xdr:from>
      <xdr:col>0</xdr:col>
      <xdr:colOff>63500</xdr:colOff>
      <xdr:row>0</xdr:row>
      <xdr:rowOff>76200</xdr:rowOff>
    </xdr:from>
    <xdr:to>
      <xdr:col>1</xdr:col>
      <xdr:colOff>546100</xdr:colOff>
      <xdr:row>1</xdr:row>
      <xdr:rowOff>133350</xdr:rowOff>
    </xdr:to>
    <xdr:sp macro="" textlink="">
      <xdr:nvSpPr>
        <xdr:cNvPr id="34" name="Rectangle: Rounded Corners 39">
          <a:hlinkClick xmlns:r="http://schemas.openxmlformats.org/officeDocument/2006/relationships" r:id="rId10"/>
          <a:extLst>
            <a:ext uri="{FF2B5EF4-FFF2-40B4-BE49-F238E27FC236}">
              <a16:creationId xmlns="" xmlns:a16="http://schemas.microsoft.com/office/drawing/2014/main" id="{00000000-0008-0000-0400-000022000000}"/>
            </a:ext>
          </a:extLst>
        </xdr:cNvPr>
        <xdr:cNvSpPr/>
      </xdr:nvSpPr>
      <xdr:spPr>
        <a:xfrm>
          <a:off x="63500" y="76200"/>
          <a:ext cx="1155700" cy="24765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REPORT</a:t>
          </a:r>
        </a:p>
      </xdr:txBody>
    </xdr:sp>
    <xdr:clientData/>
  </xdr:twoCellAnchor>
  <xdr:twoCellAnchor>
    <xdr:from>
      <xdr:col>14</xdr:col>
      <xdr:colOff>0</xdr:colOff>
      <xdr:row>18</xdr:row>
      <xdr:rowOff>0</xdr:rowOff>
    </xdr:from>
    <xdr:to>
      <xdr:col>14</xdr:col>
      <xdr:colOff>673100</xdr:colOff>
      <xdr:row>19</xdr:row>
      <xdr:rowOff>184150</xdr:rowOff>
    </xdr:to>
    <xdr:sp macro="" textlink="">
      <xdr:nvSpPr>
        <xdr:cNvPr id="33" name="Arrow: Right 27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400-000021000000}"/>
            </a:ext>
          </a:extLst>
        </xdr:cNvPr>
        <xdr:cNvSpPr/>
      </xdr:nvSpPr>
      <xdr:spPr>
        <a:xfrm>
          <a:off x="9626600" y="3556000"/>
          <a:ext cx="673100" cy="374650"/>
        </a:xfrm>
        <a:prstGeom prst="righ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9</xdr:col>
      <xdr:colOff>114300</xdr:colOff>
      <xdr:row>4</xdr:row>
      <xdr:rowOff>50800</xdr:rowOff>
    </xdr:from>
    <xdr:to>
      <xdr:col>11</xdr:col>
      <xdr:colOff>444500</xdr:colOff>
      <xdr:row>5</xdr:row>
      <xdr:rowOff>177800</xdr:rowOff>
    </xdr:to>
    <xdr:sp macro="" textlink="">
      <xdr:nvSpPr>
        <xdr:cNvPr id="46" name="Rectangle: Rounded Corners 54">
          <a:hlinkClick xmlns:r="http://schemas.openxmlformats.org/officeDocument/2006/relationships" r:id="rId11"/>
          <a:extLst>
            <a:ext uri="{FF2B5EF4-FFF2-40B4-BE49-F238E27FC236}">
              <a16:creationId xmlns="" xmlns:a16="http://schemas.microsoft.com/office/drawing/2014/main" id="{B8D0C340-6F7E-594C-B5F3-9DE8577A4302}"/>
            </a:ext>
          </a:extLst>
        </xdr:cNvPr>
        <xdr:cNvSpPr/>
      </xdr:nvSpPr>
      <xdr:spPr>
        <a:xfrm>
          <a:off x="6096000" y="800100"/>
          <a:ext cx="1955800" cy="3175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Executive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0</xdr:col>
      <xdr:colOff>0</xdr:colOff>
      <xdr:row>6</xdr:row>
      <xdr:rowOff>28576</xdr:rowOff>
    </xdr:to>
    <xdr:sp macro="" textlink="">
      <xdr:nvSpPr>
        <xdr:cNvPr id="71" name="Rectangle: Rounded Corners 70">
          <a:extLst>
            <a:ext uri="{FF2B5EF4-FFF2-40B4-BE49-F238E27FC236}">
              <a16:creationId xmlns="" xmlns:a16="http://schemas.microsoft.com/office/drawing/2014/main" id="{00000000-0008-0000-0500-000047000000}"/>
            </a:ext>
          </a:extLst>
        </xdr:cNvPr>
        <xdr:cNvSpPr/>
      </xdr:nvSpPr>
      <xdr:spPr>
        <a:xfrm>
          <a:off x="95250" y="1238250"/>
          <a:ext cx="762000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Function</a:t>
          </a:r>
        </a:p>
      </xdr:txBody>
    </xdr:sp>
    <xdr:clientData/>
  </xdr:twoCellAnchor>
  <xdr:twoCellAnchor>
    <xdr:from>
      <xdr:col>0</xdr:col>
      <xdr:colOff>0</xdr:colOff>
      <xdr:row>6</xdr:row>
      <xdr:rowOff>0</xdr:rowOff>
    </xdr:from>
    <xdr:to>
      <xdr:col>0</xdr:col>
      <xdr:colOff>0</xdr:colOff>
      <xdr:row>6</xdr:row>
      <xdr:rowOff>38101</xdr:rowOff>
    </xdr:to>
    <xdr:sp macro="" textlink="">
      <xdr:nvSpPr>
        <xdr:cNvPr id="72" name="Rectangle: Rounded Corners 71">
          <a:extLst>
            <a:ext uri="{FF2B5EF4-FFF2-40B4-BE49-F238E27FC236}">
              <a16:creationId xmlns="" xmlns:a16="http://schemas.microsoft.com/office/drawing/2014/main" id="{00000000-0008-0000-0500-000048000000}"/>
            </a:ext>
          </a:extLst>
        </xdr:cNvPr>
        <xdr:cNvSpPr/>
      </xdr:nvSpPr>
      <xdr:spPr>
        <a:xfrm>
          <a:off x="981074" y="1247775"/>
          <a:ext cx="1171575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Effort</a:t>
          </a:r>
          <a:r>
            <a:rPr lang="en-IE" sz="1100" baseline="0"/>
            <a:t> Meatures</a:t>
          </a:r>
          <a:endParaRPr lang="en-IE" sz="1100"/>
        </a:p>
      </xdr:txBody>
    </xdr:sp>
    <xdr:clientData/>
  </xdr:twoCellAnchor>
  <xdr:twoCellAnchor>
    <xdr:from>
      <xdr:col>0</xdr:col>
      <xdr:colOff>85725</xdr:colOff>
      <xdr:row>4</xdr:row>
      <xdr:rowOff>38099</xdr:rowOff>
    </xdr:from>
    <xdr:to>
      <xdr:col>2</xdr:col>
      <xdr:colOff>400051</xdr:colOff>
      <xdr:row>5</xdr:row>
      <xdr:rowOff>152400</xdr:rowOff>
    </xdr:to>
    <xdr:sp macro="" textlink="">
      <xdr:nvSpPr>
        <xdr:cNvPr id="30" name="Rectangle: Rounded Corners 29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500-00001E000000}"/>
            </a:ext>
          </a:extLst>
        </xdr:cNvPr>
        <xdr:cNvSpPr/>
      </xdr:nvSpPr>
      <xdr:spPr>
        <a:xfrm>
          <a:off x="85725" y="790574"/>
          <a:ext cx="1533526" cy="304801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Premorbid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2</xdr:col>
      <xdr:colOff>466725</xdr:colOff>
      <xdr:row>4</xdr:row>
      <xdr:rowOff>38100</xdr:rowOff>
    </xdr:from>
    <xdr:to>
      <xdr:col>5</xdr:col>
      <xdr:colOff>19050</xdr:colOff>
      <xdr:row>5</xdr:row>
      <xdr:rowOff>152401</xdr:rowOff>
    </xdr:to>
    <xdr:sp macro="" textlink="">
      <xdr:nvSpPr>
        <xdr:cNvPr id="31" name="Rectangle: Rounded Corners 30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0000000-0008-0000-0500-00001F000000}"/>
            </a:ext>
          </a:extLst>
        </xdr:cNvPr>
        <xdr:cNvSpPr/>
      </xdr:nvSpPr>
      <xdr:spPr>
        <a:xfrm>
          <a:off x="1685925" y="790575"/>
          <a:ext cx="138112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Current Functioning</a:t>
          </a:r>
        </a:p>
      </xdr:txBody>
    </xdr:sp>
    <xdr:clientData/>
  </xdr:twoCellAnchor>
  <xdr:twoCellAnchor>
    <xdr:from>
      <xdr:col>5</xdr:col>
      <xdr:colOff>114300</xdr:colOff>
      <xdr:row>4</xdr:row>
      <xdr:rowOff>38100</xdr:rowOff>
    </xdr:from>
    <xdr:to>
      <xdr:col>7</xdr:col>
      <xdr:colOff>28575</xdr:colOff>
      <xdr:row>5</xdr:row>
      <xdr:rowOff>152401</xdr:rowOff>
    </xdr:to>
    <xdr:sp macro="" textlink="">
      <xdr:nvSpPr>
        <xdr:cNvPr id="32" name="Rectangle: Rounded Corners 31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500-000020000000}"/>
            </a:ext>
          </a:extLst>
        </xdr:cNvPr>
        <xdr:cNvSpPr/>
      </xdr:nvSpPr>
      <xdr:spPr>
        <a:xfrm>
          <a:off x="3162300" y="790575"/>
          <a:ext cx="11334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Verbal Memory</a:t>
          </a:r>
        </a:p>
      </xdr:txBody>
    </xdr:sp>
    <xdr:clientData/>
  </xdr:twoCellAnchor>
  <xdr:twoCellAnchor>
    <xdr:from>
      <xdr:col>7</xdr:col>
      <xdr:colOff>114300</xdr:colOff>
      <xdr:row>4</xdr:row>
      <xdr:rowOff>47625</xdr:rowOff>
    </xdr:from>
    <xdr:to>
      <xdr:col>8</xdr:col>
      <xdr:colOff>749300</xdr:colOff>
      <xdr:row>5</xdr:row>
      <xdr:rowOff>161926</xdr:rowOff>
    </xdr:to>
    <xdr:sp macro="" textlink="">
      <xdr:nvSpPr>
        <xdr:cNvPr id="33" name="Rectangle: Rounded Corners 32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0000000-0008-0000-0500-000021000000}"/>
            </a:ext>
          </a:extLst>
        </xdr:cNvPr>
        <xdr:cNvSpPr/>
      </xdr:nvSpPr>
      <xdr:spPr>
        <a:xfrm>
          <a:off x="4889500" y="796925"/>
          <a:ext cx="13081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Visual Memory</a:t>
          </a:r>
        </a:p>
      </xdr:txBody>
    </xdr:sp>
    <xdr:clientData/>
  </xdr:twoCellAnchor>
  <xdr:twoCellAnchor>
    <xdr:from>
      <xdr:col>8</xdr:col>
      <xdr:colOff>869950</xdr:colOff>
      <xdr:row>4</xdr:row>
      <xdr:rowOff>50800</xdr:rowOff>
    </xdr:from>
    <xdr:to>
      <xdr:col>10</xdr:col>
      <xdr:colOff>603249</xdr:colOff>
      <xdr:row>5</xdr:row>
      <xdr:rowOff>165101</xdr:rowOff>
    </xdr:to>
    <xdr:sp macro="" textlink="">
      <xdr:nvSpPr>
        <xdr:cNvPr id="34" name="Rectangle: Rounded Corners 33">
          <a:hlinkClick xmlns:r="http://schemas.openxmlformats.org/officeDocument/2006/relationships" r:id="rId5"/>
          <a:extLst>
            <a:ext uri="{FF2B5EF4-FFF2-40B4-BE49-F238E27FC236}">
              <a16:creationId xmlns="" xmlns:a16="http://schemas.microsoft.com/office/drawing/2014/main" id="{00000000-0008-0000-0500-000022000000}"/>
            </a:ext>
          </a:extLst>
        </xdr:cNvPr>
        <xdr:cNvSpPr/>
      </xdr:nvSpPr>
      <xdr:spPr>
        <a:xfrm>
          <a:off x="6318250" y="800100"/>
          <a:ext cx="1650999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Excecutive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11</xdr:col>
      <xdr:colOff>47626</xdr:colOff>
      <xdr:row>4</xdr:row>
      <xdr:rowOff>53975</xdr:rowOff>
    </xdr:from>
    <xdr:to>
      <xdr:col>12</xdr:col>
      <xdr:colOff>263526</xdr:colOff>
      <xdr:row>5</xdr:row>
      <xdr:rowOff>168276</xdr:rowOff>
    </xdr:to>
    <xdr:sp macro="" textlink="">
      <xdr:nvSpPr>
        <xdr:cNvPr id="35" name="Rectangle: Rounded Corners 34">
          <a:hlinkClick xmlns:r="http://schemas.openxmlformats.org/officeDocument/2006/relationships" r:id="rId6"/>
          <a:extLst>
            <a:ext uri="{FF2B5EF4-FFF2-40B4-BE49-F238E27FC236}">
              <a16:creationId xmlns="" xmlns:a16="http://schemas.microsoft.com/office/drawing/2014/main" id="{00000000-0008-0000-0500-000023000000}"/>
            </a:ext>
          </a:extLst>
        </xdr:cNvPr>
        <xdr:cNvSpPr/>
      </xdr:nvSpPr>
      <xdr:spPr>
        <a:xfrm>
          <a:off x="8086726" y="803275"/>
          <a:ext cx="8890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RBANS</a:t>
          </a:r>
        </a:p>
      </xdr:txBody>
    </xdr:sp>
    <xdr:clientData/>
  </xdr:twoCellAnchor>
  <xdr:twoCellAnchor>
    <xdr:from>
      <xdr:col>12</xdr:col>
      <xdr:colOff>352424</xdr:colOff>
      <xdr:row>4</xdr:row>
      <xdr:rowOff>53975</xdr:rowOff>
    </xdr:from>
    <xdr:to>
      <xdr:col>14</xdr:col>
      <xdr:colOff>314325</xdr:colOff>
      <xdr:row>5</xdr:row>
      <xdr:rowOff>168276</xdr:rowOff>
    </xdr:to>
    <xdr:sp macro="" textlink="">
      <xdr:nvSpPr>
        <xdr:cNvPr id="36" name="Rectangle: Rounded Corners 35">
          <a:hlinkClick xmlns:r="http://schemas.openxmlformats.org/officeDocument/2006/relationships" r:id="rId7"/>
          <a:extLst>
            <a:ext uri="{FF2B5EF4-FFF2-40B4-BE49-F238E27FC236}">
              <a16:creationId xmlns="" xmlns:a16="http://schemas.microsoft.com/office/drawing/2014/main" id="{00000000-0008-0000-0500-000024000000}"/>
            </a:ext>
          </a:extLst>
        </xdr:cNvPr>
        <xdr:cNvSpPr/>
      </xdr:nvSpPr>
      <xdr:spPr>
        <a:xfrm>
          <a:off x="9064624" y="803275"/>
          <a:ext cx="1308101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Mood Measures</a:t>
          </a:r>
        </a:p>
      </xdr:txBody>
    </xdr:sp>
    <xdr:clientData/>
  </xdr:twoCellAnchor>
  <xdr:twoCellAnchor>
    <xdr:from>
      <xdr:col>14</xdr:col>
      <xdr:colOff>438150</xdr:colOff>
      <xdr:row>4</xdr:row>
      <xdr:rowOff>53975</xdr:rowOff>
    </xdr:from>
    <xdr:to>
      <xdr:col>15</xdr:col>
      <xdr:colOff>590550</xdr:colOff>
      <xdr:row>5</xdr:row>
      <xdr:rowOff>168276</xdr:rowOff>
    </xdr:to>
    <xdr:sp macro="" textlink="">
      <xdr:nvSpPr>
        <xdr:cNvPr id="37" name="Rectangle: Rounded Corners 36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00000000-0008-0000-0500-000025000000}"/>
            </a:ext>
          </a:extLst>
        </xdr:cNvPr>
        <xdr:cNvSpPr/>
      </xdr:nvSpPr>
      <xdr:spPr>
        <a:xfrm>
          <a:off x="10496550" y="803275"/>
          <a:ext cx="8255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Language</a:t>
          </a:r>
        </a:p>
      </xdr:txBody>
    </xdr:sp>
    <xdr:clientData/>
  </xdr:twoCellAnchor>
  <xdr:twoCellAnchor>
    <xdr:from>
      <xdr:col>15</xdr:col>
      <xdr:colOff>666750</xdr:colOff>
      <xdr:row>4</xdr:row>
      <xdr:rowOff>53975</xdr:rowOff>
    </xdr:from>
    <xdr:to>
      <xdr:col>17</xdr:col>
      <xdr:colOff>146050</xdr:colOff>
      <xdr:row>5</xdr:row>
      <xdr:rowOff>168276</xdr:rowOff>
    </xdr:to>
    <xdr:sp macro="" textlink="">
      <xdr:nvSpPr>
        <xdr:cNvPr id="38" name="Rectangle: Rounded Corners 37">
          <a:hlinkClick xmlns:r="http://schemas.openxmlformats.org/officeDocument/2006/relationships" r:id="rId9"/>
          <a:extLst>
            <a:ext uri="{FF2B5EF4-FFF2-40B4-BE49-F238E27FC236}">
              <a16:creationId xmlns="" xmlns:a16="http://schemas.microsoft.com/office/drawing/2014/main" id="{00000000-0008-0000-0500-000026000000}"/>
            </a:ext>
          </a:extLst>
        </xdr:cNvPr>
        <xdr:cNvSpPr/>
      </xdr:nvSpPr>
      <xdr:spPr>
        <a:xfrm>
          <a:off x="11398250" y="803275"/>
          <a:ext cx="8255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Function</a:t>
          </a:r>
        </a:p>
      </xdr:txBody>
    </xdr:sp>
    <xdr:clientData/>
  </xdr:twoCellAnchor>
  <xdr:twoCellAnchor>
    <xdr:from>
      <xdr:col>17</xdr:col>
      <xdr:colOff>228599</xdr:colOff>
      <xdr:row>4</xdr:row>
      <xdr:rowOff>53975</xdr:rowOff>
    </xdr:from>
    <xdr:to>
      <xdr:col>19</xdr:col>
      <xdr:colOff>180974</xdr:colOff>
      <xdr:row>5</xdr:row>
      <xdr:rowOff>168276</xdr:rowOff>
    </xdr:to>
    <xdr:sp macro="" textlink="">
      <xdr:nvSpPr>
        <xdr:cNvPr id="39" name="Rectangle: Rounded Corners 38">
          <a:hlinkClick xmlns:r="http://schemas.openxmlformats.org/officeDocument/2006/relationships" r:id="rId10"/>
          <a:extLst>
            <a:ext uri="{FF2B5EF4-FFF2-40B4-BE49-F238E27FC236}">
              <a16:creationId xmlns="" xmlns:a16="http://schemas.microsoft.com/office/drawing/2014/main" id="{00000000-0008-0000-0500-000027000000}"/>
            </a:ext>
          </a:extLst>
        </xdr:cNvPr>
        <xdr:cNvSpPr/>
      </xdr:nvSpPr>
      <xdr:spPr>
        <a:xfrm>
          <a:off x="12306299" y="803275"/>
          <a:ext cx="12985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Effort</a:t>
          </a:r>
          <a:r>
            <a:rPr lang="en-IE" sz="1100" baseline="0"/>
            <a:t> Measures</a:t>
          </a:r>
          <a:endParaRPr lang="en-IE" sz="1100"/>
        </a:p>
      </xdr:txBody>
    </xdr:sp>
    <xdr:clientData/>
  </xdr:twoCellAnchor>
  <xdr:twoCellAnchor>
    <xdr:from>
      <xdr:col>0</xdr:col>
      <xdr:colOff>63500</xdr:colOff>
      <xdr:row>0</xdr:row>
      <xdr:rowOff>63500</xdr:rowOff>
    </xdr:from>
    <xdr:to>
      <xdr:col>1</xdr:col>
      <xdr:colOff>482600</xdr:colOff>
      <xdr:row>1</xdr:row>
      <xdr:rowOff>120650</xdr:rowOff>
    </xdr:to>
    <xdr:sp macro="" textlink="">
      <xdr:nvSpPr>
        <xdr:cNvPr id="25" name="Rectangle: Rounded Corners 39">
          <a:hlinkClick xmlns:r="http://schemas.openxmlformats.org/officeDocument/2006/relationships" r:id="rId11"/>
          <a:extLst>
            <a:ext uri="{FF2B5EF4-FFF2-40B4-BE49-F238E27FC236}">
              <a16:creationId xmlns="" xmlns:a16="http://schemas.microsoft.com/office/drawing/2014/main" id="{00000000-0008-0000-0500-000019000000}"/>
            </a:ext>
          </a:extLst>
        </xdr:cNvPr>
        <xdr:cNvSpPr/>
      </xdr:nvSpPr>
      <xdr:spPr>
        <a:xfrm>
          <a:off x="63500" y="63500"/>
          <a:ext cx="1155700" cy="24765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REPORT</a:t>
          </a:r>
        </a:p>
      </xdr:txBody>
    </xdr:sp>
    <xdr:clientData/>
  </xdr:twoCellAnchor>
  <xdr:twoCellAnchor>
    <xdr:from>
      <xdr:col>0</xdr:col>
      <xdr:colOff>63500</xdr:colOff>
      <xdr:row>2</xdr:row>
      <xdr:rowOff>0</xdr:rowOff>
    </xdr:from>
    <xdr:to>
      <xdr:col>1</xdr:col>
      <xdr:colOff>482600</xdr:colOff>
      <xdr:row>3</xdr:row>
      <xdr:rowOff>50800</xdr:rowOff>
    </xdr:to>
    <xdr:sp macro="" textlink="">
      <xdr:nvSpPr>
        <xdr:cNvPr id="26" name="Rectangle: Rounded Corners 75">
          <a:hlinkClick xmlns:r="http://schemas.openxmlformats.org/officeDocument/2006/relationships" r:id="rId12"/>
          <a:extLst>
            <a:ext uri="{FF2B5EF4-FFF2-40B4-BE49-F238E27FC236}">
              <a16:creationId xmlns="" xmlns:a16="http://schemas.microsoft.com/office/drawing/2014/main" id="{00000000-0008-0000-0500-00001A000000}"/>
            </a:ext>
          </a:extLst>
        </xdr:cNvPr>
        <xdr:cNvSpPr/>
      </xdr:nvSpPr>
      <xdr:spPr>
        <a:xfrm>
          <a:off x="63500" y="381000"/>
          <a:ext cx="1155700" cy="2413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HOME</a:t>
          </a:r>
        </a:p>
      </xdr:txBody>
    </xdr:sp>
    <xdr:clientData/>
  </xdr:twoCellAnchor>
  <xdr:twoCellAnchor>
    <xdr:from>
      <xdr:col>14</xdr:col>
      <xdr:colOff>0</xdr:colOff>
      <xdr:row>18</xdr:row>
      <xdr:rowOff>0</xdr:rowOff>
    </xdr:from>
    <xdr:to>
      <xdr:col>15</xdr:col>
      <xdr:colOff>0</xdr:colOff>
      <xdr:row>19</xdr:row>
      <xdr:rowOff>120650</xdr:rowOff>
    </xdr:to>
    <xdr:sp macro="" textlink="">
      <xdr:nvSpPr>
        <xdr:cNvPr id="23" name="Arrow: Right 73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0000000-0008-0000-0500-000017000000}"/>
            </a:ext>
          </a:extLst>
        </xdr:cNvPr>
        <xdr:cNvSpPr/>
      </xdr:nvSpPr>
      <xdr:spPr>
        <a:xfrm>
          <a:off x="9486900" y="3416300"/>
          <a:ext cx="673100" cy="323850"/>
        </a:xfrm>
        <a:prstGeom prst="righ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2</xdr:col>
      <xdr:colOff>0</xdr:colOff>
      <xdr:row>18</xdr:row>
      <xdr:rowOff>0</xdr:rowOff>
    </xdr:from>
    <xdr:to>
      <xdr:col>2</xdr:col>
      <xdr:colOff>654050</xdr:colOff>
      <xdr:row>19</xdr:row>
      <xdr:rowOff>152400</xdr:rowOff>
    </xdr:to>
    <xdr:sp macro="" textlink="">
      <xdr:nvSpPr>
        <xdr:cNvPr id="17" name="Arrow: Left 15">
          <a:hlinkClick xmlns:r="http://schemas.openxmlformats.org/officeDocument/2006/relationships" r:id="rId12"/>
          <a:extLst>
            <a:ext uri="{FF2B5EF4-FFF2-40B4-BE49-F238E27FC236}">
              <a16:creationId xmlns="" xmlns:a16="http://schemas.microsoft.com/office/drawing/2014/main" id="{C2BD7553-2A82-C845-9028-B9CC6773B544}"/>
            </a:ext>
          </a:extLst>
        </xdr:cNvPr>
        <xdr:cNvSpPr/>
      </xdr:nvSpPr>
      <xdr:spPr>
        <a:xfrm>
          <a:off x="1409700" y="3683000"/>
          <a:ext cx="654050" cy="355600"/>
        </a:xfrm>
        <a:prstGeom prst="lef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13</xdr:row>
      <xdr:rowOff>0</xdr:rowOff>
    </xdr:from>
    <xdr:to>
      <xdr:col>0</xdr:col>
      <xdr:colOff>190500</xdr:colOff>
      <xdr:row>14</xdr:row>
      <xdr:rowOff>161925</xdr:rowOff>
    </xdr:to>
    <xdr:sp macro="" textlink="">
      <xdr:nvSpPr>
        <xdr:cNvPr id="16" name="Arrow: Left 15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700-000010000000}"/>
            </a:ext>
          </a:extLst>
        </xdr:cNvPr>
        <xdr:cNvSpPr/>
      </xdr:nvSpPr>
      <xdr:spPr>
        <a:xfrm>
          <a:off x="209550" y="2705100"/>
          <a:ext cx="590550" cy="361950"/>
        </a:xfrm>
        <a:prstGeom prst="lef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0</xdr:col>
      <xdr:colOff>85725</xdr:colOff>
      <xdr:row>4</xdr:row>
      <xdr:rowOff>38099</xdr:rowOff>
    </xdr:from>
    <xdr:to>
      <xdr:col>2</xdr:col>
      <xdr:colOff>409575</xdr:colOff>
      <xdr:row>5</xdr:row>
      <xdr:rowOff>152400</xdr:rowOff>
    </xdr:to>
    <xdr:sp macro="" textlink="">
      <xdr:nvSpPr>
        <xdr:cNvPr id="22" name="Rectangle: Rounded Corners 2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700-000016000000}"/>
            </a:ext>
          </a:extLst>
        </xdr:cNvPr>
        <xdr:cNvSpPr/>
      </xdr:nvSpPr>
      <xdr:spPr>
        <a:xfrm>
          <a:off x="85725" y="790574"/>
          <a:ext cx="154305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Premorbid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2</xdr:col>
      <xdr:colOff>485775</xdr:colOff>
      <xdr:row>4</xdr:row>
      <xdr:rowOff>38100</xdr:rowOff>
    </xdr:from>
    <xdr:to>
      <xdr:col>5</xdr:col>
      <xdr:colOff>9525</xdr:colOff>
      <xdr:row>5</xdr:row>
      <xdr:rowOff>152401</xdr:rowOff>
    </xdr:to>
    <xdr:sp macro="" textlink="">
      <xdr:nvSpPr>
        <xdr:cNvPr id="23" name="Rectangle: Rounded Corners 22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0000000-0008-0000-0700-000017000000}"/>
            </a:ext>
          </a:extLst>
        </xdr:cNvPr>
        <xdr:cNvSpPr/>
      </xdr:nvSpPr>
      <xdr:spPr>
        <a:xfrm>
          <a:off x="1704975" y="790575"/>
          <a:ext cx="1381125" cy="304801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Current Functioning</a:t>
          </a:r>
        </a:p>
      </xdr:txBody>
    </xdr:sp>
    <xdr:clientData/>
  </xdr:twoCellAnchor>
  <xdr:twoCellAnchor>
    <xdr:from>
      <xdr:col>5</xdr:col>
      <xdr:colOff>123825</xdr:colOff>
      <xdr:row>4</xdr:row>
      <xdr:rowOff>38100</xdr:rowOff>
    </xdr:from>
    <xdr:to>
      <xdr:col>7</xdr:col>
      <xdr:colOff>0</xdr:colOff>
      <xdr:row>5</xdr:row>
      <xdr:rowOff>152401</xdr:rowOff>
    </xdr:to>
    <xdr:sp macro="" textlink="">
      <xdr:nvSpPr>
        <xdr:cNvPr id="24" name="Rectangle: Rounded Corners 23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700-000018000000}"/>
            </a:ext>
          </a:extLst>
        </xdr:cNvPr>
        <xdr:cNvSpPr/>
      </xdr:nvSpPr>
      <xdr:spPr>
        <a:xfrm>
          <a:off x="3200400" y="790575"/>
          <a:ext cx="116205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Verbal Memory</a:t>
          </a:r>
        </a:p>
      </xdr:txBody>
    </xdr:sp>
    <xdr:clientData/>
  </xdr:twoCellAnchor>
  <xdr:twoCellAnchor>
    <xdr:from>
      <xdr:col>7</xdr:col>
      <xdr:colOff>101600</xdr:colOff>
      <xdr:row>4</xdr:row>
      <xdr:rowOff>34925</xdr:rowOff>
    </xdr:from>
    <xdr:to>
      <xdr:col>8</xdr:col>
      <xdr:colOff>63500</xdr:colOff>
      <xdr:row>5</xdr:row>
      <xdr:rowOff>149226</xdr:rowOff>
    </xdr:to>
    <xdr:sp macro="" textlink="">
      <xdr:nvSpPr>
        <xdr:cNvPr id="25" name="Rectangle: Rounded Corners 24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0000000-0008-0000-0700-000019000000}"/>
            </a:ext>
          </a:extLst>
        </xdr:cNvPr>
        <xdr:cNvSpPr/>
      </xdr:nvSpPr>
      <xdr:spPr>
        <a:xfrm>
          <a:off x="5207000" y="784225"/>
          <a:ext cx="11557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Visual Memory</a:t>
          </a:r>
        </a:p>
      </xdr:txBody>
    </xdr:sp>
    <xdr:clientData/>
  </xdr:twoCellAnchor>
  <xdr:twoCellAnchor>
    <xdr:from>
      <xdr:col>8</xdr:col>
      <xdr:colOff>123824</xdr:colOff>
      <xdr:row>4</xdr:row>
      <xdr:rowOff>31751</xdr:rowOff>
    </xdr:from>
    <xdr:to>
      <xdr:col>10</xdr:col>
      <xdr:colOff>552449</xdr:colOff>
      <xdr:row>5</xdr:row>
      <xdr:rowOff>146051</xdr:rowOff>
    </xdr:to>
    <xdr:sp macro="" textlink="">
      <xdr:nvSpPr>
        <xdr:cNvPr id="26" name="Rectangle: Rounded Corners 25">
          <a:hlinkClick xmlns:r="http://schemas.openxmlformats.org/officeDocument/2006/relationships" r:id="rId5"/>
          <a:extLst>
            <a:ext uri="{FF2B5EF4-FFF2-40B4-BE49-F238E27FC236}">
              <a16:creationId xmlns="" xmlns:a16="http://schemas.microsoft.com/office/drawing/2014/main" id="{00000000-0008-0000-0700-00001A000000}"/>
            </a:ext>
          </a:extLst>
        </xdr:cNvPr>
        <xdr:cNvSpPr/>
      </xdr:nvSpPr>
      <xdr:spPr>
        <a:xfrm>
          <a:off x="6423024" y="781051"/>
          <a:ext cx="1368425" cy="3048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Excecutive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10</xdr:col>
      <xdr:colOff>638176</xdr:colOff>
      <xdr:row>4</xdr:row>
      <xdr:rowOff>34925</xdr:rowOff>
    </xdr:from>
    <xdr:to>
      <xdr:col>12</xdr:col>
      <xdr:colOff>180976</xdr:colOff>
      <xdr:row>5</xdr:row>
      <xdr:rowOff>149226</xdr:rowOff>
    </xdr:to>
    <xdr:sp macro="" textlink="">
      <xdr:nvSpPr>
        <xdr:cNvPr id="27" name="Rectangle: Rounded Corners 26">
          <a:hlinkClick xmlns:r="http://schemas.openxmlformats.org/officeDocument/2006/relationships" r:id="rId6"/>
          <a:extLst>
            <a:ext uri="{FF2B5EF4-FFF2-40B4-BE49-F238E27FC236}">
              <a16:creationId xmlns="" xmlns:a16="http://schemas.microsoft.com/office/drawing/2014/main" id="{00000000-0008-0000-0700-00001B000000}"/>
            </a:ext>
          </a:extLst>
        </xdr:cNvPr>
        <xdr:cNvSpPr/>
      </xdr:nvSpPr>
      <xdr:spPr>
        <a:xfrm>
          <a:off x="7877176" y="784225"/>
          <a:ext cx="13589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RBANS</a:t>
          </a:r>
        </a:p>
      </xdr:txBody>
    </xdr:sp>
    <xdr:clientData/>
  </xdr:twoCellAnchor>
  <xdr:twoCellAnchor>
    <xdr:from>
      <xdr:col>12</xdr:col>
      <xdr:colOff>260349</xdr:colOff>
      <xdr:row>4</xdr:row>
      <xdr:rowOff>47625</xdr:rowOff>
    </xdr:from>
    <xdr:to>
      <xdr:col>13</xdr:col>
      <xdr:colOff>825500</xdr:colOff>
      <xdr:row>5</xdr:row>
      <xdr:rowOff>161926</xdr:rowOff>
    </xdr:to>
    <xdr:sp macro="" textlink="">
      <xdr:nvSpPr>
        <xdr:cNvPr id="28" name="Rectangle: Rounded Corners 27">
          <a:hlinkClick xmlns:r="http://schemas.openxmlformats.org/officeDocument/2006/relationships" r:id="rId7"/>
          <a:extLst>
            <a:ext uri="{FF2B5EF4-FFF2-40B4-BE49-F238E27FC236}">
              <a16:creationId xmlns="" xmlns:a16="http://schemas.microsoft.com/office/drawing/2014/main" id="{00000000-0008-0000-0700-00001C000000}"/>
            </a:ext>
          </a:extLst>
        </xdr:cNvPr>
        <xdr:cNvSpPr/>
      </xdr:nvSpPr>
      <xdr:spPr>
        <a:xfrm>
          <a:off x="9315449" y="796925"/>
          <a:ext cx="1352551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Mood Measures</a:t>
          </a:r>
        </a:p>
      </xdr:txBody>
    </xdr:sp>
    <xdr:clientData/>
  </xdr:twoCellAnchor>
  <xdr:twoCellAnchor>
    <xdr:from>
      <xdr:col>13</xdr:col>
      <xdr:colOff>946150</xdr:colOff>
      <xdr:row>4</xdr:row>
      <xdr:rowOff>50800</xdr:rowOff>
    </xdr:from>
    <xdr:to>
      <xdr:col>14</xdr:col>
      <xdr:colOff>552450</xdr:colOff>
      <xdr:row>5</xdr:row>
      <xdr:rowOff>165101</xdr:rowOff>
    </xdr:to>
    <xdr:sp macro="" textlink="">
      <xdr:nvSpPr>
        <xdr:cNvPr id="29" name="Rectangle: Rounded Corners 28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00000000-0008-0000-0700-00001D000000}"/>
            </a:ext>
          </a:extLst>
        </xdr:cNvPr>
        <xdr:cNvSpPr/>
      </xdr:nvSpPr>
      <xdr:spPr>
        <a:xfrm>
          <a:off x="10788650" y="800100"/>
          <a:ext cx="9144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Language</a:t>
          </a:r>
        </a:p>
      </xdr:txBody>
    </xdr:sp>
    <xdr:clientData/>
  </xdr:twoCellAnchor>
  <xdr:twoCellAnchor>
    <xdr:from>
      <xdr:col>14</xdr:col>
      <xdr:colOff>676275</xdr:colOff>
      <xdr:row>4</xdr:row>
      <xdr:rowOff>50800</xdr:rowOff>
    </xdr:from>
    <xdr:to>
      <xdr:col>16</xdr:col>
      <xdr:colOff>66675</xdr:colOff>
      <xdr:row>5</xdr:row>
      <xdr:rowOff>165101</xdr:rowOff>
    </xdr:to>
    <xdr:sp macro="" textlink="">
      <xdr:nvSpPr>
        <xdr:cNvPr id="30" name="Rectangle: Rounded Corners 29">
          <a:hlinkClick xmlns:r="http://schemas.openxmlformats.org/officeDocument/2006/relationships" r:id="rId9"/>
          <a:extLst>
            <a:ext uri="{FF2B5EF4-FFF2-40B4-BE49-F238E27FC236}">
              <a16:creationId xmlns="" xmlns:a16="http://schemas.microsoft.com/office/drawing/2014/main" id="{00000000-0008-0000-0700-00001E000000}"/>
            </a:ext>
          </a:extLst>
        </xdr:cNvPr>
        <xdr:cNvSpPr/>
      </xdr:nvSpPr>
      <xdr:spPr>
        <a:xfrm>
          <a:off x="11826875" y="800100"/>
          <a:ext cx="8255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Function</a:t>
          </a:r>
        </a:p>
      </xdr:txBody>
    </xdr:sp>
    <xdr:clientData/>
  </xdr:twoCellAnchor>
  <xdr:twoCellAnchor>
    <xdr:from>
      <xdr:col>16</xdr:col>
      <xdr:colOff>152400</xdr:colOff>
      <xdr:row>4</xdr:row>
      <xdr:rowOff>47625</xdr:rowOff>
    </xdr:from>
    <xdr:to>
      <xdr:col>17</xdr:col>
      <xdr:colOff>565149</xdr:colOff>
      <xdr:row>5</xdr:row>
      <xdr:rowOff>161926</xdr:rowOff>
    </xdr:to>
    <xdr:sp macro="" textlink="">
      <xdr:nvSpPr>
        <xdr:cNvPr id="31" name="Rectangle: Rounded Corners 30">
          <a:hlinkClick xmlns:r="http://schemas.openxmlformats.org/officeDocument/2006/relationships" r:id="rId10"/>
          <a:extLst>
            <a:ext uri="{FF2B5EF4-FFF2-40B4-BE49-F238E27FC236}">
              <a16:creationId xmlns="" xmlns:a16="http://schemas.microsoft.com/office/drawing/2014/main" id="{00000000-0008-0000-0700-00001F000000}"/>
            </a:ext>
          </a:extLst>
        </xdr:cNvPr>
        <xdr:cNvSpPr/>
      </xdr:nvSpPr>
      <xdr:spPr>
        <a:xfrm>
          <a:off x="12738100" y="796925"/>
          <a:ext cx="1187449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Effort</a:t>
          </a:r>
          <a:r>
            <a:rPr lang="en-IE" sz="1100" baseline="0"/>
            <a:t> Measures</a:t>
          </a:r>
          <a:endParaRPr lang="en-IE" sz="1100"/>
        </a:p>
      </xdr:txBody>
    </xdr:sp>
    <xdr:clientData/>
  </xdr:twoCellAnchor>
  <xdr:twoCellAnchor>
    <xdr:from>
      <xdr:col>0</xdr:col>
      <xdr:colOff>50800</xdr:colOff>
      <xdr:row>80</xdr:row>
      <xdr:rowOff>155575</xdr:rowOff>
    </xdr:from>
    <xdr:to>
      <xdr:col>11</xdr:col>
      <xdr:colOff>403225</xdr:colOff>
      <xdr:row>96</xdr:row>
      <xdr:rowOff>155575</xdr:rowOff>
    </xdr:to>
    <xdr:graphicFrame macro="">
      <xdr:nvGraphicFramePr>
        <xdr:cNvPr id="20" name="Chart 19">
          <a:extLst>
            <a:ext uri="{FF2B5EF4-FFF2-40B4-BE49-F238E27FC236}">
              <a16:creationId xmlns="" xmlns:a16="http://schemas.microsoft.com/office/drawing/2014/main" id="{00000000-0008-0000-07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63500</xdr:colOff>
      <xdr:row>0</xdr:row>
      <xdr:rowOff>63500</xdr:rowOff>
    </xdr:from>
    <xdr:to>
      <xdr:col>1</xdr:col>
      <xdr:colOff>546100</xdr:colOff>
      <xdr:row>1</xdr:row>
      <xdr:rowOff>120650</xdr:rowOff>
    </xdr:to>
    <xdr:sp macro="" textlink="">
      <xdr:nvSpPr>
        <xdr:cNvPr id="37" name="Rectangle: Rounded Corners 39">
          <a:hlinkClick xmlns:r="http://schemas.openxmlformats.org/officeDocument/2006/relationships" r:id="rId12"/>
          <a:extLst>
            <a:ext uri="{FF2B5EF4-FFF2-40B4-BE49-F238E27FC236}">
              <a16:creationId xmlns="" xmlns:a16="http://schemas.microsoft.com/office/drawing/2014/main" id="{00000000-0008-0000-0700-000025000000}"/>
            </a:ext>
          </a:extLst>
        </xdr:cNvPr>
        <xdr:cNvSpPr/>
      </xdr:nvSpPr>
      <xdr:spPr>
        <a:xfrm>
          <a:off x="63500" y="63500"/>
          <a:ext cx="1155700" cy="24765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REPORT</a:t>
          </a:r>
        </a:p>
      </xdr:txBody>
    </xdr:sp>
    <xdr:clientData/>
  </xdr:twoCellAnchor>
  <xdr:twoCellAnchor>
    <xdr:from>
      <xdr:col>0</xdr:col>
      <xdr:colOff>63500</xdr:colOff>
      <xdr:row>2</xdr:row>
      <xdr:rowOff>0</xdr:rowOff>
    </xdr:from>
    <xdr:to>
      <xdr:col>1</xdr:col>
      <xdr:colOff>546100</xdr:colOff>
      <xdr:row>3</xdr:row>
      <xdr:rowOff>50800</xdr:rowOff>
    </xdr:to>
    <xdr:sp macro="" textlink="">
      <xdr:nvSpPr>
        <xdr:cNvPr id="38" name="Rectangle: Rounded Corners 75">
          <a:hlinkClick xmlns:r="http://schemas.openxmlformats.org/officeDocument/2006/relationships" r:id="rId13"/>
          <a:extLst>
            <a:ext uri="{FF2B5EF4-FFF2-40B4-BE49-F238E27FC236}">
              <a16:creationId xmlns="" xmlns:a16="http://schemas.microsoft.com/office/drawing/2014/main" id="{00000000-0008-0000-0700-000026000000}"/>
            </a:ext>
          </a:extLst>
        </xdr:cNvPr>
        <xdr:cNvSpPr/>
      </xdr:nvSpPr>
      <xdr:spPr>
        <a:xfrm>
          <a:off x="63500" y="381000"/>
          <a:ext cx="1155700" cy="2413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HOME</a:t>
          </a:r>
        </a:p>
      </xdr:txBody>
    </xdr:sp>
    <xdr:clientData/>
  </xdr:twoCellAnchor>
  <xdr:twoCellAnchor>
    <xdr:from>
      <xdr:col>0</xdr:col>
      <xdr:colOff>152400</xdr:colOff>
      <xdr:row>21</xdr:row>
      <xdr:rowOff>584200</xdr:rowOff>
    </xdr:from>
    <xdr:to>
      <xdr:col>1</xdr:col>
      <xdr:colOff>133350</xdr:colOff>
      <xdr:row>23</xdr:row>
      <xdr:rowOff>88900</xdr:rowOff>
    </xdr:to>
    <xdr:sp macro="" textlink="">
      <xdr:nvSpPr>
        <xdr:cNvPr id="17" name="Arrow: Left 15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4FD68E3B-1D20-FD41-94F4-807C6E41E5F3}"/>
            </a:ext>
          </a:extLst>
        </xdr:cNvPr>
        <xdr:cNvSpPr/>
      </xdr:nvSpPr>
      <xdr:spPr>
        <a:xfrm>
          <a:off x="152400" y="5207000"/>
          <a:ext cx="654050" cy="355600"/>
        </a:xfrm>
        <a:prstGeom prst="lef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15</xdr:col>
      <xdr:colOff>622300</xdr:colOff>
      <xdr:row>21</xdr:row>
      <xdr:rowOff>444500</xdr:rowOff>
    </xdr:from>
    <xdr:to>
      <xdr:col>16</xdr:col>
      <xdr:colOff>622300</xdr:colOff>
      <xdr:row>22</xdr:row>
      <xdr:rowOff>120650</xdr:rowOff>
    </xdr:to>
    <xdr:sp macro="" textlink="">
      <xdr:nvSpPr>
        <xdr:cNvPr id="18" name="Arrow: Right 73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96ECE86A-F806-0048-86AC-77C7E1D300A2}"/>
            </a:ext>
          </a:extLst>
        </xdr:cNvPr>
        <xdr:cNvSpPr/>
      </xdr:nvSpPr>
      <xdr:spPr>
        <a:xfrm>
          <a:off x="12534900" y="5067300"/>
          <a:ext cx="673100" cy="323850"/>
        </a:xfrm>
        <a:prstGeom prst="righ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0.10111</cdr:x>
      <cdr:y>0.28829</cdr:y>
    </cdr:from>
    <cdr:to>
      <cdr:x>0.89563</cdr:x>
      <cdr:y>0.51446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793551" y="922634"/>
          <a:ext cx="6235899" cy="72383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alpha val="21961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0.32987</cdr:x>
      <cdr:y>0.1599</cdr:y>
    </cdr:from>
    <cdr:to>
      <cdr:x>0.79884</cdr:x>
      <cdr:y>0.25201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2589035" y="511756"/>
          <a:ext cx="3680758" cy="294789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</cdr:spPr>
      <cdr:style>
        <a:lnRef xmlns:a="http://schemas.openxmlformats.org/drawingml/2006/main" idx="2">
          <a:schemeClr val="accent3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IE" sz="1100">
              <a:solidFill>
                <a:schemeClr val="tx1">
                  <a:lumMod val="50000"/>
                  <a:lumOff val="50000"/>
                </a:schemeClr>
              </a:solidFill>
            </a:rPr>
            <a:t>Current Intellectual</a:t>
          </a:r>
          <a:r>
            <a:rPr lang="en-IE" sz="1100" baseline="0">
              <a:solidFill>
                <a:schemeClr val="tx1">
                  <a:lumMod val="50000"/>
                  <a:lumOff val="50000"/>
                </a:schemeClr>
              </a:solidFill>
            </a:rPr>
            <a:t> Functioning WAIS-IV</a:t>
          </a:r>
          <a:endParaRPr lang="en-IE" sz="1100">
            <a:solidFill>
              <a:schemeClr val="tx1">
                <a:lumMod val="50000"/>
                <a:lumOff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0.89471</cdr:x>
      <cdr:y>0.27157</cdr:y>
    </cdr:from>
    <cdr:to>
      <cdr:x>0.91546</cdr:x>
      <cdr:y>0.49774</cdr:y>
    </cdr:to>
    <cdr:sp macro="" textlink="">
      <cdr:nvSpPr>
        <cdr:cNvPr id="14" name="Right Brace 13"/>
        <cdr:cNvSpPr/>
      </cdr:nvSpPr>
      <cdr:spPr>
        <a:xfrm xmlns:a="http://schemas.openxmlformats.org/drawingml/2006/main">
          <a:off x="7022200" y="869133"/>
          <a:ext cx="162859" cy="723834"/>
        </a:xfrm>
        <a:prstGeom xmlns:a="http://schemas.openxmlformats.org/drawingml/2006/main" prst="rightBrace">
          <a:avLst>
            <a:gd name="adj1" fmla="val 47807"/>
            <a:gd name="adj2" fmla="val 47885"/>
          </a:avLst>
        </a:prstGeom>
        <a:ln xmlns:a="http://schemas.openxmlformats.org/drawingml/2006/main" w="19050"/>
      </cdr:spPr>
      <cdr:style>
        <a:lnRef xmlns:a="http://schemas.openxmlformats.org/drawingml/2006/main" idx="1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0">
          <a:schemeClr val="accent3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b="1"/>
        </a:p>
      </cdr:txBody>
    </cdr:sp>
  </cdr:relSizeAnchor>
  <cdr:relSizeAnchor xmlns:cdr="http://schemas.openxmlformats.org/drawingml/2006/chartDrawing">
    <cdr:from>
      <cdr:x>0.90599</cdr:x>
      <cdr:y>0.3104</cdr:y>
    </cdr:from>
    <cdr:to>
      <cdr:x>1</cdr:x>
      <cdr:y>0.45238</cdr:y>
    </cdr:to>
    <cdr:sp macro="" textlink="">
      <cdr:nvSpPr>
        <cdr:cNvPr id="15" name="TextBox 14"/>
        <cdr:cNvSpPr txBox="1"/>
      </cdr:nvSpPr>
      <cdr:spPr>
        <a:xfrm xmlns:a="http://schemas.openxmlformats.org/drawingml/2006/main">
          <a:off x="7110763" y="993392"/>
          <a:ext cx="737837" cy="4544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E" sz="1100"/>
            <a:t>Expected</a:t>
          </a:r>
          <a:r>
            <a:rPr lang="en-IE" sz="1100" baseline="0"/>
            <a:t> Range</a:t>
          </a:r>
          <a:endParaRPr lang="en-IE" sz="1100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438150</xdr:colOff>
      <xdr:row>24</xdr:row>
      <xdr:rowOff>142875</xdr:rowOff>
    </xdr:from>
    <xdr:to>
      <xdr:col>17</xdr:col>
      <xdr:colOff>711200</xdr:colOff>
      <xdr:row>26</xdr:row>
      <xdr:rowOff>127000</xdr:rowOff>
    </xdr:to>
    <xdr:sp macro="" textlink="">
      <xdr:nvSpPr>
        <xdr:cNvPr id="15" name="Arrow: Right 14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A00-00000F000000}"/>
            </a:ext>
          </a:extLst>
        </xdr:cNvPr>
        <xdr:cNvSpPr/>
      </xdr:nvSpPr>
      <xdr:spPr>
        <a:xfrm>
          <a:off x="12287250" y="4905375"/>
          <a:ext cx="946150" cy="377825"/>
        </a:xfrm>
        <a:prstGeom prst="righ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0</xdr:col>
      <xdr:colOff>244474</xdr:colOff>
      <xdr:row>24</xdr:row>
      <xdr:rowOff>76200</xdr:rowOff>
    </xdr:from>
    <xdr:to>
      <xdr:col>1</xdr:col>
      <xdr:colOff>431800</xdr:colOff>
      <xdr:row>26</xdr:row>
      <xdr:rowOff>38100</xdr:rowOff>
    </xdr:to>
    <xdr:sp macro="" textlink="">
      <xdr:nvSpPr>
        <xdr:cNvPr id="16" name="Arrow: Left 15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0000000-0008-0000-0A00-000010000000}"/>
            </a:ext>
          </a:extLst>
        </xdr:cNvPr>
        <xdr:cNvSpPr/>
      </xdr:nvSpPr>
      <xdr:spPr>
        <a:xfrm>
          <a:off x="244474" y="4838700"/>
          <a:ext cx="860426" cy="355600"/>
        </a:xfrm>
        <a:prstGeom prst="lef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0</xdr:col>
      <xdr:colOff>85725</xdr:colOff>
      <xdr:row>4</xdr:row>
      <xdr:rowOff>47624</xdr:rowOff>
    </xdr:from>
    <xdr:to>
      <xdr:col>2</xdr:col>
      <xdr:colOff>400051</xdr:colOff>
      <xdr:row>5</xdr:row>
      <xdr:rowOff>161925</xdr:rowOff>
    </xdr:to>
    <xdr:sp macro="" textlink="">
      <xdr:nvSpPr>
        <xdr:cNvPr id="18" name="Rectangle: Rounded Corners 17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A00-000012000000}"/>
            </a:ext>
          </a:extLst>
        </xdr:cNvPr>
        <xdr:cNvSpPr/>
      </xdr:nvSpPr>
      <xdr:spPr>
        <a:xfrm>
          <a:off x="85725" y="800099"/>
          <a:ext cx="1533526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Premorbid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2</xdr:col>
      <xdr:colOff>485775</xdr:colOff>
      <xdr:row>4</xdr:row>
      <xdr:rowOff>47625</xdr:rowOff>
    </xdr:from>
    <xdr:to>
      <xdr:col>5</xdr:col>
      <xdr:colOff>38100</xdr:colOff>
      <xdr:row>5</xdr:row>
      <xdr:rowOff>161926</xdr:rowOff>
    </xdr:to>
    <xdr:sp macro="" textlink="">
      <xdr:nvSpPr>
        <xdr:cNvPr id="19" name="Rectangle: Rounded Corners 18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0000000-0008-0000-0A00-000013000000}"/>
            </a:ext>
          </a:extLst>
        </xdr:cNvPr>
        <xdr:cNvSpPr/>
      </xdr:nvSpPr>
      <xdr:spPr>
        <a:xfrm>
          <a:off x="1704975" y="800100"/>
          <a:ext cx="138112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Current Functioning</a:t>
          </a:r>
        </a:p>
      </xdr:txBody>
    </xdr:sp>
    <xdr:clientData/>
  </xdr:twoCellAnchor>
  <xdr:twoCellAnchor>
    <xdr:from>
      <xdr:col>5</xdr:col>
      <xdr:colOff>133350</xdr:colOff>
      <xdr:row>4</xdr:row>
      <xdr:rowOff>47625</xdr:rowOff>
    </xdr:from>
    <xdr:to>
      <xdr:col>7</xdr:col>
      <xdr:colOff>47625</xdr:colOff>
      <xdr:row>5</xdr:row>
      <xdr:rowOff>161926</xdr:rowOff>
    </xdr:to>
    <xdr:sp macro="" textlink="">
      <xdr:nvSpPr>
        <xdr:cNvPr id="20" name="Rectangle: Rounded Corners 19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0000000-0008-0000-0A00-000014000000}"/>
            </a:ext>
          </a:extLst>
        </xdr:cNvPr>
        <xdr:cNvSpPr/>
      </xdr:nvSpPr>
      <xdr:spPr>
        <a:xfrm>
          <a:off x="3181350" y="800100"/>
          <a:ext cx="1133475" cy="304801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Verbal Memory</a:t>
          </a:r>
        </a:p>
      </xdr:txBody>
    </xdr:sp>
    <xdr:clientData/>
  </xdr:twoCellAnchor>
  <xdr:twoCellAnchor>
    <xdr:from>
      <xdr:col>7</xdr:col>
      <xdr:colOff>152400</xdr:colOff>
      <xdr:row>4</xdr:row>
      <xdr:rowOff>38100</xdr:rowOff>
    </xdr:from>
    <xdr:to>
      <xdr:col>9</xdr:col>
      <xdr:colOff>57150</xdr:colOff>
      <xdr:row>5</xdr:row>
      <xdr:rowOff>152401</xdr:rowOff>
    </xdr:to>
    <xdr:sp macro="" textlink="">
      <xdr:nvSpPr>
        <xdr:cNvPr id="21" name="Rectangle: Rounded Corners 20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A00-000015000000}"/>
            </a:ext>
          </a:extLst>
        </xdr:cNvPr>
        <xdr:cNvSpPr/>
      </xdr:nvSpPr>
      <xdr:spPr>
        <a:xfrm>
          <a:off x="4419600" y="790575"/>
          <a:ext cx="12192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Visual Memory</a:t>
          </a:r>
        </a:p>
      </xdr:txBody>
    </xdr:sp>
    <xdr:clientData/>
  </xdr:twoCellAnchor>
  <xdr:twoCellAnchor>
    <xdr:from>
      <xdr:col>9</xdr:col>
      <xdr:colOff>161925</xdr:colOff>
      <xdr:row>4</xdr:row>
      <xdr:rowOff>38100</xdr:rowOff>
    </xdr:from>
    <xdr:to>
      <xdr:col>11</xdr:col>
      <xdr:colOff>101600</xdr:colOff>
      <xdr:row>5</xdr:row>
      <xdr:rowOff>152401</xdr:rowOff>
    </xdr:to>
    <xdr:sp macro="" textlink="">
      <xdr:nvSpPr>
        <xdr:cNvPr id="22" name="Rectangle: Rounded Corners 21">
          <a:hlinkClick xmlns:r="http://schemas.openxmlformats.org/officeDocument/2006/relationships" r:id="rId5"/>
          <a:extLst>
            <a:ext uri="{FF2B5EF4-FFF2-40B4-BE49-F238E27FC236}">
              <a16:creationId xmlns="" xmlns:a16="http://schemas.microsoft.com/office/drawing/2014/main" id="{00000000-0008-0000-0A00-000016000000}"/>
            </a:ext>
          </a:extLst>
        </xdr:cNvPr>
        <xdr:cNvSpPr/>
      </xdr:nvSpPr>
      <xdr:spPr>
        <a:xfrm>
          <a:off x="6321425" y="787400"/>
          <a:ext cx="17684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Excecutive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11</xdr:col>
      <xdr:colOff>196851</xdr:colOff>
      <xdr:row>4</xdr:row>
      <xdr:rowOff>38100</xdr:rowOff>
    </xdr:from>
    <xdr:to>
      <xdr:col>12</xdr:col>
      <xdr:colOff>101600</xdr:colOff>
      <xdr:row>5</xdr:row>
      <xdr:rowOff>152401</xdr:rowOff>
    </xdr:to>
    <xdr:sp macro="" textlink="">
      <xdr:nvSpPr>
        <xdr:cNvPr id="23" name="Rectangle: Rounded Corners 22">
          <a:hlinkClick xmlns:r="http://schemas.openxmlformats.org/officeDocument/2006/relationships" r:id="rId6"/>
          <a:extLst>
            <a:ext uri="{FF2B5EF4-FFF2-40B4-BE49-F238E27FC236}">
              <a16:creationId xmlns="" xmlns:a16="http://schemas.microsoft.com/office/drawing/2014/main" id="{00000000-0008-0000-0A00-000017000000}"/>
            </a:ext>
          </a:extLst>
        </xdr:cNvPr>
        <xdr:cNvSpPr/>
      </xdr:nvSpPr>
      <xdr:spPr>
        <a:xfrm>
          <a:off x="8185151" y="787400"/>
          <a:ext cx="692149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RBANS</a:t>
          </a:r>
        </a:p>
      </xdr:txBody>
    </xdr:sp>
    <xdr:clientData/>
  </xdr:twoCellAnchor>
  <xdr:twoCellAnchor>
    <xdr:from>
      <xdr:col>12</xdr:col>
      <xdr:colOff>203199</xdr:colOff>
      <xdr:row>4</xdr:row>
      <xdr:rowOff>38100</xdr:rowOff>
    </xdr:from>
    <xdr:to>
      <xdr:col>14</xdr:col>
      <xdr:colOff>139700</xdr:colOff>
      <xdr:row>5</xdr:row>
      <xdr:rowOff>152401</xdr:rowOff>
    </xdr:to>
    <xdr:sp macro="" textlink="">
      <xdr:nvSpPr>
        <xdr:cNvPr id="24" name="Rectangle: Rounded Corners 23">
          <a:hlinkClick xmlns:r="http://schemas.openxmlformats.org/officeDocument/2006/relationships" r:id="rId7"/>
          <a:extLst>
            <a:ext uri="{FF2B5EF4-FFF2-40B4-BE49-F238E27FC236}">
              <a16:creationId xmlns="" xmlns:a16="http://schemas.microsoft.com/office/drawing/2014/main" id="{00000000-0008-0000-0A00-000018000000}"/>
            </a:ext>
          </a:extLst>
        </xdr:cNvPr>
        <xdr:cNvSpPr/>
      </xdr:nvSpPr>
      <xdr:spPr>
        <a:xfrm>
          <a:off x="8978899" y="787400"/>
          <a:ext cx="1308101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Mood Measures</a:t>
          </a:r>
        </a:p>
      </xdr:txBody>
    </xdr:sp>
    <xdr:clientData/>
  </xdr:twoCellAnchor>
  <xdr:twoCellAnchor>
    <xdr:from>
      <xdr:col>14</xdr:col>
      <xdr:colOff>225425</xdr:colOff>
      <xdr:row>4</xdr:row>
      <xdr:rowOff>38100</xdr:rowOff>
    </xdr:from>
    <xdr:to>
      <xdr:col>15</xdr:col>
      <xdr:colOff>377825</xdr:colOff>
      <xdr:row>5</xdr:row>
      <xdr:rowOff>152401</xdr:rowOff>
    </xdr:to>
    <xdr:sp macro="" textlink="">
      <xdr:nvSpPr>
        <xdr:cNvPr id="25" name="Rectangle: Rounded Corners 24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00000000-0008-0000-0A00-000019000000}"/>
            </a:ext>
          </a:extLst>
        </xdr:cNvPr>
        <xdr:cNvSpPr/>
      </xdr:nvSpPr>
      <xdr:spPr>
        <a:xfrm>
          <a:off x="10372725" y="787400"/>
          <a:ext cx="8255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Language</a:t>
          </a:r>
        </a:p>
      </xdr:txBody>
    </xdr:sp>
    <xdr:clientData/>
  </xdr:twoCellAnchor>
  <xdr:twoCellAnchor>
    <xdr:from>
      <xdr:col>15</xdr:col>
      <xdr:colOff>482600</xdr:colOff>
      <xdr:row>4</xdr:row>
      <xdr:rowOff>38100</xdr:rowOff>
    </xdr:from>
    <xdr:to>
      <xdr:col>17</xdr:col>
      <xdr:colOff>50800</xdr:colOff>
      <xdr:row>5</xdr:row>
      <xdr:rowOff>152401</xdr:rowOff>
    </xdr:to>
    <xdr:sp macro="" textlink="">
      <xdr:nvSpPr>
        <xdr:cNvPr id="26" name="Rectangle: Rounded Corners 25">
          <a:hlinkClick xmlns:r="http://schemas.openxmlformats.org/officeDocument/2006/relationships" r:id="rId9"/>
          <a:extLst>
            <a:ext uri="{FF2B5EF4-FFF2-40B4-BE49-F238E27FC236}">
              <a16:creationId xmlns="" xmlns:a16="http://schemas.microsoft.com/office/drawing/2014/main" id="{00000000-0008-0000-0A00-00001A000000}"/>
            </a:ext>
          </a:extLst>
        </xdr:cNvPr>
        <xdr:cNvSpPr/>
      </xdr:nvSpPr>
      <xdr:spPr>
        <a:xfrm>
          <a:off x="11303000" y="787400"/>
          <a:ext cx="9144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Function</a:t>
          </a:r>
        </a:p>
      </xdr:txBody>
    </xdr:sp>
    <xdr:clientData/>
  </xdr:twoCellAnchor>
  <xdr:twoCellAnchor>
    <xdr:from>
      <xdr:col>17</xdr:col>
      <xdr:colOff>152399</xdr:colOff>
      <xdr:row>4</xdr:row>
      <xdr:rowOff>41275</xdr:rowOff>
    </xdr:from>
    <xdr:to>
      <xdr:col>18</xdr:col>
      <xdr:colOff>279400</xdr:colOff>
      <xdr:row>5</xdr:row>
      <xdr:rowOff>155576</xdr:rowOff>
    </xdr:to>
    <xdr:sp macro="" textlink="">
      <xdr:nvSpPr>
        <xdr:cNvPr id="27" name="Rectangle: Rounded Corners 26">
          <a:hlinkClick xmlns:r="http://schemas.openxmlformats.org/officeDocument/2006/relationships" r:id="rId10"/>
          <a:extLst>
            <a:ext uri="{FF2B5EF4-FFF2-40B4-BE49-F238E27FC236}">
              <a16:creationId xmlns="" xmlns:a16="http://schemas.microsoft.com/office/drawing/2014/main" id="{00000000-0008-0000-0A00-00001B000000}"/>
            </a:ext>
          </a:extLst>
        </xdr:cNvPr>
        <xdr:cNvSpPr/>
      </xdr:nvSpPr>
      <xdr:spPr>
        <a:xfrm>
          <a:off x="12318999" y="790575"/>
          <a:ext cx="1181101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Effort</a:t>
          </a:r>
          <a:r>
            <a:rPr lang="en-IE" sz="1100" baseline="0"/>
            <a:t> MeasuresLogical</a:t>
          </a:r>
          <a:endParaRPr lang="en-IE" sz="1100"/>
        </a:p>
      </xdr:txBody>
    </xdr:sp>
    <xdr:clientData/>
  </xdr:twoCellAnchor>
  <xdr:twoCellAnchor>
    <xdr:from>
      <xdr:col>0</xdr:col>
      <xdr:colOff>63500</xdr:colOff>
      <xdr:row>0</xdr:row>
      <xdr:rowOff>63500</xdr:rowOff>
    </xdr:from>
    <xdr:to>
      <xdr:col>1</xdr:col>
      <xdr:colOff>546100</xdr:colOff>
      <xdr:row>1</xdr:row>
      <xdr:rowOff>120650</xdr:rowOff>
    </xdr:to>
    <xdr:sp macro="" textlink="">
      <xdr:nvSpPr>
        <xdr:cNvPr id="30" name="Rectangle: Rounded Corners 39">
          <a:hlinkClick xmlns:r="http://schemas.openxmlformats.org/officeDocument/2006/relationships" r:id="rId11"/>
          <a:extLst>
            <a:ext uri="{FF2B5EF4-FFF2-40B4-BE49-F238E27FC236}">
              <a16:creationId xmlns="" xmlns:a16="http://schemas.microsoft.com/office/drawing/2014/main" id="{00000000-0008-0000-0A00-00001E000000}"/>
            </a:ext>
          </a:extLst>
        </xdr:cNvPr>
        <xdr:cNvSpPr/>
      </xdr:nvSpPr>
      <xdr:spPr>
        <a:xfrm>
          <a:off x="63500" y="63500"/>
          <a:ext cx="1155700" cy="24765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REPORT</a:t>
          </a:r>
        </a:p>
      </xdr:txBody>
    </xdr:sp>
    <xdr:clientData/>
  </xdr:twoCellAnchor>
  <xdr:twoCellAnchor>
    <xdr:from>
      <xdr:col>0</xdr:col>
      <xdr:colOff>63500</xdr:colOff>
      <xdr:row>2</xdr:row>
      <xdr:rowOff>0</xdr:rowOff>
    </xdr:from>
    <xdr:to>
      <xdr:col>1</xdr:col>
      <xdr:colOff>546100</xdr:colOff>
      <xdr:row>3</xdr:row>
      <xdr:rowOff>50800</xdr:rowOff>
    </xdr:to>
    <xdr:sp macro="" textlink="">
      <xdr:nvSpPr>
        <xdr:cNvPr id="31" name="Rectangle: Rounded Corners 75">
          <a:hlinkClick xmlns:r="http://schemas.openxmlformats.org/officeDocument/2006/relationships" r:id="rId12"/>
          <a:extLst>
            <a:ext uri="{FF2B5EF4-FFF2-40B4-BE49-F238E27FC236}">
              <a16:creationId xmlns="" xmlns:a16="http://schemas.microsoft.com/office/drawing/2014/main" id="{00000000-0008-0000-0A00-00001F000000}"/>
            </a:ext>
          </a:extLst>
        </xdr:cNvPr>
        <xdr:cNvSpPr/>
      </xdr:nvSpPr>
      <xdr:spPr>
        <a:xfrm>
          <a:off x="63500" y="381000"/>
          <a:ext cx="1155700" cy="2413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HOME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0</xdr:col>
      <xdr:colOff>0</xdr:colOff>
      <xdr:row>6</xdr:row>
      <xdr:rowOff>0</xdr:rowOff>
    </xdr:to>
    <xdr:sp macro="" textlink="">
      <xdr:nvSpPr>
        <xdr:cNvPr id="12" name="Rectangle: Rounded Corners 11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SpPr/>
      </xdr:nvSpPr>
      <xdr:spPr>
        <a:xfrm>
          <a:off x="95250" y="1238250"/>
          <a:ext cx="762000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Function</a:t>
          </a:r>
        </a:p>
      </xdr:txBody>
    </xdr:sp>
    <xdr:clientData/>
  </xdr:twoCellAnchor>
  <xdr:twoCellAnchor>
    <xdr:from>
      <xdr:col>0</xdr:col>
      <xdr:colOff>0</xdr:colOff>
      <xdr:row>6</xdr:row>
      <xdr:rowOff>0</xdr:rowOff>
    </xdr:from>
    <xdr:to>
      <xdr:col>0</xdr:col>
      <xdr:colOff>0</xdr:colOff>
      <xdr:row>6</xdr:row>
      <xdr:rowOff>0</xdr:rowOff>
    </xdr:to>
    <xdr:sp macro="" textlink="">
      <xdr:nvSpPr>
        <xdr:cNvPr id="13" name="Rectangle: Rounded Corners 12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SpPr/>
      </xdr:nvSpPr>
      <xdr:spPr>
        <a:xfrm>
          <a:off x="981074" y="1247775"/>
          <a:ext cx="1171575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Effort</a:t>
          </a:r>
          <a:r>
            <a:rPr lang="en-IE" sz="1100" baseline="0"/>
            <a:t> Meatures</a:t>
          </a:r>
          <a:endParaRPr lang="en-IE" sz="1100"/>
        </a:p>
      </xdr:txBody>
    </xdr:sp>
    <xdr:clientData/>
  </xdr:twoCellAnchor>
  <xdr:twoCellAnchor>
    <xdr:from>
      <xdr:col>0</xdr:col>
      <xdr:colOff>85725</xdr:colOff>
      <xdr:row>4</xdr:row>
      <xdr:rowOff>38099</xdr:rowOff>
    </xdr:from>
    <xdr:to>
      <xdr:col>2</xdr:col>
      <xdr:colOff>400051</xdr:colOff>
      <xdr:row>5</xdr:row>
      <xdr:rowOff>152400</xdr:rowOff>
    </xdr:to>
    <xdr:sp macro="" textlink="">
      <xdr:nvSpPr>
        <xdr:cNvPr id="20" name="Rectangle: Rounded Corners 19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SpPr/>
      </xdr:nvSpPr>
      <xdr:spPr>
        <a:xfrm>
          <a:off x="85725" y="790574"/>
          <a:ext cx="1533526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Premorbid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2</xdr:col>
      <xdr:colOff>485775</xdr:colOff>
      <xdr:row>4</xdr:row>
      <xdr:rowOff>47625</xdr:rowOff>
    </xdr:from>
    <xdr:to>
      <xdr:col>5</xdr:col>
      <xdr:colOff>38100</xdr:colOff>
      <xdr:row>5</xdr:row>
      <xdr:rowOff>161926</xdr:rowOff>
    </xdr:to>
    <xdr:sp macro="" textlink="">
      <xdr:nvSpPr>
        <xdr:cNvPr id="21" name="Rectangle: Rounded Corners 20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SpPr/>
      </xdr:nvSpPr>
      <xdr:spPr>
        <a:xfrm>
          <a:off x="1704975" y="800100"/>
          <a:ext cx="138112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Current Functioning</a:t>
          </a:r>
        </a:p>
      </xdr:txBody>
    </xdr:sp>
    <xdr:clientData/>
  </xdr:twoCellAnchor>
  <xdr:twoCellAnchor>
    <xdr:from>
      <xdr:col>5</xdr:col>
      <xdr:colOff>133350</xdr:colOff>
      <xdr:row>4</xdr:row>
      <xdr:rowOff>38100</xdr:rowOff>
    </xdr:from>
    <xdr:to>
      <xdr:col>7</xdr:col>
      <xdr:colOff>47625</xdr:colOff>
      <xdr:row>5</xdr:row>
      <xdr:rowOff>152401</xdr:rowOff>
    </xdr:to>
    <xdr:sp macro="" textlink="">
      <xdr:nvSpPr>
        <xdr:cNvPr id="22" name="Rectangle: Rounded Corners 21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SpPr/>
      </xdr:nvSpPr>
      <xdr:spPr>
        <a:xfrm>
          <a:off x="3181350" y="790575"/>
          <a:ext cx="11334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Verbal Memory</a:t>
          </a:r>
        </a:p>
      </xdr:txBody>
    </xdr:sp>
    <xdr:clientData/>
  </xdr:twoCellAnchor>
  <xdr:twoCellAnchor>
    <xdr:from>
      <xdr:col>7</xdr:col>
      <xdr:colOff>152400</xdr:colOff>
      <xdr:row>4</xdr:row>
      <xdr:rowOff>47625</xdr:rowOff>
    </xdr:from>
    <xdr:to>
      <xdr:col>8</xdr:col>
      <xdr:colOff>762000</xdr:colOff>
      <xdr:row>5</xdr:row>
      <xdr:rowOff>161926</xdr:rowOff>
    </xdr:to>
    <xdr:sp macro="" textlink="">
      <xdr:nvSpPr>
        <xdr:cNvPr id="23" name="Rectangle: Rounded Corners 22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SpPr/>
      </xdr:nvSpPr>
      <xdr:spPr>
        <a:xfrm>
          <a:off x="4864100" y="796925"/>
          <a:ext cx="1282700" cy="304801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Visual Memory</a:t>
          </a:r>
        </a:p>
      </xdr:txBody>
    </xdr:sp>
    <xdr:clientData/>
  </xdr:twoCellAnchor>
  <xdr:twoCellAnchor>
    <xdr:from>
      <xdr:col>8</xdr:col>
      <xdr:colOff>876301</xdr:colOff>
      <xdr:row>4</xdr:row>
      <xdr:rowOff>50800</xdr:rowOff>
    </xdr:from>
    <xdr:to>
      <xdr:col>10</xdr:col>
      <xdr:colOff>635001</xdr:colOff>
      <xdr:row>5</xdr:row>
      <xdr:rowOff>165101</xdr:rowOff>
    </xdr:to>
    <xdr:sp macro="" textlink="">
      <xdr:nvSpPr>
        <xdr:cNvPr id="24" name="Rectangle: Rounded Corners 23">
          <a:hlinkClick xmlns:r="http://schemas.openxmlformats.org/officeDocument/2006/relationships" r:id="rId5"/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SpPr/>
      </xdr:nvSpPr>
      <xdr:spPr>
        <a:xfrm>
          <a:off x="6261101" y="800100"/>
          <a:ext cx="15494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Executive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11</xdr:col>
      <xdr:colOff>31751</xdr:colOff>
      <xdr:row>4</xdr:row>
      <xdr:rowOff>50800</xdr:rowOff>
    </xdr:from>
    <xdr:to>
      <xdr:col>12</xdr:col>
      <xdr:colOff>114300</xdr:colOff>
      <xdr:row>5</xdr:row>
      <xdr:rowOff>165101</xdr:rowOff>
    </xdr:to>
    <xdr:sp macro="" textlink="">
      <xdr:nvSpPr>
        <xdr:cNvPr id="25" name="Rectangle: Rounded Corners 24">
          <a:hlinkClick xmlns:r="http://schemas.openxmlformats.org/officeDocument/2006/relationships" r:id="rId6"/>
          <a:extLst>
            <a:ext uri="{FF2B5EF4-FFF2-40B4-BE49-F238E27FC236}">
              <a16:creationId xmlns="" xmlns:a16="http://schemas.microsoft.com/office/drawing/2014/main" id="{00000000-0008-0000-1000-000019000000}"/>
            </a:ext>
          </a:extLst>
        </xdr:cNvPr>
        <xdr:cNvSpPr/>
      </xdr:nvSpPr>
      <xdr:spPr>
        <a:xfrm>
          <a:off x="7880351" y="800100"/>
          <a:ext cx="755649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RBANS</a:t>
          </a:r>
        </a:p>
      </xdr:txBody>
    </xdr:sp>
    <xdr:clientData/>
  </xdr:twoCellAnchor>
  <xdr:twoCellAnchor>
    <xdr:from>
      <xdr:col>12</xdr:col>
      <xdr:colOff>222249</xdr:colOff>
      <xdr:row>4</xdr:row>
      <xdr:rowOff>50800</xdr:rowOff>
    </xdr:from>
    <xdr:to>
      <xdr:col>14</xdr:col>
      <xdr:colOff>184150</xdr:colOff>
      <xdr:row>5</xdr:row>
      <xdr:rowOff>165101</xdr:rowOff>
    </xdr:to>
    <xdr:sp macro="" textlink="">
      <xdr:nvSpPr>
        <xdr:cNvPr id="26" name="Rectangle: Rounded Corners 25">
          <a:hlinkClick xmlns:r="http://schemas.openxmlformats.org/officeDocument/2006/relationships" r:id="rId7"/>
          <a:extLst>
            <a:ext uri="{FF2B5EF4-FFF2-40B4-BE49-F238E27FC236}">
              <a16:creationId xmlns="" xmlns:a16="http://schemas.microsoft.com/office/drawing/2014/main" id="{00000000-0008-0000-1000-00001A000000}"/>
            </a:ext>
          </a:extLst>
        </xdr:cNvPr>
        <xdr:cNvSpPr/>
      </xdr:nvSpPr>
      <xdr:spPr>
        <a:xfrm>
          <a:off x="8743949" y="800100"/>
          <a:ext cx="1308101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Mood Measures</a:t>
          </a:r>
        </a:p>
      </xdr:txBody>
    </xdr:sp>
    <xdr:clientData/>
  </xdr:twoCellAnchor>
  <xdr:twoCellAnchor>
    <xdr:from>
      <xdr:col>14</xdr:col>
      <xdr:colOff>301625</xdr:colOff>
      <xdr:row>4</xdr:row>
      <xdr:rowOff>60325</xdr:rowOff>
    </xdr:from>
    <xdr:to>
      <xdr:col>15</xdr:col>
      <xdr:colOff>454025</xdr:colOff>
      <xdr:row>5</xdr:row>
      <xdr:rowOff>174626</xdr:rowOff>
    </xdr:to>
    <xdr:sp macro="" textlink="">
      <xdr:nvSpPr>
        <xdr:cNvPr id="27" name="Rectangle: Rounded Corners 26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00000000-0008-0000-1000-00001B000000}"/>
            </a:ext>
          </a:extLst>
        </xdr:cNvPr>
        <xdr:cNvSpPr/>
      </xdr:nvSpPr>
      <xdr:spPr>
        <a:xfrm>
          <a:off x="10169525" y="809625"/>
          <a:ext cx="8255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Language</a:t>
          </a:r>
        </a:p>
      </xdr:txBody>
    </xdr:sp>
    <xdr:clientData/>
  </xdr:twoCellAnchor>
  <xdr:twoCellAnchor>
    <xdr:from>
      <xdr:col>15</xdr:col>
      <xdr:colOff>539750</xdr:colOff>
      <xdr:row>4</xdr:row>
      <xdr:rowOff>60325</xdr:rowOff>
    </xdr:from>
    <xdr:to>
      <xdr:col>17</xdr:col>
      <xdr:colOff>19050</xdr:colOff>
      <xdr:row>5</xdr:row>
      <xdr:rowOff>174626</xdr:rowOff>
    </xdr:to>
    <xdr:sp macro="" textlink="">
      <xdr:nvSpPr>
        <xdr:cNvPr id="28" name="Rectangle: Rounded Corners 27">
          <a:hlinkClick xmlns:r="http://schemas.openxmlformats.org/officeDocument/2006/relationships" r:id="rId9"/>
          <a:extLst>
            <a:ext uri="{FF2B5EF4-FFF2-40B4-BE49-F238E27FC236}">
              <a16:creationId xmlns="" xmlns:a16="http://schemas.microsoft.com/office/drawing/2014/main" id="{00000000-0008-0000-1000-00001C000000}"/>
            </a:ext>
          </a:extLst>
        </xdr:cNvPr>
        <xdr:cNvSpPr/>
      </xdr:nvSpPr>
      <xdr:spPr>
        <a:xfrm>
          <a:off x="11080750" y="809625"/>
          <a:ext cx="8255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Function</a:t>
          </a:r>
        </a:p>
      </xdr:txBody>
    </xdr:sp>
    <xdr:clientData/>
  </xdr:twoCellAnchor>
  <xdr:twoCellAnchor>
    <xdr:from>
      <xdr:col>17</xdr:col>
      <xdr:colOff>111124</xdr:colOff>
      <xdr:row>4</xdr:row>
      <xdr:rowOff>63500</xdr:rowOff>
    </xdr:from>
    <xdr:to>
      <xdr:col>18</xdr:col>
      <xdr:colOff>673099</xdr:colOff>
      <xdr:row>5</xdr:row>
      <xdr:rowOff>177801</xdr:rowOff>
    </xdr:to>
    <xdr:sp macro="" textlink="">
      <xdr:nvSpPr>
        <xdr:cNvPr id="29" name="Rectangle: Rounded Corners 28">
          <a:hlinkClick xmlns:r="http://schemas.openxmlformats.org/officeDocument/2006/relationships" r:id="rId10"/>
          <a:extLst>
            <a:ext uri="{FF2B5EF4-FFF2-40B4-BE49-F238E27FC236}">
              <a16:creationId xmlns="" xmlns:a16="http://schemas.microsoft.com/office/drawing/2014/main" id="{00000000-0008-0000-1000-00001D000000}"/>
            </a:ext>
          </a:extLst>
        </xdr:cNvPr>
        <xdr:cNvSpPr/>
      </xdr:nvSpPr>
      <xdr:spPr>
        <a:xfrm>
          <a:off x="11998324" y="812800"/>
          <a:ext cx="12350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Effort</a:t>
          </a:r>
          <a:r>
            <a:rPr lang="en-IE" sz="1100" baseline="0"/>
            <a:t> Measures%Ret</a:t>
          </a:r>
          <a:endParaRPr lang="en-IE" sz="1100"/>
        </a:p>
      </xdr:txBody>
    </xdr:sp>
    <xdr:clientData/>
  </xdr:twoCellAnchor>
  <xdr:twoCellAnchor>
    <xdr:from>
      <xdr:col>0</xdr:col>
      <xdr:colOff>63500</xdr:colOff>
      <xdr:row>0</xdr:row>
      <xdr:rowOff>63500</xdr:rowOff>
    </xdr:from>
    <xdr:to>
      <xdr:col>1</xdr:col>
      <xdr:colOff>546100</xdr:colOff>
      <xdr:row>1</xdr:row>
      <xdr:rowOff>120650</xdr:rowOff>
    </xdr:to>
    <xdr:sp macro="" textlink="">
      <xdr:nvSpPr>
        <xdr:cNvPr id="31" name="Rectangle: Rounded Corners 39">
          <a:hlinkClick xmlns:r="http://schemas.openxmlformats.org/officeDocument/2006/relationships" r:id="rId11"/>
          <a:extLst>
            <a:ext uri="{FF2B5EF4-FFF2-40B4-BE49-F238E27FC236}">
              <a16:creationId xmlns="" xmlns:a16="http://schemas.microsoft.com/office/drawing/2014/main" id="{00000000-0008-0000-1000-00001F000000}"/>
            </a:ext>
          </a:extLst>
        </xdr:cNvPr>
        <xdr:cNvSpPr/>
      </xdr:nvSpPr>
      <xdr:spPr>
        <a:xfrm>
          <a:off x="63500" y="63500"/>
          <a:ext cx="1155700" cy="24765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REPORT</a:t>
          </a:r>
        </a:p>
      </xdr:txBody>
    </xdr:sp>
    <xdr:clientData/>
  </xdr:twoCellAnchor>
  <xdr:twoCellAnchor>
    <xdr:from>
      <xdr:col>0</xdr:col>
      <xdr:colOff>63500</xdr:colOff>
      <xdr:row>2</xdr:row>
      <xdr:rowOff>0</xdr:rowOff>
    </xdr:from>
    <xdr:to>
      <xdr:col>1</xdr:col>
      <xdr:colOff>546100</xdr:colOff>
      <xdr:row>3</xdr:row>
      <xdr:rowOff>50800</xdr:rowOff>
    </xdr:to>
    <xdr:sp macro="" textlink="">
      <xdr:nvSpPr>
        <xdr:cNvPr id="32" name="Rectangle: Rounded Corners 75">
          <a:hlinkClick xmlns:r="http://schemas.openxmlformats.org/officeDocument/2006/relationships" r:id="rId12"/>
          <a:extLst>
            <a:ext uri="{FF2B5EF4-FFF2-40B4-BE49-F238E27FC236}">
              <a16:creationId xmlns="" xmlns:a16="http://schemas.microsoft.com/office/drawing/2014/main" id="{00000000-0008-0000-1000-000020000000}"/>
            </a:ext>
          </a:extLst>
        </xdr:cNvPr>
        <xdr:cNvSpPr/>
      </xdr:nvSpPr>
      <xdr:spPr>
        <a:xfrm>
          <a:off x="63500" y="381000"/>
          <a:ext cx="1155700" cy="2413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HOME</a:t>
          </a:r>
        </a:p>
      </xdr:txBody>
    </xdr:sp>
    <xdr:clientData/>
  </xdr:twoCellAnchor>
  <xdr:twoCellAnchor>
    <xdr:from>
      <xdr:col>1</xdr:col>
      <xdr:colOff>0</xdr:colOff>
      <xdr:row>18</xdr:row>
      <xdr:rowOff>0</xdr:rowOff>
    </xdr:from>
    <xdr:to>
      <xdr:col>1</xdr:col>
      <xdr:colOff>654050</xdr:colOff>
      <xdr:row>19</xdr:row>
      <xdr:rowOff>114300</xdr:rowOff>
    </xdr:to>
    <xdr:sp macro="" textlink="">
      <xdr:nvSpPr>
        <xdr:cNvPr id="30" name="Arrow: Left 15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59F6CAB9-FD4B-E547-8B24-5B65E77006C8}"/>
            </a:ext>
          </a:extLst>
        </xdr:cNvPr>
        <xdr:cNvSpPr/>
      </xdr:nvSpPr>
      <xdr:spPr>
        <a:xfrm>
          <a:off x="673100" y="3644900"/>
          <a:ext cx="654050" cy="355600"/>
        </a:xfrm>
        <a:prstGeom prst="lef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12</xdr:col>
      <xdr:colOff>596900</xdr:colOff>
      <xdr:row>17</xdr:row>
      <xdr:rowOff>190500</xdr:rowOff>
    </xdr:from>
    <xdr:to>
      <xdr:col>13</xdr:col>
      <xdr:colOff>596900</xdr:colOff>
      <xdr:row>19</xdr:row>
      <xdr:rowOff>82550</xdr:rowOff>
    </xdr:to>
    <xdr:sp macro="" textlink="">
      <xdr:nvSpPr>
        <xdr:cNvPr id="33" name="Arrow: Right 14">
          <a:hlinkClick xmlns:r="http://schemas.openxmlformats.org/officeDocument/2006/relationships" r:id="rId5"/>
          <a:extLst>
            <a:ext uri="{FF2B5EF4-FFF2-40B4-BE49-F238E27FC236}">
              <a16:creationId xmlns="" xmlns:a16="http://schemas.microsoft.com/office/drawing/2014/main" id="{32EB58E9-31CE-F549-8711-56A1B32F6C4C}"/>
            </a:ext>
          </a:extLst>
        </xdr:cNvPr>
        <xdr:cNvSpPr/>
      </xdr:nvSpPr>
      <xdr:spPr>
        <a:xfrm>
          <a:off x="9017000" y="3632200"/>
          <a:ext cx="673100" cy="336550"/>
        </a:xfrm>
        <a:prstGeom prst="righ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104775</xdr:rowOff>
    </xdr:from>
    <xdr:to>
      <xdr:col>0</xdr:col>
      <xdr:colOff>0</xdr:colOff>
      <xdr:row>8</xdr:row>
      <xdr:rowOff>28576</xdr:rowOff>
    </xdr:to>
    <xdr:sp macro="" textlink="">
      <xdr:nvSpPr>
        <xdr:cNvPr id="12" name="Rectangle: Rounded Corners 11">
          <a:extLst>
            <a:ext uri="{FF2B5EF4-FFF2-40B4-BE49-F238E27FC236}">
              <a16:creationId xmlns="" xmlns:a16="http://schemas.microsoft.com/office/drawing/2014/main" id="{00000000-0008-0000-1200-00000C000000}"/>
            </a:ext>
          </a:extLst>
        </xdr:cNvPr>
        <xdr:cNvSpPr/>
      </xdr:nvSpPr>
      <xdr:spPr>
        <a:xfrm>
          <a:off x="95250" y="1238250"/>
          <a:ext cx="762000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Function</a:t>
          </a:r>
        </a:p>
      </xdr:txBody>
    </xdr:sp>
    <xdr:clientData/>
  </xdr:twoCellAnchor>
  <xdr:twoCellAnchor>
    <xdr:from>
      <xdr:col>0</xdr:col>
      <xdr:colOff>0</xdr:colOff>
      <xdr:row>6</xdr:row>
      <xdr:rowOff>114300</xdr:rowOff>
    </xdr:from>
    <xdr:to>
      <xdr:col>0</xdr:col>
      <xdr:colOff>0</xdr:colOff>
      <xdr:row>8</xdr:row>
      <xdr:rowOff>38101</xdr:rowOff>
    </xdr:to>
    <xdr:sp macro="" textlink="">
      <xdr:nvSpPr>
        <xdr:cNvPr id="13" name="Rectangle: Rounded Corners 12">
          <a:extLst>
            <a:ext uri="{FF2B5EF4-FFF2-40B4-BE49-F238E27FC236}">
              <a16:creationId xmlns="" xmlns:a16="http://schemas.microsoft.com/office/drawing/2014/main" id="{00000000-0008-0000-1200-00000D000000}"/>
            </a:ext>
          </a:extLst>
        </xdr:cNvPr>
        <xdr:cNvSpPr/>
      </xdr:nvSpPr>
      <xdr:spPr>
        <a:xfrm>
          <a:off x="981074" y="1247775"/>
          <a:ext cx="1171575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Effort</a:t>
          </a:r>
          <a:r>
            <a:rPr lang="en-IE" sz="1100" baseline="0"/>
            <a:t> Meatures</a:t>
          </a:r>
          <a:endParaRPr lang="en-IE" sz="1100"/>
        </a:p>
      </xdr:txBody>
    </xdr:sp>
    <xdr:clientData/>
  </xdr:twoCellAnchor>
  <xdr:twoCellAnchor>
    <xdr:from>
      <xdr:col>0</xdr:col>
      <xdr:colOff>241300</xdr:colOff>
      <xdr:row>22</xdr:row>
      <xdr:rowOff>127000</xdr:rowOff>
    </xdr:from>
    <xdr:to>
      <xdr:col>1</xdr:col>
      <xdr:colOff>222250</xdr:colOff>
      <xdr:row>24</xdr:row>
      <xdr:rowOff>82550</xdr:rowOff>
    </xdr:to>
    <xdr:sp macro="" textlink="">
      <xdr:nvSpPr>
        <xdr:cNvPr id="16" name="Arrow: Left 15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200-000010000000}"/>
            </a:ext>
          </a:extLst>
        </xdr:cNvPr>
        <xdr:cNvSpPr/>
      </xdr:nvSpPr>
      <xdr:spPr>
        <a:xfrm>
          <a:off x="241300" y="4648200"/>
          <a:ext cx="654050" cy="361950"/>
        </a:xfrm>
        <a:prstGeom prst="lef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0</xdr:col>
      <xdr:colOff>76200</xdr:colOff>
      <xdr:row>4</xdr:row>
      <xdr:rowOff>57149</xdr:rowOff>
    </xdr:from>
    <xdr:to>
      <xdr:col>2</xdr:col>
      <xdr:colOff>390526</xdr:colOff>
      <xdr:row>5</xdr:row>
      <xdr:rowOff>171450</xdr:rowOff>
    </xdr:to>
    <xdr:sp macro="" textlink="">
      <xdr:nvSpPr>
        <xdr:cNvPr id="20" name="Rectangle: Rounded Corners 19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0000000-0008-0000-1200-000014000000}"/>
            </a:ext>
          </a:extLst>
        </xdr:cNvPr>
        <xdr:cNvSpPr/>
      </xdr:nvSpPr>
      <xdr:spPr>
        <a:xfrm>
          <a:off x="76200" y="806449"/>
          <a:ext cx="1660526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Premorbid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2</xdr:col>
      <xdr:colOff>485775</xdr:colOff>
      <xdr:row>4</xdr:row>
      <xdr:rowOff>47625</xdr:rowOff>
    </xdr:from>
    <xdr:to>
      <xdr:col>5</xdr:col>
      <xdr:colOff>38100</xdr:colOff>
      <xdr:row>5</xdr:row>
      <xdr:rowOff>161926</xdr:rowOff>
    </xdr:to>
    <xdr:sp macro="" textlink="">
      <xdr:nvSpPr>
        <xdr:cNvPr id="21" name="Rectangle: Rounded Corners 20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1200-000015000000}"/>
            </a:ext>
          </a:extLst>
        </xdr:cNvPr>
        <xdr:cNvSpPr/>
      </xdr:nvSpPr>
      <xdr:spPr>
        <a:xfrm>
          <a:off x="1831975" y="796925"/>
          <a:ext cx="157162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Current Functioning</a:t>
          </a:r>
        </a:p>
      </xdr:txBody>
    </xdr:sp>
    <xdr:clientData/>
  </xdr:twoCellAnchor>
  <xdr:twoCellAnchor>
    <xdr:from>
      <xdr:col>5</xdr:col>
      <xdr:colOff>114300</xdr:colOff>
      <xdr:row>4</xdr:row>
      <xdr:rowOff>57150</xdr:rowOff>
    </xdr:from>
    <xdr:to>
      <xdr:col>7</xdr:col>
      <xdr:colOff>28575</xdr:colOff>
      <xdr:row>5</xdr:row>
      <xdr:rowOff>171451</xdr:rowOff>
    </xdr:to>
    <xdr:sp macro="" textlink="">
      <xdr:nvSpPr>
        <xdr:cNvPr id="22" name="Rectangle: Rounded Corners 21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0000000-0008-0000-1200-000016000000}"/>
            </a:ext>
          </a:extLst>
        </xdr:cNvPr>
        <xdr:cNvSpPr/>
      </xdr:nvSpPr>
      <xdr:spPr>
        <a:xfrm>
          <a:off x="3479800" y="806450"/>
          <a:ext cx="12604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Verbal Memory</a:t>
          </a:r>
        </a:p>
      </xdr:txBody>
    </xdr:sp>
    <xdr:clientData/>
  </xdr:twoCellAnchor>
  <xdr:twoCellAnchor>
    <xdr:from>
      <xdr:col>7</xdr:col>
      <xdr:colOff>123825</xdr:colOff>
      <xdr:row>4</xdr:row>
      <xdr:rowOff>57150</xdr:rowOff>
    </xdr:from>
    <xdr:to>
      <xdr:col>9</xdr:col>
      <xdr:colOff>28575</xdr:colOff>
      <xdr:row>5</xdr:row>
      <xdr:rowOff>171451</xdr:rowOff>
    </xdr:to>
    <xdr:sp macro="" textlink="">
      <xdr:nvSpPr>
        <xdr:cNvPr id="23" name="Rectangle: Rounded Corners 22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200-000017000000}"/>
            </a:ext>
          </a:extLst>
        </xdr:cNvPr>
        <xdr:cNvSpPr/>
      </xdr:nvSpPr>
      <xdr:spPr>
        <a:xfrm>
          <a:off x="4391025" y="809625"/>
          <a:ext cx="112395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Visual Memory</a:t>
          </a:r>
        </a:p>
      </xdr:txBody>
    </xdr:sp>
    <xdr:clientData/>
  </xdr:twoCellAnchor>
  <xdr:twoCellAnchor>
    <xdr:from>
      <xdr:col>9</xdr:col>
      <xdr:colOff>123825</xdr:colOff>
      <xdr:row>4</xdr:row>
      <xdr:rowOff>57150</xdr:rowOff>
    </xdr:from>
    <xdr:to>
      <xdr:col>11</xdr:col>
      <xdr:colOff>428624</xdr:colOff>
      <xdr:row>5</xdr:row>
      <xdr:rowOff>171451</xdr:rowOff>
    </xdr:to>
    <xdr:sp macro="" textlink="">
      <xdr:nvSpPr>
        <xdr:cNvPr id="24" name="Rectangle: Rounded Corners 23">
          <a:hlinkClick xmlns:r="http://schemas.openxmlformats.org/officeDocument/2006/relationships" r:id="rId5"/>
          <a:extLst>
            <a:ext uri="{FF2B5EF4-FFF2-40B4-BE49-F238E27FC236}">
              <a16:creationId xmlns="" xmlns:a16="http://schemas.microsoft.com/office/drawing/2014/main" id="{00000000-0008-0000-1200-000018000000}"/>
            </a:ext>
          </a:extLst>
        </xdr:cNvPr>
        <xdr:cNvSpPr/>
      </xdr:nvSpPr>
      <xdr:spPr>
        <a:xfrm>
          <a:off x="5610225" y="809625"/>
          <a:ext cx="1523999" cy="304801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Executive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11</xdr:col>
      <xdr:colOff>514351</xdr:colOff>
      <xdr:row>4</xdr:row>
      <xdr:rowOff>47625</xdr:rowOff>
    </xdr:from>
    <xdr:to>
      <xdr:col>13</xdr:col>
      <xdr:colOff>57151</xdr:colOff>
      <xdr:row>5</xdr:row>
      <xdr:rowOff>161926</xdr:rowOff>
    </xdr:to>
    <xdr:sp macro="" textlink="">
      <xdr:nvSpPr>
        <xdr:cNvPr id="25" name="Rectangle: Rounded Corners 24">
          <a:hlinkClick xmlns:r="http://schemas.openxmlformats.org/officeDocument/2006/relationships" r:id="rId6"/>
          <a:extLst>
            <a:ext uri="{FF2B5EF4-FFF2-40B4-BE49-F238E27FC236}">
              <a16:creationId xmlns="" xmlns:a16="http://schemas.microsoft.com/office/drawing/2014/main" id="{00000000-0008-0000-1200-000019000000}"/>
            </a:ext>
          </a:extLst>
        </xdr:cNvPr>
        <xdr:cNvSpPr/>
      </xdr:nvSpPr>
      <xdr:spPr>
        <a:xfrm>
          <a:off x="7219951" y="800100"/>
          <a:ext cx="7620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RBANS</a:t>
          </a:r>
        </a:p>
      </xdr:txBody>
    </xdr:sp>
    <xdr:clientData/>
  </xdr:twoCellAnchor>
  <xdr:twoCellAnchor>
    <xdr:from>
      <xdr:col>13</xdr:col>
      <xdr:colOff>180974</xdr:colOff>
      <xdr:row>4</xdr:row>
      <xdr:rowOff>57150</xdr:rowOff>
    </xdr:from>
    <xdr:to>
      <xdr:col>15</xdr:col>
      <xdr:colOff>142875</xdr:colOff>
      <xdr:row>5</xdr:row>
      <xdr:rowOff>171451</xdr:rowOff>
    </xdr:to>
    <xdr:sp macro="" textlink="">
      <xdr:nvSpPr>
        <xdr:cNvPr id="26" name="Rectangle: Rounded Corners 25">
          <a:hlinkClick xmlns:r="http://schemas.openxmlformats.org/officeDocument/2006/relationships" r:id="rId7"/>
          <a:extLst>
            <a:ext uri="{FF2B5EF4-FFF2-40B4-BE49-F238E27FC236}">
              <a16:creationId xmlns="" xmlns:a16="http://schemas.microsoft.com/office/drawing/2014/main" id="{00000000-0008-0000-1200-00001A000000}"/>
            </a:ext>
          </a:extLst>
        </xdr:cNvPr>
        <xdr:cNvSpPr/>
      </xdr:nvSpPr>
      <xdr:spPr>
        <a:xfrm>
          <a:off x="8105774" y="809625"/>
          <a:ext cx="1181101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Mood Measures</a:t>
          </a:r>
        </a:p>
      </xdr:txBody>
    </xdr:sp>
    <xdr:clientData/>
  </xdr:twoCellAnchor>
  <xdr:twoCellAnchor>
    <xdr:from>
      <xdr:col>15</xdr:col>
      <xdr:colOff>219075</xdr:colOff>
      <xdr:row>4</xdr:row>
      <xdr:rowOff>47625</xdr:rowOff>
    </xdr:from>
    <xdr:to>
      <xdr:col>16</xdr:col>
      <xdr:colOff>371475</xdr:colOff>
      <xdr:row>5</xdr:row>
      <xdr:rowOff>161926</xdr:rowOff>
    </xdr:to>
    <xdr:sp macro="" textlink="">
      <xdr:nvSpPr>
        <xdr:cNvPr id="27" name="Rectangle: Rounded Corners 26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00000000-0008-0000-1200-00001B000000}"/>
            </a:ext>
          </a:extLst>
        </xdr:cNvPr>
        <xdr:cNvSpPr/>
      </xdr:nvSpPr>
      <xdr:spPr>
        <a:xfrm>
          <a:off x="9363075" y="800100"/>
          <a:ext cx="7620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Language</a:t>
          </a:r>
        </a:p>
      </xdr:txBody>
    </xdr:sp>
    <xdr:clientData/>
  </xdr:twoCellAnchor>
  <xdr:twoCellAnchor>
    <xdr:from>
      <xdr:col>16</xdr:col>
      <xdr:colOff>466725</xdr:colOff>
      <xdr:row>4</xdr:row>
      <xdr:rowOff>47625</xdr:rowOff>
    </xdr:from>
    <xdr:to>
      <xdr:col>17</xdr:col>
      <xdr:colOff>711200</xdr:colOff>
      <xdr:row>5</xdr:row>
      <xdr:rowOff>161926</xdr:rowOff>
    </xdr:to>
    <xdr:sp macro="" textlink="">
      <xdr:nvSpPr>
        <xdr:cNvPr id="28" name="Rectangle: Rounded Corners 27">
          <a:hlinkClick xmlns:r="http://schemas.openxmlformats.org/officeDocument/2006/relationships" r:id="rId9"/>
          <a:extLst>
            <a:ext uri="{FF2B5EF4-FFF2-40B4-BE49-F238E27FC236}">
              <a16:creationId xmlns="" xmlns:a16="http://schemas.microsoft.com/office/drawing/2014/main" id="{00000000-0008-0000-1200-00001C000000}"/>
            </a:ext>
          </a:extLst>
        </xdr:cNvPr>
        <xdr:cNvSpPr/>
      </xdr:nvSpPr>
      <xdr:spPr>
        <a:xfrm>
          <a:off x="11236325" y="796925"/>
          <a:ext cx="9175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Function</a:t>
          </a:r>
        </a:p>
      </xdr:txBody>
    </xdr:sp>
    <xdr:clientData/>
  </xdr:twoCellAnchor>
  <xdr:twoCellAnchor>
    <xdr:from>
      <xdr:col>17</xdr:col>
      <xdr:colOff>790574</xdr:colOff>
      <xdr:row>4</xdr:row>
      <xdr:rowOff>50800</xdr:rowOff>
    </xdr:from>
    <xdr:to>
      <xdr:col>19</xdr:col>
      <xdr:colOff>311149</xdr:colOff>
      <xdr:row>5</xdr:row>
      <xdr:rowOff>165101</xdr:rowOff>
    </xdr:to>
    <xdr:sp macro="" textlink="">
      <xdr:nvSpPr>
        <xdr:cNvPr id="29" name="Rectangle: Rounded Corners 28">
          <a:hlinkClick xmlns:r="http://schemas.openxmlformats.org/officeDocument/2006/relationships" r:id="rId10"/>
          <a:extLst>
            <a:ext uri="{FF2B5EF4-FFF2-40B4-BE49-F238E27FC236}">
              <a16:creationId xmlns="" xmlns:a16="http://schemas.microsoft.com/office/drawing/2014/main" id="{00000000-0008-0000-1200-00001D000000}"/>
            </a:ext>
          </a:extLst>
        </xdr:cNvPr>
        <xdr:cNvSpPr/>
      </xdr:nvSpPr>
      <xdr:spPr>
        <a:xfrm>
          <a:off x="12233274" y="800100"/>
          <a:ext cx="12985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Effort</a:t>
          </a:r>
          <a:r>
            <a:rPr lang="en-IE" sz="1100" baseline="0"/>
            <a:t> Measures</a:t>
          </a:r>
          <a:endParaRPr lang="en-IE" sz="1100"/>
        </a:p>
      </xdr:txBody>
    </xdr:sp>
    <xdr:clientData/>
  </xdr:twoCellAnchor>
  <xdr:twoCellAnchor>
    <xdr:from>
      <xdr:col>0</xdr:col>
      <xdr:colOff>63500</xdr:colOff>
      <xdr:row>0</xdr:row>
      <xdr:rowOff>63500</xdr:rowOff>
    </xdr:from>
    <xdr:to>
      <xdr:col>1</xdr:col>
      <xdr:colOff>546100</xdr:colOff>
      <xdr:row>1</xdr:row>
      <xdr:rowOff>120650</xdr:rowOff>
    </xdr:to>
    <xdr:sp macro="" textlink="">
      <xdr:nvSpPr>
        <xdr:cNvPr id="31" name="Rectangle: Rounded Corners 39">
          <a:hlinkClick xmlns:r="http://schemas.openxmlformats.org/officeDocument/2006/relationships" r:id="rId11"/>
          <a:extLst>
            <a:ext uri="{FF2B5EF4-FFF2-40B4-BE49-F238E27FC236}">
              <a16:creationId xmlns="" xmlns:a16="http://schemas.microsoft.com/office/drawing/2014/main" id="{00000000-0008-0000-1200-00001F000000}"/>
            </a:ext>
          </a:extLst>
        </xdr:cNvPr>
        <xdr:cNvSpPr/>
      </xdr:nvSpPr>
      <xdr:spPr>
        <a:xfrm>
          <a:off x="63500" y="63500"/>
          <a:ext cx="1155700" cy="24765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REPORT</a:t>
          </a:r>
        </a:p>
      </xdr:txBody>
    </xdr:sp>
    <xdr:clientData/>
  </xdr:twoCellAnchor>
  <xdr:twoCellAnchor>
    <xdr:from>
      <xdr:col>0</xdr:col>
      <xdr:colOff>63500</xdr:colOff>
      <xdr:row>2</xdr:row>
      <xdr:rowOff>0</xdr:rowOff>
    </xdr:from>
    <xdr:to>
      <xdr:col>1</xdr:col>
      <xdr:colOff>546100</xdr:colOff>
      <xdr:row>3</xdr:row>
      <xdr:rowOff>50800</xdr:rowOff>
    </xdr:to>
    <xdr:sp macro="" textlink="">
      <xdr:nvSpPr>
        <xdr:cNvPr id="32" name="Rectangle: Rounded Corners 75">
          <a:hlinkClick xmlns:r="http://schemas.openxmlformats.org/officeDocument/2006/relationships" r:id="rId12"/>
          <a:extLst>
            <a:ext uri="{FF2B5EF4-FFF2-40B4-BE49-F238E27FC236}">
              <a16:creationId xmlns="" xmlns:a16="http://schemas.microsoft.com/office/drawing/2014/main" id="{00000000-0008-0000-1200-000020000000}"/>
            </a:ext>
          </a:extLst>
        </xdr:cNvPr>
        <xdr:cNvSpPr/>
      </xdr:nvSpPr>
      <xdr:spPr>
        <a:xfrm>
          <a:off x="63500" y="381000"/>
          <a:ext cx="1155700" cy="2413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HOME</a:t>
          </a:r>
        </a:p>
      </xdr:txBody>
    </xdr:sp>
    <xdr:clientData/>
  </xdr:twoCellAnchor>
  <xdr:twoCellAnchor>
    <xdr:from>
      <xdr:col>16</xdr:col>
      <xdr:colOff>215900</xdr:colOff>
      <xdr:row>22</xdr:row>
      <xdr:rowOff>152400</xdr:rowOff>
    </xdr:from>
    <xdr:to>
      <xdr:col>17</xdr:col>
      <xdr:colOff>215900</xdr:colOff>
      <xdr:row>24</xdr:row>
      <xdr:rowOff>92075</xdr:rowOff>
    </xdr:to>
    <xdr:sp macro="" textlink="">
      <xdr:nvSpPr>
        <xdr:cNvPr id="18" name="Arrow: Right 14">
          <a:hlinkClick xmlns:r="http://schemas.openxmlformats.org/officeDocument/2006/relationships" r:id="rId6"/>
          <a:extLst>
            <a:ext uri="{FF2B5EF4-FFF2-40B4-BE49-F238E27FC236}">
              <a16:creationId xmlns="" xmlns:a16="http://schemas.microsoft.com/office/drawing/2014/main" id="{44681A03-1646-9E47-88AC-7350255C7444}"/>
            </a:ext>
          </a:extLst>
        </xdr:cNvPr>
        <xdr:cNvSpPr/>
      </xdr:nvSpPr>
      <xdr:spPr>
        <a:xfrm>
          <a:off x="10985500" y="4673600"/>
          <a:ext cx="673100" cy="346075"/>
        </a:xfrm>
        <a:prstGeom prst="righ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4</xdr:row>
      <xdr:rowOff>38099</xdr:rowOff>
    </xdr:from>
    <xdr:to>
      <xdr:col>2</xdr:col>
      <xdr:colOff>400051</xdr:colOff>
      <xdr:row>5</xdr:row>
      <xdr:rowOff>152400</xdr:rowOff>
    </xdr:to>
    <xdr:sp macro="" textlink="">
      <xdr:nvSpPr>
        <xdr:cNvPr id="3" name="Rectangle: Rounded Corners 19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300-000003000000}"/>
            </a:ext>
          </a:extLst>
        </xdr:cNvPr>
        <xdr:cNvSpPr/>
      </xdr:nvSpPr>
      <xdr:spPr>
        <a:xfrm>
          <a:off x="85725" y="787399"/>
          <a:ext cx="1660526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Premorbid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2</xdr:col>
      <xdr:colOff>485775</xdr:colOff>
      <xdr:row>4</xdr:row>
      <xdr:rowOff>47625</xdr:rowOff>
    </xdr:from>
    <xdr:to>
      <xdr:col>5</xdr:col>
      <xdr:colOff>38100</xdr:colOff>
      <xdr:row>5</xdr:row>
      <xdr:rowOff>161926</xdr:rowOff>
    </xdr:to>
    <xdr:sp macro="" textlink="">
      <xdr:nvSpPr>
        <xdr:cNvPr id="4" name="Rectangle: Rounded Corners 20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0000000-0008-0000-1300-000004000000}"/>
            </a:ext>
          </a:extLst>
        </xdr:cNvPr>
        <xdr:cNvSpPr/>
      </xdr:nvSpPr>
      <xdr:spPr>
        <a:xfrm>
          <a:off x="1831975" y="796925"/>
          <a:ext cx="157162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Current Functioning</a:t>
          </a:r>
        </a:p>
      </xdr:txBody>
    </xdr:sp>
    <xdr:clientData/>
  </xdr:twoCellAnchor>
  <xdr:twoCellAnchor>
    <xdr:from>
      <xdr:col>5</xdr:col>
      <xdr:colOff>133350</xdr:colOff>
      <xdr:row>4</xdr:row>
      <xdr:rowOff>38100</xdr:rowOff>
    </xdr:from>
    <xdr:to>
      <xdr:col>7</xdr:col>
      <xdr:colOff>47625</xdr:colOff>
      <xdr:row>5</xdr:row>
      <xdr:rowOff>152401</xdr:rowOff>
    </xdr:to>
    <xdr:sp macro="" textlink="">
      <xdr:nvSpPr>
        <xdr:cNvPr id="5" name="Rectangle: Rounded Corners 21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1300-000005000000}"/>
            </a:ext>
          </a:extLst>
        </xdr:cNvPr>
        <xdr:cNvSpPr/>
      </xdr:nvSpPr>
      <xdr:spPr>
        <a:xfrm>
          <a:off x="3498850" y="787400"/>
          <a:ext cx="12604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Verbal Memory</a:t>
          </a:r>
        </a:p>
      </xdr:txBody>
    </xdr:sp>
    <xdr:clientData/>
  </xdr:twoCellAnchor>
  <xdr:twoCellAnchor>
    <xdr:from>
      <xdr:col>9</xdr:col>
      <xdr:colOff>152400</xdr:colOff>
      <xdr:row>4</xdr:row>
      <xdr:rowOff>38100</xdr:rowOff>
    </xdr:from>
    <xdr:to>
      <xdr:col>11</xdr:col>
      <xdr:colOff>457199</xdr:colOff>
      <xdr:row>5</xdr:row>
      <xdr:rowOff>152401</xdr:rowOff>
    </xdr:to>
    <xdr:sp macro="" textlink="">
      <xdr:nvSpPr>
        <xdr:cNvPr id="7" name="Rectangle: Rounded Corners 23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0000000-0008-0000-1300-000007000000}"/>
            </a:ext>
          </a:extLst>
        </xdr:cNvPr>
        <xdr:cNvSpPr/>
      </xdr:nvSpPr>
      <xdr:spPr>
        <a:xfrm>
          <a:off x="6426200" y="787400"/>
          <a:ext cx="1777999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Executive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11</xdr:col>
      <xdr:colOff>552451</xdr:colOff>
      <xdr:row>4</xdr:row>
      <xdr:rowOff>38100</xdr:rowOff>
    </xdr:from>
    <xdr:to>
      <xdr:col>13</xdr:col>
      <xdr:colOff>95251</xdr:colOff>
      <xdr:row>5</xdr:row>
      <xdr:rowOff>152401</xdr:rowOff>
    </xdr:to>
    <xdr:sp macro="" textlink="">
      <xdr:nvSpPr>
        <xdr:cNvPr id="8" name="Rectangle: Rounded Corners 24">
          <a:hlinkClick xmlns:r="http://schemas.openxmlformats.org/officeDocument/2006/relationships" r:id="rId5"/>
          <a:extLst>
            <a:ext uri="{FF2B5EF4-FFF2-40B4-BE49-F238E27FC236}">
              <a16:creationId xmlns="" xmlns:a16="http://schemas.microsoft.com/office/drawing/2014/main" id="{00000000-0008-0000-1300-000008000000}"/>
            </a:ext>
          </a:extLst>
        </xdr:cNvPr>
        <xdr:cNvSpPr/>
      </xdr:nvSpPr>
      <xdr:spPr>
        <a:xfrm>
          <a:off x="8299451" y="787400"/>
          <a:ext cx="8890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RBANS</a:t>
          </a:r>
        </a:p>
      </xdr:txBody>
    </xdr:sp>
    <xdr:clientData/>
  </xdr:twoCellAnchor>
  <xdr:twoCellAnchor>
    <xdr:from>
      <xdr:col>13</xdr:col>
      <xdr:colOff>171449</xdr:colOff>
      <xdr:row>4</xdr:row>
      <xdr:rowOff>38100</xdr:rowOff>
    </xdr:from>
    <xdr:to>
      <xdr:col>15</xdr:col>
      <xdr:colOff>133350</xdr:colOff>
      <xdr:row>5</xdr:row>
      <xdr:rowOff>152401</xdr:rowOff>
    </xdr:to>
    <xdr:sp macro="" textlink="">
      <xdr:nvSpPr>
        <xdr:cNvPr id="9" name="Rectangle: Rounded Corners 25">
          <a:hlinkClick xmlns:r="http://schemas.openxmlformats.org/officeDocument/2006/relationships" r:id="rId6"/>
          <a:extLst>
            <a:ext uri="{FF2B5EF4-FFF2-40B4-BE49-F238E27FC236}">
              <a16:creationId xmlns="" xmlns:a16="http://schemas.microsoft.com/office/drawing/2014/main" id="{00000000-0008-0000-1300-000009000000}"/>
            </a:ext>
          </a:extLst>
        </xdr:cNvPr>
        <xdr:cNvSpPr/>
      </xdr:nvSpPr>
      <xdr:spPr>
        <a:xfrm>
          <a:off x="9264649" y="787400"/>
          <a:ext cx="1308101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Mood Measures</a:t>
          </a:r>
        </a:p>
      </xdr:txBody>
    </xdr:sp>
    <xdr:clientData/>
  </xdr:twoCellAnchor>
  <xdr:twoCellAnchor>
    <xdr:from>
      <xdr:col>15</xdr:col>
      <xdr:colOff>200025</xdr:colOff>
      <xdr:row>4</xdr:row>
      <xdr:rowOff>47625</xdr:rowOff>
    </xdr:from>
    <xdr:to>
      <xdr:col>16</xdr:col>
      <xdr:colOff>352425</xdr:colOff>
      <xdr:row>5</xdr:row>
      <xdr:rowOff>161926</xdr:rowOff>
    </xdr:to>
    <xdr:sp macro="" textlink="">
      <xdr:nvSpPr>
        <xdr:cNvPr id="10" name="Rectangle: Rounded Corners 26">
          <a:hlinkClick xmlns:r="http://schemas.openxmlformats.org/officeDocument/2006/relationships" r:id="rId7"/>
          <a:extLst>
            <a:ext uri="{FF2B5EF4-FFF2-40B4-BE49-F238E27FC236}">
              <a16:creationId xmlns="" xmlns:a16="http://schemas.microsoft.com/office/drawing/2014/main" id="{00000000-0008-0000-1300-00000A000000}"/>
            </a:ext>
          </a:extLst>
        </xdr:cNvPr>
        <xdr:cNvSpPr/>
      </xdr:nvSpPr>
      <xdr:spPr>
        <a:xfrm>
          <a:off x="10639425" y="796925"/>
          <a:ext cx="8255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Language</a:t>
          </a:r>
        </a:p>
      </xdr:txBody>
    </xdr:sp>
    <xdr:clientData/>
  </xdr:twoCellAnchor>
  <xdr:twoCellAnchor>
    <xdr:from>
      <xdr:col>16</xdr:col>
      <xdr:colOff>438150</xdr:colOff>
      <xdr:row>4</xdr:row>
      <xdr:rowOff>47625</xdr:rowOff>
    </xdr:from>
    <xdr:to>
      <xdr:col>17</xdr:col>
      <xdr:colOff>590550</xdr:colOff>
      <xdr:row>5</xdr:row>
      <xdr:rowOff>161926</xdr:rowOff>
    </xdr:to>
    <xdr:sp macro="" textlink="">
      <xdr:nvSpPr>
        <xdr:cNvPr id="11" name="Rectangle: Rounded Corners 27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00000000-0008-0000-1300-00000B000000}"/>
            </a:ext>
          </a:extLst>
        </xdr:cNvPr>
        <xdr:cNvSpPr/>
      </xdr:nvSpPr>
      <xdr:spPr>
        <a:xfrm>
          <a:off x="11550650" y="796925"/>
          <a:ext cx="8255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Function</a:t>
          </a:r>
        </a:p>
      </xdr:txBody>
    </xdr:sp>
    <xdr:clientData/>
  </xdr:twoCellAnchor>
  <xdr:twoCellAnchor>
    <xdr:from>
      <xdr:col>17</xdr:col>
      <xdr:colOff>669924</xdr:colOff>
      <xdr:row>4</xdr:row>
      <xdr:rowOff>50800</xdr:rowOff>
    </xdr:from>
    <xdr:to>
      <xdr:col>19</xdr:col>
      <xdr:colOff>507999</xdr:colOff>
      <xdr:row>5</xdr:row>
      <xdr:rowOff>165101</xdr:rowOff>
    </xdr:to>
    <xdr:sp macro="" textlink="">
      <xdr:nvSpPr>
        <xdr:cNvPr id="12" name="Rectangle: Rounded Corners 28">
          <a:hlinkClick xmlns:r="http://schemas.openxmlformats.org/officeDocument/2006/relationships" r:id="rId9"/>
          <a:extLst>
            <a:ext uri="{FF2B5EF4-FFF2-40B4-BE49-F238E27FC236}">
              <a16:creationId xmlns="" xmlns:a16="http://schemas.microsoft.com/office/drawing/2014/main" id="{00000000-0008-0000-1300-00000C000000}"/>
            </a:ext>
          </a:extLst>
        </xdr:cNvPr>
        <xdr:cNvSpPr/>
      </xdr:nvSpPr>
      <xdr:spPr>
        <a:xfrm>
          <a:off x="12303124" y="800100"/>
          <a:ext cx="12350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Effort</a:t>
          </a:r>
          <a:r>
            <a:rPr lang="en-IE" sz="1100" baseline="0"/>
            <a:t> Measures</a:t>
          </a:r>
          <a:endParaRPr lang="en-IE" sz="1100"/>
        </a:p>
      </xdr:txBody>
    </xdr:sp>
    <xdr:clientData/>
  </xdr:twoCellAnchor>
  <xdr:twoCellAnchor>
    <xdr:from>
      <xdr:col>0</xdr:col>
      <xdr:colOff>63500</xdr:colOff>
      <xdr:row>0</xdr:row>
      <xdr:rowOff>63500</xdr:rowOff>
    </xdr:from>
    <xdr:to>
      <xdr:col>1</xdr:col>
      <xdr:colOff>546100</xdr:colOff>
      <xdr:row>1</xdr:row>
      <xdr:rowOff>120650</xdr:rowOff>
    </xdr:to>
    <xdr:sp macro="" textlink="">
      <xdr:nvSpPr>
        <xdr:cNvPr id="13" name="Rectangle: Rounded Corners 39">
          <a:hlinkClick xmlns:r="http://schemas.openxmlformats.org/officeDocument/2006/relationships" r:id="rId10"/>
          <a:extLst>
            <a:ext uri="{FF2B5EF4-FFF2-40B4-BE49-F238E27FC236}">
              <a16:creationId xmlns="" xmlns:a16="http://schemas.microsoft.com/office/drawing/2014/main" id="{00000000-0008-0000-1300-00000D000000}"/>
            </a:ext>
          </a:extLst>
        </xdr:cNvPr>
        <xdr:cNvSpPr/>
      </xdr:nvSpPr>
      <xdr:spPr>
        <a:xfrm>
          <a:off x="63500" y="63500"/>
          <a:ext cx="1155700" cy="24765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REPORT</a:t>
          </a:r>
        </a:p>
      </xdr:txBody>
    </xdr:sp>
    <xdr:clientData/>
  </xdr:twoCellAnchor>
  <xdr:twoCellAnchor>
    <xdr:from>
      <xdr:col>0</xdr:col>
      <xdr:colOff>63500</xdr:colOff>
      <xdr:row>2</xdr:row>
      <xdr:rowOff>0</xdr:rowOff>
    </xdr:from>
    <xdr:to>
      <xdr:col>1</xdr:col>
      <xdr:colOff>546100</xdr:colOff>
      <xdr:row>3</xdr:row>
      <xdr:rowOff>50800</xdr:rowOff>
    </xdr:to>
    <xdr:sp macro="" textlink="">
      <xdr:nvSpPr>
        <xdr:cNvPr id="14" name="Rectangle: Rounded Corners 75">
          <a:hlinkClick xmlns:r="http://schemas.openxmlformats.org/officeDocument/2006/relationships" r:id="rId11"/>
          <a:extLst>
            <a:ext uri="{FF2B5EF4-FFF2-40B4-BE49-F238E27FC236}">
              <a16:creationId xmlns="" xmlns:a16="http://schemas.microsoft.com/office/drawing/2014/main" id="{00000000-0008-0000-1300-00000E000000}"/>
            </a:ext>
          </a:extLst>
        </xdr:cNvPr>
        <xdr:cNvSpPr/>
      </xdr:nvSpPr>
      <xdr:spPr>
        <a:xfrm>
          <a:off x="63500" y="381000"/>
          <a:ext cx="1155700" cy="2413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HOME</a:t>
          </a:r>
        </a:p>
      </xdr:txBody>
    </xdr:sp>
    <xdr:clientData/>
  </xdr:twoCellAnchor>
  <xdr:twoCellAnchor>
    <xdr:from>
      <xdr:col>7</xdr:col>
      <xdr:colOff>139700</xdr:colOff>
      <xdr:row>4</xdr:row>
      <xdr:rowOff>38100</xdr:rowOff>
    </xdr:from>
    <xdr:to>
      <xdr:col>9</xdr:col>
      <xdr:colOff>44450</xdr:colOff>
      <xdr:row>5</xdr:row>
      <xdr:rowOff>152401</xdr:rowOff>
    </xdr:to>
    <xdr:sp macro="" textlink="">
      <xdr:nvSpPr>
        <xdr:cNvPr id="15" name="Rectangle: Rounded Corners 22">
          <a:hlinkClick xmlns:r="http://schemas.openxmlformats.org/officeDocument/2006/relationships" r:id="rId12"/>
          <a:extLst>
            <a:ext uri="{FF2B5EF4-FFF2-40B4-BE49-F238E27FC236}">
              <a16:creationId xmlns="" xmlns:a16="http://schemas.microsoft.com/office/drawing/2014/main" id="{00000000-0008-0000-1300-00000F000000}"/>
            </a:ext>
          </a:extLst>
        </xdr:cNvPr>
        <xdr:cNvSpPr/>
      </xdr:nvSpPr>
      <xdr:spPr>
        <a:xfrm>
          <a:off x="4965700" y="787400"/>
          <a:ext cx="125095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Visual Memory</a:t>
          </a:r>
        </a:p>
      </xdr:txBody>
    </xdr:sp>
    <xdr:clientData/>
  </xdr:twoCellAnchor>
  <xdr:twoCellAnchor>
    <xdr:from>
      <xdr:col>1</xdr:col>
      <xdr:colOff>0</xdr:colOff>
      <xdr:row>15</xdr:row>
      <xdr:rowOff>0</xdr:rowOff>
    </xdr:from>
    <xdr:to>
      <xdr:col>2</xdr:col>
      <xdr:colOff>393700</xdr:colOff>
      <xdr:row>17</xdr:row>
      <xdr:rowOff>0</xdr:rowOff>
    </xdr:to>
    <xdr:sp macro="" textlink="">
      <xdr:nvSpPr>
        <xdr:cNvPr id="16" name="Arrow: Left 15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9F0A5081-CBE5-DE45-BA45-E2C712815E03}"/>
            </a:ext>
          </a:extLst>
        </xdr:cNvPr>
        <xdr:cNvSpPr/>
      </xdr:nvSpPr>
      <xdr:spPr>
        <a:xfrm>
          <a:off x="673100" y="3048000"/>
          <a:ext cx="1066800" cy="406400"/>
        </a:xfrm>
        <a:prstGeom prst="lef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14</xdr:col>
      <xdr:colOff>0</xdr:colOff>
      <xdr:row>15</xdr:row>
      <xdr:rowOff>0</xdr:rowOff>
    </xdr:from>
    <xdr:to>
      <xdr:col>15</xdr:col>
      <xdr:colOff>406400</xdr:colOff>
      <xdr:row>16</xdr:row>
      <xdr:rowOff>165100</xdr:rowOff>
    </xdr:to>
    <xdr:sp macro="" textlink="">
      <xdr:nvSpPr>
        <xdr:cNvPr id="17" name="Arrow: Right 14">
          <a:hlinkClick xmlns:r="http://schemas.openxmlformats.org/officeDocument/2006/relationships" r:id="rId6"/>
          <a:extLst>
            <a:ext uri="{FF2B5EF4-FFF2-40B4-BE49-F238E27FC236}">
              <a16:creationId xmlns="" xmlns:a16="http://schemas.microsoft.com/office/drawing/2014/main" id="{E9333879-1A64-0F42-AD49-EDAB3A4B59D1}"/>
            </a:ext>
          </a:extLst>
        </xdr:cNvPr>
        <xdr:cNvSpPr/>
      </xdr:nvSpPr>
      <xdr:spPr>
        <a:xfrm>
          <a:off x="9613900" y="3048000"/>
          <a:ext cx="1079500" cy="368300"/>
        </a:xfrm>
        <a:prstGeom prst="righ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0</xdr:col>
      <xdr:colOff>0</xdr:colOff>
      <xdr:row>6</xdr:row>
      <xdr:rowOff>28576</xdr:rowOff>
    </xdr:to>
    <xdr:sp macro="" textlink="">
      <xdr:nvSpPr>
        <xdr:cNvPr id="12" name="Rectangle: Rounded Corners 11">
          <a:extLst>
            <a:ext uri="{FF2B5EF4-FFF2-40B4-BE49-F238E27FC236}">
              <a16:creationId xmlns="" xmlns:a16="http://schemas.microsoft.com/office/drawing/2014/main" id="{00000000-0008-0000-1500-00000C000000}"/>
            </a:ext>
          </a:extLst>
        </xdr:cNvPr>
        <xdr:cNvSpPr/>
      </xdr:nvSpPr>
      <xdr:spPr>
        <a:xfrm>
          <a:off x="95250" y="1238250"/>
          <a:ext cx="762000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Function</a:t>
          </a:r>
        </a:p>
      </xdr:txBody>
    </xdr:sp>
    <xdr:clientData/>
  </xdr:twoCellAnchor>
  <xdr:twoCellAnchor>
    <xdr:from>
      <xdr:col>0</xdr:col>
      <xdr:colOff>0</xdr:colOff>
      <xdr:row>6</xdr:row>
      <xdr:rowOff>0</xdr:rowOff>
    </xdr:from>
    <xdr:to>
      <xdr:col>0</xdr:col>
      <xdr:colOff>0</xdr:colOff>
      <xdr:row>6</xdr:row>
      <xdr:rowOff>38101</xdr:rowOff>
    </xdr:to>
    <xdr:sp macro="" textlink="">
      <xdr:nvSpPr>
        <xdr:cNvPr id="13" name="Rectangle: Rounded Corners 12">
          <a:extLst>
            <a:ext uri="{FF2B5EF4-FFF2-40B4-BE49-F238E27FC236}">
              <a16:creationId xmlns="" xmlns:a16="http://schemas.microsoft.com/office/drawing/2014/main" id="{00000000-0008-0000-1500-00000D000000}"/>
            </a:ext>
          </a:extLst>
        </xdr:cNvPr>
        <xdr:cNvSpPr/>
      </xdr:nvSpPr>
      <xdr:spPr>
        <a:xfrm>
          <a:off x="981074" y="1247775"/>
          <a:ext cx="1171575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Effort</a:t>
          </a:r>
          <a:r>
            <a:rPr lang="en-IE" sz="1100" baseline="0"/>
            <a:t> Meatures</a:t>
          </a:r>
          <a:endParaRPr lang="en-IE" sz="1100"/>
        </a:p>
      </xdr:txBody>
    </xdr:sp>
    <xdr:clientData/>
  </xdr:twoCellAnchor>
  <xdr:twoCellAnchor>
    <xdr:from>
      <xdr:col>0</xdr:col>
      <xdr:colOff>76200</xdr:colOff>
      <xdr:row>4</xdr:row>
      <xdr:rowOff>47624</xdr:rowOff>
    </xdr:from>
    <xdr:to>
      <xdr:col>2</xdr:col>
      <xdr:colOff>390526</xdr:colOff>
      <xdr:row>5</xdr:row>
      <xdr:rowOff>161925</xdr:rowOff>
    </xdr:to>
    <xdr:sp macro="" textlink="">
      <xdr:nvSpPr>
        <xdr:cNvPr id="20" name="Rectangle: Rounded Corners 19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500-000014000000}"/>
            </a:ext>
          </a:extLst>
        </xdr:cNvPr>
        <xdr:cNvSpPr/>
      </xdr:nvSpPr>
      <xdr:spPr>
        <a:xfrm>
          <a:off x="76200" y="800099"/>
          <a:ext cx="1533526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Premorbid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2</xdr:col>
      <xdr:colOff>485775</xdr:colOff>
      <xdr:row>4</xdr:row>
      <xdr:rowOff>57150</xdr:rowOff>
    </xdr:from>
    <xdr:to>
      <xdr:col>5</xdr:col>
      <xdr:colOff>38100</xdr:colOff>
      <xdr:row>5</xdr:row>
      <xdr:rowOff>171451</xdr:rowOff>
    </xdr:to>
    <xdr:sp macro="" textlink="">
      <xdr:nvSpPr>
        <xdr:cNvPr id="21" name="Rectangle: Rounded Corners 20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0000000-0008-0000-1500-000015000000}"/>
            </a:ext>
          </a:extLst>
        </xdr:cNvPr>
        <xdr:cNvSpPr/>
      </xdr:nvSpPr>
      <xdr:spPr>
        <a:xfrm>
          <a:off x="1704975" y="809625"/>
          <a:ext cx="138112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Current Functioning</a:t>
          </a:r>
        </a:p>
      </xdr:txBody>
    </xdr:sp>
    <xdr:clientData/>
  </xdr:twoCellAnchor>
  <xdr:twoCellAnchor>
    <xdr:from>
      <xdr:col>5</xdr:col>
      <xdr:colOff>133350</xdr:colOff>
      <xdr:row>4</xdr:row>
      <xdr:rowOff>47625</xdr:rowOff>
    </xdr:from>
    <xdr:to>
      <xdr:col>7</xdr:col>
      <xdr:colOff>47625</xdr:colOff>
      <xdr:row>5</xdr:row>
      <xdr:rowOff>161926</xdr:rowOff>
    </xdr:to>
    <xdr:sp macro="" textlink="">
      <xdr:nvSpPr>
        <xdr:cNvPr id="22" name="Rectangle: Rounded Corners 21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1500-000016000000}"/>
            </a:ext>
          </a:extLst>
        </xdr:cNvPr>
        <xdr:cNvSpPr/>
      </xdr:nvSpPr>
      <xdr:spPr>
        <a:xfrm>
          <a:off x="3181350" y="800100"/>
          <a:ext cx="12192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Verbal Memory</a:t>
          </a:r>
        </a:p>
      </xdr:txBody>
    </xdr:sp>
    <xdr:clientData/>
  </xdr:twoCellAnchor>
  <xdr:twoCellAnchor>
    <xdr:from>
      <xdr:col>7</xdr:col>
      <xdr:colOff>133350</xdr:colOff>
      <xdr:row>4</xdr:row>
      <xdr:rowOff>47625</xdr:rowOff>
    </xdr:from>
    <xdr:to>
      <xdr:col>9</xdr:col>
      <xdr:colOff>38100</xdr:colOff>
      <xdr:row>5</xdr:row>
      <xdr:rowOff>161926</xdr:rowOff>
    </xdr:to>
    <xdr:sp macro="" textlink="">
      <xdr:nvSpPr>
        <xdr:cNvPr id="23" name="Rectangle: Rounded Corners 22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0000000-0008-0000-1500-000017000000}"/>
            </a:ext>
          </a:extLst>
        </xdr:cNvPr>
        <xdr:cNvSpPr/>
      </xdr:nvSpPr>
      <xdr:spPr>
        <a:xfrm>
          <a:off x="4486275" y="800100"/>
          <a:ext cx="11811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Visual Memory</a:t>
          </a:r>
        </a:p>
      </xdr:txBody>
    </xdr:sp>
    <xdr:clientData/>
  </xdr:twoCellAnchor>
  <xdr:twoCellAnchor>
    <xdr:from>
      <xdr:col>9</xdr:col>
      <xdr:colOff>152400</xdr:colOff>
      <xdr:row>4</xdr:row>
      <xdr:rowOff>38100</xdr:rowOff>
    </xdr:from>
    <xdr:to>
      <xdr:col>11</xdr:col>
      <xdr:colOff>457199</xdr:colOff>
      <xdr:row>5</xdr:row>
      <xdr:rowOff>152401</xdr:rowOff>
    </xdr:to>
    <xdr:sp macro="" textlink="">
      <xdr:nvSpPr>
        <xdr:cNvPr id="24" name="Rectangle: Rounded Corners 23">
          <a:hlinkClick xmlns:r="http://schemas.openxmlformats.org/officeDocument/2006/relationships" r:id="rId5"/>
          <a:extLst>
            <a:ext uri="{FF2B5EF4-FFF2-40B4-BE49-F238E27FC236}">
              <a16:creationId xmlns="" xmlns:a16="http://schemas.microsoft.com/office/drawing/2014/main" id="{00000000-0008-0000-1500-000018000000}"/>
            </a:ext>
          </a:extLst>
        </xdr:cNvPr>
        <xdr:cNvSpPr/>
      </xdr:nvSpPr>
      <xdr:spPr>
        <a:xfrm>
          <a:off x="5781675" y="790575"/>
          <a:ext cx="1590674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Excecutive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11</xdr:col>
      <xdr:colOff>552451</xdr:colOff>
      <xdr:row>4</xdr:row>
      <xdr:rowOff>28575</xdr:rowOff>
    </xdr:from>
    <xdr:to>
      <xdr:col>13</xdr:col>
      <xdr:colOff>95251</xdr:colOff>
      <xdr:row>5</xdr:row>
      <xdr:rowOff>142876</xdr:rowOff>
    </xdr:to>
    <xdr:sp macro="" textlink="">
      <xdr:nvSpPr>
        <xdr:cNvPr id="25" name="Rectangle: Rounded Corners 24">
          <a:hlinkClick xmlns:r="http://schemas.openxmlformats.org/officeDocument/2006/relationships" r:id="rId6"/>
          <a:extLst>
            <a:ext uri="{FF2B5EF4-FFF2-40B4-BE49-F238E27FC236}">
              <a16:creationId xmlns="" xmlns:a16="http://schemas.microsoft.com/office/drawing/2014/main" id="{00000000-0008-0000-1500-000019000000}"/>
            </a:ext>
          </a:extLst>
        </xdr:cNvPr>
        <xdr:cNvSpPr/>
      </xdr:nvSpPr>
      <xdr:spPr>
        <a:xfrm>
          <a:off x="7467601" y="781050"/>
          <a:ext cx="9810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RBANS</a:t>
          </a:r>
        </a:p>
      </xdr:txBody>
    </xdr:sp>
    <xdr:clientData/>
  </xdr:twoCellAnchor>
  <xdr:twoCellAnchor>
    <xdr:from>
      <xdr:col>13</xdr:col>
      <xdr:colOff>180974</xdr:colOff>
      <xdr:row>4</xdr:row>
      <xdr:rowOff>47625</xdr:rowOff>
    </xdr:from>
    <xdr:to>
      <xdr:col>15</xdr:col>
      <xdr:colOff>142875</xdr:colOff>
      <xdr:row>5</xdr:row>
      <xdr:rowOff>161926</xdr:rowOff>
    </xdr:to>
    <xdr:sp macro="" textlink="">
      <xdr:nvSpPr>
        <xdr:cNvPr id="26" name="Rectangle: Rounded Corners 25">
          <a:hlinkClick xmlns:r="http://schemas.openxmlformats.org/officeDocument/2006/relationships" r:id="rId7"/>
          <a:extLst>
            <a:ext uri="{FF2B5EF4-FFF2-40B4-BE49-F238E27FC236}">
              <a16:creationId xmlns="" xmlns:a16="http://schemas.microsoft.com/office/drawing/2014/main" id="{00000000-0008-0000-1500-00001A000000}"/>
            </a:ext>
          </a:extLst>
        </xdr:cNvPr>
        <xdr:cNvSpPr/>
      </xdr:nvSpPr>
      <xdr:spPr>
        <a:xfrm>
          <a:off x="8534399" y="800100"/>
          <a:ext cx="1143001" cy="304801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Mood Measures</a:t>
          </a:r>
        </a:p>
      </xdr:txBody>
    </xdr:sp>
    <xdr:clientData/>
  </xdr:twoCellAnchor>
  <xdr:twoCellAnchor>
    <xdr:from>
      <xdr:col>15</xdr:col>
      <xdr:colOff>238125</xdr:colOff>
      <xdr:row>4</xdr:row>
      <xdr:rowOff>38100</xdr:rowOff>
    </xdr:from>
    <xdr:to>
      <xdr:col>16</xdr:col>
      <xdr:colOff>390525</xdr:colOff>
      <xdr:row>5</xdr:row>
      <xdr:rowOff>152401</xdr:rowOff>
    </xdr:to>
    <xdr:sp macro="" textlink="">
      <xdr:nvSpPr>
        <xdr:cNvPr id="27" name="Rectangle: Rounded Corners 26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00000000-0008-0000-1500-00001B000000}"/>
            </a:ext>
          </a:extLst>
        </xdr:cNvPr>
        <xdr:cNvSpPr/>
      </xdr:nvSpPr>
      <xdr:spPr>
        <a:xfrm>
          <a:off x="9772650" y="790575"/>
          <a:ext cx="7620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Language</a:t>
          </a:r>
        </a:p>
      </xdr:txBody>
    </xdr:sp>
    <xdr:clientData/>
  </xdr:twoCellAnchor>
  <xdr:twoCellAnchor>
    <xdr:from>
      <xdr:col>16</xdr:col>
      <xdr:colOff>485775</xdr:colOff>
      <xdr:row>4</xdr:row>
      <xdr:rowOff>38100</xdr:rowOff>
    </xdr:from>
    <xdr:to>
      <xdr:col>18</xdr:col>
      <xdr:colOff>28575</xdr:colOff>
      <xdr:row>5</xdr:row>
      <xdr:rowOff>152401</xdr:rowOff>
    </xdr:to>
    <xdr:sp macro="" textlink="">
      <xdr:nvSpPr>
        <xdr:cNvPr id="28" name="Rectangle: Rounded Corners 27">
          <a:hlinkClick xmlns:r="http://schemas.openxmlformats.org/officeDocument/2006/relationships" r:id="rId9"/>
          <a:extLst>
            <a:ext uri="{FF2B5EF4-FFF2-40B4-BE49-F238E27FC236}">
              <a16:creationId xmlns="" xmlns:a16="http://schemas.microsoft.com/office/drawing/2014/main" id="{00000000-0008-0000-1500-00001C000000}"/>
            </a:ext>
          </a:extLst>
        </xdr:cNvPr>
        <xdr:cNvSpPr/>
      </xdr:nvSpPr>
      <xdr:spPr>
        <a:xfrm>
          <a:off x="10629900" y="790575"/>
          <a:ext cx="7620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Function</a:t>
          </a:r>
        </a:p>
      </xdr:txBody>
    </xdr:sp>
    <xdr:clientData/>
  </xdr:twoCellAnchor>
  <xdr:twoCellAnchor>
    <xdr:from>
      <xdr:col>18</xdr:col>
      <xdr:colOff>95249</xdr:colOff>
      <xdr:row>4</xdr:row>
      <xdr:rowOff>28575</xdr:rowOff>
    </xdr:from>
    <xdr:to>
      <xdr:col>20</xdr:col>
      <xdr:colOff>47624</xdr:colOff>
      <xdr:row>5</xdr:row>
      <xdr:rowOff>142876</xdr:rowOff>
    </xdr:to>
    <xdr:sp macro="" textlink="">
      <xdr:nvSpPr>
        <xdr:cNvPr id="29" name="Rectangle: Rounded Corners 28">
          <a:hlinkClick xmlns:r="http://schemas.openxmlformats.org/officeDocument/2006/relationships" r:id="rId10"/>
          <a:extLst>
            <a:ext uri="{FF2B5EF4-FFF2-40B4-BE49-F238E27FC236}">
              <a16:creationId xmlns="" xmlns:a16="http://schemas.microsoft.com/office/drawing/2014/main" id="{00000000-0008-0000-1500-00001D000000}"/>
            </a:ext>
          </a:extLst>
        </xdr:cNvPr>
        <xdr:cNvSpPr/>
      </xdr:nvSpPr>
      <xdr:spPr>
        <a:xfrm>
          <a:off x="11458574" y="781050"/>
          <a:ext cx="11715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Effort</a:t>
          </a:r>
          <a:r>
            <a:rPr lang="en-IE" sz="1100" baseline="0"/>
            <a:t> Measures</a:t>
          </a:r>
          <a:endParaRPr lang="en-IE" sz="1100"/>
        </a:p>
      </xdr:txBody>
    </xdr:sp>
    <xdr:clientData/>
  </xdr:twoCellAnchor>
  <xdr:twoCellAnchor>
    <xdr:from>
      <xdr:col>0</xdr:col>
      <xdr:colOff>63500</xdr:colOff>
      <xdr:row>0</xdr:row>
      <xdr:rowOff>63500</xdr:rowOff>
    </xdr:from>
    <xdr:to>
      <xdr:col>1</xdr:col>
      <xdr:colOff>546100</xdr:colOff>
      <xdr:row>1</xdr:row>
      <xdr:rowOff>120650</xdr:rowOff>
    </xdr:to>
    <xdr:sp macro="" textlink="">
      <xdr:nvSpPr>
        <xdr:cNvPr id="18" name="Rectangle: Rounded Corners 39">
          <a:hlinkClick xmlns:r="http://schemas.openxmlformats.org/officeDocument/2006/relationships" r:id="rId11"/>
          <a:extLst>
            <a:ext uri="{FF2B5EF4-FFF2-40B4-BE49-F238E27FC236}">
              <a16:creationId xmlns="" xmlns:a16="http://schemas.microsoft.com/office/drawing/2014/main" id="{00000000-0008-0000-1500-000012000000}"/>
            </a:ext>
          </a:extLst>
        </xdr:cNvPr>
        <xdr:cNvSpPr/>
      </xdr:nvSpPr>
      <xdr:spPr>
        <a:xfrm>
          <a:off x="63500" y="63500"/>
          <a:ext cx="1155700" cy="24765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REPORT</a:t>
          </a:r>
        </a:p>
      </xdr:txBody>
    </xdr:sp>
    <xdr:clientData/>
  </xdr:twoCellAnchor>
  <xdr:twoCellAnchor>
    <xdr:from>
      <xdr:col>0</xdr:col>
      <xdr:colOff>63500</xdr:colOff>
      <xdr:row>2</xdr:row>
      <xdr:rowOff>0</xdr:rowOff>
    </xdr:from>
    <xdr:to>
      <xdr:col>1</xdr:col>
      <xdr:colOff>546100</xdr:colOff>
      <xdr:row>3</xdr:row>
      <xdr:rowOff>50800</xdr:rowOff>
    </xdr:to>
    <xdr:sp macro="" textlink="">
      <xdr:nvSpPr>
        <xdr:cNvPr id="19" name="Rectangle: Rounded Corners 75">
          <a:hlinkClick xmlns:r="http://schemas.openxmlformats.org/officeDocument/2006/relationships" r:id="rId12"/>
          <a:extLst>
            <a:ext uri="{FF2B5EF4-FFF2-40B4-BE49-F238E27FC236}">
              <a16:creationId xmlns="" xmlns:a16="http://schemas.microsoft.com/office/drawing/2014/main" id="{00000000-0008-0000-1500-000013000000}"/>
            </a:ext>
          </a:extLst>
        </xdr:cNvPr>
        <xdr:cNvSpPr/>
      </xdr:nvSpPr>
      <xdr:spPr>
        <a:xfrm>
          <a:off x="63500" y="381000"/>
          <a:ext cx="1155700" cy="2413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HOME</a:t>
          </a:r>
        </a:p>
      </xdr:txBody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406400</xdr:colOff>
      <xdr:row>15</xdr:row>
      <xdr:rowOff>101600</xdr:rowOff>
    </xdr:to>
    <xdr:sp macro="" textlink="">
      <xdr:nvSpPr>
        <xdr:cNvPr id="32" name="Arrow: Right 14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44024B3E-5F9D-164F-87A4-44A274C991F7}"/>
            </a:ext>
          </a:extLst>
        </xdr:cNvPr>
        <xdr:cNvSpPr/>
      </xdr:nvSpPr>
      <xdr:spPr>
        <a:xfrm>
          <a:off x="11201400" y="3111500"/>
          <a:ext cx="1079500" cy="368300"/>
        </a:xfrm>
        <a:prstGeom prst="righ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647700</xdr:colOff>
      <xdr:row>14</xdr:row>
      <xdr:rowOff>38100</xdr:rowOff>
    </xdr:from>
    <xdr:to>
      <xdr:col>3</xdr:col>
      <xdr:colOff>368300</xdr:colOff>
      <xdr:row>15</xdr:row>
      <xdr:rowOff>177800</xdr:rowOff>
    </xdr:to>
    <xdr:sp macro="" textlink="">
      <xdr:nvSpPr>
        <xdr:cNvPr id="33" name="Arrow: Left 15">
          <a:hlinkClick xmlns:r="http://schemas.openxmlformats.org/officeDocument/2006/relationships" r:id="rId6"/>
          <a:extLst>
            <a:ext uri="{FF2B5EF4-FFF2-40B4-BE49-F238E27FC236}">
              <a16:creationId xmlns="" xmlns:a16="http://schemas.microsoft.com/office/drawing/2014/main" id="{05F65636-76D1-1B44-A053-FFAC72801054}"/>
            </a:ext>
          </a:extLst>
        </xdr:cNvPr>
        <xdr:cNvSpPr/>
      </xdr:nvSpPr>
      <xdr:spPr>
        <a:xfrm>
          <a:off x="1320800" y="3149600"/>
          <a:ext cx="1066800" cy="406400"/>
        </a:xfrm>
        <a:prstGeom prst="lef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0</xdr:rowOff>
    </xdr:from>
    <xdr:to>
      <xdr:col>0</xdr:col>
      <xdr:colOff>0</xdr:colOff>
      <xdr:row>7</xdr:row>
      <xdr:rowOff>28576</xdr:rowOff>
    </xdr:to>
    <xdr:sp macro="" textlink="">
      <xdr:nvSpPr>
        <xdr:cNvPr id="12" name="Rectangle: Rounded Corners 11">
          <a:extLst>
            <a:ext uri="{FF2B5EF4-FFF2-40B4-BE49-F238E27FC236}">
              <a16:creationId xmlns="" xmlns:a16="http://schemas.microsoft.com/office/drawing/2014/main" id="{00000000-0008-0000-1600-00000C000000}"/>
            </a:ext>
          </a:extLst>
        </xdr:cNvPr>
        <xdr:cNvSpPr/>
      </xdr:nvSpPr>
      <xdr:spPr>
        <a:xfrm>
          <a:off x="95250" y="1238250"/>
          <a:ext cx="762000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Function</a:t>
          </a:r>
        </a:p>
      </xdr:txBody>
    </xdr:sp>
    <xdr:clientData/>
  </xdr:twoCellAnchor>
  <xdr:twoCellAnchor>
    <xdr:from>
      <xdr:col>0</xdr:col>
      <xdr:colOff>0</xdr:colOff>
      <xdr:row>6</xdr:row>
      <xdr:rowOff>0</xdr:rowOff>
    </xdr:from>
    <xdr:to>
      <xdr:col>0</xdr:col>
      <xdr:colOff>0</xdr:colOff>
      <xdr:row>7</xdr:row>
      <xdr:rowOff>38101</xdr:rowOff>
    </xdr:to>
    <xdr:sp macro="" textlink="">
      <xdr:nvSpPr>
        <xdr:cNvPr id="13" name="Rectangle: Rounded Corners 12">
          <a:extLst>
            <a:ext uri="{FF2B5EF4-FFF2-40B4-BE49-F238E27FC236}">
              <a16:creationId xmlns="" xmlns:a16="http://schemas.microsoft.com/office/drawing/2014/main" id="{00000000-0008-0000-1600-00000D000000}"/>
            </a:ext>
          </a:extLst>
        </xdr:cNvPr>
        <xdr:cNvSpPr/>
      </xdr:nvSpPr>
      <xdr:spPr>
        <a:xfrm>
          <a:off x="981074" y="1247775"/>
          <a:ext cx="1171575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Effort</a:t>
          </a:r>
          <a:r>
            <a:rPr lang="en-IE" sz="1100" baseline="0"/>
            <a:t> Meatures</a:t>
          </a:r>
          <a:endParaRPr lang="en-IE" sz="1100"/>
        </a:p>
      </xdr:txBody>
    </xdr:sp>
    <xdr:clientData/>
  </xdr:twoCellAnchor>
  <xdr:twoCellAnchor>
    <xdr:from>
      <xdr:col>0</xdr:col>
      <xdr:colOff>76200</xdr:colOff>
      <xdr:row>4</xdr:row>
      <xdr:rowOff>28574</xdr:rowOff>
    </xdr:from>
    <xdr:to>
      <xdr:col>2</xdr:col>
      <xdr:colOff>390526</xdr:colOff>
      <xdr:row>5</xdr:row>
      <xdr:rowOff>142875</xdr:rowOff>
    </xdr:to>
    <xdr:sp macro="" textlink="">
      <xdr:nvSpPr>
        <xdr:cNvPr id="20" name="Rectangle: Rounded Corners 19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600-000014000000}"/>
            </a:ext>
          </a:extLst>
        </xdr:cNvPr>
        <xdr:cNvSpPr/>
      </xdr:nvSpPr>
      <xdr:spPr>
        <a:xfrm>
          <a:off x="76200" y="781049"/>
          <a:ext cx="1533526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Premorbid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2</xdr:col>
      <xdr:colOff>495301</xdr:colOff>
      <xdr:row>4</xdr:row>
      <xdr:rowOff>28575</xdr:rowOff>
    </xdr:from>
    <xdr:to>
      <xdr:col>4</xdr:col>
      <xdr:colOff>330201</xdr:colOff>
      <xdr:row>5</xdr:row>
      <xdr:rowOff>142876</xdr:rowOff>
    </xdr:to>
    <xdr:sp macro="" textlink="">
      <xdr:nvSpPr>
        <xdr:cNvPr id="21" name="Rectangle: Rounded Corners 20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0000000-0008-0000-1600-000015000000}"/>
            </a:ext>
          </a:extLst>
        </xdr:cNvPr>
        <xdr:cNvSpPr/>
      </xdr:nvSpPr>
      <xdr:spPr>
        <a:xfrm>
          <a:off x="1841501" y="777875"/>
          <a:ext cx="16891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Current Functioning</a:t>
          </a:r>
        </a:p>
      </xdr:txBody>
    </xdr:sp>
    <xdr:clientData/>
  </xdr:twoCellAnchor>
  <xdr:twoCellAnchor>
    <xdr:from>
      <xdr:col>4</xdr:col>
      <xdr:colOff>425450</xdr:colOff>
      <xdr:row>4</xdr:row>
      <xdr:rowOff>41275</xdr:rowOff>
    </xdr:from>
    <xdr:to>
      <xdr:col>6</xdr:col>
      <xdr:colOff>339725</xdr:colOff>
      <xdr:row>5</xdr:row>
      <xdr:rowOff>155576</xdr:rowOff>
    </xdr:to>
    <xdr:sp macro="" textlink="">
      <xdr:nvSpPr>
        <xdr:cNvPr id="22" name="Rectangle: Rounded Corners 21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1600-000016000000}"/>
            </a:ext>
          </a:extLst>
        </xdr:cNvPr>
        <xdr:cNvSpPr/>
      </xdr:nvSpPr>
      <xdr:spPr>
        <a:xfrm>
          <a:off x="3625850" y="790575"/>
          <a:ext cx="12604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Verbal Memory</a:t>
          </a:r>
        </a:p>
      </xdr:txBody>
    </xdr:sp>
    <xdr:clientData/>
  </xdr:twoCellAnchor>
  <xdr:twoCellAnchor>
    <xdr:from>
      <xdr:col>6</xdr:col>
      <xdr:colOff>450850</xdr:colOff>
      <xdr:row>4</xdr:row>
      <xdr:rowOff>41275</xdr:rowOff>
    </xdr:from>
    <xdr:to>
      <xdr:col>7</xdr:col>
      <xdr:colOff>1143000</xdr:colOff>
      <xdr:row>5</xdr:row>
      <xdr:rowOff>155576</xdr:rowOff>
    </xdr:to>
    <xdr:sp macro="" textlink="">
      <xdr:nvSpPr>
        <xdr:cNvPr id="23" name="Rectangle: Rounded Corners 22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0000000-0008-0000-1600-000017000000}"/>
            </a:ext>
          </a:extLst>
        </xdr:cNvPr>
        <xdr:cNvSpPr/>
      </xdr:nvSpPr>
      <xdr:spPr>
        <a:xfrm>
          <a:off x="4997450" y="790575"/>
          <a:ext cx="136525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Visual Memory</a:t>
          </a:r>
        </a:p>
      </xdr:txBody>
    </xdr:sp>
    <xdr:clientData/>
  </xdr:twoCellAnchor>
  <xdr:twoCellAnchor>
    <xdr:from>
      <xdr:col>7</xdr:col>
      <xdr:colOff>1244600</xdr:colOff>
      <xdr:row>4</xdr:row>
      <xdr:rowOff>53975</xdr:rowOff>
    </xdr:from>
    <xdr:to>
      <xdr:col>10</xdr:col>
      <xdr:colOff>152399</xdr:colOff>
      <xdr:row>5</xdr:row>
      <xdr:rowOff>168276</xdr:rowOff>
    </xdr:to>
    <xdr:sp macro="" textlink="">
      <xdr:nvSpPr>
        <xdr:cNvPr id="24" name="Rectangle: Rounded Corners 23">
          <a:hlinkClick xmlns:r="http://schemas.openxmlformats.org/officeDocument/2006/relationships" r:id="rId5"/>
          <a:extLst>
            <a:ext uri="{FF2B5EF4-FFF2-40B4-BE49-F238E27FC236}">
              <a16:creationId xmlns="" xmlns:a16="http://schemas.microsoft.com/office/drawing/2014/main" id="{00000000-0008-0000-1600-000018000000}"/>
            </a:ext>
          </a:extLst>
        </xdr:cNvPr>
        <xdr:cNvSpPr/>
      </xdr:nvSpPr>
      <xdr:spPr>
        <a:xfrm>
          <a:off x="6464300" y="803275"/>
          <a:ext cx="1650999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Executive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10</xdr:col>
      <xdr:colOff>279401</xdr:colOff>
      <xdr:row>4</xdr:row>
      <xdr:rowOff>53975</xdr:rowOff>
    </xdr:from>
    <xdr:to>
      <xdr:col>11</xdr:col>
      <xdr:colOff>381000</xdr:colOff>
      <xdr:row>5</xdr:row>
      <xdr:rowOff>168276</xdr:rowOff>
    </xdr:to>
    <xdr:sp macro="" textlink="">
      <xdr:nvSpPr>
        <xdr:cNvPr id="25" name="Rectangle: Rounded Corners 24">
          <a:hlinkClick xmlns:r="http://schemas.openxmlformats.org/officeDocument/2006/relationships" r:id="rId6"/>
          <a:extLst>
            <a:ext uri="{FF2B5EF4-FFF2-40B4-BE49-F238E27FC236}">
              <a16:creationId xmlns="" xmlns:a16="http://schemas.microsoft.com/office/drawing/2014/main" id="{00000000-0008-0000-1600-000019000000}"/>
            </a:ext>
          </a:extLst>
        </xdr:cNvPr>
        <xdr:cNvSpPr/>
      </xdr:nvSpPr>
      <xdr:spPr>
        <a:xfrm>
          <a:off x="8242301" y="803275"/>
          <a:ext cx="774699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RBANS</a:t>
          </a:r>
        </a:p>
      </xdr:txBody>
    </xdr:sp>
    <xdr:clientData/>
  </xdr:twoCellAnchor>
  <xdr:twoCellAnchor>
    <xdr:from>
      <xdr:col>11</xdr:col>
      <xdr:colOff>504824</xdr:colOff>
      <xdr:row>4</xdr:row>
      <xdr:rowOff>63500</xdr:rowOff>
    </xdr:from>
    <xdr:to>
      <xdr:col>13</xdr:col>
      <xdr:colOff>200025</xdr:colOff>
      <xdr:row>5</xdr:row>
      <xdr:rowOff>177801</xdr:rowOff>
    </xdr:to>
    <xdr:sp macro="" textlink="">
      <xdr:nvSpPr>
        <xdr:cNvPr id="26" name="Rectangle: Rounded Corners 25">
          <a:hlinkClick xmlns:r="http://schemas.openxmlformats.org/officeDocument/2006/relationships" r:id="rId7"/>
          <a:extLst>
            <a:ext uri="{FF2B5EF4-FFF2-40B4-BE49-F238E27FC236}">
              <a16:creationId xmlns="" xmlns:a16="http://schemas.microsoft.com/office/drawing/2014/main" id="{00000000-0008-0000-1600-00001A000000}"/>
            </a:ext>
          </a:extLst>
        </xdr:cNvPr>
        <xdr:cNvSpPr/>
      </xdr:nvSpPr>
      <xdr:spPr>
        <a:xfrm>
          <a:off x="9140824" y="812800"/>
          <a:ext cx="1308101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Mood Measures</a:t>
          </a:r>
        </a:p>
      </xdr:txBody>
    </xdr:sp>
    <xdr:clientData/>
  </xdr:twoCellAnchor>
  <xdr:twoCellAnchor>
    <xdr:from>
      <xdr:col>13</xdr:col>
      <xdr:colOff>298450</xdr:colOff>
      <xdr:row>4</xdr:row>
      <xdr:rowOff>63500</xdr:rowOff>
    </xdr:from>
    <xdr:to>
      <xdr:col>14</xdr:col>
      <xdr:colOff>450850</xdr:colOff>
      <xdr:row>5</xdr:row>
      <xdr:rowOff>177801</xdr:rowOff>
    </xdr:to>
    <xdr:sp macro="" textlink="">
      <xdr:nvSpPr>
        <xdr:cNvPr id="27" name="Rectangle: Rounded Corners 26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00000000-0008-0000-1600-00001B000000}"/>
            </a:ext>
          </a:extLst>
        </xdr:cNvPr>
        <xdr:cNvSpPr/>
      </xdr:nvSpPr>
      <xdr:spPr>
        <a:xfrm>
          <a:off x="10547350" y="812800"/>
          <a:ext cx="825500" cy="304801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Language</a:t>
          </a:r>
        </a:p>
      </xdr:txBody>
    </xdr:sp>
    <xdr:clientData/>
  </xdr:twoCellAnchor>
  <xdr:twoCellAnchor>
    <xdr:from>
      <xdr:col>14</xdr:col>
      <xdr:colOff>533400</xdr:colOff>
      <xdr:row>4</xdr:row>
      <xdr:rowOff>60325</xdr:rowOff>
    </xdr:from>
    <xdr:to>
      <xdr:col>16</xdr:col>
      <xdr:colOff>38100</xdr:colOff>
      <xdr:row>5</xdr:row>
      <xdr:rowOff>174626</xdr:rowOff>
    </xdr:to>
    <xdr:sp macro="" textlink="">
      <xdr:nvSpPr>
        <xdr:cNvPr id="28" name="Rectangle: Rounded Corners 27">
          <a:hlinkClick xmlns:r="http://schemas.openxmlformats.org/officeDocument/2006/relationships" r:id="rId9"/>
          <a:extLst>
            <a:ext uri="{FF2B5EF4-FFF2-40B4-BE49-F238E27FC236}">
              <a16:creationId xmlns="" xmlns:a16="http://schemas.microsoft.com/office/drawing/2014/main" id="{00000000-0008-0000-1600-00001C000000}"/>
            </a:ext>
          </a:extLst>
        </xdr:cNvPr>
        <xdr:cNvSpPr/>
      </xdr:nvSpPr>
      <xdr:spPr>
        <a:xfrm>
          <a:off x="11455400" y="809625"/>
          <a:ext cx="8509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Function</a:t>
          </a:r>
        </a:p>
      </xdr:txBody>
    </xdr:sp>
    <xdr:clientData/>
  </xdr:twoCellAnchor>
  <xdr:twoCellAnchor>
    <xdr:from>
      <xdr:col>16</xdr:col>
      <xdr:colOff>139699</xdr:colOff>
      <xdr:row>4</xdr:row>
      <xdr:rowOff>76200</xdr:rowOff>
    </xdr:from>
    <xdr:to>
      <xdr:col>17</xdr:col>
      <xdr:colOff>647700</xdr:colOff>
      <xdr:row>6</xdr:row>
      <xdr:rowOff>1</xdr:rowOff>
    </xdr:to>
    <xdr:sp macro="" textlink="">
      <xdr:nvSpPr>
        <xdr:cNvPr id="29" name="Rectangle: Rounded Corners 28">
          <a:hlinkClick xmlns:r="http://schemas.openxmlformats.org/officeDocument/2006/relationships" r:id="rId10"/>
          <a:extLst>
            <a:ext uri="{FF2B5EF4-FFF2-40B4-BE49-F238E27FC236}">
              <a16:creationId xmlns="" xmlns:a16="http://schemas.microsoft.com/office/drawing/2014/main" id="{00000000-0008-0000-1600-00001D000000}"/>
            </a:ext>
          </a:extLst>
        </xdr:cNvPr>
        <xdr:cNvSpPr/>
      </xdr:nvSpPr>
      <xdr:spPr>
        <a:xfrm>
          <a:off x="12407899" y="825500"/>
          <a:ext cx="1181101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Effort</a:t>
          </a:r>
          <a:r>
            <a:rPr lang="en-IE" sz="1100" baseline="0"/>
            <a:t> Measures</a:t>
          </a:r>
          <a:endParaRPr lang="en-IE" sz="1100"/>
        </a:p>
      </xdr:txBody>
    </xdr:sp>
    <xdr:clientData/>
  </xdr:twoCellAnchor>
  <xdr:twoCellAnchor>
    <xdr:from>
      <xdr:col>0</xdr:col>
      <xdr:colOff>63500</xdr:colOff>
      <xdr:row>0</xdr:row>
      <xdr:rowOff>63500</xdr:rowOff>
    </xdr:from>
    <xdr:to>
      <xdr:col>1</xdr:col>
      <xdr:colOff>546100</xdr:colOff>
      <xdr:row>1</xdr:row>
      <xdr:rowOff>120650</xdr:rowOff>
    </xdr:to>
    <xdr:sp macro="" textlink="">
      <xdr:nvSpPr>
        <xdr:cNvPr id="19" name="Rectangle: Rounded Corners 39">
          <a:hlinkClick xmlns:r="http://schemas.openxmlformats.org/officeDocument/2006/relationships" r:id="rId11"/>
          <a:extLst>
            <a:ext uri="{FF2B5EF4-FFF2-40B4-BE49-F238E27FC236}">
              <a16:creationId xmlns="" xmlns:a16="http://schemas.microsoft.com/office/drawing/2014/main" id="{00000000-0008-0000-1600-000013000000}"/>
            </a:ext>
          </a:extLst>
        </xdr:cNvPr>
        <xdr:cNvSpPr/>
      </xdr:nvSpPr>
      <xdr:spPr>
        <a:xfrm>
          <a:off x="63500" y="63500"/>
          <a:ext cx="1155700" cy="24765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REPORT</a:t>
          </a:r>
        </a:p>
      </xdr:txBody>
    </xdr:sp>
    <xdr:clientData/>
  </xdr:twoCellAnchor>
  <xdr:twoCellAnchor>
    <xdr:from>
      <xdr:col>0</xdr:col>
      <xdr:colOff>63500</xdr:colOff>
      <xdr:row>2</xdr:row>
      <xdr:rowOff>0</xdr:rowOff>
    </xdr:from>
    <xdr:to>
      <xdr:col>1</xdr:col>
      <xdr:colOff>546100</xdr:colOff>
      <xdr:row>3</xdr:row>
      <xdr:rowOff>50800</xdr:rowOff>
    </xdr:to>
    <xdr:sp macro="" textlink="">
      <xdr:nvSpPr>
        <xdr:cNvPr id="30" name="Rectangle: Rounded Corners 75">
          <a:hlinkClick xmlns:r="http://schemas.openxmlformats.org/officeDocument/2006/relationships" r:id="rId12"/>
          <a:extLst>
            <a:ext uri="{FF2B5EF4-FFF2-40B4-BE49-F238E27FC236}">
              <a16:creationId xmlns="" xmlns:a16="http://schemas.microsoft.com/office/drawing/2014/main" id="{00000000-0008-0000-1600-00001E000000}"/>
            </a:ext>
          </a:extLst>
        </xdr:cNvPr>
        <xdr:cNvSpPr/>
      </xdr:nvSpPr>
      <xdr:spPr>
        <a:xfrm>
          <a:off x="63500" y="381000"/>
          <a:ext cx="1155700" cy="2413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HOME</a:t>
          </a:r>
        </a:p>
      </xdr:txBody>
    </xdr:sp>
    <xdr:clientData/>
  </xdr:twoCellAnchor>
  <xdr:twoCellAnchor>
    <xdr:from>
      <xdr:col>15</xdr:col>
      <xdr:colOff>0</xdr:colOff>
      <xdr:row>19</xdr:row>
      <xdr:rowOff>0</xdr:rowOff>
    </xdr:from>
    <xdr:to>
      <xdr:col>16</xdr:col>
      <xdr:colOff>0</xdr:colOff>
      <xdr:row>20</xdr:row>
      <xdr:rowOff>133350</xdr:rowOff>
    </xdr:to>
    <xdr:sp macro="" textlink="">
      <xdr:nvSpPr>
        <xdr:cNvPr id="31" name="Arrow: Right 14">
          <a:hlinkClick xmlns:r="http://schemas.openxmlformats.org/officeDocument/2006/relationships" r:id="rId9"/>
          <a:extLst>
            <a:ext uri="{FF2B5EF4-FFF2-40B4-BE49-F238E27FC236}">
              <a16:creationId xmlns="" xmlns:a16="http://schemas.microsoft.com/office/drawing/2014/main" id="{00000000-0008-0000-1600-00001F000000}"/>
            </a:ext>
          </a:extLst>
        </xdr:cNvPr>
        <xdr:cNvSpPr/>
      </xdr:nvSpPr>
      <xdr:spPr>
        <a:xfrm>
          <a:off x="11595100" y="3873500"/>
          <a:ext cx="673100" cy="323850"/>
        </a:xfrm>
        <a:prstGeom prst="righ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3</xdr:col>
      <xdr:colOff>0</xdr:colOff>
      <xdr:row>19</xdr:row>
      <xdr:rowOff>0</xdr:rowOff>
    </xdr:from>
    <xdr:to>
      <xdr:col>3</xdr:col>
      <xdr:colOff>654050</xdr:colOff>
      <xdr:row>20</xdr:row>
      <xdr:rowOff>152400</xdr:rowOff>
    </xdr:to>
    <xdr:sp macro="" textlink="">
      <xdr:nvSpPr>
        <xdr:cNvPr id="33" name="Arrow: Left 15">
          <a:hlinkClick xmlns:r="http://schemas.openxmlformats.org/officeDocument/2006/relationships" r:id="rId7"/>
          <a:extLst>
            <a:ext uri="{FF2B5EF4-FFF2-40B4-BE49-F238E27FC236}">
              <a16:creationId xmlns="" xmlns:a16="http://schemas.microsoft.com/office/drawing/2014/main" id="{00000000-0008-0000-1600-000021000000}"/>
            </a:ext>
          </a:extLst>
        </xdr:cNvPr>
        <xdr:cNvSpPr/>
      </xdr:nvSpPr>
      <xdr:spPr>
        <a:xfrm>
          <a:off x="2527300" y="3873500"/>
          <a:ext cx="654050" cy="342900"/>
        </a:xfrm>
        <a:prstGeom prst="lef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104775</xdr:rowOff>
    </xdr:from>
    <xdr:to>
      <xdr:col>0</xdr:col>
      <xdr:colOff>0</xdr:colOff>
      <xdr:row>8</xdr:row>
      <xdr:rowOff>28576</xdr:rowOff>
    </xdr:to>
    <xdr:sp macro="" textlink="">
      <xdr:nvSpPr>
        <xdr:cNvPr id="12" name="Rectangle: Rounded Corners 11">
          <a:extLst>
            <a:ext uri="{FF2B5EF4-FFF2-40B4-BE49-F238E27FC236}">
              <a16:creationId xmlns="" xmlns:a16="http://schemas.microsoft.com/office/drawing/2014/main" id="{00000000-0008-0000-1A00-00000C000000}"/>
            </a:ext>
          </a:extLst>
        </xdr:cNvPr>
        <xdr:cNvSpPr/>
      </xdr:nvSpPr>
      <xdr:spPr>
        <a:xfrm>
          <a:off x="95250" y="1238250"/>
          <a:ext cx="762000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Function</a:t>
          </a:r>
        </a:p>
      </xdr:txBody>
    </xdr:sp>
    <xdr:clientData/>
  </xdr:twoCellAnchor>
  <xdr:twoCellAnchor>
    <xdr:from>
      <xdr:col>0</xdr:col>
      <xdr:colOff>0</xdr:colOff>
      <xdr:row>6</xdr:row>
      <xdr:rowOff>114300</xdr:rowOff>
    </xdr:from>
    <xdr:to>
      <xdr:col>0</xdr:col>
      <xdr:colOff>0</xdr:colOff>
      <xdr:row>8</xdr:row>
      <xdr:rowOff>38101</xdr:rowOff>
    </xdr:to>
    <xdr:sp macro="" textlink="">
      <xdr:nvSpPr>
        <xdr:cNvPr id="13" name="Rectangle: Rounded Corners 12">
          <a:extLst>
            <a:ext uri="{FF2B5EF4-FFF2-40B4-BE49-F238E27FC236}">
              <a16:creationId xmlns="" xmlns:a16="http://schemas.microsoft.com/office/drawing/2014/main" id="{00000000-0008-0000-1A00-00000D000000}"/>
            </a:ext>
          </a:extLst>
        </xdr:cNvPr>
        <xdr:cNvSpPr/>
      </xdr:nvSpPr>
      <xdr:spPr>
        <a:xfrm>
          <a:off x="981074" y="1247775"/>
          <a:ext cx="1171575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Effort</a:t>
          </a:r>
          <a:r>
            <a:rPr lang="en-IE" sz="1100" baseline="0"/>
            <a:t> Meatures</a:t>
          </a:r>
          <a:endParaRPr lang="en-IE" sz="1100"/>
        </a:p>
      </xdr:txBody>
    </xdr:sp>
    <xdr:clientData/>
  </xdr:twoCellAnchor>
  <xdr:twoCellAnchor>
    <xdr:from>
      <xdr:col>0</xdr:col>
      <xdr:colOff>85725</xdr:colOff>
      <xdr:row>4</xdr:row>
      <xdr:rowOff>38099</xdr:rowOff>
    </xdr:from>
    <xdr:to>
      <xdr:col>2</xdr:col>
      <xdr:colOff>400051</xdr:colOff>
      <xdr:row>5</xdr:row>
      <xdr:rowOff>152400</xdr:rowOff>
    </xdr:to>
    <xdr:sp macro="" textlink="">
      <xdr:nvSpPr>
        <xdr:cNvPr id="20" name="Rectangle: Rounded Corners 19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A00-000014000000}"/>
            </a:ext>
          </a:extLst>
        </xdr:cNvPr>
        <xdr:cNvSpPr/>
      </xdr:nvSpPr>
      <xdr:spPr>
        <a:xfrm>
          <a:off x="85725" y="790574"/>
          <a:ext cx="1533526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Premorbid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2</xdr:col>
      <xdr:colOff>504825</xdr:colOff>
      <xdr:row>4</xdr:row>
      <xdr:rowOff>47625</xdr:rowOff>
    </xdr:from>
    <xdr:to>
      <xdr:col>5</xdr:col>
      <xdr:colOff>57150</xdr:colOff>
      <xdr:row>5</xdr:row>
      <xdr:rowOff>161926</xdr:rowOff>
    </xdr:to>
    <xdr:sp macro="" textlink="">
      <xdr:nvSpPr>
        <xdr:cNvPr id="21" name="Rectangle: Rounded Corners 20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0000000-0008-0000-1A00-000015000000}"/>
            </a:ext>
          </a:extLst>
        </xdr:cNvPr>
        <xdr:cNvSpPr/>
      </xdr:nvSpPr>
      <xdr:spPr>
        <a:xfrm>
          <a:off x="1724025" y="800100"/>
          <a:ext cx="138112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Current Functioning</a:t>
          </a:r>
        </a:p>
      </xdr:txBody>
    </xdr:sp>
    <xdr:clientData/>
  </xdr:twoCellAnchor>
  <xdr:twoCellAnchor>
    <xdr:from>
      <xdr:col>5</xdr:col>
      <xdr:colOff>171450</xdr:colOff>
      <xdr:row>4</xdr:row>
      <xdr:rowOff>47625</xdr:rowOff>
    </xdr:from>
    <xdr:to>
      <xdr:col>7</xdr:col>
      <xdr:colOff>85725</xdr:colOff>
      <xdr:row>5</xdr:row>
      <xdr:rowOff>161926</xdr:rowOff>
    </xdr:to>
    <xdr:sp macro="" textlink="">
      <xdr:nvSpPr>
        <xdr:cNvPr id="22" name="Rectangle: Rounded Corners 21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1A00-000016000000}"/>
            </a:ext>
          </a:extLst>
        </xdr:cNvPr>
        <xdr:cNvSpPr/>
      </xdr:nvSpPr>
      <xdr:spPr>
        <a:xfrm>
          <a:off x="3219450" y="800100"/>
          <a:ext cx="11334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Verbal Memory</a:t>
          </a:r>
        </a:p>
      </xdr:txBody>
    </xdr:sp>
    <xdr:clientData/>
  </xdr:twoCellAnchor>
  <xdr:twoCellAnchor>
    <xdr:from>
      <xdr:col>7</xdr:col>
      <xdr:colOff>180975</xdr:colOff>
      <xdr:row>4</xdr:row>
      <xdr:rowOff>47625</xdr:rowOff>
    </xdr:from>
    <xdr:to>
      <xdr:col>9</xdr:col>
      <xdr:colOff>85725</xdr:colOff>
      <xdr:row>5</xdr:row>
      <xdr:rowOff>161926</xdr:rowOff>
    </xdr:to>
    <xdr:sp macro="" textlink="">
      <xdr:nvSpPr>
        <xdr:cNvPr id="23" name="Rectangle: Rounded Corners 22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0000000-0008-0000-1A00-000017000000}"/>
            </a:ext>
          </a:extLst>
        </xdr:cNvPr>
        <xdr:cNvSpPr/>
      </xdr:nvSpPr>
      <xdr:spPr>
        <a:xfrm>
          <a:off x="4448175" y="800100"/>
          <a:ext cx="112395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Visual Memory</a:t>
          </a:r>
        </a:p>
      </xdr:txBody>
    </xdr:sp>
    <xdr:clientData/>
  </xdr:twoCellAnchor>
  <xdr:twoCellAnchor>
    <xdr:from>
      <xdr:col>9</xdr:col>
      <xdr:colOff>171450</xdr:colOff>
      <xdr:row>4</xdr:row>
      <xdr:rowOff>47625</xdr:rowOff>
    </xdr:from>
    <xdr:to>
      <xdr:col>11</xdr:col>
      <xdr:colOff>476249</xdr:colOff>
      <xdr:row>5</xdr:row>
      <xdr:rowOff>161926</xdr:rowOff>
    </xdr:to>
    <xdr:sp macro="" textlink="">
      <xdr:nvSpPr>
        <xdr:cNvPr id="24" name="Rectangle: Rounded Corners 23">
          <a:hlinkClick xmlns:r="http://schemas.openxmlformats.org/officeDocument/2006/relationships" r:id="rId5"/>
          <a:extLst>
            <a:ext uri="{FF2B5EF4-FFF2-40B4-BE49-F238E27FC236}">
              <a16:creationId xmlns="" xmlns:a16="http://schemas.microsoft.com/office/drawing/2014/main" id="{00000000-0008-0000-1A00-000018000000}"/>
            </a:ext>
          </a:extLst>
        </xdr:cNvPr>
        <xdr:cNvSpPr/>
      </xdr:nvSpPr>
      <xdr:spPr>
        <a:xfrm>
          <a:off x="5657850" y="800100"/>
          <a:ext cx="1523999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Excecutive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11</xdr:col>
      <xdr:colOff>561976</xdr:colOff>
      <xdr:row>4</xdr:row>
      <xdr:rowOff>38100</xdr:rowOff>
    </xdr:from>
    <xdr:to>
      <xdr:col>12</xdr:col>
      <xdr:colOff>546100</xdr:colOff>
      <xdr:row>5</xdr:row>
      <xdr:rowOff>152401</xdr:rowOff>
    </xdr:to>
    <xdr:sp macro="" textlink="">
      <xdr:nvSpPr>
        <xdr:cNvPr id="25" name="Rectangle: Rounded Corners 24">
          <a:hlinkClick xmlns:r="http://schemas.openxmlformats.org/officeDocument/2006/relationships" r:id="rId6"/>
          <a:extLst>
            <a:ext uri="{FF2B5EF4-FFF2-40B4-BE49-F238E27FC236}">
              <a16:creationId xmlns="" xmlns:a16="http://schemas.microsoft.com/office/drawing/2014/main" id="{00000000-0008-0000-1A00-000019000000}"/>
            </a:ext>
          </a:extLst>
        </xdr:cNvPr>
        <xdr:cNvSpPr/>
      </xdr:nvSpPr>
      <xdr:spPr>
        <a:xfrm>
          <a:off x="7927976" y="787400"/>
          <a:ext cx="657224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RBANS</a:t>
          </a:r>
        </a:p>
      </xdr:txBody>
    </xdr:sp>
    <xdr:clientData/>
  </xdr:twoCellAnchor>
  <xdr:twoCellAnchor>
    <xdr:from>
      <xdr:col>12</xdr:col>
      <xdr:colOff>634999</xdr:colOff>
      <xdr:row>4</xdr:row>
      <xdr:rowOff>38100</xdr:rowOff>
    </xdr:from>
    <xdr:to>
      <xdr:col>14</xdr:col>
      <xdr:colOff>469900</xdr:colOff>
      <xdr:row>5</xdr:row>
      <xdr:rowOff>152401</xdr:rowOff>
    </xdr:to>
    <xdr:sp macro="" textlink="">
      <xdr:nvSpPr>
        <xdr:cNvPr id="26" name="Rectangle: Rounded Corners 25">
          <a:hlinkClick xmlns:r="http://schemas.openxmlformats.org/officeDocument/2006/relationships" r:id="rId7"/>
          <a:extLst>
            <a:ext uri="{FF2B5EF4-FFF2-40B4-BE49-F238E27FC236}">
              <a16:creationId xmlns="" xmlns:a16="http://schemas.microsoft.com/office/drawing/2014/main" id="{00000000-0008-0000-1A00-00001A000000}"/>
            </a:ext>
          </a:extLst>
        </xdr:cNvPr>
        <xdr:cNvSpPr/>
      </xdr:nvSpPr>
      <xdr:spPr>
        <a:xfrm>
          <a:off x="8674099" y="787400"/>
          <a:ext cx="1181101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Mood Measures</a:t>
          </a:r>
        </a:p>
      </xdr:txBody>
    </xdr:sp>
    <xdr:clientData/>
  </xdr:twoCellAnchor>
  <xdr:twoCellAnchor>
    <xdr:from>
      <xdr:col>14</xdr:col>
      <xdr:colOff>549275</xdr:colOff>
      <xdr:row>4</xdr:row>
      <xdr:rowOff>38100</xdr:rowOff>
    </xdr:from>
    <xdr:to>
      <xdr:col>16</xdr:col>
      <xdr:colOff>28575</xdr:colOff>
      <xdr:row>5</xdr:row>
      <xdr:rowOff>152401</xdr:rowOff>
    </xdr:to>
    <xdr:sp macro="" textlink="">
      <xdr:nvSpPr>
        <xdr:cNvPr id="27" name="Rectangle: Rounded Corners 26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00000000-0008-0000-1A00-00001B000000}"/>
            </a:ext>
          </a:extLst>
        </xdr:cNvPr>
        <xdr:cNvSpPr/>
      </xdr:nvSpPr>
      <xdr:spPr>
        <a:xfrm>
          <a:off x="9934575" y="787400"/>
          <a:ext cx="8255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Language</a:t>
          </a:r>
        </a:p>
      </xdr:txBody>
    </xdr:sp>
    <xdr:clientData/>
  </xdr:twoCellAnchor>
  <xdr:twoCellAnchor>
    <xdr:from>
      <xdr:col>16</xdr:col>
      <xdr:colOff>123825</xdr:colOff>
      <xdr:row>4</xdr:row>
      <xdr:rowOff>38100</xdr:rowOff>
    </xdr:from>
    <xdr:to>
      <xdr:col>17</xdr:col>
      <xdr:colOff>190500</xdr:colOff>
      <xdr:row>5</xdr:row>
      <xdr:rowOff>152401</xdr:rowOff>
    </xdr:to>
    <xdr:sp macro="" textlink="">
      <xdr:nvSpPr>
        <xdr:cNvPr id="28" name="Rectangle: Rounded Corners 27">
          <a:hlinkClick xmlns:r="http://schemas.openxmlformats.org/officeDocument/2006/relationships" r:id="rId9"/>
          <a:extLst>
            <a:ext uri="{FF2B5EF4-FFF2-40B4-BE49-F238E27FC236}">
              <a16:creationId xmlns="" xmlns:a16="http://schemas.microsoft.com/office/drawing/2014/main" id="{00000000-0008-0000-1A00-00001C000000}"/>
            </a:ext>
          </a:extLst>
        </xdr:cNvPr>
        <xdr:cNvSpPr/>
      </xdr:nvSpPr>
      <xdr:spPr>
        <a:xfrm>
          <a:off x="10855325" y="787400"/>
          <a:ext cx="739775" cy="304801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Function</a:t>
          </a:r>
        </a:p>
      </xdr:txBody>
    </xdr:sp>
    <xdr:clientData/>
  </xdr:twoCellAnchor>
  <xdr:twoCellAnchor>
    <xdr:from>
      <xdr:col>17</xdr:col>
      <xdr:colOff>273049</xdr:colOff>
      <xdr:row>4</xdr:row>
      <xdr:rowOff>25400</xdr:rowOff>
    </xdr:from>
    <xdr:to>
      <xdr:col>19</xdr:col>
      <xdr:colOff>225424</xdr:colOff>
      <xdr:row>5</xdr:row>
      <xdr:rowOff>139701</xdr:rowOff>
    </xdr:to>
    <xdr:sp macro="" textlink="">
      <xdr:nvSpPr>
        <xdr:cNvPr id="29" name="Rectangle: Rounded Corners 28">
          <a:hlinkClick xmlns:r="http://schemas.openxmlformats.org/officeDocument/2006/relationships" r:id="rId10"/>
          <a:extLst>
            <a:ext uri="{FF2B5EF4-FFF2-40B4-BE49-F238E27FC236}">
              <a16:creationId xmlns="" xmlns:a16="http://schemas.microsoft.com/office/drawing/2014/main" id="{00000000-0008-0000-1A00-00001D000000}"/>
            </a:ext>
          </a:extLst>
        </xdr:cNvPr>
        <xdr:cNvSpPr/>
      </xdr:nvSpPr>
      <xdr:spPr>
        <a:xfrm>
          <a:off x="11677649" y="774700"/>
          <a:ext cx="12985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Effort</a:t>
          </a:r>
          <a:r>
            <a:rPr lang="en-IE" sz="1100" baseline="0"/>
            <a:t> Measure</a:t>
          </a:r>
          <a:endParaRPr lang="en-IE" sz="1100"/>
        </a:p>
      </xdr:txBody>
    </xdr:sp>
    <xdr:clientData/>
  </xdr:twoCellAnchor>
  <xdr:twoCellAnchor>
    <xdr:from>
      <xdr:col>0</xdr:col>
      <xdr:colOff>63500</xdr:colOff>
      <xdr:row>0</xdr:row>
      <xdr:rowOff>63500</xdr:rowOff>
    </xdr:from>
    <xdr:to>
      <xdr:col>1</xdr:col>
      <xdr:colOff>546100</xdr:colOff>
      <xdr:row>1</xdr:row>
      <xdr:rowOff>120650</xdr:rowOff>
    </xdr:to>
    <xdr:sp macro="" textlink="">
      <xdr:nvSpPr>
        <xdr:cNvPr id="18" name="Rectangle: Rounded Corners 39">
          <a:hlinkClick xmlns:r="http://schemas.openxmlformats.org/officeDocument/2006/relationships" r:id="rId11"/>
          <a:extLst>
            <a:ext uri="{FF2B5EF4-FFF2-40B4-BE49-F238E27FC236}">
              <a16:creationId xmlns="" xmlns:a16="http://schemas.microsoft.com/office/drawing/2014/main" id="{00000000-0008-0000-1A00-000012000000}"/>
            </a:ext>
          </a:extLst>
        </xdr:cNvPr>
        <xdr:cNvSpPr/>
      </xdr:nvSpPr>
      <xdr:spPr>
        <a:xfrm>
          <a:off x="63500" y="63500"/>
          <a:ext cx="1155700" cy="24765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REPORT</a:t>
          </a:r>
        </a:p>
      </xdr:txBody>
    </xdr:sp>
    <xdr:clientData/>
  </xdr:twoCellAnchor>
  <xdr:twoCellAnchor>
    <xdr:from>
      <xdr:col>0</xdr:col>
      <xdr:colOff>63500</xdr:colOff>
      <xdr:row>2</xdr:row>
      <xdr:rowOff>0</xdr:rowOff>
    </xdr:from>
    <xdr:to>
      <xdr:col>1</xdr:col>
      <xdr:colOff>546100</xdr:colOff>
      <xdr:row>3</xdr:row>
      <xdr:rowOff>50800</xdr:rowOff>
    </xdr:to>
    <xdr:sp macro="" textlink="">
      <xdr:nvSpPr>
        <xdr:cNvPr id="19" name="Rectangle: Rounded Corners 75">
          <a:hlinkClick xmlns:r="http://schemas.openxmlformats.org/officeDocument/2006/relationships" r:id="rId12"/>
          <a:extLst>
            <a:ext uri="{FF2B5EF4-FFF2-40B4-BE49-F238E27FC236}">
              <a16:creationId xmlns="" xmlns:a16="http://schemas.microsoft.com/office/drawing/2014/main" id="{00000000-0008-0000-1A00-000013000000}"/>
            </a:ext>
          </a:extLst>
        </xdr:cNvPr>
        <xdr:cNvSpPr/>
      </xdr:nvSpPr>
      <xdr:spPr>
        <a:xfrm>
          <a:off x="63500" y="381000"/>
          <a:ext cx="1155700" cy="2413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HOME</a:t>
          </a:r>
        </a:p>
      </xdr:txBody>
    </xdr:sp>
    <xdr:clientData/>
  </xdr:twoCellAnchor>
  <xdr:twoCellAnchor>
    <xdr:from>
      <xdr:col>3</xdr:col>
      <xdr:colOff>165100</xdr:colOff>
      <xdr:row>14</xdr:row>
      <xdr:rowOff>12700</xdr:rowOff>
    </xdr:from>
    <xdr:to>
      <xdr:col>4</xdr:col>
      <xdr:colOff>146050</xdr:colOff>
      <xdr:row>15</xdr:row>
      <xdr:rowOff>165100</xdr:rowOff>
    </xdr:to>
    <xdr:sp macro="" textlink="">
      <xdr:nvSpPr>
        <xdr:cNvPr id="30" name="Arrow: Left 15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00000000-0008-0000-1A00-00001E000000}"/>
            </a:ext>
          </a:extLst>
        </xdr:cNvPr>
        <xdr:cNvSpPr/>
      </xdr:nvSpPr>
      <xdr:spPr>
        <a:xfrm>
          <a:off x="2184400" y="2781300"/>
          <a:ext cx="654050" cy="342900"/>
        </a:xfrm>
        <a:prstGeom prst="lef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14</xdr:col>
      <xdr:colOff>0</xdr:colOff>
      <xdr:row>14</xdr:row>
      <xdr:rowOff>0</xdr:rowOff>
    </xdr:from>
    <xdr:to>
      <xdr:col>15</xdr:col>
      <xdr:colOff>0</xdr:colOff>
      <xdr:row>15</xdr:row>
      <xdr:rowOff>133350</xdr:rowOff>
    </xdr:to>
    <xdr:sp macro="" textlink="">
      <xdr:nvSpPr>
        <xdr:cNvPr id="32" name="Arrow: Right 14">
          <a:hlinkClick xmlns:r="http://schemas.openxmlformats.org/officeDocument/2006/relationships" r:id="rId10"/>
          <a:extLst>
            <a:ext uri="{FF2B5EF4-FFF2-40B4-BE49-F238E27FC236}">
              <a16:creationId xmlns="" xmlns:a16="http://schemas.microsoft.com/office/drawing/2014/main" id="{00000000-0008-0000-1A00-000020000000}"/>
            </a:ext>
          </a:extLst>
        </xdr:cNvPr>
        <xdr:cNvSpPr/>
      </xdr:nvSpPr>
      <xdr:spPr>
        <a:xfrm>
          <a:off x="9385300" y="2768600"/>
          <a:ext cx="673100" cy="323850"/>
        </a:xfrm>
        <a:prstGeom prst="righ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104775</xdr:rowOff>
    </xdr:from>
    <xdr:to>
      <xdr:col>0</xdr:col>
      <xdr:colOff>0</xdr:colOff>
      <xdr:row>8</xdr:row>
      <xdr:rowOff>28576</xdr:rowOff>
    </xdr:to>
    <xdr:sp macro="" textlink="">
      <xdr:nvSpPr>
        <xdr:cNvPr id="12" name="Rectangle: Rounded Corners 11">
          <a:extLst>
            <a:ext uri="{FF2B5EF4-FFF2-40B4-BE49-F238E27FC236}">
              <a16:creationId xmlns="" xmlns:a16="http://schemas.microsoft.com/office/drawing/2014/main" id="{00000000-0008-0000-1C00-00000C000000}"/>
            </a:ext>
          </a:extLst>
        </xdr:cNvPr>
        <xdr:cNvSpPr/>
      </xdr:nvSpPr>
      <xdr:spPr>
        <a:xfrm>
          <a:off x="95250" y="1238250"/>
          <a:ext cx="762000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Function</a:t>
          </a:r>
        </a:p>
      </xdr:txBody>
    </xdr:sp>
    <xdr:clientData/>
  </xdr:twoCellAnchor>
  <xdr:twoCellAnchor>
    <xdr:from>
      <xdr:col>0</xdr:col>
      <xdr:colOff>0</xdr:colOff>
      <xdr:row>6</xdr:row>
      <xdr:rowOff>114300</xdr:rowOff>
    </xdr:from>
    <xdr:to>
      <xdr:col>0</xdr:col>
      <xdr:colOff>0</xdr:colOff>
      <xdr:row>8</xdr:row>
      <xdr:rowOff>38101</xdr:rowOff>
    </xdr:to>
    <xdr:sp macro="" textlink="">
      <xdr:nvSpPr>
        <xdr:cNvPr id="13" name="Rectangle: Rounded Corners 12">
          <a:extLst>
            <a:ext uri="{FF2B5EF4-FFF2-40B4-BE49-F238E27FC236}">
              <a16:creationId xmlns="" xmlns:a16="http://schemas.microsoft.com/office/drawing/2014/main" id="{00000000-0008-0000-1C00-00000D000000}"/>
            </a:ext>
          </a:extLst>
        </xdr:cNvPr>
        <xdr:cNvSpPr/>
      </xdr:nvSpPr>
      <xdr:spPr>
        <a:xfrm>
          <a:off x="981074" y="1247775"/>
          <a:ext cx="1171575" cy="304801"/>
        </a:xfrm>
        <a:prstGeom prst="round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Effort</a:t>
          </a:r>
          <a:r>
            <a:rPr lang="en-IE" sz="1100" baseline="0"/>
            <a:t> Meatures</a:t>
          </a:r>
          <a:endParaRPr lang="en-IE" sz="1100"/>
        </a:p>
      </xdr:txBody>
    </xdr:sp>
    <xdr:clientData/>
  </xdr:twoCellAnchor>
  <xdr:twoCellAnchor>
    <xdr:from>
      <xdr:col>0</xdr:col>
      <xdr:colOff>104775</xdr:colOff>
      <xdr:row>4</xdr:row>
      <xdr:rowOff>38099</xdr:rowOff>
    </xdr:from>
    <xdr:to>
      <xdr:col>2</xdr:col>
      <xdr:colOff>419101</xdr:colOff>
      <xdr:row>5</xdr:row>
      <xdr:rowOff>152400</xdr:rowOff>
    </xdr:to>
    <xdr:sp macro="" textlink="">
      <xdr:nvSpPr>
        <xdr:cNvPr id="20" name="Rectangle: Rounded Corners 19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1C00-000014000000}"/>
            </a:ext>
          </a:extLst>
        </xdr:cNvPr>
        <xdr:cNvSpPr/>
      </xdr:nvSpPr>
      <xdr:spPr>
        <a:xfrm>
          <a:off x="104775" y="790574"/>
          <a:ext cx="1533526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Premorbid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2</xdr:col>
      <xdr:colOff>485775</xdr:colOff>
      <xdr:row>4</xdr:row>
      <xdr:rowOff>38100</xdr:rowOff>
    </xdr:from>
    <xdr:to>
      <xdr:col>4</xdr:col>
      <xdr:colOff>520700</xdr:colOff>
      <xdr:row>5</xdr:row>
      <xdr:rowOff>152401</xdr:rowOff>
    </xdr:to>
    <xdr:sp macro="" textlink="">
      <xdr:nvSpPr>
        <xdr:cNvPr id="21" name="Rectangle: Rounded Corners 20">
          <a:hlinkClick xmlns:r="http://schemas.openxmlformats.org/officeDocument/2006/relationships" r:id="rId2"/>
          <a:extLst>
            <a:ext uri="{FF2B5EF4-FFF2-40B4-BE49-F238E27FC236}">
              <a16:creationId xmlns="" xmlns:a16="http://schemas.microsoft.com/office/drawing/2014/main" id="{00000000-0008-0000-1C00-000015000000}"/>
            </a:ext>
          </a:extLst>
        </xdr:cNvPr>
        <xdr:cNvSpPr/>
      </xdr:nvSpPr>
      <xdr:spPr>
        <a:xfrm>
          <a:off x="1831975" y="787400"/>
          <a:ext cx="138112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E" sz="1100"/>
            <a:t>Current Functioning</a:t>
          </a:r>
        </a:p>
      </xdr:txBody>
    </xdr:sp>
    <xdr:clientData/>
  </xdr:twoCellAnchor>
  <xdr:twoCellAnchor>
    <xdr:from>
      <xdr:col>4</xdr:col>
      <xdr:colOff>638175</xdr:colOff>
      <xdr:row>4</xdr:row>
      <xdr:rowOff>38100</xdr:rowOff>
    </xdr:from>
    <xdr:to>
      <xdr:col>6</xdr:col>
      <xdr:colOff>552450</xdr:colOff>
      <xdr:row>5</xdr:row>
      <xdr:rowOff>152401</xdr:rowOff>
    </xdr:to>
    <xdr:sp macro="" textlink="">
      <xdr:nvSpPr>
        <xdr:cNvPr id="22" name="Rectangle: Rounded Corners 21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1C00-000016000000}"/>
            </a:ext>
          </a:extLst>
        </xdr:cNvPr>
        <xdr:cNvSpPr/>
      </xdr:nvSpPr>
      <xdr:spPr>
        <a:xfrm>
          <a:off x="3330575" y="787400"/>
          <a:ext cx="126047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Verbal Memory</a:t>
          </a:r>
        </a:p>
      </xdr:txBody>
    </xdr:sp>
    <xdr:clientData/>
  </xdr:twoCellAnchor>
  <xdr:twoCellAnchor>
    <xdr:from>
      <xdr:col>6</xdr:col>
      <xdr:colOff>660400</xdr:colOff>
      <xdr:row>4</xdr:row>
      <xdr:rowOff>41275</xdr:rowOff>
    </xdr:from>
    <xdr:to>
      <xdr:col>8</xdr:col>
      <xdr:colOff>457200</xdr:colOff>
      <xdr:row>5</xdr:row>
      <xdr:rowOff>155576</xdr:rowOff>
    </xdr:to>
    <xdr:sp macro="" textlink="">
      <xdr:nvSpPr>
        <xdr:cNvPr id="23" name="Rectangle: Rounded Corners 22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0000000-0008-0000-1C00-000017000000}"/>
            </a:ext>
          </a:extLst>
        </xdr:cNvPr>
        <xdr:cNvSpPr/>
      </xdr:nvSpPr>
      <xdr:spPr>
        <a:xfrm>
          <a:off x="4699000" y="790575"/>
          <a:ext cx="11430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Visual Memory</a:t>
          </a:r>
        </a:p>
      </xdr:txBody>
    </xdr:sp>
    <xdr:clientData/>
  </xdr:twoCellAnchor>
  <xdr:twoCellAnchor>
    <xdr:from>
      <xdr:col>8</xdr:col>
      <xdr:colOff>546101</xdr:colOff>
      <xdr:row>4</xdr:row>
      <xdr:rowOff>50800</xdr:rowOff>
    </xdr:from>
    <xdr:to>
      <xdr:col>10</xdr:col>
      <xdr:colOff>558801</xdr:colOff>
      <xdr:row>5</xdr:row>
      <xdr:rowOff>165101</xdr:rowOff>
    </xdr:to>
    <xdr:sp macro="" textlink="">
      <xdr:nvSpPr>
        <xdr:cNvPr id="24" name="Rectangle: Rounded Corners 23">
          <a:hlinkClick xmlns:r="http://schemas.openxmlformats.org/officeDocument/2006/relationships" r:id="rId5"/>
          <a:extLst>
            <a:ext uri="{FF2B5EF4-FFF2-40B4-BE49-F238E27FC236}">
              <a16:creationId xmlns="" xmlns:a16="http://schemas.microsoft.com/office/drawing/2014/main" id="{00000000-0008-0000-1C00-000018000000}"/>
            </a:ext>
          </a:extLst>
        </xdr:cNvPr>
        <xdr:cNvSpPr/>
      </xdr:nvSpPr>
      <xdr:spPr>
        <a:xfrm>
          <a:off x="5930901" y="800100"/>
          <a:ext cx="16637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Excecutive</a:t>
          </a:r>
          <a:r>
            <a:rPr lang="en-IE" sz="1100" baseline="0"/>
            <a:t> Functioning</a:t>
          </a:r>
          <a:endParaRPr lang="en-IE" sz="1100"/>
        </a:p>
      </xdr:txBody>
    </xdr:sp>
    <xdr:clientData/>
  </xdr:twoCellAnchor>
  <xdr:twoCellAnchor>
    <xdr:from>
      <xdr:col>10</xdr:col>
      <xdr:colOff>654051</xdr:colOff>
      <xdr:row>4</xdr:row>
      <xdr:rowOff>50800</xdr:rowOff>
    </xdr:from>
    <xdr:to>
      <xdr:col>11</xdr:col>
      <xdr:colOff>381000</xdr:colOff>
      <xdr:row>5</xdr:row>
      <xdr:rowOff>165101</xdr:rowOff>
    </xdr:to>
    <xdr:sp macro="" textlink="">
      <xdr:nvSpPr>
        <xdr:cNvPr id="25" name="Rectangle: Rounded Corners 24">
          <a:hlinkClick xmlns:r="http://schemas.openxmlformats.org/officeDocument/2006/relationships" r:id="rId6"/>
          <a:extLst>
            <a:ext uri="{FF2B5EF4-FFF2-40B4-BE49-F238E27FC236}">
              <a16:creationId xmlns="" xmlns:a16="http://schemas.microsoft.com/office/drawing/2014/main" id="{00000000-0008-0000-1C00-000019000000}"/>
            </a:ext>
          </a:extLst>
        </xdr:cNvPr>
        <xdr:cNvSpPr/>
      </xdr:nvSpPr>
      <xdr:spPr>
        <a:xfrm>
          <a:off x="7689851" y="800100"/>
          <a:ext cx="717549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RBANS</a:t>
          </a:r>
        </a:p>
      </xdr:txBody>
    </xdr:sp>
    <xdr:clientData/>
  </xdr:twoCellAnchor>
  <xdr:twoCellAnchor>
    <xdr:from>
      <xdr:col>11</xdr:col>
      <xdr:colOff>454025</xdr:colOff>
      <xdr:row>4</xdr:row>
      <xdr:rowOff>60325</xdr:rowOff>
    </xdr:from>
    <xdr:to>
      <xdr:col>13</xdr:col>
      <xdr:colOff>304801</xdr:colOff>
      <xdr:row>5</xdr:row>
      <xdr:rowOff>174626</xdr:rowOff>
    </xdr:to>
    <xdr:sp macro="" textlink="">
      <xdr:nvSpPr>
        <xdr:cNvPr id="26" name="Rectangle: Rounded Corners 25">
          <a:hlinkClick xmlns:r="http://schemas.openxmlformats.org/officeDocument/2006/relationships" r:id="rId7"/>
          <a:extLst>
            <a:ext uri="{FF2B5EF4-FFF2-40B4-BE49-F238E27FC236}">
              <a16:creationId xmlns="" xmlns:a16="http://schemas.microsoft.com/office/drawing/2014/main" id="{00000000-0008-0000-1C00-00001A000000}"/>
            </a:ext>
          </a:extLst>
        </xdr:cNvPr>
        <xdr:cNvSpPr/>
      </xdr:nvSpPr>
      <xdr:spPr>
        <a:xfrm>
          <a:off x="8480425" y="809625"/>
          <a:ext cx="1196976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Mood Measures</a:t>
          </a:r>
        </a:p>
      </xdr:txBody>
    </xdr:sp>
    <xdr:clientData/>
  </xdr:twoCellAnchor>
  <xdr:twoCellAnchor>
    <xdr:from>
      <xdr:col>13</xdr:col>
      <xdr:colOff>390525</xdr:colOff>
      <xdr:row>4</xdr:row>
      <xdr:rowOff>63500</xdr:rowOff>
    </xdr:from>
    <xdr:to>
      <xdr:col>14</xdr:col>
      <xdr:colOff>542925</xdr:colOff>
      <xdr:row>5</xdr:row>
      <xdr:rowOff>177801</xdr:rowOff>
    </xdr:to>
    <xdr:sp macro="" textlink="">
      <xdr:nvSpPr>
        <xdr:cNvPr id="27" name="Rectangle: Rounded Corners 26">
          <a:hlinkClick xmlns:r="http://schemas.openxmlformats.org/officeDocument/2006/relationships" r:id="rId8"/>
          <a:extLst>
            <a:ext uri="{FF2B5EF4-FFF2-40B4-BE49-F238E27FC236}">
              <a16:creationId xmlns="" xmlns:a16="http://schemas.microsoft.com/office/drawing/2014/main" id="{00000000-0008-0000-1C00-00001B000000}"/>
            </a:ext>
          </a:extLst>
        </xdr:cNvPr>
        <xdr:cNvSpPr/>
      </xdr:nvSpPr>
      <xdr:spPr>
        <a:xfrm>
          <a:off x="9763125" y="812800"/>
          <a:ext cx="825500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Language</a:t>
          </a:r>
        </a:p>
      </xdr:txBody>
    </xdr:sp>
    <xdr:clientData/>
  </xdr:twoCellAnchor>
  <xdr:twoCellAnchor>
    <xdr:from>
      <xdr:col>14</xdr:col>
      <xdr:colOff>638175</xdr:colOff>
      <xdr:row>4</xdr:row>
      <xdr:rowOff>60325</xdr:rowOff>
    </xdr:from>
    <xdr:to>
      <xdr:col>16</xdr:col>
      <xdr:colOff>38100</xdr:colOff>
      <xdr:row>5</xdr:row>
      <xdr:rowOff>174626</xdr:rowOff>
    </xdr:to>
    <xdr:sp macro="" textlink="">
      <xdr:nvSpPr>
        <xdr:cNvPr id="28" name="Rectangle: Rounded Corners 27">
          <a:hlinkClick xmlns:r="http://schemas.openxmlformats.org/officeDocument/2006/relationships" r:id="rId9"/>
          <a:extLst>
            <a:ext uri="{FF2B5EF4-FFF2-40B4-BE49-F238E27FC236}">
              <a16:creationId xmlns="" xmlns:a16="http://schemas.microsoft.com/office/drawing/2014/main" id="{00000000-0008-0000-1C00-00001C000000}"/>
            </a:ext>
          </a:extLst>
        </xdr:cNvPr>
        <xdr:cNvSpPr/>
      </xdr:nvSpPr>
      <xdr:spPr>
        <a:xfrm>
          <a:off x="10683875" y="809625"/>
          <a:ext cx="746125" cy="304801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Function</a:t>
          </a:r>
        </a:p>
      </xdr:txBody>
    </xdr:sp>
    <xdr:clientData/>
  </xdr:twoCellAnchor>
  <xdr:twoCellAnchor>
    <xdr:from>
      <xdr:col>16</xdr:col>
      <xdr:colOff>155575</xdr:colOff>
      <xdr:row>4</xdr:row>
      <xdr:rowOff>73025</xdr:rowOff>
    </xdr:from>
    <xdr:to>
      <xdr:col>17</xdr:col>
      <xdr:colOff>596901</xdr:colOff>
      <xdr:row>5</xdr:row>
      <xdr:rowOff>187326</xdr:rowOff>
    </xdr:to>
    <xdr:sp macro="" textlink="">
      <xdr:nvSpPr>
        <xdr:cNvPr id="29" name="Rectangle: Rounded Corners 28">
          <a:hlinkClick xmlns:r="http://schemas.openxmlformats.org/officeDocument/2006/relationships" r:id="rId10"/>
          <a:extLst>
            <a:ext uri="{FF2B5EF4-FFF2-40B4-BE49-F238E27FC236}">
              <a16:creationId xmlns="" xmlns:a16="http://schemas.microsoft.com/office/drawing/2014/main" id="{00000000-0008-0000-1C00-00001D000000}"/>
            </a:ext>
          </a:extLst>
        </xdr:cNvPr>
        <xdr:cNvSpPr/>
      </xdr:nvSpPr>
      <xdr:spPr>
        <a:xfrm>
          <a:off x="11547475" y="822325"/>
          <a:ext cx="1114426" cy="304801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Effort</a:t>
          </a:r>
          <a:r>
            <a:rPr lang="en-IE" sz="1100" baseline="0"/>
            <a:t> Measure</a:t>
          </a:r>
        </a:p>
        <a:p>
          <a:pPr algn="l"/>
          <a:endParaRPr lang="en-IE" sz="1100"/>
        </a:p>
      </xdr:txBody>
    </xdr:sp>
    <xdr:clientData/>
  </xdr:twoCellAnchor>
  <xdr:twoCellAnchor>
    <xdr:from>
      <xdr:col>0</xdr:col>
      <xdr:colOff>63500</xdr:colOff>
      <xdr:row>0</xdr:row>
      <xdr:rowOff>63500</xdr:rowOff>
    </xdr:from>
    <xdr:to>
      <xdr:col>1</xdr:col>
      <xdr:colOff>546100</xdr:colOff>
      <xdr:row>1</xdr:row>
      <xdr:rowOff>120650</xdr:rowOff>
    </xdr:to>
    <xdr:sp macro="" textlink="">
      <xdr:nvSpPr>
        <xdr:cNvPr id="19" name="Rectangle: Rounded Corners 39">
          <a:hlinkClick xmlns:r="http://schemas.openxmlformats.org/officeDocument/2006/relationships" r:id="rId11"/>
          <a:extLst>
            <a:ext uri="{FF2B5EF4-FFF2-40B4-BE49-F238E27FC236}">
              <a16:creationId xmlns="" xmlns:a16="http://schemas.microsoft.com/office/drawing/2014/main" id="{00000000-0008-0000-1C00-000013000000}"/>
            </a:ext>
          </a:extLst>
        </xdr:cNvPr>
        <xdr:cNvSpPr/>
      </xdr:nvSpPr>
      <xdr:spPr>
        <a:xfrm>
          <a:off x="63500" y="63500"/>
          <a:ext cx="1155700" cy="24765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REPORT</a:t>
          </a:r>
        </a:p>
      </xdr:txBody>
    </xdr:sp>
    <xdr:clientData/>
  </xdr:twoCellAnchor>
  <xdr:twoCellAnchor>
    <xdr:from>
      <xdr:col>0</xdr:col>
      <xdr:colOff>63500</xdr:colOff>
      <xdr:row>2</xdr:row>
      <xdr:rowOff>0</xdr:rowOff>
    </xdr:from>
    <xdr:to>
      <xdr:col>1</xdr:col>
      <xdr:colOff>546100</xdr:colOff>
      <xdr:row>3</xdr:row>
      <xdr:rowOff>50800</xdr:rowOff>
    </xdr:to>
    <xdr:sp macro="" textlink="">
      <xdr:nvSpPr>
        <xdr:cNvPr id="30" name="Rectangle: Rounded Corners 75">
          <a:hlinkClick xmlns:r="http://schemas.openxmlformats.org/officeDocument/2006/relationships" r:id="rId12"/>
          <a:extLst>
            <a:ext uri="{FF2B5EF4-FFF2-40B4-BE49-F238E27FC236}">
              <a16:creationId xmlns="" xmlns:a16="http://schemas.microsoft.com/office/drawing/2014/main" id="{00000000-0008-0000-1C00-00001E000000}"/>
            </a:ext>
          </a:extLst>
        </xdr:cNvPr>
        <xdr:cNvSpPr/>
      </xdr:nvSpPr>
      <xdr:spPr>
        <a:xfrm>
          <a:off x="63500" y="381000"/>
          <a:ext cx="1155700" cy="241300"/>
        </a:xfrm>
        <a:prstGeom prst="roundRect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E" sz="1100"/>
            <a:t>HOME</a:t>
          </a:r>
        </a:p>
      </xdr:txBody>
    </xdr:sp>
    <xdr:clientData/>
  </xdr:twoCellAnchor>
  <xdr:twoCellAnchor>
    <xdr:from>
      <xdr:col>1</xdr:col>
      <xdr:colOff>0</xdr:colOff>
      <xdr:row>16</xdr:row>
      <xdr:rowOff>0</xdr:rowOff>
    </xdr:from>
    <xdr:to>
      <xdr:col>2</xdr:col>
      <xdr:colOff>393700</xdr:colOff>
      <xdr:row>18</xdr:row>
      <xdr:rowOff>12700</xdr:rowOff>
    </xdr:to>
    <xdr:sp macro="" textlink="">
      <xdr:nvSpPr>
        <xdr:cNvPr id="18" name="Arrow: Left 15">
          <a:hlinkClick xmlns:r="http://schemas.openxmlformats.org/officeDocument/2006/relationships" r:id="rId9"/>
          <a:extLst>
            <a:ext uri="{FF2B5EF4-FFF2-40B4-BE49-F238E27FC236}">
              <a16:creationId xmlns="" xmlns:a16="http://schemas.microsoft.com/office/drawing/2014/main" id="{2AAAB490-DBF6-3049-A1D9-BD876730E9BF}"/>
            </a:ext>
          </a:extLst>
        </xdr:cNvPr>
        <xdr:cNvSpPr/>
      </xdr:nvSpPr>
      <xdr:spPr>
        <a:xfrm>
          <a:off x="673100" y="3441700"/>
          <a:ext cx="1066800" cy="406400"/>
        </a:xfrm>
        <a:prstGeom prst="lef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280987</xdr:colOff>
      <xdr:row>2</xdr:row>
      <xdr:rowOff>0</xdr:rowOff>
    </xdr:from>
    <xdr:to>
      <xdr:col>20</xdr:col>
      <xdr:colOff>142875</xdr:colOff>
      <xdr:row>7</xdr:row>
      <xdr:rowOff>0</xdr:rowOff>
    </xdr:to>
    <mc:AlternateContent xmlns:mc="http://schemas.openxmlformats.org/markup-compatibility/2006">
      <mc:Choice xmlns=""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23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2" name="Rectangle 1"/>
            <xdr:cNvSpPr>
              <a:spLocks noTextEdit="1"/>
            </xdr:cNvSpPr>
          </xdr:nvSpPr>
          <xdr:spPr>
            <a:xfrm>
              <a:off x="11266487" y="1143000"/>
              <a:ext cx="4852988" cy="1701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lro/Desktop/WASI-I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 Block Design WI"/>
      <sheetName val="Matrix Reasoning WI"/>
      <sheetName val="Vocabulary WI"/>
      <sheetName val="Similarities WI"/>
      <sheetName val="WASI-II RESULTS"/>
    </sheetNames>
    <sheetDataSet>
      <sheetData sheetId="0">
        <row r="3">
          <cell r="C3" t="str">
            <v>helper</v>
          </cell>
          <cell r="D3" t="str">
            <v>T Score</v>
          </cell>
          <cell r="E3" t="str">
            <v>Scale Score</v>
          </cell>
          <cell r="F3" t="str">
            <v>Percentiles</v>
          </cell>
        </row>
        <row r="4">
          <cell r="C4" t="str">
            <v>16.0-16.3|0</v>
          </cell>
          <cell r="D4">
            <v>20</v>
          </cell>
          <cell r="E4">
            <v>1</v>
          </cell>
          <cell r="F4" t="str">
            <v>0.1st percentile</v>
          </cell>
        </row>
        <row r="5">
          <cell r="C5" t="str">
            <v>16.0-16.3|1</v>
          </cell>
          <cell r="D5">
            <v>20</v>
          </cell>
          <cell r="E5">
            <v>1</v>
          </cell>
          <cell r="F5" t="str">
            <v>0.1st percentile</v>
          </cell>
        </row>
        <row r="6">
          <cell r="C6" t="str">
            <v>16.0-16.3|2</v>
          </cell>
          <cell r="D6">
            <v>20</v>
          </cell>
          <cell r="E6">
            <v>1</v>
          </cell>
          <cell r="F6" t="str">
            <v>0.1st percentile</v>
          </cell>
        </row>
        <row r="7">
          <cell r="C7" t="str">
            <v>16.0-16.3|3</v>
          </cell>
          <cell r="D7">
            <v>20</v>
          </cell>
          <cell r="E7">
            <v>1</v>
          </cell>
          <cell r="F7" t="str">
            <v>0.1st percentile</v>
          </cell>
        </row>
        <row r="8">
          <cell r="C8" t="str">
            <v>16.0-16.3|4</v>
          </cell>
          <cell r="D8">
            <v>20</v>
          </cell>
          <cell r="E8">
            <v>1</v>
          </cell>
          <cell r="F8" t="str">
            <v>0.1st percentile</v>
          </cell>
        </row>
        <row r="9">
          <cell r="C9" t="str">
            <v>16.0-16.3|5</v>
          </cell>
          <cell r="D9">
            <v>21</v>
          </cell>
          <cell r="E9">
            <v>1</v>
          </cell>
          <cell r="F9" t="str">
            <v>0.1st percentile</v>
          </cell>
        </row>
        <row r="10">
          <cell r="C10" t="str">
            <v>16.0-16.3|6</v>
          </cell>
          <cell r="D10">
            <v>23</v>
          </cell>
          <cell r="E10">
            <v>2</v>
          </cell>
          <cell r="F10" t="str">
            <v>0.4th percentile</v>
          </cell>
        </row>
        <row r="11">
          <cell r="C11" t="str">
            <v>16.0-16.3|7</v>
          </cell>
          <cell r="D11">
            <v>24</v>
          </cell>
          <cell r="E11">
            <v>2</v>
          </cell>
          <cell r="F11" t="str">
            <v>0.4th percentile</v>
          </cell>
        </row>
        <row r="12">
          <cell r="C12" t="str">
            <v>16.0-16.3|8</v>
          </cell>
          <cell r="D12">
            <v>25</v>
          </cell>
          <cell r="E12">
            <v>3</v>
          </cell>
          <cell r="F12" t="str">
            <v>1st percentile</v>
          </cell>
        </row>
        <row r="13">
          <cell r="C13" t="str">
            <v>16.0-16.3|9</v>
          </cell>
          <cell r="D13">
            <v>26</v>
          </cell>
          <cell r="E13">
            <v>3</v>
          </cell>
          <cell r="F13" t="str">
            <v>1st percentile</v>
          </cell>
        </row>
        <row r="14">
          <cell r="C14" t="str">
            <v>16.0-16.3|10</v>
          </cell>
          <cell r="D14">
            <v>27</v>
          </cell>
          <cell r="E14">
            <v>3</v>
          </cell>
          <cell r="F14" t="str">
            <v>1st percentile</v>
          </cell>
        </row>
        <row r="15">
          <cell r="C15" t="str">
            <v>16.0-16.3|11</v>
          </cell>
          <cell r="D15">
            <v>28</v>
          </cell>
          <cell r="E15">
            <v>3</v>
          </cell>
          <cell r="F15" t="str">
            <v>1st percentile</v>
          </cell>
        </row>
        <row r="16">
          <cell r="C16" t="str">
            <v>16.0-16.3|12</v>
          </cell>
          <cell r="D16">
            <v>29</v>
          </cell>
          <cell r="E16">
            <v>4</v>
          </cell>
          <cell r="F16" t="str">
            <v>2nd percentile</v>
          </cell>
        </row>
        <row r="17">
          <cell r="C17" t="str">
            <v>16.0-16.3|13</v>
          </cell>
          <cell r="D17">
            <v>30</v>
          </cell>
          <cell r="E17">
            <v>4</v>
          </cell>
          <cell r="F17" t="str">
            <v>2nd percentile</v>
          </cell>
        </row>
        <row r="18">
          <cell r="C18" t="str">
            <v>16.0-16.3|14</v>
          </cell>
          <cell r="D18">
            <v>31</v>
          </cell>
          <cell r="E18">
            <v>4</v>
          </cell>
          <cell r="F18" t="str">
            <v>2nd percentile</v>
          </cell>
        </row>
        <row r="19">
          <cell r="C19" t="str">
            <v>16.0-16.3|15</v>
          </cell>
          <cell r="D19">
            <v>31</v>
          </cell>
          <cell r="E19">
            <v>4</v>
          </cell>
          <cell r="F19" t="str">
            <v>2nd percentile</v>
          </cell>
        </row>
        <row r="20">
          <cell r="C20" t="str">
            <v>16.0-16.3|16</v>
          </cell>
          <cell r="D20">
            <v>32</v>
          </cell>
          <cell r="E20">
            <v>5</v>
          </cell>
          <cell r="F20" t="str">
            <v>5th percentile</v>
          </cell>
        </row>
        <row r="21">
          <cell r="C21" t="str">
            <v>16.0-16.3|17</v>
          </cell>
          <cell r="D21">
            <v>33</v>
          </cell>
          <cell r="E21">
            <v>5</v>
          </cell>
          <cell r="F21" t="str">
            <v>5th percentile</v>
          </cell>
        </row>
        <row r="22">
          <cell r="C22" t="str">
            <v>16.0-16.3|18</v>
          </cell>
          <cell r="D22">
            <v>33</v>
          </cell>
          <cell r="E22">
            <v>5</v>
          </cell>
          <cell r="F22" t="str">
            <v>5th percentile</v>
          </cell>
        </row>
        <row r="23">
          <cell r="C23" t="str">
            <v>16.0-16.3|19</v>
          </cell>
          <cell r="D23">
            <v>34</v>
          </cell>
          <cell r="E23">
            <v>5</v>
          </cell>
          <cell r="F23" t="str">
            <v>5th percentile</v>
          </cell>
        </row>
        <row r="24">
          <cell r="C24" t="str">
            <v>16.0-16.3|20</v>
          </cell>
          <cell r="D24">
            <v>34</v>
          </cell>
          <cell r="E24">
            <v>5</v>
          </cell>
          <cell r="F24" t="str">
            <v>5th percentile</v>
          </cell>
        </row>
        <row r="25">
          <cell r="C25" t="str">
            <v>16.0-16.3|21</v>
          </cell>
          <cell r="D25">
            <v>35</v>
          </cell>
          <cell r="E25">
            <v>6</v>
          </cell>
          <cell r="F25" t="str">
            <v>9th percentile</v>
          </cell>
        </row>
        <row r="26">
          <cell r="C26" t="str">
            <v>16.0-16.3|22</v>
          </cell>
          <cell r="D26">
            <v>36</v>
          </cell>
          <cell r="E26">
            <v>6</v>
          </cell>
          <cell r="F26" t="str">
            <v>9th percentile</v>
          </cell>
        </row>
        <row r="27">
          <cell r="C27" t="str">
            <v>16.0-16.3|23</v>
          </cell>
          <cell r="D27">
            <v>36</v>
          </cell>
          <cell r="E27">
            <v>6</v>
          </cell>
          <cell r="F27" t="str">
            <v>9th percentile</v>
          </cell>
        </row>
        <row r="28">
          <cell r="C28" t="str">
            <v>16.0-16.3|24</v>
          </cell>
          <cell r="D28">
            <v>37</v>
          </cell>
          <cell r="E28">
            <v>6</v>
          </cell>
          <cell r="F28" t="str">
            <v>9th percentile</v>
          </cell>
        </row>
        <row r="29">
          <cell r="C29" t="str">
            <v>16.0-16.3|25</v>
          </cell>
          <cell r="D29">
            <v>38</v>
          </cell>
          <cell r="E29">
            <v>6</v>
          </cell>
          <cell r="F29" t="str">
            <v>9th percentile</v>
          </cell>
        </row>
        <row r="30">
          <cell r="C30" t="str">
            <v>16.0-16.3|26</v>
          </cell>
          <cell r="D30">
            <v>38</v>
          </cell>
          <cell r="E30">
            <v>6</v>
          </cell>
          <cell r="F30" t="str">
            <v>9th percentile</v>
          </cell>
        </row>
        <row r="31">
          <cell r="C31" t="str">
            <v>16.0-16.3|27</v>
          </cell>
          <cell r="D31">
            <v>39</v>
          </cell>
          <cell r="E31">
            <v>7</v>
          </cell>
          <cell r="F31" t="str">
            <v>16th percentile</v>
          </cell>
        </row>
        <row r="32">
          <cell r="C32" t="str">
            <v>16.0-16.3|28</v>
          </cell>
          <cell r="D32">
            <v>40</v>
          </cell>
          <cell r="E32">
            <v>7</v>
          </cell>
          <cell r="F32" t="str">
            <v>16th percentile</v>
          </cell>
        </row>
        <row r="33">
          <cell r="C33" t="str">
            <v>16.0-16.3|29</v>
          </cell>
          <cell r="D33">
            <v>41</v>
          </cell>
          <cell r="E33">
            <v>7</v>
          </cell>
          <cell r="F33" t="str">
            <v>16th percentile</v>
          </cell>
        </row>
        <row r="34">
          <cell r="C34" t="str">
            <v>16.0-16.3|30</v>
          </cell>
          <cell r="D34">
            <v>41</v>
          </cell>
          <cell r="E34">
            <v>8</v>
          </cell>
          <cell r="F34" t="str">
            <v>25th percentile</v>
          </cell>
        </row>
        <row r="35">
          <cell r="C35" t="str">
            <v>16.0-16.3|31</v>
          </cell>
          <cell r="D35">
            <v>42</v>
          </cell>
          <cell r="E35">
            <v>8</v>
          </cell>
          <cell r="F35" t="str">
            <v>25th percentile</v>
          </cell>
        </row>
        <row r="36">
          <cell r="C36" t="str">
            <v>16.0-16.3|32</v>
          </cell>
          <cell r="D36">
            <v>42</v>
          </cell>
          <cell r="E36">
            <v>8</v>
          </cell>
          <cell r="F36" t="str">
            <v>25th percentile</v>
          </cell>
        </row>
        <row r="37">
          <cell r="C37" t="str">
            <v>16.0-16.3|33</v>
          </cell>
          <cell r="D37">
            <v>43</v>
          </cell>
          <cell r="E37">
            <v>8</v>
          </cell>
          <cell r="F37" t="str">
            <v>25th percentile</v>
          </cell>
        </row>
        <row r="38">
          <cell r="C38" t="str">
            <v>16.0-16.3|34</v>
          </cell>
          <cell r="D38">
            <v>44</v>
          </cell>
          <cell r="E38">
            <v>8</v>
          </cell>
          <cell r="F38" t="str">
            <v>25th percentile</v>
          </cell>
        </row>
        <row r="39">
          <cell r="C39" t="str">
            <v>16.0-16.3|35</v>
          </cell>
          <cell r="D39">
            <v>44</v>
          </cell>
          <cell r="E39">
            <v>8</v>
          </cell>
          <cell r="F39" t="str">
            <v>25th percentile</v>
          </cell>
        </row>
        <row r="40">
          <cell r="C40" t="str">
            <v>16.0-16.3|36</v>
          </cell>
          <cell r="D40">
            <v>45</v>
          </cell>
          <cell r="E40">
            <v>9</v>
          </cell>
          <cell r="F40" t="str">
            <v>37th percentile</v>
          </cell>
        </row>
        <row r="41">
          <cell r="C41" t="str">
            <v>16.0-16.3|37</v>
          </cell>
          <cell r="D41">
            <v>45</v>
          </cell>
          <cell r="E41">
            <v>9</v>
          </cell>
          <cell r="F41" t="str">
            <v>37th percentile</v>
          </cell>
        </row>
        <row r="42">
          <cell r="C42" t="str">
            <v>16.0-16.3|38</v>
          </cell>
          <cell r="D42">
            <v>46</v>
          </cell>
          <cell r="E42">
            <v>9</v>
          </cell>
          <cell r="F42" t="str">
            <v>37th percentile</v>
          </cell>
        </row>
        <row r="43">
          <cell r="C43" t="str">
            <v>16.0-16.3|39</v>
          </cell>
          <cell r="D43">
            <v>47</v>
          </cell>
          <cell r="E43">
            <v>9</v>
          </cell>
          <cell r="F43" t="str">
            <v>37th percentile</v>
          </cell>
        </row>
        <row r="44">
          <cell r="C44" t="str">
            <v>16.0-16.3|40</v>
          </cell>
          <cell r="D44">
            <v>47</v>
          </cell>
          <cell r="E44">
            <v>9</v>
          </cell>
          <cell r="F44" t="str">
            <v>37th percentile</v>
          </cell>
        </row>
        <row r="45">
          <cell r="C45" t="str">
            <v>16.0-16.3|41</v>
          </cell>
          <cell r="D45">
            <v>48</v>
          </cell>
          <cell r="E45">
            <v>9</v>
          </cell>
          <cell r="F45" t="str">
            <v>37th percentile</v>
          </cell>
        </row>
        <row r="46">
          <cell r="C46" t="str">
            <v>16.0-16.3|42</v>
          </cell>
          <cell r="D46">
            <v>49</v>
          </cell>
          <cell r="E46">
            <v>10</v>
          </cell>
          <cell r="F46" t="str">
            <v>50th percentile</v>
          </cell>
        </row>
        <row r="47">
          <cell r="C47" t="str">
            <v>16.0-16.3|43</v>
          </cell>
          <cell r="D47">
            <v>50</v>
          </cell>
          <cell r="E47">
            <v>10</v>
          </cell>
          <cell r="F47" t="str">
            <v>50th percentile</v>
          </cell>
        </row>
        <row r="48">
          <cell r="C48" t="str">
            <v>16.0-16.3|44</v>
          </cell>
          <cell r="D48">
            <v>50</v>
          </cell>
          <cell r="E48">
            <v>10</v>
          </cell>
          <cell r="F48" t="str">
            <v>50th percentile</v>
          </cell>
        </row>
        <row r="49">
          <cell r="C49" t="str">
            <v>16.0-16.3|45</v>
          </cell>
          <cell r="D49">
            <v>51</v>
          </cell>
          <cell r="E49">
            <v>10</v>
          </cell>
          <cell r="F49" t="str">
            <v>50th percentile</v>
          </cell>
        </row>
        <row r="50">
          <cell r="C50" t="str">
            <v>16.0-16.3|46</v>
          </cell>
          <cell r="D50">
            <v>52</v>
          </cell>
          <cell r="E50">
            <v>11</v>
          </cell>
          <cell r="F50" t="str">
            <v>63rd percentile</v>
          </cell>
        </row>
        <row r="51">
          <cell r="C51" t="str">
            <v>16.0-16.3|47</v>
          </cell>
          <cell r="D51">
            <v>53</v>
          </cell>
          <cell r="E51">
            <v>11</v>
          </cell>
          <cell r="F51" t="str">
            <v>63rd percentile</v>
          </cell>
        </row>
        <row r="52">
          <cell r="C52" t="str">
            <v>16.0-16.3|48</v>
          </cell>
          <cell r="D52">
            <v>53</v>
          </cell>
          <cell r="E52">
            <v>11</v>
          </cell>
          <cell r="F52" t="str">
            <v>63rd percentile</v>
          </cell>
        </row>
        <row r="53">
          <cell r="C53" t="str">
            <v>16.0-16.3|49</v>
          </cell>
          <cell r="D53">
            <v>54</v>
          </cell>
          <cell r="E53">
            <v>11</v>
          </cell>
          <cell r="F53" t="str">
            <v>63rd percentile</v>
          </cell>
        </row>
        <row r="54">
          <cell r="C54" t="str">
            <v>16.0-16.3|50</v>
          </cell>
          <cell r="D54">
            <v>55</v>
          </cell>
          <cell r="E54">
            <v>12</v>
          </cell>
          <cell r="F54" t="str">
            <v>75th percentile</v>
          </cell>
        </row>
        <row r="55">
          <cell r="C55" t="str">
            <v>16.0-16.3|51</v>
          </cell>
          <cell r="D55">
            <v>56</v>
          </cell>
          <cell r="E55">
            <v>12</v>
          </cell>
          <cell r="F55" t="str">
            <v>75th percentile</v>
          </cell>
        </row>
        <row r="56">
          <cell r="C56" t="str">
            <v>16.0-16.3|52</v>
          </cell>
          <cell r="D56">
            <v>57</v>
          </cell>
          <cell r="E56">
            <v>12</v>
          </cell>
          <cell r="F56" t="str">
            <v>75th percentile</v>
          </cell>
        </row>
        <row r="57">
          <cell r="C57" t="str">
            <v>16.0-16.3|53</v>
          </cell>
          <cell r="D57">
            <v>58</v>
          </cell>
          <cell r="E57">
            <v>12</v>
          </cell>
          <cell r="F57" t="str">
            <v>75th percentile</v>
          </cell>
        </row>
        <row r="58">
          <cell r="C58" t="str">
            <v>16.0-16.3|54</v>
          </cell>
          <cell r="D58">
            <v>59</v>
          </cell>
          <cell r="E58">
            <v>13</v>
          </cell>
          <cell r="F58" t="str">
            <v>84th percentile</v>
          </cell>
        </row>
        <row r="59">
          <cell r="C59" t="str">
            <v>16.0-16.3|55</v>
          </cell>
          <cell r="D59">
            <v>59</v>
          </cell>
          <cell r="E59">
            <v>13</v>
          </cell>
          <cell r="F59" t="str">
            <v>84th percentile</v>
          </cell>
        </row>
        <row r="60">
          <cell r="C60" t="str">
            <v>16.0-16.3|56</v>
          </cell>
          <cell r="D60">
            <v>60</v>
          </cell>
          <cell r="E60">
            <v>13</v>
          </cell>
          <cell r="F60" t="str">
            <v>84th percentile</v>
          </cell>
        </row>
        <row r="61">
          <cell r="C61" t="str">
            <v>16.0-16.3|57</v>
          </cell>
          <cell r="D61">
            <v>61</v>
          </cell>
          <cell r="E61">
            <v>13</v>
          </cell>
          <cell r="F61" t="str">
            <v>84th percentile</v>
          </cell>
        </row>
        <row r="62">
          <cell r="C62" t="str">
            <v>16.0-16.3|58</v>
          </cell>
          <cell r="D62">
            <v>62</v>
          </cell>
          <cell r="E62">
            <v>14</v>
          </cell>
          <cell r="F62" t="str">
            <v>91st percentile</v>
          </cell>
        </row>
        <row r="63">
          <cell r="C63" t="str">
            <v>16.0-16.3|59</v>
          </cell>
          <cell r="D63">
            <v>63</v>
          </cell>
          <cell r="E63">
            <v>14</v>
          </cell>
          <cell r="F63" t="str">
            <v>91st percentile</v>
          </cell>
        </row>
        <row r="64">
          <cell r="C64" t="str">
            <v>16.0-16.3|60</v>
          </cell>
          <cell r="D64">
            <v>64</v>
          </cell>
          <cell r="E64">
            <v>14</v>
          </cell>
          <cell r="F64" t="str">
            <v>91st percentile</v>
          </cell>
        </row>
        <row r="65">
          <cell r="C65" t="str">
            <v>16.0-16.3|61</v>
          </cell>
          <cell r="D65">
            <v>66</v>
          </cell>
          <cell r="E65">
            <v>15</v>
          </cell>
          <cell r="F65" t="str">
            <v>95th percentile</v>
          </cell>
        </row>
        <row r="66">
          <cell r="C66" t="str">
            <v>16.0-16.3|62</v>
          </cell>
          <cell r="D66">
            <v>67</v>
          </cell>
          <cell r="E66">
            <v>15</v>
          </cell>
          <cell r="F66" t="str">
            <v>95th percentile</v>
          </cell>
        </row>
        <row r="67">
          <cell r="C67" t="str">
            <v>16.0-16.3|63</v>
          </cell>
          <cell r="D67">
            <v>68</v>
          </cell>
          <cell r="E67">
            <v>15</v>
          </cell>
          <cell r="F67" t="str">
            <v>95th percentile</v>
          </cell>
        </row>
        <row r="68">
          <cell r="C68" t="str">
            <v>16.0-16.3|64</v>
          </cell>
          <cell r="D68">
            <v>69</v>
          </cell>
          <cell r="E68">
            <v>16</v>
          </cell>
          <cell r="F68" t="str">
            <v>98th percentile</v>
          </cell>
        </row>
        <row r="69">
          <cell r="C69" t="str">
            <v>16.0-16.3|65</v>
          </cell>
          <cell r="D69">
            <v>70</v>
          </cell>
          <cell r="E69">
            <v>16</v>
          </cell>
          <cell r="F69" t="str">
            <v>98th percentile</v>
          </cell>
        </row>
        <row r="70">
          <cell r="C70" t="str">
            <v>16.0-16.3|66</v>
          </cell>
          <cell r="D70">
            <v>72</v>
          </cell>
          <cell r="E70">
            <v>17</v>
          </cell>
          <cell r="F70" t="str">
            <v>99th percentile</v>
          </cell>
        </row>
        <row r="71">
          <cell r="C71" t="str">
            <v>16.0-16.3|67</v>
          </cell>
          <cell r="D71">
            <v>73</v>
          </cell>
          <cell r="E71">
            <v>17</v>
          </cell>
          <cell r="F71" t="str">
            <v>99th percentile</v>
          </cell>
        </row>
        <row r="72">
          <cell r="C72" t="str">
            <v>16.0-16.3|68</v>
          </cell>
          <cell r="D72">
            <v>75</v>
          </cell>
          <cell r="E72">
            <v>18</v>
          </cell>
          <cell r="F72" t="str">
            <v>99.6th percentile</v>
          </cell>
        </row>
        <row r="73">
          <cell r="C73" t="str">
            <v>16.0-16.3|69</v>
          </cell>
          <cell r="D73">
            <v>77</v>
          </cell>
          <cell r="E73">
            <v>18</v>
          </cell>
          <cell r="F73" t="str">
            <v>99.6th percentile</v>
          </cell>
        </row>
        <row r="74">
          <cell r="C74" t="str">
            <v>16.0-16.3|70</v>
          </cell>
          <cell r="D74">
            <v>80</v>
          </cell>
          <cell r="E74">
            <v>19</v>
          </cell>
          <cell r="F74" t="str">
            <v>99.9th percentile</v>
          </cell>
        </row>
        <row r="75">
          <cell r="C75" t="str">
            <v>16.0-16.3|71</v>
          </cell>
          <cell r="D75">
            <v>80</v>
          </cell>
          <cell r="E75">
            <v>19</v>
          </cell>
          <cell r="F75" t="str">
            <v>99.9th percentile</v>
          </cell>
        </row>
        <row r="76">
          <cell r="C76" t="str">
            <v>16.4-16.7|0</v>
          </cell>
          <cell r="D76">
            <v>20</v>
          </cell>
          <cell r="E76">
            <v>1</v>
          </cell>
          <cell r="F76" t="str">
            <v>0.1st percentile</v>
          </cell>
        </row>
        <row r="77">
          <cell r="C77" t="str">
            <v>16.4-16.7|1</v>
          </cell>
          <cell r="D77">
            <v>20</v>
          </cell>
          <cell r="E77">
            <v>1</v>
          </cell>
          <cell r="F77" t="str">
            <v>0.1st percentile</v>
          </cell>
        </row>
        <row r="78">
          <cell r="C78" t="str">
            <v>16.4-16.7|2</v>
          </cell>
          <cell r="D78">
            <v>20</v>
          </cell>
          <cell r="E78">
            <v>1</v>
          </cell>
          <cell r="F78" t="str">
            <v>0.1st percentile</v>
          </cell>
        </row>
        <row r="79">
          <cell r="C79" t="str">
            <v>16.4-16.7|3</v>
          </cell>
          <cell r="D79">
            <v>20</v>
          </cell>
          <cell r="E79">
            <v>1</v>
          </cell>
          <cell r="F79" t="str">
            <v>0.1st percentile</v>
          </cell>
        </row>
        <row r="80">
          <cell r="C80" t="str">
            <v>16.4-16.7|4</v>
          </cell>
          <cell r="D80">
            <v>20</v>
          </cell>
          <cell r="E80">
            <v>1</v>
          </cell>
          <cell r="F80" t="str">
            <v>0.1st percentile</v>
          </cell>
        </row>
        <row r="81">
          <cell r="C81" t="str">
            <v>16.4-16.7|5</v>
          </cell>
          <cell r="D81">
            <v>21</v>
          </cell>
          <cell r="E81">
            <v>1</v>
          </cell>
          <cell r="F81" t="str">
            <v>0.1st percentile</v>
          </cell>
        </row>
        <row r="82">
          <cell r="C82" t="str">
            <v>16.4-16.7|6</v>
          </cell>
          <cell r="D82">
            <v>23</v>
          </cell>
          <cell r="E82">
            <v>2</v>
          </cell>
          <cell r="F82" t="str">
            <v>0.4th percentile</v>
          </cell>
        </row>
        <row r="83">
          <cell r="C83" t="str">
            <v>16.4-16.7|7</v>
          </cell>
          <cell r="D83">
            <v>24</v>
          </cell>
          <cell r="E83">
            <v>2</v>
          </cell>
          <cell r="F83" t="str">
            <v>0.4th percentile</v>
          </cell>
        </row>
        <row r="84">
          <cell r="C84" t="str">
            <v>16.4-16.7|8</v>
          </cell>
          <cell r="D84">
            <v>25</v>
          </cell>
          <cell r="E84">
            <v>3</v>
          </cell>
          <cell r="F84" t="str">
            <v>1st percentile</v>
          </cell>
        </row>
        <row r="85">
          <cell r="C85" t="str">
            <v>16.4-16.7|9</v>
          </cell>
          <cell r="D85">
            <v>26</v>
          </cell>
          <cell r="E85">
            <v>3</v>
          </cell>
          <cell r="F85" t="str">
            <v>1st percentile</v>
          </cell>
        </row>
        <row r="86">
          <cell r="C86" t="str">
            <v>16.4-16.7|10</v>
          </cell>
          <cell r="D86">
            <v>27</v>
          </cell>
          <cell r="E86">
            <v>3</v>
          </cell>
          <cell r="F86" t="str">
            <v>1st percentile</v>
          </cell>
        </row>
        <row r="87">
          <cell r="C87" t="str">
            <v>16.4-16.7|11</v>
          </cell>
          <cell r="D87">
            <v>28</v>
          </cell>
          <cell r="E87">
            <v>3</v>
          </cell>
          <cell r="F87" t="str">
            <v>1st percentile</v>
          </cell>
        </row>
        <row r="88">
          <cell r="C88" t="str">
            <v>16.4-16.7|12</v>
          </cell>
          <cell r="D88">
            <v>29</v>
          </cell>
          <cell r="E88">
            <v>4</v>
          </cell>
          <cell r="F88" t="str">
            <v>2nd percentile</v>
          </cell>
        </row>
        <row r="89">
          <cell r="C89" t="str">
            <v>16.4-16.7|13</v>
          </cell>
          <cell r="D89">
            <v>30</v>
          </cell>
          <cell r="E89">
            <v>4</v>
          </cell>
          <cell r="F89" t="str">
            <v>2nd percentile</v>
          </cell>
        </row>
        <row r="90">
          <cell r="C90" t="str">
            <v>16.4-16.7|14</v>
          </cell>
          <cell r="D90">
            <v>31</v>
          </cell>
          <cell r="E90">
            <v>4</v>
          </cell>
          <cell r="F90" t="str">
            <v>2nd percentile</v>
          </cell>
        </row>
        <row r="91">
          <cell r="C91" t="str">
            <v>16.4-16.7|15</v>
          </cell>
          <cell r="D91">
            <v>31</v>
          </cell>
          <cell r="E91">
            <v>4</v>
          </cell>
          <cell r="F91" t="str">
            <v>2nd percentile</v>
          </cell>
        </row>
        <row r="92">
          <cell r="C92" t="str">
            <v>16.4-16.7|16</v>
          </cell>
          <cell r="D92">
            <v>32</v>
          </cell>
          <cell r="E92">
            <v>5</v>
          </cell>
          <cell r="F92" t="str">
            <v>5th percentile</v>
          </cell>
        </row>
        <row r="93">
          <cell r="C93" t="str">
            <v>16.4-16.7|17</v>
          </cell>
          <cell r="D93">
            <v>33</v>
          </cell>
          <cell r="E93">
            <v>5</v>
          </cell>
          <cell r="F93" t="str">
            <v>5th percentile</v>
          </cell>
        </row>
        <row r="94">
          <cell r="C94" t="str">
            <v>16.4-16.7|18</v>
          </cell>
          <cell r="D94">
            <v>33</v>
          </cell>
          <cell r="E94">
            <v>5</v>
          </cell>
          <cell r="F94" t="str">
            <v>5th percentile</v>
          </cell>
        </row>
        <row r="95">
          <cell r="C95" t="str">
            <v>16.4-16.7|19</v>
          </cell>
          <cell r="D95">
            <v>34</v>
          </cell>
          <cell r="E95">
            <v>5</v>
          </cell>
          <cell r="F95" t="str">
            <v>5th percentile</v>
          </cell>
        </row>
        <row r="96">
          <cell r="C96" t="str">
            <v>16.4-16.7|20</v>
          </cell>
          <cell r="D96">
            <v>34</v>
          </cell>
          <cell r="E96">
            <v>5</v>
          </cell>
          <cell r="F96" t="str">
            <v>5th percentile</v>
          </cell>
        </row>
        <row r="97">
          <cell r="C97" t="str">
            <v>16.4-16.7|21</v>
          </cell>
          <cell r="D97">
            <v>35</v>
          </cell>
          <cell r="E97">
            <v>6</v>
          </cell>
          <cell r="F97" t="str">
            <v>9th percentile</v>
          </cell>
        </row>
        <row r="98">
          <cell r="C98" t="str">
            <v>16.4-16.7|22</v>
          </cell>
          <cell r="D98">
            <v>36</v>
          </cell>
          <cell r="E98">
            <v>6</v>
          </cell>
          <cell r="F98" t="str">
            <v>9th percentile</v>
          </cell>
        </row>
        <row r="99">
          <cell r="C99" t="str">
            <v>16.4-16.7|23</v>
          </cell>
          <cell r="D99">
            <v>36</v>
          </cell>
          <cell r="E99">
            <v>6</v>
          </cell>
          <cell r="F99" t="str">
            <v>9th percentile</v>
          </cell>
        </row>
        <row r="100">
          <cell r="C100" t="str">
            <v>16.4-16.7|24</v>
          </cell>
          <cell r="D100">
            <v>37</v>
          </cell>
          <cell r="E100">
            <v>6</v>
          </cell>
          <cell r="F100" t="str">
            <v>9th percentile</v>
          </cell>
        </row>
        <row r="101">
          <cell r="C101" t="str">
            <v>16.4-16.7|25</v>
          </cell>
          <cell r="D101">
            <v>38</v>
          </cell>
          <cell r="E101">
            <v>6</v>
          </cell>
          <cell r="F101" t="str">
            <v>9th percentile</v>
          </cell>
        </row>
        <row r="102">
          <cell r="C102" t="str">
            <v>16.4-16.7|26</v>
          </cell>
          <cell r="D102">
            <v>38</v>
          </cell>
          <cell r="E102">
            <v>6</v>
          </cell>
          <cell r="F102" t="str">
            <v>9th percentile</v>
          </cell>
        </row>
        <row r="103">
          <cell r="C103" t="str">
            <v>16.4-16.7|27</v>
          </cell>
          <cell r="D103">
            <v>39</v>
          </cell>
          <cell r="E103">
            <v>7</v>
          </cell>
          <cell r="F103" t="str">
            <v>16th percentile</v>
          </cell>
        </row>
        <row r="104">
          <cell r="C104" t="str">
            <v>16.4-16.7|28</v>
          </cell>
          <cell r="D104">
            <v>40</v>
          </cell>
          <cell r="E104">
            <v>7</v>
          </cell>
          <cell r="F104" t="str">
            <v>16th percentile</v>
          </cell>
        </row>
        <row r="105">
          <cell r="C105" t="str">
            <v>16.4-16.7|29</v>
          </cell>
          <cell r="D105">
            <v>41</v>
          </cell>
          <cell r="E105">
            <v>7</v>
          </cell>
          <cell r="F105" t="str">
            <v>16th percentile</v>
          </cell>
        </row>
        <row r="106">
          <cell r="C106" t="str">
            <v>16.4-16.7|30</v>
          </cell>
          <cell r="D106">
            <v>41</v>
          </cell>
          <cell r="E106">
            <v>7</v>
          </cell>
          <cell r="F106" t="str">
            <v>16th percentile</v>
          </cell>
        </row>
        <row r="107">
          <cell r="C107" t="str">
            <v>16.4-16.7|31</v>
          </cell>
          <cell r="D107">
            <v>42</v>
          </cell>
          <cell r="E107">
            <v>8</v>
          </cell>
          <cell r="F107" t="str">
            <v>25th percentile</v>
          </cell>
        </row>
        <row r="108">
          <cell r="C108" t="str">
            <v>16.4-16.7|32</v>
          </cell>
          <cell r="D108">
            <v>42</v>
          </cell>
          <cell r="E108">
            <v>8</v>
          </cell>
          <cell r="F108" t="str">
            <v>25th percentile</v>
          </cell>
        </row>
        <row r="109">
          <cell r="C109" t="str">
            <v>16.4-16.7|33</v>
          </cell>
          <cell r="D109">
            <v>43</v>
          </cell>
          <cell r="E109">
            <v>8</v>
          </cell>
          <cell r="F109" t="str">
            <v>25th percentile</v>
          </cell>
        </row>
        <row r="110">
          <cell r="C110" t="str">
            <v>16.4-16.7|34</v>
          </cell>
          <cell r="D110">
            <v>44</v>
          </cell>
          <cell r="E110">
            <v>8</v>
          </cell>
          <cell r="F110" t="str">
            <v>25th percentile</v>
          </cell>
        </row>
        <row r="111">
          <cell r="C111" t="str">
            <v>16.4-16.7|35</v>
          </cell>
          <cell r="D111">
            <v>44</v>
          </cell>
          <cell r="E111">
            <v>8</v>
          </cell>
          <cell r="F111" t="str">
            <v>25th percentile</v>
          </cell>
        </row>
        <row r="112">
          <cell r="C112" t="str">
            <v>16.4-16.7|36</v>
          </cell>
          <cell r="D112">
            <v>45</v>
          </cell>
          <cell r="E112">
            <v>9</v>
          </cell>
          <cell r="F112" t="str">
            <v>37th percentile</v>
          </cell>
        </row>
        <row r="113">
          <cell r="C113" t="str">
            <v>16.4-16.7|37</v>
          </cell>
          <cell r="D113">
            <v>45</v>
          </cell>
          <cell r="E113">
            <v>9</v>
          </cell>
          <cell r="F113" t="str">
            <v>37th percentile</v>
          </cell>
        </row>
        <row r="114">
          <cell r="C114" t="str">
            <v>16.4-16.7|38</v>
          </cell>
          <cell r="D114">
            <v>46</v>
          </cell>
          <cell r="E114">
            <v>9</v>
          </cell>
          <cell r="F114" t="str">
            <v>37th percentile</v>
          </cell>
        </row>
        <row r="115">
          <cell r="C115" t="str">
            <v>16.4-16.7|39</v>
          </cell>
          <cell r="D115">
            <v>47</v>
          </cell>
          <cell r="E115">
            <v>9</v>
          </cell>
          <cell r="F115" t="str">
            <v>37th percentile</v>
          </cell>
        </row>
        <row r="116">
          <cell r="C116" t="str">
            <v>16.4-16.7|40</v>
          </cell>
          <cell r="D116">
            <v>47</v>
          </cell>
          <cell r="E116">
            <v>9</v>
          </cell>
          <cell r="F116" t="str">
            <v>37th percentile</v>
          </cell>
        </row>
        <row r="117">
          <cell r="C117" t="str">
            <v>16.4-16.7|41</v>
          </cell>
          <cell r="D117">
            <v>48</v>
          </cell>
          <cell r="E117">
            <v>9</v>
          </cell>
          <cell r="F117" t="str">
            <v>37th percentile</v>
          </cell>
        </row>
        <row r="118">
          <cell r="C118" t="str">
            <v>16.4-16.7|42</v>
          </cell>
          <cell r="D118">
            <v>49</v>
          </cell>
          <cell r="E118">
            <v>10</v>
          </cell>
          <cell r="F118" t="str">
            <v>50th percentile</v>
          </cell>
        </row>
        <row r="119">
          <cell r="C119" t="str">
            <v>16.4-16.7|43</v>
          </cell>
          <cell r="D119">
            <v>50</v>
          </cell>
          <cell r="E119">
            <v>10</v>
          </cell>
          <cell r="F119" t="str">
            <v>50th percentile</v>
          </cell>
        </row>
        <row r="120">
          <cell r="C120" t="str">
            <v>16.4-16.7|44</v>
          </cell>
          <cell r="D120">
            <v>50</v>
          </cell>
          <cell r="E120">
            <v>10</v>
          </cell>
          <cell r="F120" t="str">
            <v>50th percentile</v>
          </cell>
        </row>
        <row r="121">
          <cell r="C121" t="str">
            <v>16.4-16.7|45</v>
          </cell>
          <cell r="D121">
            <v>51</v>
          </cell>
          <cell r="E121">
            <v>10</v>
          </cell>
          <cell r="F121" t="str">
            <v>50th percentile</v>
          </cell>
        </row>
        <row r="122">
          <cell r="C122" t="str">
            <v>16.4-16.7|46</v>
          </cell>
          <cell r="D122">
            <v>52</v>
          </cell>
          <cell r="E122">
            <v>11</v>
          </cell>
          <cell r="F122" t="str">
            <v>63rd percentile</v>
          </cell>
        </row>
        <row r="123">
          <cell r="C123" t="str">
            <v>16.4-16.7|47</v>
          </cell>
          <cell r="D123">
            <v>52</v>
          </cell>
          <cell r="E123">
            <v>11</v>
          </cell>
          <cell r="F123" t="str">
            <v>63rd percentile</v>
          </cell>
        </row>
        <row r="124">
          <cell r="C124" t="str">
            <v>16.4-16.7|48</v>
          </cell>
          <cell r="D124">
            <v>53</v>
          </cell>
          <cell r="E124">
            <v>11</v>
          </cell>
          <cell r="F124" t="str">
            <v>63rd percentile</v>
          </cell>
        </row>
        <row r="125">
          <cell r="C125" t="str">
            <v>16.4-16.7|49</v>
          </cell>
          <cell r="D125">
            <v>54</v>
          </cell>
          <cell r="E125">
            <v>11</v>
          </cell>
          <cell r="F125" t="str">
            <v>63rd percentile</v>
          </cell>
        </row>
        <row r="126">
          <cell r="C126" t="str">
            <v>16.4-16.7|50</v>
          </cell>
          <cell r="D126">
            <v>55</v>
          </cell>
          <cell r="E126">
            <v>12</v>
          </cell>
          <cell r="F126" t="str">
            <v>75th percentile</v>
          </cell>
        </row>
        <row r="127">
          <cell r="C127" t="str">
            <v>16.4-16.7|51</v>
          </cell>
          <cell r="D127">
            <v>56</v>
          </cell>
          <cell r="E127">
            <v>12</v>
          </cell>
          <cell r="F127" t="str">
            <v>75th percentile</v>
          </cell>
        </row>
        <row r="128">
          <cell r="C128" t="str">
            <v>16.4-16.7|52</v>
          </cell>
          <cell r="D128">
            <v>56</v>
          </cell>
          <cell r="E128">
            <v>12</v>
          </cell>
          <cell r="F128" t="str">
            <v>75th percentile</v>
          </cell>
        </row>
        <row r="129">
          <cell r="C129" t="str">
            <v>16.4-16.7|53</v>
          </cell>
          <cell r="D129">
            <v>57</v>
          </cell>
          <cell r="E129">
            <v>12</v>
          </cell>
          <cell r="F129" t="str">
            <v>75th percentile</v>
          </cell>
        </row>
        <row r="130">
          <cell r="C130" t="str">
            <v>16.4-16.7|54</v>
          </cell>
          <cell r="D130">
            <v>58</v>
          </cell>
          <cell r="E130">
            <v>12</v>
          </cell>
          <cell r="F130" t="str">
            <v>75th percentile</v>
          </cell>
        </row>
        <row r="131">
          <cell r="C131" t="str">
            <v>16.4-16.7|55</v>
          </cell>
          <cell r="D131">
            <v>59</v>
          </cell>
          <cell r="E131">
            <v>13</v>
          </cell>
          <cell r="F131" t="str">
            <v>84th percentile</v>
          </cell>
        </row>
        <row r="132">
          <cell r="C132" t="str">
            <v>16.4-16.7|56</v>
          </cell>
          <cell r="D132">
            <v>60</v>
          </cell>
          <cell r="E132">
            <v>13</v>
          </cell>
          <cell r="F132" t="str">
            <v>84th percentile</v>
          </cell>
        </row>
        <row r="133">
          <cell r="C133" t="str">
            <v>16.4-16.7|57</v>
          </cell>
          <cell r="D133">
            <v>61</v>
          </cell>
          <cell r="E133">
            <v>13</v>
          </cell>
          <cell r="F133" t="str">
            <v>84th percentile</v>
          </cell>
        </row>
        <row r="134">
          <cell r="C134" t="str">
            <v>16.4-16.7|58</v>
          </cell>
          <cell r="D134">
            <v>62</v>
          </cell>
          <cell r="E134">
            <v>14</v>
          </cell>
          <cell r="F134" t="str">
            <v>91st percentile</v>
          </cell>
        </row>
        <row r="135">
          <cell r="C135" t="str">
            <v>16.4-16.7|59</v>
          </cell>
          <cell r="D135">
            <v>63</v>
          </cell>
          <cell r="E135">
            <v>14</v>
          </cell>
          <cell r="F135" t="str">
            <v>91st percentile</v>
          </cell>
        </row>
        <row r="136">
          <cell r="C136" t="str">
            <v>16.4-16.7|60</v>
          </cell>
          <cell r="D136">
            <v>64</v>
          </cell>
          <cell r="E136">
            <v>14</v>
          </cell>
          <cell r="F136" t="str">
            <v>91st percentile</v>
          </cell>
        </row>
        <row r="137">
          <cell r="C137" t="str">
            <v>16.4-16.7|61</v>
          </cell>
          <cell r="D137">
            <v>65</v>
          </cell>
          <cell r="E137">
            <v>15</v>
          </cell>
          <cell r="F137" t="str">
            <v>95th percentile</v>
          </cell>
        </row>
        <row r="138">
          <cell r="C138" t="str">
            <v>16.4-16.7|62</v>
          </cell>
          <cell r="D138">
            <v>66</v>
          </cell>
          <cell r="E138">
            <v>15</v>
          </cell>
          <cell r="F138" t="str">
            <v>95th percentile</v>
          </cell>
        </row>
        <row r="139">
          <cell r="C139" t="str">
            <v>16.4-16.7|63</v>
          </cell>
          <cell r="D139">
            <v>67</v>
          </cell>
          <cell r="E139">
            <v>15</v>
          </cell>
          <cell r="F139" t="str">
            <v>95th percentile</v>
          </cell>
        </row>
        <row r="140">
          <cell r="C140" t="str">
            <v>16.4-16.7|64</v>
          </cell>
          <cell r="D140">
            <v>68</v>
          </cell>
          <cell r="E140">
            <v>15</v>
          </cell>
          <cell r="F140" t="str">
            <v>95th percentile</v>
          </cell>
        </row>
        <row r="141">
          <cell r="C141" t="str">
            <v>16.4-16.7|65</v>
          </cell>
          <cell r="D141">
            <v>69</v>
          </cell>
          <cell r="E141">
            <v>16</v>
          </cell>
          <cell r="F141" t="str">
            <v>98th percentile</v>
          </cell>
        </row>
        <row r="142">
          <cell r="C142" t="str">
            <v>16.4-16.7|66</v>
          </cell>
          <cell r="D142">
            <v>71</v>
          </cell>
          <cell r="E142">
            <v>16</v>
          </cell>
          <cell r="F142" t="str">
            <v>98th percentile</v>
          </cell>
        </row>
        <row r="143">
          <cell r="C143" t="str">
            <v>16.4-16.7|67</v>
          </cell>
          <cell r="D143">
            <v>73</v>
          </cell>
          <cell r="E143">
            <v>17</v>
          </cell>
          <cell r="F143" t="str">
            <v>99th percentile</v>
          </cell>
        </row>
        <row r="144">
          <cell r="C144" t="str">
            <v>16.4-16.7|68</v>
          </cell>
          <cell r="D144">
            <v>74</v>
          </cell>
          <cell r="E144">
            <v>17</v>
          </cell>
          <cell r="F144" t="str">
            <v>99th percentile</v>
          </cell>
        </row>
        <row r="145">
          <cell r="C145" t="str">
            <v>16.4-16.7|69</v>
          </cell>
          <cell r="D145">
            <v>76</v>
          </cell>
          <cell r="E145">
            <v>18</v>
          </cell>
          <cell r="F145" t="str">
            <v>99.6th percentile</v>
          </cell>
        </row>
        <row r="146">
          <cell r="C146" t="str">
            <v>16.4-16.7|70</v>
          </cell>
          <cell r="D146">
            <v>79</v>
          </cell>
          <cell r="E146">
            <v>19</v>
          </cell>
          <cell r="F146" t="str">
            <v>99.9th percentile</v>
          </cell>
        </row>
        <row r="147">
          <cell r="C147" t="str">
            <v>16.4-16.7|71</v>
          </cell>
          <cell r="D147">
            <v>80</v>
          </cell>
          <cell r="E147">
            <v>19</v>
          </cell>
          <cell r="F147" t="str">
            <v>99.9th percentile</v>
          </cell>
        </row>
        <row r="148">
          <cell r="C148" t="str">
            <v>16.8-16.11|0</v>
          </cell>
          <cell r="D148">
            <v>20</v>
          </cell>
          <cell r="E148">
            <v>1</v>
          </cell>
          <cell r="F148" t="str">
            <v>0.1st percentile</v>
          </cell>
        </row>
        <row r="149">
          <cell r="C149" t="str">
            <v>16.8-16.11|1</v>
          </cell>
          <cell r="D149">
            <v>20</v>
          </cell>
          <cell r="E149">
            <v>1</v>
          </cell>
          <cell r="F149" t="str">
            <v>0.1st percentile</v>
          </cell>
        </row>
        <row r="150">
          <cell r="C150" t="str">
            <v>16.8-16.11|2</v>
          </cell>
          <cell r="D150">
            <v>20</v>
          </cell>
          <cell r="E150">
            <v>1</v>
          </cell>
          <cell r="F150" t="str">
            <v>0.1st percentile</v>
          </cell>
        </row>
        <row r="151">
          <cell r="C151" t="str">
            <v>16.8-16.11|3</v>
          </cell>
          <cell r="D151">
            <v>20</v>
          </cell>
          <cell r="E151">
            <v>1</v>
          </cell>
          <cell r="F151" t="str">
            <v>0.1st percentile</v>
          </cell>
        </row>
        <row r="152">
          <cell r="C152" t="str">
            <v>16.8-16.11|4</v>
          </cell>
          <cell r="D152">
            <v>20</v>
          </cell>
          <cell r="E152">
            <v>1</v>
          </cell>
          <cell r="F152" t="str">
            <v>0.1st percentile</v>
          </cell>
        </row>
        <row r="153">
          <cell r="C153" t="str">
            <v>16.8-16.11|5</v>
          </cell>
          <cell r="D153">
            <v>21</v>
          </cell>
          <cell r="E153">
            <v>1</v>
          </cell>
          <cell r="F153" t="str">
            <v>0.1st percentile</v>
          </cell>
        </row>
        <row r="154">
          <cell r="C154" t="str">
            <v>16.8-16.11|6</v>
          </cell>
          <cell r="D154">
            <v>23</v>
          </cell>
          <cell r="E154">
            <v>2</v>
          </cell>
          <cell r="F154" t="str">
            <v>0.4th percentile</v>
          </cell>
        </row>
        <row r="155">
          <cell r="C155" t="str">
            <v>16.8-16.11|7</v>
          </cell>
          <cell r="D155">
            <v>24</v>
          </cell>
          <cell r="E155">
            <v>2</v>
          </cell>
          <cell r="F155" t="str">
            <v>0.4th percentile</v>
          </cell>
        </row>
        <row r="156">
          <cell r="C156" t="str">
            <v>16.8-16.11|8</v>
          </cell>
          <cell r="D156">
            <v>25</v>
          </cell>
          <cell r="E156">
            <v>3</v>
          </cell>
          <cell r="F156" t="str">
            <v>1st percentile</v>
          </cell>
        </row>
        <row r="157">
          <cell r="C157" t="str">
            <v>16.8-16.11|9</v>
          </cell>
          <cell r="D157">
            <v>26</v>
          </cell>
          <cell r="E157">
            <v>3</v>
          </cell>
          <cell r="F157" t="str">
            <v>1st percentile</v>
          </cell>
        </row>
        <row r="158">
          <cell r="C158" t="str">
            <v>16.8-16.11|10</v>
          </cell>
          <cell r="D158">
            <v>27</v>
          </cell>
          <cell r="E158">
            <v>3</v>
          </cell>
          <cell r="F158" t="str">
            <v>1st percentile</v>
          </cell>
        </row>
        <row r="159">
          <cell r="C159" t="str">
            <v>16.8-16.11|11</v>
          </cell>
          <cell r="D159">
            <v>28</v>
          </cell>
          <cell r="E159">
            <v>3</v>
          </cell>
          <cell r="F159" t="str">
            <v>1st percentile</v>
          </cell>
        </row>
        <row r="160">
          <cell r="C160" t="str">
            <v>16.8-16.11|12</v>
          </cell>
          <cell r="D160">
            <v>29</v>
          </cell>
          <cell r="E160">
            <v>4</v>
          </cell>
          <cell r="F160" t="str">
            <v>2nd percentile</v>
          </cell>
        </row>
        <row r="161">
          <cell r="C161" t="str">
            <v>16.8-16.11|13</v>
          </cell>
          <cell r="D161">
            <v>30</v>
          </cell>
          <cell r="E161">
            <v>4</v>
          </cell>
          <cell r="F161" t="str">
            <v>2nd percentile</v>
          </cell>
        </row>
        <row r="162">
          <cell r="C162" t="str">
            <v>16.8-16.11|14</v>
          </cell>
          <cell r="D162">
            <v>31</v>
          </cell>
          <cell r="E162">
            <v>4</v>
          </cell>
          <cell r="F162" t="str">
            <v>2nd percentile</v>
          </cell>
        </row>
        <row r="163">
          <cell r="C163" t="str">
            <v>16.8-16.11|15</v>
          </cell>
          <cell r="D163">
            <v>31</v>
          </cell>
          <cell r="E163">
            <v>4</v>
          </cell>
          <cell r="F163" t="str">
            <v>2nd percentile</v>
          </cell>
        </row>
        <row r="164">
          <cell r="C164" t="str">
            <v>16.8-16.11|16</v>
          </cell>
          <cell r="D164">
            <v>32</v>
          </cell>
          <cell r="E164">
            <v>5</v>
          </cell>
          <cell r="F164" t="str">
            <v>5th percentile</v>
          </cell>
        </row>
        <row r="165">
          <cell r="C165" t="str">
            <v>16.8-16.11|17</v>
          </cell>
          <cell r="D165">
            <v>33</v>
          </cell>
          <cell r="E165">
            <v>5</v>
          </cell>
          <cell r="F165" t="str">
            <v>5th percentile</v>
          </cell>
        </row>
        <row r="166">
          <cell r="C166" t="str">
            <v>16.8-16.11|18</v>
          </cell>
          <cell r="D166">
            <v>33</v>
          </cell>
          <cell r="E166">
            <v>5</v>
          </cell>
          <cell r="F166" t="str">
            <v>5th percentile</v>
          </cell>
        </row>
        <row r="167">
          <cell r="C167" t="str">
            <v>16.8-16.11|19</v>
          </cell>
          <cell r="D167">
            <v>34</v>
          </cell>
          <cell r="E167">
            <v>5</v>
          </cell>
          <cell r="F167" t="str">
            <v>5th percentile</v>
          </cell>
        </row>
        <row r="168">
          <cell r="C168" t="str">
            <v>16.8-16.11|20</v>
          </cell>
          <cell r="D168">
            <v>34</v>
          </cell>
          <cell r="E168">
            <v>5</v>
          </cell>
          <cell r="F168" t="str">
            <v>5th percentile</v>
          </cell>
        </row>
        <row r="169">
          <cell r="C169" t="str">
            <v>16.8-16.11|21</v>
          </cell>
          <cell r="D169">
            <v>35</v>
          </cell>
          <cell r="E169">
            <v>6</v>
          </cell>
          <cell r="F169" t="str">
            <v>9th percentile</v>
          </cell>
        </row>
        <row r="170">
          <cell r="C170" t="str">
            <v>16.8-16.11|22</v>
          </cell>
          <cell r="D170">
            <v>36</v>
          </cell>
          <cell r="E170">
            <v>6</v>
          </cell>
          <cell r="F170" t="str">
            <v>9th percentile</v>
          </cell>
        </row>
        <row r="171">
          <cell r="C171" t="str">
            <v>16.8-16.11|23</v>
          </cell>
          <cell r="D171">
            <v>36</v>
          </cell>
          <cell r="E171">
            <v>6</v>
          </cell>
          <cell r="F171" t="str">
            <v>9th percentile</v>
          </cell>
        </row>
        <row r="172">
          <cell r="C172" t="str">
            <v>16.8-16.11|24</v>
          </cell>
          <cell r="D172">
            <v>37</v>
          </cell>
          <cell r="E172">
            <v>6</v>
          </cell>
          <cell r="F172" t="str">
            <v>9th percentile</v>
          </cell>
        </row>
        <row r="173">
          <cell r="C173" t="str">
            <v>16.8-16.11|25</v>
          </cell>
          <cell r="D173">
            <v>38</v>
          </cell>
          <cell r="E173">
            <v>6</v>
          </cell>
          <cell r="F173" t="str">
            <v>9th percentile</v>
          </cell>
        </row>
        <row r="174">
          <cell r="C174" t="str">
            <v>16.8-16.11|26</v>
          </cell>
          <cell r="D174">
            <v>38</v>
          </cell>
          <cell r="E174">
            <v>6</v>
          </cell>
          <cell r="F174" t="str">
            <v>9th percentile</v>
          </cell>
        </row>
        <row r="175">
          <cell r="C175" t="str">
            <v>16.8-16.11|27</v>
          </cell>
          <cell r="D175">
            <v>39</v>
          </cell>
          <cell r="E175">
            <v>7</v>
          </cell>
          <cell r="F175" t="str">
            <v>16th percentile</v>
          </cell>
        </row>
        <row r="176">
          <cell r="C176" t="str">
            <v>16.8-16.11|28</v>
          </cell>
          <cell r="D176">
            <v>40</v>
          </cell>
          <cell r="E176">
            <v>7</v>
          </cell>
          <cell r="F176" t="str">
            <v>16th percentile</v>
          </cell>
        </row>
        <row r="177">
          <cell r="C177" t="str">
            <v>16.8-16.11|29</v>
          </cell>
          <cell r="D177">
            <v>41</v>
          </cell>
          <cell r="E177">
            <v>7</v>
          </cell>
          <cell r="F177" t="str">
            <v>16th percentile</v>
          </cell>
        </row>
        <row r="178">
          <cell r="C178" t="str">
            <v>16.8-16.11|30</v>
          </cell>
          <cell r="D178">
            <v>41</v>
          </cell>
          <cell r="E178">
            <v>7</v>
          </cell>
          <cell r="F178" t="str">
            <v>16th percentile</v>
          </cell>
        </row>
        <row r="179">
          <cell r="C179" t="str">
            <v>16.8-16.11|31</v>
          </cell>
          <cell r="D179">
            <v>42</v>
          </cell>
          <cell r="E179">
            <v>8</v>
          </cell>
          <cell r="F179" t="str">
            <v>25th percentile</v>
          </cell>
        </row>
        <row r="180">
          <cell r="C180" t="str">
            <v>16.8-16.11|32</v>
          </cell>
          <cell r="D180">
            <v>42</v>
          </cell>
          <cell r="E180">
            <v>8</v>
          </cell>
          <cell r="F180" t="str">
            <v>25th percentile</v>
          </cell>
        </row>
        <row r="181">
          <cell r="C181" t="str">
            <v>16.8-16.11|33</v>
          </cell>
          <cell r="D181">
            <v>43</v>
          </cell>
          <cell r="E181">
            <v>8</v>
          </cell>
          <cell r="F181" t="str">
            <v>25th percentile</v>
          </cell>
        </row>
        <row r="182">
          <cell r="C182" t="str">
            <v>16.8-16.11|34</v>
          </cell>
          <cell r="D182">
            <v>44</v>
          </cell>
          <cell r="E182">
            <v>8</v>
          </cell>
          <cell r="F182" t="str">
            <v>25th percentile</v>
          </cell>
        </row>
        <row r="183">
          <cell r="C183" t="str">
            <v>16.8-16.11|35</v>
          </cell>
          <cell r="D183">
            <v>44</v>
          </cell>
          <cell r="E183">
            <v>8</v>
          </cell>
          <cell r="F183" t="str">
            <v>25th percentile</v>
          </cell>
        </row>
        <row r="184">
          <cell r="C184" t="str">
            <v>16.8-16.11|36</v>
          </cell>
          <cell r="D184">
            <v>45</v>
          </cell>
          <cell r="E184">
            <v>9</v>
          </cell>
          <cell r="F184" t="str">
            <v>37th percentile</v>
          </cell>
        </row>
        <row r="185">
          <cell r="C185" t="str">
            <v>16.8-16.11|37</v>
          </cell>
          <cell r="D185">
            <v>45</v>
          </cell>
          <cell r="E185">
            <v>9</v>
          </cell>
          <cell r="F185" t="str">
            <v>37th percentile</v>
          </cell>
        </row>
        <row r="186">
          <cell r="C186" t="str">
            <v>16.8-16.11|38</v>
          </cell>
          <cell r="D186">
            <v>46</v>
          </cell>
          <cell r="E186">
            <v>9</v>
          </cell>
          <cell r="F186" t="str">
            <v>37th percentile</v>
          </cell>
        </row>
        <row r="187">
          <cell r="C187" t="str">
            <v>16.8-16.11|39</v>
          </cell>
          <cell r="D187">
            <v>47</v>
          </cell>
          <cell r="E187">
            <v>9</v>
          </cell>
          <cell r="F187" t="str">
            <v>37th percentile</v>
          </cell>
        </row>
        <row r="188">
          <cell r="C188" t="str">
            <v>16.8-16.11|40</v>
          </cell>
          <cell r="D188">
            <v>47</v>
          </cell>
          <cell r="E188">
            <v>9</v>
          </cell>
          <cell r="F188" t="str">
            <v>37th percentile</v>
          </cell>
        </row>
        <row r="189">
          <cell r="C189" t="str">
            <v>16.8-16.11|41</v>
          </cell>
          <cell r="D189">
            <v>48</v>
          </cell>
          <cell r="E189">
            <v>9</v>
          </cell>
          <cell r="F189" t="str">
            <v>37th percentile</v>
          </cell>
        </row>
        <row r="190">
          <cell r="C190" t="str">
            <v>16.8-16.11|42</v>
          </cell>
          <cell r="D190">
            <v>49</v>
          </cell>
          <cell r="E190">
            <v>10</v>
          </cell>
          <cell r="F190" t="str">
            <v>50th percentile</v>
          </cell>
        </row>
        <row r="191">
          <cell r="C191" t="str">
            <v>16.8-16.11|43</v>
          </cell>
          <cell r="D191">
            <v>50</v>
          </cell>
          <cell r="E191">
            <v>10</v>
          </cell>
          <cell r="F191" t="str">
            <v>50th percentile</v>
          </cell>
        </row>
        <row r="192">
          <cell r="C192" t="str">
            <v>16.8-16.11|44</v>
          </cell>
          <cell r="D192">
            <v>50</v>
          </cell>
          <cell r="E192">
            <v>10</v>
          </cell>
          <cell r="F192" t="str">
            <v>50th percentile</v>
          </cell>
        </row>
        <row r="193">
          <cell r="C193" t="str">
            <v>16.8-16.11|45</v>
          </cell>
          <cell r="D193">
            <v>51</v>
          </cell>
          <cell r="E193">
            <v>10</v>
          </cell>
          <cell r="F193" t="str">
            <v>50th percentile</v>
          </cell>
        </row>
        <row r="194">
          <cell r="C194" t="str">
            <v>16.8-16.11|46</v>
          </cell>
          <cell r="D194">
            <v>52</v>
          </cell>
          <cell r="E194">
            <v>11</v>
          </cell>
          <cell r="F194" t="str">
            <v>63rd percentile</v>
          </cell>
        </row>
        <row r="195">
          <cell r="C195" t="str">
            <v>16.8-16.11|47</v>
          </cell>
          <cell r="D195">
            <v>52</v>
          </cell>
          <cell r="E195">
            <v>11</v>
          </cell>
          <cell r="F195" t="str">
            <v>63rd percentile</v>
          </cell>
        </row>
        <row r="196">
          <cell r="C196" t="str">
            <v>16.8-16.11|48</v>
          </cell>
          <cell r="D196">
            <v>53</v>
          </cell>
          <cell r="E196">
            <v>11</v>
          </cell>
          <cell r="F196" t="str">
            <v>63rd percentile</v>
          </cell>
        </row>
        <row r="197">
          <cell r="C197" t="str">
            <v>16.8-16.11|49</v>
          </cell>
          <cell r="D197">
            <v>54</v>
          </cell>
          <cell r="E197">
            <v>11</v>
          </cell>
          <cell r="F197" t="str">
            <v>63rd percentile</v>
          </cell>
        </row>
        <row r="198">
          <cell r="C198" t="str">
            <v>16.8-16.11|50</v>
          </cell>
          <cell r="D198">
            <v>55</v>
          </cell>
          <cell r="E198">
            <v>12</v>
          </cell>
          <cell r="F198" t="str">
            <v>75th percentile</v>
          </cell>
        </row>
        <row r="199">
          <cell r="C199" t="str">
            <v>16.8-16.11|51</v>
          </cell>
          <cell r="D199">
            <v>56</v>
          </cell>
          <cell r="E199">
            <v>12</v>
          </cell>
          <cell r="F199" t="str">
            <v>75th percentile</v>
          </cell>
        </row>
        <row r="200">
          <cell r="C200" t="str">
            <v>16.8-16.11|52</v>
          </cell>
          <cell r="D200">
            <v>56</v>
          </cell>
          <cell r="E200">
            <v>12</v>
          </cell>
          <cell r="F200" t="str">
            <v>75th percentile</v>
          </cell>
        </row>
        <row r="201">
          <cell r="C201" t="str">
            <v>16.8-16.11|53</v>
          </cell>
          <cell r="D201">
            <v>57</v>
          </cell>
          <cell r="E201">
            <v>12</v>
          </cell>
          <cell r="F201" t="str">
            <v>75th percentile</v>
          </cell>
        </row>
        <row r="202">
          <cell r="C202" t="str">
            <v>16.8-16.11|54</v>
          </cell>
          <cell r="D202">
            <v>58</v>
          </cell>
          <cell r="E202">
            <v>12</v>
          </cell>
          <cell r="F202" t="str">
            <v>75th percentile</v>
          </cell>
        </row>
        <row r="203">
          <cell r="C203" t="str">
            <v>16.8-16.11|55</v>
          </cell>
          <cell r="D203">
            <v>59</v>
          </cell>
          <cell r="E203">
            <v>13</v>
          </cell>
          <cell r="F203" t="str">
            <v>84th percentile</v>
          </cell>
        </row>
        <row r="204">
          <cell r="C204" t="str">
            <v>16.8-16.11|56</v>
          </cell>
          <cell r="D204">
            <v>60</v>
          </cell>
          <cell r="E204">
            <v>13</v>
          </cell>
          <cell r="F204" t="str">
            <v>84th percentile</v>
          </cell>
        </row>
        <row r="205">
          <cell r="C205" t="str">
            <v>16.8-16.11|57</v>
          </cell>
          <cell r="D205">
            <v>60</v>
          </cell>
          <cell r="E205">
            <v>13</v>
          </cell>
          <cell r="F205" t="str">
            <v>84th percentile</v>
          </cell>
        </row>
        <row r="206">
          <cell r="C206" t="str">
            <v>16.8-16.11|58</v>
          </cell>
          <cell r="D206">
            <v>61</v>
          </cell>
          <cell r="E206">
            <v>13</v>
          </cell>
          <cell r="F206" t="str">
            <v>84th percentile</v>
          </cell>
        </row>
        <row r="207">
          <cell r="C207" t="str">
            <v>16.8-16.11|59</v>
          </cell>
          <cell r="D207">
            <v>62</v>
          </cell>
          <cell r="E207">
            <v>14</v>
          </cell>
          <cell r="F207" t="str">
            <v>91st percentile</v>
          </cell>
        </row>
        <row r="208">
          <cell r="C208" t="str">
            <v>16.8-16.11|60</v>
          </cell>
          <cell r="D208">
            <v>63</v>
          </cell>
          <cell r="E208">
            <v>14</v>
          </cell>
          <cell r="F208" t="str">
            <v>91st percentile</v>
          </cell>
        </row>
        <row r="209">
          <cell r="C209" t="str">
            <v>16.8-16.11|61</v>
          </cell>
          <cell r="D209">
            <v>64</v>
          </cell>
          <cell r="E209">
            <v>14</v>
          </cell>
          <cell r="F209" t="str">
            <v>91st percentile</v>
          </cell>
        </row>
        <row r="210">
          <cell r="C210" t="str">
            <v>16.8-16.11|62</v>
          </cell>
          <cell r="D210">
            <v>65</v>
          </cell>
          <cell r="E210">
            <v>15</v>
          </cell>
          <cell r="F210" t="str">
            <v>95th percentile</v>
          </cell>
        </row>
        <row r="211">
          <cell r="C211" t="str">
            <v>16.8-16.11|63</v>
          </cell>
          <cell r="D211">
            <v>66</v>
          </cell>
          <cell r="E211">
            <v>15</v>
          </cell>
          <cell r="F211" t="str">
            <v>95th percentile</v>
          </cell>
        </row>
        <row r="212">
          <cell r="C212" t="str">
            <v>16.8-16.11|64</v>
          </cell>
          <cell r="D212">
            <v>67</v>
          </cell>
          <cell r="E212">
            <v>15</v>
          </cell>
          <cell r="F212" t="str">
            <v>95th percentile</v>
          </cell>
        </row>
        <row r="213">
          <cell r="C213" t="str">
            <v>16.8-16.11|65</v>
          </cell>
          <cell r="D213">
            <v>68</v>
          </cell>
          <cell r="E213">
            <v>15</v>
          </cell>
          <cell r="F213" t="str">
            <v>95th percentile</v>
          </cell>
        </row>
        <row r="214">
          <cell r="C214" t="str">
            <v>16.8-16.11|66</v>
          </cell>
          <cell r="D214">
            <v>70</v>
          </cell>
          <cell r="E214">
            <v>16</v>
          </cell>
          <cell r="F214" t="str">
            <v>98th percentile</v>
          </cell>
        </row>
        <row r="215">
          <cell r="C215" t="str">
            <v>16.8-16.11|67</v>
          </cell>
          <cell r="D215">
            <v>72</v>
          </cell>
          <cell r="E215">
            <v>17</v>
          </cell>
          <cell r="F215" t="str">
            <v>99th percentile</v>
          </cell>
        </row>
        <row r="216">
          <cell r="C216" t="str">
            <v>16.8-16.11|68</v>
          </cell>
          <cell r="D216">
            <v>73</v>
          </cell>
          <cell r="E216">
            <v>17</v>
          </cell>
          <cell r="F216" t="str">
            <v>99th percentile</v>
          </cell>
        </row>
        <row r="217">
          <cell r="C217" t="str">
            <v>16.8-16.11|69</v>
          </cell>
          <cell r="D217">
            <v>75</v>
          </cell>
          <cell r="E217">
            <v>18</v>
          </cell>
          <cell r="F217" t="str">
            <v>99.6th percentile</v>
          </cell>
        </row>
        <row r="218">
          <cell r="C218" t="str">
            <v>16.8-16.11|70</v>
          </cell>
          <cell r="D218">
            <v>78</v>
          </cell>
          <cell r="E218">
            <v>18</v>
          </cell>
          <cell r="F218" t="str">
            <v>99.6th percentile</v>
          </cell>
        </row>
        <row r="219">
          <cell r="C219" t="str">
            <v>16.8-16.11|71</v>
          </cell>
          <cell r="D219">
            <v>80</v>
          </cell>
          <cell r="E219">
            <v>19</v>
          </cell>
          <cell r="F219" t="str">
            <v>99.9th percentile</v>
          </cell>
        </row>
        <row r="220">
          <cell r="C220" t="str">
            <v>17-19|0</v>
          </cell>
          <cell r="D220">
            <v>20</v>
          </cell>
          <cell r="E220">
            <v>1</v>
          </cell>
          <cell r="F220" t="str">
            <v>0.1st percentile</v>
          </cell>
        </row>
        <row r="221">
          <cell r="C221" t="str">
            <v>17-19|1</v>
          </cell>
          <cell r="D221">
            <v>20</v>
          </cell>
          <cell r="E221">
            <v>1</v>
          </cell>
          <cell r="F221" t="str">
            <v>0.1st percentile</v>
          </cell>
        </row>
        <row r="222">
          <cell r="C222" t="str">
            <v>17-19|2</v>
          </cell>
          <cell r="D222">
            <v>20</v>
          </cell>
          <cell r="E222">
            <v>1</v>
          </cell>
          <cell r="F222" t="str">
            <v>0.1st percentile</v>
          </cell>
        </row>
        <row r="223">
          <cell r="C223" t="str">
            <v>17-19|3</v>
          </cell>
          <cell r="D223">
            <v>20</v>
          </cell>
          <cell r="E223">
            <v>1</v>
          </cell>
          <cell r="F223" t="str">
            <v>0.1st percentile</v>
          </cell>
        </row>
        <row r="224">
          <cell r="C224" t="str">
            <v>17-19|4</v>
          </cell>
          <cell r="D224">
            <v>20</v>
          </cell>
          <cell r="E224">
            <v>1</v>
          </cell>
          <cell r="F224" t="str">
            <v>0.1st percentile</v>
          </cell>
        </row>
        <row r="225">
          <cell r="C225" t="str">
            <v>17-19|5</v>
          </cell>
          <cell r="D225">
            <v>21</v>
          </cell>
          <cell r="E225">
            <v>1</v>
          </cell>
          <cell r="F225" t="str">
            <v>0.1st percentile</v>
          </cell>
        </row>
        <row r="226">
          <cell r="C226" t="str">
            <v>17-19|6</v>
          </cell>
          <cell r="D226">
            <v>23</v>
          </cell>
          <cell r="E226">
            <v>2</v>
          </cell>
          <cell r="F226" t="str">
            <v>0.4th percentile</v>
          </cell>
        </row>
        <row r="227">
          <cell r="C227" t="str">
            <v>17-19|7</v>
          </cell>
          <cell r="D227">
            <v>24</v>
          </cell>
          <cell r="E227">
            <v>2</v>
          </cell>
          <cell r="F227" t="str">
            <v>0.4th percentile</v>
          </cell>
        </row>
        <row r="228">
          <cell r="C228" t="str">
            <v>17-19|8</v>
          </cell>
          <cell r="D228">
            <v>25</v>
          </cell>
          <cell r="E228">
            <v>3</v>
          </cell>
          <cell r="F228" t="str">
            <v>1st percentile</v>
          </cell>
        </row>
        <row r="229">
          <cell r="C229" t="str">
            <v>17-19|9</v>
          </cell>
          <cell r="D229">
            <v>26</v>
          </cell>
          <cell r="E229">
            <v>3</v>
          </cell>
          <cell r="F229" t="str">
            <v>1st percentile</v>
          </cell>
        </row>
        <row r="230">
          <cell r="C230" t="str">
            <v>17-19|10</v>
          </cell>
          <cell r="D230">
            <v>27</v>
          </cell>
          <cell r="E230">
            <v>3</v>
          </cell>
          <cell r="F230" t="str">
            <v>1st percentile</v>
          </cell>
        </row>
        <row r="231">
          <cell r="C231" t="str">
            <v>17-19|11</v>
          </cell>
          <cell r="D231">
            <v>28</v>
          </cell>
          <cell r="E231">
            <v>3</v>
          </cell>
          <cell r="F231" t="str">
            <v>1st percentile</v>
          </cell>
        </row>
        <row r="232">
          <cell r="C232" t="str">
            <v>17-19|12</v>
          </cell>
          <cell r="D232">
            <v>29</v>
          </cell>
          <cell r="E232">
            <v>4</v>
          </cell>
          <cell r="F232" t="str">
            <v>2nd percentile</v>
          </cell>
        </row>
        <row r="233">
          <cell r="C233" t="str">
            <v>17-19|13</v>
          </cell>
          <cell r="D233">
            <v>30</v>
          </cell>
          <cell r="E233">
            <v>4</v>
          </cell>
          <cell r="F233" t="str">
            <v>2nd percentile</v>
          </cell>
        </row>
        <row r="234">
          <cell r="C234" t="str">
            <v>17-19|14</v>
          </cell>
          <cell r="D234">
            <v>31</v>
          </cell>
          <cell r="E234">
            <v>4</v>
          </cell>
          <cell r="F234" t="str">
            <v>2nd percentile</v>
          </cell>
        </row>
        <row r="235">
          <cell r="C235" t="str">
            <v>17-19|15</v>
          </cell>
          <cell r="D235">
            <v>31</v>
          </cell>
          <cell r="E235">
            <v>4</v>
          </cell>
          <cell r="F235" t="str">
            <v>2nd percentile</v>
          </cell>
        </row>
        <row r="236">
          <cell r="C236" t="str">
            <v>17-19|16</v>
          </cell>
          <cell r="D236">
            <v>32</v>
          </cell>
          <cell r="E236">
            <v>5</v>
          </cell>
          <cell r="F236" t="str">
            <v>5th percentile</v>
          </cell>
        </row>
        <row r="237">
          <cell r="C237" t="str">
            <v>17-19|17</v>
          </cell>
          <cell r="D237">
            <v>33</v>
          </cell>
          <cell r="E237">
            <v>5</v>
          </cell>
          <cell r="F237" t="str">
            <v>5th percentile</v>
          </cell>
        </row>
        <row r="238">
          <cell r="C238" t="str">
            <v>17-19|18</v>
          </cell>
          <cell r="D238">
            <v>33</v>
          </cell>
          <cell r="E238">
            <v>5</v>
          </cell>
          <cell r="F238" t="str">
            <v>5th percentile</v>
          </cell>
        </row>
        <row r="239">
          <cell r="C239" t="str">
            <v>17-19|19</v>
          </cell>
          <cell r="D239">
            <v>34</v>
          </cell>
          <cell r="E239">
            <v>5</v>
          </cell>
          <cell r="F239" t="str">
            <v>5th percentile</v>
          </cell>
        </row>
        <row r="240">
          <cell r="C240" t="str">
            <v>17-19|20</v>
          </cell>
          <cell r="D240">
            <v>34</v>
          </cell>
          <cell r="E240">
            <v>5</v>
          </cell>
          <cell r="F240" t="str">
            <v>5th percentile</v>
          </cell>
        </row>
        <row r="241">
          <cell r="C241" t="str">
            <v>17-19|21</v>
          </cell>
          <cell r="D241">
            <v>35</v>
          </cell>
          <cell r="E241">
            <v>6</v>
          </cell>
          <cell r="F241" t="str">
            <v>9th percentile</v>
          </cell>
        </row>
        <row r="242">
          <cell r="C242" t="str">
            <v>17-19|22</v>
          </cell>
          <cell r="D242">
            <v>36</v>
          </cell>
          <cell r="E242">
            <v>6</v>
          </cell>
          <cell r="F242" t="str">
            <v>9th percentile</v>
          </cell>
        </row>
        <row r="243">
          <cell r="C243" t="str">
            <v>17-19|23</v>
          </cell>
          <cell r="D243">
            <v>36</v>
          </cell>
          <cell r="E243">
            <v>6</v>
          </cell>
          <cell r="F243" t="str">
            <v>9th percentile</v>
          </cell>
        </row>
        <row r="244">
          <cell r="C244" t="str">
            <v>17-19|24</v>
          </cell>
          <cell r="D244">
            <v>37</v>
          </cell>
          <cell r="E244">
            <v>6</v>
          </cell>
          <cell r="F244" t="str">
            <v>9th percentile</v>
          </cell>
        </row>
        <row r="245">
          <cell r="C245" t="str">
            <v>17-19|25</v>
          </cell>
          <cell r="D245">
            <v>38</v>
          </cell>
          <cell r="E245">
            <v>6</v>
          </cell>
          <cell r="F245" t="str">
            <v>9th percentile</v>
          </cell>
        </row>
        <row r="246">
          <cell r="C246" t="str">
            <v>17-19|26</v>
          </cell>
          <cell r="D246">
            <v>38</v>
          </cell>
          <cell r="E246">
            <v>6</v>
          </cell>
          <cell r="F246" t="str">
            <v>9th percentile</v>
          </cell>
        </row>
        <row r="247">
          <cell r="C247" t="str">
            <v>17-19|27</v>
          </cell>
          <cell r="D247">
            <v>39</v>
          </cell>
          <cell r="E247">
            <v>7</v>
          </cell>
          <cell r="F247" t="str">
            <v>16th percentile</v>
          </cell>
        </row>
        <row r="248">
          <cell r="C248" t="str">
            <v>17-19|28</v>
          </cell>
          <cell r="D248">
            <v>40</v>
          </cell>
          <cell r="E248">
            <v>7</v>
          </cell>
          <cell r="F248" t="str">
            <v>16th percentile</v>
          </cell>
        </row>
        <row r="249">
          <cell r="C249" t="str">
            <v>17-19|29</v>
          </cell>
          <cell r="D249">
            <v>41</v>
          </cell>
          <cell r="E249">
            <v>7</v>
          </cell>
          <cell r="F249" t="str">
            <v>16th percentile</v>
          </cell>
        </row>
        <row r="250">
          <cell r="C250" t="str">
            <v>17-19|30</v>
          </cell>
          <cell r="D250">
            <v>41</v>
          </cell>
          <cell r="E250">
            <v>7</v>
          </cell>
          <cell r="F250" t="str">
            <v>16th percentile</v>
          </cell>
        </row>
        <row r="251">
          <cell r="C251" t="str">
            <v>17-19|31</v>
          </cell>
          <cell r="D251">
            <v>42</v>
          </cell>
          <cell r="E251">
            <v>8</v>
          </cell>
          <cell r="F251" t="str">
            <v>25th percentile</v>
          </cell>
        </row>
        <row r="252">
          <cell r="C252" t="str">
            <v>17-19|32</v>
          </cell>
          <cell r="D252">
            <v>42</v>
          </cell>
          <cell r="E252">
            <v>8</v>
          </cell>
          <cell r="F252" t="str">
            <v>25th percentile</v>
          </cell>
        </row>
        <row r="253">
          <cell r="C253" t="str">
            <v>17-19|33</v>
          </cell>
          <cell r="D253">
            <v>43</v>
          </cell>
          <cell r="E253">
            <v>8</v>
          </cell>
          <cell r="F253" t="str">
            <v>25th percentile</v>
          </cell>
        </row>
        <row r="254">
          <cell r="C254" t="str">
            <v>17-19|34</v>
          </cell>
          <cell r="D254">
            <v>44</v>
          </cell>
          <cell r="E254">
            <v>8</v>
          </cell>
          <cell r="F254" t="str">
            <v>25th percentile</v>
          </cell>
        </row>
        <row r="255">
          <cell r="C255" t="str">
            <v>17-19|35</v>
          </cell>
          <cell r="D255">
            <v>44</v>
          </cell>
          <cell r="E255">
            <v>8</v>
          </cell>
          <cell r="F255" t="str">
            <v>25th percentile</v>
          </cell>
        </row>
        <row r="256">
          <cell r="C256" t="str">
            <v>17-19|36</v>
          </cell>
          <cell r="D256">
            <v>45</v>
          </cell>
          <cell r="E256">
            <v>9</v>
          </cell>
          <cell r="F256" t="str">
            <v>37th percentile</v>
          </cell>
        </row>
        <row r="257">
          <cell r="C257" t="str">
            <v>17-19|37</v>
          </cell>
          <cell r="D257">
            <v>45</v>
          </cell>
          <cell r="E257">
            <v>9</v>
          </cell>
          <cell r="F257" t="str">
            <v>37th percentile</v>
          </cell>
        </row>
        <row r="258">
          <cell r="C258" t="str">
            <v>17-19|38</v>
          </cell>
          <cell r="D258">
            <v>46</v>
          </cell>
          <cell r="E258">
            <v>9</v>
          </cell>
          <cell r="F258" t="str">
            <v>37th percentile</v>
          </cell>
        </row>
        <row r="259">
          <cell r="C259" t="str">
            <v>17-19|39</v>
          </cell>
          <cell r="D259">
            <v>47</v>
          </cell>
          <cell r="E259">
            <v>9</v>
          </cell>
          <cell r="F259" t="str">
            <v>37th percentile</v>
          </cell>
        </row>
        <row r="260">
          <cell r="C260" t="str">
            <v>17-19|40</v>
          </cell>
          <cell r="D260">
            <v>47</v>
          </cell>
          <cell r="E260">
            <v>9</v>
          </cell>
          <cell r="F260" t="str">
            <v>37th percentile</v>
          </cell>
        </row>
        <row r="261">
          <cell r="C261" t="str">
            <v>17-19|41</v>
          </cell>
          <cell r="D261">
            <v>48</v>
          </cell>
          <cell r="E261">
            <v>9</v>
          </cell>
          <cell r="F261" t="str">
            <v>37th percentile</v>
          </cell>
        </row>
        <row r="262">
          <cell r="C262" t="str">
            <v>17-19|42</v>
          </cell>
          <cell r="D262">
            <v>49</v>
          </cell>
          <cell r="E262">
            <v>10</v>
          </cell>
          <cell r="F262" t="str">
            <v>50th percentile</v>
          </cell>
        </row>
        <row r="263">
          <cell r="C263" t="str">
            <v>17-19|43</v>
          </cell>
          <cell r="D263">
            <v>50</v>
          </cell>
          <cell r="E263">
            <v>10</v>
          </cell>
          <cell r="F263" t="str">
            <v>50th percentile</v>
          </cell>
        </row>
        <row r="264">
          <cell r="C264" t="str">
            <v>17-19|44</v>
          </cell>
          <cell r="D264">
            <v>50</v>
          </cell>
          <cell r="E264">
            <v>10</v>
          </cell>
          <cell r="F264" t="str">
            <v>50th percentile</v>
          </cell>
        </row>
        <row r="265">
          <cell r="C265" t="str">
            <v>17-19|45</v>
          </cell>
          <cell r="D265">
            <v>51</v>
          </cell>
          <cell r="E265">
            <v>10</v>
          </cell>
          <cell r="F265" t="str">
            <v>50th percentile</v>
          </cell>
        </row>
        <row r="266">
          <cell r="C266" t="str">
            <v>17-19|46</v>
          </cell>
          <cell r="D266">
            <v>52</v>
          </cell>
          <cell r="E266">
            <v>11</v>
          </cell>
          <cell r="F266" t="str">
            <v>63rd percentile</v>
          </cell>
        </row>
        <row r="267">
          <cell r="C267" t="str">
            <v>17-19|47</v>
          </cell>
          <cell r="D267">
            <v>52</v>
          </cell>
          <cell r="E267">
            <v>11</v>
          </cell>
          <cell r="F267" t="str">
            <v>63rd percentile</v>
          </cell>
        </row>
        <row r="268">
          <cell r="C268" t="str">
            <v>17-19|48</v>
          </cell>
          <cell r="D268">
            <v>53</v>
          </cell>
          <cell r="E268">
            <v>11</v>
          </cell>
          <cell r="F268" t="str">
            <v>63rd percentile</v>
          </cell>
        </row>
        <row r="269">
          <cell r="C269" t="str">
            <v>17-19|49</v>
          </cell>
          <cell r="D269">
            <v>54</v>
          </cell>
          <cell r="E269">
            <v>11</v>
          </cell>
          <cell r="F269" t="str">
            <v>63rd percentile</v>
          </cell>
        </row>
        <row r="270">
          <cell r="C270" t="str">
            <v>17-19|50</v>
          </cell>
          <cell r="D270">
            <v>55</v>
          </cell>
          <cell r="E270">
            <v>12</v>
          </cell>
          <cell r="F270" t="str">
            <v>75th percentile</v>
          </cell>
        </row>
        <row r="271">
          <cell r="C271" t="str">
            <v>17-19|51</v>
          </cell>
          <cell r="D271">
            <v>56</v>
          </cell>
          <cell r="E271">
            <v>12</v>
          </cell>
          <cell r="F271" t="str">
            <v>75th percentile</v>
          </cell>
        </row>
        <row r="272">
          <cell r="C272" t="str">
            <v>17-19|52</v>
          </cell>
          <cell r="D272">
            <v>56</v>
          </cell>
          <cell r="E272">
            <v>12</v>
          </cell>
          <cell r="F272" t="str">
            <v>75th percentile</v>
          </cell>
        </row>
        <row r="273">
          <cell r="C273" t="str">
            <v>17-19|53</v>
          </cell>
          <cell r="D273">
            <v>57</v>
          </cell>
          <cell r="E273">
            <v>12</v>
          </cell>
          <cell r="F273" t="str">
            <v>75th percentile</v>
          </cell>
        </row>
        <row r="274">
          <cell r="C274" t="str">
            <v>17-19|54</v>
          </cell>
          <cell r="D274">
            <v>58</v>
          </cell>
          <cell r="E274">
            <v>12</v>
          </cell>
          <cell r="F274" t="str">
            <v>75th percentile</v>
          </cell>
        </row>
        <row r="275">
          <cell r="C275" t="str">
            <v>17-19|55</v>
          </cell>
          <cell r="D275">
            <v>59</v>
          </cell>
          <cell r="E275">
            <v>13</v>
          </cell>
          <cell r="F275" t="str">
            <v>84th percentile</v>
          </cell>
        </row>
        <row r="276">
          <cell r="C276" t="str">
            <v>17-19|56</v>
          </cell>
          <cell r="D276">
            <v>60</v>
          </cell>
          <cell r="E276">
            <v>13</v>
          </cell>
          <cell r="F276" t="str">
            <v>84th percentile</v>
          </cell>
        </row>
        <row r="277">
          <cell r="C277" t="str">
            <v>17-19|57</v>
          </cell>
          <cell r="D277">
            <v>60</v>
          </cell>
          <cell r="E277">
            <v>13</v>
          </cell>
          <cell r="F277" t="str">
            <v>84th percentile</v>
          </cell>
        </row>
        <row r="278">
          <cell r="C278" t="str">
            <v>17-19|58</v>
          </cell>
          <cell r="D278">
            <v>61</v>
          </cell>
          <cell r="E278">
            <v>13</v>
          </cell>
          <cell r="F278" t="str">
            <v>84th percentile</v>
          </cell>
        </row>
        <row r="279">
          <cell r="C279" t="str">
            <v>17-19|59</v>
          </cell>
          <cell r="D279">
            <v>62</v>
          </cell>
          <cell r="E279">
            <v>14</v>
          </cell>
          <cell r="F279" t="str">
            <v>91st percentile</v>
          </cell>
        </row>
        <row r="280">
          <cell r="C280" t="str">
            <v>17-19|60</v>
          </cell>
          <cell r="D280">
            <v>63</v>
          </cell>
          <cell r="E280">
            <v>14</v>
          </cell>
          <cell r="F280" t="str">
            <v>91st percentile</v>
          </cell>
        </row>
        <row r="281">
          <cell r="C281" t="str">
            <v>17-19|61</v>
          </cell>
          <cell r="D281">
            <v>64</v>
          </cell>
          <cell r="E281">
            <v>14</v>
          </cell>
          <cell r="F281" t="str">
            <v>91st percentile</v>
          </cell>
        </row>
        <row r="282">
          <cell r="C282" t="str">
            <v>17-19|62</v>
          </cell>
          <cell r="D282">
            <v>65</v>
          </cell>
          <cell r="E282">
            <v>15</v>
          </cell>
          <cell r="F282" t="str">
            <v>95th percentile</v>
          </cell>
        </row>
        <row r="283">
          <cell r="C283" t="str">
            <v>17-19|63</v>
          </cell>
          <cell r="D283">
            <v>66</v>
          </cell>
          <cell r="E283">
            <v>15</v>
          </cell>
          <cell r="F283" t="str">
            <v>95th percentile</v>
          </cell>
        </row>
        <row r="284">
          <cell r="C284" t="str">
            <v>17-19|64</v>
          </cell>
          <cell r="D284">
            <v>67</v>
          </cell>
          <cell r="E284">
            <v>15</v>
          </cell>
          <cell r="F284" t="str">
            <v>95th percentile</v>
          </cell>
        </row>
        <row r="285">
          <cell r="C285" t="str">
            <v>17-19|65</v>
          </cell>
          <cell r="D285">
            <v>68</v>
          </cell>
          <cell r="E285">
            <v>15</v>
          </cell>
          <cell r="F285" t="str">
            <v>95th percentile</v>
          </cell>
        </row>
        <row r="286">
          <cell r="C286" t="str">
            <v>17-19|66</v>
          </cell>
          <cell r="D286">
            <v>70</v>
          </cell>
          <cell r="E286">
            <v>16</v>
          </cell>
          <cell r="F286" t="str">
            <v>98th percentile</v>
          </cell>
        </row>
        <row r="287">
          <cell r="C287" t="str">
            <v>17-19|67</v>
          </cell>
          <cell r="D287">
            <v>72</v>
          </cell>
          <cell r="E287">
            <v>17</v>
          </cell>
          <cell r="F287" t="str">
            <v>99th percentile</v>
          </cell>
        </row>
        <row r="288">
          <cell r="C288" t="str">
            <v>17-19|68</v>
          </cell>
          <cell r="D288">
            <v>73</v>
          </cell>
          <cell r="E288">
            <v>17</v>
          </cell>
          <cell r="F288" t="str">
            <v>99th percentile</v>
          </cell>
        </row>
        <row r="289">
          <cell r="C289" t="str">
            <v>17-19|69</v>
          </cell>
          <cell r="D289">
            <v>75</v>
          </cell>
          <cell r="E289">
            <v>18</v>
          </cell>
          <cell r="F289" t="str">
            <v>99.6th percentile</v>
          </cell>
        </row>
        <row r="290">
          <cell r="C290" t="str">
            <v>17-19|70</v>
          </cell>
          <cell r="D290">
            <v>78</v>
          </cell>
          <cell r="E290">
            <v>18</v>
          </cell>
          <cell r="F290" t="str">
            <v>99.6th percentile</v>
          </cell>
        </row>
        <row r="291">
          <cell r="C291" t="str">
            <v>17-19|71</v>
          </cell>
          <cell r="D291">
            <v>80</v>
          </cell>
          <cell r="E291">
            <v>19</v>
          </cell>
          <cell r="F291" t="str">
            <v>99.9th percentile</v>
          </cell>
        </row>
        <row r="292">
          <cell r="C292" t="str">
            <v>20-24|0</v>
          </cell>
          <cell r="D292">
            <v>20</v>
          </cell>
          <cell r="E292">
            <v>1</v>
          </cell>
          <cell r="F292" t="str">
            <v>0.1st percentile</v>
          </cell>
        </row>
        <row r="293">
          <cell r="C293" t="str">
            <v>20-24|1</v>
          </cell>
          <cell r="D293">
            <v>20</v>
          </cell>
          <cell r="E293">
            <v>1</v>
          </cell>
          <cell r="F293" t="str">
            <v>0.1st percentile</v>
          </cell>
        </row>
        <row r="294">
          <cell r="C294" t="str">
            <v>20-24|2</v>
          </cell>
          <cell r="D294">
            <v>20</v>
          </cell>
          <cell r="E294">
            <v>1</v>
          </cell>
          <cell r="F294" t="str">
            <v>0.1st percentile</v>
          </cell>
        </row>
        <row r="295">
          <cell r="C295" t="str">
            <v>20-24|3</v>
          </cell>
          <cell r="D295">
            <v>20</v>
          </cell>
          <cell r="E295">
            <v>1</v>
          </cell>
          <cell r="F295" t="str">
            <v>0.1st percentile</v>
          </cell>
        </row>
        <row r="296">
          <cell r="C296" t="str">
            <v>20-24|4</v>
          </cell>
          <cell r="D296">
            <v>20</v>
          </cell>
          <cell r="E296">
            <v>1</v>
          </cell>
          <cell r="F296" t="str">
            <v>0.1st percentile</v>
          </cell>
        </row>
        <row r="297">
          <cell r="C297" t="str">
            <v>20-24|5</v>
          </cell>
          <cell r="D297">
            <v>21</v>
          </cell>
          <cell r="E297">
            <v>1</v>
          </cell>
          <cell r="F297" t="str">
            <v>0.1st percentile</v>
          </cell>
        </row>
        <row r="298">
          <cell r="C298" t="str">
            <v>20-24|6</v>
          </cell>
          <cell r="D298">
            <v>22</v>
          </cell>
          <cell r="E298">
            <v>2</v>
          </cell>
          <cell r="F298" t="str">
            <v>0.4th percentile</v>
          </cell>
        </row>
        <row r="299">
          <cell r="C299" t="str">
            <v>20-24|7</v>
          </cell>
          <cell r="D299">
            <v>23</v>
          </cell>
          <cell r="E299">
            <v>2</v>
          </cell>
          <cell r="F299" t="str">
            <v>0.4th percentile</v>
          </cell>
        </row>
        <row r="300">
          <cell r="C300" t="str">
            <v>20-24|8</v>
          </cell>
          <cell r="D300">
            <v>24</v>
          </cell>
          <cell r="E300">
            <v>2</v>
          </cell>
          <cell r="F300" t="str">
            <v>0.4th percentile</v>
          </cell>
        </row>
        <row r="301">
          <cell r="C301" t="str">
            <v>20-24|9</v>
          </cell>
          <cell r="D301">
            <v>25</v>
          </cell>
          <cell r="E301">
            <v>3</v>
          </cell>
          <cell r="F301" t="str">
            <v>1st percentile</v>
          </cell>
        </row>
        <row r="302">
          <cell r="C302" t="str">
            <v>20-24|10</v>
          </cell>
          <cell r="D302">
            <v>26</v>
          </cell>
          <cell r="E302">
            <v>3</v>
          </cell>
          <cell r="F302" t="str">
            <v>1st percentile</v>
          </cell>
        </row>
        <row r="303">
          <cell r="C303" t="str">
            <v>20-24|11</v>
          </cell>
          <cell r="D303">
            <v>27</v>
          </cell>
          <cell r="E303">
            <v>3</v>
          </cell>
          <cell r="F303" t="str">
            <v>1st percentile</v>
          </cell>
        </row>
        <row r="304">
          <cell r="C304" t="str">
            <v>20-24|12</v>
          </cell>
          <cell r="D304">
            <v>28</v>
          </cell>
          <cell r="E304">
            <v>3</v>
          </cell>
          <cell r="F304" t="str">
            <v>1st percentile</v>
          </cell>
        </row>
        <row r="305">
          <cell r="C305" t="str">
            <v>20-24|13</v>
          </cell>
          <cell r="D305">
            <v>29</v>
          </cell>
          <cell r="E305">
            <v>4</v>
          </cell>
          <cell r="F305" t="str">
            <v>2nd percentile</v>
          </cell>
        </row>
        <row r="306">
          <cell r="C306" t="str">
            <v>20-24|14</v>
          </cell>
          <cell r="D306">
            <v>30</v>
          </cell>
          <cell r="E306">
            <v>4</v>
          </cell>
          <cell r="F306" t="str">
            <v>2nd percentile</v>
          </cell>
        </row>
        <row r="307">
          <cell r="C307" t="str">
            <v>20-24|15</v>
          </cell>
          <cell r="D307">
            <v>31</v>
          </cell>
          <cell r="E307">
            <v>4</v>
          </cell>
          <cell r="F307" t="str">
            <v>2nd percentile</v>
          </cell>
        </row>
        <row r="308">
          <cell r="C308" t="str">
            <v>20-24|16</v>
          </cell>
          <cell r="D308">
            <v>32</v>
          </cell>
          <cell r="E308">
            <v>5</v>
          </cell>
          <cell r="F308" t="str">
            <v>5th percentile</v>
          </cell>
        </row>
        <row r="309">
          <cell r="C309" t="str">
            <v>20-24|17</v>
          </cell>
          <cell r="D309">
            <v>33</v>
          </cell>
          <cell r="E309">
            <v>5</v>
          </cell>
          <cell r="F309" t="str">
            <v>5th percentile</v>
          </cell>
        </row>
        <row r="310">
          <cell r="C310" t="str">
            <v>20-24|18</v>
          </cell>
          <cell r="D310">
            <v>33</v>
          </cell>
          <cell r="E310">
            <v>5</v>
          </cell>
          <cell r="F310" t="str">
            <v>5th percentile</v>
          </cell>
        </row>
        <row r="311">
          <cell r="C311" t="str">
            <v>20-24|19</v>
          </cell>
          <cell r="D311">
            <v>34</v>
          </cell>
          <cell r="E311">
            <v>5</v>
          </cell>
          <cell r="F311" t="str">
            <v>5th percentile</v>
          </cell>
        </row>
        <row r="312">
          <cell r="C312" t="str">
            <v>20-24|20</v>
          </cell>
          <cell r="D312">
            <v>34</v>
          </cell>
          <cell r="E312">
            <v>5</v>
          </cell>
          <cell r="F312" t="str">
            <v>5th percentile</v>
          </cell>
        </row>
        <row r="313">
          <cell r="C313" t="str">
            <v>20-24|21</v>
          </cell>
          <cell r="D313">
            <v>35</v>
          </cell>
          <cell r="E313">
            <v>6</v>
          </cell>
          <cell r="F313" t="str">
            <v>9th percentile</v>
          </cell>
        </row>
        <row r="314">
          <cell r="C314" t="str">
            <v>20-24|22</v>
          </cell>
          <cell r="D314">
            <v>36</v>
          </cell>
          <cell r="E314">
            <v>6</v>
          </cell>
          <cell r="F314" t="str">
            <v>9th percentile</v>
          </cell>
        </row>
        <row r="315">
          <cell r="C315" t="str">
            <v>20-24|23</v>
          </cell>
          <cell r="D315">
            <v>36</v>
          </cell>
          <cell r="E315">
            <v>6</v>
          </cell>
          <cell r="F315" t="str">
            <v>9th percentile</v>
          </cell>
        </row>
        <row r="316">
          <cell r="C316" t="str">
            <v>20-24|24</v>
          </cell>
          <cell r="D316">
            <v>37</v>
          </cell>
          <cell r="E316">
            <v>6</v>
          </cell>
          <cell r="F316" t="str">
            <v>9th percentile</v>
          </cell>
        </row>
        <row r="317">
          <cell r="C317" t="str">
            <v>20-24|25</v>
          </cell>
          <cell r="D317">
            <v>37</v>
          </cell>
          <cell r="E317">
            <v>6</v>
          </cell>
          <cell r="F317" t="str">
            <v>9th percentile</v>
          </cell>
        </row>
        <row r="318">
          <cell r="C318" t="str">
            <v>20-24|26</v>
          </cell>
          <cell r="D318">
            <v>38</v>
          </cell>
          <cell r="E318">
            <v>6</v>
          </cell>
          <cell r="F318" t="str">
            <v>9th percentile</v>
          </cell>
        </row>
        <row r="319">
          <cell r="C319" t="str">
            <v>20-24|27</v>
          </cell>
          <cell r="D319">
            <v>39</v>
          </cell>
          <cell r="E319">
            <v>7</v>
          </cell>
          <cell r="F319" t="str">
            <v>16th percentile</v>
          </cell>
        </row>
        <row r="320">
          <cell r="C320" t="str">
            <v>20-24|28</v>
          </cell>
          <cell r="D320">
            <v>39</v>
          </cell>
          <cell r="E320">
            <v>7</v>
          </cell>
          <cell r="F320" t="str">
            <v>16th percentile</v>
          </cell>
        </row>
        <row r="321">
          <cell r="C321" t="str">
            <v>20-24|29</v>
          </cell>
          <cell r="D321">
            <v>40</v>
          </cell>
          <cell r="E321">
            <v>7</v>
          </cell>
          <cell r="F321" t="str">
            <v>16th percentile</v>
          </cell>
        </row>
        <row r="322">
          <cell r="C322" t="str">
            <v>20-24|30</v>
          </cell>
          <cell r="D322">
            <v>40</v>
          </cell>
          <cell r="E322">
            <v>7</v>
          </cell>
          <cell r="F322" t="str">
            <v>16th percentile</v>
          </cell>
        </row>
        <row r="323">
          <cell r="C323" t="str">
            <v>20-24|31</v>
          </cell>
          <cell r="D323">
            <v>41</v>
          </cell>
          <cell r="E323">
            <v>7</v>
          </cell>
          <cell r="F323" t="str">
            <v>16th percentile</v>
          </cell>
        </row>
        <row r="324">
          <cell r="C324" t="str">
            <v>20-24|32</v>
          </cell>
          <cell r="D324">
            <v>42</v>
          </cell>
          <cell r="E324">
            <v>8</v>
          </cell>
          <cell r="F324" t="str">
            <v>25th percentile</v>
          </cell>
        </row>
        <row r="325">
          <cell r="C325" t="str">
            <v>20-24|33</v>
          </cell>
          <cell r="D325">
            <v>42</v>
          </cell>
          <cell r="E325">
            <v>8</v>
          </cell>
          <cell r="F325" t="str">
            <v>25th percentile</v>
          </cell>
        </row>
        <row r="326">
          <cell r="C326" t="str">
            <v>20-24|34</v>
          </cell>
          <cell r="D326">
            <v>43</v>
          </cell>
          <cell r="E326">
            <v>8</v>
          </cell>
          <cell r="F326" t="str">
            <v>25th percentile</v>
          </cell>
        </row>
        <row r="327">
          <cell r="C327" t="str">
            <v>20-24|35</v>
          </cell>
          <cell r="D327">
            <v>43</v>
          </cell>
          <cell r="E327">
            <v>8</v>
          </cell>
          <cell r="F327" t="str">
            <v>25th percentile</v>
          </cell>
        </row>
        <row r="328">
          <cell r="C328" t="str">
            <v>20-24|36</v>
          </cell>
          <cell r="D328">
            <v>44</v>
          </cell>
          <cell r="E328">
            <v>8</v>
          </cell>
          <cell r="F328" t="str">
            <v>25th percentile</v>
          </cell>
        </row>
        <row r="329">
          <cell r="C329" t="str">
            <v>20-24|37</v>
          </cell>
          <cell r="D329">
            <v>45</v>
          </cell>
          <cell r="E329">
            <v>9</v>
          </cell>
          <cell r="F329" t="str">
            <v>37th percentile</v>
          </cell>
        </row>
        <row r="330">
          <cell r="C330" t="str">
            <v>20-24|38</v>
          </cell>
          <cell r="D330">
            <v>45</v>
          </cell>
          <cell r="E330">
            <v>9</v>
          </cell>
          <cell r="F330" t="str">
            <v>37th percentile</v>
          </cell>
        </row>
        <row r="331">
          <cell r="C331" t="str">
            <v>20-24|39</v>
          </cell>
          <cell r="D331">
            <v>46</v>
          </cell>
          <cell r="E331">
            <v>9</v>
          </cell>
          <cell r="F331" t="str">
            <v>37th percentile</v>
          </cell>
        </row>
        <row r="332">
          <cell r="C332" t="str">
            <v>20-24|40</v>
          </cell>
          <cell r="D332">
            <v>47</v>
          </cell>
          <cell r="E332">
            <v>9</v>
          </cell>
          <cell r="F332" t="str">
            <v>37th percentile</v>
          </cell>
        </row>
        <row r="333">
          <cell r="C333" t="str">
            <v>20-24|41</v>
          </cell>
          <cell r="D333">
            <v>47</v>
          </cell>
          <cell r="E333">
            <v>9</v>
          </cell>
          <cell r="F333" t="str">
            <v>37th percentile</v>
          </cell>
        </row>
        <row r="334">
          <cell r="C334" t="str">
            <v>20-24|42</v>
          </cell>
          <cell r="D334">
            <v>48</v>
          </cell>
          <cell r="E334">
            <v>9</v>
          </cell>
          <cell r="F334" t="str">
            <v>37th percentile</v>
          </cell>
        </row>
        <row r="335">
          <cell r="C335" t="str">
            <v>20-24|43</v>
          </cell>
          <cell r="D335">
            <v>49</v>
          </cell>
          <cell r="E335">
            <v>10</v>
          </cell>
          <cell r="F335" t="str">
            <v>50th percentile</v>
          </cell>
        </row>
        <row r="336">
          <cell r="C336" t="str">
            <v>20-24|44</v>
          </cell>
          <cell r="D336">
            <v>50</v>
          </cell>
          <cell r="E336">
            <v>10</v>
          </cell>
          <cell r="F336" t="str">
            <v>50th percentile</v>
          </cell>
        </row>
        <row r="337">
          <cell r="C337" t="str">
            <v>20-24|45</v>
          </cell>
          <cell r="D337">
            <v>50</v>
          </cell>
          <cell r="E337">
            <v>10</v>
          </cell>
          <cell r="F337" t="str">
            <v>50th percentile</v>
          </cell>
        </row>
        <row r="338">
          <cell r="C338" t="str">
            <v>20-24|46</v>
          </cell>
          <cell r="D338">
            <v>51</v>
          </cell>
          <cell r="E338">
            <v>10</v>
          </cell>
          <cell r="F338" t="str">
            <v>50th percentile</v>
          </cell>
        </row>
        <row r="339">
          <cell r="C339" t="str">
            <v>20-24|47</v>
          </cell>
          <cell r="D339">
            <v>51</v>
          </cell>
          <cell r="E339">
            <v>10</v>
          </cell>
          <cell r="F339" t="str">
            <v>50th percentile</v>
          </cell>
        </row>
        <row r="340">
          <cell r="C340" t="str">
            <v>20-24|48</v>
          </cell>
          <cell r="D340">
            <v>52</v>
          </cell>
          <cell r="E340">
            <v>11</v>
          </cell>
          <cell r="F340" t="str">
            <v>63rd percentile</v>
          </cell>
        </row>
        <row r="341">
          <cell r="C341" t="str">
            <v>20-24|49</v>
          </cell>
          <cell r="D341">
            <v>53</v>
          </cell>
          <cell r="E341">
            <v>11</v>
          </cell>
          <cell r="F341" t="str">
            <v>63rd percentile</v>
          </cell>
        </row>
        <row r="342">
          <cell r="C342" t="str">
            <v>20-24|50</v>
          </cell>
          <cell r="D342">
            <v>53</v>
          </cell>
          <cell r="E342">
            <v>11</v>
          </cell>
          <cell r="F342" t="str">
            <v>63rd percentile</v>
          </cell>
        </row>
        <row r="343">
          <cell r="C343" t="str">
            <v>20-24|51</v>
          </cell>
          <cell r="D343">
            <v>54</v>
          </cell>
          <cell r="E343">
            <v>11</v>
          </cell>
          <cell r="F343" t="str">
            <v>63rd percentile</v>
          </cell>
        </row>
        <row r="344">
          <cell r="C344" t="str">
            <v>20-24|52</v>
          </cell>
          <cell r="D344">
            <v>55</v>
          </cell>
          <cell r="E344">
            <v>12</v>
          </cell>
          <cell r="F344" t="str">
            <v>75th percentile</v>
          </cell>
        </row>
        <row r="345">
          <cell r="C345" t="str">
            <v>20-24|53</v>
          </cell>
          <cell r="D345">
            <v>56</v>
          </cell>
          <cell r="E345">
            <v>12</v>
          </cell>
          <cell r="F345" t="str">
            <v>75th percentile</v>
          </cell>
        </row>
        <row r="346">
          <cell r="C346" t="str">
            <v>20-24|54</v>
          </cell>
          <cell r="D346">
            <v>57</v>
          </cell>
          <cell r="E346">
            <v>12</v>
          </cell>
          <cell r="F346" t="str">
            <v>75th percentile</v>
          </cell>
        </row>
        <row r="347">
          <cell r="C347" t="str">
            <v>20-24|55</v>
          </cell>
          <cell r="D347">
            <v>57</v>
          </cell>
          <cell r="E347">
            <v>12</v>
          </cell>
          <cell r="F347" t="str">
            <v>75th percentile</v>
          </cell>
        </row>
        <row r="348">
          <cell r="C348" t="str">
            <v>20-24|56</v>
          </cell>
          <cell r="D348">
            <v>58</v>
          </cell>
          <cell r="E348">
            <v>12</v>
          </cell>
          <cell r="F348" t="str">
            <v>75th percentile</v>
          </cell>
        </row>
        <row r="349">
          <cell r="C349" t="str">
            <v>20-24|57</v>
          </cell>
          <cell r="D349">
            <v>59</v>
          </cell>
          <cell r="E349">
            <v>13</v>
          </cell>
          <cell r="F349" t="str">
            <v>84th percentile</v>
          </cell>
        </row>
        <row r="350">
          <cell r="C350" t="str">
            <v>20-24|58</v>
          </cell>
          <cell r="D350">
            <v>60</v>
          </cell>
          <cell r="E350">
            <v>13</v>
          </cell>
          <cell r="F350" t="str">
            <v>84th percentile</v>
          </cell>
        </row>
        <row r="351">
          <cell r="C351" t="str">
            <v>20-24|59</v>
          </cell>
          <cell r="D351">
            <v>61</v>
          </cell>
          <cell r="E351">
            <v>13</v>
          </cell>
          <cell r="F351" t="str">
            <v>84th percentile</v>
          </cell>
        </row>
        <row r="352">
          <cell r="C352" t="str">
            <v>20-24|60</v>
          </cell>
          <cell r="D352">
            <v>62</v>
          </cell>
          <cell r="E352">
            <v>14</v>
          </cell>
          <cell r="F352" t="str">
            <v>91st percentile</v>
          </cell>
        </row>
        <row r="353">
          <cell r="C353" t="str">
            <v>20-24|61</v>
          </cell>
          <cell r="D353">
            <v>63</v>
          </cell>
          <cell r="E353">
            <v>14</v>
          </cell>
          <cell r="F353" t="str">
            <v>91st percentile</v>
          </cell>
        </row>
        <row r="354">
          <cell r="C354" t="str">
            <v>20-24|62</v>
          </cell>
          <cell r="D354">
            <v>64</v>
          </cell>
          <cell r="E354">
            <v>14</v>
          </cell>
          <cell r="F354" t="str">
            <v>91st percentile</v>
          </cell>
        </row>
        <row r="355">
          <cell r="C355" t="str">
            <v>20-24|63</v>
          </cell>
          <cell r="D355">
            <v>65</v>
          </cell>
          <cell r="E355">
            <v>15</v>
          </cell>
          <cell r="F355" t="str">
            <v>95th percentile</v>
          </cell>
        </row>
        <row r="356">
          <cell r="C356" t="str">
            <v>20-24|64</v>
          </cell>
          <cell r="D356">
            <v>66</v>
          </cell>
          <cell r="E356">
            <v>15</v>
          </cell>
          <cell r="F356" t="str">
            <v>95th percentile</v>
          </cell>
        </row>
        <row r="357">
          <cell r="C357" t="str">
            <v>20-24|65</v>
          </cell>
          <cell r="D357">
            <v>67</v>
          </cell>
          <cell r="E357">
            <v>15</v>
          </cell>
          <cell r="F357" t="str">
            <v>95th percentile</v>
          </cell>
        </row>
        <row r="358">
          <cell r="C358" t="str">
            <v>20-24|66</v>
          </cell>
          <cell r="D358">
            <v>68</v>
          </cell>
          <cell r="E358">
            <v>15</v>
          </cell>
          <cell r="F358" t="str">
            <v>95th percentile</v>
          </cell>
        </row>
        <row r="359">
          <cell r="C359" t="str">
            <v>20-24|67</v>
          </cell>
          <cell r="D359">
            <v>69</v>
          </cell>
          <cell r="E359">
            <v>16</v>
          </cell>
          <cell r="F359" t="str">
            <v>98th percentile</v>
          </cell>
        </row>
        <row r="360">
          <cell r="C360" t="str">
            <v>20-24|68</v>
          </cell>
          <cell r="D360">
            <v>71</v>
          </cell>
          <cell r="E360">
            <v>16</v>
          </cell>
          <cell r="F360" t="str">
            <v>98th percentile</v>
          </cell>
        </row>
        <row r="361">
          <cell r="C361" t="str">
            <v>20-24|69</v>
          </cell>
          <cell r="D361">
            <v>73</v>
          </cell>
          <cell r="E361">
            <v>17</v>
          </cell>
          <cell r="F361" t="str">
            <v>99th percentile</v>
          </cell>
        </row>
        <row r="362">
          <cell r="C362" t="str">
            <v>20-24|70</v>
          </cell>
          <cell r="D362">
            <v>75</v>
          </cell>
          <cell r="E362">
            <v>18</v>
          </cell>
          <cell r="F362" t="str">
            <v>99.6th percentile</v>
          </cell>
        </row>
        <row r="363">
          <cell r="C363" t="str">
            <v>20-24|71</v>
          </cell>
          <cell r="D363">
            <v>78</v>
          </cell>
          <cell r="E363">
            <v>18</v>
          </cell>
          <cell r="F363" t="str">
            <v>99.6th percentile</v>
          </cell>
        </row>
        <row r="364">
          <cell r="C364" t="str">
            <v>25-29|0</v>
          </cell>
          <cell r="D364">
            <v>20</v>
          </cell>
          <cell r="E364">
            <v>1</v>
          </cell>
          <cell r="F364" t="str">
            <v>0.1st percentile</v>
          </cell>
        </row>
        <row r="365">
          <cell r="C365" t="str">
            <v>25-29|1</v>
          </cell>
          <cell r="D365">
            <v>20</v>
          </cell>
          <cell r="E365">
            <v>1</v>
          </cell>
          <cell r="F365" t="str">
            <v>0.1st percentile</v>
          </cell>
        </row>
        <row r="366">
          <cell r="C366" t="str">
            <v>25-29|2</v>
          </cell>
          <cell r="D366">
            <v>20</v>
          </cell>
          <cell r="E366">
            <v>1</v>
          </cell>
          <cell r="F366" t="str">
            <v>0.1st percentile</v>
          </cell>
        </row>
        <row r="367">
          <cell r="C367" t="str">
            <v>25-29|3</v>
          </cell>
          <cell r="D367">
            <v>20</v>
          </cell>
          <cell r="E367">
            <v>1</v>
          </cell>
          <cell r="F367" t="str">
            <v>0.1st percentile</v>
          </cell>
        </row>
        <row r="368">
          <cell r="C368" t="str">
            <v>25-29|4</v>
          </cell>
          <cell r="D368">
            <v>20</v>
          </cell>
          <cell r="E368">
            <v>1</v>
          </cell>
          <cell r="F368" t="str">
            <v>0.1st percentile</v>
          </cell>
        </row>
        <row r="369">
          <cell r="C369" t="str">
            <v>25-29|5</v>
          </cell>
          <cell r="D369">
            <v>21</v>
          </cell>
          <cell r="E369">
            <v>1</v>
          </cell>
          <cell r="F369" t="str">
            <v>0.1st percentile</v>
          </cell>
        </row>
        <row r="370">
          <cell r="C370" t="str">
            <v>25-29|6</v>
          </cell>
          <cell r="D370">
            <v>22</v>
          </cell>
          <cell r="E370">
            <v>2</v>
          </cell>
          <cell r="F370" t="str">
            <v>0.4th percentile</v>
          </cell>
        </row>
        <row r="371">
          <cell r="C371" t="str">
            <v>25-29|7</v>
          </cell>
          <cell r="D371">
            <v>23</v>
          </cell>
          <cell r="E371">
            <v>2</v>
          </cell>
          <cell r="F371" t="str">
            <v>0.4th percentile</v>
          </cell>
        </row>
        <row r="372">
          <cell r="C372" t="str">
            <v>25-29|8</v>
          </cell>
          <cell r="D372">
            <v>24</v>
          </cell>
          <cell r="E372">
            <v>2</v>
          </cell>
          <cell r="F372" t="str">
            <v>0.4th percentile</v>
          </cell>
        </row>
        <row r="373">
          <cell r="C373" t="str">
            <v>25-29|9</v>
          </cell>
          <cell r="D373">
            <v>25</v>
          </cell>
          <cell r="E373">
            <v>3</v>
          </cell>
          <cell r="F373" t="str">
            <v>1st percentile</v>
          </cell>
        </row>
        <row r="374">
          <cell r="C374" t="str">
            <v>25-29|10</v>
          </cell>
          <cell r="D374">
            <v>26</v>
          </cell>
          <cell r="E374">
            <v>3</v>
          </cell>
          <cell r="F374" t="str">
            <v>1st percentile</v>
          </cell>
        </row>
        <row r="375">
          <cell r="C375" t="str">
            <v>25-29|11</v>
          </cell>
          <cell r="D375">
            <v>27</v>
          </cell>
          <cell r="E375">
            <v>3</v>
          </cell>
          <cell r="F375" t="str">
            <v>1st percentile</v>
          </cell>
        </row>
        <row r="376">
          <cell r="C376" t="str">
            <v>25-29|12</v>
          </cell>
          <cell r="D376">
            <v>28</v>
          </cell>
          <cell r="E376">
            <v>3</v>
          </cell>
          <cell r="F376" t="str">
            <v>1st percentile</v>
          </cell>
        </row>
        <row r="377">
          <cell r="C377" t="str">
            <v>25-29|13</v>
          </cell>
          <cell r="D377">
            <v>29</v>
          </cell>
          <cell r="E377">
            <v>4</v>
          </cell>
          <cell r="F377" t="str">
            <v>2nd percentile</v>
          </cell>
        </row>
        <row r="378">
          <cell r="C378" t="str">
            <v>25-29|14</v>
          </cell>
          <cell r="D378">
            <v>30</v>
          </cell>
          <cell r="E378">
            <v>4</v>
          </cell>
          <cell r="F378" t="str">
            <v>2nd percentile</v>
          </cell>
        </row>
        <row r="379">
          <cell r="C379" t="str">
            <v>25-29|15</v>
          </cell>
          <cell r="D379">
            <v>31</v>
          </cell>
          <cell r="E379">
            <v>4</v>
          </cell>
          <cell r="F379" t="str">
            <v>2nd percentile</v>
          </cell>
        </row>
        <row r="380">
          <cell r="C380" t="str">
            <v>25-29|16</v>
          </cell>
          <cell r="D380">
            <v>31</v>
          </cell>
          <cell r="E380">
            <v>4</v>
          </cell>
          <cell r="F380" t="str">
            <v>2nd percentile</v>
          </cell>
        </row>
        <row r="381">
          <cell r="C381" t="str">
            <v>25-29|17</v>
          </cell>
          <cell r="D381">
            <v>32</v>
          </cell>
          <cell r="E381">
            <v>5</v>
          </cell>
          <cell r="F381" t="str">
            <v>5th percentile</v>
          </cell>
        </row>
        <row r="382">
          <cell r="C382" t="str">
            <v>25-29|18</v>
          </cell>
          <cell r="D382">
            <v>33</v>
          </cell>
          <cell r="E382">
            <v>5</v>
          </cell>
          <cell r="F382" t="str">
            <v>5th percentile</v>
          </cell>
        </row>
        <row r="383">
          <cell r="C383" t="str">
            <v>25-29|19</v>
          </cell>
          <cell r="D383">
            <v>33</v>
          </cell>
          <cell r="E383">
            <v>5</v>
          </cell>
          <cell r="F383" t="str">
            <v>5th percentile</v>
          </cell>
        </row>
        <row r="384">
          <cell r="C384" t="str">
            <v>25-29|20</v>
          </cell>
          <cell r="D384">
            <v>34</v>
          </cell>
          <cell r="E384">
            <v>5</v>
          </cell>
          <cell r="F384" t="str">
            <v>5th percentile</v>
          </cell>
        </row>
        <row r="385">
          <cell r="C385" t="str">
            <v>25-29|21</v>
          </cell>
          <cell r="D385">
            <v>34</v>
          </cell>
          <cell r="E385">
            <v>5</v>
          </cell>
          <cell r="F385" t="str">
            <v>5th percentile</v>
          </cell>
        </row>
        <row r="386">
          <cell r="C386" t="str">
            <v>25-29|22</v>
          </cell>
          <cell r="D386">
            <v>35</v>
          </cell>
          <cell r="E386">
            <v>6</v>
          </cell>
          <cell r="F386" t="str">
            <v>9th percentile</v>
          </cell>
        </row>
        <row r="387">
          <cell r="C387" t="str">
            <v>25-29|23</v>
          </cell>
          <cell r="D387">
            <v>36</v>
          </cell>
          <cell r="E387">
            <v>6</v>
          </cell>
          <cell r="F387" t="str">
            <v>9th percentile</v>
          </cell>
        </row>
        <row r="388">
          <cell r="C388" t="str">
            <v>25-29|24</v>
          </cell>
          <cell r="D388">
            <v>36</v>
          </cell>
          <cell r="E388">
            <v>6</v>
          </cell>
          <cell r="F388" t="str">
            <v>9th percentile</v>
          </cell>
        </row>
        <row r="389">
          <cell r="C389" t="str">
            <v>25-29|25</v>
          </cell>
          <cell r="D389">
            <v>37</v>
          </cell>
          <cell r="E389">
            <v>6</v>
          </cell>
          <cell r="F389" t="str">
            <v>9th percentile</v>
          </cell>
        </row>
        <row r="390">
          <cell r="C390" t="str">
            <v>25-29|26</v>
          </cell>
          <cell r="D390">
            <v>38</v>
          </cell>
          <cell r="E390">
            <v>6</v>
          </cell>
          <cell r="F390" t="str">
            <v>9th percentile</v>
          </cell>
        </row>
        <row r="391">
          <cell r="C391" t="str">
            <v>25-29|27</v>
          </cell>
          <cell r="D391">
            <v>38</v>
          </cell>
          <cell r="E391">
            <v>6</v>
          </cell>
          <cell r="F391" t="str">
            <v>9th percentile</v>
          </cell>
        </row>
        <row r="392">
          <cell r="C392" t="str">
            <v>25-29|28</v>
          </cell>
          <cell r="D392">
            <v>39</v>
          </cell>
          <cell r="E392">
            <v>7</v>
          </cell>
          <cell r="F392" t="str">
            <v>16th percentile</v>
          </cell>
        </row>
        <row r="393">
          <cell r="C393" t="str">
            <v>25-29|29</v>
          </cell>
          <cell r="D393">
            <v>39</v>
          </cell>
          <cell r="E393">
            <v>7</v>
          </cell>
          <cell r="F393" t="str">
            <v>16th percentile</v>
          </cell>
        </row>
        <row r="394">
          <cell r="C394" t="str">
            <v>25-29|30</v>
          </cell>
          <cell r="D394">
            <v>40</v>
          </cell>
          <cell r="E394">
            <v>7</v>
          </cell>
          <cell r="F394" t="str">
            <v>16th percentile</v>
          </cell>
        </row>
        <row r="395">
          <cell r="C395" t="str">
            <v>25-29|31</v>
          </cell>
          <cell r="D395">
            <v>41</v>
          </cell>
          <cell r="E395">
            <v>7</v>
          </cell>
          <cell r="F395" t="str">
            <v>16th percentile</v>
          </cell>
        </row>
        <row r="396">
          <cell r="C396" t="str">
            <v>25-29|32</v>
          </cell>
          <cell r="D396">
            <v>41</v>
          </cell>
          <cell r="E396">
            <v>7</v>
          </cell>
          <cell r="F396" t="str">
            <v>16th percentile</v>
          </cell>
        </row>
        <row r="397">
          <cell r="C397" t="str">
            <v>25-29|33</v>
          </cell>
          <cell r="D397">
            <v>42</v>
          </cell>
          <cell r="E397">
            <v>8</v>
          </cell>
          <cell r="F397" t="str">
            <v>25th percentile</v>
          </cell>
        </row>
        <row r="398">
          <cell r="C398" t="str">
            <v>25-29|34</v>
          </cell>
          <cell r="D398">
            <v>43</v>
          </cell>
          <cell r="E398">
            <v>8</v>
          </cell>
          <cell r="F398" t="str">
            <v>25th percentile</v>
          </cell>
        </row>
        <row r="399">
          <cell r="C399" t="str">
            <v>25-29|35</v>
          </cell>
          <cell r="D399">
            <v>43</v>
          </cell>
          <cell r="E399">
            <v>8</v>
          </cell>
          <cell r="F399" t="str">
            <v>25th percentile</v>
          </cell>
        </row>
        <row r="400">
          <cell r="C400" t="str">
            <v>25-29|36</v>
          </cell>
          <cell r="D400">
            <v>44</v>
          </cell>
          <cell r="E400">
            <v>8</v>
          </cell>
          <cell r="F400" t="str">
            <v>25th percentile</v>
          </cell>
        </row>
        <row r="401">
          <cell r="C401" t="str">
            <v>25-29|37</v>
          </cell>
          <cell r="D401">
            <v>44</v>
          </cell>
          <cell r="E401">
            <v>8</v>
          </cell>
          <cell r="F401" t="str">
            <v>25th percentile</v>
          </cell>
        </row>
        <row r="402">
          <cell r="C402" t="str">
            <v>25-29|38</v>
          </cell>
          <cell r="D402">
            <v>45</v>
          </cell>
          <cell r="E402">
            <v>9</v>
          </cell>
          <cell r="F402" t="str">
            <v>37th percentile</v>
          </cell>
        </row>
        <row r="403">
          <cell r="C403" t="str">
            <v>25-29|39</v>
          </cell>
          <cell r="D403">
            <v>46</v>
          </cell>
          <cell r="E403">
            <v>9</v>
          </cell>
          <cell r="F403" t="str">
            <v>37th percentile</v>
          </cell>
        </row>
        <row r="404">
          <cell r="C404" t="str">
            <v>25-29|40</v>
          </cell>
          <cell r="D404">
            <v>46</v>
          </cell>
          <cell r="E404">
            <v>9</v>
          </cell>
          <cell r="F404" t="str">
            <v>37th percentile</v>
          </cell>
        </row>
        <row r="405">
          <cell r="C405" t="str">
            <v>25-29|41</v>
          </cell>
          <cell r="D405">
            <v>47</v>
          </cell>
          <cell r="E405">
            <v>9</v>
          </cell>
          <cell r="F405" t="str">
            <v>37th percentile</v>
          </cell>
        </row>
        <row r="406">
          <cell r="C406" t="str">
            <v>25-29|42</v>
          </cell>
          <cell r="D406">
            <v>48</v>
          </cell>
          <cell r="E406">
            <v>9</v>
          </cell>
          <cell r="F406" t="str">
            <v>37th percentile</v>
          </cell>
        </row>
        <row r="407">
          <cell r="C407" t="str">
            <v>25-29|43</v>
          </cell>
          <cell r="D407">
            <v>48</v>
          </cell>
          <cell r="E407">
            <v>9</v>
          </cell>
          <cell r="F407" t="str">
            <v>37th percentile</v>
          </cell>
        </row>
        <row r="408">
          <cell r="C408" t="str">
            <v>25-29|44</v>
          </cell>
          <cell r="D408">
            <v>49</v>
          </cell>
          <cell r="E408">
            <v>10</v>
          </cell>
          <cell r="F408" t="str">
            <v>50th percentile</v>
          </cell>
        </row>
        <row r="409">
          <cell r="C409" t="str">
            <v>25-29|45</v>
          </cell>
          <cell r="D409">
            <v>50</v>
          </cell>
          <cell r="E409">
            <v>10</v>
          </cell>
          <cell r="F409" t="str">
            <v>50th percentile</v>
          </cell>
        </row>
        <row r="410">
          <cell r="C410" t="str">
            <v>25-29|46</v>
          </cell>
          <cell r="D410">
            <v>50</v>
          </cell>
          <cell r="E410">
            <v>10</v>
          </cell>
          <cell r="F410" t="str">
            <v>50th percentile</v>
          </cell>
        </row>
        <row r="411">
          <cell r="C411" t="str">
            <v>25-29|47</v>
          </cell>
          <cell r="D411">
            <v>51</v>
          </cell>
          <cell r="E411">
            <v>10</v>
          </cell>
          <cell r="F411" t="str">
            <v>50th percentile</v>
          </cell>
        </row>
        <row r="412">
          <cell r="C412" t="str">
            <v>25-29|48</v>
          </cell>
          <cell r="D412">
            <v>52</v>
          </cell>
          <cell r="E412">
            <v>11</v>
          </cell>
          <cell r="F412" t="str">
            <v>63rd percentile</v>
          </cell>
        </row>
        <row r="413">
          <cell r="C413" t="str">
            <v>25-29|49</v>
          </cell>
          <cell r="D413">
            <v>52</v>
          </cell>
          <cell r="E413">
            <v>11</v>
          </cell>
          <cell r="F413" t="str">
            <v>63rd percentile</v>
          </cell>
        </row>
        <row r="414">
          <cell r="C414" t="str">
            <v>25-29|50</v>
          </cell>
          <cell r="D414">
            <v>53</v>
          </cell>
          <cell r="E414">
            <v>11</v>
          </cell>
          <cell r="F414" t="str">
            <v>63rd percentile</v>
          </cell>
        </row>
        <row r="415">
          <cell r="C415" t="str">
            <v>25-29|51</v>
          </cell>
          <cell r="D415">
            <v>54</v>
          </cell>
          <cell r="E415">
            <v>11</v>
          </cell>
          <cell r="F415" t="str">
            <v>63rd percentile</v>
          </cell>
        </row>
        <row r="416">
          <cell r="C416" t="str">
            <v>25-29|52</v>
          </cell>
          <cell r="D416">
            <v>55</v>
          </cell>
          <cell r="E416">
            <v>12</v>
          </cell>
          <cell r="F416" t="str">
            <v>75th percentile</v>
          </cell>
        </row>
        <row r="417">
          <cell r="C417" t="str">
            <v>25-29|53</v>
          </cell>
          <cell r="D417">
            <v>56</v>
          </cell>
          <cell r="E417">
            <v>12</v>
          </cell>
          <cell r="F417" t="str">
            <v>75th percentile</v>
          </cell>
        </row>
        <row r="418">
          <cell r="C418" t="str">
            <v>25-29|54</v>
          </cell>
          <cell r="D418">
            <v>56</v>
          </cell>
          <cell r="E418">
            <v>12</v>
          </cell>
          <cell r="F418" t="str">
            <v>75th percentile</v>
          </cell>
        </row>
        <row r="419">
          <cell r="C419" t="str">
            <v>25-29|55</v>
          </cell>
          <cell r="D419">
            <v>57</v>
          </cell>
          <cell r="E419">
            <v>12</v>
          </cell>
          <cell r="F419" t="str">
            <v>75th percentile</v>
          </cell>
        </row>
        <row r="420">
          <cell r="C420" t="str">
            <v>25-29|56</v>
          </cell>
          <cell r="D420">
            <v>58</v>
          </cell>
          <cell r="E420">
            <v>12</v>
          </cell>
          <cell r="F420" t="str">
            <v>75th percentile</v>
          </cell>
        </row>
        <row r="421">
          <cell r="C421" t="str">
            <v>25-29|57</v>
          </cell>
          <cell r="D421">
            <v>59</v>
          </cell>
          <cell r="E421">
            <v>13</v>
          </cell>
          <cell r="F421" t="str">
            <v>84th percentile</v>
          </cell>
        </row>
        <row r="422">
          <cell r="C422" t="str">
            <v>25-29|58</v>
          </cell>
          <cell r="D422">
            <v>60</v>
          </cell>
          <cell r="E422">
            <v>13</v>
          </cell>
          <cell r="F422" t="str">
            <v>84th percentile</v>
          </cell>
        </row>
        <row r="423">
          <cell r="C423" t="str">
            <v>25-29|59</v>
          </cell>
          <cell r="D423">
            <v>61</v>
          </cell>
          <cell r="E423">
            <v>13</v>
          </cell>
          <cell r="F423" t="str">
            <v>84th percentile</v>
          </cell>
        </row>
        <row r="424">
          <cell r="C424" t="str">
            <v>25-29|60</v>
          </cell>
          <cell r="D424">
            <v>62</v>
          </cell>
          <cell r="E424">
            <v>14</v>
          </cell>
          <cell r="F424" t="str">
            <v>91st percentile</v>
          </cell>
        </row>
        <row r="425">
          <cell r="C425" t="str">
            <v>25-29|61</v>
          </cell>
          <cell r="D425">
            <v>63</v>
          </cell>
          <cell r="E425">
            <v>14</v>
          </cell>
          <cell r="F425" t="str">
            <v>91st percentile</v>
          </cell>
        </row>
        <row r="426">
          <cell r="C426" t="str">
            <v>25-29|62</v>
          </cell>
          <cell r="D426">
            <v>64</v>
          </cell>
          <cell r="E426">
            <v>14</v>
          </cell>
          <cell r="F426" t="str">
            <v>91st percentile</v>
          </cell>
        </row>
        <row r="427">
          <cell r="C427" t="str">
            <v>25-29|63</v>
          </cell>
          <cell r="D427">
            <v>65</v>
          </cell>
          <cell r="E427">
            <v>15</v>
          </cell>
          <cell r="F427" t="str">
            <v>95th percentile</v>
          </cell>
        </row>
        <row r="428">
          <cell r="C428" t="str">
            <v>25-29|64</v>
          </cell>
          <cell r="D428">
            <v>66</v>
          </cell>
          <cell r="E428">
            <v>15</v>
          </cell>
          <cell r="F428" t="str">
            <v>95th percentile</v>
          </cell>
        </row>
        <row r="429">
          <cell r="C429" t="str">
            <v>25-29|65</v>
          </cell>
          <cell r="D429">
            <v>67</v>
          </cell>
          <cell r="E429">
            <v>15</v>
          </cell>
          <cell r="F429" t="str">
            <v>95th percentile</v>
          </cell>
        </row>
        <row r="430">
          <cell r="C430" t="str">
            <v>25-29|66</v>
          </cell>
          <cell r="D430">
            <v>68</v>
          </cell>
          <cell r="E430">
            <v>15</v>
          </cell>
          <cell r="F430" t="str">
            <v>95th percentile</v>
          </cell>
        </row>
        <row r="431">
          <cell r="C431" t="str">
            <v>25-29|67</v>
          </cell>
          <cell r="D431">
            <v>69</v>
          </cell>
          <cell r="E431">
            <v>16</v>
          </cell>
          <cell r="F431" t="str">
            <v>98th percentile</v>
          </cell>
        </row>
        <row r="432">
          <cell r="C432" t="str">
            <v>25-29|68</v>
          </cell>
          <cell r="D432">
            <v>71</v>
          </cell>
          <cell r="E432">
            <v>16</v>
          </cell>
          <cell r="F432" t="str">
            <v>98th percentile</v>
          </cell>
        </row>
        <row r="433">
          <cell r="C433" t="str">
            <v>25-29|69</v>
          </cell>
          <cell r="D433">
            <v>73</v>
          </cell>
          <cell r="E433">
            <v>17</v>
          </cell>
          <cell r="F433" t="str">
            <v>99th percentile</v>
          </cell>
        </row>
        <row r="434">
          <cell r="C434" t="str">
            <v>25-29|70</v>
          </cell>
          <cell r="D434">
            <v>75</v>
          </cell>
          <cell r="E434">
            <v>18</v>
          </cell>
          <cell r="F434" t="str">
            <v>99.6th percentile</v>
          </cell>
        </row>
        <row r="435">
          <cell r="C435" t="str">
            <v>25-29|71</v>
          </cell>
          <cell r="D435">
            <v>78</v>
          </cell>
          <cell r="E435">
            <v>18</v>
          </cell>
          <cell r="F435" t="str">
            <v>99.6th percentile</v>
          </cell>
        </row>
        <row r="436">
          <cell r="C436" t="str">
            <v>30-34|0</v>
          </cell>
          <cell r="D436">
            <v>20</v>
          </cell>
          <cell r="E436">
            <v>1</v>
          </cell>
          <cell r="F436" t="str">
            <v>0.1st percentile</v>
          </cell>
        </row>
        <row r="437">
          <cell r="C437" t="str">
            <v>30-34|1</v>
          </cell>
          <cell r="D437">
            <v>20</v>
          </cell>
          <cell r="E437">
            <v>1</v>
          </cell>
          <cell r="F437" t="str">
            <v>0.1st percentile</v>
          </cell>
        </row>
        <row r="438">
          <cell r="C438" t="str">
            <v>30-34|2</v>
          </cell>
          <cell r="D438">
            <v>20</v>
          </cell>
          <cell r="E438">
            <v>1</v>
          </cell>
          <cell r="F438" t="str">
            <v>0.1st percentile</v>
          </cell>
        </row>
        <row r="439">
          <cell r="C439" t="str">
            <v>30-34|3</v>
          </cell>
          <cell r="D439">
            <v>20</v>
          </cell>
          <cell r="E439">
            <v>1</v>
          </cell>
          <cell r="F439" t="str">
            <v>0.1st percentile</v>
          </cell>
        </row>
        <row r="440">
          <cell r="C440" t="str">
            <v>30-34|4</v>
          </cell>
          <cell r="D440">
            <v>21</v>
          </cell>
          <cell r="E440">
            <v>1</v>
          </cell>
          <cell r="F440" t="str">
            <v>0.1st percentile</v>
          </cell>
        </row>
        <row r="441">
          <cell r="C441" t="str">
            <v>30-34|5</v>
          </cell>
          <cell r="D441">
            <v>22</v>
          </cell>
          <cell r="E441">
            <v>2</v>
          </cell>
          <cell r="F441" t="str">
            <v>0.4th percentile</v>
          </cell>
        </row>
        <row r="442">
          <cell r="C442" t="str">
            <v>30-34|6</v>
          </cell>
          <cell r="D442">
            <v>23</v>
          </cell>
          <cell r="E442">
            <v>2</v>
          </cell>
          <cell r="F442" t="str">
            <v>0.4th percentile</v>
          </cell>
        </row>
        <row r="443">
          <cell r="C443" t="str">
            <v>30-34|7</v>
          </cell>
          <cell r="D443">
            <v>24</v>
          </cell>
          <cell r="E443">
            <v>2</v>
          </cell>
          <cell r="F443" t="str">
            <v>0.4th percentile</v>
          </cell>
        </row>
        <row r="444">
          <cell r="C444" t="str">
            <v>30-34|8</v>
          </cell>
          <cell r="D444">
            <v>25</v>
          </cell>
          <cell r="E444">
            <v>3</v>
          </cell>
          <cell r="F444" t="str">
            <v>1st percentile</v>
          </cell>
        </row>
        <row r="445">
          <cell r="C445" t="str">
            <v>30-34|9</v>
          </cell>
          <cell r="D445">
            <v>26</v>
          </cell>
          <cell r="E445">
            <v>3</v>
          </cell>
          <cell r="F445" t="str">
            <v>1st percentile</v>
          </cell>
        </row>
        <row r="446">
          <cell r="C446" t="str">
            <v>30-34|10</v>
          </cell>
          <cell r="D446">
            <v>27</v>
          </cell>
          <cell r="E446">
            <v>3</v>
          </cell>
          <cell r="F446" t="str">
            <v>1st percentile</v>
          </cell>
        </row>
        <row r="447">
          <cell r="C447" t="str">
            <v>30-34|11</v>
          </cell>
          <cell r="D447">
            <v>28</v>
          </cell>
          <cell r="E447">
            <v>3</v>
          </cell>
          <cell r="F447" t="str">
            <v>1st percentile</v>
          </cell>
        </row>
        <row r="448">
          <cell r="C448" t="str">
            <v>30-34|12</v>
          </cell>
          <cell r="D448">
            <v>29</v>
          </cell>
          <cell r="E448">
            <v>4</v>
          </cell>
          <cell r="F448" t="str">
            <v>2nd percentile</v>
          </cell>
        </row>
        <row r="449">
          <cell r="C449" t="str">
            <v>30-34|13</v>
          </cell>
          <cell r="D449">
            <v>30</v>
          </cell>
          <cell r="E449">
            <v>4</v>
          </cell>
          <cell r="F449" t="str">
            <v>2nd percentile</v>
          </cell>
        </row>
        <row r="450">
          <cell r="C450" t="str">
            <v>30-34|14</v>
          </cell>
          <cell r="D450">
            <v>30</v>
          </cell>
          <cell r="E450">
            <v>4</v>
          </cell>
          <cell r="F450" t="str">
            <v>2nd percentile</v>
          </cell>
        </row>
        <row r="451">
          <cell r="C451" t="str">
            <v>30-34|15</v>
          </cell>
          <cell r="D451">
            <v>31</v>
          </cell>
          <cell r="E451">
            <v>4</v>
          </cell>
          <cell r="F451" t="str">
            <v>2nd percentile</v>
          </cell>
        </row>
        <row r="452">
          <cell r="C452" t="str">
            <v>30-34|16</v>
          </cell>
          <cell r="D452">
            <v>31</v>
          </cell>
          <cell r="E452">
            <v>4</v>
          </cell>
          <cell r="F452" t="str">
            <v>2nd percentile</v>
          </cell>
        </row>
        <row r="453">
          <cell r="C453" t="str">
            <v>30-34|17</v>
          </cell>
          <cell r="D453">
            <v>32</v>
          </cell>
          <cell r="E453">
            <v>5</v>
          </cell>
          <cell r="F453" t="str">
            <v>5th percentile</v>
          </cell>
        </row>
        <row r="454">
          <cell r="C454" t="str">
            <v>30-34|18</v>
          </cell>
          <cell r="D454">
            <v>33</v>
          </cell>
          <cell r="E454">
            <v>5</v>
          </cell>
          <cell r="F454" t="str">
            <v>5th percentile</v>
          </cell>
        </row>
        <row r="455">
          <cell r="C455" t="str">
            <v>30-34|19</v>
          </cell>
          <cell r="D455">
            <v>33</v>
          </cell>
          <cell r="E455">
            <v>5</v>
          </cell>
          <cell r="F455" t="str">
            <v>5th percentile</v>
          </cell>
        </row>
        <row r="456">
          <cell r="C456" t="str">
            <v>30-34|20</v>
          </cell>
          <cell r="D456">
            <v>34</v>
          </cell>
          <cell r="E456">
            <v>5</v>
          </cell>
          <cell r="F456" t="str">
            <v>5th percentile</v>
          </cell>
        </row>
        <row r="457">
          <cell r="C457" t="str">
            <v>30-34|21</v>
          </cell>
          <cell r="D457">
            <v>34</v>
          </cell>
          <cell r="E457">
            <v>5</v>
          </cell>
          <cell r="F457" t="str">
            <v>5th percentile</v>
          </cell>
        </row>
        <row r="458">
          <cell r="C458" t="str">
            <v>30-34|22</v>
          </cell>
          <cell r="D458">
            <v>35</v>
          </cell>
          <cell r="E458">
            <v>6</v>
          </cell>
          <cell r="F458" t="str">
            <v>9th percentile</v>
          </cell>
        </row>
        <row r="459">
          <cell r="C459" t="str">
            <v>30-34|23</v>
          </cell>
          <cell r="D459">
            <v>36</v>
          </cell>
          <cell r="E459">
            <v>6</v>
          </cell>
          <cell r="F459" t="str">
            <v>9th percentile</v>
          </cell>
        </row>
        <row r="460">
          <cell r="C460" t="str">
            <v>30-34|24</v>
          </cell>
          <cell r="D460">
            <v>36</v>
          </cell>
          <cell r="E460">
            <v>6</v>
          </cell>
          <cell r="F460" t="str">
            <v>9th percentile</v>
          </cell>
        </row>
        <row r="461">
          <cell r="C461" t="str">
            <v>30-34|25</v>
          </cell>
          <cell r="D461">
            <v>37</v>
          </cell>
          <cell r="E461">
            <v>6</v>
          </cell>
          <cell r="F461" t="str">
            <v>9th percentile</v>
          </cell>
        </row>
        <row r="462">
          <cell r="C462" t="str">
            <v>30-34|26</v>
          </cell>
          <cell r="D462">
            <v>38</v>
          </cell>
          <cell r="E462">
            <v>6</v>
          </cell>
          <cell r="F462" t="str">
            <v>9th percentile</v>
          </cell>
        </row>
        <row r="463">
          <cell r="C463" t="str">
            <v>30-34|27</v>
          </cell>
          <cell r="D463">
            <v>38</v>
          </cell>
          <cell r="E463">
            <v>6</v>
          </cell>
          <cell r="F463" t="str">
            <v>9th percentile</v>
          </cell>
        </row>
        <row r="464">
          <cell r="C464" t="str">
            <v>30-34|28</v>
          </cell>
          <cell r="D464">
            <v>39</v>
          </cell>
          <cell r="E464">
            <v>7</v>
          </cell>
          <cell r="F464" t="str">
            <v>16th percentile</v>
          </cell>
        </row>
        <row r="465">
          <cell r="C465" t="str">
            <v>30-34|29</v>
          </cell>
          <cell r="D465">
            <v>40</v>
          </cell>
          <cell r="E465">
            <v>7</v>
          </cell>
          <cell r="F465" t="str">
            <v>16th percentile</v>
          </cell>
        </row>
        <row r="466">
          <cell r="C466" t="str">
            <v>30-34|30</v>
          </cell>
          <cell r="D466">
            <v>40</v>
          </cell>
          <cell r="E466">
            <v>7</v>
          </cell>
          <cell r="F466" t="str">
            <v>16th percentile</v>
          </cell>
        </row>
        <row r="467">
          <cell r="C467" t="str">
            <v>30-34|31</v>
          </cell>
          <cell r="D467">
            <v>41</v>
          </cell>
          <cell r="E467">
            <v>7</v>
          </cell>
          <cell r="F467" t="str">
            <v>16th percentile</v>
          </cell>
        </row>
        <row r="468">
          <cell r="C468" t="str">
            <v>30-34|32</v>
          </cell>
          <cell r="D468">
            <v>41</v>
          </cell>
          <cell r="E468">
            <v>7</v>
          </cell>
          <cell r="F468" t="str">
            <v>16th percentile</v>
          </cell>
        </row>
        <row r="469">
          <cell r="C469" t="str">
            <v>30-34|33</v>
          </cell>
          <cell r="D469">
            <v>42</v>
          </cell>
          <cell r="E469">
            <v>8</v>
          </cell>
          <cell r="F469" t="str">
            <v>25th percentile</v>
          </cell>
        </row>
        <row r="470">
          <cell r="C470" t="str">
            <v>30-34|34</v>
          </cell>
          <cell r="D470">
            <v>43</v>
          </cell>
          <cell r="E470">
            <v>8</v>
          </cell>
          <cell r="F470" t="str">
            <v>25th percentile</v>
          </cell>
        </row>
        <row r="471">
          <cell r="C471" t="str">
            <v>30-34|35</v>
          </cell>
          <cell r="D471">
            <v>43</v>
          </cell>
          <cell r="E471">
            <v>8</v>
          </cell>
          <cell r="F471" t="str">
            <v>25th percentile</v>
          </cell>
        </row>
        <row r="472">
          <cell r="C472" t="str">
            <v>30-34|36</v>
          </cell>
          <cell r="D472">
            <v>44</v>
          </cell>
          <cell r="E472">
            <v>8</v>
          </cell>
          <cell r="F472" t="str">
            <v>25th percentile</v>
          </cell>
        </row>
        <row r="473">
          <cell r="C473" t="str">
            <v>30-34|37</v>
          </cell>
          <cell r="D473">
            <v>45</v>
          </cell>
          <cell r="E473">
            <v>9</v>
          </cell>
          <cell r="F473" t="str">
            <v>37th percentile</v>
          </cell>
        </row>
        <row r="474">
          <cell r="C474" t="str">
            <v>30-34|38</v>
          </cell>
          <cell r="D474">
            <v>45</v>
          </cell>
          <cell r="E474">
            <v>9</v>
          </cell>
          <cell r="F474" t="str">
            <v>37th percentile</v>
          </cell>
        </row>
        <row r="475">
          <cell r="C475" t="str">
            <v>30-34|39</v>
          </cell>
          <cell r="D475">
            <v>46</v>
          </cell>
          <cell r="E475">
            <v>9</v>
          </cell>
          <cell r="F475" t="str">
            <v>37th percentile</v>
          </cell>
        </row>
        <row r="476">
          <cell r="C476" t="str">
            <v>30-34|40</v>
          </cell>
          <cell r="D476">
            <v>47</v>
          </cell>
          <cell r="E476">
            <v>9</v>
          </cell>
          <cell r="F476" t="str">
            <v>37th percentile</v>
          </cell>
        </row>
        <row r="477">
          <cell r="C477" t="str">
            <v>30-34|41</v>
          </cell>
          <cell r="D477">
            <v>48</v>
          </cell>
          <cell r="E477">
            <v>9</v>
          </cell>
          <cell r="F477" t="str">
            <v>37th percentile</v>
          </cell>
        </row>
        <row r="478">
          <cell r="C478" t="str">
            <v>30-34|42</v>
          </cell>
          <cell r="D478">
            <v>48</v>
          </cell>
          <cell r="E478">
            <v>9</v>
          </cell>
          <cell r="F478" t="str">
            <v>37th percentile</v>
          </cell>
        </row>
        <row r="479">
          <cell r="C479" t="str">
            <v>30-34|43</v>
          </cell>
          <cell r="D479">
            <v>49</v>
          </cell>
          <cell r="E479">
            <v>10</v>
          </cell>
          <cell r="F479" t="str">
            <v>50th percentile</v>
          </cell>
        </row>
        <row r="480">
          <cell r="C480" t="str">
            <v>30-34|44</v>
          </cell>
          <cell r="D480">
            <v>50</v>
          </cell>
          <cell r="E480">
            <v>10</v>
          </cell>
          <cell r="F480" t="str">
            <v>50th percentile</v>
          </cell>
        </row>
        <row r="481">
          <cell r="C481" t="str">
            <v>30-34|45</v>
          </cell>
          <cell r="D481">
            <v>50</v>
          </cell>
          <cell r="E481">
            <v>10</v>
          </cell>
          <cell r="F481" t="str">
            <v>50th percentile</v>
          </cell>
        </row>
        <row r="482">
          <cell r="C482" t="str">
            <v>30-34|46</v>
          </cell>
          <cell r="D482">
            <v>51</v>
          </cell>
          <cell r="E482">
            <v>10</v>
          </cell>
          <cell r="F482" t="str">
            <v>50th percentile</v>
          </cell>
        </row>
        <row r="483">
          <cell r="C483" t="str">
            <v>30-34|47</v>
          </cell>
          <cell r="D483">
            <v>51</v>
          </cell>
          <cell r="E483">
            <v>10</v>
          </cell>
          <cell r="F483" t="str">
            <v>50th percentile</v>
          </cell>
        </row>
        <row r="484">
          <cell r="C484" t="str">
            <v>30-34|48</v>
          </cell>
          <cell r="D484">
            <v>52</v>
          </cell>
          <cell r="E484">
            <v>11</v>
          </cell>
          <cell r="F484" t="str">
            <v>63rd percentile</v>
          </cell>
        </row>
        <row r="485">
          <cell r="C485" t="str">
            <v>30-34|49</v>
          </cell>
          <cell r="D485">
            <v>53</v>
          </cell>
          <cell r="E485">
            <v>11</v>
          </cell>
          <cell r="F485" t="str">
            <v>63rd percentile</v>
          </cell>
        </row>
        <row r="486">
          <cell r="C486" t="str">
            <v>30-34|50</v>
          </cell>
          <cell r="D486">
            <v>54</v>
          </cell>
          <cell r="E486">
            <v>11</v>
          </cell>
          <cell r="F486" t="str">
            <v>63rd percentile</v>
          </cell>
        </row>
        <row r="487">
          <cell r="C487" t="str">
            <v>30-34|51</v>
          </cell>
          <cell r="D487">
            <v>54</v>
          </cell>
          <cell r="E487">
            <v>11</v>
          </cell>
          <cell r="F487" t="str">
            <v>63rd percentile</v>
          </cell>
        </row>
        <row r="488">
          <cell r="C488" t="str">
            <v>30-34|52</v>
          </cell>
          <cell r="D488">
            <v>55</v>
          </cell>
          <cell r="E488">
            <v>12</v>
          </cell>
          <cell r="F488" t="str">
            <v>75th percentile</v>
          </cell>
        </row>
        <row r="489">
          <cell r="C489" t="str">
            <v>30-34|53</v>
          </cell>
          <cell r="D489">
            <v>56</v>
          </cell>
          <cell r="E489">
            <v>12</v>
          </cell>
          <cell r="F489" t="str">
            <v>75th percentile</v>
          </cell>
        </row>
        <row r="490">
          <cell r="C490" t="str">
            <v>30-34|54</v>
          </cell>
          <cell r="D490">
            <v>57</v>
          </cell>
          <cell r="E490">
            <v>12</v>
          </cell>
          <cell r="F490" t="str">
            <v>75th percentile</v>
          </cell>
        </row>
        <row r="491">
          <cell r="C491" t="str">
            <v>30-34|55</v>
          </cell>
          <cell r="D491">
            <v>58</v>
          </cell>
          <cell r="E491">
            <v>12</v>
          </cell>
          <cell r="F491" t="str">
            <v>75th percentile</v>
          </cell>
        </row>
        <row r="492">
          <cell r="C492" t="str">
            <v>30-34|56</v>
          </cell>
          <cell r="D492">
            <v>59</v>
          </cell>
          <cell r="E492">
            <v>13</v>
          </cell>
          <cell r="F492" t="str">
            <v>84th percentile</v>
          </cell>
        </row>
        <row r="493">
          <cell r="C493" t="str">
            <v>30-34|57</v>
          </cell>
          <cell r="D493">
            <v>60</v>
          </cell>
          <cell r="E493">
            <v>13</v>
          </cell>
          <cell r="F493" t="str">
            <v>84th percentile</v>
          </cell>
        </row>
        <row r="494">
          <cell r="C494" t="str">
            <v>30-34|58</v>
          </cell>
          <cell r="D494">
            <v>61</v>
          </cell>
          <cell r="E494">
            <v>13</v>
          </cell>
          <cell r="F494" t="str">
            <v>84th percentile</v>
          </cell>
        </row>
        <row r="495">
          <cell r="C495" t="str">
            <v>30-34|59</v>
          </cell>
          <cell r="D495">
            <v>62</v>
          </cell>
          <cell r="E495">
            <v>14</v>
          </cell>
          <cell r="F495" t="str">
            <v>91st percentile</v>
          </cell>
        </row>
        <row r="496">
          <cell r="C496" t="str">
            <v>30-34|60</v>
          </cell>
          <cell r="D496">
            <v>63</v>
          </cell>
          <cell r="E496">
            <v>14</v>
          </cell>
          <cell r="F496" t="str">
            <v>91st percentile</v>
          </cell>
        </row>
        <row r="497">
          <cell r="C497" t="str">
            <v>30-34|61</v>
          </cell>
          <cell r="D497">
            <v>64</v>
          </cell>
          <cell r="E497">
            <v>14</v>
          </cell>
          <cell r="F497" t="str">
            <v>91st percentile</v>
          </cell>
        </row>
        <row r="498">
          <cell r="C498" t="str">
            <v>30-34|62</v>
          </cell>
          <cell r="D498">
            <v>65</v>
          </cell>
          <cell r="E498">
            <v>15</v>
          </cell>
          <cell r="F498" t="str">
            <v>95th percentile</v>
          </cell>
        </row>
        <row r="499">
          <cell r="C499" t="str">
            <v>30-34|63</v>
          </cell>
          <cell r="D499">
            <v>66</v>
          </cell>
          <cell r="E499">
            <v>15</v>
          </cell>
          <cell r="F499" t="str">
            <v>95th percentile</v>
          </cell>
        </row>
        <row r="500">
          <cell r="C500" t="str">
            <v>30-34|64</v>
          </cell>
          <cell r="D500">
            <v>67</v>
          </cell>
          <cell r="E500">
            <v>15</v>
          </cell>
          <cell r="F500" t="str">
            <v>95th percentile</v>
          </cell>
        </row>
        <row r="501">
          <cell r="C501" t="str">
            <v>30-34|65</v>
          </cell>
          <cell r="D501">
            <v>68</v>
          </cell>
          <cell r="E501">
            <v>15</v>
          </cell>
          <cell r="F501" t="str">
            <v>95th percentile</v>
          </cell>
        </row>
        <row r="502">
          <cell r="C502" t="str">
            <v>30-34|66</v>
          </cell>
          <cell r="D502">
            <v>70</v>
          </cell>
          <cell r="E502">
            <v>16</v>
          </cell>
          <cell r="F502" t="str">
            <v>98th percentile</v>
          </cell>
        </row>
        <row r="503">
          <cell r="C503" t="str">
            <v>30-34|67</v>
          </cell>
          <cell r="D503">
            <v>71</v>
          </cell>
          <cell r="E503">
            <v>16</v>
          </cell>
          <cell r="F503" t="str">
            <v>98th percentile</v>
          </cell>
        </row>
        <row r="504">
          <cell r="C504" t="str">
            <v>30-34|68</v>
          </cell>
          <cell r="D504">
            <v>73</v>
          </cell>
          <cell r="E504">
            <v>17</v>
          </cell>
          <cell r="F504" t="str">
            <v>99th percentile</v>
          </cell>
        </row>
        <row r="505">
          <cell r="C505" t="str">
            <v>30-34|69</v>
          </cell>
          <cell r="D505">
            <v>75</v>
          </cell>
          <cell r="E505">
            <v>18</v>
          </cell>
          <cell r="F505" t="str">
            <v>99.6th percentile</v>
          </cell>
        </row>
        <row r="506">
          <cell r="C506" t="str">
            <v>30-34|70</v>
          </cell>
          <cell r="D506">
            <v>77</v>
          </cell>
          <cell r="E506">
            <v>18</v>
          </cell>
          <cell r="F506" t="str">
            <v>99.6th percentile</v>
          </cell>
        </row>
        <row r="507">
          <cell r="C507" t="str">
            <v>30-34|71</v>
          </cell>
          <cell r="D507">
            <v>80</v>
          </cell>
          <cell r="E507">
            <v>19</v>
          </cell>
          <cell r="F507" t="str">
            <v>99.9th percentile</v>
          </cell>
        </row>
        <row r="508">
          <cell r="C508" t="str">
            <v>35-44|0</v>
          </cell>
          <cell r="D508">
            <v>20</v>
          </cell>
          <cell r="E508">
            <v>1</v>
          </cell>
          <cell r="F508" t="str">
            <v>0.1st percentile</v>
          </cell>
        </row>
        <row r="509">
          <cell r="C509" t="str">
            <v>35-44|1</v>
          </cell>
          <cell r="D509">
            <v>20</v>
          </cell>
          <cell r="E509">
            <v>1</v>
          </cell>
          <cell r="F509" t="str">
            <v>0.1st percentile</v>
          </cell>
        </row>
        <row r="510">
          <cell r="C510" t="str">
            <v>35-44|2</v>
          </cell>
          <cell r="D510">
            <v>20</v>
          </cell>
          <cell r="E510">
            <v>1</v>
          </cell>
          <cell r="F510" t="str">
            <v>0.1st percentile</v>
          </cell>
        </row>
        <row r="511">
          <cell r="C511" t="str">
            <v>35-44|3</v>
          </cell>
          <cell r="D511">
            <v>21</v>
          </cell>
          <cell r="E511">
            <v>1</v>
          </cell>
          <cell r="F511" t="str">
            <v>0.1st percentile</v>
          </cell>
        </row>
        <row r="512">
          <cell r="C512" t="str">
            <v>35-44|4</v>
          </cell>
          <cell r="D512">
            <v>22</v>
          </cell>
          <cell r="E512">
            <v>2</v>
          </cell>
          <cell r="F512" t="str">
            <v>0.4th percentile</v>
          </cell>
        </row>
        <row r="513">
          <cell r="C513" t="str">
            <v>35-44|5</v>
          </cell>
          <cell r="D513">
            <v>23</v>
          </cell>
          <cell r="E513">
            <v>2</v>
          </cell>
          <cell r="F513" t="str">
            <v>0.4th percentile</v>
          </cell>
        </row>
        <row r="514">
          <cell r="C514" t="str">
            <v>35-44|6</v>
          </cell>
          <cell r="D514">
            <v>24</v>
          </cell>
          <cell r="E514">
            <v>2</v>
          </cell>
          <cell r="F514" t="str">
            <v>0.4th percentile</v>
          </cell>
        </row>
        <row r="515">
          <cell r="C515" t="str">
            <v>35-44|7</v>
          </cell>
          <cell r="D515">
            <v>25</v>
          </cell>
          <cell r="E515">
            <v>3</v>
          </cell>
          <cell r="F515" t="str">
            <v>1st percentile</v>
          </cell>
        </row>
        <row r="516">
          <cell r="C516" t="str">
            <v>35-44|8</v>
          </cell>
          <cell r="D516">
            <v>26</v>
          </cell>
          <cell r="E516">
            <v>3</v>
          </cell>
          <cell r="F516" t="str">
            <v>1st percentile</v>
          </cell>
        </row>
        <row r="517">
          <cell r="C517" t="str">
            <v>35-44|9</v>
          </cell>
          <cell r="D517">
            <v>27</v>
          </cell>
          <cell r="E517">
            <v>3</v>
          </cell>
          <cell r="F517" t="str">
            <v>1st percentile</v>
          </cell>
        </row>
        <row r="518">
          <cell r="C518" t="str">
            <v>35-44|10</v>
          </cell>
          <cell r="D518">
            <v>27</v>
          </cell>
          <cell r="E518">
            <v>3</v>
          </cell>
          <cell r="F518" t="str">
            <v>1st percentile</v>
          </cell>
        </row>
        <row r="519">
          <cell r="C519" t="str">
            <v>35-44|11</v>
          </cell>
          <cell r="D519">
            <v>28</v>
          </cell>
          <cell r="E519">
            <v>3</v>
          </cell>
          <cell r="F519" t="str">
            <v>1st percentile</v>
          </cell>
        </row>
        <row r="520">
          <cell r="C520" t="str">
            <v>35-44|12</v>
          </cell>
          <cell r="D520">
            <v>29</v>
          </cell>
          <cell r="E520">
            <v>4</v>
          </cell>
          <cell r="F520" t="str">
            <v>2nd percentile</v>
          </cell>
        </row>
        <row r="521">
          <cell r="C521" t="str">
            <v>35-44|13</v>
          </cell>
          <cell r="D521">
            <v>30</v>
          </cell>
          <cell r="E521">
            <v>4</v>
          </cell>
          <cell r="F521" t="str">
            <v>2nd percentile</v>
          </cell>
        </row>
        <row r="522">
          <cell r="C522" t="str">
            <v>35-44|14</v>
          </cell>
          <cell r="D522">
            <v>31</v>
          </cell>
          <cell r="E522">
            <v>4</v>
          </cell>
          <cell r="F522" t="str">
            <v>2nd percentile</v>
          </cell>
        </row>
        <row r="523">
          <cell r="C523" t="str">
            <v>35-44|15</v>
          </cell>
          <cell r="D523">
            <v>31</v>
          </cell>
          <cell r="E523">
            <v>4</v>
          </cell>
          <cell r="F523" t="str">
            <v>2nd percentile</v>
          </cell>
        </row>
        <row r="524">
          <cell r="C524" t="str">
            <v>35-44|16</v>
          </cell>
          <cell r="D524">
            <v>32</v>
          </cell>
          <cell r="E524">
            <v>5</v>
          </cell>
          <cell r="F524" t="str">
            <v>5th percentile</v>
          </cell>
        </row>
        <row r="525">
          <cell r="C525" t="str">
            <v>35-44|17</v>
          </cell>
          <cell r="D525">
            <v>33</v>
          </cell>
          <cell r="E525">
            <v>5</v>
          </cell>
          <cell r="F525" t="str">
            <v>5th percentile</v>
          </cell>
        </row>
        <row r="526">
          <cell r="C526" t="str">
            <v>35-44|18</v>
          </cell>
          <cell r="D526">
            <v>33</v>
          </cell>
          <cell r="E526">
            <v>5</v>
          </cell>
          <cell r="F526" t="str">
            <v>5th percentile</v>
          </cell>
        </row>
        <row r="527">
          <cell r="C527" t="str">
            <v>35-44|19</v>
          </cell>
          <cell r="D527">
            <v>34</v>
          </cell>
          <cell r="E527">
            <v>5</v>
          </cell>
          <cell r="F527" t="str">
            <v>5th percentile</v>
          </cell>
        </row>
        <row r="528">
          <cell r="C528" t="str">
            <v>35-44|20</v>
          </cell>
          <cell r="D528">
            <v>35</v>
          </cell>
          <cell r="E528">
            <v>6</v>
          </cell>
          <cell r="F528" t="str">
            <v>9th percentile</v>
          </cell>
        </row>
        <row r="529">
          <cell r="C529" t="str">
            <v>35-44|21</v>
          </cell>
          <cell r="D529">
            <v>35</v>
          </cell>
          <cell r="E529">
            <v>6</v>
          </cell>
          <cell r="F529" t="str">
            <v>9th percentile</v>
          </cell>
        </row>
        <row r="530">
          <cell r="C530" t="str">
            <v>35-44|22</v>
          </cell>
          <cell r="D530">
            <v>36</v>
          </cell>
          <cell r="E530">
            <v>6</v>
          </cell>
          <cell r="F530" t="str">
            <v>9th percentile</v>
          </cell>
        </row>
        <row r="531">
          <cell r="C531" t="str">
            <v>35-44|23</v>
          </cell>
          <cell r="D531">
            <v>37</v>
          </cell>
          <cell r="E531">
            <v>6</v>
          </cell>
          <cell r="F531" t="str">
            <v>9th percentile</v>
          </cell>
        </row>
        <row r="532">
          <cell r="C532" t="str">
            <v>35-44|24</v>
          </cell>
          <cell r="D532">
            <v>37</v>
          </cell>
          <cell r="E532">
            <v>6</v>
          </cell>
          <cell r="F532" t="str">
            <v>9th percentile</v>
          </cell>
        </row>
        <row r="533">
          <cell r="C533" t="str">
            <v>35-44|25</v>
          </cell>
          <cell r="D533">
            <v>38</v>
          </cell>
          <cell r="E533">
            <v>6</v>
          </cell>
          <cell r="F533" t="str">
            <v>9th percentile</v>
          </cell>
        </row>
        <row r="534">
          <cell r="C534" t="str">
            <v>35-44|26</v>
          </cell>
          <cell r="D534">
            <v>38</v>
          </cell>
          <cell r="E534">
            <v>6</v>
          </cell>
          <cell r="F534" t="str">
            <v>9th percentile</v>
          </cell>
        </row>
        <row r="535">
          <cell r="C535" t="str">
            <v>35-44|27</v>
          </cell>
          <cell r="D535">
            <v>39</v>
          </cell>
          <cell r="E535">
            <v>7</v>
          </cell>
          <cell r="F535" t="str">
            <v>16th percentile</v>
          </cell>
        </row>
        <row r="536">
          <cell r="C536" t="str">
            <v>35-44|28</v>
          </cell>
          <cell r="D536">
            <v>40</v>
          </cell>
          <cell r="E536">
            <v>7</v>
          </cell>
          <cell r="F536" t="str">
            <v>16th percentile</v>
          </cell>
        </row>
        <row r="537">
          <cell r="C537" t="str">
            <v>35-44|29</v>
          </cell>
          <cell r="D537">
            <v>40</v>
          </cell>
          <cell r="E537">
            <v>7</v>
          </cell>
          <cell r="F537" t="str">
            <v>16th percentile</v>
          </cell>
        </row>
        <row r="538">
          <cell r="C538" t="str">
            <v>35-44|30</v>
          </cell>
          <cell r="D538">
            <v>41</v>
          </cell>
          <cell r="E538">
            <v>7</v>
          </cell>
          <cell r="F538" t="str">
            <v>16th percentile</v>
          </cell>
        </row>
        <row r="539">
          <cell r="C539" t="str">
            <v>35-44|31</v>
          </cell>
          <cell r="D539">
            <v>42</v>
          </cell>
          <cell r="E539">
            <v>8</v>
          </cell>
          <cell r="F539" t="str">
            <v>25th percentile</v>
          </cell>
        </row>
        <row r="540">
          <cell r="C540" t="str">
            <v>35-44|32</v>
          </cell>
          <cell r="D540">
            <v>42</v>
          </cell>
          <cell r="E540">
            <v>8</v>
          </cell>
          <cell r="F540" t="str">
            <v>25th percentile</v>
          </cell>
        </row>
        <row r="541">
          <cell r="C541" t="str">
            <v>35-44|33</v>
          </cell>
          <cell r="D541">
            <v>43</v>
          </cell>
          <cell r="E541">
            <v>8</v>
          </cell>
          <cell r="F541" t="str">
            <v>25th percentile</v>
          </cell>
        </row>
        <row r="542">
          <cell r="C542" t="str">
            <v>35-44|34</v>
          </cell>
          <cell r="D542">
            <v>44</v>
          </cell>
          <cell r="E542">
            <v>8</v>
          </cell>
          <cell r="F542" t="str">
            <v>25th percentile</v>
          </cell>
        </row>
        <row r="543">
          <cell r="C543" t="str">
            <v>35-44|35</v>
          </cell>
          <cell r="D543">
            <v>44</v>
          </cell>
          <cell r="E543">
            <v>8</v>
          </cell>
          <cell r="F543" t="str">
            <v>25th percentile</v>
          </cell>
        </row>
        <row r="544">
          <cell r="C544" t="str">
            <v>35-44|36</v>
          </cell>
          <cell r="D544">
            <v>45</v>
          </cell>
          <cell r="E544">
            <v>9</v>
          </cell>
          <cell r="F544" t="str">
            <v>37th percentile</v>
          </cell>
        </row>
        <row r="545">
          <cell r="C545" t="str">
            <v>35-44|37</v>
          </cell>
          <cell r="D545">
            <v>46</v>
          </cell>
          <cell r="E545">
            <v>9</v>
          </cell>
          <cell r="F545" t="str">
            <v>37th percentile</v>
          </cell>
        </row>
        <row r="546">
          <cell r="C546" t="str">
            <v>35-44|38</v>
          </cell>
          <cell r="D546">
            <v>46</v>
          </cell>
          <cell r="E546">
            <v>9</v>
          </cell>
          <cell r="F546" t="str">
            <v>37th percentile</v>
          </cell>
        </row>
        <row r="547">
          <cell r="C547" t="str">
            <v>35-44|39</v>
          </cell>
          <cell r="D547">
            <v>47</v>
          </cell>
          <cell r="E547">
            <v>9</v>
          </cell>
          <cell r="F547" t="str">
            <v>37th percentile</v>
          </cell>
        </row>
        <row r="548">
          <cell r="C548" t="str">
            <v>35-44|40</v>
          </cell>
          <cell r="D548">
            <v>48</v>
          </cell>
          <cell r="E548">
            <v>9</v>
          </cell>
          <cell r="F548" t="str">
            <v>37th percentile</v>
          </cell>
        </row>
        <row r="549">
          <cell r="C549" t="str">
            <v>35-44|41</v>
          </cell>
          <cell r="D549">
            <v>48</v>
          </cell>
          <cell r="E549">
            <v>9</v>
          </cell>
          <cell r="F549" t="str">
            <v>37th percentile</v>
          </cell>
        </row>
        <row r="550">
          <cell r="C550" t="str">
            <v>35-44|42</v>
          </cell>
          <cell r="D550">
            <v>49</v>
          </cell>
          <cell r="E550">
            <v>10</v>
          </cell>
          <cell r="F550" t="str">
            <v>50th percentile</v>
          </cell>
        </row>
        <row r="551">
          <cell r="C551" t="str">
            <v>35-44|43</v>
          </cell>
          <cell r="D551">
            <v>50</v>
          </cell>
          <cell r="E551">
            <v>10</v>
          </cell>
          <cell r="F551" t="str">
            <v>50th percentile</v>
          </cell>
        </row>
        <row r="552">
          <cell r="C552" t="str">
            <v>35-44|44</v>
          </cell>
          <cell r="D552">
            <v>50</v>
          </cell>
          <cell r="E552">
            <v>10</v>
          </cell>
          <cell r="F552" t="str">
            <v>50th percentile</v>
          </cell>
        </row>
        <row r="553">
          <cell r="C553" t="str">
            <v>35-44|45</v>
          </cell>
          <cell r="D553">
            <v>51</v>
          </cell>
          <cell r="E553">
            <v>10</v>
          </cell>
          <cell r="F553" t="str">
            <v>50th percentile</v>
          </cell>
        </row>
        <row r="554">
          <cell r="C554" t="str">
            <v>35-44|46</v>
          </cell>
          <cell r="D554">
            <v>52</v>
          </cell>
          <cell r="E554">
            <v>11</v>
          </cell>
          <cell r="F554" t="str">
            <v>63rd percentile</v>
          </cell>
        </row>
        <row r="555">
          <cell r="C555" t="str">
            <v>35-44|47</v>
          </cell>
          <cell r="D555">
            <v>53</v>
          </cell>
          <cell r="E555">
            <v>11</v>
          </cell>
          <cell r="F555" t="str">
            <v>63rd percentile</v>
          </cell>
        </row>
        <row r="556">
          <cell r="C556" t="str">
            <v>35-44|48</v>
          </cell>
          <cell r="D556">
            <v>53</v>
          </cell>
          <cell r="E556">
            <v>11</v>
          </cell>
          <cell r="F556" t="str">
            <v>63rd percentile</v>
          </cell>
        </row>
        <row r="557">
          <cell r="C557" t="str">
            <v>35-44|49</v>
          </cell>
          <cell r="D557">
            <v>54</v>
          </cell>
          <cell r="E557">
            <v>11</v>
          </cell>
          <cell r="F557" t="str">
            <v>63rd percentile</v>
          </cell>
        </row>
        <row r="558">
          <cell r="C558" t="str">
            <v>35-44|50</v>
          </cell>
          <cell r="D558">
            <v>55</v>
          </cell>
          <cell r="E558">
            <v>12</v>
          </cell>
          <cell r="F558" t="str">
            <v>75th percentile</v>
          </cell>
        </row>
        <row r="559">
          <cell r="C559" t="str">
            <v>35-44|51</v>
          </cell>
          <cell r="D559">
            <v>56</v>
          </cell>
          <cell r="E559">
            <v>12</v>
          </cell>
          <cell r="F559" t="str">
            <v>75th percentile</v>
          </cell>
        </row>
        <row r="560">
          <cell r="C560" t="str">
            <v>35-44|52</v>
          </cell>
          <cell r="D560">
            <v>57</v>
          </cell>
          <cell r="E560">
            <v>12</v>
          </cell>
          <cell r="F560" t="str">
            <v>75th percentile</v>
          </cell>
        </row>
        <row r="561">
          <cell r="C561" t="str">
            <v>35-44|53</v>
          </cell>
          <cell r="D561">
            <v>58</v>
          </cell>
          <cell r="E561">
            <v>12</v>
          </cell>
          <cell r="F561" t="str">
            <v>75th percentile</v>
          </cell>
        </row>
        <row r="562">
          <cell r="C562" t="str">
            <v>35-44|54</v>
          </cell>
          <cell r="D562">
            <v>58</v>
          </cell>
          <cell r="E562">
            <v>12</v>
          </cell>
          <cell r="F562" t="str">
            <v>75th percentile</v>
          </cell>
        </row>
        <row r="563">
          <cell r="C563" t="str">
            <v>35-44|55</v>
          </cell>
          <cell r="D563">
            <v>59</v>
          </cell>
          <cell r="E563">
            <v>13</v>
          </cell>
          <cell r="F563" t="str">
            <v>84th percentile</v>
          </cell>
        </row>
        <row r="564">
          <cell r="C564" t="str">
            <v>35-44|56</v>
          </cell>
          <cell r="D564">
            <v>60</v>
          </cell>
          <cell r="E564">
            <v>13</v>
          </cell>
          <cell r="F564" t="str">
            <v>84th percentile</v>
          </cell>
        </row>
        <row r="565">
          <cell r="C565" t="str">
            <v>35-44|57</v>
          </cell>
          <cell r="D565">
            <v>61</v>
          </cell>
          <cell r="E565">
            <v>13</v>
          </cell>
          <cell r="F565" t="str">
            <v>84th percentile</v>
          </cell>
        </row>
        <row r="566">
          <cell r="C566" t="str">
            <v>35-44|58</v>
          </cell>
          <cell r="D566">
            <v>62</v>
          </cell>
          <cell r="E566">
            <v>14</v>
          </cell>
          <cell r="F566" t="str">
            <v>91st percentile</v>
          </cell>
        </row>
        <row r="567">
          <cell r="C567" t="str">
            <v>35-44|59</v>
          </cell>
          <cell r="D567">
            <v>63</v>
          </cell>
          <cell r="E567">
            <v>14</v>
          </cell>
          <cell r="F567" t="str">
            <v>91st percentile</v>
          </cell>
        </row>
        <row r="568">
          <cell r="C568" t="str">
            <v>35-44|60</v>
          </cell>
          <cell r="D568">
            <v>64</v>
          </cell>
          <cell r="E568">
            <v>14</v>
          </cell>
          <cell r="F568" t="str">
            <v>91st percentile</v>
          </cell>
        </row>
        <row r="569">
          <cell r="C569" t="str">
            <v>35-44|61</v>
          </cell>
          <cell r="D569">
            <v>65</v>
          </cell>
          <cell r="E569">
            <v>15</v>
          </cell>
          <cell r="F569" t="str">
            <v>95th percentile</v>
          </cell>
        </row>
        <row r="570">
          <cell r="C570" t="str">
            <v>35-44|62</v>
          </cell>
          <cell r="D570">
            <v>67</v>
          </cell>
          <cell r="E570">
            <v>15</v>
          </cell>
          <cell r="F570" t="str">
            <v>95th percentile</v>
          </cell>
        </row>
        <row r="571">
          <cell r="C571" t="str">
            <v>35-44|63</v>
          </cell>
          <cell r="D571">
            <v>68</v>
          </cell>
          <cell r="E571">
            <v>15</v>
          </cell>
          <cell r="F571" t="str">
            <v>95th percentile</v>
          </cell>
        </row>
        <row r="572">
          <cell r="C572" t="str">
            <v>35-44|64</v>
          </cell>
          <cell r="D572">
            <v>69</v>
          </cell>
          <cell r="E572">
            <v>16</v>
          </cell>
          <cell r="F572" t="str">
            <v>98th percentile</v>
          </cell>
        </row>
        <row r="573">
          <cell r="C573" t="str">
            <v>35-44|65</v>
          </cell>
          <cell r="D573">
            <v>71</v>
          </cell>
          <cell r="E573">
            <v>16</v>
          </cell>
          <cell r="F573" t="str">
            <v>98th percentile</v>
          </cell>
        </row>
        <row r="574">
          <cell r="C574" t="str">
            <v>35-44|66</v>
          </cell>
          <cell r="D574">
            <v>72</v>
          </cell>
          <cell r="E574">
            <v>17</v>
          </cell>
          <cell r="F574" t="str">
            <v>99th percentile</v>
          </cell>
        </row>
        <row r="575">
          <cell r="C575" t="str">
            <v>35-44|67</v>
          </cell>
          <cell r="D575">
            <v>74</v>
          </cell>
          <cell r="E575">
            <v>17</v>
          </cell>
          <cell r="F575" t="str">
            <v>99th percentile</v>
          </cell>
        </row>
        <row r="576">
          <cell r="C576" t="str">
            <v>35-44|68</v>
          </cell>
          <cell r="D576">
            <v>77</v>
          </cell>
          <cell r="E576">
            <v>18</v>
          </cell>
          <cell r="F576" t="str">
            <v>99.6th percentile</v>
          </cell>
        </row>
        <row r="577">
          <cell r="C577" t="str">
            <v>35-44|69</v>
          </cell>
          <cell r="D577">
            <v>80</v>
          </cell>
          <cell r="E577">
            <v>19</v>
          </cell>
          <cell r="F577" t="str">
            <v>99.9th percentile</v>
          </cell>
        </row>
        <row r="578">
          <cell r="C578" t="str">
            <v>35-44|70</v>
          </cell>
          <cell r="D578">
            <v>80</v>
          </cell>
          <cell r="E578">
            <v>19</v>
          </cell>
          <cell r="F578" t="str">
            <v>99.9th percentile</v>
          </cell>
        </row>
        <row r="579">
          <cell r="C579" t="str">
            <v>35-44|71</v>
          </cell>
          <cell r="D579">
            <v>80</v>
          </cell>
          <cell r="E579">
            <v>19</v>
          </cell>
          <cell r="F579" t="str">
            <v>99.9th percentile</v>
          </cell>
        </row>
        <row r="580">
          <cell r="C580" t="str">
            <v>45-54|0</v>
          </cell>
          <cell r="D580">
            <v>20</v>
          </cell>
          <cell r="E580">
            <v>1</v>
          </cell>
          <cell r="F580" t="str">
            <v>0.1st percentile</v>
          </cell>
        </row>
        <row r="581">
          <cell r="C581" t="str">
            <v>45-54|1</v>
          </cell>
          <cell r="D581">
            <v>20</v>
          </cell>
          <cell r="E581">
            <v>1</v>
          </cell>
          <cell r="F581" t="str">
            <v>0.1st percentile</v>
          </cell>
        </row>
        <row r="582">
          <cell r="C582" t="str">
            <v>45-54|2</v>
          </cell>
          <cell r="D582">
            <v>22</v>
          </cell>
          <cell r="E582">
            <v>2</v>
          </cell>
          <cell r="F582" t="str">
            <v>0.4th percentile</v>
          </cell>
        </row>
        <row r="583">
          <cell r="C583" t="str">
            <v>45-54|3</v>
          </cell>
          <cell r="D583">
            <v>23</v>
          </cell>
          <cell r="E583">
            <v>2</v>
          </cell>
          <cell r="F583" t="str">
            <v>0.4th percentile</v>
          </cell>
        </row>
        <row r="584">
          <cell r="C584" t="str">
            <v>45-54|4</v>
          </cell>
          <cell r="D584">
            <v>24</v>
          </cell>
          <cell r="E584">
            <v>2</v>
          </cell>
          <cell r="F584" t="str">
            <v>0.4th percentile</v>
          </cell>
        </row>
        <row r="585">
          <cell r="C585" t="str">
            <v>45-54|5</v>
          </cell>
          <cell r="D585">
            <v>25</v>
          </cell>
          <cell r="E585">
            <v>3</v>
          </cell>
          <cell r="F585" t="str">
            <v>1st percentile</v>
          </cell>
        </row>
        <row r="586">
          <cell r="C586" t="str">
            <v>45-54|6</v>
          </cell>
          <cell r="D586">
            <v>26</v>
          </cell>
          <cell r="E586">
            <v>3</v>
          </cell>
          <cell r="F586" t="str">
            <v>1st percentile</v>
          </cell>
        </row>
        <row r="587">
          <cell r="C587" t="str">
            <v>45-54|7</v>
          </cell>
          <cell r="D587">
            <v>27</v>
          </cell>
          <cell r="E587">
            <v>3</v>
          </cell>
          <cell r="F587" t="str">
            <v>1st percentile</v>
          </cell>
        </row>
        <row r="588">
          <cell r="C588" t="str">
            <v>45-54|8</v>
          </cell>
          <cell r="D588">
            <v>28</v>
          </cell>
          <cell r="E588">
            <v>3</v>
          </cell>
          <cell r="F588" t="str">
            <v>1st percentile</v>
          </cell>
        </row>
        <row r="589">
          <cell r="C589" t="str">
            <v>45-54|9</v>
          </cell>
          <cell r="D589">
            <v>29</v>
          </cell>
          <cell r="E589">
            <v>4</v>
          </cell>
          <cell r="F589" t="str">
            <v>2nd percentile</v>
          </cell>
        </row>
        <row r="590">
          <cell r="C590" t="str">
            <v>45-54|10</v>
          </cell>
          <cell r="D590">
            <v>30</v>
          </cell>
          <cell r="E590">
            <v>4</v>
          </cell>
          <cell r="F590" t="str">
            <v>2nd percentile</v>
          </cell>
        </row>
        <row r="591">
          <cell r="C591" t="str">
            <v>45-54|11</v>
          </cell>
          <cell r="D591">
            <v>31</v>
          </cell>
          <cell r="E591">
            <v>4</v>
          </cell>
          <cell r="F591" t="str">
            <v>2nd percentile</v>
          </cell>
        </row>
        <row r="592">
          <cell r="C592" t="str">
            <v>45-54|12</v>
          </cell>
          <cell r="D592">
            <v>31</v>
          </cell>
          <cell r="E592">
            <v>4</v>
          </cell>
          <cell r="F592" t="str">
            <v>2nd percentile</v>
          </cell>
        </row>
        <row r="593">
          <cell r="C593" t="str">
            <v>45-54|13</v>
          </cell>
          <cell r="D593">
            <v>32</v>
          </cell>
          <cell r="E593">
            <v>5</v>
          </cell>
          <cell r="F593" t="str">
            <v>5th percentile</v>
          </cell>
        </row>
        <row r="594">
          <cell r="C594" t="str">
            <v>45-54|14</v>
          </cell>
          <cell r="D594">
            <v>33</v>
          </cell>
          <cell r="E594">
            <v>5</v>
          </cell>
          <cell r="F594" t="str">
            <v>5th percentile</v>
          </cell>
        </row>
        <row r="595">
          <cell r="C595" t="str">
            <v>45-54|15</v>
          </cell>
          <cell r="D595">
            <v>33</v>
          </cell>
          <cell r="E595">
            <v>5</v>
          </cell>
          <cell r="F595" t="str">
            <v>5th percentile</v>
          </cell>
        </row>
        <row r="596">
          <cell r="C596" t="str">
            <v>45-54|16</v>
          </cell>
          <cell r="D596">
            <v>34</v>
          </cell>
          <cell r="E596">
            <v>5</v>
          </cell>
          <cell r="F596" t="str">
            <v>5th percentile</v>
          </cell>
        </row>
        <row r="597">
          <cell r="C597" t="str">
            <v>45-54|17</v>
          </cell>
          <cell r="D597">
            <v>35</v>
          </cell>
          <cell r="E597">
            <v>6</v>
          </cell>
          <cell r="F597" t="str">
            <v>9th percentile</v>
          </cell>
        </row>
        <row r="598">
          <cell r="C598" t="str">
            <v>45-54|18</v>
          </cell>
          <cell r="D598">
            <v>35</v>
          </cell>
          <cell r="E598">
            <v>6</v>
          </cell>
          <cell r="F598" t="str">
            <v>9th percentile</v>
          </cell>
        </row>
        <row r="599">
          <cell r="C599" t="str">
            <v>45-54|19</v>
          </cell>
          <cell r="D599">
            <v>36</v>
          </cell>
          <cell r="E599">
            <v>6</v>
          </cell>
          <cell r="F599" t="str">
            <v>9th percentile</v>
          </cell>
        </row>
        <row r="600">
          <cell r="C600" t="str">
            <v>45-54|20</v>
          </cell>
          <cell r="D600">
            <v>37</v>
          </cell>
          <cell r="E600">
            <v>6</v>
          </cell>
          <cell r="F600" t="str">
            <v>9th percentile</v>
          </cell>
        </row>
        <row r="601">
          <cell r="C601" t="str">
            <v>45-54|21</v>
          </cell>
          <cell r="D601">
            <v>37</v>
          </cell>
          <cell r="E601">
            <v>6</v>
          </cell>
          <cell r="F601" t="str">
            <v>9th percentile</v>
          </cell>
        </row>
        <row r="602">
          <cell r="C602" t="str">
            <v>45-54|22</v>
          </cell>
          <cell r="D602">
            <v>38</v>
          </cell>
          <cell r="E602">
            <v>6</v>
          </cell>
          <cell r="F602" t="str">
            <v>9th percentile</v>
          </cell>
        </row>
        <row r="603">
          <cell r="C603" t="str">
            <v>45-54|23</v>
          </cell>
          <cell r="D603">
            <v>39</v>
          </cell>
          <cell r="E603">
            <v>7</v>
          </cell>
          <cell r="F603" t="str">
            <v>16th percentile</v>
          </cell>
        </row>
        <row r="604">
          <cell r="C604" t="str">
            <v>45-54|24</v>
          </cell>
          <cell r="D604">
            <v>39</v>
          </cell>
          <cell r="E604">
            <v>7</v>
          </cell>
          <cell r="F604" t="str">
            <v>16th percentile</v>
          </cell>
        </row>
        <row r="605">
          <cell r="C605" t="str">
            <v>45-54|25</v>
          </cell>
          <cell r="D605">
            <v>40</v>
          </cell>
          <cell r="E605">
            <v>7</v>
          </cell>
          <cell r="F605" t="str">
            <v>16th percentile</v>
          </cell>
        </row>
        <row r="606">
          <cell r="C606" t="str">
            <v>45-54|26</v>
          </cell>
          <cell r="D606">
            <v>41</v>
          </cell>
          <cell r="E606">
            <v>7</v>
          </cell>
          <cell r="F606" t="str">
            <v>16th percentile</v>
          </cell>
        </row>
        <row r="607">
          <cell r="C607" t="str">
            <v>45-54|27</v>
          </cell>
          <cell r="D607">
            <v>41</v>
          </cell>
          <cell r="E607">
            <v>7</v>
          </cell>
          <cell r="F607" t="str">
            <v>16th percentile</v>
          </cell>
        </row>
        <row r="608">
          <cell r="C608" t="str">
            <v>45-54|28</v>
          </cell>
          <cell r="D608">
            <v>42</v>
          </cell>
          <cell r="E608">
            <v>8</v>
          </cell>
          <cell r="F608" t="str">
            <v>25th percentile</v>
          </cell>
        </row>
        <row r="609">
          <cell r="C609" t="str">
            <v>45-54|29</v>
          </cell>
          <cell r="D609">
            <v>43</v>
          </cell>
          <cell r="E609">
            <v>8</v>
          </cell>
          <cell r="F609" t="str">
            <v>25th percentile</v>
          </cell>
        </row>
        <row r="610">
          <cell r="C610" t="str">
            <v>45-54|30</v>
          </cell>
          <cell r="D610">
            <v>43</v>
          </cell>
          <cell r="E610">
            <v>8</v>
          </cell>
          <cell r="F610" t="str">
            <v>25th percentile</v>
          </cell>
        </row>
        <row r="611">
          <cell r="C611" t="str">
            <v>45-54|31</v>
          </cell>
          <cell r="D611">
            <v>44</v>
          </cell>
          <cell r="E611">
            <v>8</v>
          </cell>
          <cell r="F611" t="str">
            <v>25th percentile</v>
          </cell>
        </row>
        <row r="612">
          <cell r="C612" t="str">
            <v>45-54|32</v>
          </cell>
          <cell r="D612">
            <v>45</v>
          </cell>
          <cell r="E612">
            <v>9</v>
          </cell>
          <cell r="F612" t="str">
            <v>37th percentile</v>
          </cell>
        </row>
        <row r="613">
          <cell r="C613" t="str">
            <v>45-54|33</v>
          </cell>
          <cell r="D613">
            <v>45</v>
          </cell>
          <cell r="E613">
            <v>9</v>
          </cell>
          <cell r="F613" t="str">
            <v>37th percentile</v>
          </cell>
        </row>
        <row r="614">
          <cell r="C614" t="str">
            <v>45-54|34</v>
          </cell>
          <cell r="D614">
            <v>46</v>
          </cell>
          <cell r="E614">
            <v>9</v>
          </cell>
          <cell r="F614" t="str">
            <v>37th percentile</v>
          </cell>
        </row>
        <row r="615">
          <cell r="C615" t="str">
            <v>45-54|35</v>
          </cell>
          <cell r="D615">
            <v>47</v>
          </cell>
          <cell r="E615">
            <v>9</v>
          </cell>
          <cell r="F615" t="str">
            <v>37th percentile</v>
          </cell>
        </row>
        <row r="616">
          <cell r="C616" t="str">
            <v>45-54|36</v>
          </cell>
          <cell r="D616">
            <v>47</v>
          </cell>
          <cell r="E616">
            <v>9</v>
          </cell>
          <cell r="F616" t="str">
            <v>37th percentile</v>
          </cell>
        </row>
        <row r="617">
          <cell r="C617" t="str">
            <v>45-54|37</v>
          </cell>
          <cell r="D617">
            <v>48</v>
          </cell>
          <cell r="E617">
            <v>9</v>
          </cell>
          <cell r="F617" t="str">
            <v>37th percentile</v>
          </cell>
        </row>
        <row r="618">
          <cell r="C618" t="str">
            <v>45-54|38</v>
          </cell>
          <cell r="D618">
            <v>49</v>
          </cell>
          <cell r="E618">
            <v>10</v>
          </cell>
          <cell r="F618" t="str">
            <v>50th percentile</v>
          </cell>
        </row>
        <row r="619">
          <cell r="C619" t="str">
            <v>45-54|39</v>
          </cell>
          <cell r="D619">
            <v>50</v>
          </cell>
          <cell r="E619">
            <v>10</v>
          </cell>
          <cell r="F619" t="str">
            <v>50th percentile</v>
          </cell>
        </row>
        <row r="620">
          <cell r="C620" t="str">
            <v>45-54|40</v>
          </cell>
          <cell r="D620">
            <v>50</v>
          </cell>
          <cell r="E620">
            <v>10</v>
          </cell>
          <cell r="F620" t="str">
            <v>50th percentile</v>
          </cell>
        </row>
        <row r="621">
          <cell r="C621" t="str">
            <v>45-54|41</v>
          </cell>
          <cell r="D621">
            <v>51</v>
          </cell>
          <cell r="E621">
            <v>10</v>
          </cell>
          <cell r="F621" t="str">
            <v>50th percentile</v>
          </cell>
        </row>
        <row r="622">
          <cell r="C622" t="str">
            <v>45-54|42</v>
          </cell>
          <cell r="D622">
            <v>52</v>
          </cell>
          <cell r="E622">
            <v>11</v>
          </cell>
          <cell r="F622" t="str">
            <v>63rd percentile</v>
          </cell>
        </row>
        <row r="623">
          <cell r="C623" t="str">
            <v>45-54|43</v>
          </cell>
          <cell r="D623">
            <v>53</v>
          </cell>
          <cell r="E623">
            <v>11</v>
          </cell>
          <cell r="F623" t="str">
            <v>63rd percentile</v>
          </cell>
        </row>
        <row r="624">
          <cell r="C624" t="str">
            <v>45-54|44</v>
          </cell>
          <cell r="D624">
            <v>53</v>
          </cell>
          <cell r="E624">
            <v>11</v>
          </cell>
          <cell r="F624" t="str">
            <v>63rd percentile</v>
          </cell>
        </row>
        <row r="625">
          <cell r="C625" t="str">
            <v>45-54|45</v>
          </cell>
          <cell r="D625">
            <v>54</v>
          </cell>
          <cell r="E625">
            <v>11</v>
          </cell>
          <cell r="F625" t="str">
            <v>63rd percentile</v>
          </cell>
        </row>
        <row r="626">
          <cell r="C626" t="str">
            <v>45-54|46</v>
          </cell>
          <cell r="D626">
            <v>55</v>
          </cell>
          <cell r="E626">
            <v>12</v>
          </cell>
          <cell r="F626" t="str">
            <v>75th percentile</v>
          </cell>
        </row>
        <row r="627">
          <cell r="C627" t="str">
            <v>45-54|47</v>
          </cell>
          <cell r="D627">
            <v>56</v>
          </cell>
          <cell r="E627">
            <v>12</v>
          </cell>
          <cell r="F627" t="str">
            <v>75th percentile</v>
          </cell>
        </row>
        <row r="628">
          <cell r="C628" t="str">
            <v>45-54|48</v>
          </cell>
          <cell r="D628">
            <v>57</v>
          </cell>
          <cell r="E628">
            <v>12</v>
          </cell>
          <cell r="F628" t="str">
            <v>75th percentile</v>
          </cell>
        </row>
        <row r="629">
          <cell r="C629" t="str">
            <v>45-54|49</v>
          </cell>
          <cell r="D629">
            <v>58</v>
          </cell>
          <cell r="E629">
            <v>12</v>
          </cell>
          <cell r="F629" t="str">
            <v>75th percentile</v>
          </cell>
        </row>
        <row r="630">
          <cell r="C630" t="str">
            <v>45-54|50</v>
          </cell>
          <cell r="D630">
            <v>58</v>
          </cell>
          <cell r="E630">
            <v>12</v>
          </cell>
          <cell r="F630" t="str">
            <v>75th percentile</v>
          </cell>
        </row>
        <row r="631">
          <cell r="C631" t="str">
            <v>45-54|51</v>
          </cell>
          <cell r="D631">
            <v>59</v>
          </cell>
          <cell r="E631">
            <v>13</v>
          </cell>
          <cell r="F631" t="str">
            <v>84th percentile</v>
          </cell>
        </row>
        <row r="632">
          <cell r="C632" t="str">
            <v>45-54|52</v>
          </cell>
          <cell r="D632">
            <v>60</v>
          </cell>
          <cell r="E632">
            <v>13</v>
          </cell>
          <cell r="F632" t="str">
            <v>84th percentile</v>
          </cell>
        </row>
        <row r="633">
          <cell r="C633" t="str">
            <v>45-54|53</v>
          </cell>
          <cell r="D633">
            <v>61</v>
          </cell>
          <cell r="E633">
            <v>13</v>
          </cell>
          <cell r="F633" t="str">
            <v>84th percentile</v>
          </cell>
        </row>
        <row r="634">
          <cell r="C634" t="str">
            <v>45-54|54</v>
          </cell>
          <cell r="D634">
            <v>62</v>
          </cell>
          <cell r="E634">
            <v>14</v>
          </cell>
          <cell r="F634" t="str">
            <v>91st percentile</v>
          </cell>
        </row>
        <row r="635">
          <cell r="C635" t="str">
            <v>45-54|55</v>
          </cell>
          <cell r="D635">
            <v>63</v>
          </cell>
          <cell r="E635">
            <v>14</v>
          </cell>
          <cell r="F635" t="str">
            <v>91st percentile</v>
          </cell>
        </row>
        <row r="636">
          <cell r="C636" t="str">
            <v>45-54|56</v>
          </cell>
          <cell r="D636">
            <v>63</v>
          </cell>
          <cell r="E636">
            <v>14</v>
          </cell>
          <cell r="F636" t="str">
            <v>91st percentile</v>
          </cell>
        </row>
        <row r="637">
          <cell r="C637" t="str">
            <v>45-54|57</v>
          </cell>
          <cell r="D637">
            <v>64</v>
          </cell>
          <cell r="E637">
            <v>14</v>
          </cell>
          <cell r="F637" t="str">
            <v>91st percentile</v>
          </cell>
        </row>
        <row r="638">
          <cell r="C638" t="str">
            <v>45-54|58</v>
          </cell>
          <cell r="D638">
            <v>66</v>
          </cell>
          <cell r="E638">
            <v>15</v>
          </cell>
          <cell r="F638" t="str">
            <v>95th percentile</v>
          </cell>
        </row>
        <row r="639">
          <cell r="C639" t="str">
            <v>45-54|59</v>
          </cell>
          <cell r="D639">
            <v>67</v>
          </cell>
          <cell r="E639">
            <v>15</v>
          </cell>
          <cell r="F639" t="str">
            <v>95th percentile</v>
          </cell>
        </row>
        <row r="640">
          <cell r="C640" t="str">
            <v>45-54|60</v>
          </cell>
          <cell r="D640">
            <v>68</v>
          </cell>
          <cell r="E640">
            <v>15</v>
          </cell>
          <cell r="F640" t="str">
            <v>95th percentile</v>
          </cell>
        </row>
        <row r="641">
          <cell r="C641" t="str">
            <v>45-54|61</v>
          </cell>
          <cell r="D641">
            <v>70</v>
          </cell>
          <cell r="E641">
            <v>16</v>
          </cell>
          <cell r="F641" t="str">
            <v>98th percentile</v>
          </cell>
        </row>
        <row r="642">
          <cell r="C642" t="str">
            <v>45-54|62</v>
          </cell>
          <cell r="D642">
            <v>71</v>
          </cell>
          <cell r="E642">
            <v>16</v>
          </cell>
          <cell r="F642" t="str">
            <v>98th percentile</v>
          </cell>
        </row>
        <row r="643">
          <cell r="C643" t="str">
            <v>45-54|63</v>
          </cell>
          <cell r="D643">
            <v>72</v>
          </cell>
          <cell r="E643">
            <v>17</v>
          </cell>
          <cell r="F643" t="str">
            <v>99th percentile</v>
          </cell>
        </row>
        <row r="644">
          <cell r="C644" t="str">
            <v>45-54|64</v>
          </cell>
          <cell r="D644">
            <v>74</v>
          </cell>
          <cell r="E644">
            <v>17</v>
          </cell>
          <cell r="F644" t="str">
            <v>99th percentile</v>
          </cell>
        </row>
        <row r="645">
          <cell r="C645" t="str">
            <v>45-54|65</v>
          </cell>
          <cell r="D645">
            <v>75</v>
          </cell>
          <cell r="E645">
            <v>18</v>
          </cell>
          <cell r="F645" t="str">
            <v>99.6th percentile</v>
          </cell>
        </row>
        <row r="646">
          <cell r="C646" t="str">
            <v>45-54|66</v>
          </cell>
          <cell r="D646">
            <v>78</v>
          </cell>
          <cell r="E646">
            <v>18</v>
          </cell>
          <cell r="F646" t="str">
            <v>99.6th percentile</v>
          </cell>
        </row>
        <row r="647">
          <cell r="C647" t="str">
            <v>45-54|67</v>
          </cell>
          <cell r="D647">
            <v>80</v>
          </cell>
          <cell r="E647">
            <v>19</v>
          </cell>
          <cell r="F647" t="str">
            <v>99.9th percentile</v>
          </cell>
        </row>
        <row r="648">
          <cell r="C648" t="str">
            <v>45-54|68</v>
          </cell>
          <cell r="D648">
            <v>80</v>
          </cell>
          <cell r="E648">
            <v>19</v>
          </cell>
          <cell r="F648" t="str">
            <v>99.9th percentile</v>
          </cell>
        </row>
        <row r="649">
          <cell r="C649" t="str">
            <v>45-54|69</v>
          </cell>
          <cell r="D649">
            <v>80</v>
          </cell>
          <cell r="E649">
            <v>19</v>
          </cell>
          <cell r="F649" t="str">
            <v>99.9th percentile</v>
          </cell>
        </row>
        <row r="650">
          <cell r="C650" t="str">
            <v>45-54|70</v>
          </cell>
          <cell r="D650">
            <v>80</v>
          </cell>
          <cell r="E650">
            <v>19</v>
          </cell>
          <cell r="F650" t="str">
            <v>99.9th percentile</v>
          </cell>
        </row>
        <row r="651">
          <cell r="C651" t="str">
            <v>45-54|71</v>
          </cell>
          <cell r="D651">
            <v>80</v>
          </cell>
          <cell r="E651">
            <v>19</v>
          </cell>
          <cell r="F651" t="str">
            <v>99.9th percentile</v>
          </cell>
        </row>
        <row r="652">
          <cell r="C652" t="str">
            <v>55-64|0</v>
          </cell>
          <cell r="D652">
            <v>20</v>
          </cell>
          <cell r="E652">
            <v>1</v>
          </cell>
          <cell r="F652" t="str">
            <v>0.1st percentile</v>
          </cell>
        </row>
        <row r="653">
          <cell r="C653" t="str">
            <v>55-64|1</v>
          </cell>
          <cell r="D653">
            <v>22</v>
          </cell>
          <cell r="E653">
            <v>2</v>
          </cell>
          <cell r="F653" t="str">
            <v>0.4th percentile</v>
          </cell>
        </row>
        <row r="654">
          <cell r="C654" t="str">
            <v>55-64|2</v>
          </cell>
          <cell r="D654">
            <v>24</v>
          </cell>
          <cell r="E654">
            <v>2</v>
          </cell>
          <cell r="F654" t="str">
            <v>0.4th percentile</v>
          </cell>
        </row>
        <row r="655">
          <cell r="C655" t="str">
            <v>55-64|3</v>
          </cell>
          <cell r="D655">
            <v>25</v>
          </cell>
          <cell r="E655">
            <v>3</v>
          </cell>
          <cell r="F655" t="str">
            <v>1st percentile</v>
          </cell>
        </row>
        <row r="656">
          <cell r="C656" t="str">
            <v>55-64|4</v>
          </cell>
          <cell r="D656">
            <v>26</v>
          </cell>
          <cell r="E656">
            <v>3</v>
          </cell>
          <cell r="F656" t="str">
            <v>1st percentile</v>
          </cell>
        </row>
        <row r="657">
          <cell r="C657" t="str">
            <v>55-64|5</v>
          </cell>
          <cell r="D657">
            <v>27</v>
          </cell>
          <cell r="E657">
            <v>3</v>
          </cell>
          <cell r="F657" t="str">
            <v>1st percentile</v>
          </cell>
        </row>
        <row r="658">
          <cell r="C658" t="str">
            <v>55-64|6</v>
          </cell>
          <cell r="D658">
            <v>28</v>
          </cell>
          <cell r="E658">
            <v>3</v>
          </cell>
          <cell r="F658" t="str">
            <v>1st percentile</v>
          </cell>
        </row>
        <row r="659">
          <cell r="C659" t="str">
            <v>55-64|7</v>
          </cell>
          <cell r="D659">
            <v>29</v>
          </cell>
          <cell r="E659">
            <v>4</v>
          </cell>
          <cell r="F659" t="str">
            <v>2nd percentile</v>
          </cell>
        </row>
        <row r="660">
          <cell r="C660" t="str">
            <v>55-64|8</v>
          </cell>
          <cell r="D660">
            <v>30</v>
          </cell>
          <cell r="E660">
            <v>4</v>
          </cell>
          <cell r="F660" t="str">
            <v>2nd percentile</v>
          </cell>
        </row>
        <row r="661">
          <cell r="C661" t="str">
            <v>55-64|9</v>
          </cell>
          <cell r="D661">
            <v>31</v>
          </cell>
          <cell r="E661">
            <v>4</v>
          </cell>
          <cell r="F661" t="str">
            <v>2nd percentile</v>
          </cell>
        </row>
        <row r="662">
          <cell r="C662" t="str">
            <v>55-64|10</v>
          </cell>
          <cell r="D662">
            <v>32</v>
          </cell>
          <cell r="E662">
            <v>5</v>
          </cell>
          <cell r="F662" t="str">
            <v>5th percentile</v>
          </cell>
        </row>
        <row r="663">
          <cell r="C663" t="str">
            <v>55-64|11</v>
          </cell>
          <cell r="D663">
            <v>33</v>
          </cell>
          <cell r="E663">
            <v>5</v>
          </cell>
          <cell r="F663" t="str">
            <v>5th percentile</v>
          </cell>
        </row>
        <row r="664">
          <cell r="C664" t="str">
            <v>55-64|12</v>
          </cell>
          <cell r="D664">
            <v>34</v>
          </cell>
          <cell r="E664">
            <v>5</v>
          </cell>
          <cell r="F664" t="str">
            <v>5th percentile</v>
          </cell>
        </row>
        <row r="665">
          <cell r="C665" t="str">
            <v>55-64|13</v>
          </cell>
          <cell r="D665">
            <v>35</v>
          </cell>
          <cell r="E665">
            <v>6</v>
          </cell>
          <cell r="F665" t="str">
            <v>9th percentile</v>
          </cell>
        </row>
        <row r="666">
          <cell r="C666" t="str">
            <v>55-64|14</v>
          </cell>
          <cell r="D666">
            <v>36</v>
          </cell>
          <cell r="E666">
            <v>6</v>
          </cell>
          <cell r="F666" t="str">
            <v>9th percentile</v>
          </cell>
        </row>
        <row r="667">
          <cell r="C667" t="str">
            <v>55-64|15</v>
          </cell>
          <cell r="D667">
            <v>36</v>
          </cell>
          <cell r="E667">
            <v>6</v>
          </cell>
          <cell r="F667" t="str">
            <v>9th percentile</v>
          </cell>
        </row>
        <row r="668">
          <cell r="C668" t="str">
            <v>55-64|16</v>
          </cell>
          <cell r="D668">
            <v>37</v>
          </cell>
          <cell r="E668">
            <v>6</v>
          </cell>
          <cell r="F668" t="str">
            <v>9th percentile</v>
          </cell>
        </row>
        <row r="669">
          <cell r="C669" t="str">
            <v>55-64|17</v>
          </cell>
          <cell r="D669">
            <v>38</v>
          </cell>
          <cell r="E669">
            <v>6</v>
          </cell>
          <cell r="F669" t="str">
            <v>9th percentile</v>
          </cell>
        </row>
        <row r="670">
          <cell r="C670" t="str">
            <v>55-64|18</v>
          </cell>
          <cell r="D670">
            <v>38</v>
          </cell>
          <cell r="E670">
            <v>6</v>
          </cell>
          <cell r="F670" t="str">
            <v>9th percentile</v>
          </cell>
        </row>
        <row r="671">
          <cell r="C671" t="str">
            <v>55-64|19</v>
          </cell>
          <cell r="D671">
            <v>39</v>
          </cell>
          <cell r="E671">
            <v>7</v>
          </cell>
          <cell r="F671" t="str">
            <v>16th percentile</v>
          </cell>
        </row>
        <row r="672">
          <cell r="C672" t="str">
            <v>55-64|20</v>
          </cell>
          <cell r="D672">
            <v>40</v>
          </cell>
          <cell r="E672">
            <v>7</v>
          </cell>
          <cell r="F672" t="str">
            <v>16th percentile</v>
          </cell>
        </row>
        <row r="673">
          <cell r="C673" t="str">
            <v>55-64|21</v>
          </cell>
          <cell r="D673">
            <v>40</v>
          </cell>
          <cell r="E673">
            <v>7</v>
          </cell>
          <cell r="F673" t="str">
            <v>16th percentile</v>
          </cell>
        </row>
        <row r="674">
          <cell r="C674" t="str">
            <v>55-64|22</v>
          </cell>
          <cell r="D674">
            <v>41</v>
          </cell>
          <cell r="E674">
            <v>7</v>
          </cell>
          <cell r="F674" t="str">
            <v>16th percentile</v>
          </cell>
        </row>
        <row r="675">
          <cell r="C675" t="str">
            <v>55-64|23</v>
          </cell>
          <cell r="D675">
            <v>42</v>
          </cell>
          <cell r="E675">
            <v>8</v>
          </cell>
          <cell r="F675" t="str">
            <v>25th percentile</v>
          </cell>
        </row>
        <row r="676">
          <cell r="C676" t="str">
            <v>55-64|24</v>
          </cell>
          <cell r="D676">
            <v>42</v>
          </cell>
          <cell r="E676">
            <v>8</v>
          </cell>
          <cell r="F676" t="str">
            <v>25th percentile</v>
          </cell>
        </row>
        <row r="677">
          <cell r="C677" t="str">
            <v>55-64|25</v>
          </cell>
          <cell r="D677">
            <v>43</v>
          </cell>
          <cell r="E677">
            <v>8</v>
          </cell>
          <cell r="F677" t="str">
            <v>25th percentile</v>
          </cell>
        </row>
        <row r="678">
          <cell r="C678" t="str">
            <v>55-64|26</v>
          </cell>
          <cell r="D678">
            <v>44</v>
          </cell>
          <cell r="E678">
            <v>8</v>
          </cell>
          <cell r="F678" t="str">
            <v>25th percentile</v>
          </cell>
        </row>
        <row r="679">
          <cell r="C679" t="str">
            <v>55-64|27</v>
          </cell>
          <cell r="D679">
            <v>45</v>
          </cell>
          <cell r="E679">
            <v>9</v>
          </cell>
          <cell r="F679" t="str">
            <v>37th percentile</v>
          </cell>
        </row>
        <row r="680">
          <cell r="C680" t="str">
            <v>55-64|28</v>
          </cell>
          <cell r="D680">
            <v>45</v>
          </cell>
          <cell r="E680">
            <v>9</v>
          </cell>
          <cell r="F680" t="str">
            <v>37th percentile</v>
          </cell>
        </row>
        <row r="681">
          <cell r="C681" t="str">
            <v>55-64|29</v>
          </cell>
          <cell r="D681">
            <v>46</v>
          </cell>
          <cell r="E681">
            <v>9</v>
          </cell>
          <cell r="F681" t="str">
            <v>37th percentile</v>
          </cell>
        </row>
        <row r="682">
          <cell r="C682" t="str">
            <v>55-64|30</v>
          </cell>
          <cell r="D682">
            <v>47</v>
          </cell>
          <cell r="E682">
            <v>9</v>
          </cell>
          <cell r="F682" t="str">
            <v>37th percentile</v>
          </cell>
        </row>
        <row r="683">
          <cell r="C683" t="str">
            <v>55-64|31</v>
          </cell>
          <cell r="D683">
            <v>47</v>
          </cell>
          <cell r="E683">
            <v>9</v>
          </cell>
          <cell r="F683" t="str">
            <v>37th percentile</v>
          </cell>
        </row>
        <row r="684">
          <cell r="C684" t="str">
            <v>55-64|32</v>
          </cell>
          <cell r="D684">
            <v>48</v>
          </cell>
          <cell r="E684">
            <v>9</v>
          </cell>
          <cell r="F684" t="str">
            <v>37th percentile</v>
          </cell>
        </row>
        <row r="685">
          <cell r="C685" t="str">
            <v>55-64|33</v>
          </cell>
          <cell r="D685">
            <v>49</v>
          </cell>
          <cell r="E685">
            <v>10</v>
          </cell>
          <cell r="F685" t="str">
            <v>50th percentile</v>
          </cell>
        </row>
        <row r="686">
          <cell r="C686" t="str">
            <v>55-64|34</v>
          </cell>
          <cell r="D686">
            <v>50</v>
          </cell>
          <cell r="E686">
            <v>10</v>
          </cell>
          <cell r="F686" t="str">
            <v>50th percentile</v>
          </cell>
        </row>
        <row r="687">
          <cell r="C687" t="str">
            <v>55-64|35</v>
          </cell>
          <cell r="D687">
            <v>50</v>
          </cell>
          <cell r="E687">
            <v>10</v>
          </cell>
          <cell r="F687" t="str">
            <v>50th percentile</v>
          </cell>
        </row>
        <row r="688">
          <cell r="C688" t="str">
            <v>55-64|36</v>
          </cell>
          <cell r="D688">
            <v>51</v>
          </cell>
          <cell r="E688">
            <v>10</v>
          </cell>
          <cell r="F688" t="str">
            <v>50th percentile</v>
          </cell>
        </row>
        <row r="689">
          <cell r="C689" t="str">
            <v>55-64|37</v>
          </cell>
          <cell r="D689">
            <v>52</v>
          </cell>
          <cell r="E689">
            <v>11</v>
          </cell>
          <cell r="F689" t="str">
            <v>63rd percentile</v>
          </cell>
        </row>
        <row r="690">
          <cell r="C690" t="str">
            <v>55-64|38</v>
          </cell>
          <cell r="D690">
            <v>53</v>
          </cell>
          <cell r="E690">
            <v>11</v>
          </cell>
          <cell r="F690" t="str">
            <v>63rd percentile</v>
          </cell>
        </row>
        <row r="691">
          <cell r="C691" t="str">
            <v>55-64|39</v>
          </cell>
          <cell r="D691">
            <v>54</v>
          </cell>
          <cell r="E691">
            <v>11</v>
          </cell>
          <cell r="F691" t="str">
            <v>63rd percentile</v>
          </cell>
        </row>
        <row r="692">
          <cell r="C692" t="str">
            <v>55-64|40</v>
          </cell>
          <cell r="D692">
            <v>54</v>
          </cell>
          <cell r="E692">
            <v>11</v>
          </cell>
          <cell r="F692" t="str">
            <v>63rd percentile</v>
          </cell>
        </row>
        <row r="693">
          <cell r="C693" t="str">
            <v>55-64|41</v>
          </cell>
          <cell r="D693">
            <v>55</v>
          </cell>
          <cell r="E693">
            <v>12</v>
          </cell>
          <cell r="F693" t="str">
            <v>75th percentile</v>
          </cell>
        </row>
        <row r="694">
          <cell r="C694" t="str">
            <v>55-64|42</v>
          </cell>
          <cell r="D694">
            <v>56</v>
          </cell>
          <cell r="E694">
            <v>12</v>
          </cell>
          <cell r="F694" t="str">
            <v>75th percentile</v>
          </cell>
        </row>
        <row r="695">
          <cell r="C695" t="str">
            <v>55-64|43</v>
          </cell>
          <cell r="D695">
            <v>57</v>
          </cell>
          <cell r="E695">
            <v>12</v>
          </cell>
          <cell r="F695" t="str">
            <v>75th percentile</v>
          </cell>
        </row>
        <row r="696">
          <cell r="C696" t="str">
            <v>55-64|44</v>
          </cell>
          <cell r="D696">
            <v>58</v>
          </cell>
          <cell r="E696">
            <v>12</v>
          </cell>
          <cell r="F696" t="str">
            <v>75th percentile</v>
          </cell>
        </row>
        <row r="697">
          <cell r="C697" t="str">
            <v>55-64|45</v>
          </cell>
          <cell r="D697">
            <v>58</v>
          </cell>
          <cell r="E697">
            <v>12</v>
          </cell>
          <cell r="F697" t="str">
            <v>75th percentile</v>
          </cell>
        </row>
        <row r="698">
          <cell r="C698" t="str">
            <v>55-64|46</v>
          </cell>
          <cell r="D698">
            <v>59</v>
          </cell>
          <cell r="E698">
            <v>13</v>
          </cell>
          <cell r="F698" t="str">
            <v>84th percentile</v>
          </cell>
        </row>
        <row r="699">
          <cell r="C699" t="str">
            <v>55-64|47</v>
          </cell>
          <cell r="D699">
            <v>60</v>
          </cell>
          <cell r="E699">
            <v>13</v>
          </cell>
          <cell r="F699" t="str">
            <v>84th percentile</v>
          </cell>
        </row>
        <row r="700">
          <cell r="C700" t="str">
            <v>55-64|48</v>
          </cell>
          <cell r="D700">
            <v>61</v>
          </cell>
          <cell r="E700">
            <v>13</v>
          </cell>
          <cell r="F700" t="str">
            <v>84th percentile</v>
          </cell>
        </row>
        <row r="701">
          <cell r="C701" t="str">
            <v>55-64|49</v>
          </cell>
          <cell r="D701">
            <v>62</v>
          </cell>
          <cell r="E701">
            <v>14</v>
          </cell>
          <cell r="F701" t="str">
            <v>91st percentile</v>
          </cell>
        </row>
        <row r="702">
          <cell r="C702" t="str">
            <v>55-64|50</v>
          </cell>
          <cell r="D702">
            <v>63</v>
          </cell>
          <cell r="E702">
            <v>14</v>
          </cell>
          <cell r="F702" t="str">
            <v>91st percentile</v>
          </cell>
        </row>
        <row r="703">
          <cell r="C703" t="str">
            <v>55-64|51</v>
          </cell>
          <cell r="D703">
            <v>64</v>
          </cell>
          <cell r="E703">
            <v>14</v>
          </cell>
          <cell r="F703" t="str">
            <v>91st percentile</v>
          </cell>
        </row>
        <row r="704">
          <cell r="C704" t="str">
            <v>55-64|52</v>
          </cell>
          <cell r="D704">
            <v>65</v>
          </cell>
          <cell r="E704">
            <v>15</v>
          </cell>
          <cell r="F704" t="str">
            <v>95th percentile</v>
          </cell>
        </row>
        <row r="705">
          <cell r="C705" t="str">
            <v>55-64|53</v>
          </cell>
          <cell r="D705">
            <v>66</v>
          </cell>
          <cell r="E705">
            <v>15</v>
          </cell>
          <cell r="F705" t="str">
            <v>95th percentile</v>
          </cell>
        </row>
        <row r="706">
          <cell r="C706" t="str">
            <v>55-64|54</v>
          </cell>
          <cell r="D706">
            <v>67</v>
          </cell>
          <cell r="E706">
            <v>15</v>
          </cell>
          <cell r="F706" t="str">
            <v>95th percentile</v>
          </cell>
        </row>
        <row r="707">
          <cell r="C707" t="str">
            <v>55-64|55</v>
          </cell>
          <cell r="D707">
            <v>68</v>
          </cell>
          <cell r="E707">
            <v>15</v>
          </cell>
          <cell r="F707" t="str">
            <v>95th percentile</v>
          </cell>
        </row>
        <row r="708">
          <cell r="C708" t="str">
            <v>55-64|56</v>
          </cell>
          <cell r="D708">
            <v>69</v>
          </cell>
          <cell r="E708">
            <v>16</v>
          </cell>
          <cell r="F708" t="str">
            <v>98th percentile</v>
          </cell>
        </row>
        <row r="709">
          <cell r="C709" t="str">
            <v>55-64|57</v>
          </cell>
          <cell r="D709">
            <v>70</v>
          </cell>
          <cell r="E709">
            <v>16</v>
          </cell>
          <cell r="F709" t="str">
            <v>98th percentile</v>
          </cell>
        </row>
        <row r="710">
          <cell r="C710" t="str">
            <v>55-64|58</v>
          </cell>
          <cell r="D710">
            <v>71</v>
          </cell>
          <cell r="E710">
            <v>16</v>
          </cell>
          <cell r="F710" t="str">
            <v>98th percentile</v>
          </cell>
        </row>
        <row r="711">
          <cell r="C711" t="str">
            <v>55-64|59</v>
          </cell>
          <cell r="D711">
            <v>72</v>
          </cell>
          <cell r="E711">
            <v>17</v>
          </cell>
          <cell r="F711" t="str">
            <v>99th percentile</v>
          </cell>
        </row>
        <row r="712">
          <cell r="C712" t="str">
            <v>55-64|60</v>
          </cell>
          <cell r="D712">
            <v>74</v>
          </cell>
          <cell r="E712">
            <v>17</v>
          </cell>
          <cell r="F712" t="str">
            <v>99th percentile</v>
          </cell>
        </row>
        <row r="713">
          <cell r="C713" t="str">
            <v>55-64|61</v>
          </cell>
          <cell r="D713">
            <v>75</v>
          </cell>
          <cell r="E713">
            <v>18</v>
          </cell>
          <cell r="F713" t="str">
            <v>99.6th percentile</v>
          </cell>
        </row>
        <row r="714">
          <cell r="C714" t="str">
            <v>55-64|62</v>
          </cell>
          <cell r="D714">
            <v>76</v>
          </cell>
          <cell r="E714">
            <v>18</v>
          </cell>
          <cell r="F714" t="str">
            <v>99.6th percentile</v>
          </cell>
        </row>
        <row r="715">
          <cell r="C715" t="str">
            <v>55-64|63</v>
          </cell>
          <cell r="D715">
            <v>78</v>
          </cell>
          <cell r="E715">
            <v>18</v>
          </cell>
          <cell r="F715" t="str">
            <v>99.6th percentile</v>
          </cell>
        </row>
        <row r="716">
          <cell r="C716" t="str">
            <v>55-64|64</v>
          </cell>
          <cell r="D716">
            <v>80</v>
          </cell>
          <cell r="E716">
            <v>19</v>
          </cell>
          <cell r="F716" t="str">
            <v>99.9th percentile</v>
          </cell>
        </row>
        <row r="717">
          <cell r="C717" t="str">
            <v>55-64|65</v>
          </cell>
          <cell r="D717">
            <v>80</v>
          </cell>
          <cell r="E717">
            <v>19</v>
          </cell>
          <cell r="F717" t="str">
            <v>99.9th percentile</v>
          </cell>
        </row>
        <row r="718">
          <cell r="C718" t="str">
            <v>55-64|66</v>
          </cell>
          <cell r="D718">
            <v>80</v>
          </cell>
          <cell r="E718">
            <v>19</v>
          </cell>
          <cell r="F718" t="str">
            <v>99.9th percentile</v>
          </cell>
        </row>
        <row r="719">
          <cell r="C719" t="str">
            <v>55-64|67</v>
          </cell>
          <cell r="D719">
            <v>80</v>
          </cell>
          <cell r="E719">
            <v>19</v>
          </cell>
          <cell r="F719" t="str">
            <v>99.9th percentile</v>
          </cell>
        </row>
        <row r="720">
          <cell r="C720" t="str">
            <v>55-64|68</v>
          </cell>
          <cell r="D720">
            <v>80</v>
          </cell>
          <cell r="E720">
            <v>19</v>
          </cell>
          <cell r="F720" t="str">
            <v>99.9th percentile</v>
          </cell>
        </row>
        <row r="721">
          <cell r="C721" t="str">
            <v>55-64|69</v>
          </cell>
          <cell r="D721">
            <v>80</v>
          </cell>
          <cell r="E721">
            <v>19</v>
          </cell>
          <cell r="F721" t="str">
            <v>99.9th percentile</v>
          </cell>
        </row>
        <row r="722">
          <cell r="C722" t="str">
            <v>55-64|70</v>
          </cell>
          <cell r="D722">
            <v>80</v>
          </cell>
          <cell r="E722">
            <v>19</v>
          </cell>
          <cell r="F722" t="str">
            <v>99.9th percentile</v>
          </cell>
        </row>
        <row r="723">
          <cell r="C723" t="str">
            <v>55-64|71</v>
          </cell>
          <cell r="D723">
            <v>80</v>
          </cell>
          <cell r="E723">
            <v>19</v>
          </cell>
          <cell r="F723" t="str">
            <v>99.9th percentile</v>
          </cell>
        </row>
        <row r="724">
          <cell r="C724" t="str">
            <v>65-69|0</v>
          </cell>
          <cell r="D724">
            <v>20</v>
          </cell>
          <cell r="E724">
            <v>1</v>
          </cell>
          <cell r="F724" t="str">
            <v>0.1st percentile</v>
          </cell>
        </row>
        <row r="725">
          <cell r="C725" t="str">
            <v>65-69|1</v>
          </cell>
          <cell r="D725">
            <v>23</v>
          </cell>
          <cell r="E725">
            <v>2</v>
          </cell>
          <cell r="F725" t="str">
            <v>0.4th percentile</v>
          </cell>
        </row>
        <row r="726">
          <cell r="C726" t="str">
            <v>65-69|2</v>
          </cell>
          <cell r="D726">
            <v>25</v>
          </cell>
          <cell r="E726">
            <v>3</v>
          </cell>
          <cell r="F726" t="str">
            <v>1st percentile</v>
          </cell>
        </row>
        <row r="727">
          <cell r="C727" t="str">
            <v>65-69|3</v>
          </cell>
          <cell r="D727">
            <v>27</v>
          </cell>
          <cell r="E727">
            <v>3</v>
          </cell>
          <cell r="F727" t="str">
            <v>1st percentile</v>
          </cell>
        </row>
        <row r="728">
          <cell r="C728" t="str">
            <v>65-69|4</v>
          </cell>
          <cell r="D728">
            <v>28</v>
          </cell>
          <cell r="E728">
            <v>3</v>
          </cell>
          <cell r="F728" t="str">
            <v>1st percentile</v>
          </cell>
        </row>
        <row r="729">
          <cell r="C729" t="str">
            <v>65-69|5</v>
          </cell>
          <cell r="D729">
            <v>29</v>
          </cell>
          <cell r="E729">
            <v>4</v>
          </cell>
          <cell r="F729" t="str">
            <v>2nd percentile</v>
          </cell>
        </row>
        <row r="730">
          <cell r="C730" t="str">
            <v>65-69|6</v>
          </cell>
          <cell r="D730">
            <v>30</v>
          </cell>
          <cell r="E730">
            <v>4</v>
          </cell>
          <cell r="F730" t="str">
            <v>2nd percentile</v>
          </cell>
        </row>
        <row r="731">
          <cell r="C731" t="str">
            <v>65-69|7</v>
          </cell>
          <cell r="D731">
            <v>31</v>
          </cell>
          <cell r="E731">
            <v>4</v>
          </cell>
          <cell r="F731" t="str">
            <v>2nd percentile</v>
          </cell>
        </row>
        <row r="732">
          <cell r="C732" t="str">
            <v>65-69|8</v>
          </cell>
          <cell r="D732">
            <v>32</v>
          </cell>
          <cell r="E732">
            <v>5</v>
          </cell>
          <cell r="F732" t="str">
            <v>5th percentile</v>
          </cell>
        </row>
        <row r="733">
          <cell r="C733" t="str">
            <v>65-69|9</v>
          </cell>
          <cell r="D733">
            <v>33</v>
          </cell>
          <cell r="E733">
            <v>5</v>
          </cell>
          <cell r="F733" t="str">
            <v>5th percentile</v>
          </cell>
        </row>
        <row r="734">
          <cell r="C734" t="str">
            <v>65-69|10</v>
          </cell>
          <cell r="D734">
            <v>34</v>
          </cell>
          <cell r="E734">
            <v>5</v>
          </cell>
          <cell r="F734" t="str">
            <v>5th percentile</v>
          </cell>
        </row>
        <row r="735">
          <cell r="C735" t="str">
            <v>65-69|11</v>
          </cell>
          <cell r="D735">
            <v>35</v>
          </cell>
          <cell r="E735">
            <v>6</v>
          </cell>
          <cell r="F735" t="str">
            <v>9th percentile</v>
          </cell>
        </row>
        <row r="736">
          <cell r="C736" t="str">
            <v>65-69|12</v>
          </cell>
          <cell r="D736">
            <v>36</v>
          </cell>
          <cell r="E736">
            <v>6</v>
          </cell>
          <cell r="F736" t="str">
            <v>9th percentile</v>
          </cell>
        </row>
        <row r="737">
          <cell r="C737" t="str">
            <v>65-69|13</v>
          </cell>
          <cell r="D737">
            <v>37</v>
          </cell>
          <cell r="E737">
            <v>6</v>
          </cell>
          <cell r="F737" t="str">
            <v>9th percentile</v>
          </cell>
        </row>
        <row r="738">
          <cell r="C738" t="str">
            <v>65-69|14</v>
          </cell>
          <cell r="D738">
            <v>38</v>
          </cell>
          <cell r="E738">
            <v>6</v>
          </cell>
          <cell r="F738" t="str">
            <v>9th percentile</v>
          </cell>
        </row>
        <row r="739">
          <cell r="C739" t="str">
            <v>65-69|15</v>
          </cell>
          <cell r="D739">
            <v>38</v>
          </cell>
          <cell r="E739">
            <v>6</v>
          </cell>
          <cell r="F739" t="str">
            <v>9th percentile</v>
          </cell>
        </row>
        <row r="740">
          <cell r="C740" t="str">
            <v>65-69|16</v>
          </cell>
          <cell r="D740">
            <v>39</v>
          </cell>
          <cell r="E740">
            <v>7</v>
          </cell>
          <cell r="F740" t="str">
            <v>16th percentile</v>
          </cell>
        </row>
        <row r="741">
          <cell r="C741" t="str">
            <v>65-69|17</v>
          </cell>
          <cell r="D741">
            <v>40</v>
          </cell>
          <cell r="E741">
            <v>7</v>
          </cell>
          <cell r="F741" t="str">
            <v>16th percentile</v>
          </cell>
        </row>
        <row r="742">
          <cell r="C742" t="str">
            <v>65-69|18</v>
          </cell>
          <cell r="D742">
            <v>41</v>
          </cell>
          <cell r="E742">
            <v>7</v>
          </cell>
          <cell r="F742" t="str">
            <v>16th percentile</v>
          </cell>
        </row>
        <row r="743">
          <cell r="C743" t="str">
            <v>65-69|19</v>
          </cell>
          <cell r="D743">
            <v>41</v>
          </cell>
          <cell r="E743">
            <v>7</v>
          </cell>
          <cell r="F743" t="str">
            <v>16th percentile</v>
          </cell>
        </row>
        <row r="744">
          <cell r="C744" t="str">
            <v>65-69|20</v>
          </cell>
          <cell r="D744">
            <v>42</v>
          </cell>
          <cell r="E744">
            <v>8</v>
          </cell>
          <cell r="F744" t="str">
            <v>25th percentile</v>
          </cell>
        </row>
        <row r="745">
          <cell r="C745" t="str">
            <v>65-69|21</v>
          </cell>
          <cell r="D745">
            <v>43</v>
          </cell>
          <cell r="E745">
            <v>8</v>
          </cell>
          <cell r="F745" t="str">
            <v>25th percentile</v>
          </cell>
        </row>
        <row r="746">
          <cell r="C746" t="str">
            <v>65-69|22</v>
          </cell>
          <cell r="D746">
            <v>44</v>
          </cell>
          <cell r="E746">
            <v>8</v>
          </cell>
          <cell r="F746" t="str">
            <v>25th percentile</v>
          </cell>
        </row>
        <row r="747">
          <cell r="C747" t="str">
            <v>65-69|23</v>
          </cell>
          <cell r="D747">
            <v>44</v>
          </cell>
          <cell r="E747">
            <v>8</v>
          </cell>
          <cell r="F747" t="str">
            <v>25th percentile</v>
          </cell>
        </row>
        <row r="748">
          <cell r="C748" t="str">
            <v>65-69|24</v>
          </cell>
          <cell r="D748">
            <v>45</v>
          </cell>
          <cell r="E748">
            <v>9</v>
          </cell>
          <cell r="F748" t="str">
            <v>37th percentile</v>
          </cell>
        </row>
        <row r="749">
          <cell r="C749" t="str">
            <v>65-69|25</v>
          </cell>
          <cell r="D749">
            <v>46</v>
          </cell>
          <cell r="E749">
            <v>9</v>
          </cell>
          <cell r="F749" t="str">
            <v>37th percentile</v>
          </cell>
        </row>
        <row r="750">
          <cell r="C750" t="str">
            <v>65-69|26</v>
          </cell>
          <cell r="D750">
            <v>47</v>
          </cell>
          <cell r="E750">
            <v>9</v>
          </cell>
          <cell r="F750" t="str">
            <v>37th percentile</v>
          </cell>
        </row>
        <row r="751">
          <cell r="C751" t="str">
            <v>65-69|27</v>
          </cell>
          <cell r="D751">
            <v>47</v>
          </cell>
          <cell r="E751">
            <v>9</v>
          </cell>
          <cell r="F751" t="str">
            <v>37th percentile</v>
          </cell>
        </row>
        <row r="752">
          <cell r="C752" t="str">
            <v>65-69|28</v>
          </cell>
          <cell r="D752">
            <v>48</v>
          </cell>
          <cell r="E752">
            <v>9</v>
          </cell>
          <cell r="F752" t="str">
            <v>37th percentile</v>
          </cell>
        </row>
        <row r="753">
          <cell r="C753" t="str">
            <v>65-69|29</v>
          </cell>
          <cell r="D753">
            <v>49</v>
          </cell>
          <cell r="E753">
            <v>10</v>
          </cell>
          <cell r="F753" t="str">
            <v>50th percentile</v>
          </cell>
        </row>
        <row r="754">
          <cell r="C754" t="str">
            <v>65-69|30</v>
          </cell>
          <cell r="D754">
            <v>50</v>
          </cell>
          <cell r="E754">
            <v>10</v>
          </cell>
          <cell r="F754" t="str">
            <v>50th percentile</v>
          </cell>
        </row>
        <row r="755">
          <cell r="C755" t="str">
            <v>65-69|31</v>
          </cell>
          <cell r="D755">
            <v>51</v>
          </cell>
          <cell r="E755">
            <v>10</v>
          </cell>
          <cell r="F755" t="str">
            <v>50th percentile</v>
          </cell>
        </row>
        <row r="756">
          <cell r="C756" t="str">
            <v>65-69|32</v>
          </cell>
          <cell r="D756">
            <v>51</v>
          </cell>
          <cell r="E756">
            <v>10</v>
          </cell>
          <cell r="F756" t="str">
            <v>50th percentile</v>
          </cell>
        </row>
        <row r="757">
          <cell r="C757" t="str">
            <v>65-69|33</v>
          </cell>
          <cell r="D757">
            <v>52</v>
          </cell>
          <cell r="E757">
            <v>11</v>
          </cell>
          <cell r="F757" t="str">
            <v>63rd percentile</v>
          </cell>
        </row>
        <row r="758">
          <cell r="C758" t="str">
            <v>65-69|34</v>
          </cell>
          <cell r="D758">
            <v>53</v>
          </cell>
          <cell r="E758">
            <v>11</v>
          </cell>
          <cell r="F758" t="str">
            <v>63rd percentile</v>
          </cell>
        </row>
        <row r="759">
          <cell r="C759" t="str">
            <v>65-69|35</v>
          </cell>
          <cell r="D759">
            <v>54</v>
          </cell>
          <cell r="E759">
            <v>11</v>
          </cell>
          <cell r="F759" t="str">
            <v>63rd percentile</v>
          </cell>
        </row>
        <row r="760">
          <cell r="C760" t="str">
            <v>65-69|36</v>
          </cell>
          <cell r="D760">
            <v>55</v>
          </cell>
          <cell r="E760">
            <v>12</v>
          </cell>
          <cell r="F760" t="str">
            <v>75th percentile</v>
          </cell>
        </row>
        <row r="761">
          <cell r="C761" t="str">
            <v>65-69|37</v>
          </cell>
          <cell r="D761">
            <v>55</v>
          </cell>
          <cell r="E761">
            <v>12</v>
          </cell>
          <cell r="F761" t="str">
            <v>75th percentile</v>
          </cell>
        </row>
        <row r="762">
          <cell r="C762" t="str">
            <v>65-69|38</v>
          </cell>
          <cell r="D762">
            <v>56</v>
          </cell>
          <cell r="E762">
            <v>12</v>
          </cell>
          <cell r="F762" t="str">
            <v>75th percentile</v>
          </cell>
        </row>
        <row r="763">
          <cell r="C763" t="str">
            <v>65-69|39</v>
          </cell>
          <cell r="D763">
            <v>57</v>
          </cell>
          <cell r="E763">
            <v>12</v>
          </cell>
          <cell r="F763" t="str">
            <v>75th percentile</v>
          </cell>
        </row>
        <row r="764">
          <cell r="C764" t="str">
            <v>65-69|40</v>
          </cell>
          <cell r="D764">
            <v>58</v>
          </cell>
          <cell r="E764">
            <v>12</v>
          </cell>
          <cell r="F764" t="str">
            <v>75th percentile</v>
          </cell>
        </row>
        <row r="765">
          <cell r="C765" t="str">
            <v>65-69|41</v>
          </cell>
          <cell r="D765">
            <v>59</v>
          </cell>
          <cell r="E765">
            <v>13</v>
          </cell>
          <cell r="F765" t="str">
            <v>84th percentile</v>
          </cell>
        </row>
        <row r="766">
          <cell r="C766" t="str">
            <v>65-69|42</v>
          </cell>
          <cell r="D766">
            <v>60</v>
          </cell>
          <cell r="E766">
            <v>13</v>
          </cell>
          <cell r="F766" t="str">
            <v>84th percentile</v>
          </cell>
        </row>
        <row r="767">
          <cell r="C767" t="str">
            <v>65-69|43</v>
          </cell>
          <cell r="D767">
            <v>60</v>
          </cell>
          <cell r="E767">
            <v>13</v>
          </cell>
          <cell r="F767" t="str">
            <v>84th percentile</v>
          </cell>
        </row>
        <row r="768">
          <cell r="C768" t="str">
            <v>65-69|44</v>
          </cell>
          <cell r="D768">
            <v>61</v>
          </cell>
          <cell r="E768">
            <v>13</v>
          </cell>
          <cell r="F768" t="str">
            <v>84th percentile</v>
          </cell>
        </row>
        <row r="769">
          <cell r="C769" t="str">
            <v>65-69|45</v>
          </cell>
          <cell r="D769">
            <v>62</v>
          </cell>
          <cell r="E769">
            <v>14</v>
          </cell>
          <cell r="F769" t="str">
            <v>91st percentile</v>
          </cell>
        </row>
        <row r="770">
          <cell r="C770" t="str">
            <v>65-69|46</v>
          </cell>
          <cell r="D770">
            <v>63</v>
          </cell>
          <cell r="E770">
            <v>14</v>
          </cell>
          <cell r="F770" t="str">
            <v>91st percentile</v>
          </cell>
        </row>
        <row r="771">
          <cell r="C771" t="str">
            <v>65-69|47</v>
          </cell>
          <cell r="D771">
            <v>64</v>
          </cell>
          <cell r="E771">
            <v>14</v>
          </cell>
          <cell r="F771" t="str">
            <v>91st percentile</v>
          </cell>
        </row>
        <row r="772">
          <cell r="C772" t="str">
            <v>65-69|48</v>
          </cell>
          <cell r="D772">
            <v>65</v>
          </cell>
          <cell r="E772">
            <v>15</v>
          </cell>
          <cell r="F772" t="str">
            <v>95th percentile</v>
          </cell>
        </row>
        <row r="773">
          <cell r="C773" t="str">
            <v>65-69|49</v>
          </cell>
          <cell r="D773">
            <v>66</v>
          </cell>
          <cell r="E773">
            <v>15</v>
          </cell>
          <cell r="F773" t="str">
            <v>95th percentile</v>
          </cell>
        </row>
        <row r="774">
          <cell r="C774" t="str">
            <v>65-69|50</v>
          </cell>
          <cell r="D774">
            <v>67</v>
          </cell>
          <cell r="E774">
            <v>15</v>
          </cell>
          <cell r="F774" t="str">
            <v>95th percentile</v>
          </cell>
        </row>
        <row r="775">
          <cell r="C775" t="str">
            <v>65-69|51</v>
          </cell>
          <cell r="D775">
            <v>68</v>
          </cell>
          <cell r="E775">
            <v>15</v>
          </cell>
          <cell r="F775" t="str">
            <v>95th percentile</v>
          </cell>
        </row>
        <row r="776">
          <cell r="C776" t="str">
            <v>65-69|52</v>
          </cell>
          <cell r="D776">
            <v>69</v>
          </cell>
          <cell r="E776">
            <v>16</v>
          </cell>
          <cell r="F776" t="str">
            <v>98th percentile</v>
          </cell>
        </row>
        <row r="777">
          <cell r="C777" t="str">
            <v>65-69|53</v>
          </cell>
          <cell r="D777">
            <v>70</v>
          </cell>
          <cell r="E777">
            <v>16</v>
          </cell>
          <cell r="F777" t="str">
            <v>98th percentile</v>
          </cell>
        </row>
        <row r="778">
          <cell r="C778" t="str">
            <v>65-69|54</v>
          </cell>
          <cell r="D778">
            <v>71</v>
          </cell>
          <cell r="E778">
            <v>16</v>
          </cell>
          <cell r="F778" t="str">
            <v>98th percentile</v>
          </cell>
        </row>
        <row r="779">
          <cell r="C779" t="str">
            <v>65-69|55</v>
          </cell>
          <cell r="D779">
            <v>72</v>
          </cell>
          <cell r="E779">
            <v>17</v>
          </cell>
          <cell r="F779" t="str">
            <v>99th percentile</v>
          </cell>
        </row>
        <row r="780">
          <cell r="C780" t="str">
            <v>65-69|56</v>
          </cell>
          <cell r="D780">
            <v>73</v>
          </cell>
          <cell r="E780">
            <v>17</v>
          </cell>
          <cell r="F780" t="str">
            <v>99th percentile</v>
          </cell>
        </row>
        <row r="781">
          <cell r="C781" t="str">
            <v>65-69|57</v>
          </cell>
          <cell r="D781">
            <v>74</v>
          </cell>
          <cell r="E781">
            <v>17</v>
          </cell>
          <cell r="F781" t="str">
            <v>99th percentile</v>
          </cell>
        </row>
        <row r="782">
          <cell r="C782" t="str">
            <v>65-69|58</v>
          </cell>
          <cell r="D782">
            <v>75</v>
          </cell>
          <cell r="E782">
            <v>18</v>
          </cell>
          <cell r="F782" t="str">
            <v>99.6th percentile</v>
          </cell>
        </row>
        <row r="783">
          <cell r="C783" t="str">
            <v>65-69|59</v>
          </cell>
          <cell r="D783">
            <v>76</v>
          </cell>
          <cell r="E783">
            <v>18</v>
          </cell>
          <cell r="F783" t="str">
            <v>99.6th percentile</v>
          </cell>
        </row>
        <row r="784">
          <cell r="C784" t="str">
            <v>65-69|60</v>
          </cell>
          <cell r="D784">
            <v>77</v>
          </cell>
          <cell r="E784">
            <v>18</v>
          </cell>
          <cell r="F784" t="str">
            <v>99.6th percentile</v>
          </cell>
        </row>
        <row r="785">
          <cell r="C785" t="str">
            <v>65-69|61</v>
          </cell>
          <cell r="D785">
            <v>78</v>
          </cell>
          <cell r="E785">
            <v>18</v>
          </cell>
          <cell r="F785" t="str">
            <v>99.6th percentile</v>
          </cell>
        </row>
        <row r="786">
          <cell r="C786" t="str">
            <v>65-69|62</v>
          </cell>
          <cell r="D786">
            <v>80</v>
          </cell>
          <cell r="E786">
            <v>19</v>
          </cell>
          <cell r="F786" t="str">
            <v>99.9th percentile</v>
          </cell>
        </row>
        <row r="787">
          <cell r="C787" t="str">
            <v>65-69|63</v>
          </cell>
          <cell r="D787">
            <v>80</v>
          </cell>
          <cell r="E787">
            <v>19</v>
          </cell>
          <cell r="F787" t="str">
            <v>99.9th percentile</v>
          </cell>
        </row>
        <row r="788">
          <cell r="C788" t="str">
            <v>65-69|64</v>
          </cell>
          <cell r="D788">
            <v>80</v>
          </cell>
          <cell r="E788">
            <v>19</v>
          </cell>
          <cell r="F788" t="str">
            <v>99.9th percentile</v>
          </cell>
        </row>
        <row r="789">
          <cell r="C789" t="str">
            <v>65-69|65</v>
          </cell>
          <cell r="D789">
            <v>80</v>
          </cell>
          <cell r="E789">
            <v>19</v>
          </cell>
          <cell r="F789" t="str">
            <v>99.9th percentile</v>
          </cell>
        </row>
        <row r="790">
          <cell r="C790" t="str">
            <v>65-69|66</v>
          </cell>
          <cell r="D790">
            <v>80</v>
          </cell>
          <cell r="E790">
            <v>19</v>
          </cell>
          <cell r="F790" t="str">
            <v>99.9th percentile</v>
          </cell>
        </row>
        <row r="791">
          <cell r="C791" t="str">
            <v>65-69|67</v>
          </cell>
          <cell r="D791">
            <v>80</v>
          </cell>
          <cell r="E791">
            <v>19</v>
          </cell>
          <cell r="F791" t="str">
            <v>99.9th percentile</v>
          </cell>
        </row>
        <row r="792">
          <cell r="C792" t="str">
            <v>65-69|68</v>
          </cell>
          <cell r="D792">
            <v>80</v>
          </cell>
          <cell r="E792">
            <v>19</v>
          </cell>
          <cell r="F792" t="str">
            <v>99.9th percentile</v>
          </cell>
        </row>
        <row r="793">
          <cell r="C793" t="str">
            <v>65-69|69</v>
          </cell>
          <cell r="D793">
            <v>80</v>
          </cell>
          <cell r="E793">
            <v>19</v>
          </cell>
          <cell r="F793" t="str">
            <v>99.9th percentile</v>
          </cell>
        </row>
        <row r="794">
          <cell r="C794" t="str">
            <v>65-69|70</v>
          </cell>
          <cell r="D794">
            <v>80</v>
          </cell>
          <cell r="E794">
            <v>19</v>
          </cell>
          <cell r="F794" t="str">
            <v>99.9th percentile</v>
          </cell>
        </row>
        <row r="795">
          <cell r="C795" t="str">
            <v>65-69|71</v>
          </cell>
          <cell r="D795">
            <v>80</v>
          </cell>
          <cell r="E795">
            <v>19</v>
          </cell>
          <cell r="F795" t="str">
            <v>99.9th percentile</v>
          </cell>
        </row>
        <row r="796">
          <cell r="C796" t="str">
            <v>70-74|0</v>
          </cell>
          <cell r="D796">
            <v>20</v>
          </cell>
          <cell r="E796">
            <v>1</v>
          </cell>
          <cell r="F796" t="str">
            <v>0.1st percentile</v>
          </cell>
        </row>
        <row r="797">
          <cell r="C797" t="str">
            <v>70-74|1</v>
          </cell>
          <cell r="D797">
            <v>24</v>
          </cell>
          <cell r="E797">
            <v>2</v>
          </cell>
          <cell r="F797" t="str">
            <v>0.4th percentile</v>
          </cell>
        </row>
        <row r="798">
          <cell r="C798" t="str">
            <v>70-74|2</v>
          </cell>
          <cell r="D798">
            <v>26</v>
          </cell>
          <cell r="E798">
            <v>3</v>
          </cell>
          <cell r="F798" t="str">
            <v>1st percentile</v>
          </cell>
        </row>
        <row r="799">
          <cell r="C799" t="str">
            <v>70-74|3</v>
          </cell>
          <cell r="D799">
            <v>28</v>
          </cell>
          <cell r="E799">
            <v>3</v>
          </cell>
          <cell r="F799" t="str">
            <v>1st percentile</v>
          </cell>
        </row>
        <row r="800">
          <cell r="C800" t="str">
            <v>70-74|4</v>
          </cell>
          <cell r="D800">
            <v>29</v>
          </cell>
          <cell r="E800">
            <v>4</v>
          </cell>
          <cell r="F800" t="str">
            <v>2nd percentile</v>
          </cell>
        </row>
        <row r="801">
          <cell r="C801" t="str">
            <v>70-74|5</v>
          </cell>
          <cell r="D801">
            <v>31</v>
          </cell>
          <cell r="E801">
            <v>4</v>
          </cell>
          <cell r="F801" t="str">
            <v>2nd percentile</v>
          </cell>
        </row>
        <row r="802">
          <cell r="C802" t="str">
            <v>70-74|6</v>
          </cell>
          <cell r="D802">
            <v>32</v>
          </cell>
          <cell r="E802">
            <v>5</v>
          </cell>
          <cell r="F802" t="str">
            <v>5th percentile</v>
          </cell>
        </row>
        <row r="803">
          <cell r="C803" t="str">
            <v>70-74|7</v>
          </cell>
          <cell r="D803">
            <v>33</v>
          </cell>
          <cell r="E803">
            <v>5</v>
          </cell>
          <cell r="F803" t="str">
            <v>5th percentile</v>
          </cell>
        </row>
        <row r="804">
          <cell r="C804" t="str">
            <v>70-74|8</v>
          </cell>
          <cell r="D804">
            <v>34</v>
          </cell>
          <cell r="E804">
            <v>5</v>
          </cell>
          <cell r="F804" t="str">
            <v>5th percentile</v>
          </cell>
        </row>
        <row r="805">
          <cell r="C805" t="str">
            <v>70-74|9</v>
          </cell>
          <cell r="D805">
            <v>35</v>
          </cell>
          <cell r="E805">
            <v>6</v>
          </cell>
          <cell r="F805" t="str">
            <v>9th percentile</v>
          </cell>
        </row>
        <row r="806">
          <cell r="C806" t="str">
            <v>70-74|10</v>
          </cell>
          <cell r="D806">
            <v>36</v>
          </cell>
          <cell r="E806">
            <v>6</v>
          </cell>
          <cell r="F806" t="str">
            <v>9th percentile</v>
          </cell>
        </row>
        <row r="807">
          <cell r="C807" t="str">
            <v>70-74|11</v>
          </cell>
          <cell r="D807">
            <v>37</v>
          </cell>
          <cell r="E807">
            <v>6</v>
          </cell>
          <cell r="F807" t="str">
            <v>9th percentile</v>
          </cell>
        </row>
        <row r="808">
          <cell r="C808" t="str">
            <v>70-74|12</v>
          </cell>
          <cell r="D808">
            <v>37</v>
          </cell>
          <cell r="E808">
            <v>6</v>
          </cell>
          <cell r="F808" t="str">
            <v>9th percentile</v>
          </cell>
        </row>
        <row r="809">
          <cell r="C809" t="str">
            <v>70-74|13</v>
          </cell>
          <cell r="D809">
            <v>38</v>
          </cell>
          <cell r="E809">
            <v>6</v>
          </cell>
          <cell r="F809" t="str">
            <v>9th percentile</v>
          </cell>
        </row>
        <row r="810">
          <cell r="C810" t="str">
            <v>70-74|14</v>
          </cell>
          <cell r="D810">
            <v>39</v>
          </cell>
          <cell r="E810">
            <v>7</v>
          </cell>
          <cell r="F810" t="str">
            <v>16th percentile</v>
          </cell>
        </row>
        <row r="811">
          <cell r="C811" t="str">
            <v>70-74|15</v>
          </cell>
          <cell r="D811">
            <v>40</v>
          </cell>
          <cell r="E811">
            <v>7</v>
          </cell>
          <cell r="F811" t="str">
            <v>16th percentile</v>
          </cell>
        </row>
        <row r="812">
          <cell r="C812" t="str">
            <v>70-74|16</v>
          </cell>
          <cell r="D812">
            <v>41</v>
          </cell>
          <cell r="E812">
            <v>7</v>
          </cell>
          <cell r="F812" t="str">
            <v>16th percentile</v>
          </cell>
        </row>
        <row r="813">
          <cell r="C813" t="str">
            <v>70-74|17</v>
          </cell>
          <cell r="D813">
            <v>41</v>
          </cell>
          <cell r="E813">
            <v>7</v>
          </cell>
          <cell r="F813" t="str">
            <v>16th percentile</v>
          </cell>
        </row>
        <row r="814">
          <cell r="C814" t="str">
            <v>70-74|18</v>
          </cell>
          <cell r="D814">
            <v>42</v>
          </cell>
          <cell r="E814">
            <v>8</v>
          </cell>
          <cell r="F814" t="str">
            <v>25th percentile</v>
          </cell>
        </row>
        <row r="815">
          <cell r="C815" t="str">
            <v>70-74|19</v>
          </cell>
          <cell r="D815">
            <v>43</v>
          </cell>
          <cell r="E815">
            <v>8</v>
          </cell>
          <cell r="F815" t="str">
            <v>25th percentile</v>
          </cell>
        </row>
        <row r="816">
          <cell r="C816" t="str">
            <v>70-74|20</v>
          </cell>
          <cell r="D816">
            <v>44</v>
          </cell>
          <cell r="E816">
            <v>8</v>
          </cell>
          <cell r="F816" t="str">
            <v>25th percentile</v>
          </cell>
        </row>
        <row r="817">
          <cell r="C817" t="str">
            <v>70-74|21</v>
          </cell>
          <cell r="D817">
            <v>45</v>
          </cell>
          <cell r="E817">
            <v>9</v>
          </cell>
          <cell r="F817" t="str">
            <v>37th percentile</v>
          </cell>
        </row>
        <row r="818">
          <cell r="C818" t="str">
            <v>70-74|22</v>
          </cell>
          <cell r="D818">
            <v>45</v>
          </cell>
          <cell r="E818">
            <v>9</v>
          </cell>
          <cell r="F818" t="str">
            <v>37th percentile</v>
          </cell>
        </row>
        <row r="819">
          <cell r="C819" t="str">
            <v>70-74|23</v>
          </cell>
          <cell r="D819">
            <v>46</v>
          </cell>
          <cell r="E819">
            <v>9</v>
          </cell>
          <cell r="F819" t="str">
            <v>37th percentile</v>
          </cell>
        </row>
        <row r="820">
          <cell r="C820" t="str">
            <v>70-74|24</v>
          </cell>
          <cell r="D820">
            <v>47</v>
          </cell>
          <cell r="E820">
            <v>9</v>
          </cell>
          <cell r="F820" t="str">
            <v>37th percentile</v>
          </cell>
        </row>
        <row r="821">
          <cell r="C821" t="str">
            <v>70-74|25</v>
          </cell>
          <cell r="D821">
            <v>48</v>
          </cell>
          <cell r="E821">
            <v>9</v>
          </cell>
          <cell r="F821" t="str">
            <v>37th percentile</v>
          </cell>
        </row>
        <row r="822">
          <cell r="C822" t="str">
            <v>70-74|26</v>
          </cell>
          <cell r="D822">
            <v>49</v>
          </cell>
          <cell r="E822">
            <v>10</v>
          </cell>
          <cell r="F822" t="str">
            <v>50th percentile</v>
          </cell>
        </row>
        <row r="823">
          <cell r="C823" t="str">
            <v>70-74|27</v>
          </cell>
          <cell r="D823">
            <v>49</v>
          </cell>
          <cell r="E823">
            <v>10</v>
          </cell>
          <cell r="F823" t="str">
            <v>50th percentile</v>
          </cell>
        </row>
        <row r="824">
          <cell r="C824" t="str">
            <v>70-74|28</v>
          </cell>
          <cell r="D824">
            <v>50</v>
          </cell>
          <cell r="E824">
            <v>10</v>
          </cell>
          <cell r="F824" t="str">
            <v>50th percentile</v>
          </cell>
        </row>
        <row r="825">
          <cell r="C825" t="str">
            <v>70-74|29</v>
          </cell>
          <cell r="D825">
            <v>51</v>
          </cell>
          <cell r="E825">
            <v>10</v>
          </cell>
          <cell r="F825" t="str">
            <v>50th percentile</v>
          </cell>
        </row>
        <row r="826">
          <cell r="C826" t="str">
            <v>70-74|30</v>
          </cell>
          <cell r="D826">
            <v>52</v>
          </cell>
          <cell r="E826">
            <v>11</v>
          </cell>
          <cell r="F826" t="str">
            <v>63rd percentile</v>
          </cell>
        </row>
        <row r="827">
          <cell r="C827" t="str">
            <v>70-74|31</v>
          </cell>
          <cell r="D827">
            <v>53</v>
          </cell>
          <cell r="E827">
            <v>11</v>
          </cell>
          <cell r="F827" t="str">
            <v>63rd percentile</v>
          </cell>
        </row>
        <row r="828">
          <cell r="C828" t="str">
            <v>70-74|32</v>
          </cell>
          <cell r="D828">
            <v>54</v>
          </cell>
          <cell r="E828">
            <v>11</v>
          </cell>
          <cell r="F828" t="str">
            <v>63rd percentile</v>
          </cell>
        </row>
        <row r="829">
          <cell r="C829" t="str">
            <v>70-74|33</v>
          </cell>
          <cell r="D829">
            <v>55</v>
          </cell>
          <cell r="E829">
            <v>12</v>
          </cell>
          <cell r="F829" t="str">
            <v>75th percentile</v>
          </cell>
        </row>
        <row r="830">
          <cell r="C830" t="str">
            <v>70-74|34</v>
          </cell>
          <cell r="D830">
            <v>56</v>
          </cell>
          <cell r="E830">
            <v>12</v>
          </cell>
          <cell r="F830" t="str">
            <v>75th percentile</v>
          </cell>
        </row>
        <row r="831">
          <cell r="C831" t="str">
            <v>70-74|35</v>
          </cell>
          <cell r="D831">
            <v>57</v>
          </cell>
          <cell r="E831">
            <v>12</v>
          </cell>
          <cell r="F831" t="str">
            <v>75th percentile</v>
          </cell>
        </row>
        <row r="832">
          <cell r="C832" t="str">
            <v>70-74|36</v>
          </cell>
          <cell r="D832">
            <v>58</v>
          </cell>
          <cell r="E832">
            <v>12</v>
          </cell>
          <cell r="F832" t="str">
            <v>75th percentile</v>
          </cell>
        </row>
        <row r="833">
          <cell r="C833" t="str">
            <v>70-74|37</v>
          </cell>
          <cell r="D833">
            <v>59</v>
          </cell>
          <cell r="E833">
            <v>13</v>
          </cell>
          <cell r="F833" t="str">
            <v>84th percentile</v>
          </cell>
        </row>
        <row r="834">
          <cell r="C834" t="str">
            <v>70-74|38</v>
          </cell>
          <cell r="D834">
            <v>59</v>
          </cell>
          <cell r="E834">
            <v>13</v>
          </cell>
          <cell r="F834" t="str">
            <v>84th percentile</v>
          </cell>
        </row>
        <row r="835">
          <cell r="C835" t="str">
            <v>70-74|39</v>
          </cell>
          <cell r="D835">
            <v>60</v>
          </cell>
          <cell r="E835">
            <v>13</v>
          </cell>
          <cell r="F835" t="str">
            <v>84th percentile</v>
          </cell>
        </row>
        <row r="836">
          <cell r="C836" t="str">
            <v>70-74|40</v>
          </cell>
          <cell r="D836">
            <v>61</v>
          </cell>
          <cell r="E836">
            <v>13</v>
          </cell>
          <cell r="F836" t="str">
            <v>84th percentile</v>
          </cell>
        </row>
        <row r="837">
          <cell r="C837" t="str">
            <v>70-74|41</v>
          </cell>
          <cell r="D837">
            <v>62</v>
          </cell>
          <cell r="E837">
            <v>14</v>
          </cell>
          <cell r="F837" t="str">
            <v>91st percentile</v>
          </cell>
        </row>
        <row r="838">
          <cell r="C838" t="str">
            <v>70-74|42</v>
          </cell>
          <cell r="D838">
            <v>63</v>
          </cell>
          <cell r="E838">
            <v>14</v>
          </cell>
          <cell r="F838" t="str">
            <v>91st percentile</v>
          </cell>
        </row>
        <row r="839">
          <cell r="C839" t="str">
            <v>70-74|43</v>
          </cell>
          <cell r="D839">
            <v>64</v>
          </cell>
          <cell r="E839">
            <v>14</v>
          </cell>
          <cell r="F839" t="str">
            <v>91st percentile</v>
          </cell>
        </row>
        <row r="840">
          <cell r="C840" t="str">
            <v>70-74|44</v>
          </cell>
          <cell r="D840">
            <v>64</v>
          </cell>
          <cell r="E840">
            <v>14</v>
          </cell>
          <cell r="F840" t="str">
            <v>91st percentile</v>
          </cell>
        </row>
        <row r="841">
          <cell r="C841" t="str">
            <v>70-74|45</v>
          </cell>
          <cell r="D841">
            <v>65</v>
          </cell>
          <cell r="E841">
            <v>15</v>
          </cell>
          <cell r="F841" t="str">
            <v>95th percentile</v>
          </cell>
        </row>
        <row r="842">
          <cell r="C842" t="str">
            <v>70-74|46</v>
          </cell>
          <cell r="D842">
            <v>66</v>
          </cell>
          <cell r="E842">
            <v>15</v>
          </cell>
          <cell r="F842" t="str">
            <v>95th percentile</v>
          </cell>
        </row>
        <row r="843">
          <cell r="C843" t="str">
            <v>70-74|47</v>
          </cell>
          <cell r="D843">
            <v>67</v>
          </cell>
          <cell r="E843">
            <v>15</v>
          </cell>
          <cell r="F843" t="str">
            <v>95th percentile</v>
          </cell>
        </row>
        <row r="844">
          <cell r="C844" t="str">
            <v>70-74|48</v>
          </cell>
          <cell r="D844">
            <v>68</v>
          </cell>
          <cell r="E844">
            <v>15</v>
          </cell>
          <cell r="F844" t="str">
            <v>95th percentile</v>
          </cell>
        </row>
        <row r="845">
          <cell r="C845" t="str">
            <v>70-74|49</v>
          </cell>
          <cell r="D845">
            <v>69</v>
          </cell>
          <cell r="E845">
            <v>16</v>
          </cell>
          <cell r="F845" t="str">
            <v>98th percentile</v>
          </cell>
        </row>
        <row r="846">
          <cell r="C846" t="str">
            <v>70-74|50</v>
          </cell>
          <cell r="D846">
            <v>70</v>
          </cell>
          <cell r="E846">
            <v>16</v>
          </cell>
          <cell r="F846" t="str">
            <v>98th percentile</v>
          </cell>
        </row>
        <row r="847">
          <cell r="C847" t="str">
            <v>70-74|51</v>
          </cell>
          <cell r="D847">
            <v>71</v>
          </cell>
          <cell r="E847">
            <v>16</v>
          </cell>
          <cell r="F847" t="str">
            <v>98th percentile</v>
          </cell>
        </row>
        <row r="848">
          <cell r="C848" t="str">
            <v>70-74|52</v>
          </cell>
          <cell r="D848">
            <v>72</v>
          </cell>
          <cell r="E848">
            <v>17</v>
          </cell>
          <cell r="F848" t="str">
            <v>99th percentile</v>
          </cell>
        </row>
        <row r="849">
          <cell r="C849" t="str">
            <v>70-74|53</v>
          </cell>
          <cell r="D849">
            <v>73</v>
          </cell>
          <cell r="E849">
            <v>17</v>
          </cell>
          <cell r="F849" t="str">
            <v>99th percentile</v>
          </cell>
        </row>
        <row r="850">
          <cell r="C850" t="str">
            <v>70-74|54</v>
          </cell>
          <cell r="D850">
            <v>74</v>
          </cell>
          <cell r="E850">
            <v>17</v>
          </cell>
          <cell r="F850" t="str">
            <v>99th percentile</v>
          </cell>
        </row>
        <row r="851">
          <cell r="C851" t="str">
            <v>70-74|55</v>
          </cell>
          <cell r="D851">
            <v>75</v>
          </cell>
          <cell r="E851">
            <v>18</v>
          </cell>
          <cell r="F851" t="str">
            <v>99.6th percentile</v>
          </cell>
        </row>
        <row r="852">
          <cell r="C852" t="str">
            <v>70-74|56</v>
          </cell>
          <cell r="D852">
            <v>76</v>
          </cell>
          <cell r="E852">
            <v>18</v>
          </cell>
          <cell r="F852" t="str">
            <v>99.6th percentile</v>
          </cell>
        </row>
        <row r="853">
          <cell r="C853" t="str">
            <v>70-74|57</v>
          </cell>
          <cell r="D853">
            <v>77</v>
          </cell>
          <cell r="E853">
            <v>18</v>
          </cell>
          <cell r="F853" t="str">
            <v>99.6th percentile</v>
          </cell>
        </row>
        <row r="854">
          <cell r="C854" t="str">
            <v>70-74|58</v>
          </cell>
          <cell r="D854">
            <v>78</v>
          </cell>
          <cell r="E854">
            <v>18</v>
          </cell>
          <cell r="F854" t="str">
            <v>99.6th percentile</v>
          </cell>
        </row>
        <row r="855">
          <cell r="C855" t="str">
            <v>70-74|59</v>
          </cell>
          <cell r="D855">
            <v>79</v>
          </cell>
          <cell r="E855">
            <v>19</v>
          </cell>
          <cell r="F855" t="str">
            <v>99.9th percentile</v>
          </cell>
        </row>
        <row r="856">
          <cell r="C856" t="str">
            <v>70-74|60</v>
          </cell>
          <cell r="D856">
            <v>80</v>
          </cell>
          <cell r="E856">
            <v>19</v>
          </cell>
          <cell r="F856" t="str">
            <v>99.9th percentile</v>
          </cell>
        </row>
        <row r="857">
          <cell r="C857" t="str">
            <v>70-74|61</v>
          </cell>
          <cell r="D857">
            <v>80</v>
          </cell>
          <cell r="E857">
            <v>19</v>
          </cell>
          <cell r="F857" t="str">
            <v>99.9th percentile</v>
          </cell>
        </row>
        <row r="858">
          <cell r="C858" t="str">
            <v>70-74|62</v>
          </cell>
          <cell r="D858">
            <v>80</v>
          </cell>
          <cell r="E858">
            <v>19</v>
          </cell>
          <cell r="F858" t="str">
            <v>99.9th percentile</v>
          </cell>
        </row>
        <row r="859">
          <cell r="C859" t="str">
            <v>70-74|63</v>
          </cell>
          <cell r="D859">
            <v>80</v>
          </cell>
          <cell r="E859">
            <v>19</v>
          </cell>
          <cell r="F859" t="str">
            <v>99.9th percentile</v>
          </cell>
        </row>
        <row r="860">
          <cell r="C860" t="str">
            <v>70-74|64</v>
          </cell>
          <cell r="D860">
            <v>80</v>
          </cell>
          <cell r="E860">
            <v>19</v>
          </cell>
          <cell r="F860" t="str">
            <v>99.9th percentile</v>
          </cell>
        </row>
        <row r="861">
          <cell r="C861" t="str">
            <v>70-74|65</v>
          </cell>
          <cell r="D861">
            <v>80</v>
          </cell>
          <cell r="E861">
            <v>19</v>
          </cell>
          <cell r="F861" t="str">
            <v>99.9th percentile</v>
          </cell>
        </row>
        <row r="862">
          <cell r="C862" t="str">
            <v>70-74|66</v>
          </cell>
          <cell r="D862">
            <v>80</v>
          </cell>
          <cell r="E862">
            <v>19</v>
          </cell>
          <cell r="F862" t="str">
            <v>99.9th percentile</v>
          </cell>
        </row>
        <row r="863">
          <cell r="C863" t="str">
            <v>70-74|67</v>
          </cell>
          <cell r="D863">
            <v>80</v>
          </cell>
          <cell r="E863">
            <v>19</v>
          </cell>
          <cell r="F863" t="str">
            <v>99.9th percentile</v>
          </cell>
        </row>
        <row r="864">
          <cell r="C864" t="str">
            <v>70-74|68</v>
          </cell>
          <cell r="D864">
            <v>80</v>
          </cell>
          <cell r="E864">
            <v>19</v>
          </cell>
          <cell r="F864" t="str">
            <v>99.9th percentile</v>
          </cell>
        </row>
        <row r="865">
          <cell r="C865" t="str">
            <v>70-74|69</v>
          </cell>
          <cell r="D865">
            <v>80</v>
          </cell>
          <cell r="E865">
            <v>19</v>
          </cell>
          <cell r="F865" t="str">
            <v>99.9th percentile</v>
          </cell>
        </row>
        <row r="866">
          <cell r="C866" t="str">
            <v>70-74|70</v>
          </cell>
          <cell r="D866">
            <v>80</v>
          </cell>
          <cell r="E866">
            <v>19</v>
          </cell>
          <cell r="F866" t="str">
            <v>99.9th percentile</v>
          </cell>
        </row>
        <row r="867">
          <cell r="C867" t="str">
            <v>70-74|71</v>
          </cell>
          <cell r="D867">
            <v>80</v>
          </cell>
          <cell r="E867">
            <v>19</v>
          </cell>
          <cell r="F867" t="str">
            <v>99.9th percentile</v>
          </cell>
        </row>
        <row r="868">
          <cell r="C868" t="str">
            <v>75-79|0</v>
          </cell>
          <cell r="D868">
            <v>20</v>
          </cell>
          <cell r="E868">
            <v>1</v>
          </cell>
          <cell r="F868" t="str">
            <v>0.1st percentile</v>
          </cell>
        </row>
        <row r="869">
          <cell r="C869" t="str">
            <v>75-79|1</v>
          </cell>
          <cell r="D869">
            <v>24</v>
          </cell>
          <cell r="E869">
            <v>2</v>
          </cell>
          <cell r="F869" t="str">
            <v>0.4th percentile</v>
          </cell>
        </row>
        <row r="870">
          <cell r="C870" t="str">
            <v>75-79|2</v>
          </cell>
          <cell r="D870">
            <v>27</v>
          </cell>
          <cell r="E870">
            <v>3</v>
          </cell>
          <cell r="F870" t="str">
            <v>1st percentile</v>
          </cell>
        </row>
        <row r="871">
          <cell r="C871" t="str">
            <v>75-79|3</v>
          </cell>
          <cell r="D871">
            <v>29</v>
          </cell>
          <cell r="E871">
            <v>4</v>
          </cell>
          <cell r="F871" t="str">
            <v>2nd percentile</v>
          </cell>
        </row>
        <row r="872">
          <cell r="C872" t="str">
            <v>75-79|4</v>
          </cell>
          <cell r="D872">
            <v>30</v>
          </cell>
          <cell r="E872">
            <v>4</v>
          </cell>
          <cell r="F872" t="str">
            <v>2nd percentile</v>
          </cell>
        </row>
        <row r="873">
          <cell r="C873" t="str">
            <v>75-79|5</v>
          </cell>
          <cell r="D873">
            <v>32</v>
          </cell>
          <cell r="E873">
            <v>5</v>
          </cell>
          <cell r="F873" t="str">
            <v>5th percentile</v>
          </cell>
        </row>
        <row r="874">
          <cell r="C874" t="str">
            <v>75-79|6</v>
          </cell>
          <cell r="D874">
            <v>33</v>
          </cell>
          <cell r="E874">
            <v>5</v>
          </cell>
          <cell r="F874" t="str">
            <v>5th percentile</v>
          </cell>
        </row>
        <row r="875">
          <cell r="C875" t="str">
            <v>75-79|7</v>
          </cell>
          <cell r="D875">
            <v>34</v>
          </cell>
          <cell r="E875">
            <v>5</v>
          </cell>
          <cell r="F875" t="str">
            <v>5th percentile</v>
          </cell>
        </row>
        <row r="876">
          <cell r="C876" t="str">
            <v>75-79|8</v>
          </cell>
          <cell r="D876">
            <v>35</v>
          </cell>
          <cell r="E876">
            <v>6</v>
          </cell>
          <cell r="F876" t="str">
            <v>9th percentile</v>
          </cell>
        </row>
        <row r="877">
          <cell r="C877" t="str">
            <v>75-79|9</v>
          </cell>
          <cell r="D877">
            <v>36</v>
          </cell>
          <cell r="E877">
            <v>6</v>
          </cell>
          <cell r="F877" t="str">
            <v>9th percentile</v>
          </cell>
        </row>
        <row r="878">
          <cell r="C878" t="str">
            <v>75-79|10</v>
          </cell>
          <cell r="D878">
            <v>37</v>
          </cell>
          <cell r="E878">
            <v>6</v>
          </cell>
          <cell r="F878" t="str">
            <v>9th percentile</v>
          </cell>
        </row>
        <row r="879">
          <cell r="C879" t="str">
            <v>75-79|11</v>
          </cell>
          <cell r="D879">
            <v>38</v>
          </cell>
          <cell r="E879">
            <v>6</v>
          </cell>
          <cell r="F879" t="str">
            <v>9th percentile</v>
          </cell>
        </row>
        <row r="880">
          <cell r="C880" t="str">
            <v>75-79|12</v>
          </cell>
          <cell r="D880">
            <v>39</v>
          </cell>
          <cell r="E880">
            <v>7</v>
          </cell>
          <cell r="F880" t="str">
            <v>16th percentile</v>
          </cell>
        </row>
        <row r="881">
          <cell r="C881" t="str">
            <v>75-79|13</v>
          </cell>
          <cell r="D881">
            <v>40</v>
          </cell>
          <cell r="E881">
            <v>7</v>
          </cell>
          <cell r="F881" t="str">
            <v>16th percentile</v>
          </cell>
        </row>
        <row r="882">
          <cell r="C882" t="str">
            <v>75-79|14</v>
          </cell>
          <cell r="D882">
            <v>41</v>
          </cell>
          <cell r="E882">
            <v>7</v>
          </cell>
          <cell r="F882" t="str">
            <v>16th percentile</v>
          </cell>
        </row>
        <row r="883">
          <cell r="C883" t="str">
            <v>75-79|15</v>
          </cell>
          <cell r="D883">
            <v>42</v>
          </cell>
          <cell r="E883">
            <v>8</v>
          </cell>
          <cell r="F883" t="str">
            <v>25th percentile</v>
          </cell>
        </row>
        <row r="884">
          <cell r="C884" t="str">
            <v>75-79|16</v>
          </cell>
          <cell r="D884">
            <v>42</v>
          </cell>
          <cell r="E884">
            <v>8</v>
          </cell>
          <cell r="F884" t="str">
            <v>25th percentile</v>
          </cell>
        </row>
        <row r="885">
          <cell r="C885" t="str">
            <v>75-79|17</v>
          </cell>
          <cell r="D885">
            <v>43</v>
          </cell>
          <cell r="E885">
            <v>8</v>
          </cell>
          <cell r="F885" t="str">
            <v>25th percentile</v>
          </cell>
        </row>
        <row r="886">
          <cell r="C886" t="str">
            <v>75-79|18</v>
          </cell>
          <cell r="D886">
            <v>44</v>
          </cell>
          <cell r="E886">
            <v>8</v>
          </cell>
          <cell r="F886" t="str">
            <v>25th percentile</v>
          </cell>
        </row>
        <row r="887">
          <cell r="C887" t="str">
            <v>75-79|19</v>
          </cell>
          <cell r="D887">
            <v>45</v>
          </cell>
          <cell r="E887">
            <v>9</v>
          </cell>
          <cell r="F887" t="str">
            <v>37th percentile</v>
          </cell>
        </row>
        <row r="888">
          <cell r="C888" t="str">
            <v>75-79|20</v>
          </cell>
          <cell r="D888">
            <v>46</v>
          </cell>
          <cell r="E888">
            <v>9</v>
          </cell>
          <cell r="F888" t="str">
            <v>37th percentile</v>
          </cell>
        </row>
        <row r="889">
          <cell r="C889" t="str">
            <v>75-79|21</v>
          </cell>
          <cell r="D889">
            <v>47</v>
          </cell>
          <cell r="E889">
            <v>9</v>
          </cell>
          <cell r="F889" t="str">
            <v>37th percentile</v>
          </cell>
        </row>
        <row r="890">
          <cell r="C890" t="str">
            <v>75-79|22</v>
          </cell>
          <cell r="D890">
            <v>48</v>
          </cell>
          <cell r="E890">
            <v>9</v>
          </cell>
          <cell r="F890" t="str">
            <v>37th percentile</v>
          </cell>
        </row>
        <row r="891">
          <cell r="C891" t="str">
            <v>75-79|23</v>
          </cell>
          <cell r="D891">
            <v>49</v>
          </cell>
          <cell r="E891">
            <v>10</v>
          </cell>
          <cell r="F891" t="str">
            <v>50th percentile</v>
          </cell>
        </row>
        <row r="892">
          <cell r="C892" t="str">
            <v>75-79|24</v>
          </cell>
          <cell r="D892">
            <v>49</v>
          </cell>
          <cell r="E892">
            <v>10</v>
          </cell>
          <cell r="F892" t="str">
            <v>50th percentile</v>
          </cell>
        </row>
        <row r="893">
          <cell r="C893" t="str">
            <v>75-79|25</v>
          </cell>
          <cell r="D893">
            <v>50</v>
          </cell>
          <cell r="E893">
            <v>10</v>
          </cell>
          <cell r="F893" t="str">
            <v>50th percentile</v>
          </cell>
        </row>
        <row r="894">
          <cell r="C894" t="str">
            <v>75-79|26</v>
          </cell>
          <cell r="D894">
            <v>51</v>
          </cell>
          <cell r="E894">
            <v>10</v>
          </cell>
          <cell r="F894" t="str">
            <v>50th percentile</v>
          </cell>
        </row>
        <row r="895">
          <cell r="C895" t="str">
            <v>75-79|27</v>
          </cell>
          <cell r="D895">
            <v>52</v>
          </cell>
          <cell r="E895">
            <v>11</v>
          </cell>
          <cell r="F895" t="str">
            <v>63rd percentile</v>
          </cell>
        </row>
        <row r="896">
          <cell r="C896" t="str">
            <v>75-79|28</v>
          </cell>
          <cell r="D896">
            <v>53</v>
          </cell>
          <cell r="E896">
            <v>11</v>
          </cell>
          <cell r="F896" t="str">
            <v>63rd percentile</v>
          </cell>
        </row>
        <row r="897">
          <cell r="C897" t="str">
            <v>75-79|29</v>
          </cell>
          <cell r="D897">
            <v>54</v>
          </cell>
          <cell r="E897">
            <v>11</v>
          </cell>
          <cell r="F897" t="str">
            <v>63rd percentile</v>
          </cell>
        </row>
        <row r="898">
          <cell r="C898" t="str">
            <v>75-79|30</v>
          </cell>
          <cell r="D898">
            <v>55</v>
          </cell>
          <cell r="E898">
            <v>12</v>
          </cell>
          <cell r="F898" t="str">
            <v>75th percentile</v>
          </cell>
        </row>
        <row r="899">
          <cell r="C899" t="str">
            <v>75-79|31</v>
          </cell>
          <cell r="D899">
            <v>56</v>
          </cell>
          <cell r="E899">
            <v>12</v>
          </cell>
          <cell r="F899" t="str">
            <v>75th percentile</v>
          </cell>
        </row>
        <row r="900">
          <cell r="C900" t="str">
            <v>75-79|32</v>
          </cell>
          <cell r="D900">
            <v>57</v>
          </cell>
          <cell r="E900">
            <v>12</v>
          </cell>
          <cell r="F900" t="str">
            <v>75th percentile</v>
          </cell>
        </row>
        <row r="901">
          <cell r="C901" t="str">
            <v>75-79|33</v>
          </cell>
          <cell r="D901">
            <v>58</v>
          </cell>
          <cell r="E901">
            <v>12</v>
          </cell>
          <cell r="F901" t="str">
            <v>75th percentile</v>
          </cell>
        </row>
        <row r="902">
          <cell r="C902" t="str">
            <v>75-79|34</v>
          </cell>
          <cell r="D902">
            <v>59</v>
          </cell>
          <cell r="E902">
            <v>13</v>
          </cell>
          <cell r="F902" t="str">
            <v>84th percentile</v>
          </cell>
        </row>
        <row r="903">
          <cell r="C903" t="str">
            <v>75-79|35</v>
          </cell>
          <cell r="D903">
            <v>60</v>
          </cell>
          <cell r="E903">
            <v>13</v>
          </cell>
          <cell r="F903" t="str">
            <v>84th percentile</v>
          </cell>
        </row>
        <row r="904">
          <cell r="C904" t="str">
            <v>75-79|36</v>
          </cell>
          <cell r="D904">
            <v>61</v>
          </cell>
          <cell r="E904">
            <v>13</v>
          </cell>
          <cell r="F904" t="str">
            <v>84th percentile</v>
          </cell>
        </row>
        <row r="905">
          <cell r="C905" t="str">
            <v>75-79|37</v>
          </cell>
          <cell r="D905">
            <v>62</v>
          </cell>
          <cell r="E905">
            <v>14</v>
          </cell>
          <cell r="F905" t="str">
            <v>91st percentile</v>
          </cell>
        </row>
        <row r="906">
          <cell r="C906" t="str">
            <v>75-79|38</v>
          </cell>
          <cell r="D906">
            <v>63</v>
          </cell>
          <cell r="E906">
            <v>14</v>
          </cell>
          <cell r="F906" t="str">
            <v>91st percentile</v>
          </cell>
        </row>
        <row r="907">
          <cell r="C907" t="str">
            <v>75-79|39</v>
          </cell>
          <cell r="D907">
            <v>64</v>
          </cell>
          <cell r="E907">
            <v>14</v>
          </cell>
          <cell r="F907" t="str">
            <v>91st percentile</v>
          </cell>
        </row>
        <row r="908">
          <cell r="C908" t="str">
            <v>75-79|40</v>
          </cell>
          <cell r="D908">
            <v>65</v>
          </cell>
          <cell r="E908">
            <v>15</v>
          </cell>
          <cell r="F908" t="str">
            <v>95th percentile</v>
          </cell>
        </row>
        <row r="909">
          <cell r="C909" t="str">
            <v>75-79|41</v>
          </cell>
          <cell r="D909">
            <v>65</v>
          </cell>
          <cell r="E909">
            <v>15</v>
          </cell>
          <cell r="F909" t="str">
            <v>95th percentile</v>
          </cell>
        </row>
        <row r="910">
          <cell r="C910" t="str">
            <v>75-79|42</v>
          </cell>
          <cell r="D910">
            <v>66</v>
          </cell>
          <cell r="E910">
            <v>15</v>
          </cell>
          <cell r="F910" t="str">
            <v>95th percentile</v>
          </cell>
        </row>
        <row r="911">
          <cell r="C911" t="str">
            <v>75-79|43</v>
          </cell>
          <cell r="D911">
            <v>67</v>
          </cell>
          <cell r="E911">
            <v>15</v>
          </cell>
          <cell r="F911" t="str">
            <v>95th percentile</v>
          </cell>
        </row>
        <row r="912">
          <cell r="C912" t="str">
            <v>75-79|44</v>
          </cell>
          <cell r="D912">
            <v>68</v>
          </cell>
          <cell r="E912">
            <v>15</v>
          </cell>
          <cell r="F912" t="str">
            <v>95th percentile</v>
          </cell>
        </row>
        <row r="913">
          <cell r="C913" t="str">
            <v>75-79|45</v>
          </cell>
          <cell r="D913">
            <v>69</v>
          </cell>
          <cell r="E913">
            <v>16</v>
          </cell>
          <cell r="F913" t="str">
            <v>98th percentile</v>
          </cell>
        </row>
        <row r="914">
          <cell r="C914" t="str">
            <v>75-79|46</v>
          </cell>
          <cell r="D914">
            <v>70</v>
          </cell>
          <cell r="E914">
            <v>16</v>
          </cell>
          <cell r="F914" t="str">
            <v>98th percentile</v>
          </cell>
        </row>
        <row r="915">
          <cell r="C915" t="str">
            <v>75-79|47</v>
          </cell>
          <cell r="D915">
            <v>71</v>
          </cell>
          <cell r="E915">
            <v>16</v>
          </cell>
          <cell r="F915" t="str">
            <v>98th percentile</v>
          </cell>
        </row>
        <row r="916">
          <cell r="C916" t="str">
            <v>75-79|48</v>
          </cell>
          <cell r="D916">
            <v>72</v>
          </cell>
          <cell r="E916">
            <v>17</v>
          </cell>
          <cell r="F916" t="str">
            <v>99th percentile</v>
          </cell>
        </row>
        <row r="917">
          <cell r="C917" t="str">
            <v>75-79|49</v>
          </cell>
          <cell r="D917">
            <v>72</v>
          </cell>
          <cell r="E917">
            <v>17</v>
          </cell>
          <cell r="F917" t="str">
            <v>99th percentile</v>
          </cell>
        </row>
        <row r="918">
          <cell r="C918" t="str">
            <v>75-79|50</v>
          </cell>
          <cell r="D918">
            <v>73</v>
          </cell>
          <cell r="E918">
            <v>17</v>
          </cell>
          <cell r="F918" t="str">
            <v>99th percentile</v>
          </cell>
        </row>
        <row r="919">
          <cell r="C919" t="str">
            <v>75-79|51</v>
          </cell>
          <cell r="D919">
            <v>74</v>
          </cell>
          <cell r="E919">
            <v>17</v>
          </cell>
          <cell r="F919" t="str">
            <v>99th percentile</v>
          </cell>
        </row>
        <row r="920">
          <cell r="C920" t="str">
            <v>75-79|52</v>
          </cell>
          <cell r="D920">
            <v>75</v>
          </cell>
          <cell r="E920">
            <v>18</v>
          </cell>
          <cell r="F920" t="str">
            <v>99.6th percentile</v>
          </cell>
        </row>
        <row r="921">
          <cell r="C921" t="str">
            <v>75-79|53</v>
          </cell>
          <cell r="D921">
            <v>76</v>
          </cell>
          <cell r="E921">
            <v>18</v>
          </cell>
          <cell r="F921" t="str">
            <v>99.6th percentile</v>
          </cell>
        </row>
        <row r="922">
          <cell r="C922" t="str">
            <v>75-79|54</v>
          </cell>
          <cell r="D922">
            <v>77</v>
          </cell>
          <cell r="E922">
            <v>18</v>
          </cell>
          <cell r="F922" t="str">
            <v>99.6th percentile</v>
          </cell>
        </row>
        <row r="923">
          <cell r="C923" t="str">
            <v>75-79|55</v>
          </cell>
          <cell r="D923">
            <v>78</v>
          </cell>
          <cell r="E923">
            <v>18</v>
          </cell>
          <cell r="F923" t="str">
            <v>99.6th percentile</v>
          </cell>
        </row>
        <row r="924">
          <cell r="C924" t="str">
            <v>75-79|56</v>
          </cell>
          <cell r="D924">
            <v>79</v>
          </cell>
          <cell r="E924">
            <v>19</v>
          </cell>
          <cell r="F924" t="str">
            <v>99.9th percentile</v>
          </cell>
        </row>
        <row r="925">
          <cell r="C925" t="str">
            <v>75-79|57</v>
          </cell>
          <cell r="D925">
            <v>80</v>
          </cell>
          <cell r="E925">
            <v>19</v>
          </cell>
          <cell r="F925" t="str">
            <v>99.9th percentile</v>
          </cell>
        </row>
        <row r="926">
          <cell r="C926" t="str">
            <v>75-79|58</v>
          </cell>
          <cell r="D926">
            <v>80</v>
          </cell>
          <cell r="E926">
            <v>19</v>
          </cell>
          <cell r="F926" t="str">
            <v>99.9th percentile</v>
          </cell>
        </row>
        <row r="927">
          <cell r="C927" t="str">
            <v>75-79|59</v>
          </cell>
          <cell r="D927">
            <v>80</v>
          </cell>
          <cell r="E927">
            <v>19</v>
          </cell>
          <cell r="F927" t="str">
            <v>99.9th percentile</v>
          </cell>
        </row>
        <row r="928">
          <cell r="C928" t="str">
            <v>75-79|60</v>
          </cell>
          <cell r="D928">
            <v>80</v>
          </cell>
          <cell r="E928">
            <v>19</v>
          </cell>
          <cell r="F928" t="str">
            <v>99.9th percentile</v>
          </cell>
        </row>
        <row r="929">
          <cell r="C929" t="str">
            <v>75-79|61</v>
          </cell>
          <cell r="D929">
            <v>80</v>
          </cell>
          <cell r="E929">
            <v>19</v>
          </cell>
          <cell r="F929" t="str">
            <v>99.9th percentile</v>
          </cell>
        </row>
        <row r="930">
          <cell r="C930" t="str">
            <v>75-79|62</v>
          </cell>
          <cell r="D930">
            <v>80</v>
          </cell>
          <cell r="E930">
            <v>19</v>
          </cell>
          <cell r="F930" t="str">
            <v>99.9th percentile</v>
          </cell>
        </row>
        <row r="931">
          <cell r="C931" t="str">
            <v>75-79|63</v>
          </cell>
          <cell r="D931">
            <v>80</v>
          </cell>
          <cell r="E931">
            <v>19</v>
          </cell>
          <cell r="F931" t="str">
            <v>99.9th percentile</v>
          </cell>
        </row>
        <row r="932">
          <cell r="C932" t="str">
            <v>75-79|64</v>
          </cell>
          <cell r="D932">
            <v>80</v>
          </cell>
          <cell r="E932">
            <v>19</v>
          </cell>
          <cell r="F932" t="str">
            <v>99.9th percentile</v>
          </cell>
        </row>
        <row r="933">
          <cell r="C933" t="str">
            <v>75-79|65</v>
          </cell>
          <cell r="D933">
            <v>80</v>
          </cell>
          <cell r="E933">
            <v>19</v>
          </cell>
          <cell r="F933" t="str">
            <v>99.9th percentile</v>
          </cell>
        </row>
        <row r="934">
          <cell r="C934" t="str">
            <v>75-79|66</v>
          </cell>
          <cell r="D934">
            <v>80</v>
          </cell>
          <cell r="E934">
            <v>19</v>
          </cell>
          <cell r="F934" t="str">
            <v>99.9th percentile</v>
          </cell>
        </row>
        <row r="935">
          <cell r="C935" t="str">
            <v>75-79|67</v>
          </cell>
          <cell r="D935">
            <v>80</v>
          </cell>
          <cell r="E935">
            <v>19</v>
          </cell>
          <cell r="F935" t="str">
            <v>99.9th percentile</v>
          </cell>
        </row>
        <row r="936">
          <cell r="C936" t="str">
            <v>75-79|68</v>
          </cell>
          <cell r="D936">
            <v>80</v>
          </cell>
          <cell r="E936">
            <v>19</v>
          </cell>
          <cell r="F936" t="str">
            <v>99.9th percentile</v>
          </cell>
        </row>
        <row r="937">
          <cell r="C937" t="str">
            <v>75-79|69</v>
          </cell>
          <cell r="D937">
            <v>80</v>
          </cell>
          <cell r="E937">
            <v>19</v>
          </cell>
          <cell r="F937" t="str">
            <v>99.9th percentile</v>
          </cell>
        </row>
        <row r="938">
          <cell r="C938" t="str">
            <v>75-79|70</v>
          </cell>
          <cell r="D938">
            <v>80</v>
          </cell>
          <cell r="E938">
            <v>19</v>
          </cell>
          <cell r="F938" t="str">
            <v>99.9th percentile</v>
          </cell>
        </row>
        <row r="939">
          <cell r="C939" t="str">
            <v>75-79|71</v>
          </cell>
          <cell r="D939">
            <v>80</v>
          </cell>
          <cell r="E939">
            <v>19</v>
          </cell>
          <cell r="F939" t="str">
            <v>99.9th percentile</v>
          </cell>
        </row>
        <row r="940">
          <cell r="C940" t="str">
            <v>80-84|0</v>
          </cell>
          <cell r="D940">
            <v>20</v>
          </cell>
          <cell r="E940">
            <v>1</v>
          </cell>
          <cell r="F940" t="str">
            <v>0.1st percentile</v>
          </cell>
        </row>
        <row r="941">
          <cell r="C941" t="str">
            <v>80-84|1</v>
          </cell>
          <cell r="D941">
            <v>25</v>
          </cell>
          <cell r="E941">
            <v>3</v>
          </cell>
          <cell r="F941" t="str">
            <v>1st percentile</v>
          </cell>
        </row>
        <row r="942">
          <cell r="C942" t="str">
            <v>80-84|2</v>
          </cell>
          <cell r="D942">
            <v>28</v>
          </cell>
          <cell r="E942">
            <v>3</v>
          </cell>
          <cell r="F942" t="str">
            <v>1st percentile</v>
          </cell>
        </row>
        <row r="943">
          <cell r="C943" t="str">
            <v>80-84|3</v>
          </cell>
          <cell r="D943">
            <v>30</v>
          </cell>
          <cell r="E943">
            <v>4</v>
          </cell>
          <cell r="F943" t="str">
            <v>2nd percentile</v>
          </cell>
        </row>
        <row r="944">
          <cell r="C944" t="str">
            <v>80-84|4</v>
          </cell>
          <cell r="D944">
            <v>31</v>
          </cell>
          <cell r="E944">
            <v>4</v>
          </cell>
          <cell r="F944" t="str">
            <v>2nd percentile</v>
          </cell>
        </row>
        <row r="945">
          <cell r="C945" t="str">
            <v>80-84|5</v>
          </cell>
          <cell r="D945">
            <v>33</v>
          </cell>
          <cell r="E945">
            <v>5</v>
          </cell>
          <cell r="F945" t="str">
            <v>5th percentile</v>
          </cell>
        </row>
        <row r="946">
          <cell r="C946" t="str">
            <v>80-84|6</v>
          </cell>
          <cell r="D946">
            <v>34</v>
          </cell>
          <cell r="E946">
            <v>5</v>
          </cell>
          <cell r="F946" t="str">
            <v>5th percentile</v>
          </cell>
        </row>
        <row r="947">
          <cell r="C947" t="str">
            <v>80-84|7</v>
          </cell>
          <cell r="D947">
            <v>35</v>
          </cell>
          <cell r="E947">
            <v>6</v>
          </cell>
          <cell r="F947" t="str">
            <v>9th percentile</v>
          </cell>
        </row>
        <row r="948">
          <cell r="C948" t="str">
            <v>80-84|8</v>
          </cell>
          <cell r="D948">
            <v>36</v>
          </cell>
          <cell r="E948">
            <v>6</v>
          </cell>
          <cell r="F948" t="str">
            <v>9th percentile</v>
          </cell>
        </row>
        <row r="949">
          <cell r="C949" t="str">
            <v>80-84|9</v>
          </cell>
          <cell r="D949">
            <v>37</v>
          </cell>
          <cell r="E949">
            <v>6</v>
          </cell>
          <cell r="F949" t="str">
            <v>9th percentile</v>
          </cell>
        </row>
        <row r="950">
          <cell r="C950" t="str">
            <v>80-84|10</v>
          </cell>
          <cell r="D950">
            <v>38</v>
          </cell>
          <cell r="E950">
            <v>6</v>
          </cell>
          <cell r="F950" t="str">
            <v>9th percentile</v>
          </cell>
        </row>
        <row r="951">
          <cell r="C951" t="str">
            <v>80-84|11</v>
          </cell>
          <cell r="D951">
            <v>39</v>
          </cell>
          <cell r="E951">
            <v>7</v>
          </cell>
          <cell r="F951" t="str">
            <v>16th percentile</v>
          </cell>
        </row>
        <row r="952">
          <cell r="C952" t="str">
            <v>80-84|12</v>
          </cell>
          <cell r="D952">
            <v>40</v>
          </cell>
          <cell r="E952">
            <v>7</v>
          </cell>
          <cell r="F952" t="str">
            <v>16th percentile</v>
          </cell>
        </row>
        <row r="953">
          <cell r="C953" t="str">
            <v>80-84|13</v>
          </cell>
          <cell r="D953">
            <v>41</v>
          </cell>
          <cell r="E953">
            <v>7</v>
          </cell>
          <cell r="F953" t="str">
            <v>16th percentile</v>
          </cell>
        </row>
        <row r="954">
          <cell r="C954" t="str">
            <v>80-84|14</v>
          </cell>
          <cell r="D954">
            <v>42</v>
          </cell>
          <cell r="E954">
            <v>8</v>
          </cell>
          <cell r="F954" t="str">
            <v>25th percentile</v>
          </cell>
        </row>
        <row r="955">
          <cell r="C955" t="str">
            <v>80-84|15</v>
          </cell>
          <cell r="D955">
            <v>43</v>
          </cell>
          <cell r="E955">
            <v>8</v>
          </cell>
          <cell r="F955" t="str">
            <v>25th percentile</v>
          </cell>
        </row>
        <row r="956">
          <cell r="C956" t="str">
            <v>80-84|16</v>
          </cell>
          <cell r="D956">
            <v>44</v>
          </cell>
          <cell r="E956">
            <v>8</v>
          </cell>
          <cell r="F956" t="str">
            <v>25th percentile</v>
          </cell>
        </row>
        <row r="957">
          <cell r="C957" t="str">
            <v>80-84|17</v>
          </cell>
          <cell r="D957">
            <v>45</v>
          </cell>
          <cell r="E957">
            <v>9</v>
          </cell>
          <cell r="F957" t="str">
            <v>37th percentile</v>
          </cell>
        </row>
        <row r="958">
          <cell r="C958" t="str">
            <v>80-84|18</v>
          </cell>
          <cell r="D958">
            <v>45</v>
          </cell>
          <cell r="E958">
            <v>9</v>
          </cell>
          <cell r="F958" t="str">
            <v>37th percentile</v>
          </cell>
        </row>
        <row r="959">
          <cell r="C959" t="str">
            <v>80-84|19</v>
          </cell>
          <cell r="D959">
            <v>46</v>
          </cell>
          <cell r="E959">
            <v>9</v>
          </cell>
          <cell r="F959" t="str">
            <v>37th percentile</v>
          </cell>
        </row>
        <row r="960">
          <cell r="C960" t="str">
            <v>80-84|20</v>
          </cell>
          <cell r="D960">
            <v>47</v>
          </cell>
          <cell r="E960">
            <v>9</v>
          </cell>
          <cell r="F960" t="str">
            <v>37th percentile</v>
          </cell>
        </row>
        <row r="961">
          <cell r="C961" t="str">
            <v>80-84|21</v>
          </cell>
          <cell r="D961">
            <v>48</v>
          </cell>
          <cell r="E961">
            <v>9</v>
          </cell>
          <cell r="F961" t="str">
            <v>37th percentile</v>
          </cell>
        </row>
        <row r="962">
          <cell r="C962" t="str">
            <v>80-84|22</v>
          </cell>
          <cell r="D962">
            <v>49</v>
          </cell>
          <cell r="E962">
            <v>10</v>
          </cell>
          <cell r="F962" t="str">
            <v>50th percentile</v>
          </cell>
        </row>
        <row r="963">
          <cell r="C963" t="str">
            <v>80-84|23</v>
          </cell>
          <cell r="D963">
            <v>50</v>
          </cell>
          <cell r="E963">
            <v>10</v>
          </cell>
          <cell r="F963" t="str">
            <v>50th percentile</v>
          </cell>
        </row>
        <row r="964">
          <cell r="C964" t="str">
            <v>80-84|24</v>
          </cell>
          <cell r="D964">
            <v>51</v>
          </cell>
          <cell r="E964">
            <v>10</v>
          </cell>
          <cell r="F964" t="str">
            <v>50th percentile</v>
          </cell>
        </row>
        <row r="965">
          <cell r="C965" t="str">
            <v>80-84|25</v>
          </cell>
          <cell r="D965">
            <v>52</v>
          </cell>
          <cell r="E965">
            <v>11</v>
          </cell>
          <cell r="F965" t="str">
            <v>63rd percentile</v>
          </cell>
        </row>
        <row r="966">
          <cell r="C966" t="str">
            <v>80-84|26</v>
          </cell>
          <cell r="D966">
            <v>53</v>
          </cell>
          <cell r="E966">
            <v>11</v>
          </cell>
          <cell r="F966" t="str">
            <v>63rd percentile</v>
          </cell>
        </row>
        <row r="967">
          <cell r="C967" t="str">
            <v>80-84|27</v>
          </cell>
          <cell r="D967">
            <v>54</v>
          </cell>
          <cell r="E967">
            <v>11</v>
          </cell>
          <cell r="F967" t="str">
            <v>63rd percentile</v>
          </cell>
        </row>
        <row r="968">
          <cell r="C968" t="str">
            <v>80-84|28</v>
          </cell>
          <cell r="D968">
            <v>55</v>
          </cell>
          <cell r="E968">
            <v>12</v>
          </cell>
          <cell r="F968" t="str">
            <v>75th percentile</v>
          </cell>
        </row>
        <row r="969">
          <cell r="C969" t="str">
            <v>80-84|29</v>
          </cell>
          <cell r="D969">
            <v>56</v>
          </cell>
          <cell r="E969">
            <v>12</v>
          </cell>
          <cell r="F969" t="str">
            <v>75th percentile</v>
          </cell>
        </row>
        <row r="970">
          <cell r="C970" t="str">
            <v>80-84|30</v>
          </cell>
          <cell r="D970">
            <v>57</v>
          </cell>
          <cell r="E970">
            <v>12</v>
          </cell>
          <cell r="F970" t="str">
            <v>75th percentile</v>
          </cell>
        </row>
        <row r="971">
          <cell r="C971" t="str">
            <v>80-84|31</v>
          </cell>
          <cell r="D971">
            <v>58</v>
          </cell>
          <cell r="E971">
            <v>12</v>
          </cell>
          <cell r="F971" t="str">
            <v>75th percentile</v>
          </cell>
        </row>
        <row r="972">
          <cell r="C972" t="str">
            <v>80-84|32</v>
          </cell>
          <cell r="D972">
            <v>59</v>
          </cell>
          <cell r="E972">
            <v>13</v>
          </cell>
          <cell r="F972" t="str">
            <v>84th percentile</v>
          </cell>
        </row>
        <row r="973">
          <cell r="C973" t="str">
            <v>80-84|33</v>
          </cell>
          <cell r="D973">
            <v>60</v>
          </cell>
          <cell r="E973">
            <v>13</v>
          </cell>
          <cell r="F973" t="str">
            <v>84th percentile</v>
          </cell>
        </row>
        <row r="974">
          <cell r="C974" t="str">
            <v>80-84|34</v>
          </cell>
          <cell r="D974">
            <v>61</v>
          </cell>
          <cell r="E974">
            <v>13</v>
          </cell>
          <cell r="F974" t="str">
            <v>84th percentile</v>
          </cell>
        </row>
        <row r="975">
          <cell r="C975" t="str">
            <v>80-84|35</v>
          </cell>
          <cell r="D975">
            <v>62</v>
          </cell>
          <cell r="E975">
            <v>14</v>
          </cell>
          <cell r="F975" t="str">
            <v>91st percentile</v>
          </cell>
        </row>
        <row r="976">
          <cell r="C976" t="str">
            <v>80-84|36</v>
          </cell>
          <cell r="D976">
            <v>63</v>
          </cell>
          <cell r="E976">
            <v>14</v>
          </cell>
          <cell r="F976" t="str">
            <v>91st percentile</v>
          </cell>
        </row>
        <row r="977">
          <cell r="C977" t="str">
            <v>80-84|37</v>
          </cell>
          <cell r="D977">
            <v>64</v>
          </cell>
          <cell r="E977">
            <v>14</v>
          </cell>
          <cell r="F977" t="str">
            <v>91st percentile</v>
          </cell>
        </row>
        <row r="978">
          <cell r="C978" t="str">
            <v>80-84|38</v>
          </cell>
          <cell r="D978">
            <v>65</v>
          </cell>
          <cell r="E978">
            <v>15</v>
          </cell>
          <cell r="F978" t="str">
            <v>95th percentile</v>
          </cell>
        </row>
        <row r="979">
          <cell r="C979" t="str">
            <v>80-84|39</v>
          </cell>
          <cell r="D979">
            <v>66</v>
          </cell>
          <cell r="E979">
            <v>15</v>
          </cell>
          <cell r="F979" t="str">
            <v>95th percentile</v>
          </cell>
        </row>
        <row r="980">
          <cell r="C980" t="str">
            <v>80-84|40</v>
          </cell>
          <cell r="D980">
            <v>67</v>
          </cell>
          <cell r="E980">
            <v>15</v>
          </cell>
          <cell r="F980" t="str">
            <v>95th percentile</v>
          </cell>
        </row>
        <row r="981">
          <cell r="C981" t="str">
            <v>80-84|41</v>
          </cell>
          <cell r="D981">
            <v>67</v>
          </cell>
          <cell r="E981">
            <v>15</v>
          </cell>
          <cell r="F981" t="str">
            <v>95th percentile</v>
          </cell>
        </row>
        <row r="982">
          <cell r="C982" t="str">
            <v>80-84|42</v>
          </cell>
          <cell r="D982">
            <v>68</v>
          </cell>
          <cell r="E982">
            <v>15</v>
          </cell>
          <cell r="F982" t="str">
            <v>95th percentile</v>
          </cell>
        </row>
        <row r="983">
          <cell r="C983" t="str">
            <v>80-84|43</v>
          </cell>
          <cell r="D983">
            <v>69</v>
          </cell>
          <cell r="E983">
            <v>16</v>
          </cell>
          <cell r="F983" t="str">
            <v>98th percentile</v>
          </cell>
        </row>
        <row r="984">
          <cell r="C984" t="str">
            <v>80-84|44</v>
          </cell>
          <cell r="D984">
            <v>70</v>
          </cell>
          <cell r="E984">
            <v>16</v>
          </cell>
          <cell r="F984" t="str">
            <v>98th percentile</v>
          </cell>
        </row>
        <row r="985">
          <cell r="C985" t="str">
            <v>80-84|45</v>
          </cell>
          <cell r="D985">
            <v>71</v>
          </cell>
          <cell r="E985">
            <v>16</v>
          </cell>
          <cell r="F985" t="str">
            <v>98th percentile</v>
          </cell>
        </row>
        <row r="986">
          <cell r="C986" t="str">
            <v>80-84|46</v>
          </cell>
          <cell r="D986">
            <v>72</v>
          </cell>
          <cell r="E986">
            <v>17</v>
          </cell>
          <cell r="F986" t="str">
            <v>99th percentile</v>
          </cell>
        </row>
        <row r="987">
          <cell r="C987" t="str">
            <v>80-84|47</v>
          </cell>
          <cell r="D987">
            <v>73</v>
          </cell>
          <cell r="E987">
            <v>17</v>
          </cell>
          <cell r="F987" t="str">
            <v>99th percentile</v>
          </cell>
        </row>
        <row r="988">
          <cell r="C988" t="str">
            <v>80-84|48</v>
          </cell>
          <cell r="D988">
            <v>74</v>
          </cell>
          <cell r="E988">
            <v>17</v>
          </cell>
          <cell r="F988" t="str">
            <v>99th percentile</v>
          </cell>
        </row>
        <row r="989">
          <cell r="C989" t="str">
            <v>80-84|49</v>
          </cell>
          <cell r="D989">
            <v>75</v>
          </cell>
          <cell r="E989">
            <v>18</v>
          </cell>
          <cell r="F989" t="str">
            <v>99.6th percentile</v>
          </cell>
        </row>
        <row r="990">
          <cell r="C990" t="str">
            <v>80-84|50</v>
          </cell>
          <cell r="D990">
            <v>76</v>
          </cell>
          <cell r="E990">
            <v>18</v>
          </cell>
          <cell r="F990" t="str">
            <v>99.6th percentile</v>
          </cell>
        </row>
        <row r="991">
          <cell r="C991" t="str">
            <v>80-84|51</v>
          </cell>
          <cell r="D991">
            <v>77</v>
          </cell>
          <cell r="E991">
            <v>18</v>
          </cell>
          <cell r="F991" t="str">
            <v>99.6th percentile</v>
          </cell>
        </row>
        <row r="992">
          <cell r="C992" t="str">
            <v>80-84|52</v>
          </cell>
          <cell r="D992">
            <v>77</v>
          </cell>
          <cell r="E992">
            <v>18</v>
          </cell>
          <cell r="F992" t="str">
            <v>99.6th percentile</v>
          </cell>
        </row>
        <row r="993">
          <cell r="C993" t="str">
            <v>80-84|53</v>
          </cell>
          <cell r="D993">
            <v>78</v>
          </cell>
          <cell r="E993">
            <v>18</v>
          </cell>
          <cell r="F993" t="str">
            <v>99.6th percentile</v>
          </cell>
        </row>
        <row r="994">
          <cell r="C994" t="str">
            <v>80-84|54</v>
          </cell>
          <cell r="D994">
            <v>79</v>
          </cell>
          <cell r="E994">
            <v>19</v>
          </cell>
          <cell r="F994" t="str">
            <v>99.9th percentile</v>
          </cell>
        </row>
        <row r="995">
          <cell r="C995" t="str">
            <v>80-84|55</v>
          </cell>
          <cell r="D995">
            <v>80</v>
          </cell>
          <cell r="E995">
            <v>19</v>
          </cell>
          <cell r="F995" t="str">
            <v>99.9th percentile</v>
          </cell>
        </row>
        <row r="996">
          <cell r="C996" t="str">
            <v>80-84|56</v>
          </cell>
          <cell r="D996">
            <v>80</v>
          </cell>
          <cell r="E996">
            <v>19</v>
          </cell>
          <cell r="F996" t="str">
            <v>99.9th percentile</v>
          </cell>
        </row>
        <row r="997">
          <cell r="C997" t="str">
            <v>80-84|57</v>
          </cell>
          <cell r="D997">
            <v>80</v>
          </cell>
          <cell r="E997">
            <v>19</v>
          </cell>
          <cell r="F997" t="str">
            <v>99.9th percentile</v>
          </cell>
        </row>
        <row r="998">
          <cell r="C998" t="str">
            <v>80-84|58</v>
          </cell>
          <cell r="D998">
            <v>80</v>
          </cell>
          <cell r="E998">
            <v>19</v>
          </cell>
          <cell r="F998" t="str">
            <v>99.9th percentile</v>
          </cell>
        </row>
        <row r="999">
          <cell r="C999" t="str">
            <v>80-84|59</v>
          </cell>
          <cell r="D999">
            <v>80</v>
          </cell>
          <cell r="E999">
            <v>19</v>
          </cell>
          <cell r="F999" t="str">
            <v>99.9th percentile</v>
          </cell>
        </row>
        <row r="1000">
          <cell r="C1000" t="str">
            <v>80-84|60</v>
          </cell>
          <cell r="D1000">
            <v>80</v>
          </cell>
          <cell r="E1000">
            <v>19</v>
          </cell>
          <cell r="F1000" t="str">
            <v>99.9th percentile</v>
          </cell>
        </row>
        <row r="1001">
          <cell r="C1001" t="str">
            <v>80-84|61</v>
          </cell>
          <cell r="D1001">
            <v>80</v>
          </cell>
          <cell r="E1001">
            <v>19</v>
          </cell>
          <cell r="F1001" t="str">
            <v>99.9th percentile</v>
          </cell>
        </row>
        <row r="1002">
          <cell r="C1002" t="str">
            <v>80-84|62</v>
          </cell>
          <cell r="D1002">
            <v>80</v>
          </cell>
          <cell r="E1002">
            <v>19</v>
          </cell>
          <cell r="F1002" t="str">
            <v>99.9th percentile</v>
          </cell>
        </row>
        <row r="1003">
          <cell r="C1003" t="str">
            <v>80-84|63</v>
          </cell>
          <cell r="D1003">
            <v>80</v>
          </cell>
          <cell r="E1003">
            <v>19</v>
          </cell>
          <cell r="F1003" t="str">
            <v>99.9th percentile</v>
          </cell>
        </row>
        <row r="1004">
          <cell r="C1004" t="str">
            <v>80-84|64</v>
          </cell>
          <cell r="D1004">
            <v>80</v>
          </cell>
          <cell r="E1004">
            <v>19</v>
          </cell>
          <cell r="F1004" t="str">
            <v>99.9th percentile</v>
          </cell>
        </row>
        <row r="1005">
          <cell r="C1005" t="str">
            <v>80-84|65</v>
          </cell>
          <cell r="D1005">
            <v>80</v>
          </cell>
          <cell r="E1005">
            <v>19</v>
          </cell>
          <cell r="F1005" t="str">
            <v>99.9th percentile</v>
          </cell>
        </row>
        <row r="1006">
          <cell r="C1006" t="str">
            <v>80-84|66</v>
          </cell>
          <cell r="D1006">
            <v>80</v>
          </cell>
          <cell r="E1006">
            <v>19</v>
          </cell>
          <cell r="F1006" t="str">
            <v>99.9th percentile</v>
          </cell>
        </row>
        <row r="1007">
          <cell r="C1007" t="str">
            <v>80-84|67</v>
          </cell>
          <cell r="D1007">
            <v>80</v>
          </cell>
          <cell r="E1007">
            <v>19</v>
          </cell>
          <cell r="F1007" t="str">
            <v>99.9th percentile</v>
          </cell>
        </row>
        <row r="1008">
          <cell r="C1008" t="str">
            <v>80-84|68</v>
          </cell>
          <cell r="D1008">
            <v>80</v>
          </cell>
          <cell r="E1008">
            <v>19</v>
          </cell>
          <cell r="F1008" t="str">
            <v>99.9th percentile</v>
          </cell>
        </row>
        <row r="1009">
          <cell r="C1009" t="str">
            <v>80-84|69</v>
          </cell>
          <cell r="D1009">
            <v>80</v>
          </cell>
          <cell r="E1009">
            <v>19</v>
          </cell>
          <cell r="F1009" t="str">
            <v>99.9th percentile</v>
          </cell>
        </row>
        <row r="1010">
          <cell r="C1010" t="str">
            <v>80-84|70</v>
          </cell>
          <cell r="D1010">
            <v>80</v>
          </cell>
          <cell r="E1010">
            <v>19</v>
          </cell>
          <cell r="F1010" t="str">
            <v>99.9th percentile</v>
          </cell>
        </row>
        <row r="1011">
          <cell r="C1011" t="str">
            <v>80-84|71</v>
          </cell>
          <cell r="D1011">
            <v>80</v>
          </cell>
          <cell r="E1011">
            <v>19</v>
          </cell>
          <cell r="F1011" t="str">
            <v>99.9th percentile</v>
          </cell>
        </row>
        <row r="1012">
          <cell r="C1012" t="str">
            <v>85-90|0</v>
          </cell>
          <cell r="D1012">
            <v>20</v>
          </cell>
          <cell r="E1012">
            <v>1</v>
          </cell>
          <cell r="F1012" t="str">
            <v>0.1st percentile</v>
          </cell>
        </row>
        <row r="1013">
          <cell r="C1013" t="str">
            <v>85-90|1</v>
          </cell>
          <cell r="D1013">
            <v>25</v>
          </cell>
          <cell r="E1013">
            <v>3</v>
          </cell>
          <cell r="F1013" t="str">
            <v>1st percentile</v>
          </cell>
        </row>
        <row r="1014">
          <cell r="C1014" t="str">
            <v>85-90|2</v>
          </cell>
          <cell r="D1014">
            <v>28</v>
          </cell>
          <cell r="E1014">
            <v>3</v>
          </cell>
          <cell r="F1014" t="str">
            <v>1st percentile</v>
          </cell>
        </row>
        <row r="1015">
          <cell r="C1015" t="str">
            <v>85-90|3</v>
          </cell>
          <cell r="D1015">
            <v>30</v>
          </cell>
          <cell r="E1015">
            <v>4</v>
          </cell>
          <cell r="F1015" t="str">
            <v>2nd percentile</v>
          </cell>
        </row>
        <row r="1016">
          <cell r="C1016" t="str">
            <v>85-90|4</v>
          </cell>
          <cell r="D1016">
            <v>31</v>
          </cell>
          <cell r="E1016">
            <v>4</v>
          </cell>
          <cell r="F1016" t="str">
            <v>2nd percentile</v>
          </cell>
        </row>
        <row r="1017">
          <cell r="C1017" t="str">
            <v>85-90|5</v>
          </cell>
          <cell r="D1017">
            <v>33</v>
          </cell>
          <cell r="E1017">
            <v>5</v>
          </cell>
          <cell r="F1017" t="str">
            <v>5th percentile</v>
          </cell>
        </row>
        <row r="1018">
          <cell r="C1018" t="str">
            <v>85-90|6</v>
          </cell>
          <cell r="D1018">
            <v>34</v>
          </cell>
          <cell r="E1018">
            <v>5</v>
          </cell>
          <cell r="F1018" t="str">
            <v>5th percentile</v>
          </cell>
        </row>
        <row r="1019">
          <cell r="C1019" t="str">
            <v>85-90|7</v>
          </cell>
          <cell r="D1019">
            <v>36</v>
          </cell>
          <cell r="E1019">
            <v>6</v>
          </cell>
          <cell r="F1019" t="str">
            <v>9th percentile</v>
          </cell>
        </row>
        <row r="1020">
          <cell r="C1020" t="str">
            <v>85-90|8</v>
          </cell>
          <cell r="D1020">
            <v>37</v>
          </cell>
          <cell r="E1020">
            <v>6</v>
          </cell>
          <cell r="F1020" t="str">
            <v>9th percentile</v>
          </cell>
        </row>
        <row r="1021">
          <cell r="C1021" t="str">
            <v>85-90|9</v>
          </cell>
          <cell r="D1021">
            <v>38</v>
          </cell>
          <cell r="E1021">
            <v>6</v>
          </cell>
          <cell r="F1021" t="str">
            <v>9th percentile</v>
          </cell>
        </row>
        <row r="1022">
          <cell r="C1022" t="str">
            <v>85-90|10</v>
          </cell>
          <cell r="D1022">
            <v>39</v>
          </cell>
          <cell r="E1022">
            <v>7</v>
          </cell>
          <cell r="F1022" t="str">
            <v>16th percentile</v>
          </cell>
        </row>
        <row r="1023">
          <cell r="C1023" t="str">
            <v>85-90|11</v>
          </cell>
          <cell r="D1023">
            <v>40</v>
          </cell>
          <cell r="E1023">
            <v>7</v>
          </cell>
          <cell r="F1023" t="str">
            <v>16th percentile</v>
          </cell>
        </row>
        <row r="1024">
          <cell r="C1024" t="str">
            <v>85-90|12</v>
          </cell>
          <cell r="D1024">
            <v>41</v>
          </cell>
          <cell r="E1024">
            <v>7</v>
          </cell>
          <cell r="F1024" t="str">
            <v>16th percentile</v>
          </cell>
        </row>
        <row r="1025">
          <cell r="C1025" t="str">
            <v>85-90|13</v>
          </cell>
          <cell r="D1025">
            <v>42</v>
          </cell>
          <cell r="E1025">
            <v>8</v>
          </cell>
          <cell r="F1025" t="str">
            <v>25th percentile</v>
          </cell>
        </row>
        <row r="1026">
          <cell r="C1026" t="str">
            <v>85-90|14</v>
          </cell>
          <cell r="D1026">
            <v>43</v>
          </cell>
          <cell r="E1026">
            <v>8</v>
          </cell>
          <cell r="F1026" t="str">
            <v>25th percentile</v>
          </cell>
        </row>
        <row r="1027">
          <cell r="C1027" t="str">
            <v>85-90|15</v>
          </cell>
          <cell r="D1027">
            <v>44</v>
          </cell>
          <cell r="E1027">
            <v>8</v>
          </cell>
          <cell r="F1027" t="str">
            <v>25th percentile</v>
          </cell>
        </row>
        <row r="1028">
          <cell r="C1028" t="str">
            <v>85-90|16</v>
          </cell>
          <cell r="D1028">
            <v>45</v>
          </cell>
          <cell r="E1028">
            <v>9</v>
          </cell>
          <cell r="F1028" t="str">
            <v>37th percentile</v>
          </cell>
        </row>
        <row r="1029">
          <cell r="C1029" t="str">
            <v>85-90|17</v>
          </cell>
          <cell r="D1029">
            <v>46</v>
          </cell>
          <cell r="E1029">
            <v>9</v>
          </cell>
          <cell r="F1029" t="str">
            <v>37th percentile</v>
          </cell>
        </row>
        <row r="1030">
          <cell r="C1030" t="str">
            <v>85-90|18</v>
          </cell>
          <cell r="D1030">
            <v>47</v>
          </cell>
          <cell r="E1030">
            <v>9</v>
          </cell>
          <cell r="F1030" t="str">
            <v>37th percentile</v>
          </cell>
        </row>
        <row r="1031">
          <cell r="C1031" t="str">
            <v>85-90|19</v>
          </cell>
          <cell r="D1031">
            <v>48</v>
          </cell>
          <cell r="E1031">
            <v>9</v>
          </cell>
          <cell r="F1031" t="str">
            <v>37th percentile</v>
          </cell>
        </row>
        <row r="1032">
          <cell r="C1032" t="str">
            <v>85-90|20</v>
          </cell>
          <cell r="D1032">
            <v>49</v>
          </cell>
          <cell r="E1032">
            <v>10</v>
          </cell>
          <cell r="F1032" t="str">
            <v>50th percentile</v>
          </cell>
        </row>
        <row r="1033">
          <cell r="C1033" t="str">
            <v>85-90|21</v>
          </cell>
          <cell r="D1033">
            <v>50</v>
          </cell>
          <cell r="E1033">
            <v>10</v>
          </cell>
          <cell r="F1033" t="str">
            <v>50th percentile</v>
          </cell>
        </row>
        <row r="1034">
          <cell r="C1034" t="str">
            <v>85-90|22</v>
          </cell>
          <cell r="D1034">
            <v>52</v>
          </cell>
          <cell r="E1034">
            <v>11</v>
          </cell>
          <cell r="F1034" t="str">
            <v>63rd percentile</v>
          </cell>
        </row>
        <row r="1035">
          <cell r="C1035" t="str">
            <v>85-90|23</v>
          </cell>
          <cell r="D1035">
            <v>53</v>
          </cell>
          <cell r="E1035">
            <v>11</v>
          </cell>
          <cell r="F1035" t="str">
            <v>63rd percentile</v>
          </cell>
        </row>
        <row r="1036">
          <cell r="C1036" t="str">
            <v>85-90|24</v>
          </cell>
          <cell r="D1036">
            <v>54</v>
          </cell>
          <cell r="E1036">
            <v>11</v>
          </cell>
          <cell r="F1036" t="str">
            <v>63rd percentile</v>
          </cell>
        </row>
        <row r="1037">
          <cell r="C1037" t="str">
            <v>85-90|25</v>
          </cell>
          <cell r="D1037">
            <v>55</v>
          </cell>
          <cell r="E1037">
            <v>12</v>
          </cell>
          <cell r="F1037" t="str">
            <v>75th percentile</v>
          </cell>
        </row>
        <row r="1038">
          <cell r="C1038" t="str">
            <v>85-90|26</v>
          </cell>
          <cell r="D1038">
            <v>56</v>
          </cell>
          <cell r="E1038">
            <v>12</v>
          </cell>
          <cell r="F1038" t="str">
            <v>75th percentile</v>
          </cell>
        </row>
        <row r="1039">
          <cell r="C1039" t="str">
            <v>85-90|27</v>
          </cell>
          <cell r="D1039">
            <v>57</v>
          </cell>
          <cell r="E1039">
            <v>12</v>
          </cell>
          <cell r="F1039" t="str">
            <v>75th percentile</v>
          </cell>
        </row>
        <row r="1040">
          <cell r="C1040" t="str">
            <v>85-90|28</v>
          </cell>
          <cell r="D1040">
            <v>58</v>
          </cell>
          <cell r="E1040">
            <v>12</v>
          </cell>
          <cell r="F1040" t="str">
            <v>75th percentile</v>
          </cell>
        </row>
        <row r="1041">
          <cell r="C1041" t="str">
            <v>85-90|29</v>
          </cell>
          <cell r="D1041">
            <v>59</v>
          </cell>
          <cell r="E1041">
            <v>13</v>
          </cell>
          <cell r="F1041" t="str">
            <v>84th percentile</v>
          </cell>
        </row>
        <row r="1042">
          <cell r="C1042" t="str">
            <v>85-90|30</v>
          </cell>
          <cell r="D1042">
            <v>60</v>
          </cell>
          <cell r="E1042">
            <v>13</v>
          </cell>
          <cell r="F1042" t="str">
            <v>84th percentile</v>
          </cell>
        </row>
        <row r="1043">
          <cell r="C1043" t="str">
            <v>85-90|31</v>
          </cell>
          <cell r="D1043">
            <v>61</v>
          </cell>
          <cell r="E1043">
            <v>13</v>
          </cell>
          <cell r="F1043" t="str">
            <v>84th percentile</v>
          </cell>
        </row>
        <row r="1044">
          <cell r="C1044" t="str">
            <v>85-90|32</v>
          </cell>
          <cell r="D1044">
            <v>63</v>
          </cell>
          <cell r="E1044">
            <v>14</v>
          </cell>
          <cell r="F1044" t="str">
            <v>91st percentile</v>
          </cell>
        </row>
        <row r="1045">
          <cell r="C1045" t="str">
            <v>85-90|33</v>
          </cell>
          <cell r="D1045">
            <v>64</v>
          </cell>
          <cell r="E1045">
            <v>14</v>
          </cell>
          <cell r="F1045" t="str">
            <v>91st percentile</v>
          </cell>
        </row>
        <row r="1046">
          <cell r="C1046" t="str">
            <v>85-90|34</v>
          </cell>
          <cell r="D1046">
            <v>65</v>
          </cell>
          <cell r="E1046">
            <v>15</v>
          </cell>
          <cell r="F1046" t="str">
            <v>95th percentile</v>
          </cell>
        </row>
        <row r="1047">
          <cell r="C1047" t="str">
            <v>85-90|35</v>
          </cell>
          <cell r="D1047">
            <v>65</v>
          </cell>
          <cell r="E1047">
            <v>15</v>
          </cell>
          <cell r="F1047" t="str">
            <v>95th percentile</v>
          </cell>
        </row>
        <row r="1048">
          <cell r="C1048" t="str">
            <v>85-90|36</v>
          </cell>
          <cell r="D1048">
            <v>66</v>
          </cell>
          <cell r="E1048">
            <v>15</v>
          </cell>
          <cell r="F1048" t="str">
            <v>95th percentile</v>
          </cell>
        </row>
        <row r="1049">
          <cell r="C1049" t="str">
            <v>85-90|37</v>
          </cell>
          <cell r="D1049">
            <v>67</v>
          </cell>
          <cell r="E1049">
            <v>15</v>
          </cell>
          <cell r="F1049" t="str">
            <v>95th percentile</v>
          </cell>
        </row>
        <row r="1050">
          <cell r="C1050" t="str">
            <v>85-90|38</v>
          </cell>
          <cell r="D1050">
            <v>68</v>
          </cell>
          <cell r="E1050">
            <v>15</v>
          </cell>
          <cell r="F1050" t="str">
            <v>95th percentile</v>
          </cell>
        </row>
        <row r="1051">
          <cell r="C1051" t="str">
            <v>85-90|39</v>
          </cell>
          <cell r="D1051">
            <v>68</v>
          </cell>
          <cell r="E1051">
            <v>15</v>
          </cell>
          <cell r="F1051" t="str">
            <v>95th percentile</v>
          </cell>
        </row>
        <row r="1052">
          <cell r="C1052" t="str">
            <v>85-90|40</v>
          </cell>
          <cell r="D1052">
            <v>69</v>
          </cell>
          <cell r="E1052">
            <v>16</v>
          </cell>
          <cell r="F1052" t="str">
            <v>98th percentile</v>
          </cell>
        </row>
        <row r="1053">
          <cell r="C1053" t="str">
            <v>85-90|41</v>
          </cell>
          <cell r="D1053">
            <v>70</v>
          </cell>
          <cell r="E1053">
            <v>16</v>
          </cell>
          <cell r="F1053" t="str">
            <v>98th percentile</v>
          </cell>
        </row>
        <row r="1054">
          <cell r="C1054" t="str">
            <v>85-90|42</v>
          </cell>
          <cell r="D1054">
            <v>71</v>
          </cell>
          <cell r="E1054">
            <v>16</v>
          </cell>
          <cell r="F1054" t="str">
            <v>98th percentile</v>
          </cell>
        </row>
        <row r="1055">
          <cell r="C1055" t="str">
            <v>85-90|43</v>
          </cell>
          <cell r="D1055">
            <v>72</v>
          </cell>
          <cell r="E1055">
            <v>17</v>
          </cell>
          <cell r="F1055" t="str">
            <v>99th percentile</v>
          </cell>
        </row>
        <row r="1056">
          <cell r="C1056" t="str">
            <v>85-90|44</v>
          </cell>
          <cell r="D1056">
            <v>73</v>
          </cell>
          <cell r="E1056">
            <v>17</v>
          </cell>
          <cell r="F1056" t="str">
            <v>99th percentile</v>
          </cell>
        </row>
        <row r="1057">
          <cell r="C1057" t="str">
            <v>85-90|45</v>
          </cell>
          <cell r="D1057">
            <v>74</v>
          </cell>
          <cell r="E1057">
            <v>17</v>
          </cell>
          <cell r="F1057" t="str">
            <v>99th percentile</v>
          </cell>
        </row>
        <row r="1058">
          <cell r="C1058" t="str">
            <v>85-90|46</v>
          </cell>
          <cell r="D1058">
            <v>75</v>
          </cell>
          <cell r="E1058">
            <v>18</v>
          </cell>
          <cell r="F1058" t="str">
            <v>99.6th percentile</v>
          </cell>
        </row>
        <row r="1059">
          <cell r="C1059" t="str">
            <v>85-90|47</v>
          </cell>
          <cell r="D1059">
            <v>76</v>
          </cell>
          <cell r="E1059">
            <v>18</v>
          </cell>
          <cell r="F1059" t="str">
            <v>99.6th percentile</v>
          </cell>
        </row>
        <row r="1060">
          <cell r="C1060" t="str">
            <v>85-90|48</v>
          </cell>
          <cell r="D1060">
            <v>77</v>
          </cell>
          <cell r="E1060">
            <v>18</v>
          </cell>
          <cell r="F1060" t="str">
            <v>99.6th percentile</v>
          </cell>
        </row>
        <row r="1061">
          <cell r="C1061" t="str">
            <v>85-90|49</v>
          </cell>
          <cell r="D1061">
            <v>78</v>
          </cell>
          <cell r="E1061">
            <v>18</v>
          </cell>
          <cell r="F1061" t="str">
            <v>99.6th percentile</v>
          </cell>
        </row>
        <row r="1062">
          <cell r="C1062" t="str">
            <v>85-90|50</v>
          </cell>
          <cell r="D1062">
            <v>79</v>
          </cell>
          <cell r="E1062">
            <v>19</v>
          </cell>
          <cell r="F1062" t="str">
            <v>99.9th percentile</v>
          </cell>
        </row>
        <row r="1063">
          <cell r="C1063" t="str">
            <v>85-90|51</v>
          </cell>
          <cell r="D1063">
            <v>80</v>
          </cell>
          <cell r="E1063">
            <v>19</v>
          </cell>
          <cell r="F1063" t="str">
            <v>99.9th percentile</v>
          </cell>
        </row>
        <row r="1064">
          <cell r="C1064" t="str">
            <v>85-90|52</v>
          </cell>
          <cell r="D1064">
            <v>80</v>
          </cell>
          <cell r="E1064">
            <v>19</v>
          </cell>
          <cell r="F1064" t="str">
            <v>99.9th percentile</v>
          </cell>
        </row>
        <row r="1065">
          <cell r="C1065" t="str">
            <v>85-90|53</v>
          </cell>
          <cell r="D1065">
            <v>80</v>
          </cell>
          <cell r="E1065">
            <v>19</v>
          </cell>
          <cell r="F1065" t="str">
            <v>99.9th percentile</v>
          </cell>
        </row>
        <row r="1066">
          <cell r="C1066" t="str">
            <v>85-90|54</v>
          </cell>
          <cell r="D1066">
            <v>80</v>
          </cell>
          <cell r="E1066">
            <v>19</v>
          </cell>
          <cell r="F1066" t="str">
            <v>99.9th percentile</v>
          </cell>
        </row>
        <row r="1067">
          <cell r="C1067" t="str">
            <v>85-90|55</v>
          </cell>
          <cell r="D1067">
            <v>80</v>
          </cell>
          <cell r="E1067">
            <v>19</v>
          </cell>
          <cell r="F1067" t="str">
            <v>99.9th percentile</v>
          </cell>
        </row>
        <row r="1068">
          <cell r="C1068" t="str">
            <v>85-90|56</v>
          </cell>
          <cell r="D1068">
            <v>80</v>
          </cell>
          <cell r="E1068">
            <v>19</v>
          </cell>
          <cell r="F1068" t="str">
            <v>99.9th percentile</v>
          </cell>
        </row>
        <row r="1069">
          <cell r="C1069" t="str">
            <v>85-90|57</v>
          </cell>
          <cell r="D1069">
            <v>80</v>
          </cell>
          <cell r="E1069">
            <v>19</v>
          </cell>
          <cell r="F1069" t="str">
            <v>99.9th percentile</v>
          </cell>
        </row>
        <row r="1070">
          <cell r="C1070" t="str">
            <v>85-90|58</v>
          </cell>
          <cell r="D1070">
            <v>80</v>
          </cell>
          <cell r="E1070">
            <v>19</v>
          </cell>
          <cell r="F1070" t="str">
            <v>99.9th percentile</v>
          </cell>
        </row>
        <row r="1071">
          <cell r="C1071" t="str">
            <v>85-90|59</v>
          </cell>
          <cell r="D1071">
            <v>80</v>
          </cell>
          <cell r="E1071">
            <v>19</v>
          </cell>
          <cell r="F1071" t="str">
            <v>99.9th percentile</v>
          </cell>
        </row>
        <row r="1072">
          <cell r="C1072" t="str">
            <v>85-90|60</v>
          </cell>
          <cell r="D1072">
            <v>80</v>
          </cell>
          <cell r="E1072">
            <v>19</v>
          </cell>
          <cell r="F1072" t="str">
            <v>99.9th percentile</v>
          </cell>
        </row>
        <row r="1073">
          <cell r="C1073" t="str">
            <v>85-90|61</v>
          </cell>
          <cell r="D1073">
            <v>80</v>
          </cell>
          <cell r="E1073">
            <v>19</v>
          </cell>
          <cell r="F1073" t="str">
            <v>99.9th percentile</v>
          </cell>
        </row>
        <row r="1074">
          <cell r="C1074" t="str">
            <v>85-90|62</v>
          </cell>
          <cell r="D1074">
            <v>80</v>
          </cell>
          <cell r="E1074">
            <v>19</v>
          </cell>
          <cell r="F1074" t="str">
            <v>99.9th percentile</v>
          </cell>
        </row>
        <row r="1075">
          <cell r="C1075" t="str">
            <v>85-90|63</v>
          </cell>
          <cell r="D1075">
            <v>80</v>
          </cell>
          <cell r="E1075">
            <v>19</v>
          </cell>
          <cell r="F1075" t="str">
            <v>99.9th percentile</v>
          </cell>
        </row>
        <row r="1076">
          <cell r="C1076" t="str">
            <v>85-90|64</v>
          </cell>
          <cell r="D1076">
            <v>80</v>
          </cell>
          <cell r="E1076">
            <v>19</v>
          </cell>
          <cell r="F1076" t="str">
            <v>99.9th percentile</v>
          </cell>
        </row>
        <row r="1077">
          <cell r="C1077" t="str">
            <v>85-90|65</v>
          </cell>
          <cell r="D1077">
            <v>80</v>
          </cell>
          <cell r="E1077">
            <v>19</v>
          </cell>
          <cell r="F1077" t="str">
            <v>99.9th percentile</v>
          </cell>
        </row>
        <row r="1078">
          <cell r="C1078" t="str">
            <v>85-90|66</v>
          </cell>
          <cell r="D1078">
            <v>80</v>
          </cell>
          <cell r="E1078">
            <v>19</v>
          </cell>
          <cell r="F1078" t="str">
            <v>99.9th percentile</v>
          </cell>
        </row>
        <row r="1079">
          <cell r="C1079" t="str">
            <v>85-90|67</v>
          </cell>
          <cell r="D1079">
            <v>80</v>
          </cell>
          <cell r="E1079">
            <v>19</v>
          </cell>
          <cell r="F1079" t="str">
            <v>99.9th percentile</v>
          </cell>
        </row>
        <row r="1080">
          <cell r="C1080" t="str">
            <v>85-90|68</v>
          </cell>
          <cell r="D1080">
            <v>80</v>
          </cell>
          <cell r="E1080">
            <v>19</v>
          </cell>
          <cell r="F1080" t="str">
            <v>99.9th percentile</v>
          </cell>
        </row>
        <row r="1081">
          <cell r="C1081" t="str">
            <v>85-90|69</v>
          </cell>
          <cell r="D1081">
            <v>80</v>
          </cell>
          <cell r="E1081">
            <v>19</v>
          </cell>
          <cell r="F1081" t="str">
            <v>99.9th percentile</v>
          </cell>
        </row>
        <row r="1082">
          <cell r="C1082" t="str">
            <v>85-90|70</v>
          </cell>
          <cell r="D1082">
            <v>80</v>
          </cell>
          <cell r="E1082">
            <v>19</v>
          </cell>
          <cell r="F1082" t="str">
            <v>99.9th percentile</v>
          </cell>
        </row>
        <row r="1083">
          <cell r="C1083" t="str">
            <v>85-90|71</v>
          </cell>
          <cell r="D1083">
            <v>80</v>
          </cell>
          <cell r="E1083">
            <v>19</v>
          </cell>
          <cell r="F1083" t="str">
            <v>99.9th percentile</v>
          </cell>
        </row>
      </sheetData>
      <sheetData sheetId="1">
        <row r="3">
          <cell r="C3" t="str">
            <v>Helper</v>
          </cell>
          <cell r="D3" t="str">
            <v>T Score</v>
          </cell>
          <cell r="E3" t="str">
            <v>Scale Score</v>
          </cell>
          <cell r="F3" t="str">
            <v>Percentiles</v>
          </cell>
        </row>
        <row r="4">
          <cell r="C4" t="str">
            <v>16.0-16.3|0</v>
          </cell>
          <cell r="D4">
            <v>20</v>
          </cell>
          <cell r="E4">
            <v>1</v>
          </cell>
          <cell r="F4" t="str">
            <v>0.1st percentile</v>
          </cell>
        </row>
        <row r="5">
          <cell r="C5" t="str">
            <v>16.0-16.3|1</v>
          </cell>
          <cell r="D5">
            <v>20</v>
          </cell>
          <cell r="E5">
            <v>1</v>
          </cell>
          <cell r="F5" t="str">
            <v>0.1st percentile</v>
          </cell>
        </row>
        <row r="6">
          <cell r="C6" t="str">
            <v>16.0-16.3|2</v>
          </cell>
          <cell r="D6">
            <v>20</v>
          </cell>
          <cell r="E6">
            <v>1</v>
          </cell>
          <cell r="F6" t="str">
            <v>0.1st percentile</v>
          </cell>
        </row>
        <row r="7">
          <cell r="C7" t="str">
            <v>16.0-16.3|3</v>
          </cell>
          <cell r="D7">
            <v>20</v>
          </cell>
          <cell r="E7">
            <v>1</v>
          </cell>
          <cell r="F7" t="str">
            <v>0.1st percentile</v>
          </cell>
        </row>
        <row r="8">
          <cell r="C8" t="str">
            <v>16.0-16.3|4</v>
          </cell>
          <cell r="D8">
            <v>20</v>
          </cell>
          <cell r="E8">
            <v>1</v>
          </cell>
          <cell r="F8" t="str">
            <v>0.1st percentile</v>
          </cell>
        </row>
        <row r="9">
          <cell r="C9" t="str">
            <v>16.0-16.3|5</v>
          </cell>
          <cell r="D9">
            <v>21</v>
          </cell>
          <cell r="E9">
            <v>1</v>
          </cell>
          <cell r="F9" t="str">
            <v>0.1st percentile</v>
          </cell>
        </row>
        <row r="10">
          <cell r="C10" t="str">
            <v>16.0-16.3|6</v>
          </cell>
          <cell r="D10">
            <v>23</v>
          </cell>
          <cell r="E10">
            <v>2</v>
          </cell>
          <cell r="F10" t="str">
            <v>0.4th percentile</v>
          </cell>
        </row>
        <row r="11">
          <cell r="C11" t="str">
            <v>16.0-16.3|7</v>
          </cell>
          <cell r="D11">
            <v>24</v>
          </cell>
          <cell r="E11">
            <v>2</v>
          </cell>
          <cell r="F11" t="str">
            <v>0.4th percentile</v>
          </cell>
        </row>
        <row r="12">
          <cell r="C12" t="str">
            <v>16.0-16.3|8</v>
          </cell>
          <cell r="D12">
            <v>25</v>
          </cell>
          <cell r="E12">
            <v>3</v>
          </cell>
          <cell r="F12" t="str">
            <v>1st percentile</v>
          </cell>
        </row>
        <row r="13">
          <cell r="C13" t="str">
            <v>16.0-16.3|9</v>
          </cell>
          <cell r="D13">
            <v>27</v>
          </cell>
          <cell r="E13">
            <v>3</v>
          </cell>
          <cell r="F13" t="str">
            <v>1st percentile</v>
          </cell>
        </row>
        <row r="14">
          <cell r="C14" t="str">
            <v>16.0-16.3|10</v>
          </cell>
          <cell r="D14">
            <v>28</v>
          </cell>
          <cell r="E14">
            <v>3</v>
          </cell>
          <cell r="F14" t="str">
            <v>1st percentile</v>
          </cell>
        </row>
        <row r="15">
          <cell r="C15" t="str">
            <v>16.0-16.3|11</v>
          </cell>
          <cell r="D15">
            <v>30</v>
          </cell>
          <cell r="E15">
            <v>4</v>
          </cell>
          <cell r="F15" t="str">
            <v>2nd percentile</v>
          </cell>
        </row>
        <row r="16">
          <cell r="C16" t="str">
            <v>16.0-16.3|12</v>
          </cell>
          <cell r="D16">
            <v>32</v>
          </cell>
          <cell r="E16">
            <v>5</v>
          </cell>
          <cell r="F16" t="str">
            <v>5th percentile</v>
          </cell>
        </row>
        <row r="17">
          <cell r="C17" t="str">
            <v>16.0-16.3|13</v>
          </cell>
          <cell r="D17">
            <v>34</v>
          </cell>
          <cell r="E17">
            <v>5</v>
          </cell>
          <cell r="F17" t="str">
            <v>5th percentile</v>
          </cell>
        </row>
        <row r="18">
          <cell r="C18" t="str">
            <v>16.0-16.3|14</v>
          </cell>
          <cell r="D18">
            <v>36</v>
          </cell>
          <cell r="E18">
            <v>6</v>
          </cell>
          <cell r="F18" t="str">
            <v>9th percentile</v>
          </cell>
        </row>
        <row r="19">
          <cell r="C19" t="str">
            <v>16.0-16.3|15</v>
          </cell>
          <cell r="D19">
            <v>38</v>
          </cell>
          <cell r="E19">
            <v>6</v>
          </cell>
          <cell r="F19" t="str">
            <v>9th percentile</v>
          </cell>
        </row>
        <row r="20">
          <cell r="C20" t="str">
            <v>16.0-16.3|16</v>
          </cell>
          <cell r="D20">
            <v>40</v>
          </cell>
          <cell r="E20">
            <v>7</v>
          </cell>
          <cell r="F20" t="str">
            <v>16th percentile</v>
          </cell>
        </row>
        <row r="21">
          <cell r="C21" t="str">
            <v>16.0-16.3|17</v>
          </cell>
          <cell r="D21">
            <v>42</v>
          </cell>
          <cell r="E21">
            <v>8</v>
          </cell>
          <cell r="F21" t="str">
            <v>25th percentile</v>
          </cell>
        </row>
        <row r="22">
          <cell r="C22" t="str">
            <v>16.0-16.3|18</v>
          </cell>
          <cell r="D22">
            <v>44</v>
          </cell>
          <cell r="E22">
            <v>8</v>
          </cell>
          <cell r="F22" t="str">
            <v>25th percentile</v>
          </cell>
        </row>
        <row r="23">
          <cell r="C23" t="str">
            <v>16.0-16.3|19</v>
          </cell>
          <cell r="D23">
            <v>46</v>
          </cell>
          <cell r="E23">
            <v>9</v>
          </cell>
          <cell r="F23" t="str">
            <v>37th percentile</v>
          </cell>
        </row>
        <row r="24">
          <cell r="C24" t="str">
            <v>16.0-16.3|20</v>
          </cell>
          <cell r="D24">
            <v>49</v>
          </cell>
          <cell r="E24">
            <v>10</v>
          </cell>
          <cell r="F24" t="str">
            <v>50th percentile</v>
          </cell>
        </row>
        <row r="25">
          <cell r="C25" t="str">
            <v>16.0-16.3|21</v>
          </cell>
          <cell r="D25">
            <v>51</v>
          </cell>
          <cell r="E25">
            <v>10</v>
          </cell>
          <cell r="F25" t="str">
            <v>50th percentile</v>
          </cell>
        </row>
        <row r="26">
          <cell r="C26" t="str">
            <v>16.0-16.3|22</v>
          </cell>
          <cell r="D26">
            <v>54</v>
          </cell>
          <cell r="E26">
            <v>11</v>
          </cell>
          <cell r="F26" t="str">
            <v>63rd percentile</v>
          </cell>
        </row>
        <row r="27">
          <cell r="C27" t="str">
            <v>16.0-16.3|23</v>
          </cell>
          <cell r="D27">
            <v>57</v>
          </cell>
          <cell r="E27">
            <v>12</v>
          </cell>
          <cell r="F27" t="str">
            <v>75th percentile</v>
          </cell>
        </row>
        <row r="28">
          <cell r="C28" t="str">
            <v>16.0-16.3|24</v>
          </cell>
          <cell r="D28">
            <v>60</v>
          </cell>
          <cell r="E28">
            <v>13</v>
          </cell>
          <cell r="F28" t="str">
            <v>84th percentile</v>
          </cell>
        </row>
        <row r="29">
          <cell r="C29" t="str">
            <v>16.0-16.3|25</v>
          </cell>
          <cell r="D29">
            <v>65</v>
          </cell>
          <cell r="E29">
            <v>15</v>
          </cell>
          <cell r="F29" t="str">
            <v>95th percentile</v>
          </cell>
        </row>
        <row r="30">
          <cell r="C30" t="str">
            <v>16.0-16.3|26</v>
          </cell>
          <cell r="D30">
            <v>70</v>
          </cell>
          <cell r="E30">
            <v>16</v>
          </cell>
          <cell r="F30" t="str">
            <v>98th percentile</v>
          </cell>
        </row>
        <row r="31">
          <cell r="C31" t="str">
            <v>16.0-16.3|27</v>
          </cell>
          <cell r="D31">
            <v>74</v>
          </cell>
          <cell r="E31">
            <v>17</v>
          </cell>
          <cell r="F31" t="str">
            <v>99th percentile</v>
          </cell>
        </row>
        <row r="32">
          <cell r="C32" t="str">
            <v>16.0-16.3|28</v>
          </cell>
          <cell r="D32">
            <v>77</v>
          </cell>
          <cell r="E32">
            <v>18</v>
          </cell>
          <cell r="F32" t="str">
            <v>99.6th percentile</v>
          </cell>
        </row>
        <row r="33">
          <cell r="C33" t="str">
            <v>16.0-16.3|29</v>
          </cell>
          <cell r="D33">
            <v>79</v>
          </cell>
          <cell r="E33">
            <v>19</v>
          </cell>
          <cell r="F33" t="str">
            <v>99.9th percentile</v>
          </cell>
        </row>
        <row r="34">
          <cell r="C34" t="str">
            <v>16.0-16.3|30</v>
          </cell>
          <cell r="D34">
            <v>80</v>
          </cell>
          <cell r="E34">
            <v>19</v>
          </cell>
          <cell r="F34" t="str">
            <v>99.9th percentile</v>
          </cell>
        </row>
        <row r="35">
          <cell r="C35" t="str">
            <v>16.4-16.7|0</v>
          </cell>
          <cell r="D35">
            <v>20</v>
          </cell>
          <cell r="E35">
            <v>1</v>
          </cell>
          <cell r="F35" t="str">
            <v>0.1st percentile</v>
          </cell>
        </row>
        <row r="36">
          <cell r="C36" t="str">
            <v>16.4-16.7|1</v>
          </cell>
          <cell r="D36">
            <v>20</v>
          </cell>
          <cell r="E36">
            <v>1</v>
          </cell>
          <cell r="F36" t="str">
            <v>0.1st percentile</v>
          </cell>
        </row>
        <row r="37">
          <cell r="C37" t="str">
            <v>16.4-16.7|2</v>
          </cell>
          <cell r="D37">
            <v>20</v>
          </cell>
          <cell r="E37">
            <v>1</v>
          </cell>
          <cell r="F37" t="str">
            <v>0.1st percentile</v>
          </cell>
        </row>
        <row r="38">
          <cell r="C38" t="str">
            <v>16.4-16.7|3</v>
          </cell>
          <cell r="D38">
            <v>20</v>
          </cell>
          <cell r="E38">
            <v>1</v>
          </cell>
          <cell r="F38" t="str">
            <v>0.1st percentile</v>
          </cell>
        </row>
        <row r="39">
          <cell r="C39" t="str">
            <v>16.4-16.7|4</v>
          </cell>
          <cell r="D39">
            <v>20</v>
          </cell>
          <cell r="E39">
            <v>1</v>
          </cell>
          <cell r="F39" t="str">
            <v>0.1st percentile</v>
          </cell>
        </row>
        <row r="40">
          <cell r="C40" t="str">
            <v>16.4-16.7|5</v>
          </cell>
          <cell r="D40">
            <v>21</v>
          </cell>
          <cell r="E40">
            <v>1</v>
          </cell>
          <cell r="F40" t="str">
            <v>0.1st percentile</v>
          </cell>
        </row>
        <row r="41">
          <cell r="C41" t="str">
            <v>16.4-16.7|6</v>
          </cell>
          <cell r="D41">
            <v>23</v>
          </cell>
          <cell r="E41">
            <v>2</v>
          </cell>
          <cell r="F41" t="str">
            <v>0.4th percentile</v>
          </cell>
        </row>
        <row r="42">
          <cell r="C42" t="str">
            <v>16.4-16.7|7</v>
          </cell>
          <cell r="D42">
            <v>24</v>
          </cell>
          <cell r="E42">
            <v>2</v>
          </cell>
          <cell r="F42" t="str">
            <v>0.4th percentile</v>
          </cell>
        </row>
        <row r="43">
          <cell r="C43" t="str">
            <v>16.4-16.7|8</v>
          </cell>
          <cell r="D43">
            <v>25</v>
          </cell>
          <cell r="E43">
            <v>3</v>
          </cell>
          <cell r="F43" t="str">
            <v>1st percentile</v>
          </cell>
        </row>
        <row r="44">
          <cell r="C44" t="str">
            <v>16.4-16.7|9</v>
          </cell>
          <cell r="D44">
            <v>27</v>
          </cell>
          <cell r="E44">
            <v>3</v>
          </cell>
          <cell r="F44" t="str">
            <v>1st percentile</v>
          </cell>
        </row>
        <row r="45">
          <cell r="C45" t="str">
            <v>16.4-16.7|10</v>
          </cell>
          <cell r="D45">
            <v>28</v>
          </cell>
          <cell r="E45">
            <v>3</v>
          </cell>
          <cell r="F45" t="str">
            <v>1st percentile</v>
          </cell>
        </row>
        <row r="46">
          <cell r="C46" t="str">
            <v>16.4-16.7|11</v>
          </cell>
          <cell r="D46">
            <v>30</v>
          </cell>
          <cell r="E46">
            <v>4</v>
          </cell>
          <cell r="F46" t="str">
            <v>2nd percentile</v>
          </cell>
        </row>
        <row r="47">
          <cell r="C47" t="str">
            <v>16.4-16.7|12</v>
          </cell>
          <cell r="D47">
            <v>32</v>
          </cell>
          <cell r="E47">
            <v>5</v>
          </cell>
          <cell r="F47" t="str">
            <v>5th percentile</v>
          </cell>
        </row>
        <row r="48">
          <cell r="C48" t="str">
            <v>16.4-16.7|13</v>
          </cell>
          <cell r="D48">
            <v>34</v>
          </cell>
          <cell r="E48">
            <v>5</v>
          </cell>
          <cell r="F48" t="str">
            <v>5th percentile</v>
          </cell>
        </row>
        <row r="49">
          <cell r="C49" t="str">
            <v>16.4-16.7|14</v>
          </cell>
          <cell r="D49">
            <v>36</v>
          </cell>
          <cell r="E49">
            <v>6</v>
          </cell>
          <cell r="F49" t="str">
            <v>9th percentile</v>
          </cell>
        </row>
        <row r="50">
          <cell r="C50" t="str">
            <v>16.4-16.7|15</v>
          </cell>
          <cell r="D50">
            <v>38</v>
          </cell>
          <cell r="E50">
            <v>6</v>
          </cell>
          <cell r="F50" t="str">
            <v>9th percentile</v>
          </cell>
        </row>
        <row r="51">
          <cell r="C51" t="str">
            <v>16.4-16.7|16</v>
          </cell>
          <cell r="D51">
            <v>40</v>
          </cell>
          <cell r="E51">
            <v>7</v>
          </cell>
          <cell r="F51" t="str">
            <v>16th percentile</v>
          </cell>
        </row>
        <row r="52">
          <cell r="C52" t="str">
            <v>16.4-16.7|17</v>
          </cell>
          <cell r="D52">
            <v>42</v>
          </cell>
          <cell r="E52">
            <v>8</v>
          </cell>
          <cell r="F52" t="str">
            <v>25th percentile</v>
          </cell>
        </row>
        <row r="53">
          <cell r="C53" t="str">
            <v>16.4-16.7|18</v>
          </cell>
          <cell r="D53">
            <v>44</v>
          </cell>
          <cell r="E53">
            <v>8</v>
          </cell>
          <cell r="F53" t="str">
            <v>25th percentile</v>
          </cell>
        </row>
        <row r="54">
          <cell r="C54" t="str">
            <v>16.4-16.7|19</v>
          </cell>
          <cell r="D54">
            <v>46</v>
          </cell>
          <cell r="E54">
            <v>9</v>
          </cell>
          <cell r="F54" t="str">
            <v>37th percentile</v>
          </cell>
        </row>
        <row r="55">
          <cell r="C55" t="str">
            <v>16.4-16.7|20</v>
          </cell>
          <cell r="D55">
            <v>49</v>
          </cell>
          <cell r="E55">
            <v>10</v>
          </cell>
          <cell r="F55" t="str">
            <v>50th percentile</v>
          </cell>
        </row>
        <row r="56">
          <cell r="C56" t="str">
            <v>16.4-16.7|21</v>
          </cell>
          <cell r="D56">
            <v>51</v>
          </cell>
          <cell r="E56">
            <v>10</v>
          </cell>
          <cell r="F56" t="str">
            <v>50th percentile</v>
          </cell>
        </row>
        <row r="57">
          <cell r="C57" t="str">
            <v>16.4-16.7|22</v>
          </cell>
          <cell r="D57">
            <v>53</v>
          </cell>
          <cell r="E57">
            <v>11</v>
          </cell>
          <cell r="F57" t="str">
            <v>63rd percentile</v>
          </cell>
        </row>
        <row r="58">
          <cell r="C58" t="str">
            <v>16.4-16.7|23</v>
          </cell>
          <cell r="D58">
            <v>56</v>
          </cell>
          <cell r="E58">
            <v>12</v>
          </cell>
          <cell r="F58" t="str">
            <v>75th percentile</v>
          </cell>
        </row>
        <row r="59">
          <cell r="C59" t="str">
            <v>16.4-16.7|24</v>
          </cell>
          <cell r="D59">
            <v>60</v>
          </cell>
          <cell r="E59">
            <v>13</v>
          </cell>
          <cell r="F59" t="str">
            <v>84th percentile</v>
          </cell>
        </row>
        <row r="60">
          <cell r="C60" t="str">
            <v>16.4-16.7|25</v>
          </cell>
          <cell r="D60">
            <v>64</v>
          </cell>
          <cell r="E60">
            <v>14</v>
          </cell>
          <cell r="F60" t="str">
            <v>91st percentile</v>
          </cell>
        </row>
        <row r="61">
          <cell r="C61" t="str">
            <v>16.4-16.7|26</v>
          </cell>
          <cell r="D61">
            <v>69</v>
          </cell>
          <cell r="E61">
            <v>16</v>
          </cell>
          <cell r="F61" t="str">
            <v>98th percentile</v>
          </cell>
        </row>
        <row r="62">
          <cell r="C62" t="str">
            <v>16.4-16.7|27</v>
          </cell>
          <cell r="D62">
            <v>74</v>
          </cell>
          <cell r="E62">
            <v>17</v>
          </cell>
          <cell r="F62" t="str">
            <v>99th percentile</v>
          </cell>
        </row>
        <row r="63">
          <cell r="C63" t="str">
            <v>16.4-16.7|28</v>
          </cell>
          <cell r="D63">
            <v>77</v>
          </cell>
          <cell r="E63">
            <v>18</v>
          </cell>
          <cell r="F63" t="str">
            <v>99.6th percentile</v>
          </cell>
        </row>
        <row r="64">
          <cell r="C64" t="str">
            <v>16.4-16.7|29</v>
          </cell>
          <cell r="D64">
            <v>79</v>
          </cell>
          <cell r="E64">
            <v>19</v>
          </cell>
          <cell r="F64" t="str">
            <v>99.9th percentile</v>
          </cell>
        </row>
        <row r="65">
          <cell r="C65" t="str">
            <v>16.4-16.7|30</v>
          </cell>
          <cell r="D65">
            <v>80</v>
          </cell>
          <cell r="E65">
            <v>19</v>
          </cell>
          <cell r="F65" t="str">
            <v>99.9th percentile</v>
          </cell>
        </row>
        <row r="66">
          <cell r="C66" t="str">
            <v>16.8-16.11|0</v>
          </cell>
          <cell r="D66">
            <v>20</v>
          </cell>
          <cell r="E66">
            <v>1</v>
          </cell>
          <cell r="F66" t="str">
            <v>0.1st percentile</v>
          </cell>
        </row>
        <row r="67">
          <cell r="C67" t="str">
            <v>16.8-16.11|1</v>
          </cell>
          <cell r="D67">
            <v>20</v>
          </cell>
          <cell r="E67">
            <v>1</v>
          </cell>
          <cell r="F67" t="str">
            <v>0.1st percentile</v>
          </cell>
        </row>
        <row r="68">
          <cell r="C68" t="str">
            <v>16.8-16.11|2</v>
          </cell>
          <cell r="D68">
            <v>20</v>
          </cell>
          <cell r="E68">
            <v>1</v>
          </cell>
          <cell r="F68" t="str">
            <v>0.1st percentile</v>
          </cell>
        </row>
        <row r="69">
          <cell r="C69" t="str">
            <v>16.8-16.11|3</v>
          </cell>
          <cell r="D69">
            <v>20</v>
          </cell>
          <cell r="E69">
            <v>1</v>
          </cell>
          <cell r="F69" t="str">
            <v>0.1st percentile</v>
          </cell>
        </row>
        <row r="70">
          <cell r="C70" t="str">
            <v>16.8-16.11|4</v>
          </cell>
          <cell r="D70">
            <v>20</v>
          </cell>
          <cell r="E70">
            <v>1</v>
          </cell>
          <cell r="F70" t="str">
            <v>0.1st percentile</v>
          </cell>
        </row>
        <row r="71">
          <cell r="C71" t="str">
            <v>16.8-16.11|5</v>
          </cell>
          <cell r="D71">
            <v>21</v>
          </cell>
          <cell r="E71">
            <v>1</v>
          </cell>
          <cell r="F71" t="str">
            <v>0.1st percentile</v>
          </cell>
        </row>
        <row r="72">
          <cell r="C72" t="str">
            <v>16.8-16.11|6</v>
          </cell>
          <cell r="D72">
            <v>23</v>
          </cell>
          <cell r="E72">
            <v>2</v>
          </cell>
          <cell r="F72" t="str">
            <v>0.4th percentile</v>
          </cell>
        </row>
        <row r="73">
          <cell r="C73" t="str">
            <v>16.8-16.11|7</v>
          </cell>
          <cell r="D73">
            <v>24</v>
          </cell>
          <cell r="E73">
            <v>2</v>
          </cell>
          <cell r="F73" t="str">
            <v>0.4th percentile</v>
          </cell>
        </row>
        <row r="74">
          <cell r="C74" t="str">
            <v>16.8-16.11|8</v>
          </cell>
          <cell r="D74">
            <v>25</v>
          </cell>
          <cell r="E74">
            <v>3</v>
          </cell>
          <cell r="F74" t="str">
            <v>1st percentile</v>
          </cell>
        </row>
        <row r="75">
          <cell r="C75" t="str">
            <v>16.8-16.11|9</v>
          </cell>
          <cell r="D75">
            <v>27</v>
          </cell>
          <cell r="E75">
            <v>3</v>
          </cell>
          <cell r="F75" t="str">
            <v>1st percentile</v>
          </cell>
        </row>
        <row r="76">
          <cell r="C76" t="str">
            <v>16.8-16.11|10</v>
          </cell>
          <cell r="D76">
            <v>28</v>
          </cell>
          <cell r="E76">
            <v>3</v>
          </cell>
          <cell r="F76" t="str">
            <v>1st percentile</v>
          </cell>
        </row>
        <row r="77">
          <cell r="C77" t="str">
            <v>16.8-16.11|11</v>
          </cell>
          <cell r="D77">
            <v>30</v>
          </cell>
          <cell r="E77">
            <v>4</v>
          </cell>
          <cell r="F77" t="str">
            <v>2nd percentile</v>
          </cell>
        </row>
        <row r="78">
          <cell r="C78" t="str">
            <v>16.8-16.11|12</v>
          </cell>
          <cell r="D78">
            <v>32</v>
          </cell>
          <cell r="E78">
            <v>5</v>
          </cell>
          <cell r="F78" t="str">
            <v>5th percentile</v>
          </cell>
        </row>
        <row r="79">
          <cell r="C79" t="str">
            <v>16.8-16.11|13</v>
          </cell>
          <cell r="D79">
            <v>34</v>
          </cell>
          <cell r="E79">
            <v>5</v>
          </cell>
          <cell r="F79" t="str">
            <v>5th percentile</v>
          </cell>
        </row>
        <row r="80">
          <cell r="C80" t="str">
            <v>16.8-16.11|14</v>
          </cell>
          <cell r="D80">
            <v>36</v>
          </cell>
          <cell r="E80">
            <v>6</v>
          </cell>
          <cell r="F80" t="str">
            <v>9th percentile</v>
          </cell>
        </row>
        <row r="81">
          <cell r="C81" t="str">
            <v>16.8-16.11|15</v>
          </cell>
          <cell r="D81">
            <v>38</v>
          </cell>
          <cell r="E81">
            <v>6</v>
          </cell>
          <cell r="F81" t="str">
            <v>9th percentile</v>
          </cell>
        </row>
        <row r="82">
          <cell r="C82" t="str">
            <v>16.8-16.11|16</v>
          </cell>
          <cell r="D82">
            <v>40</v>
          </cell>
          <cell r="E82">
            <v>7</v>
          </cell>
          <cell r="F82" t="str">
            <v>16th percentile</v>
          </cell>
        </row>
        <row r="83">
          <cell r="C83" t="str">
            <v>16.8-16.11|17</v>
          </cell>
          <cell r="D83">
            <v>42</v>
          </cell>
          <cell r="E83">
            <v>8</v>
          </cell>
          <cell r="F83" t="str">
            <v>25th percentile</v>
          </cell>
        </row>
        <row r="84">
          <cell r="C84" t="str">
            <v>16.8-16.11|18</v>
          </cell>
          <cell r="D84">
            <v>44</v>
          </cell>
          <cell r="E84">
            <v>8</v>
          </cell>
          <cell r="F84" t="str">
            <v>25th percentile</v>
          </cell>
        </row>
        <row r="85">
          <cell r="C85" t="str">
            <v>16.8-16.11|19</v>
          </cell>
          <cell r="D85">
            <v>46</v>
          </cell>
          <cell r="E85">
            <v>9</v>
          </cell>
          <cell r="F85" t="str">
            <v>37th percentile</v>
          </cell>
        </row>
        <row r="86">
          <cell r="C86" t="str">
            <v>16.8-16.11|20</v>
          </cell>
          <cell r="D86">
            <v>49</v>
          </cell>
          <cell r="E86">
            <v>10</v>
          </cell>
          <cell r="F86" t="str">
            <v>50th percentile</v>
          </cell>
        </row>
        <row r="87">
          <cell r="C87" t="str">
            <v>16.8-16.11|21</v>
          </cell>
          <cell r="D87">
            <v>51</v>
          </cell>
          <cell r="E87">
            <v>10</v>
          </cell>
          <cell r="F87" t="str">
            <v>50th percentile</v>
          </cell>
        </row>
        <row r="88">
          <cell r="C88" t="str">
            <v>16.8-16.11|22</v>
          </cell>
          <cell r="D88">
            <v>53</v>
          </cell>
          <cell r="E88">
            <v>11</v>
          </cell>
          <cell r="F88" t="str">
            <v>63rd percentile</v>
          </cell>
        </row>
        <row r="89">
          <cell r="C89" t="str">
            <v>16.8-16.11|23</v>
          </cell>
          <cell r="D89">
            <v>55</v>
          </cell>
          <cell r="E89">
            <v>11</v>
          </cell>
          <cell r="F89" t="str">
            <v>63rd percentile</v>
          </cell>
        </row>
        <row r="90">
          <cell r="C90" t="str">
            <v>16.8-16.11|24</v>
          </cell>
          <cell r="D90">
            <v>59</v>
          </cell>
          <cell r="E90">
            <v>13</v>
          </cell>
          <cell r="F90" t="str">
            <v>84th percentile</v>
          </cell>
        </row>
        <row r="91">
          <cell r="C91" t="str">
            <v>16.8-16.11|25</v>
          </cell>
          <cell r="D91">
            <v>63</v>
          </cell>
          <cell r="E91">
            <v>14</v>
          </cell>
          <cell r="F91" t="str">
            <v>91st percentile</v>
          </cell>
        </row>
        <row r="92">
          <cell r="C92" t="str">
            <v>16.8-16.11|26</v>
          </cell>
          <cell r="D92">
            <v>68</v>
          </cell>
          <cell r="E92">
            <v>15</v>
          </cell>
          <cell r="F92" t="str">
            <v>95th percentile</v>
          </cell>
        </row>
        <row r="93">
          <cell r="C93" t="str">
            <v>16.8-16.11|27</v>
          </cell>
          <cell r="D93">
            <v>74</v>
          </cell>
          <cell r="E93">
            <v>17</v>
          </cell>
          <cell r="F93" t="str">
            <v>99th percentile</v>
          </cell>
        </row>
        <row r="94">
          <cell r="C94" t="str">
            <v>16.8-16.11|28</v>
          </cell>
          <cell r="D94">
            <v>77</v>
          </cell>
          <cell r="E94">
            <v>18</v>
          </cell>
          <cell r="F94" t="str">
            <v>99.6th percentile</v>
          </cell>
        </row>
        <row r="95">
          <cell r="C95" t="str">
            <v>16.8-16.11|29</v>
          </cell>
          <cell r="D95">
            <v>79</v>
          </cell>
          <cell r="E95">
            <v>19</v>
          </cell>
          <cell r="F95" t="str">
            <v>99.9th percentile</v>
          </cell>
        </row>
        <row r="96">
          <cell r="C96" t="str">
            <v>16.8-16.11|30</v>
          </cell>
          <cell r="D96">
            <v>80</v>
          </cell>
          <cell r="E96">
            <v>19</v>
          </cell>
          <cell r="F96" t="str">
            <v>99.9th percentile</v>
          </cell>
        </row>
        <row r="97">
          <cell r="C97" t="str">
            <v>17-19|0</v>
          </cell>
          <cell r="D97">
            <v>20</v>
          </cell>
          <cell r="E97">
            <v>1</v>
          </cell>
          <cell r="F97" t="str">
            <v>0.1st percentile</v>
          </cell>
        </row>
        <row r="98">
          <cell r="C98" t="str">
            <v>17-19|1</v>
          </cell>
          <cell r="D98">
            <v>20</v>
          </cell>
          <cell r="E98">
            <v>1</v>
          </cell>
          <cell r="F98" t="str">
            <v>0.1st percentile</v>
          </cell>
        </row>
        <row r="99">
          <cell r="C99" t="str">
            <v>17-19|2</v>
          </cell>
          <cell r="D99">
            <v>20</v>
          </cell>
          <cell r="E99">
            <v>1</v>
          </cell>
          <cell r="F99" t="str">
            <v>0.1st percentile</v>
          </cell>
        </row>
        <row r="100">
          <cell r="C100" t="str">
            <v>17-19|3</v>
          </cell>
          <cell r="D100">
            <v>20</v>
          </cell>
          <cell r="E100">
            <v>1</v>
          </cell>
          <cell r="F100" t="str">
            <v>0.1st percentile</v>
          </cell>
        </row>
        <row r="101">
          <cell r="C101" t="str">
            <v>17-19|4</v>
          </cell>
          <cell r="D101">
            <v>20</v>
          </cell>
          <cell r="E101">
            <v>1</v>
          </cell>
          <cell r="F101" t="str">
            <v>0.1st percentile</v>
          </cell>
        </row>
        <row r="102">
          <cell r="C102" t="str">
            <v>17-19|5</v>
          </cell>
          <cell r="D102">
            <v>21</v>
          </cell>
          <cell r="E102">
            <v>1</v>
          </cell>
          <cell r="F102" t="str">
            <v>0.1st percentile</v>
          </cell>
        </row>
        <row r="103">
          <cell r="C103" t="str">
            <v>17-19|6</v>
          </cell>
          <cell r="D103">
            <v>22</v>
          </cell>
          <cell r="E103">
            <v>2</v>
          </cell>
          <cell r="F103" t="str">
            <v>0.4th percentile</v>
          </cell>
        </row>
        <row r="104">
          <cell r="C104" t="str">
            <v>17-19|7</v>
          </cell>
          <cell r="D104">
            <v>24</v>
          </cell>
          <cell r="E104">
            <v>2</v>
          </cell>
          <cell r="F104" t="str">
            <v>0.4th percentile</v>
          </cell>
        </row>
        <row r="105">
          <cell r="C105" t="str">
            <v>17-19|8</v>
          </cell>
          <cell r="D105">
            <v>25</v>
          </cell>
          <cell r="E105">
            <v>3</v>
          </cell>
          <cell r="F105" t="str">
            <v>1st percentile</v>
          </cell>
        </row>
        <row r="106">
          <cell r="C106" t="str">
            <v>17-19|9</v>
          </cell>
          <cell r="D106">
            <v>27</v>
          </cell>
          <cell r="E106">
            <v>3</v>
          </cell>
          <cell r="F106" t="str">
            <v>1st percentile</v>
          </cell>
        </row>
        <row r="107">
          <cell r="C107" t="str">
            <v>17-19|10</v>
          </cell>
          <cell r="D107">
            <v>28</v>
          </cell>
          <cell r="E107">
            <v>3</v>
          </cell>
          <cell r="F107" t="str">
            <v>1st percentile</v>
          </cell>
        </row>
        <row r="108">
          <cell r="C108" t="str">
            <v>17-19|11</v>
          </cell>
          <cell r="D108">
            <v>30</v>
          </cell>
          <cell r="E108">
            <v>4</v>
          </cell>
          <cell r="F108" t="str">
            <v>2nd percentile</v>
          </cell>
        </row>
        <row r="109">
          <cell r="C109" t="str">
            <v>17-19|12</v>
          </cell>
          <cell r="D109">
            <v>32</v>
          </cell>
          <cell r="E109">
            <v>5</v>
          </cell>
          <cell r="F109" t="str">
            <v>5th percentile</v>
          </cell>
        </row>
        <row r="110">
          <cell r="C110" t="str">
            <v>17-19|13</v>
          </cell>
          <cell r="D110">
            <v>34</v>
          </cell>
          <cell r="E110">
            <v>5</v>
          </cell>
          <cell r="F110" t="str">
            <v>5th percentile</v>
          </cell>
        </row>
        <row r="111">
          <cell r="C111" t="str">
            <v>17-19|14</v>
          </cell>
          <cell r="D111">
            <v>36</v>
          </cell>
          <cell r="E111">
            <v>6</v>
          </cell>
          <cell r="F111" t="str">
            <v>9th percentile</v>
          </cell>
        </row>
        <row r="112">
          <cell r="C112" t="str">
            <v>17-19|15</v>
          </cell>
          <cell r="D112">
            <v>38</v>
          </cell>
          <cell r="E112">
            <v>6</v>
          </cell>
          <cell r="F112" t="str">
            <v>9th percentile</v>
          </cell>
        </row>
        <row r="113">
          <cell r="C113" t="str">
            <v>17-19|16</v>
          </cell>
          <cell r="D113">
            <v>40</v>
          </cell>
          <cell r="E113">
            <v>7</v>
          </cell>
          <cell r="F113" t="str">
            <v>16th percentile</v>
          </cell>
        </row>
        <row r="114">
          <cell r="C114" t="str">
            <v>17-19|17</v>
          </cell>
          <cell r="D114">
            <v>42</v>
          </cell>
          <cell r="E114">
            <v>8</v>
          </cell>
          <cell r="F114" t="str">
            <v>25th percentile</v>
          </cell>
        </row>
        <row r="115">
          <cell r="C115" t="str">
            <v>17-19|18</v>
          </cell>
          <cell r="D115">
            <v>44</v>
          </cell>
          <cell r="E115">
            <v>8</v>
          </cell>
          <cell r="F115" t="str">
            <v>25th percentile</v>
          </cell>
        </row>
        <row r="116">
          <cell r="C116" t="str">
            <v>17-19|19</v>
          </cell>
          <cell r="D116">
            <v>46</v>
          </cell>
          <cell r="E116">
            <v>9</v>
          </cell>
          <cell r="F116" t="str">
            <v>37th percentile</v>
          </cell>
        </row>
        <row r="117">
          <cell r="C117" t="str">
            <v>17-19|20</v>
          </cell>
          <cell r="D117">
            <v>49</v>
          </cell>
          <cell r="E117">
            <v>10</v>
          </cell>
          <cell r="F117" t="str">
            <v>50th percentile</v>
          </cell>
        </row>
        <row r="118">
          <cell r="C118" t="str">
            <v>17-19|21</v>
          </cell>
          <cell r="D118">
            <v>51</v>
          </cell>
          <cell r="E118">
            <v>10</v>
          </cell>
          <cell r="F118" t="str">
            <v>50th percentile</v>
          </cell>
        </row>
        <row r="119">
          <cell r="C119" t="str">
            <v>17-19|22</v>
          </cell>
          <cell r="D119">
            <v>53</v>
          </cell>
          <cell r="E119">
            <v>11</v>
          </cell>
          <cell r="F119" t="str">
            <v>63rd percentile</v>
          </cell>
        </row>
        <row r="120">
          <cell r="C120" t="str">
            <v>17-19|23</v>
          </cell>
          <cell r="D120">
            <v>55</v>
          </cell>
          <cell r="E120">
            <v>12</v>
          </cell>
          <cell r="F120" t="str">
            <v>75th percentile</v>
          </cell>
        </row>
        <row r="121">
          <cell r="C121" t="str">
            <v>17-19|24</v>
          </cell>
          <cell r="D121">
            <v>58</v>
          </cell>
          <cell r="E121">
            <v>12</v>
          </cell>
          <cell r="F121" t="str">
            <v>75th percentile</v>
          </cell>
        </row>
        <row r="122">
          <cell r="C122" t="str">
            <v>17-19|25</v>
          </cell>
          <cell r="D122">
            <v>62</v>
          </cell>
          <cell r="E122">
            <v>14</v>
          </cell>
          <cell r="F122" t="str">
            <v>91st percentile</v>
          </cell>
        </row>
        <row r="123">
          <cell r="C123" t="str">
            <v>17-19|26</v>
          </cell>
          <cell r="D123">
            <v>68</v>
          </cell>
          <cell r="E123">
            <v>15</v>
          </cell>
          <cell r="F123" t="str">
            <v>95th percentile</v>
          </cell>
        </row>
        <row r="124">
          <cell r="C124" t="str">
            <v>17-19|27</v>
          </cell>
          <cell r="D124">
            <v>73</v>
          </cell>
          <cell r="E124">
            <v>17</v>
          </cell>
          <cell r="F124" t="str">
            <v>99th percentile</v>
          </cell>
        </row>
        <row r="125">
          <cell r="C125" t="str">
            <v>17-19|28</v>
          </cell>
          <cell r="D125">
            <v>76</v>
          </cell>
          <cell r="E125">
            <v>18</v>
          </cell>
          <cell r="F125" t="str">
            <v>99.6th percentile</v>
          </cell>
        </row>
        <row r="126">
          <cell r="C126" t="str">
            <v>17-19|29</v>
          </cell>
          <cell r="D126">
            <v>79</v>
          </cell>
          <cell r="E126">
            <v>19</v>
          </cell>
          <cell r="F126" t="str">
            <v>99.9th percentile</v>
          </cell>
        </row>
        <row r="127">
          <cell r="C127" t="str">
            <v>17-19|30</v>
          </cell>
          <cell r="D127">
            <v>80</v>
          </cell>
          <cell r="E127">
            <v>19</v>
          </cell>
          <cell r="F127" t="str">
            <v>99.9th percentile</v>
          </cell>
        </row>
        <row r="128">
          <cell r="C128" t="str">
            <v>20-24|0</v>
          </cell>
          <cell r="D128">
            <v>20</v>
          </cell>
          <cell r="E128">
            <v>1</v>
          </cell>
          <cell r="F128" t="str">
            <v>0.1st percentile</v>
          </cell>
        </row>
        <row r="129">
          <cell r="C129" t="str">
            <v>20-24|1</v>
          </cell>
          <cell r="D129">
            <v>20</v>
          </cell>
          <cell r="E129">
            <v>1</v>
          </cell>
          <cell r="F129" t="str">
            <v>0.1st percentile</v>
          </cell>
        </row>
        <row r="130">
          <cell r="C130" t="str">
            <v>20-24|2</v>
          </cell>
          <cell r="D130">
            <v>20</v>
          </cell>
          <cell r="E130">
            <v>1</v>
          </cell>
          <cell r="F130" t="str">
            <v>0.1st percentile</v>
          </cell>
        </row>
        <row r="131">
          <cell r="C131" t="str">
            <v>20-24|3</v>
          </cell>
          <cell r="D131">
            <v>20</v>
          </cell>
          <cell r="E131">
            <v>1</v>
          </cell>
          <cell r="F131" t="str">
            <v>0.1st percentile</v>
          </cell>
        </row>
        <row r="132">
          <cell r="C132" t="str">
            <v>20-24|4</v>
          </cell>
          <cell r="D132">
            <v>20</v>
          </cell>
          <cell r="E132">
            <v>1</v>
          </cell>
          <cell r="F132" t="str">
            <v>0.1st percentile</v>
          </cell>
        </row>
        <row r="133">
          <cell r="C133" t="str">
            <v>20-24|5</v>
          </cell>
          <cell r="D133">
            <v>21</v>
          </cell>
          <cell r="E133">
            <v>1</v>
          </cell>
          <cell r="F133" t="str">
            <v>0.1st percentile</v>
          </cell>
        </row>
        <row r="134">
          <cell r="C134" t="str">
            <v>20-24|6</v>
          </cell>
          <cell r="D134">
            <v>22</v>
          </cell>
          <cell r="E134">
            <v>2</v>
          </cell>
          <cell r="F134" t="str">
            <v>0.4th percentile</v>
          </cell>
        </row>
        <row r="135">
          <cell r="C135" t="str">
            <v>20-24|7</v>
          </cell>
          <cell r="D135">
            <v>24</v>
          </cell>
          <cell r="E135">
            <v>2</v>
          </cell>
          <cell r="F135" t="str">
            <v>0.4th percentile</v>
          </cell>
        </row>
        <row r="136">
          <cell r="C136" t="str">
            <v>20-24|8</v>
          </cell>
          <cell r="D136">
            <v>25</v>
          </cell>
          <cell r="E136">
            <v>3</v>
          </cell>
          <cell r="F136" t="str">
            <v>1st percentile</v>
          </cell>
        </row>
        <row r="137">
          <cell r="C137" t="str">
            <v>20-24|9</v>
          </cell>
          <cell r="D137">
            <v>27</v>
          </cell>
          <cell r="E137">
            <v>3</v>
          </cell>
          <cell r="F137" t="str">
            <v>1st percentile</v>
          </cell>
        </row>
        <row r="138">
          <cell r="C138" t="str">
            <v>20-24|10</v>
          </cell>
          <cell r="D138">
            <v>28</v>
          </cell>
          <cell r="E138">
            <v>3</v>
          </cell>
          <cell r="F138" t="str">
            <v>1st percentile</v>
          </cell>
        </row>
        <row r="139">
          <cell r="C139" t="str">
            <v>20-24|11</v>
          </cell>
          <cell r="D139">
            <v>30</v>
          </cell>
          <cell r="E139">
            <v>4</v>
          </cell>
          <cell r="F139" t="str">
            <v>2nd percentile</v>
          </cell>
        </row>
        <row r="140">
          <cell r="C140" t="str">
            <v>20-24|12</v>
          </cell>
          <cell r="D140">
            <v>31</v>
          </cell>
          <cell r="E140">
            <v>4</v>
          </cell>
          <cell r="F140" t="str">
            <v>2nd percentile</v>
          </cell>
        </row>
        <row r="141">
          <cell r="C141" t="str">
            <v>20-24|13</v>
          </cell>
          <cell r="D141">
            <v>34</v>
          </cell>
          <cell r="E141">
            <v>5</v>
          </cell>
          <cell r="F141" t="str">
            <v>5th percentile</v>
          </cell>
        </row>
        <row r="142">
          <cell r="C142" t="str">
            <v>20-24|14</v>
          </cell>
          <cell r="D142">
            <v>36</v>
          </cell>
          <cell r="E142">
            <v>6</v>
          </cell>
          <cell r="F142" t="str">
            <v>9th percentile</v>
          </cell>
        </row>
        <row r="143">
          <cell r="C143" t="str">
            <v>20-24|15</v>
          </cell>
          <cell r="D143">
            <v>38</v>
          </cell>
          <cell r="E143">
            <v>6</v>
          </cell>
          <cell r="F143" t="str">
            <v>9th percentile</v>
          </cell>
        </row>
        <row r="144">
          <cell r="C144" t="str">
            <v>20-24|16</v>
          </cell>
          <cell r="D144">
            <v>40</v>
          </cell>
          <cell r="E144">
            <v>7</v>
          </cell>
          <cell r="F144" t="str">
            <v>16th percentile</v>
          </cell>
        </row>
        <row r="145">
          <cell r="C145" t="str">
            <v>20-24|17</v>
          </cell>
          <cell r="D145">
            <v>42</v>
          </cell>
          <cell r="E145">
            <v>8</v>
          </cell>
          <cell r="F145" t="str">
            <v>25th percentile</v>
          </cell>
        </row>
        <row r="146">
          <cell r="C146" t="str">
            <v>20-24|18</v>
          </cell>
          <cell r="D146">
            <v>44</v>
          </cell>
          <cell r="E146">
            <v>8</v>
          </cell>
          <cell r="F146" t="str">
            <v>25th percentile</v>
          </cell>
        </row>
        <row r="147">
          <cell r="C147" t="str">
            <v>20-24|19</v>
          </cell>
          <cell r="D147">
            <v>46</v>
          </cell>
          <cell r="E147">
            <v>9</v>
          </cell>
          <cell r="F147" t="str">
            <v>37th percentile</v>
          </cell>
        </row>
        <row r="148">
          <cell r="C148" t="str">
            <v>20-24|20</v>
          </cell>
          <cell r="D148">
            <v>48</v>
          </cell>
          <cell r="E148">
            <v>9</v>
          </cell>
          <cell r="F148" t="str">
            <v>37th percentile</v>
          </cell>
        </row>
        <row r="149">
          <cell r="C149" t="str">
            <v>20-24|21</v>
          </cell>
          <cell r="D149">
            <v>50</v>
          </cell>
          <cell r="E149">
            <v>10</v>
          </cell>
          <cell r="F149" t="str">
            <v>50th percentile</v>
          </cell>
        </row>
        <row r="150">
          <cell r="C150" t="str">
            <v>20-24|22</v>
          </cell>
          <cell r="D150">
            <v>52</v>
          </cell>
          <cell r="E150">
            <v>11</v>
          </cell>
          <cell r="F150" t="str">
            <v>63rd percentile</v>
          </cell>
        </row>
        <row r="151">
          <cell r="C151" t="str">
            <v>20-24|23</v>
          </cell>
          <cell r="D151">
            <v>54</v>
          </cell>
          <cell r="E151">
            <v>11</v>
          </cell>
          <cell r="F151" t="str">
            <v>63rd percentile</v>
          </cell>
        </row>
        <row r="152">
          <cell r="C152" t="str">
            <v>20-24|24</v>
          </cell>
          <cell r="D152">
            <v>57</v>
          </cell>
          <cell r="E152">
            <v>12</v>
          </cell>
          <cell r="F152" t="str">
            <v>75th percentile</v>
          </cell>
        </row>
        <row r="153">
          <cell r="C153" t="str">
            <v>20-24|25</v>
          </cell>
          <cell r="D153">
            <v>61</v>
          </cell>
          <cell r="E153">
            <v>13</v>
          </cell>
          <cell r="F153" t="str">
            <v>84th percentile</v>
          </cell>
        </row>
        <row r="154">
          <cell r="C154" t="str">
            <v>20-24|26</v>
          </cell>
          <cell r="D154">
            <v>66</v>
          </cell>
          <cell r="E154">
            <v>15</v>
          </cell>
          <cell r="F154" t="str">
            <v>95th percentile</v>
          </cell>
        </row>
        <row r="155">
          <cell r="C155" t="str">
            <v>20-24|27</v>
          </cell>
          <cell r="D155">
            <v>71</v>
          </cell>
          <cell r="E155">
            <v>16</v>
          </cell>
          <cell r="F155" t="str">
            <v>98th percentile</v>
          </cell>
        </row>
        <row r="156">
          <cell r="C156" t="str">
            <v>20-24|28</v>
          </cell>
          <cell r="D156">
            <v>75</v>
          </cell>
          <cell r="E156">
            <v>18</v>
          </cell>
          <cell r="F156" t="str">
            <v>99.6th percentile</v>
          </cell>
        </row>
        <row r="157">
          <cell r="C157" t="str">
            <v>20-24|29</v>
          </cell>
          <cell r="D157">
            <v>78</v>
          </cell>
          <cell r="E157">
            <v>18</v>
          </cell>
          <cell r="F157" t="str">
            <v>99.6th percentile</v>
          </cell>
        </row>
        <row r="158">
          <cell r="C158" t="str">
            <v>20-24|30</v>
          </cell>
          <cell r="D158">
            <v>80</v>
          </cell>
          <cell r="E158">
            <v>19</v>
          </cell>
          <cell r="F158" t="str">
            <v>99.9th percentile</v>
          </cell>
        </row>
        <row r="159">
          <cell r="C159" t="str">
            <v>25-29|0</v>
          </cell>
          <cell r="D159">
            <v>20</v>
          </cell>
          <cell r="E159">
            <v>1</v>
          </cell>
          <cell r="F159" t="str">
            <v>0.1st percentile</v>
          </cell>
        </row>
        <row r="160">
          <cell r="C160" t="str">
            <v>25-29|1</v>
          </cell>
          <cell r="D160">
            <v>20</v>
          </cell>
          <cell r="E160">
            <v>1</v>
          </cell>
          <cell r="F160" t="str">
            <v>0.1st percentile</v>
          </cell>
        </row>
        <row r="161">
          <cell r="C161" t="str">
            <v>25-29|2</v>
          </cell>
          <cell r="D161">
            <v>20</v>
          </cell>
          <cell r="E161">
            <v>1</v>
          </cell>
          <cell r="F161" t="str">
            <v>0.1st percentile</v>
          </cell>
        </row>
        <row r="162">
          <cell r="C162" t="str">
            <v>25-29|3</v>
          </cell>
          <cell r="D162">
            <v>20</v>
          </cell>
          <cell r="E162">
            <v>1</v>
          </cell>
          <cell r="F162" t="str">
            <v>0.1st percentile</v>
          </cell>
        </row>
        <row r="163">
          <cell r="C163" t="str">
            <v>25-29|4</v>
          </cell>
          <cell r="D163">
            <v>20</v>
          </cell>
          <cell r="E163">
            <v>1</v>
          </cell>
          <cell r="F163" t="str">
            <v>0.1st percentile</v>
          </cell>
        </row>
        <row r="164">
          <cell r="C164" t="str">
            <v>25-29|5</v>
          </cell>
          <cell r="D164">
            <v>21</v>
          </cell>
          <cell r="E164">
            <v>1</v>
          </cell>
          <cell r="F164" t="str">
            <v>0.1st percentile</v>
          </cell>
        </row>
        <row r="165">
          <cell r="C165" t="str">
            <v>25-29|6</v>
          </cell>
          <cell r="D165">
            <v>22</v>
          </cell>
          <cell r="E165">
            <v>2</v>
          </cell>
          <cell r="F165" t="str">
            <v>0.4th percentile</v>
          </cell>
        </row>
        <row r="166">
          <cell r="C166" t="str">
            <v>25-29|7</v>
          </cell>
          <cell r="D166">
            <v>24</v>
          </cell>
          <cell r="E166">
            <v>2</v>
          </cell>
          <cell r="F166" t="str">
            <v>0.4th percentile</v>
          </cell>
        </row>
        <row r="167">
          <cell r="C167" t="str">
            <v>25-29|8</v>
          </cell>
          <cell r="D167">
            <v>25</v>
          </cell>
          <cell r="E167">
            <v>3</v>
          </cell>
          <cell r="F167" t="str">
            <v>1st percentile</v>
          </cell>
        </row>
        <row r="168">
          <cell r="C168" t="str">
            <v>25-29|9</v>
          </cell>
          <cell r="D168">
            <v>27</v>
          </cell>
          <cell r="E168">
            <v>3</v>
          </cell>
          <cell r="F168" t="str">
            <v>1st percentile</v>
          </cell>
        </row>
        <row r="169">
          <cell r="C169" t="str">
            <v>25-29|10</v>
          </cell>
          <cell r="D169">
            <v>28</v>
          </cell>
          <cell r="E169">
            <v>3</v>
          </cell>
          <cell r="F169" t="str">
            <v>1st percentile</v>
          </cell>
        </row>
        <row r="170">
          <cell r="C170" t="str">
            <v>25-29|11</v>
          </cell>
          <cell r="D170">
            <v>30</v>
          </cell>
          <cell r="E170">
            <v>4</v>
          </cell>
          <cell r="F170" t="str">
            <v>2nd percentile</v>
          </cell>
        </row>
        <row r="171">
          <cell r="C171" t="str">
            <v>25-29|12</v>
          </cell>
          <cell r="D171">
            <v>32</v>
          </cell>
          <cell r="E171">
            <v>5</v>
          </cell>
          <cell r="F171" t="str">
            <v>5th percentile</v>
          </cell>
        </row>
        <row r="172">
          <cell r="C172" t="str">
            <v>25-29|13</v>
          </cell>
          <cell r="D172">
            <v>34</v>
          </cell>
          <cell r="E172">
            <v>5</v>
          </cell>
          <cell r="F172" t="str">
            <v>5th percentile</v>
          </cell>
        </row>
        <row r="173">
          <cell r="C173" t="str">
            <v>25-29|14</v>
          </cell>
          <cell r="D173">
            <v>36</v>
          </cell>
          <cell r="E173">
            <v>6</v>
          </cell>
          <cell r="F173" t="str">
            <v>9th percentile</v>
          </cell>
        </row>
        <row r="174">
          <cell r="C174" t="str">
            <v>25-29|15</v>
          </cell>
          <cell r="D174">
            <v>38</v>
          </cell>
          <cell r="E174">
            <v>6</v>
          </cell>
          <cell r="F174" t="str">
            <v>9th percentile</v>
          </cell>
        </row>
        <row r="175">
          <cell r="C175" t="str">
            <v>25-29|16</v>
          </cell>
          <cell r="D175">
            <v>40</v>
          </cell>
          <cell r="E175">
            <v>7</v>
          </cell>
          <cell r="F175" t="str">
            <v>16th percentile</v>
          </cell>
        </row>
        <row r="176">
          <cell r="C176" t="str">
            <v>25-29|17</v>
          </cell>
          <cell r="D176">
            <v>42</v>
          </cell>
          <cell r="E176">
            <v>8</v>
          </cell>
          <cell r="F176" t="str">
            <v>25th percentile</v>
          </cell>
        </row>
        <row r="177">
          <cell r="C177" t="str">
            <v>25-29|18</v>
          </cell>
          <cell r="D177">
            <v>44</v>
          </cell>
          <cell r="E177">
            <v>8</v>
          </cell>
          <cell r="F177" t="str">
            <v>25th percentile</v>
          </cell>
        </row>
        <row r="178">
          <cell r="C178" t="str">
            <v>25-29|19</v>
          </cell>
          <cell r="D178">
            <v>46</v>
          </cell>
          <cell r="E178">
            <v>9</v>
          </cell>
          <cell r="F178" t="str">
            <v>37th percentile</v>
          </cell>
        </row>
        <row r="179">
          <cell r="C179" t="str">
            <v>25-29|20</v>
          </cell>
          <cell r="D179">
            <v>48</v>
          </cell>
          <cell r="E179">
            <v>9</v>
          </cell>
          <cell r="F179" t="str">
            <v>37th percentile</v>
          </cell>
        </row>
        <row r="180">
          <cell r="C180" t="str">
            <v>25-29|21</v>
          </cell>
          <cell r="D180">
            <v>50</v>
          </cell>
          <cell r="E180">
            <v>10</v>
          </cell>
          <cell r="F180" t="str">
            <v>50th percentile</v>
          </cell>
        </row>
        <row r="181">
          <cell r="C181" t="str">
            <v>25-29|22</v>
          </cell>
          <cell r="D181">
            <v>52</v>
          </cell>
          <cell r="E181">
            <v>11</v>
          </cell>
          <cell r="F181" t="str">
            <v>63rd percentile</v>
          </cell>
        </row>
        <row r="182">
          <cell r="C182" t="str">
            <v>25-29|23</v>
          </cell>
          <cell r="D182">
            <v>54</v>
          </cell>
          <cell r="E182">
            <v>11</v>
          </cell>
          <cell r="F182" t="str">
            <v>63rd percentile</v>
          </cell>
        </row>
        <row r="183">
          <cell r="C183" t="str">
            <v>25-29|24</v>
          </cell>
          <cell r="D183">
            <v>57</v>
          </cell>
          <cell r="E183">
            <v>12</v>
          </cell>
          <cell r="F183" t="str">
            <v>75th percentile</v>
          </cell>
        </row>
        <row r="184">
          <cell r="C184" t="str">
            <v>25-29|25</v>
          </cell>
          <cell r="D184">
            <v>60</v>
          </cell>
          <cell r="E184">
            <v>13</v>
          </cell>
          <cell r="F184" t="str">
            <v>84th percentile</v>
          </cell>
        </row>
        <row r="185">
          <cell r="C185" t="str">
            <v>25-29|26</v>
          </cell>
          <cell r="D185">
            <v>64</v>
          </cell>
          <cell r="E185">
            <v>14</v>
          </cell>
          <cell r="F185" t="str">
            <v>91st percentile</v>
          </cell>
        </row>
        <row r="186">
          <cell r="C186" t="str">
            <v>25-29|27</v>
          </cell>
          <cell r="D186">
            <v>69</v>
          </cell>
          <cell r="E186">
            <v>16</v>
          </cell>
          <cell r="F186" t="str">
            <v>98th percentile</v>
          </cell>
        </row>
        <row r="187">
          <cell r="C187" t="str">
            <v>25-29|28</v>
          </cell>
          <cell r="D187">
            <v>73</v>
          </cell>
          <cell r="E187">
            <v>17</v>
          </cell>
          <cell r="F187" t="str">
            <v>99th percentile</v>
          </cell>
        </row>
        <row r="188">
          <cell r="C188" t="str">
            <v>25-29|29</v>
          </cell>
          <cell r="D188">
            <v>77</v>
          </cell>
          <cell r="E188">
            <v>18</v>
          </cell>
          <cell r="F188" t="str">
            <v>99.6th percentile</v>
          </cell>
        </row>
        <row r="189">
          <cell r="C189" t="str">
            <v>25-29|30</v>
          </cell>
          <cell r="D189">
            <v>80</v>
          </cell>
          <cell r="E189">
            <v>19</v>
          </cell>
          <cell r="F189" t="str">
            <v>99.9th percentile</v>
          </cell>
        </row>
        <row r="190">
          <cell r="C190" t="str">
            <v>30-34|0</v>
          </cell>
          <cell r="D190">
            <v>20</v>
          </cell>
          <cell r="E190">
            <v>1</v>
          </cell>
          <cell r="F190" t="str">
            <v>0.1st percentile</v>
          </cell>
        </row>
        <row r="191">
          <cell r="C191" t="str">
            <v>30-34|1</v>
          </cell>
          <cell r="D191">
            <v>20</v>
          </cell>
          <cell r="E191">
            <v>1</v>
          </cell>
          <cell r="F191" t="str">
            <v>0.1st percentile</v>
          </cell>
        </row>
        <row r="192">
          <cell r="C192" t="str">
            <v>30-34|2</v>
          </cell>
          <cell r="D192">
            <v>20</v>
          </cell>
          <cell r="E192">
            <v>1</v>
          </cell>
          <cell r="F192" t="str">
            <v>0.1st percentile</v>
          </cell>
        </row>
        <row r="193">
          <cell r="C193" t="str">
            <v>30-34|3</v>
          </cell>
          <cell r="D193">
            <v>20</v>
          </cell>
          <cell r="E193">
            <v>1</v>
          </cell>
          <cell r="F193" t="str">
            <v>0.1st percentile</v>
          </cell>
        </row>
        <row r="194">
          <cell r="C194" t="str">
            <v>30-34|4</v>
          </cell>
          <cell r="D194">
            <v>20</v>
          </cell>
          <cell r="E194">
            <v>1</v>
          </cell>
          <cell r="F194" t="str">
            <v>0.1st percentile</v>
          </cell>
        </row>
        <row r="195">
          <cell r="C195" t="str">
            <v>30-34|5</v>
          </cell>
          <cell r="D195">
            <v>22</v>
          </cell>
          <cell r="E195">
            <v>2</v>
          </cell>
          <cell r="F195" t="str">
            <v>0.4th percentile</v>
          </cell>
        </row>
        <row r="196">
          <cell r="C196" t="str">
            <v>30-34|6</v>
          </cell>
          <cell r="D196">
            <v>23</v>
          </cell>
          <cell r="E196">
            <v>2</v>
          </cell>
          <cell r="F196" t="str">
            <v>0.4th percentile</v>
          </cell>
        </row>
        <row r="197">
          <cell r="C197" t="str">
            <v>30-34|7</v>
          </cell>
          <cell r="D197">
            <v>25</v>
          </cell>
          <cell r="E197">
            <v>3</v>
          </cell>
          <cell r="F197" t="str">
            <v>1st percentile</v>
          </cell>
        </row>
        <row r="198">
          <cell r="C198" t="str">
            <v>30-34|8</v>
          </cell>
          <cell r="D198">
            <v>26</v>
          </cell>
          <cell r="E198">
            <v>3</v>
          </cell>
          <cell r="F198" t="str">
            <v>1st percentile</v>
          </cell>
        </row>
        <row r="199">
          <cell r="C199" t="str">
            <v>30-34|9</v>
          </cell>
          <cell r="D199">
            <v>28</v>
          </cell>
          <cell r="E199">
            <v>3</v>
          </cell>
          <cell r="F199" t="str">
            <v>1st percentile</v>
          </cell>
        </row>
        <row r="200">
          <cell r="C200" t="str">
            <v>30-34|10</v>
          </cell>
          <cell r="D200">
            <v>29</v>
          </cell>
          <cell r="E200">
            <v>4</v>
          </cell>
          <cell r="F200" t="str">
            <v>2nd percentile</v>
          </cell>
        </row>
        <row r="201">
          <cell r="C201" t="str">
            <v>30-34|11</v>
          </cell>
          <cell r="D201">
            <v>31</v>
          </cell>
          <cell r="E201">
            <v>4</v>
          </cell>
          <cell r="F201" t="str">
            <v>2nd percentile</v>
          </cell>
        </row>
        <row r="202">
          <cell r="C202" t="str">
            <v>30-34|12</v>
          </cell>
          <cell r="D202">
            <v>33</v>
          </cell>
          <cell r="E202">
            <v>5</v>
          </cell>
          <cell r="F202" t="str">
            <v>5th percentile</v>
          </cell>
        </row>
        <row r="203">
          <cell r="C203" t="str">
            <v>30-34|13</v>
          </cell>
          <cell r="D203">
            <v>35</v>
          </cell>
          <cell r="E203">
            <v>6</v>
          </cell>
          <cell r="F203" t="str">
            <v>9th percentile</v>
          </cell>
        </row>
        <row r="204">
          <cell r="C204" t="str">
            <v>30-34|14</v>
          </cell>
          <cell r="D204">
            <v>37</v>
          </cell>
          <cell r="E204">
            <v>6</v>
          </cell>
          <cell r="F204" t="str">
            <v>9th percentile</v>
          </cell>
        </row>
        <row r="205">
          <cell r="C205" t="str">
            <v>30-34|15</v>
          </cell>
          <cell r="D205">
            <v>39</v>
          </cell>
          <cell r="E205">
            <v>7</v>
          </cell>
          <cell r="F205" t="str">
            <v>16th percentile</v>
          </cell>
        </row>
        <row r="206">
          <cell r="C206" t="str">
            <v>30-34|16</v>
          </cell>
          <cell r="D206">
            <v>41</v>
          </cell>
          <cell r="E206">
            <v>7</v>
          </cell>
          <cell r="F206" t="str">
            <v>16th percentile</v>
          </cell>
        </row>
        <row r="207">
          <cell r="C207" t="str">
            <v>30-34|17</v>
          </cell>
          <cell r="D207">
            <v>43</v>
          </cell>
          <cell r="E207">
            <v>8</v>
          </cell>
          <cell r="F207" t="str">
            <v>25th percentile</v>
          </cell>
        </row>
        <row r="208">
          <cell r="C208" t="str">
            <v>30-34|18</v>
          </cell>
          <cell r="D208">
            <v>45</v>
          </cell>
          <cell r="E208">
            <v>9</v>
          </cell>
          <cell r="F208" t="str">
            <v>37th percentile</v>
          </cell>
        </row>
        <row r="209">
          <cell r="C209" t="str">
            <v>30-34|19</v>
          </cell>
          <cell r="D209">
            <v>47</v>
          </cell>
          <cell r="E209">
            <v>9</v>
          </cell>
          <cell r="F209" t="str">
            <v>37th percentile</v>
          </cell>
        </row>
        <row r="210">
          <cell r="C210" t="str">
            <v>30-34|20</v>
          </cell>
          <cell r="D210">
            <v>49</v>
          </cell>
          <cell r="E210">
            <v>10</v>
          </cell>
          <cell r="F210" t="str">
            <v>50th percentile</v>
          </cell>
        </row>
        <row r="211">
          <cell r="C211" t="str">
            <v>30-34|21</v>
          </cell>
          <cell r="D211">
            <v>51</v>
          </cell>
          <cell r="E211">
            <v>10</v>
          </cell>
          <cell r="F211" t="str">
            <v>50th percentile</v>
          </cell>
        </row>
        <row r="212">
          <cell r="C212" t="str">
            <v>30-34|22</v>
          </cell>
          <cell r="D212">
            <v>53</v>
          </cell>
          <cell r="E212">
            <v>11</v>
          </cell>
          <cell r="F212" t="str">
            <v>63rd percentile</v>
          </cell>
        </row>
        <row r="213">
          <cell r="C213" t="str">
            <v>30-34|23</v>
          </cell>
          <cell r="D213">
            <v>55</v>
          </cell>
          <cell r="E213">
            <v>12</v>
          </cell>
          <cell r="F213" t="str">
            <v>75th percentile</v>
          </cell>
        </row>
        <row r="214">
          <cell r="C214" t="str">
            <v>30-34|24</v>
          </cell>
          <cell r="D214">
            <v>58</v>
          </cell>
          <cell r="E214">
            <v>12</v>
          </cell>
          <cell r="F214" t="str">
            <v>75th percentile</v>
          </cell>
        </row>
        <row r="215">
          <cell r="C215" t="str">
            <v>30-34|25</v>
          </cell>
          <cell r="D215">
            <v>61</v>
          </cell>
          <cell r="E215">
            <v>13</v>
          </cell>
          <cell r="F215" t="str">
            <v>84th percentile</v>
          </cell>
        </row>
        <row r="216">
          <cell r="C216" t="str">
            <v>30-34|26</v>
          </cell>
          <cell r="D216">
            <v>65</v>
          </cell>
          <cell r="E216">
            <v>15</v>
          </cell>
          <cell r="F216" t="str">
            <v>95th percentile</v>
          </cell>
        </row>
        <row r="217">
          <cell r="C217" t="str">
            <v>30-34|27</v>
          </cell>
          <cell r="D217">
            <v>70</v>
          </cell>
          <cell r="E217">
            <v>16</v>
          </cell>
          <cell r="F217" t="str">
            <v>98th percentile</v>
          </cell>
        </row>
        <row r="218">
          <cell r="C218" t="str">
            <v>30-34|28</v>
          </cell>
          <cell r="D218">
            <v>74</v>
          </cell>
          <cell r="E218">
            <v>17</v>
          </cell>
          <cell r="F218" t="str">
            <v>99th percentile</v>
          </cell>
        </row>
        <row r="219">
          <cell r="C219" t="str">
            <v>30-34|29</v>
          </cell>
          <cell r="D219">
            <v>78</v>
          </cell>
          <cell r="E219">
            <v>18</v>
          </cell>
          <cell r="F219" t="str">
            <v>99.6th percentile</v>
          </cell>
        </row>
        <row r="220">
          <cell r="C220" t="str">
            <v>30-34|30</v>
          </cell>
          <cell r="D220">
            <v>80</v>
          </cell>
          <cell r="E220">
            <v>19</v>
          </cell>
          <cell r="F220" t="str">
            <v>99.9th percentile</v>
          </cell>
        </row>
        <row r="221">
          <cell r="C221" t="str">
            <v>35-44|0</v>
          </cell>
          <cell r="D221">
            <v>20</v>
          </cell>
          <cell r="E221">
            <v>1</v>
          </cell>
          <cell r="F221" t="str">
            <v>0.1st percentile</v>
          </cell>
        </row>
        <row r="222">
          <cell r="C222" t="str">
            <v>35-44|1</v>
          </cell>
          <cell r="D222">
            <v>20</v>
          </cell>
          <cell r="E222">
            <v>1</v>
          </cell>
          <cell r="F222" t="str">
            <v>0.1st percentile</v>
          </cell>
        </row>
        <row r="223">
          <cell r="C223" t="str">
            <v>35-44|2</v>
          </cell>
          <cell r="D223">
            <v>20</v>
          </cell>
          <cell r="E223">
            <v>1</v>
          </cell>
          <cell r="F223" t="str">
            <v>0.1st percentile</v>
          </cell>
        </row>
        <row r="224">
          <cell r="C224" t="str">
            <v>35-44|3</v>
          </cell>
          <cell r="D224">
            <v>20</v>
          </cell>
          <cell r="E224">
            <v>1</v>
          </cell>
          <cell r="F224" t="str">
            <v>0.1st percentile</v>
          </cell>
        </row>
        <row r="225">
          <cell r="C225" t="str">
            <v>35-44|4</v>
          </cell>
          <cell r="D225">
            <v>21</v>
          </cell>
          <cell r="E225">
            <v>1</v>
          </cell>
          <cell r="F225" t="str">
            <v>0.1st percentile</v>
          </cell>
        </row>
        <row r="226">
          <cell r="C226" t="str">
            <v>35-44|5</v>
          </cell>
          <cell r="D226">
            <v>23</v>
          </cell>
          <cell r="E226">
            <v>2</v>
          </cell>
          <cell r="F226" t="str">
            <v>0.4th percentile</v>
          </cell>
        </row>
        <row r="227">
          <cell r="C227" t="str">
            <v>35-44|6</v>
          </cell>
          <cell r="D227">
            <v>24</v>
          </cell>
          <cell r="E227">
            <v>2</v>
          </cell>
          <cell r="F227" t="str">
            <v>0.4th percentile</v>
          </cell>
        </row>
        <row r="228">
          <cell r="C228" t="str">
            <v>35-44|7</v>
          </cell>
          <cell r="D228">
            <v>26</v>
          </cell>
          <cell r="E228">
            <v>3</v>
          </cell>
          <cell r="F228" t="str">
            <v>1st percentile</v>
          </cell>
        </row>
        <row r="229">
          <cell r="C229" t="str">
            <v>35-44|8</v>
          </cell>
          <cell r="D229">
            <v>27</v>
          </cell>
          <cell r="E229">
            <v>3</v>
          </cell>
          <cell r="F229" t="str">
            <v>1st percentile</v>
          </cell>
        </row>
        <row r="230">
          <cell r="C230" t="str">
            <v>35-44|9</v>
          </cell>
          <cell r="D230">
            <v>29</v>
          </cell>
          <cell r="E230">
            <v>4</v>
          </cell>
          <cell r="F230" t="str">
            <v>2nd percentile</v>
          </cell>
        </row>
        <row r="231">
          <cell r="C231" t="str">
            <v>35-44|10</v>
          </cell>
          <cell r="D231">
            <v>30</v>
          </cell>
          <cell r="E231">
            <v>4</v>
          </cell>
          <cell r="F231" t="str">
            <v>2nd percentile</v>
          </cell>
        </row>
        <row r="232">
          <cell r="C232" t="str">
            <v>35-44|11</v>
          </cell>
          <cell r="D232">
            <v>32</v>
          </cell>
          <cell r="E232">
            <v>5</v>
          </cell>
          <cell r="F232" t="str">
            <v>5th percentile</v>
          </cell>
        </row>
        <row r="233">
          <cell r="C233" t="str">
            <v>35-44|12</v>
          </cell>
          <cell r="D233">
            <v>34</v>
          </cell>
          <cell r="E233">
            <v>5</v>
          </cell>
          <cell r="F233" t="str">
            <v>5th percentile</v>
          </cell>
        </row>
        <row r="234">
          <cell r="C234" t="str">
            <v>35-44|13</v>
          </cell>
          <cell r="D234">
            <v>36</v>
          </cell>
          <cell r="E234">
            <v>6</v>
          </cell>
          <cell r="F234" t="str">
            <v>9th percentile</v>
          </cell>
        </row>
        <row r="235">
          <cell r="C235" t="str">
            <v>35-44|14</v>
          </cell>
          <cell r="D235">
            <v>38</v>
          </cell>
          <cell r="E235">
            <v>6</v>
          </cell>
          <cell r="F235" t="str">
            <v>9th percentile</v>
          </cell>
        </row>
        <row r="236">
          <cell r="C236" t="str">
            <v>35-44|15</v>
          </cell>
          <cell r="D236">
            <v>40</v>
          </cell>
          <cell r="E236">
            <v>7</v>
          </cell>
          <cell r="F236" t="str">
            <v>16th percentile</v>
          </cell>
        </row>
        <row r="237">
          <cell r="C237" t="str">
            <v>35-44|16</v>
          </cell>
          <cell r="D237">
            <v>42</v>
          </cell>
          <cell r="E237">
            <v>8</v>
          </cell>
          <cell r="F237" t="str">
            <v>25th percentile</v>
          </cell>
        </row>
        <row r="238">
          <cell r="C238" t="str">
            <v>35-44|17</v>
          </cell>
          <cell r="D238">
            <v>44</v>
          </cell>
          <cell r="E238">
            <v>8</v>
          </cell>
          <cell r="F238" t="str">
            <v>25th percentile</v>
          </cell>
        </row>
        <row r="239">
          <cell r="C239" t="str">
            <v>35-44|18</v>
          </cell>
          <cell r="D239">
            <v>46</v>
          </cell>
          <cell r="E239">
            <v>9</v>
          </cell>
          <cell r="F239" t="str">
            <v>37th percentile</v>
          </cell>
        </row>
        <row r="240">
          <cell r="C240" t="str">
            <v>35-44|19</v>
          </cell>
          <cell r="D240">
            <v>48</v>
          </cell>
          <cell r="E240">
            <v>9</v>
          </cell>
          <cell r="F240" t="str">
            <v>37th percentile</v>
          </cell>
        </row>
        <row r="241">
          <cell r="C241" t="str">
            <v>35-44|20</v>
          </cell>
          <cell r="D241">
            <v>50</v>
          </cell>
          <cell r="E241">
            <v>10</v>
          </cell>
          <cell r="F241" t="str">
            <v>50th percentile</v>
          </cell>
        </row>
        <row r="242">
          <cell r="C242" t="str">
            <v>35-44|21</v>
          </cell>
          <cell r="D242">
            <v>52</v>
          </cell>
          <cell r="E242">
            <v>11</v>
          </cell>
          <cell r="F242" t="str">
            <v>63rd percentile</v>
          </cell>
        </row>
        <row r="243">
          <cell r="C243" t="str">
            <v>35-44|22</v>
          </cell>
          <cell r="D243">
            <v>54</v>
          </cell>
          <cell r="E243">
            <v>11</v>
          </cell>
          <cell r="F243" t="str">
            <v>63rd percentile</v>
          </cell>
        </row>
        <row r="244">
          <cell r="C244" t="str">
            <v>35-44|23</v>
          </cell>
          <cell r="D244">
            <v>56</v>
          </cell>
          <cell r="E244">
            <v>12</v>
          </cell>
          <cell r="F244" t="str">
            <v>75th percentile</v>
          </cell>
        </row>
        <row r="245">
          <cell r="C245" t="str">
            <v>35-44|24</v>
          </cell>
          <cell r="D245">
            <v>59</v>
          </cell>
          <cell r="E245">
            <v>13</v>
          </cell>
          <cell r="F245" t="str">
            <v>84th percentile</v>
          </cell>
        </row>
        <row r="246">
          <cell r="C246" t="str">
            <v>35-44|25</v>
          </cell>
          <cell r="D246">
            <v>62</v>
          </cell>
          <cell r="E246">
            <v>14</v>
          </cell>
          <cell r="F246" t="str">
            <v>91st percentile</v>
          </cell>
        </row>
        <row r="247">
          <cell r="C247" t="str">
            <v>35-44|26</v>
          </cell>
          <cell r="D247">
            <v>66</v>
          </cell>
          <cell r="E247">
            <v>15</v>
          </cell>
          <cell r="F247" t="str">
            <v>95th percentile</v>
          </cell>
        </row>
        <row r="248">
          <cell r="C248" t="str">
            <v>35-44|27</v>
          </cell>
          <cell r="D248">
            <v>71</v>
          </cell>
          <cell r="E248">
            <v>16</v>
          </cell>
          <cell r="F248" t="str">
            <v>98th percentile</v>
          </cell>
        </row>
        <row r="249">
          <cell r="C249" t="str">
            <v>35-44|28</v>
          </cell>
          <cell r="D249">
            <v>75</v>
          </cell>
          <cell r="E249">
            <v>18</v>
          </cell>
          <cell r="F249" t="str">
            <v>99.6th percentile</v>
          </cell>
        </row>
        <row r="250">
          <cell r="C250" t="str">
            <v>35-44|29</v>
          </cell>
          <cell r="D250">
            <v>78</v>
          </cell>
          <cell r="E250">
            <v>19</v>
          </cell>
          <cell r="F250" t="str">
            <v>99.9th percentile</v>
          </cell>
        </row>
        <row r="251">
          <cell r="C251" t="str">
            <v>35-44|30</v>
          </cell>
          <cell r="D251">
            <v>80</v>
          </cell>
          <cell r="E251">
            <v>19</v>
          </cell>
          <cell r="F251" t="str">
            <v>99.9th percentile</v>
          </cell>
        </row>
        <row r="252">
          <cell r="C252" t="str">
            <v>45-54|0</v>
          </cell>
          <cell r="D252">
            <v>20</v>
          </cell>
          <cell r="E252">
            <v>1</v>
          </cell>
          <cell r="F252" t="str">
            <v>0.1st percentile</v>
          </cell>
        </row>
        <row r="253">
          <cell r="C253" t="str">
            <v>45-54|1</v>
          </cell>
          <cell r="D253">
            <v>20</v>
          </cell>
          <cell r="E253">
            <v>1</v>
          </cell>
          <cell r="F253" t="str">
            <v>0.1st percentile</v>
          </cell>
        </row>
        <row r="254">
          <cell r="C254" t="str">
            <v>45-54|2</v>
          </cell>
          <cell r="D254">
            <v>20</v>
          </cell>
          <cell r="E254">
            <v>1</v>
          </cell>
          <cell r="F254" t="str">
            <v>0.1st percentile</v>
          </cell>
        </row>
        <row r="255">
          <cell r="C255" t="str">
            <v>45-54|3</v>
          </cell>
          <cell r="D255">
            <v>21</v>
          </cell>
          <cell r="E255">
            <v>1</v>
          </cell>
          <cell r="F255" t="str">
            <v>0.1st percentile</v>
          </cell>
        </row>
        <row r="256">
          <cell r="C256" t="str">
            <v>45-54|4</v>
          </cell>
          <cell r="D256">
            <v>23</v>
          </cell>
          <cell r="E256">
            <v>2</v>
          </cell>
          <cell r="F256" t="str">
            <v>0.4th percentile</v>
          </cell>
        </row>
        <row r="257">
          <cell r="C257" t="str">
            <v>45-54|5</v>
          </cell>
          <cell r="D257">
            <v>24</v>
          </cell>
          <cell r="E257">
            <v>2</v>
          </cell>
          <cell r="F257" t="str">
            <v>0.4th percentile</v>
          </cell>
        </row>
        <row r="258">
          <cell r="C258" t="str">
            <v>45-54|6</v>
          </cell>
          <cell r="D258">
            <v>26</v>
          </cell>
          <cell r="E258">
            <v>3</v>
          </cell>
          <cell r="F258" t="str">
            <v>1st percentile</v>
          </cell>
        </row>
        <row r="259">
          <cell r="C259" t="str">
            <v>45-54|7</v>
          </cell>
          <cell r="D259">
            <v>27</v>
          </cell>
          <cell r="E259">
            <v>3</v>
          </cell>
          <cell r="F259" t="str">
            <v>1st percentile</v>
          </cell>
        </row>
        <row r="260">
          <cell r="C260" t="str">
            <v>45-54|8</v>
          </cell>
          <cell r="D260">
            <v>29</v>
          </cell>
          <cell r="E260">
            <v>4</v>
          </cell>
          <cell r="F260" t="str">
            <v>2nd percentile</v>
          </cell>
        </row>
        <row r="261">
          <cell r="C261" t="str">
            <v>45-54|9</v>
          </cell>
          <cell r="D261">
            <v>31</v>
          </cell>
          <cell r="E261">
            <v>4</v>
          </cell>
          <cell r="F261" t="str">
            <v>2nd percentile</v>
          </cell>
        </row>
        <row r="262">
          <cell r="C262" t="str">
            <v>45-54|10</v>
          </cell>
          <cell r="D262">
            <v>32</v>
          </cell>
          <cell r="E262">
            <v>5</v>
          </cell>
          <cell r="F262" t="str">
            <v>5th percentile</v>
          </cell>
        </row>
        <row r="263">
          <cell r="C263" t="str">
            <v>45-54|11</v>
          </cell>
          <cell r="D263">
            <v>34</v>
          </cell>
          <cell r="E263">
            <v>5</v>
          </cell>
          <cell r="F263" t="str">
            <v>5th percentile</v>
          </cell>
        </row>
        <row r="264">
          <cell r="C264" t="str">
            <v>45-54|12</v>
          </cell>
          <cell r="D264">
            <v>36</v>
          </cell>
          <cell r="E264">
            <v>6</v>
          </cell>
          <cell r="F264" t="str">
            <v>9th percentile</v>
          </cell>
        </row>
        <row r="265">
          <cell r="C265" t="str">
            <v>45-54|13</v>
          </cell>
          <cell r="D265">
            <v>38</v>
          </cell>
          <cell r="E265">
            <v>6</v>
          </cell>
          <cell r="F265" t="str">
            <v>9th percentile</v>
          </cell>
        </row>
        <row r="266">
          <cell r="C266" t="str">
            <v>45-54|14</v>
          </cell>
          <cell r="D266">
            <v>40</v>
          </cell>
          <cell r="E266">
            <v>7</v>
          </cell>
          <cell r="F266" t="str">
            <v>16th percentile</v>
          </cell>
        </row>
        <row r="267">
          <cell r="C267" t="str">
            <v>45-54|15</v>
          </cell>
          <cell r="D267">
            <v>42</v>
          </cell>
          <cell r="E267">
            <v>8</v>
          </cell>
          <cell r="F267" t="str">
            <v>25th percentile</v>
          </cell>
        </row>
        <row r="268">
          <cell r="C268" t="str">
            <v>45-54|16</v>
          </cell>
          <cell r="D268">
            <v>44</v>
          </cell>
          <cell r="E268">
            <v>8</v>
          </cell>
          <cell r="F268" t="str">
            <v>25th percentile</v>
          </cell>
        </row>
        <row r="269">
          <cell r="C269" t="str">
            <v>45-54|17</v>
          </cell>
          <cell r="D269">
            <v>46</v>
          </cell>
          <cell r="E269">
            <v>9</v>
          </cell>
          <cell r="F269" t="str">
            <v>37th percentile</v>
          </cell>
        </row>
        <row r="270">
          <cell r="C270" t="str">
            <v>45-54|18</v>
          </cell>
          <cell r="D270">
            <v>48</v>
          </cell>
          <cell r="E270">
            <v>9</v>
          </cell>
          <cell r="F270" t="str">
            <v>37th percentile</v>
          </cell>
        </row>
        <row r="271">
          <cell r="C271" t="str">
            <v>45-54|19</v>
          </cell>
          <cell r="D271">
            <v>50</v>
          </cell>
          <cell r="E271">
            <v>10</v>
          </cell>
          <cell r="F271" t="str">
            <v>50th percentile</v>
          </cell>
        </row>
        <row r="272">
          <cell r="C272" t="str">
            <v>45-54|20</v>
          </cell>
          <cell r="D272">
            <v>52</v>
          </cell>
          <cell r="E272">
            <v>11</v>
          </cell>
          <cell r="F272" t="str">
            <v>63rd percentile</v>
          </cell>
        </row>
        <row r="273">
          <cell r="C273" t="str">
            <v>45-54|21</v>
          </cell>
          <cell r="D273">
            <v>54</v>
          </cell>
          <cell r="E273">
            <v>11</v>
          </cell>
          <cell r="F273" t="str">
            <v>63rd percentile</v>
          </cell>
        </row>
        <row r="274">
          <cell r="C274" t="str">
            <v>45-54|22</v>
          </cell>
          <cell r="D274">
            <v>56</v>
          </cell>
          <cell r="E274">
            <v>12</v>
          </cell>
          <cell r="F274" t="str">
            <v>75th percentile</v>
          </cell>
        </row>
        <row r="275">
          <cell r="C275" t="str">
            <v>45-54|23</v>
          </cell>
          <cell r="D275">
            <v>59</v>
          </cell>
          <cell r="E275">
            <v>13</v>
          </cell>
          <cell r="F275" t="str">
            <v>84th percentile</v>
          </cell>
        </row>
        <row r="276">
          <cell r="C276" t="str">
            <v>45-54|24</v>
          </cell>
          <cell r="D276">
            <v>62</v>
          </cell>
          <cell r="E276">
            <v>14</v>
          </cell>
          <cell r="F276" t="str">
            <v>91st percentile</v>
          </cell>
        </row>
        <row r="277">
          <cell r="C277" t="str">
            <v>45-54|25</v>
          </cell>
          <cell r="D277">
            <v>65</v>
          </cell>
          <cell r="E277">
            <v>15</v>
          </cell>
          <cell r="F277" t="str">
            <v>95th percentile</v>
          </cell>
        </row>
        <row r="278">
          <cell r="C278" t="str">
            <v>45-54|26</v>
          </cell>
          <cell r="D278">
            <v>68</v>
          </cell>
          <cell r="E278">
            <v>15</v>
          </cell>
          <cell r="F278" t="str">
            <v>95th percentile</v>
          </cell>
        </row>
        <row r="279">
          <cell r="C279" t="str">
            <v>45-54|27</v>
          </cell>
          <cell r="D279">
            <v>72</v>
          </cell>
          <cell r="E279">
            <v>17</v>
          </cell>
          <cell r="F279" t="str">
            <v>99th percentile</v>
          </cell>
        </row>
        <row r="280">
          <cell r="C280" t="str">
            <v>45-54|28</v>
          </cell>
          <cell r="D280">
            <v>76</v>
          </cell>
          <cell r="E280">
            <v>18</v>
          </cell>
          <cell r="F280" t="str">
            <v>99.6th percentile</v>
          </cell>
        </row>
        <row r="281">
          <cell r="C281" t="str">
            <v>45-54|29</v>
          </cell>
          <cell r="D281">
            <v>79</v>
          </cell>
          <cell r="E281">
            <v>19</v>
          </cell>
          <cell r="F281" t="str">
            <v>99.9th percentile</v>
          </cell>
        </row>
        <row r="282">
          <cell r="C282" t="str">
            <v>45-54|30</v>
          </cell>
          <cell r="D282">
            <v>80</v>
          </cell>
          <cell r="E282">
            <v>19</v>
          </cell>
          <cell r="F282" t="str">
            <v>99.9th percentile</v>
          </cell>
        </row>
        <row r="283">
          <cell r="C283" t="str">
            <v>55-64|0</v>
          </cell>
          <cell r="D283">
            <v>20</v>
          </cell>
          <cell r="E283">
            <v>1</v>
          </cell>
          <cell r="F283" t="str">
            <v>0.1st percentile</v>
          </cell>
        </row>
        <row r="284">
          <cell r="C284" t="str">
            <v>55-64|1</v>
          </cell>
          <cell r="D284">
            <v>20</v>
          </cell>
          <cell r="E284">
            <v>1</v>
          </cell>
          <cell r="F284" t="str">
            <v>0.1st percentile</v>
          </cell>
        </row>
        <row r="285">
          <cell r="C285" t="str">
            <v>55-64|2</v>
          </cell>
          <cell r="D285">
            <v>21</v>
          </cell>
          <cell r="E285">
            <v>1</v>
          </cell>
          <cell r="F285" t="str">
            <v>0.1st percentile</v>
          </cell>
        </row>
        <row r="286">
          <cell r="C286" t="str">
            <v>55-64|3</v>
          </cell>
          <cell r="D286">
            <v>23</v>
          </cell>
          <cell r="E286">
            <v>2</v>
          </cell>
          <cell r="F286" t="str">
            <v>0.4th percentile</v>
          </cell>
        </row>
        <row r="287">
          <cell r="C287" t="str">
            <v>55-64|4</v>
          </cell>
          <cell r="D287">
            <v>24</v>
          </cell>
          <cell r="E287">
            <v>2</v>
          </cell>
          <cell r="F287" t="str">
            <v>0.4th percentile</v>
          </cell>
        </row>
        <row r="288">
          <cell r="C288" t="str">
            <v>55-64|5</v>
          </cell>
          <cell r="D288">
            <v>26</v>
          </cell>
          <cell r="E288">
            <v>3</v>
          </cell>
          <cell r="F288" t="str">
            <v>1st percentile</v>
          </cell>
        </row>
        <row r="289">
          <cell r="C289" t="str">
            <v>55-64|6</v>
          </cell>
          <cell r="D289">
            <v>28</v>
          </cell>
          <cell r="E289">
            <v>3</v>
          </cell>
          <cell r="F289" t="str">
            <v>1st percentile</v>
          </cell>
        </row>
        <row r="290">
          <cell r="C290" t="str">
            <v>55-64|7</v>
          </cell>
          <cell r="D290">
            <v>29</v>
          </cell>
          <cell r="E290">
            <v>4</v>
          </cell>
          <cell r="F290" t="str">
            <v>2nd percentile</v>
          </cell>
        </row>
        <row r="291">
          <cell r="C291" t="str">
            <v>55-64|8</v>
          </cell>
          <cell r="D291">
            <v>31</v>
          </cell>
          <cell r="E291">
            <v>4</v>
          </cell>
          <cell r="F291" t="str">
            <v>2nd percentile</v>
          </cell>
        </row>
        <row r="292">
          <cell r="C292" t="str">
            <v>55-64|9</v>
          </cell>
          <cell r="D292">
            <v>33</v>
          </cell>
          <cell r="E292">
            <v>5</v>
          </cell>
          <cell r="F292" t="str">
            <v>5th percentile</v>
          </cell>
        </row>
        <row r="293">
          <cell r="C293" t="str">
            <v>55-64|10</v>
          </cell>
          <cell r="D293">
            <v>35</v>
          </cell>
          <cell r="E293">
            <v>6</v>
          </cell>
          <cell r="F293" t="str">
            <v>9th percentile</v>
          </cell>
        </row>
        <row r="294">
          <cell r="C294" t="str">
            <v>55-64|11</v>
          </cell>
          <cell r="D294">
            <v>37</v>
          </cell>
          <cell r="E294">
            <v>6</v>
          </cell>
          <cell r="F294" t="str">
            <v>9th percentile</v>
          </cell>
        </row>
        <row r="295">
          <cell r="C295" t="str">
            <v>55-64|12</v>
          </cell>
          <cell r="D295">
            <v>38</v>
          </cell>
          <cell r="E295">
            <v>6</v>
          </cell>
          <cell r="F295" t="str">
            <v>9th percentile</v>
          </cell>
        </row>
        <row r="296">
          <cell r="C296" t="str">
            <v>55-64|13</v>
          </cell>
          <cell r="D296">
            <v>40</v>
          </cell>
          <cell r="E296">
            <v>7</v>
          </cell>
          <cell r="F296" t="str">
            <v>16th percentile</v>
          </cell>
        </row>
        <row r="297">
          <cell r="C297" t="str">
            <v>55-64|14</v>
          </cell>
          <cell r="D297">
            <v>42</v>
          </cell>
          <cell r="E297">
            <v>8</v>
          </cell>
          <cell r="F297" t="str">
            <v>25th percentile</v>
          </cell>
        </row>
        <row r="298">
          <cell r="C298" t="str">
            <v>55-64|15</v>
          </cell>
          <cell r="D298">
            <v>44</v>
          </cell>
          <cell r="E298">
            <v>8</v>
          </cell>
          <cell r="F298" t="str">
            <v>25th percentile</v>
          </cell>
        </row>
        <row r="299">
          <cell r="C299" t="str">
            <v>55-64|16</v>
          </cell>
          <cell r="D299">
            <v>47</v>
          </cell>
          <cell r="E299">
            <v>9</v>
          </cell>
          <cell r="F299" t="str">
            <v>37th percentile</v>
          </cell>
        </row>
        <row r="300">
          <cell r="C300" t="str">
            <v>55-64|17</v>
          </cell>
          <cell r="D300">
            <v>49</v>
          </cell>
          <cell r="E300">
            <v>10</v>
          </cell>
          <cell r="F300" t="str">
            <v>50th percentile</v>
          </cell>
        </row>
        <row r="301">
          <cell r="C301" t="str">
            <v>55-64|18</v>
          </cell>
          <cell r="D301">
            <v>51</v>
          </cell>
          <cell r="E301">
            <v>10</v>
          </cell>
          <cell r="F301" t="str">
            <v>50th percentile</v>
          </cell>
        </row>
        <row r="302">
          <cell r="C302" t="str">
            <v>55-64|19</v>
          </cell>
          <cell r="D302">
            <v>53</v>
          </cell>
          <cell r="E302">
            <v>11</v>
          </cell>
          <cell r="F302" t="str">
            <v>63rd percentile</v>
          </cell>
        </row>
        <row r="303">
          <cell r="C303" t="str">
            <v>55-64|20</v>
          </cell>
          <cell r="D303">
            <v>55</v>
          </cell>
          <cell r="E303">
            <v>12</v>
          </cell>
          <cell r="F303" t="str">
            <v>75th percentile</v>
          </cell>
        </row>
        <row r="304">
          <cell r="C304" t="str">
            <v>55-64|21</v>
          </cell>
          <cell r="D304">
            <v>57</v>
          </cell>
          <cell r="E304">
            <v>12</v>
          </cell>
          <cell r="F304" t="str">
            <v>75th percentile</v>
          </cell>
        </row>
        <row r="305">
          <cell r="C305" t="str">
            <v>55-64|22</v>
          </cell>
          <cell r="D305">
            <v>59</v>
          </cell>
          <cell r="E305">
            <v>13</v>
          </cell>
          <cell r="F305" t="str">
            <v>84th percentile</v>
          </cell>
        </row>
        <row r="306">
          <cell r="C306" t="str">
            <v>55-64|23</v>
          </cell>
          <cell r="D306">
            <v>62</v>
          </cell>
          <cell r="E306">
            <v>14</v>
          </cell>
          <cell r="F306" t="str">
            <v>91st percentile</v>
          </cell>
        </row>
        <row r="307">
          <cell r="C307" t="str">
            <v>55-64|24</v>
          </cell>
          <cell r="D307">
            <v>65</v>
          </cell>
          <cell r="E307">
            <v>15</v>
          </cell>
          <cell r="F307" t="str">
            <v>95th percentile</v>
          </cell>
        </row>
        <row r="308">
          <cell r="C308" t="str">
            <v>55-64|25</v>
          </cell>
          <cell r="D308">
            <v>67</v>
          </cell>
          <cell r="E308">
            <v>15</v>
          </cell>
          <cell r="F308" t="str">
            <v>95th percentile</v>
          </cell>
        </row>
        <row r="309">
          <cell r="C309" t="str">
            <v>55-64|26</v>
          </cell>
          <cell r="D309">
            <v>70</v>
          </cell>
          <cell r="E309">
            <v>16</v>
          </cell>
          <cell r="F309" t="str">
            <v>98th percentile</v>
          </cell>
        </row>
        <row r="310">
          <cell r="C310" t="str">
            <v>55-64|27</v>
          </cell>
          <cell r="D310">
            <v>74</v>
          </cell>
          <cell r="E310">
            <v>17</v>
          </cell>
          <cell r="F310" t="str">
            <v>99th percentile</v>
          </cell>
        </row>
        <row r="311">
          <cell r="C311" t="str">
            <v>55-64|28</v>
          </cell>
          <cell r="D311">
            <v>77</v>
          </cell>
          <cell r="E311">
            <v>18</v>
          </cell>
          <cell r="F311" t="str">
            <v>99.6th percentile</v>
          </cell>
        </row>
        <row r="312">
          <cell r="C312" t="str">
            <v>55-64|29</v>
          </cell>
          <cell r="D312">
            <v>80</v>
          </cell>
          <cell r="E312">
            <v>19</v>
          </cell>
          <cell r="F312" t="str">
            <v>99.9th percentile</v>
          </cell>
        </row>
        <row r="313">
          <cell r="C313" t="str">
            <v>55-64|30</v>
          </cell>
          <cell r="D313">
            <v>80</v>
          </cell>
          <cell r="E313">
            <v>19</v>
          </cell>
          <cell r="F313" t="str">
            <v>99.9th percentile</v>
          </cell>
        </row>
        <row r="314">
          <cell r="C314" t="str">
            <v>65-69|0</v>
          </cell>
          <cell r="D314">
            <v>20</v>
          </cell>
          <cell r="E314">
            <v>1</v>
          </cell>
          <cell r="F314" t="str">
            <v>0.1st percentile</v>
          </cell>
        </row>
        <row r="315">
          <cell r="C315" t="str">
            <v>65-69|1</v>
          </cell>
          <cell r="D315">
            <v>20</v>
          </cell>
          <cell r="E315">
            <v>1</v>
          </cell>
          <cell r="F315" t="str">
            <v>0.1st percentile</v>
          </cell>
        </row>
        <row r="316">
          <cell r="C316" t="str">
            <v>65-69|2</v>
          </cell>
          <cell r="D316">
            <v>22</v>
          </cell>
          <cell r="E316">
            <v>2</v>
          </cell>
          <cell r="F316" t="str">
            <v>0.4th percentile</v>
          </cell>
        </row>
        <row r="317">
          <cell r="C317" t="str">
            <v>65-69|3</v>
          </cell>
          <cell r="D317">
            <v>24</v>
          </cell>
          <cell r="E317">
            <v>2</v>
          </cell>
          <cell r="F317" t="str">
            <v>0.4th percentile</v>
          </cell>
        </row>
        <row r="318">
          <cell r="C318" t="str">
            <v>65-69|4</v>
          </cell>
          <cell r="D318">
            <v>26</v>
          </cell>
          <cell r="E318">
            <v>3</v>
          </cell>
          <cell r="F318" t="str">
            <v>1st percentile</v>
          </cell>
        </row>
        <row r="319">
          <cell r="C319" t="str">
            <v>65-69|5</v>
          </cell>
          <cell r="D319">
            <v>28</v>
          </cell>
          <cell r="E319">
            <v>3</v>
          </cell>
          <cell r="F319" t="str">
            <v>1st percentile</v>
          </cell>
        </row>
        <row r="320">
          <cell r="C320" t="str">
            <v>65-69|6</v>
          </cell>
          <cell r="D320">
            <v>30</v>
          </cell>
          <cell r="E320">
            <v>4</v>
          </cell>
          <cell r="F320" t="str">
            <v>2nd percentile</v>
          </cell>
        </row>
        <row r="321">
          <cell r="C321" t="str">
            <v>65-69|7</v>
          </cell>
          <cell r="D321">
            <v>31</v>
          </cell>
          <cell r="E321">
            <v>4</v>
          </cell>
          <cell r="F321" t="str">
            <v>2nd percentile</v>
          </cell>
        </row>
        <row r="322">
          <cell r="C322" t="str">
            <v>65-69|8</v>
          </cell>
          <cell r="D322">
            <v>33</v>
          </cell>
          <cell r="E322">
            <v>5</v>
          </cell>
          <cell r="F322" t="str">
            <v>5th percentile</v>
          </cell>
        </row>
        <row r="323">
          <cell r="C323" t="str">
            <v>65-69|9</v>
          </cell>
          <cell r="D323">
            <v>35</v>
          </cell>
          <cell r="E323">
            <v>6</v>
          </cell>
          <cell r="F323" t="str">
            <v>9th percentile</v>
          </cell>
        </row>
        <row r="324">
          <cell r="C324" t="str">
            <v>65-69|10</v>
          </cell>
          <cell r="D324">
            <v>37</v>
          </cell>
          <cell r="E324">
            <v>6</v>
          </cell>
          <cell r="F324" t="str">
            <v>9th percentile</v>
          </cell>
        </row>
        <row r="325">
          <cell r="C325" t="str">
            <v>65-69|11</v>
          </cell>
          <cell r="D325">
            <v>39</v>
          </cell>
          <cell r="E325">
            <v>7</v>
          </cell>
          <cell r="F325" t="str">
            <v>16th percentile</v>
          </cell>
        </row>
        <row r="326">
          <cell r="C326" t="str">
            <v>65-69|12</v>
          </cell>
          <cell r="D326">
            <v>41</v>
          </cell>
          <cell r="E326">
            <v>7</v>
          </cell>
          <cell r="F326" t="str">
            <v>16th percentile</v>
          </cell>
        </row>
        <row r="327">
          <cell r="C327" t="str">
            <v>65-69|13</v>
          </cell>
          <cell r="D327">
            <v>43</v>
          </cell>
          <cell r="E327">
            <v>8</v>
          </cell>
          <cell r="F327" t="str">
            <v>25th percentile</v>
          </cell>
        </row>
        <row r="328">
          <cell r="C328" t="str">
            <v>65-69|14</v>
          </cell>
          <cell r="D328">
            <v>45</v>
          </cell>
          <cell r="E328">
            <v>9</v>
          </cell>
          <cell r="F328" t="str">
            <v>37th percentile</v>
          </cell>
        </row>
        <row r="329">
          <cell r="C329" t="str">
            <v>65-69|15</v>
          </cell>
          <cell r="D329">
            <v>47</v>
          </cell>
          <cell r="E329">
            <v>9</v>
          </cell>
          <cell r="F329" t="str">
            <v>37th percentile</v>
          </cell>
        </row>
        <row r="330">
          <cell r="C330" t="str">
            <v>65-69|16</v>
          </cell>
          <cell r="D330">
            <v>49</v>
          </cell>
          <cell r="E330">
            <v>10</v>
          </cell>
          <cell r="F330" t="str">
            <v>50th percentile</v>
          </cell>
        </row>
        <row r="331">
          <cell r="C331" t="str">
            <v>65-69|17</v>
          </cell>
          <cell r="D331">
            <v>51</v>
          </cell>
          <cell r="E331">
            <v>10</v>
          </cell>
          <cell r="F331" t="str">
            <v>50th percentile</v>
          </cell>
        </row>
        <row r="332">
          <cell r="C332" t="str">
            <v>65-69|18</v>
          </cell>
          <cell r="D332">
            <v>54</v>
          </cell>
          <cell r="E332">
            <v>11</v>
          </cell>
          <cell r="F332" t="str">
            <v>63rd percentile</v>
          </cell>
        </row>
        <row r="333">
          <cell r="C333" t="str">
            <v>65-69|19</v>
          </cell>
          <cell r="D333">
            <v>56</v>
          </cell>
          <cell r="E333">
            <v>12</v>
          </cell>
          <cell r="F333" t="str">
            <v>75th percentile</v>
          </cell>
        </row>
        <row r="334">
          <cell r="C334" t="str">
            <v>65-69|20</v>
          </cell>
          <cell r="D334">
            <v>58</v>
          </cell>
          <cell r="E334">
            <v>12</v>
          </cell>
          <cell r="F334" t="str">
            <v>75th percentile</v>
          </cell>
        </row>
        <row r="335">
          <cell r="C335" t="str">
            <v>65-69|21</v>
          </cell>
          <cell r="D335">
            <v>60</v>
          </cell>
          <cell r="E335">
            <v>13</v>
          </cell>
          <cell r="F335" t="str">
            <v>84th percentile</v>
          </cell>
        </row>
        <row r="336">
          <cell r="C336" t="str">
            <v>65-69|22</v>
          </cell>
          <cell r="D336">
            <v>63</v>
          </cell>
          <cell r="E336">
            <v>14</v>
          </cell>
          <cell r="F336" t="str">
            <v>91st percentile</v>
          </cell>
        </row>
        <row r="337">
          <cell r="C337" t="str">
            <v>65-69|23</v>
          </cell>
          <cell r="D337">
            <v>65</v>
          </cell>
          <cell r="E337">
            <v>15</v>
          </cell>
          <cell r="F337" t="str">
            <v>95th percentile</v>
          </cell>
        </row>
        <row r="338">
          <cell r="C338" t="str">
            <v>65-69|24</v>
          </cell>
          <cell r="D338">
            <v>67</v>
          </cell>
          <cell r="E338">
            <v>15</v>
          </cell>
          <cell r="F338" t="str">
            <v>95th percentile</v>
          </cell>
        </row>
        <row r="339">
          <cell r="C339" t="str">
            <v>65-69|25</v>
          </cell>
          <cell r="D339">
            <v>70</v>
          </cell>
          <cell r="E339">
            <v>16</v>
          </cell>
          <cell r="F339" t="str">
            <v>98th percentile</v>
          </cell>
        </row>
        <row r="340">
          <cell r="C340" t="str">
            <v>65-69|26</v>
          </cell>
          <cell r="D340">
            <v>73</v>
          </cell>
          <cell r="E340">
            <v>17</v>
          </cell>
          <cell r="F340" t="str">
            <v>99th percentile</v>
          </cell>
        </row>
        <row r="341">
          <cell r="C341" t="str">
            <v>65-69|27</v>
          </cell>
          <cell r="D341">
            <v>76</v>
          </cell>
          <cell r="E341">
            <v>18</v>
          </cell>
          <cell r="F341" t="str">
            <v>99.6th percentile</v>
          </cell>
        </row>
        <row r="342">
          <cell r="C342" t="str">
            <v>65-69|28</v>
          </cell>
          <cell r="D342">
            <v>78</v>
          </cell>
          <cell r="E342">
            <v>18</v>
          </cell>
          <cell r="F342" t="str">
            <v>99.6th percentile</v>
          </cell>
        </row>
        <row r="343">
          <cell r="C343" t="str">
            <v>65-69|29</v>
          </cell>
          <cell r="D343">
            <v>80</v>
          </cell>
          <cell r="E343">
            <v>19</v>
          </cell>
          <cell r="F343" t="str">
            <v>99.9th percentile</v>
          </cell>
        </row>
        <row r="344">
          <cell r="C344" t="str">
            <v>65-69|30</v>
          </cell>
          <cell r="D344">
            <v>80</v>
          </cell>
          <cell r="E344">
            <v>19</v>
          </cell>
          <cell r="F344" t="str">
            <v>99.9th percentile</v>
          </cell>
        </row>
        <row r="345">
          <cell r="C345" t="str">
            <v>70-74|0</v>
          </cell>
          <cell r="D345">
            <v>20</v>
          </cell>
          <cell r="E345">
            <v>1</v>
          </cell>
          <cell r="F345" t="str">
            <v>0.1st percentile</v>
          </cell>
        </row>
        <row r="346">
          <cell r="C346" t="str">
            <v>70-74|1</v>
          </cell>
          <cell r="D346">
            <v>21</v>
          </cell>
          <cell r="E346">
            <v>1</v>
          </cell>
          <cell r="F346" t="str">
            <v>0.1st percentile</v>
          </cell>
        </row>
        <row r="347">
          <cell r="C347" t="str">
            <v>70-74|2</v>
          </cell>
          <cell r="D347">
            <v>23</v>
          </cell>
          <cell r="E347">
            <v>2</v>
          </cell>
          <cell r="F347" t="str">
            <v>0.4th percentile</v>
          </cell>
        </row>
        <row r="348">
          <cell r="C348" t="str">
            <v>70-74|3</v>
          </cell>
          <cell r="D348">
            <v>25</v>
          </cell>
          <cell r="E348">
            <v>3</v>
          </cell>
          <cell r="F348" t="str">
            <v>1st percentile</v>
          </cell>
        </row>
        <row r="349">
          <cell r="C349" t="str">
            <v>70-74|4</v>
          </cell>
          <cell r="D349">
            <v>27</v>
          </cell>
          <cell r="E349">
            <v>3</v>
          </cell>
          <cell r="F349" t="str">
            <v>1st percentile</v>
          </cell>
        </row>
        <row r="350">
          <cell r="C350" t="str">
            <v>70-74|5</v>
          </cell>
          <cell r="D350">
            <v>30</v>
          </cell>
          <cell r="E350">
            <v>4</v>
          </cell>
          <cell r="F350" t="str">
            <v>2nd percentile</v>
          </cell>
        </row>
        <row r="351">
          <cell r="C351" t="str">
            <v>70-74|6</v>
          </cell>
          <cell r="D351">
            <v>32</v>
          </cell>
          <cell r="E351">
            <v>5</v>
          </cell>
          <cell r="F351" t="str">
            <v>5th percentile</v>
          </cell>
        </row>
        <row r="352">
          <cell r="C352" t="str">
            <v>70-74|7</v>
          </cell>
          <cell r="D352">
            <v>34</v>
          </cell>
          <cell r="E352">
            <v>5</v>
          </cell>
          <cell r="F352" t="str">
            <v>5th percentile</v>
          </cell>
        </row>
        <row r="353">
          <cell r="C353" t="str">
            <v>70-74|8</v>
          </cell>
          <cell r="D353">
            <v>36</v>
          </cell>
          <cell r="E353">
            <v>6</v>
          </cell>
          <cell r="F353" t="str">
            <v>9th percentile</v>
          </cell>
        </row>
        <row r="354">
          <cell r="C354" t="str">
            <v>70-74|9</v>
          </cell>
          <cell r="D354">
            <v>38</v>
          </cell>
          <cell r="E354">
            <v>6</v>
          </cell>
          <cell r="F354" t="str">
            <v>9th percentile</v>
          </cell>
        </row>
        <row r="355">
          <cell r="C355" t="str">
            <v>70-74|10</v>
          </cell>
          <cell r="D355">
            <v>40</v>
          </cell>
          <cell r="E355">
            <v>7</v>
          </cell>
          <cell r="F355" t="str">
            <v>16th percentile</v>
          </cell>
        </row>
        <row r="356">
          <cell r="C356" t="str">
            <v>70-74|11</v>
          </cell>
          <cell r="D356">
            <v>42</v>
          </cell>
          <cell r="E356">
            <v>8</v>
          </cell>
          <cell r="F356" t="str">
            <v>25th percentile</v>
          </cell>
        </row>
        <row r="357">
          <cell r="C357" t="str">
            <v>70-74|12</v>
          </cell>
          <cell r="D357">
            <v>44</v>
          </cell>
          <cell r="E357">
            <v>8</v>
          </cell>
          <cell r="F357" t="str">
            <v>25th percentile</v>
          </cell>
        </row>
        <row r="358">
          <cell r="C358" t="str">
            <v>70-74|13</v>
          </cell>
          <cell r="D358">
            <v>46</v>
          </cell>
          <cell r="E358">
            <v>9</v>
          </cell>
          <cell r="F358" t="str">
            <v>37th percentile</v>
          </cell>
        </row>
        <row r="359">
          <cell r="C359" t="str">
            <v>70-74|14</v>
          </cell>
          <cell r="D359">
            <v>48</v>
          </cell>
          <cell r="E359">
            <v>9</v>
          </cell>
          <cell r="F359" t="str">
            <v>37th percentile</v>
          </cell>
        </row>
        <row r="360">
          <cell r="C360" t="str">
            <v>70-74|15</v>
          </cell>
          <cell r="D360">
            <v>50</v>
          </cell>
          <cell r="E360">
            <v>10</v>
          </cell>
          <cell r="F360" t="str">
            <v>50th percentile</v>
          </cell>
        </row>
        <row r="361">
          <cell r="C361" t="str">
            <v>70-74|16</v>
          </cell>
          <cell r="D361">
            <v>52</v>
          </cell>
          <cell r="E361">
            <v>11</v>
          </cell>
          <cell r="F361" t="str">
            <v>63rd percentile</v>
          </cell>
        </row>
        <row r="362">
          <cell r="C362" t="str">
            <v>70-74|17</v>
          </cell>
          <cell r="D362">
            <v>54</v>
          </cell>
          <cell r="E362">
            <v>11</v>
          </cell>
          <cell r="F362" t="str">
            <v>63rd percentile</v>
          </cell>
        </row>
        <row r="363">
          <cell r="C363" t="str">
            <v>70-74|18</v>
          </cell>
          <cell r="D363">
            <v>56</v>
          </cell>
          <cell r="E363">
            <v>12</v>
          </cell>
          <cell r="F363" t="str">
            <v>75th percentile</v>
          </cell>
        </row>
        <row r="364">
          <cell r="C364" t="str">
            <v>70-74|19</v>
          </cell>
          <cell r="D364">
            <v>58</v>
          </cell>
          <cell r="E364">
            <v>12</v>
          </cell>
          <cell r="F364" t="str">
            <v>75th percentile</v>
          </cell>
        </row>
        <row r="365">
          <cell r="C365" t="str">
            <v>70-74|20</v>
          </cell>
          <cell r="D365">
            <v>61</v>
          </cell>
          <cell r="E365">
            <v>13</v>
          </cell>
          <cell r="F365" t="str">
            <v>84th percentile</v>
          </cell>
        </row>
        <row r="366">
          <cell r="C366" t="str">
            <v>70-74|21</v>
          </cell>
          <cell r="D366">
            <v>63</v>
          </cell>
          <cell r="E366">
            <v>14</v>
          </cell>
          <cell r="F366" t="str">
            <v>91st percentile</v>
          </cell>
        </row>
        <row r="367">
          <cell r="C367" t="str">
            <v>70-74|22</v>
          </cell>
          <cell r="D367">
            <v>65</v>
          </cell>
          <cell r="E367">
            <v>15</v>
          </cell>
          <cell r="F367" t="str">
            <v>95th percentile</v>
          </cell>
        </row>
        <row r="368">
          <cell r="C368" t="str">
            <v>70-74|23</v>
          </cell>
          <cell r="D368">
            <v>67</v>
          </cell>
          <cell r="E368">
            <v>15</v>
          </cell>
          <cell r="F368" t="str">
            <v>95th percentile</v>
          </cell>
        </row>
        <row r="369">
          <cell r="C369" t="str">
            <v>70-74|24</v>
          </cell>
          <cell r="D369">
            <v>70</v>
          </cell>
          <cell r="E369">
            <v>16</v>
          </cell>
          <cell r="F369" t="str">
            <v>98th percentile</v>
          </cell>
        </row>
        <row r="370">
          <cell r="C370" t="str">
            <v>70-74|25</v>
          </cell>
          <cell r="D370">
            <v>72</v>
          </cell>
          <cell r="E370">
            <v>17</v>
          </cell>
          <cell r="F370" t="str">
            <v>99th percentile</v>
          </cell>
        </row>
        <row r="371">
          <cell r="C371" t="str">
            <v>70-74|26</v>
          </cell>
          <cell r="D371">
            <v>74</v>
          </cell>
          <cell r="E371">
            <v>17</v>
          </cell>
          <cell r="F371" t="str">
            <v>99th percentile</v>
          </cell>
        </row>
        <row r="372">
          <cell r="C372" t="str">
            <v>70-74|27</v>
          </cell>
          <cell r="D372">
            <v>77</v>
          </cell>
          <cell r="E372">
            <v>18</v>
          </cell>
          <cell r="F372" t="str">
            <v>99.6th percentile</v>
          </cell>
        </row>
        <row r="373">
          <cell r="C373" t="str">
            <v>70-74|28</v>
          </cell>
          <cell r="D373">
            <v>79</v>
          </cell>
          <cell r="E373">
            <v>19</v>
          </cell>
          <cell r="F373" t="str">
            <v>99.9th percentile</v>
          </cell>
        </row>
        <row r="374">
          <cell r="C374" t="str">
            <v>70-74|29</v>
          </cell>
          <cell r="D374">
            <v>80</v>
          </cell>
          <cell r="E374">
            <v>19</v>
          </cell>
          <cell r="F374" t="str">
            <v>99.9th percentile</v>
          </cell>
        </row>
        <row r="375">
          <cell r="C375" t="str">
            <v>70-74|30</v>
          </cell>
          <cell r="D375">
            <v>80</v>
          </cell>
          <cell r="E375">
            <v>19</v>
          </cell>
          <cell r="F375" t="str">
            <v>99.9th percentile</v>
          </cell>
        </row>
        <row r="376">
          <cell r="C376" t="str">
            <v>75-79|0</v>
          </cell>
          <cell r="D376">
            <v>21</v>
          </cell>
          <cell r="E376">
            <v>1</v>
          </cell>
          <cell r="F376" t="str">
            <v>0.1st percentile</v>
          </cell>
        </row>
        <row r="377">
          <cell r="C377" t="str">
            <v>75-79|1</v>
          </cell>
          <cell r="D377">
            <v>23</v>
          </cell>
          <cell r="E377">
            <v>2</v>
          </cell>
          <cell r="F377" t="str">
            <v>0.4th percentile</v>
          </cell>
        </row>
        <row r="378">
          <cell r="C378" t="str">
            <v>75-79|2</v>
          </cell>
          <cell r="D378">
            <v>25</v>
          </cell>
          <cell r="E378">
            <v>3</v>
          </cell>
          <cell r="F378" t="str">
            <v>1st percentile</v>
          </cell>
        </row>
        <row r="379">
          <cell r="C379" t="str">
            <v>75-79|3</v>
          </cell>
          <cell r="D379">
            <v>27</v>
          </cell>
          <cell r="E379">
            <v>3</v>
          </cell>
          <cell r="F379" t="str">
            <v>1st percentile</v>
          </cell>
        </row>
        <row r="380">
          <cell r="C380" t="str">
            <v>75-79|4</v>
          </cell>
          <cell r="D380">
            <v>29</v>
          </cell>
          <cell r="E380">
            <v>4</v>
          </cell>
          <cell r="F380" t="str">
            <v>2nd percentile</v>
          </cell>
        </row>
        <row r="381">
          <cell r="C381" t="str">
            <v>75-79|5</v>
          </cell>
          <cell r="D381">
            <v>32</v>
          </cell>
          <cell r="E381">
            <v>5</v>
          </cell>
          <cell r="F381" t="str">
            <v>5th percentile</v>
          </cell>
        </row>
        <row r="382">
          <cell r="C382" t="str">
            <v>75-79|6</v>
          </cell>
          <cell r="D382">
            <v>34</v>
          </cell>
          <cell r="E382">
            <v>5</v>
          </cell>
          <cell r="F382" t="str">
            <v>5th percentile</v>
          </cell>
        </row>
        <row r="383">
          <cell r="C383" t="str">
            <v>75-79|7</v>
          </cell>
          <cell r="D383">
            <v>36</v>
          </cell>
          <cell r="E383">
            <v>6</v>
          </cell>
          <cell r="F383" t="str">
            <v>9th percentile</v>
          </cell>
        </row>
        <row r="384">
          <cell r="C384" t="str">
            <v>75-79|8</v>
          </cell>
          <cell r="D384">
            <v>39</v>
          </cell>
          <cell r="E384">
            <v>7</v>
          </cell>
          <cell r="F384" t="str">
            <v>16th percentile</v>
          </cell>
        </row>
        <row r="385">
          <cell r="C385" t="str">
            <v>75-79|9</v>
          </cell>
          <cell r="D385">
            <v>40</v>
          </cell>
          <cell r="E385">
            <v>7</v>
          </cell>
          <cell r="F385" t="str">
            <v>16th percentile</v>
          </cell>
        </row>
        <row r="386">
          <cell r="C386" t="str">
            <v>75-79|10</v>
          </cell>
          <cell r="D386">
            <v>42</v>
          </cell>
          <cell r="E386">
            <v>8</v>
          </cell>
          <cell r="F386" t="str">
            <v>25th percentile</v>
          </cell>
        </row>
        <row r="387">
          <cell r="C387" t="str">
            <v>75-79|11</v>
          </cell>
          <cell r="D387">
            <v>44</v>
          </cell>
          <cell r="E387">
            <v>8</v>
          </cell>
          <cell r="F387" t="str">
            <v>25th percentile</v>
          </cell>
        </row>
        <row r="388">
          <cell r="C388" t="str">
            <v>75-79|12</v>
          </cell>
          <cell r="D388">
            <v>46</v>
          </cell>
          <cell r="E388">
            <v>9</v>
          </cell>
          <cell r="F388" t="str">
            <v>37th percentile</v>
          </cell>
        </row>
        <row r="389">
          <cell r="C389" t="str">
            <v>75-79|13</v>
          </cell>
          <cell r="D389">
            <v>48</v>
          </cell>
          <cell r="E389">
            <v>9</v>
          </cell>
          <cell r="F389" t="str">
            <v>37th percentile</v>
          </cell>
        </row>
        <row r="390">
          <cell r="C390" t="str">
            <v>75-79|14</v>
          </cell>
          <cell r="D390">
            <v>50</v>
          </cell>
          <cell r="E390">
            <v>10</v>
          </cell>
          <cell r="F390" t="str">
            <v>50th percentile</v>
          </cell>
        </row>
        <row r="391">
          <cell r="C391" t="str">
            <v>75-79|15</v>
          </cell>
          <cell r="D391">
            <v>52</v>
          </cell>
          <cell r="E391">
            <v>11</v>
          </cell>
          <cell r="F391" t="str">
            <v>63rd percentile</v>
          </cell>
        </row>
        <row r="392">
          <cell r="C392" t="str">
            <v>75-79|16</v>
          </cell>
          <cell r="D392">
            <v>54</v>
          </cell>
          <cell r="E392">
            <v>11</v>
          </cell>
          <cell r="F392" t="str">
            <v>63rd percentile</v>
          </cell>
        </row>
        <row r="393">
          <cell r="C393" t="str">
            <v>75-79|17</v>
          </cell>
          <cell r="D393">
            <v>57</v>
          </cell>
          <cell r="E393">
            <v>12</v>
          </cell>
          <cell r="F393" t="str">
            <v>75th percentile</v>
          </cell>
        </row>
        <row r="394">
          <cell r="C394" t="str">
            <v>75-79|18</v>
          </cell>
          <cell r="D394">
            <v>59</v>
          </cell>
          <cell r="E394">
            <v>13</v>
          </cell>
          <cell r="F394" t="str">
            <v>84th percentile</v>
          </cell>
        </row>
        <row r="395">
          <cell r="C395" t="str">
            <v>75-79|19</v>
          </cell>
          <cell r="D395">
            <v>61</v>
          </cell>
          <cell r="E395">
            <v>13</v>
          </cell>
          <cell r="F395" t="str">
            <v>84th percentile</v>
          </cell>
        </row>
        <row r="396">
          <cell r="C396" t="str">
            <v>75-79|20</v>
          </cell>
          <cell r="D396">
            <v>63</v>
          </cell>
          <cell r="E396">
            <v>14</v>
          </cell>
          <cell r="F396" t="str">
            <v>91st percentile</v>
          </cell>
        </row>
        <row r="397">
          <cell r="C397" t="str">
            <v>75-79|21</v>
          </cell>
          <cell r="D397">
            <v>65</v>
          </cell>
          <cell r="E397">
            <v>15</v>
          </cell>
          <cell r="F397" t="str">
            <v>95th percentile</v>
          </cell>
        </row>
        <row r="398">
          <cell r="C398" t="str">
            <v>75-79|22</v>
          </cell>
          <cell r="D398">
            <v>67</v>
          </cell>
          <cell r="E398">
            <v>15</v>
          </cell>
          <cell r="F398" t="str">
            <v>95th percentile</v>
          </cell>
        </row>
        <row r="399">
          <cell r="C399" t="str">
            <v>75-79|23</v>
          </cell>
          <cell r="D399">
            <v>69</v>
          </cell>
          <cell r="E399">
            <v>16</v>
          </cell>
          <cell r="F399" t="str">
            <v>98th percentile</v>
          </cell>
        </row>
        <row r="400">
          <cell r="C400" t="str">
            <v>75-79|24</v>
          </cell>
          <cell r="D400">
            <v>71</v>
          </cell>
          <cell r="E400">
            <v>16</v>
          </cell>
          <cell r="F400" t="str">
            <v>98th percentile</v>
          </cell>
        </row>
        <row r="401">
          <cell r="C401" t="str">
            <v>75-79|25</v>
          </cell>
          <cell r="D401">
            <v>73</v>
          </cell>
          <cell r="E401">
            <v>17</v>
          </cell>
          <cell r="F401" t="str">
            <v>99th percentile</v>
          </cell>
        </row>
        <row r="402">
          <cell r="C402" t="str">
            <v>75-79|26</v>
          </cell>
          <cell r="D402">
            <v>75</v>
          </cell>
          <cell r="E402">
            <v>18</v>
          </cell>
          <cell r="F402" t="str">
            <v>99.6th percentile</v>
          </cell>
        </row>
        <row r="403">
          <cell r="C403" t="str">
            <v>75-79|27</v>
          </cell>
          <cell r="D403">
            <v>77</v>
          </cell>
          <cell r="E403">
            <v>18</v>
          </cell>
          <cell r="F403" t="str">
            <v>99.6th percentile</v>
          </cell>
        </row>
        <row r="404">
          <cell r="C404" t="str">
            <v>75-79|28</v>
          </cell>
          <cell r="D404">
            <v>79</v>
          </cell>
          <cell r="E404">
            <v>19</v>
          </cell>
          <cell r="F404" t="str">
            <v>99.9th percentile</v>
          </cell>
        </row>
        <row r="405">
          <cell r="C405" t="str">
            <v>75-79|29</v>
          </cell>
          <cell r="D405">
            <v>80</v>
          </cell>
          <cell r="E405">
            <v>19</v>
          </cell>
          <cell r="F405" t="str">
            <v>99.9th percentile</v>
          </cell>
        </row>
        <row r="406">
          <cell r="C406" t="str">
            <v>75-79|30</v>
          </cell>
          <cell r="D406">
            <v>80</v>
          </cell>
          <cell r="E406">
            <v>19</v>
          </cell>
          <cell r="F406" t="str">
            <v>99.9th percentile</v>
          </cell>
        </row>
        <row r="407">
          <cell r="C407" t="str">
            <v>80-84|0</v>
          </cell>
          <cell r="D407">
            <v>22</v>
          </cell>
          <cell r="E407">
            <v>2</v>
          </cell>
          <cell r="F407" t="str">
            <v>0.4th percentile</v>
          </cell>
        </row>
        <row r="408">
          <cell r="C408" t="str">
            <v>80-84|1</v>
          </cell>
          <cell r="D408">
            <v>24</v>
          </cell>
          <cell r="E408">
            <v>2</v>
          </cell>
          <cell r="F408" t="str">
            <v>0.4th percentile</v>
          </cell>
        </row>
        <row r="409">
          <cell r="C409" t="str">
            <v>80-84|2</v>
          </cell>
          <cell r="D409">
            <v>26</v>
          </cell>
          <cell r="E409">
            <v>3</v>
          </cell>
          <cell r="F409" t="str">
            <v>1st percentile</v>
          </cell>
        </row>
        <row r="410">
          <cell r="C410" t="str">
            <v>80-84|3</v>
          </cell>
          <cell r="D410">
            <v>28</v>
          </cell>
          <cell r="E410">
            <v>3</v>
          </cell>
          <cell r="F410" t="str">
            <v>1st percentile</v>
          </cell>
        </row>
        <row r="411">
          <cell r="C411" t="str">
            <v>80-84|4</v>
          </cell>
          <cell r="D411">
            <v>31</v>
          </cell>
          <cell r="E411">
            <v>4</v>
          </cell>
          <cell r="F411" t="str">
            <v>2nd percentile</v>
          </cell>
        </row>
        <row r="412">
          <cell r="C412" t="str">
            <v>80-84|5</v>
          </cell>
          <cell r="D412">
            <v>33</v>
          </cell>
          <cell r="E412">
            <v>5</v>
          </cell>
          <cell r="F412" t="str">
            <v>5th percentile</v>
          </cell>
        </row>
        <row r="413">
          <cell r="C413" t="str">
            <v>80-84|6</v>
          </cell>
          <cell r="D413">
            <v>35</v>
          </cell>
          <cell r="E413">
            <v>6</v>
          </cell>
          <cell r="F413" t="str">
            <v>9th percentile</v>
          </cell>
        </row>
        <row r="414">
          <cell r="C414" t="str">
            <v>80-84|7</v>
          </cell>
          <cell r="D414">
            <v>37</v>
          </cell>
          <cell r="E414">
            <v>6</v>
          </cell>
          <cell r="F414" t="str">
            <v>9th percentile</v>
          </cell>
        </row>
        <row r="415">
          <cell r="C415" t="str">
            <v>80-84|8</v>
          </cell>
          <cell r="D415">
            <v>40</v>
          </cell>
          <cell r="E415">
            <v>7</v>
          </cell>
          <cell r="F415" t="str">
            <v>16th percentile</v>
          </cell>
        </row>
        <row r="416">
          <cell r="C416" t="str">
            <v>80-84|9</v>
          </cell>
          <cell r="D416">
            <v>42</v>
          </cell>
          <cell r="E416">
            <v>8</v>
          </cell>
          <cell r="F416" t="str">
            <v>25th percentile</v>
          </cell>
        </row>
        <row r="417">
          <cell r="C417" t="str">
            <v>80-84|10</v>
          </cell>
          <cell r="D417">
            <v>44</v>
          </cell>
          <cell r="E417">
            <v>8</v>
          </cell>
          <cell r="F417" t="str">
            <v>25th percentile</v>
          </cell>
        </row>
        <row r="418">
          <cell r="C418" t="str">
            <v>80-84|11</v>
          </cell>
          <cell r="D418">
            <v>46</v>
          </cell>
          <cell r="E418">
            <v>9</v>
          </cell>
          <cell r="F418" t="str">
            <v>37th percentile</v>
          </cell>
        </row>
        <row r="419">
          <cell r="C419" t="str">
            <v>80-84|12</v>
          </cell>
          <cell r="D419">
            <v>48</v>
          </cell>
          <cell r="E419">
            <v>9</v>
          </cell>
          <cell r="F419" t="str">
            <v>37th percentile</v>
          </cell>
        </row>
        <row r="420">
          <cell r="C420" t="str">
            <v>80-84|13</v>
          </cell>
          <cell r="D420">
            <v>50</v>
          </cell>
          <cell r="E420">
            <v>10</v>
          </cell>
          <cell r="F420" t="str">
            <v>50th percentile</v>
          </cell>
        </row>
        <row r="421">
          <cell r="C421" t="str">
            <v>80-84|14</v>
          </cell>
          <cell r="D421">
            <v>52</v>
          </cell>
          <cell r="E421">
            <v>11</v>
          </cell>
          <cell r="F421" t="str">
            <v>63rd percentile</v>
          </cell>
        </row>
        <row r="422">
          <cell r="C422" t="str">
            <v>80-84|15</v>
          </cell>
          <cell r="D422">
            <v>54</v>
          </cell>
          <cell r="E422">
            <v>11</v>
          </cell>
          <cell r="F422" t="str">
            <v>63rd percentile</v>
          </cell>
        </row>
        <row r="423">
          <cell r="C423" t="str">
            <v>80-84|16</v>
          </cell>
          <cell r="D423">
            <v>56</v>
          </cell>
          <cell r="E423">
            <v>12</v>
          </cell>
          <cell r="F423" t="str">
            <v>75th percentile</v>
          </cell>
        </row>
        <row r="424">
          <cell r="C424" t="str">
            <v>80-84|17</v>
          </cell>
          <cell r="D424">
            <v>58</v>
          </cell>
          <cell r="E424">
            <v>12</v>
          </cell>
          <cell r="F424" t="str">
            <v>75th percentile</v>
          </cell>
        </row>
        <row r="425">
          <cell r="C425" t="str">
            <v>80-84|18</v>
          </cell>
          <cell r="D425">
            <v>60</v>
          </cell>
          <cell r="E425">
            <v>13</v>
          </cell>
          <cell r="F425" t="str">
            <v>84th percentile</v>
          </cell>
        </row>
        <row r="426">
          <cell r="C426" t="str">
            <v>80-84|19</v>
          </cell>
          <cell r="D426">
            <v>62</v>
          </cell>
          <cell r="E426">
            <v>14</v>
          </cell>
          <cell r="F426" t="str">
            <v>91st percentile</v>
          </cell>
        </row>
        <row r="427">
          <cell r="C427" t="str">
            <v>80-84|20</v>
          </cell>
          <cell r="D427">
            <v>64</v>
          </cell>
          <cell r="E427">
            <v>14</v>
          </cell>
          <cell r="F427" t="str">
            <v>91st percentile</v>
          </cell>
        </row>
        <row r="428">
          <cell r="C428" t="str">
            <v>80-84|21</v>
          </cell>
          <cell r="D428">
            <v>66</v>
          </cell>
          <cell r="E428">
            <v>15</v>
          </cell>
          <cell r="F428" t="str">
            <v>95th percentile</v>
          </cell>
        </row>
        <row r="429">
          <cell r="C429" t="str">
            <v>80-84|22</v>
          </cell>
          <cell r="D429">
            <v>68</v>
          </cell>
          <cell r="E429">
            <v>15</v>
          </cell>
          <cell r="F429" t="str">
            <v>95th percentile</v>
          </cell>
        </row>
        <row r="430">
          <cell r="C430" t="str">
            <v>80-84|23</v>
          </cell>
          <cell r="D430">
            <v>70</v>
          </cell>
          <cell r="E430">
            <v>16</v>
          </cell>
          <cell r="F430" t="str">
            <v>98th percentile</v>
          </cell>
        </row>
        <row r="431">
          <cell r="C431" t="str">
            <v>80-84|24</v>
          </cell>
          <cell r="D431">
            <v>72</v>
          </cell>
          <cell r="E431">
            <v>17</v>
          </cell>
          <cell r="F431" t="str">
            <v>99th percentile</v>
          </cell>
        </row>
        <row r="432">
          <cell r="C432" t="str">
            <v>80-84|25</v>
          </cell>
          <cell r="D432">
            <v>74</v>
          </cell>
          <cell r="E432">
            <v>17</v>
          </cell>
          <cell r="F432" t="str">
            <v>99th percentile</v>
          </cell>
        </row>
        <row r="433">
          <cell r="C433" t="str">
            <v>80-84|26</v>
          </cell>
          <cell r="D433">
            <v>76</v>
          </cell>
          <cell r="E433">
            <v>18</v>
          </cell>
          <cell r="F433" t="str">
            <v>99.6th percentile</v>
          </cell>
        </row>
        <row r="434">
          <cell r="C434" t="str">
            <v>80-84|27</v>
          </cell>
          <cell r="D434">
            <v>78</v>
          </cell>
          <cell r="E434">
            <v>18</v>
          </cell>
          <cell r="F434" t="str">
            <v>99.6th percentile</v>
          </cell>
        </row>
        <row r="435">
          <cell r="C435" t="str">
            <v>80-84|28</v>
          </cell>
          <cell r="D435">
            <v>80</v>
          </cell>
          <cell r="E435">
            <v>19</v>
          </cell>
          <cell r="F435" t="str">
            <v>99.9th percentile</v>
          </cell>
        </row>
        <row r="436">
          <cell r="C436" t="str">
            <v>80-84|29</v>
          </cell>
          <cell r="D436">
            <v>80</v>
          </cell>
          <cell r="E436">
            <v>19</v>
          </cell>
          <cell r="F436" t="str">
            <v>99.9th percentile</v>
          </cell>
        </row>
        <row r="437">
          <cell r="C437" t="str">
            <v>80-84|30</v>
          </cell>
          <cell r="D437">
            <v>80</v>
          </cell>
          <cell r="E437">
            <v>19</v>
          </cell>
          <cell r="F437" t="str">
            <v>99.9th percentile</v>
          </cell>
        </row>
        <row r="438">
          <cell r="C438" t="str">
            <v>85-90|0</v>
          </cell>
          <cell r="D438">
            <v>23</v>
          </cell>
          <cell r="E438">
            <v>2</v>
          </cell>
          <cell r="F438" t="str">
            <v>0.4th percentile</v>
          </cell>
        </row>
        <row r="439">
          <cell r="C439" t="str">
            <v>85-90|1</v>
          </cell>
          <cell r="D439">
            <v>25</v>
          </cell>
          <cell r="E439">
            <v>3</v>
          </cell>
          <cell r="F439" t="str">
            <v>1st percentile</v>
          </cell>
        </row>
        <row r="440">
          <cell r="C440" t="str">
            <v>85-90|2</v>
          </cell>
          <cell r="D440">
            <v>27</v>
          </cell>
          <cell r="E440">
            <v>3</v>
          </cell>
          <cell r="F440" t="str">
            <v>1st percentile</v>
          </cell>
        </row>
        <row r="441">
          <cell r="C441" t="str">
            <v>85-90|3</v>
          </cell>
          <cell r="D441">
            <v>29</v>
          </cell>
          <cell r="E441">
            <v>4</v>
          </cell>
          <cell r="F441" t="str">
            <v>2nd percentile</v>
          </cell>
        </row>
        <row r="442">
          <cell r="C442" t="str">
            <v>85-90|4</v>
          </cell>
          <cell r="D442">
            <v>32</v>
          </cell>
          <cell r="E442">
            <v>5</v>
          </cell>
          <cell r="F442" t="str">
            <v>5th percentile</v>
          </cell>
        </row>
        <row r="443">
          <cell r="C443" t="str">
            <v>85-90|5</v>
          </cell>
          <cell r="D443">
            <v>34</v>
          </cell>
          <cell r="E443">
            <v>5</v>
          </cell>
          <cell r="F443" t="str">
            <v>5th percentile</v>
          </cell>
        </row>
        <row r="444">
          <cell r="C444" t="str">
            <v>85-90|6</v>
          </cell>
          <cell r="D444">
            <v>37</v>
          </cell>
          <cell r="E444">
            <v>6</v>
          </cell>
          <cell r="F444" t="str">
            <v>9th percentile</v>
          </cell>
        </row>
        <row r="445">
          <cell r="C445" t="str">
            <v>85-90|7</v>
          </cell>
          <cell r="D445">
            <v>39</v>
          </cell>
          <cell r="E445">
            <v>7</v>
          </cell>
          <cell r="F445" t="str">
            <v>16th percentile</v>
          </cell>
        </row>
        <row r="446">
          <cell r="C446" t="str">
            <v>85-90|8</v>
          </cell>
          <cell r="D446">
            <v>41</v>
          </cell>
          <cell r="E446">
            <v>7</v>
          </cell>
          <cell r="F446" t="str">
            <v>16th percentile</v>
          </cell>
        </row>
        <row r="447">
          <cell r="C447" t="str">
            <v>85-90|9</v>
          </cell>
          <cell r="D447">
            <v>44</v>
          </cell>
          <cell r="E447">
            <v>8</v>
          </cell>
          <cell r="F447" t="str">
            <v>25th percentile</v>
          </cell>
        </row>
        <row r="448">
          <cell r="C448" t="str">
            <v>85-90|10</v>
          </cell>
          <cell r="D448">
            <v>46</v>
          </cell>
          <cell r="E448">
            <v>9</v>
          </cell>
          <cell r="F448" t="str">
            <v>37th percentile</v>
          </cell>
        </row>
        <row r="449">
          <cell r="C449" t="str">
            <v>85-90|11</v>
          </cell>
          <cell r="D449">
            <v>48</v>
          </cell>
          <cell r="E449">
            <v>9</v>
          </cell>
          <cell r="F449" t="str">
            <v>37th percentile</v>
          </cell>
        </row>
        <row r="450">
          <cell r="C450" t="str">
            <v>85-90|12</v>
          </cell>
          <cell r="D450">
            <v>51</v>
          </cell>
          <cell r="E450">
            <v>10</v>
          </cell>
          <cell r="F450" t="str">
            <v>50th percentile</v>
          </cell>
        </row>
        <row r="451">
          <cell r="C451" t="str">
            <v>85-90|13</v>
          </cell>
          <cell r="D451">
            <v>53</v>
          </cell>
          <cell r="E451">
            <v>11</v>
          </cell>
          <cell r="F451" t="str">
            <v>63rd percentile</v>
          </cell>
        </row>
        <row r="452">
          <cell r="C452" t="str">
            <v>85-90|14</v>
          </cell>
          <cell r="D452">
            <v>55</v>
          </cell>
          <cell r="E452">
            <v>12</v>
          </cell>
          <cell r="F452" t="str">
            <v>75th percentile</v>
          </cell>
        </row>
        <row r="453">
          <cell r="C453" t="str">
            <v>85-90|15</v>
          </cell>
          <cell r="D453">
            <v>57</v>
          </cell>
          <cell r="E453">
            <v>12</v>
          </cell>
          <cell r="F453" t="str">
            <v>75th percentile</v>
          </cell>
        </row>
        <row r="454">
          <cell r="C454" t="str">
            <v>85-90|16</v>
          </cell>
          <cell r="D454">
            <v>59</v>
          </cell>
          <cell r="E454">
            <v>13</v>
          </cell>
          <cell r="F454" t="str">
            <v>84th percentile</v>
          </cell>
        </row>
        <row r="455">
          <cell r="C455" t="str">
            <v>85-90|17</v>
          </cell>
          <cell r="D455">
            <v>61</v>
          </cell>
          <cell r="E455">
            <v>13</v>
          </cell>
          <cell r="F455" t="str">
            <v>84th percentile</v>
          </cell>
        </row>
        <row r="456">
          <cell r="C456" t="str">
            <v>85-90|18</v>
          </cell>
          <cell r="D456">
            <v>62</v>
          </cell>
          <cell r="E456">
            <v>14</v>
          </cell>
          <cell r="F456" t="str">
            <v>91st percentile</v>
          </cell>
        </row>
        <row r="457">
          <cell r="C457" t="str">
            <v>85-90|19</v>
          </cell>
          <cell r="D457">
            <v>64</v>
          </cell>
          <cell r="E457">
            <v>14</v>
          </cell>
          <cell r="F457" t="str">
            <v>91st percentile</v>
          </cell>
        </row>
        <row r="458">
          <cell r="C458" t="str">
            <v>85-90|20</v>
          </cell>
          <cell r="D458">
            <v>66</v>
          </cell>
          <cell r="E458">
            <v>15</v>
          </cell>
          <cell r="F458" t="str">
            <v>95th percentile</v>
          </cell>
        </row>
        <row r="459">
          <cell r="C459" t="str">
            <v>85-90|21</v>
          </cell>
          <cell r="D459">
            <v>68</v>
          </cell>
          <cell r="E459">
            <v>15</v>
          </cell>
          <cell r="F459" t="str">
            <v>95th percentile</v>
          </cell>
        </row>
        <row r="460">
          <cell r="C460" t="str">
            <v>85-90|22</v>
          </cell>
          <cell r="D460">
            <v>70</v>
          </cell>
          <cell r="E460">
            <v>16</v>
          </cell>
          <cell r="F460" t="str">
            <v>98th percentile</v>
          </cell>
        </row>
        <row r="461">
          <cell r="C461" t="str">
            <v>85-90|23</v>
          </cell>
          <cell r="D461">
            <v>72</v>
          </cell>
          <cell r="E461">
            <v>17</v>
          </cell>
          <cell r="F461" t="str">
            <v>99th percentile</v>
          </cell>
        </row>
        <row r="462">
          <cell r="C462" t="str">
            <v>85-90|24</v>
          </cell>
          <cell r="D462">
            <v>74</v>
          </cell>
          <cell r="E462">
            <v>17</v>
          </cell>
          <cell r="F462" t="str">
            <v>99th percentile</v>
          </cell>
        </row>
        <row r="463">
          <cell r="C463" t="str">
            <v>85-90|25</v>
          </cell>
          <cell r="D463">
            <v>76</v>
          </cell>
          <cell r="E463">
            <v>18</v>
          </cell>
          <cell r="F463" t="str">
            <v>99.6th percentile</v>
          </cell>
        </row>
        <row r="464">
          <cell r="C464" t="str">
            <v>85-90|26</v>
          </cell>
          <cell r="D464">
            <v>77</v>
          </cell>
          <cell r="E464">
            <v>18</v>
          </cell>
          <cell r="F464" t="str">
            <v>99.6th percentile</v>
          </cell>
        </row>
        <row r="465">
          <cell r="C465" t="str">
            <v>85-90|27</v>
          </cell>
          <cell r="D465">
            <v>79</v>
          </cell>
          <cell r="E465">
            <v>19</v>
          </cell>
          <cell r="F465" t="str">
            <v>99.9th percentile</v>
          </cell>
        </row>
        <row r="466">
          <cell r="C466" t="str">
            <v>85-90|28</v>
          </cell>
          <cell r="D466">
            <v>80</v>
          </cell>
          <cell r="E466">
            <v>19</v>
          </cell>
          <cell r="F466" t="str">
            <v>99.9th percentile</v>
          </cell>
        </row>
        <row r="467">
          <cell r="C467" t="str">
            <v>85-90|29</v>
          </cell>
          <cell r="D467">
            <v>80</v>
          </cell>
          <cell r="E467">
            <v>19</v>
          </cell>
          <cell r="F467" t="str">
            <v>99.9th percentile</v>
          </cell>
        </row>
        <row r="468">
          <cell r="C468" t="str">
            <v>85-90|30</v>
          </cell>
          <cell r="D468">
            <v>80</v>
          </cell>
          <cell r="E468">
            <v>19</v>
          </cell>
          <cell r="F468" t="str">
            <v>99.9th percentile</v>
          </cell>
        </row>
      </sheetData>
      <sheetData sheetId="2">
        <row r="3">
          <cell r="C3" t="str">
            <v>Helper</v>
          </cell>
          <cell r="D3" t="str">
            <v>T Score</v>
          </cell>
          <cell r="E3" t="str">
            <v>Scale Score</v>
          </cell>
          <cell r="F3" t="str">
            <v>Percentiles</v>
          </cell>
        </row>
        <row r="4">
          <cell r="C4" t="str">
            <v>16.0-16.3|0</v>
          </cell>
          <cell r="D4">
            <v>20</v>
          </cell>
          <cell r="E4">
            <v>1</v>
          </cell>
          <cell r="F4" t="str">
            <v>0.1st percentile</v>
          </cell>
        </row>
        <row r="5">
          <cell r="C5" t="str">
            <v>16.0-16.3|1</v>
          </cell>
          <cell r="D5">
            <v>20</v>
          </cell>
          <cell r="E5">
            <v>1</v>
          </cell>
          <cell r="F5" t="str">
            <v>0.1st percentile</v>
          </cell>
        </row>
        <row r="6">
          <cell r="C6" t="str">
            <v>16.0-16.3|2</v>
          </cell>
          <cell r="D6">
            <v>20</v>
          </cell>
          <cell r="E6">
            <v>1</v>
          </cell>
          <cell r="F6" t="str">
            <v>0.1st percentile</v>
          </cell>
        </row>
        <row r="7">
          <cell r="C7" t="str">
            <v>16.0-16.3|3</v>
          </cell>
          <cell r="D7">
            <v>20</v>
          </cell>
          <cell r="E7">
            <v>1</v>
          </cell>
          <cell r="F7" t="str">
            <v>0.1st percentile</v>
          </cell>
        </row>
        <row r="8">
          <cell r="C8" t="str">
            <v>16.0-16.3|4</v>
          </cell>
          <cell r="D8">
            <v>20</v>
          </cell>
          <cell r="E8">
            <v>1</v>
          </cell>
          <cell r="F8" t="str">
            <v>0.1st percentile</v>
          </cell>
        </row>
        <row r="9">
          <cell r="C9" t="str">
            <v>16.0-16.3|5</v>
          </cell>
          <cell r="D9">
            <v>20</v>
          </cell>
          <cell r="E9">
            <v>1</v>
          </cell>
          <cell r="F9" t="str">
            <v>0.1st percentile</v>
          </cell>
        </row>
        <row r="10">
          <cell r="C10" t="str">
            <v>16.0-16.3|6</v>
          </cell>
          <cell r="D10">
            <v>20</v>
          </cell>
          <cell r="E10">
            <v>1</v>
          </cell>
          <cell r="F10" t="str">
            <v>0.1st percentile</v>
          </cell>
        </row>
        <row r="11">
          <cell r="C11" t="str">
            <v>16.0-16.3|7</v>
          </cell>
          <cell r="D11">
            <v>20</v>
          </cell>
          <cell r="E11">
            <v>1</v>
          </cell>
          <cell r="F11" t="str">
            <v>0.1st percentile</v>
          </cell>
        </row>
        <row r="12">
          <cell r="C12" t="str">
            <v>16.0-16.3|8</v>
          </cell>
          <cell r="D12">
            <v>20</v>
          </cell>
          <cell r="E12">
            <v>1</v>
          </cell>
          <cell r="F12" t="str">
            <v>0.1st percentile</v>
          </cell>
        </row>
        <row r="13">
          <cell r="C13" t="str">
            <v>16.0-16.3|9</v>
          </cell>
          <cell r="D13">
            <v>20</v>
          </cell>
          <cell r="E13">
            <v>1</v>
          </cell>
          <cell r="F13" t="str">
            <v>0.1st percentile</v>
          </cell>
        </row>
        <row r="14">
          <cell r="C14" t="str">
            <v>16.0-16.3|10</v>
          </cell>
          <cell r="D14">
            <v>20</v>
          </cell>
          <cell r="E14">
            <v>1</v>
          </cell>
          <cell r="F14" t="str">
            <v>0.1st percentile</v>
          </cell>
        </row>
        <row r="15">
          <cell r="C15" t="str">
            <v>16.0-16.3|11</v>
          </cell>
          <cell r="D15">
            <v>20</v>
          </cell>
          <cell r="E15">
            <v>1</v>
          </cell>
          <cell r="F15" t="str">
            <v>0.1st percentile</v>
          </cell>
        </row>
        <row r="16">
          <cell r="C16" t="str">
            <v>16.0-16.3|12</v>
          </cell>
          <cell r="D16">
            <v>20</v>
          </cell>
          <cell r="E16">
            <v>1</v>
          </cell>
          <cell r="F16" t="str">
            <v>0.1st percentile</v>
          </cell>
        </row>
        <row r="17">
          <cell r="C17" t="str">
            <v>16.0-16.3|13</v>
          </cell>
          <cell r="D17">
            <v>22</v>
          </cell>
          <cell r="E17">
            <v>2</v>
          </cell>
          <cell r="F17" t="str">
            <v>0.4th percentile</v>
          </cell>
        </row>
        <row r="18">
          <cell r="C18" t="str">
            <v>16.0-16.3|14</v>
          </cell>
          <cell r="D18">
            <v>23</v>
          </cell>
          <cell r="E18">
            <v>2</v>
          </cell>
          <cell r="F18" t="str">
            <v>0.4th percentile</v>
          </cell>
        </row>
        <row r="19">
          <cell r="C19" t="str">
            <v>16.0-16.3|15</v>
          </cell>
          <cell r="D19">
            <v>24</v>
          </cell>
          <cell r="E19">
            <v>2</v>
          </cell>
          <cell r="F19" t="str">
            <v>0.4th percentile</v>
          </cell>
        </row>
        <row r="20">
          <cell r="C20" t="str">
            <v>16.0-16.3|16</v>
          </cell>
          <cell r="D20">
            <v>25</v>
          </cell>
          <cell r="E20">
            <v>3</v>
          </cell>
          <cell r="F20" t="str">
            <v>1st percentile</v>
          </cell>
        </row>
        <row r="21">
          <cell r="C21" t="str">
            <v>16.0-16.3|17</v>
          </cell>
          <cell r="D21">
            <v>26</v>
          </cell>
          <cell r="E21">
            <v>3</v>
          </cell>
          <cell r="F21" t="str">
            <v>1st percentile</v>
          </cell>
        </row>
        <row r="22">
          <cell r="C22" t="str">
            <v>16.0-16.3|18</v>
          </cell>
          <cell r="D22">
            <v>27</v>
          </cell>
          <cell r="E22">
            <v>3</v>
          </cell>
          <cell r="F22" t="str">
            <v>1st percentile</v>
          </cell>
        </row>
        <row r="23">
          <cell r="C23" t="str">
            <v>16.0-16.3|19</v>
          </cell>
          <cell r="D23">
            <v>28</v>
          </cell>
          <cell r="E23">
            <v>3</v>
          </cell>
          <cell r="F23" t="str">
            <v>1st percentile</v>
          </cell>
        </row>
        <row r="24">
          <cell r="C24" t="str">
            <v>16.0-16.3|20</v>
          </cell>
          <cell r="D24">
            <v>29</v>
          </cell>
          <cell r="E24">
            <v>4</v>
          </cell>
          <cell r="F24" t="str">
            <v>2nd percentile</v>
          </cell>
        </row>
        <row r="25">
          <cell r="C25" t="str">
            <v>16.0-16.3|21</v>
          </cell>
          <cell r="D25">
            <v>30</v>
          </cell>
          <cell r="E25">
            <v>4</v>
          </cell>
          <cell r="F25" t="str">
            <v>2nd percentile</v>
          </cell>
        </row>
        <row r="26">
          <cell r="C26" t="str">
            <v>16.0-16.3|22</v>
          </cell>
          <cell r="D26">
            <v>31</v>
          </cell>
          <cell r="E26">
            <v>4</v>
          </cell>
          <cell r="F26" t="str">
            <v>2nd percentile</v>
          </cell>
        </row>
        <row r="27">
          <cell r="C27" t="str">
            <v>16.0-16.3|23</v>
          </cell>
          <cell r="D27">
            <v>33</v>
          </cell>
          <cell r="E27">
            <v>5</v>
          </cell>
          <cell r="F27" t="str">
            <v>5th percentile</v>
          </cell>
        </row>
        <row r="28">
          <cell r="C28" t="str">
            <v>16.0-16.3|24</v>
          </cell>
          <cell r="D28">
            <v>34</v>
          </cell>
          <cell r="E28">
            <v>5</v>
          </cell>
          <cell r="F28" t="str">
            <v>5th percentile</v>
          </cell>
        </row>
        <row r="29">
          <cell r="C29" t="str">
            <v>16.0-16.3|25</v>
          </cell>
          <cell r="D29">
            <v>35</v>
          </cell>
          <cell r="E29">
            <v>6</v>
          </cell>
          <cell r="F29" t="str">
            <v>9th percentile</v>
          </cell>
        </row>
        <row r="30">
          <cell r="C30" t="str">
            <v>16.0-16.3|26</v>
          </cell>
          <cell r="D30">
            <v>36</v>
          </cell>
          <cell r="E30">
            <v>6</v>
          </cell>
          <cell r="F30" t="str">
            <v>9th percentile</v>
          </cell>
        </row>
        <row r="31">
          <cell r="C31" t="str">
            <v>16.0-16.3|27</v>
          </cell>
          <cell r="D31">
            <v>38</v>
          </cell>
          <cell r="E31">
            <v>6</v>
          </cell>
          <cell r="F31" t="str">
            <v>9th percentile</v>
          </cell>
        </row>
        <row r="32">
          <cell r="C32" t="str">
            <v>16.0-16.3|28</v>
          </cell>
          <cell r="D32">
            <v>39</v>
          </cell>
          <cell r="E32">
            <v>7</v>
          </cell>
          <cell r="F32" t="str">
            <v>16th percentile</v>
          </cell>
        </row>
        <row r="33">
          <cell r="C33" t="str">
            <v>16.0-16.3|29</v>
          </cell>
          <cell r="D33">
            <v>40</v>
          </cell>
          <cell r="E33">
            <v>7</v>
          </cell>
          <cell r="F33" t="str">
            <v>16th percentile</v>
          </cell>
        </row>
        <row r="34">
          <cell r="C34" t="str">
            <v>16.0-16.3|30</v>
          </cell>
          <cell r="D34">
            <v>42</v>
          </cell>
          <cell r="E34">
            <v>8</v>
          </cell>
          <cell r="F34" t="str">
            <v>25th percentile</v>
          </cell>
        </row>
        <row r="35">
          <cell r="C35" t="str">
            <v>16.0-16.3|31</v>
          </cell>
          <cell r="D35">
            <v>43</v>
          </cell>
          <cell r="E35">
            <v>8</v>
          </cell>
          <cell r="F35" t="str">
            <v>25th percentile</v>
          </cell>
        </row>
        <row r="36">
          <cell r="C36" t="str">
            <v>16.0-16.3|32</v>
          </cell>
          <cell r="D36">
            <v>44</v>
          </cell>
          <cell r="E36">
            <v>8</v>
          </cell>
          <cell r="F36" t="str">
            <v>25th percentile</v>
          </cell>
        </row>
        <row r="37">
          <cell r="C37" t="str">
            <v>16.0-16.3|33</v>
          </cell>
          <cell r="D37">
            <v>46</v>
          </cell>
          <cell r="E37">
            <v>9</v>
          </cell>
          <cell r="F37" t="str">
            <v>37th percentile</v>
          </cell>
        </row>
        <row r="38">
          <cell r="C38" t="str">
            <v>16.0-16.3|34</v>
          </cell>
          <cell r="D38">
            <v>47</v>
          </cell>
          <cell r="E38">
            <v>9</v>
          </cell>
          <cell r="F38" t="str">
            <v>37th percentile</v>
          </cell>
        </row>
        <row r="39">
          <cell r="C39" t="str">
            <v>16.0-16.3|35</v>
          </cell>
          <cell r="D39">
            <v>49</v>
          </cell>
          <cell r="E39">
            <v>10</v>
          </cell>
          <cell r="F39" t="str">
            <v>50th percentile</v>
          </cell>
        </row>
        <row r="40">
          <cell r="C40" t="str">
            <v>16.0-16.3|36</v>
          </cell>
          <cell r="D40">
            <v>50</v>
          </cell>
          <cell r="E40">
            <v>10</v>
          </cell>
          <cell r="F40" t="str">
            <v>50th percentile</v>
          </cell>
        </row>
        <row r="41">
          <cell r="C41" t="str">
            <v>16.0-16.3|37</v>
          </cell>
          <cell r="D41">
            <v>52</v>
          </cell>
          <cell r="E41">
            <v>11</v>
          </cell>
          <cell r="F41" t="str">
            <v>63rd percentile</v>
          </cell>
        </row>
        <row r="42">
          <cell r="C42" t="str">
            <v>16.0-16.3|38</v>
          </cell>
          <cell r="D42">
            <v>54</v>
          </cell>
          <cell r="E42">
            <v>11</v>
          </cell>
          <cell r="F42" t="str">
            <v>63rd percentile</v>
          </cell>
        </row>
        <row r="43">
          <cell r="C43" t="str">
            <v>16.0-16.3|39</v>
          </cell>
          <cell r="D43">
            <v>56</v>
          </cell>
          <cell r="E43">
            <v>12</v>
          </cell>
          <cell r="F43" t="str">
            <v>75th percentile</v>
          </cell>
        </row>
        <row r="44">
          <cell r="C44" t="str">
            <v>16.0-16.3|40</v>
          </cell>
          <cell r="D44">
            <v>58</v>
          </cell>
          <cell r="E44">
            <v>12</v>
          </cell>
          <cell r="F44" t="str">
            <v>75th percentile</v>
          </cell>
        </row>
        <row r="45">
          <cell r="C45" t="str">
            <v>16.0-16.3|41</v>
          </cell>
          <cell r="D45">
            <v>60</v>
          </cell>
          <cell r="E45">
            <v>13</v>
          </cell>
          <cell r="F45" t="str">
            <v>84th percentile</v>
          </cell>
        </row>
        <row r="46">
          <cell r="C46" t="str">
            <v>16.0-16.3|42</v>
          </cell>
          <cell r="D46">
            <v>62</v>
          </cell>
          <cell r="E46">
            <v>14</v>
          </cell>
          <cell r="F46" t="str">
            <v>91st percentile</v>
          </cell>
        </row>
        <row r="47">
          <cell r="C47" t="str">
            <v>16.0-16.3|43</v>
          </cell>
          <cell r="D47">
            <v>64</v>
          </cell>
          <cell r="E47">
            <v>14</v>
          </cell>
          <cell r="F47" t="str">
            <v>91st percentile</v>
          </cell>
        </row>
        <row r="48">
          <cell r="C48" t="str">
            <v>16.0-16.3|44</v>
          </cell>
          <cell r="D48">
            <v>67</v>
          </cell>
          <cell r="E48">
            <v>15</v>
          </cell>
          <cell r="F48" t="str">
            <v>95th percentile</v>
          </cell>
        </row>
        <row r="49">
          <cell r="C49" t="str">
            <v>16.0-16.3|45</v>
          </cell>
          <cell r="D49">
            <v>70</v>
          </cell>
          <cell r="E49">
            <v>16</v>
          </cell>
          <cell r="F49" t="str">
            <v>98th percentile</v>
          </cell>
        </row>
        <row r="50">
          <cell r="C50" t="str">
            <v>16.0-16.3|46</v>
          </cell>
          <cell r="D50">
            <v>75</v>
          </cell>
          <cell r="E50">
            <v>18</v>
          </cell>
          <cell r="F50" t="str">
            <v>99.6th percentile</v>
          </cell>
        </row>
        <row r="51">
          <cell r="C51" t="str">
            <v>16.0-16.3|47</v>
          </cell>
          <cell r="D51">
            <v>79</v>
          </cell>
          <cell r="E51">
            <v>19</v>
          </cell>
          <cell r="F51" t="str">
            <v>99.9th percentile</v>
          </cell>
        </row>
        <row r="52">
          <cell r="C52" t="str">
            <v>16.0-16.3|48</v>
          </cell>
          <cell r="D52">
            <v>80</v>
          </cell>
          <cell r="E52">
            <v>19</v>
          </cell>
          <cell r="F52" t="str">
            <v>99.9th percentile</v>
          </cell>
        </row>
        <row r="53">
          <cell r="C53" t="str">
            <v>16.0-16.3|49</v>
          </cell>
          <cell r="D53">
            <v>80</v>
          </cell>
          <cell r="E53">
            <v>19</v>
          </cell>
          <cell r="F53" t="str">
            <v>99.9th percentile</v>
          </cell>
        </row>
        <row r="54">
          <cell r="C54" t="str">
            <v>16.0-16.3|50</v>
          </cell>
          <cell r="D54">
            <v>80</v>
          </cell>
          <cell r="E54">
            <v>19</v>
          </cell>
          <cell r="F54" t="str">
            <v>99.9th percentile</v>
          </cell>
        </row>
        <row r="55">
          <cell r="C55" t="str">
            <v>16.0-16.3|51</v>
          </cell>
          <cell r="D55">
            <v>80</v>
          </cell>
          <cell r="E55">
            <v>19</v>
          </cell>
          <cell r="F55" t="str">
            <v>99.9th percentile</v>
          </cell>
        </row>
        <row r="56">
          <cell r="C56" t="str">
            <v>16.0-16.3|52</v>
          </cell>
          <cell r="D56">
            <v>80</v>
          </cell>
          <cell r="E56">
            <v>19</v>
          </cell>
          <cell r="F56" t="str">
            <v>99.9th percentile</v>
          </cell>
        </row>
        <row r="57">
          <cell r="C57" t="str">
            <v>16.0-16.3|53</v>
          </cell>
          <cell r="D57">
            <v>80</v>
          </cell>
          <cell r="E57">
            <v>19</v>
          </cell>
          <cell r="F57" t="str">
            <v>99.9th percentile</v>
          </cell>
        </row>
        <row r="58">
          <cell r="C58" t="str">
            <v>16.0-16.3|54</v>
          </cell>
          <cell r="D58">
            <v>80</v>
          </cell>
          <cell r="E58">
            <v>19</v>
          </cell>
          <cell r="F58" t="str">
            <v>99.9th percentile</v>
          </cell>
        </row>
        <row r="59">
          <cell r="C59" t="str">
            <v>16.0-16.3|55</v>
          </cell>
          <cell r="D59">
            <v>80</v>
          </cell>
          <cell r="E59">
            <v>19</v>
          </cell>
          <cell r="F59" t="str">
            <v>99.9th percentile</v>
          </cell>
        </row>
        <row r="60">
          <cell r="C60" t="str">
            <v>16.0-16.3|56</v>
          </cell>
          <cell r="D60">
            <v>80</v>
          </cell>
          <cell r="E60">
            <v>19</v>
          </cell>
          <cell r="F60" t="str">
            <v>99.9th percentile</v>
          </cell>
        </row>
        <row r="61">
          <cell r="C61" t="str">
            <v>16.0-16.3|57</v>
          </cell>
          <cell r="D61">
            <v>80</v>
          </cell>
          <cell r="E61">
            <v>19</v>
          </cell>
          <cell r="F61" t="str">
            <v>99.9th percentile</v>
          </cell>
        </row>
        <row r="62">
          <cell r="C62" t="str">
            <v>16.0-16.3|58</v>
          </cell>
          <cell r="D62">
            <v>80</v>
          </cell>
          <cell r="E62">
            <v>19</v>
          </cell>
          <cell r="F62" t="str">
            <v>99.9th percentile</v>
          </cell>
        </row>
        <row r="63">
          <cell r="C63" t="str">
            <v>16.0-16.3|59</v>
          </cell>
          <cell r="D63">
            <v>80</v>
          </cell>
          <cell r="E63">
            <v>19</v>
          </cell>
          <cell r="F63" t="str">
            <v>99.9th percentile</v>
          </cell>
        </row>
        <row r="64">
          <cell r="C64" t="str">
            <v>16.4-16.7|0</v>
          </cell>
          <cell r="D64">
            <v>20</v>
          </cell>
          <cell r="E64">
            <v>1</v>
          </cell>
          <cell r="F64" t="str">
            <v>0.1st percentile</v>
          </cell>
        </row>
        <row r="65">
          <cell r="C65" t="str">
            <v>16.4-16.7|1</v>
          </cell>
          <cell r="D65">
            <v>20</v>
          </cell>
          <cell r="E65">
            <v>1</v>
          </cell>
          <cell r="F65" t="str">
            <v>0.1st percentile</v>
          </cell>
        </row>
        <row r="66">
          <cell r="C66" t="str">
            <v>16.4-16.7|2</v>
          </cell>
          <cell r="D66">
            <v>20</v>
          </cell>
          <cell r="E66">
            <v>1</v>
          </cell>
          <cell r="F66" t="str">
            <v>0.1st percentile</v>
          </cell>
        </row>
        <row r="67">
          <cell r="C67" t="str">
            <v>16.4-16.7|3</v>
          </cell>
          <cell r="D67">
            <v>20</v>
          </cell>
          <cell r="E67">
            <v>1</v>
          </cell>
          <cell r="F67" t="str">
            <v>0.1st percentile</v>
          </cell>
        </row>
        <row r="68">
          <cell r="C68" t="str">
            <v>16.4-16.7|4</v>
          </cell>
          <cell r="D68">
            <v>20</v>
          </cell>
          <cell r="E68">
            <v>1</v>
          </cell>
          <cell r="F68" t="str">
            <v>0.1st percentile</v>
          </cell>
        </row>
        <row r="69">
          <cell r="C69" t="str">
            <v>16.4-16.7|5</v>
          </cell>
          <cell r="D69">
            <v>20</v>
          </cell>
          <cell r="E69">
            <v>1</v>
          </cell>
          <cell r="F69" t="str">
            <v>0.1st percentile</v>
          </cell>
        </row>
        <row r="70">
          <cell r="C70" t="str">
            <v>16.4-16.7|6</v>
          </cell>
          <cell r="D70">
            <v>20</v>
          </cell>
          <cell r="E70">
            <v>1</v>
          </cell>
          <cell r="F70" t="str">
            <v>0.1st percentile</v>
          </cell>
        </row>
        <row r="71">
          <cell r="C71" t="str">
            <v>16.4-16.7|7</v>
          </cell>
          <cell r="D71">
            <v>20</v>
          </cell>
          <cell r="E71">
            <v>1</v>
          </cell>
          <cell r="F71" t="str">
            <v>0.1st percentile</v>
          </cell>
        </row>
        <row r="72">
          <cell r="C72" t="str">
            <v>16.4-16.7|8</v>
          </cell>
          <cell r="D72">
            <v>20</v>
          </cell>
          <cell r="E72">
            <v>1</v>
          </cell>
          <cell r="F72" t="str">
            <v>0.1st percentile</v>
          </cell>
        </row>
        <row r="73">
          <cell r="C73" t="str">
            <v>16.4-16.7|9</v>
          </cell>
          <cell r="D73">
            <v>20</v>
          </cell>
          <cell r="E73">
            <v>1</v>
          </cell>
          <cell r="F73" t="str">
            <v>0.1st percentile</v>
          </cell>
        </row>
        <row r="74">
          <cell r="C74" t="str">
            <v>16.4-16.7|10</v>
          </cell>
          <cell r="D74">
            <v>20</v>
          </cell>
          <cell r="E74">
            <v>1</v>
          </cell>
          <cell r="F74" t="str">
            <v>0.1st percentile</v>
          </cell>
        </row>
        <row r="75">
          <cell r="C75" t="str">
            <v>16.4-16.7|11</v>
          </cell>
          <cell r="D75">
            <v>20</v>
          </cell>
          <cell r="E75">
            <v>1</v>
          </cell>
          <cell r="F75" t="str">
            <v>0.1st percentile</v>
          </cell>
        </row>
        <row r="76">
          <cell r="C76" t="str">
            <v>16.4-16.7|12</v>
          </cell>
          <cell r="D76">
            <v>20</v>
          </cell>
          <cell r="E76">
            <v>1</v>
          </cell>
          <cell r="F76" t="str">
            <v>0.1st percentile</v>
          </cell>
        </row>
        <row r="77">
          <cell r="C77" t="str">
            <v>16.4-16.7|13</v>
          </cell>
          <cell r="D77">
            <v>22</v>
          </cell>
          <cell r="E77">
            <v>2</v>
          </cell>
          <cell r="F77" t="str">
            <v>0.4th percentile</v>
          </cell>
        </row>
        <row r="78">
          <cell r="C78" t="str">
            <v>16.4-16.7|14</v>
          </cell>
          <cell r="D78">
            <v>23</v>
          </cell>
          <cell r="E78">
            <v>2</v>
          </cell>
          <cell r="F78" t="str">
            <v>0.4th percentile</v>
          </cell>
        </row>
        <row r="79">
          <cell r="C79" t="str">
            <v>16.4-16.7|15</v>
          </cell>
          <cell r="D79">
            <v>24</v>
          </cell>
          <cell r="E79">
            <v>2</v>
          </cell>
          <cell r="F79" t="str">
            <v>0.4th percentile</v>
          </cell>
        </row>
        <row r="80">
          <cell r="C80" t="str">
            <v>16.4-16.7|16</v>
          </cell>
          <cell r="D80">
            <v>25</v>
          </cell>
          <cell r="E80">
            <v>3</v>
          </cell>
          <cell r="F80" t="str">
            <v>1st percentile</v>
          </cell>
        </row>
        <row r="81">
          <cell r="C81" t="str">
            <v>16.4-16.7|17</v>
          </cell>
          <cell r="D81">
            <v>26</v>
          </cell>
          <cell r="E81">
            <v>3</v>
          </cell>
          <cell r="F81" t="str">
            <v>1st percentile</v>
          </cell>
        </row>
        <row r="82">
          <cell r="C82" t="str">
            <v>16.4-16.7|18</v>
          </cell>
          <cell r="D82">
            <v>27</v>
          </cell>
          <cell r="E82">
            <v>3</v>
          </cell>
          <cell r="F82" t="str">
            <v>1st percentile</v>
          </cell>
        </row>
        <row r="83">
          <cell r="C83" t="str">
            <v>16.4-16.7|19</v>
          </cell>
          <cell r="D83">
            <v>28</v>
          </cell>
          <cell r="E83">
            <v>3</v>
          </cell>
          <cell r="F83" t="str">
            <v>1st percentile</v>
          </cell>
        </row>
        <row r="84">
          <cell r="C84" t="str">
            <v>16.4-16.7|20</v>
          </cell>
          <cell r="D84">
            <v>29</v>
          </cell>
          <cell r="E84">
            <v>4</v>
          </cell>
          <cell r="F84" t="str">
            <v>2nd percentile</v>
          </cell>
        </row>
        <row r="85">
          <cell r="C85" t="str">
            <v>16.4-16.7|21</v>
          </cell>
          <cell r="D85">
            <v>30</v>
          </cell>
          <cell r="E85">
            <v>4</v>
          </cell>
          <cell r="F85" t="str">
            <v>2nd percentile</v>
          </cell>
        </row>
        <row r="86">
          <cell r="C86" t="str">
            <v>16.4-16.7|22</v>
          </cell>
          <cell r="D86">
            <v>31</v>
          </cell>
          <cell r="E86">
            <v>4</v>
          </cell>
          <cell r="F86" t="str">
            <v>2nd percentile</v>
          </cell>
        </row>
        <row r="87">
          <cell r="C87" t="str">
            <v>16.4-16.7|23</v>
          </cell>
          <cell r="D87">
            <v>33</v>
          </cell>
          <cell r="E87">
            <v>5</v>
          </cell>
          <cell r="F87" t="str">
            <v>5th percentile</v>
          </cell>
        </row>
        <row r="88">
          <cell r="C88" t="str">
            <v>16.4-16.7|24</v>
          </cell>
          <cell r="D88">
            <v>34</v>
          </cell>
          <cell r="E88">
            <v>5</v>
          </cell>
          <cell r="F88" t="str">
            <v>5th percentile</v>
          </cell>
        </row>
        <row r="89">
          <cell r="C89" t="str">
            <v>16.4-16.7|25</v>
          </cell>
          <cell r="D89">
            <v>35</v>
          </cell>
          <cell r="E89">
            <v>6</v>
          </cell>
          <cell r="F89" t="str">
            <v>9th percentile</v>
          </cell>
        </row>
        <row r="90">
          <cell r="C90" t="str">
            <v>16.4-16.7|26</v>
          </cell>
          <cell r="D90">
            <v>36</v>
          </cell>
          <cell r="E90">
            <v>6</v>
          </cell>
          <cell r="F90" t="str">
            <v>9th percentile</v>
          </cell>
        </row>
        <row r="91">
          <cell r="C91" t="str">
            <v>16.4-16.7|27</v>
          </cell>
          <cell r="D91">
            <v>38</v>
          </cell>
          <cell r="E91">
            <v>6</v>
          </cell>
          <cell r="F91" t="str">
            <v>9th percentile</v>
          </cell>
        </row>
        <row r="92">
          <cell r="C92" t="str">
            <v>16.4-16.7|28</v>
          </cell>
          <cell r="D92">
            <v>39</v>
          </cell>
          <cell r="E92">
            <v>7</v>
          </cell>
          <cell r="F92" t="str">
            <v>16th percentile</v>
          </cell>
        </row>
        <row r="93">
          <cell r="C93" t="str">
            <v>16.4-16.7|29</v>
          </cell>
          <cell r="D93">
            <v>40</v>
          </cell>
          <cell r="E93">
            <v>7</v>
          </cell>
          <cell r="F93" t="str">
            <v>16th percentile</v>
          </cell>
        </row>
        <row r="94">
          <cell r="C94" t="str">
            <v>16.4-16.7|30</v>
          </cell>
          <cell r="D94">
            <v>42</v>
          </cell>
          <cell r="E94">
            <v>8</v>
          </cell>
          <cell r="F94" t="str">
            <v>25th percentile</v>
          </cell>
        </row>
        <row r="95">
          <cell r="C95" t="str">
            <v>16.4-16.7|31</v>
          </cell>
          <cell r="D95">
            <v>43</v>
          </cell>
          <cell r="E95">
            <v>8</v>
          </cell>
          <cell r="F95" t="str">
            <v>25th percentile</v>
          </cell>
        </row>
        <row r="96">
          <cell r="C96" t="str">
            <v>16.4-16.7|32</v>
          </cell>
          <cell r="D96">
            <v>44</v>
          </cell>
          <cell r="E96">
            <v>8</v>
          </cell>
          <cell r="F96" t="str">
            <v>25th percentile</v>
          </cell>
        </row>
        <row r="97">
          <cell r="C97" t="str">
            <v>16.4-16.7|33</v>
          </cell>
          <cell r="D97">
            <v>46</v>
          </cell>
          <cell r="E97">
            <v>9</v>
          </cell>
          <cell r="F97" t="str">
            <v>37th percentile</v>
          </cell>
        </row>
        <row r="98">
          <cell r="C98" t="str">
            <v>16.4-16.7|34</v>
          </cell>
          <cell r="D98">
            <v>47</v>
          </cell>
          <cell r="E98">
            <v>9</v>
          </cell>
          <cell r="F98" t="str">
            <v>37th percentile</v>
          </cell>
        </row>
        <row r="99">
          <cell r="C99" t="str">
            <v>16.4-16.7|35</v>
          </cell>
          <cell r="D99">
            <v>48</v>
          </cell>
          <cell r="E99">
            <v>9</v>
          </cell>
          <cell r="F99" t="str">
            <v>37th percentile</v>
          </cell>
        </row>
        <row r="100">
          <cell r="C100" t="str">
            <v>16.4-16.7|36</v>
          </cell>
          <cell r="D100">
            <v>50</v>
          </cell>
          <cell r="E100">
            <v>10</v>
          </cell>
          <cell r="F100" t="str">
            <v>50th percentile</v>
          </cell>
        </row>
        <row r="101">
          <cell r="C101" t="str">
            <v>16.4-16.7|37</v>
          </cell>
          <cell r="D101">
            <v>51</v>
          </cell>
          <cell r="E101">
            <v>10</v>
          </cell>
          <cell r="F101" t="str">
            <v>50th percentile</v>
          </cell>
        </row>
        <row r="102">
          <cell r="C102" t="str">
            <v>16.4-16.7|38</v>
          </cell>
          <cell r="D102">
            <v>53</v>
          </cell>
          <cell r="E102">
            <v>11</v>
          </cell>
          <cell r="F102" t="str">
            <v>63rd percentile</v>
          </cell>
        </row>
        <row r="103">
          <cell r="C103" t="str">
            <v>16.4-16.7|39</v>
          </cell>
          <cell r="D103">
            <v>55</v>
          </cell>
          <cell r="E103">
            <v>12</v>
          </cell>
          <cell r="F103" t="str">
            <v>75th percentile</v>
          </cell>
        </row>
        <row r="104">
          <cell r="C104" t="str">
            <v>16.4-16.7|40</v>
          </cell>
          <cell r="D104">
            <v>57</v>
          </cell>
          <cell r="E104">
            <v>12</v>
          </cell>
          <cell r="F104" t="str">
            <v>75th percentile</v>
          </cell>
        </row>
        <row r="105">
          <cell r="C105" t="str">
            <v>16.4-16.7|41</v>
          </cell>
          <cell r="D105">
            <v>59</v>
          </cell>
          <cell r="E105">
            <v>13</v>
          </cell>
          <cell r="F105" t="str">
            <v>84th percentile</v>
          </cell>
        </row>
        <row r="106">
          <cell r="C106" t="str">
            <v>16.4-16.7|42</v>
          </cell>
          <cell r="D106">
            <v>61</v>
          </cell>
          <cell r="E106">
            <v>13</v>
          </cell>
          <cell r="F106" t="str">
            <v>84th percentile</v>
          </cell>
        </row>
        <row r="107">
          <cell r="C107" t="str">
            <v>16.4-16.7|43</v>
          </cell>
          <cell r="D107">
            <v>63</v>
          </cell>
          <cell r="E107">
            <v>14</v>
          </cell>
          <cell r="F107" t="str">
            <v>91st percentile</v>
          </cell>
        </row>
        <row r="108">
          <cell r="C108" t="str">
            <v>16.4-16.7|44</v>
          </cell>
          <cell r="D108">
            <v>66</v>
          </cell>
          <cell r="E108">
            <v>15</v>
          </cell>
          <cell r="F108" t="str">
            <v>95th percentile</v>
          </cell>
        </row>
        <row r="109">
          <cell r="C109" t="str">
            <v>16.4-16.7|45</v>
          </cell>
          <cell r="D109">
            <v>69</v>
          </cell>
          <cell r="E109">
            <v>16</v>
          </cell>
          <cell r="F109" t="str">
            <v>98th percentile</v>
          </cell>
        </row>
        <row r="110">
          <cell r="C110" t="str">
            <v>16.4-16.7|46</v>
          </cell>
          <cell r="D110">
            <v>74</v>
          </cell>
          <cell r="E110">
            <v>17</v>
          </cell>
          <cell r="F110" t="str">
            <v>99th percentile</v>
          </cell>
        </row>
        <row r="111">
          <cell r="C111" t="str">
            <v>16.4-16.7|47</v>
          </cell>
          <cell r="D111">
            <v>78</v>
          </cell>
          <cell r="E111">
            <v>18</v>
          </cell>
          <cell r="F111" t="str">
            <v>99.6th percentile</v>
          </cell>
        </row>
        <row r="112">
          <cell r="C112" t="str">
            <v>16.4-16.7|48</v>
          </cell>
          <cell r="D112">
            <v>80</v>
          </cell>
          <cell r="E112">
            <v>19</v>
          </cell>
          <cell r="F112" t="str">
            <v>99.9th percentile</v>
          </cell>
        </row>
        <row r="113">
          <cell r="C113" t="str">
            <v>16.4-16.7|49</v>
          </cell>
          <cell r="D113">
            <v>80</v>
          </cell>
          <cell r="E113">
            <v>19</v>
          </cell>
          <cell r="F113" t="str">
            <v>99.9th percentile</v>
          </cell>
        </row>
        <row r="114">
          <cell r="C114" t="str">
            <v>16.4-16.7|50</v>
          </cell>
          <cell r="D114">
            <v>80</v>
          </cell>
          <cell r="E114">
            <v>19</v>
          </cell>
          <cell r="F114" t="str">
            <v>99.9th percentile</v>
          </cell>
        </row>
        <row r="115">
          <cell r="C115" t="str">
            <v>16.4-16.7|51</v>
          </cell>
          <cell r="D115">
            <v>80</v>
          </cell>
          <cell r="E115">
            <v>19</v>
          </cell>
          <cell r="F115" t="str">
            <v>99.9th percentile</v>
          </cell>
        </row>
        <row r="116">
          <cell r="C116" t="str">
            <v>16.4-16.7|52</v>
          </cell>
          <cell r="D116">
            <v>80</v>
          </cell>
          <cell r="E116">
            <v>19</v>
          </cell>
          <cell r="F116" t="str">
            <v>99.9th percentile</v>
          </cell>
        </row>
        <row r="117">
          <cell r="C117" t="str">
            <v>16.4-16.7|53</v>
          </cell>
          <cell r="D117">
            <v>80</v>
          </cell>
          <cell r="E117">
            <v>19</v>
          </cell>
          <cell r="F117" t="str">
            <v>99.9th percentile</v>
          </cell>
        </row>
        <row r="118">
          <cell r="C118" t="str">
            <v>16.4-16.7|54</v>
          </cell>
          <cell r="D118">
            <v>80</v>
          </cell>
          <cell r="E118">
            <v>19</v>
          </cell>
          <cell r="F118" t="str">
            <v>99.9th percentile</v>
          </cell>
        </row>
        <row r="119">
          <cell r="C119" t="str">
            <v>16.4-16.7|55</v>
          </cell>
          <cell r="D119">
            <v>80</v>
          </cell>
          <cell r="E119">
            <v>19</v>
          </cell>
          <cell r="F119" t="str">
            <v>99.9th percentile</v>
          </cell>
        </row>
        <row r="120">
          <cell r="C120" t="str">
            <v>16.4-16.7|56</v>
          </cell>
          <cell r="D120">
            <v>80</v>
          </cell>
          <cell r="E120">
            <v>19</v>
          </cell>
          <cell r="F120" t="str">
            <v>99.9th percentile</v>
          </cell>
        </row>
        <row r="121">
          <cell r="C121" t="str">
            <v>16.4-16.7|57</v>
          </cell>
          <cell r="D121">
            <v>80</v>
          </cell>
          <cell r="E121">
            <v>19</v>
          </cell>
          <cell r="F121" t="str">
            <v>99.9th percentile</v>
          </cell>
        </row>
        <row r="122">
          <cell r="C122" t="str">
            <v>16.4-16.7|58</v>
          </cell>
          <cell r="D122">
            <v>80</v>
          </cell>
          <cell r="E122">
            <v>19</v>
          </cell>
          <cell r="F122" t="str">
            <v>99.9th percentile</v>
          </cell>
        </row>
        <row r="123">
          <cell r="C123" t="str">
            <v>16.4-16.7|59</v>
          </cell>
          <cell r="D123">
            <v>80</v>
          </cell>
          <cell r="E123">
            <v>19</v>
          </cell>
          <cell r="F123" t="str">
            <v>99.9th percentile</v>
          </cell>
        </row>
        <row r="124">
          <cell r="C124" t="str">
            <v>16.8-16.11|0</v>
          </cell>
          <cell r="D124">
            <v>20</v>
          </cell>
          <cell r="E124">
            <v>1</v>
          </cell>
          <cell r="F124" t="str">
            <v>0.1st percentile</v>
          </cell>
        </row>
        <row r="125">
          <cell r="C125" t="str">
            <v>16.8-16.11|1</v>
          </cell>
          <cell r="D125">
            <v>20</v>
          </cell>
          <cell r="E125">
            <v>1</v>
          </cell>
          <cell r="F125" t="str">
            <v>0.1st percentile</v>
          </cell>
        </row>
        <row r="126">
          <cell r="C126" t="str">
            <v>16.8-16.11|2</v>
          </cell>
          <cell r="D126">
            <v>20</v>
          </cell>
          <cell r="E126">
            <v>1</v>
          </cell>
          <cell r="F126" t="str">
            <v>0.1st percentile</v>
          </cell>
        </row>
        <row r="127">
          <cell r="C127" t="str">
            <v>16.8-16.11|3</v>
          </cell>
          <cell r="D127">
            <v>20</v>
          </cell>
          <cell r="E127">
            <v>1</v>
          </cell>
          <cell r="F127" t="str">
            <v>0.1st percentile</v>
          </cell>
        </row>
        <row r="128">
          <cell r="C128" t="str">
            <v>16.8-16.11|4</v>
          </cell>
          <cell r="D128">
            <v>20</v>
          </cell>
          <cell r="E128">
            <v>1</v>
          </cell>
          <cell r="F128" t="str">
            <v>0.1st percentile</v>
          </cell>
        </row>
        <row r="129">
          <cell r="C129" t="str">
            <v>16.8-16.11|5</v>
          </cell>
          <cell r="D129">
            <v>20</v>
          </cell>
          <cell r="E129">
            <v>1</v>
          </cell>
          <cell r="F129" t="str">
            <v>0.1st percentile</v>
          </cell>
        </row>
        <row r="130">
          <cell r="C130" t="str">
            <v>16.8-16.11|6</v>
          </cell>
          <cell r="D130">
            <v>20</v>
          </cell>
          <cell r="E130">
            <v>1</v>
          </cell>
          <cell r="F130" t="str">
            <v>0.1st percentile</v>
          </cell>
        </row>
        <row r="131">
          <cell r="C131" t="str">
            <v>16.8-16.11|7</v>
          </cell>
          <cell r="D131">
            <v>20</v>
          </cell>
          <cell r="E131">
            <v>1</v>
          </cell>
          <cell r="F131" t="str">
            <v>0.1st percentile</v>
          </cell>
        </row>
        <row r="132">
          <cell r="C132" t="str">
            <v>16.8-16.11|8</v>
          </cell>
          <cell r="D132">
            <v>20</v>
          </cell>
          <cell r="E132">
            <v>1</v>
          </cell>
          <cell r="F132" t="str">
            <v>0.1st percentile</v>
          </cell>
        </row>
        <row r="133">
          <cell r="C133" t="str">
            <v>16.8-16.11|9</v>
          </cell>
          <cell r="D133">
            <v>20</v>
          </cell>
          <cell r="E133">
            <v>1</v>
          </cell>
          <cell r="F133" t="str">
            <v>0.1st percentile</v>
          </cell>
        </row>
        <row r="134">
          <cell r="C134" t="str">
            <v>16.8-16.11|10</v>
          </cell>
          <cell r="D134">
            <v>20</v>
          </cell>
          <cell r="E134">
            <v>1</v>
          </cell>
          <cell r="F134" t="str">
            <v>0.1st percentile</v>
          </cell>
        </row>
        <row r="135">
          <cell r="C135" t="str">
            <v>16.8-16.11|11</v>
          </cell>
          <cell r="D135">
            <v>20</v>
          </cell>
          <cell r="E135">
            <v>1</v>
          </cell>
          <cell r="F135" t="str">
            <v>0.1st percentile</v>
          </cell>
        </row>
        <row r="136">
          <cell r="C136" t="str">
            <v>16.8-16.11|12</v>
          </cell>
          <cell r="D136">
            <v>20</v>
          </cell>
          <cell r="E136">
            <v>1</v>
          </cell>
          <cell r="F136" t="str">
            <v>0.1st percentile</v>
          </cell>
        </row>
        <row r="137">
          <cell r="C137" t="str">
            <v>16.8-16.11|13</v>
          </cell>
          <cell r="D137">
            <v>22</v>
          </cell>
          <cell r="E137">
            <v>2</v>
          </cell>
          <cell r="F137" t="str">
            <v>0.4th percentile</v>
          </cell>
        </row>
        <row r="138">
          <cell r="C138" t="str">
            <v>16.8-16.11|14</v>
          </cell>
          <cell r="D138">
            <v>23</v>
          </cell>
          <cell r="E138">
            <v>2</v>
          </cell>
          <cell r="F138" t="str">
            <v>0.4th percentile</v>
          </cell>
        </row>
        <row r="139">
          <cell r="C139" t="str">
            <v>16.8-16.11|15</v>
          </cell>
          <cell r="D139">
            <v>24</v>
          </cell>
          <cell r="E139">
            <v>2</v>
          </cell>
          <cell r="F139" t="str">
            <v>0.4th percentile</v>
          </cell>
        </row>
        <row r="140">
          <cell r="C140" t="str">
            <v>16.8-16.11|16</v>
          </cell>
          <cell r="D140">
            <v>25</v>
          </cell>
          <cell r="E140">
            <v>3</v>
          </cell>
          <cell r="F140" t="str">
            <v>1st percentile</v>
          </cell>
        </row>
        <row r="141">
          <cell r="C141" t="str">
            <v>16.8-16.11|17</v>
          </cell>
          <cell r="D141">
            <v>26</v>
          </cell>
          <cell r="E141">
            <v>3</v>
          </cell>
          <cell r="F141" t="str">
            <v>1st percentile</v>
          </cell>
        </row>
        <row r="142">
          <cell r="C142" t="str">
            <v>16.8-16.11|18</v>
          </cell>
          <cell r="D142">
            <v>27</v>
          </cell>
          <cell r="E142">
            <v>3</v>
          </cell>
          <cell r="F142" t="str">
            <v>1st percentile</v>
          </cell>
        </row>
        <row r="143">
          <cell r="C143" t="str">
            <v>16.8-16.11|19</v>
          </cell>
          <cell r="D143">
            <v>28</v>
          </cell>
          <cell r="E143">
            <v>3</v>
          </cell>
          <cell r="F143" t="str">
            <v>1st percentile</v>
          </cell>
        </row>
        <row r="144">
          <cell r="C144" t="str">
            <v>16.8-16.11|20</v>
          </cell>
          <cell r="D144">
            <v>29</v>
          </cell>
          <cell r="E144">
            <v>4</v>
          </cell>
          <cell r="F144" t="str">
            <v>2nd percentile</v>
          </cell>
        </row>
        <row r="145">
          <cell r="C145" t="str">
            <v>16.8-16.11|21</v>
          </cell>
          <cell r="D145">
            <v>30</v>
          </cell>
          <cell r="E145">
            <v>4</v>
          </cell>
          <cell r="F145" t="str">
            <v>2nd percentile</v>
          </cell>
        </row>
        <row r="146">
          <cell r="C146" t="str">
            <v>16.8-16.11|22</v>
          </cell>
          <cell r="D146">
            <v>31</v>
          </cell>
          <cell r="E146">
            <v>4</v>
          </cell>
          <cell r="F146" t="str">
            <v>2nd percentile</v>
          </cell>
        </row>
        <row r="147">
          <cell r="C147" t="str">
            <v>16.8-16.11|23</v>
          </cell>
          <cell r="D147">
            <v>33</v>
          </cell>
          <cell r="E147">
            <v>5</v>
          </cell>
          <cell r="F147" t="str">
            <v>5th percentile</v>
          </cell>
        </row>
        <row r="148">
          <cell r="C148" t="str">
            <v>16.8-16.11|24</v>
          </cell>
          <cell r="D148">
            <v>34</v>
          </cell>
          <cell r="E148">
            <v>5</v>
          </cell>
          <cell r="F148" t="str">
            <v>5th percentile</v>
          </cell>
        </row>
        <row r="149">
          <cell r="C149" t="str">
            <v>16.8-16.11|25</v>
          </cell>
          <cell r="D149">
            <v>35</v>
          </cell>
          <cell r="E149">
            <v>6</v>
          </cell>
          <cell r="F149" t="str">
            <v>9th percentile</v>
          </cell>
        </row>
        <row r="150">
          <cell r="C150" t="str">
            <v>16.8-16.11|26</v>
          </cell>
          <cell r="D150">
            <v>36</v>
          </cell>
          <cell r="E150">
            <v>6</v>
          </cell>
          <cell r="F150" t="str">
            <v>9th percentile</v>
          </cell>
        </row>
        <row r="151">
          <cell r="C151" t="str">
            <v>16.8-16.11|27</v>
          </cell>
          <cell r="D151">
            <v>38</v>
          </cell>
          <cell r="E151">
            <v>6</v>
          </cell>
          <cell r="F151" t="str">
            <v>9th percentile</v>
          </cell>
        </row>
        <row r="152">
          <cell r="C152" t="str">
            <v>16.8-16.11|28</v>
          </cell>
          <cell r="D152">
            <v>39</v>
          </cell>
          <cell r="E152">
            <v>7</v>
          </cell>
          <cell r="F152" t="str">
            <v>16th percentile</v>
          </cell>
        </row>
        <row r="153">
          <cell r="C153" t="str">
            <v>16.8-16.11|29</v>
          </cell>
          <cell r="D153">
            <v>40</v>
          </cell>
          <cell r="E153">
            <v>7</v>
          </cell>
          <cell r="F153" t="str">
            <v>16th percentile</v>
          </cell>
        </row>
        <row r="154">
          <cell r="C154" t="str">
            <v>16.8-16.11|30</v>
          </cell>
          <cell r="D154">
            <v>42</v>
          </cell>
          <cell r="E154">
            <v>8</v>
          </cell>
          <cell r="F154" t="str">
            <v>25th percentile</v>
          </cell>
        </row>
        <row r="155">
          <cell r="C155" t="str">
            <v>16.8-16.11|31</v>
          </cell>
          <cell r="D155">
            <v>43</v>
          </cell>
          <cell r="E155">
            <v>8</v>
          </cell>
          <cell r="F155" t="str">
            <v>25th percentile</v>
          </cell>
        </row>
        <row r="156">
          <cell r="C156" t="str">
            <v>16.8-16.11|32</v>
          </cell>
          <cell r="D156">
            <v>44</v>
          </cell>
          <cell r="E156">
            <v>8</v>
          </cell>
          <cell r="F156" t="str">
            <v>25th percentile</v>
          </cell>
        </row>
        <row r="157">
          <cell r="C157" t="str">
            <v>16.8-16.11|33</v>
          </cell>
          <cell r="D157">
            <v>46</v>
          </cell>
          <cell r="E157">
            <v>9</v>
          </cell>
          <cell r="F157" t="str">
            <v>37th percentile</v>
          </cell>
        </row>
        <row r="158">
          <cell r="C158" t="str">
            <v>16.8-16.11|34</v>
          </cell>
          <cell r="D158">
            <v>47</v>
          </cell>
          <cell r="E158">
            <v>9</v>
          </cell>
          <cell r="F158" t="str">
            <v>37th percentile</v>
          </cell>
        </row>
        <row r="159">
          <cell r="C159" t="str">
            <v>16.8-16.11|35</v>
          </cell>
          <cell r="D159">
            <v>48</v>
          </cell>
          <cell r="E159">
            <v>9</v>
          </cell>
          <cell r="F159" t="str">
            <v>37th percentile</v>
          </cell>
        </row>
        <row r="160">
          <cell r="C160" t="str">
            <v>16.8-16.11|36</v>
          </cell>
          <cell r="D160">
            <v>49</v>
          </cell>
          <cell r="E160">
            <v>10</v>
          </cell>
          <cell r="F160" t="str">
            <v>50th percentile</v>
          </cell>
        </row>
        <row r="161">
          <cell r="C161" t="str">
            <v>16.8-16.11|37</v>
          </cell>
          <cell r="D161">
            <v>50</v>
          </cell>
          <cell r="E161">
            <v>10</v>
          </cell>
          <cell r="F161" t="str">
            <v>50th percentile</v>
          </cell>
        </row>
        <row r="162">
          <cell r="C162" t="str">
            <v>16.8-16.11|38</v>
          </cell>
          <cell r="D162">
            <v>52</v>
          </cell>
          <cell r="E162">
            <v>11</v>
          </cell>
          <cell r="F162" t="str">
            <v>63rd percentile</v>
          </cell>
        </row>
        <row r="163">
          <cell r="C163" t="str">
            <v>16.8-16.11|39</v>
          </cell>
          <cell r="D163">
            <v>54</v>
          </cell>
          <cell r="E163">
            <v>11</v>
          </cell>
          <cell r="F163" t="str">
            <v>63rd percentile</v>
          </cell>
        </row>
        <row r="164">
          <cell r="C164" t="str">
            <v>16.8-16.11|40</v>
          </cell>
          <cell r="D164">
            <v>56</v>
          </cell>
          <cell r="E164">
            <v>12</v>
          </cell>
          <cell r="F164" t="str">
            <v>75th percentile</v>
          </cell>
        </row>
        <row r="165">
          <cell r="C165" t="str">
            <v>16.8-16.11|41</v>
          </cell>
          <cell r="D165">
            <v>58</v>
          </cell>
          <cell r="E165">
            <v>12</v>
          </cell>
          <cell r="F165" t="str">
            <v>75th percentile</v>
          </cell>
        </row>
        <row r="166">
          <cell r="C166" t="str">
            <v>16.8-16.11|42</v>
          </cell>
          <cell r="D166">
            <v>60</v>
          </cell>
          <cell r="E166">
            <v>13</v>
          </cell>
          <cell r="F166" t="str">
            <v>84th percentile</v>
          </cell>
        </row>
        <row r="167">
          <cell r="C167" t="str">
            <v>16.8-16.11|43</v>
          </cell>
          <cell r="D167">
            <v>62</v>
          </cell>
          <cell r="E167">
            <v>14</v>
          </cell>
          <cell r="F167" t="str">
            <v>91st percentile</v>
          </cell>
        </row>
        <row r="168">
          <cell r="C168" t="str">
            <v>16.8-16.11|44</v>
          </cell>
          <cell r="D168">
            <v>65</v>
          </cell>
          <cell r="E168">
            <v>15</v>
          </cell>
          <cell r="F168" t="str">
            <v>95th percentile</v>
          </cell>
        </row>
        <row r="169">
          <cell r="C169" t="str">
            <v>16.8-16.11|45</v>
          </cell>
          <cell r="D169">
            <v>68</v>
          </cell>
          <cell r="E169">
            <v>15</v>
          </cell>
          <cell r="F169" t="str">
            <v>95th percentile</v>
          </cell>
        </row>
        <row r="170">
          <cell r="C170" t="str">
            <v>16.8-16.11|46</v>
          </cell>
          <cell r="D170">
            <v>73</v>
          </cell>
          <cell r="E170">
            <v>17</v>
          </cell>
          <cell r="F170" t="str">
            <v>99th percentile</v>
          </cell>
        </row>
        <row r="171">
          <cell r="C171" t="str">
            <v>16.8-16.11|47</v>
          </cell>
          <cell r="D171">
            <v>77</v>
          </cell>
          <cell r="E171">
            <v>18</v>
          </cell>
          <cell r="F171" t="str">
            <v>99.6th percentile</v>
          </cell>
        </row>
        <row r="172">
          <cell r="C172" t="str">
            <v>16.8-16.11|48</v>
          </cell>
          <cell r="D172">
            <v>80</v>
          </cell>
          <cell r="E172">
            <v>19</v>
          </cell>
          <cell r="F172" t="str">
            <v>99.9th percentile</v>
          </cell>
        </row>
        <row r="173">
          <cell r="C173" t="str">
            <v>16.8-16.11|49</v>
          </cell>
          <cell r="D173">
            <v>80</v>
          </cell>
          <cell r="E173">
            <v>19</v>
          </cell>
          <cell r="F173" t="str">
            <v>99.9th percentile</v>
          </cell>
        </row>
        <row r="174">
          <cell r="C174" t="str">
            <v>16.8-16.11|50</v>
          </cell>
          <cell r="D174">
            <v>80</v>
          </cell>
          <cell r="E174">
            <v>19</v>
          </cell>
          <cell r="F174" t="str">
            <v>99.9th percentile</v>
          </cell>
        </row>
        <row r="175">
          <cell r="C175" t="str">
            <v>16.8-16.11|51</v>
          </cell>
          <cell r="D175">
            <v>80</v>
          </cell>
          <cell r="E175">
            <v>19</v>
          </cell>
          <cell r="F175" t="str">
            <v>99.9th percentile</v>
          </cell>
        </row>
        <row r="176">
          <cell r="C176" t="str">
            <v>16.8-16.11|52</v>
          </cell>
          <cell r="D176">
            <v>80</v>
          </cell>
          <cell r="E176">
            <v>19</v>
          </cell>
          <cell r="F176" t="str">
            <v>99.9th percentile</v>
          </cell>
        </row>
        <row r="177">
          <cell r="C177" t="str">
            <v>16.8-16.11|53</v>
          </cell>
          <cell r="D177">
            <v>80</v>
          </cell>
          <cell r="E177">
            <v>19</v>
          </cell>
          <cell r="F177" t="str">
            <v>99.9th percentile</v>
          </cell>
        </row>
        <row r="178">
          <cell r="C178" t="str">
            <v>16.8-16.11|54</v>
          </cell>
          <cell r="D178">
            <v>80</v>
          </cell>
          <cell r="E178">
            <v>19</v>
          </cell>
          <cell r="F178" t="str">
            <v>99.9th percentile</v>
          </cell>
        </row>
        <row r="179">
          <cell r="C179" t="str">
            <v>16.8-16.11|55</v>
          </cell>
          <cell r="D179">
            <v>80</v>
          </cell>
          <cell r="E179">
            <v>19</v>
          </cell>
          <cell r="F179" t="str">
            <v>99.9th percentile</v>
          </cell>
        </row>
        <row r="180">
          <cell r="C180" t="str">
            <v>16.8-16.11|56</v>
          </cell>
          <cell r="D180">
            <v>80</v>
          </cell>
          <cell r="E180">
            <v>19</v>
          </cell>
          <cell r="F180" t="str">
            <v>99.9th percentile</v>
          </cell>
        </row>
        <row r="181">
          <cell r="C181" t="str">
            <v>16.8-16.11|57</v>
          </cell>
          <cell r="D181">
            <v>80</v>
          </cell>
          <cell r="E181">
            <v>19</v>
          </cell>
          <cell r="F181" t="str">
            <v>99.9th percentile</v>
          </cell>
        </row>
        <row r="182">
          <cell r="C182" t="str">
            <v>16.8-16.11|58</v>
          </cell>
          <cell r="D182">
            <v>80</v>
          </cell>
          <cell r="E182">
            <v>19</v>
          </cell>
          <cell r="F182" t="str">
            <v>99.9th percentile</v>
          </cell>
        </row>
        <row r="183">
          <cell r="C183" t="str">
            <v>16.8-16.11|59</v>
          </cell>
          <cell r="D183">
            <v>80</v>
          </cell>
          <cell r="E183">
            <v>19</v>
          </cell>
          <cell r="F183" t="str">
            <v>99.9th percentile</v>
          </cell>
        </row>
        <row r="184">
          <cell r="C184" t="str">
            <v>17-19|0</v>
          </cell>
          <cell r="D184">
            <v>20</v>
          </cell>
          <cell r="E184">
            <v>1</v>
          </cell>
          <cell r="F184" t="str">
            <v>0.1st percentile</v>
          </cell>
        </row>
        <row r="185">
          <cell r="C185" t="str">
            <v>17-19|1</v>
          </cell>
          <cell r="D185">
            <v>20</v>
          </cell>
          <cell r="E185">
            <v>1</v>
          </cell>
          <cell r="F185" t="str">
            <v>0.1st percentile</v>
          </cell>
        </row>
        <row r="186">
          <cell r="C186" t="str">
            <v>17-19|2</v>
          </cell>
          <cell r="D186">
            <v>20</v>
          </cell>
          <cell r="E186">
            <v>1</v>
          </cell>
          <cell r="F186" t="str">
            <v>0.1st percentile</v>
          </cell>
        </row>
        <row r="187">
          <cell r="C187" t="str">
            <v>17-19|3</v>
          </cell>
          <cell r="D187">
            <v>20</v>
          </cell>
          <cell r="E187">
            <v>1</v>
          </cell>
          <cell r="F187" t="str">
            <v>0.1st percentile</v>
          </cell>
        </row>
        <row r="188">
          <cell r="C188" t="str">
            <v>17-19|4</v>
          </cell>
          <cell r="D188">
            <v>20</v>
          </cell>
          <cell r="E188">
            <v>1</v>
          </cell>
          <cell r="F188" t="str">
            <v>0.1st percentile</v>
          </cell>
        </row>
        <row r="189">
          <cell r="C189" t="str">
            <v>17-19|5</v>
          </cell>
          <cell r="D189">
            <v>20</v>
          </cell>
          <cell r="E189">
            <v>1</v>
          </cell>
          <cell r="F189" t="str">
            <v>0.1st percentile</v>
          </cell>
        </row>
        <row r="190">
          <cell r="C190" t="str">
            <v>17-19|6</v>
          </cell>
          <cell r="D190">
            <v>20</v>
          </cell>
          <cell r="E190">
            <v>1</v>
          </cell>
          <cell r="F190" t="str">
            <v>0.1st percentile</v>
          </cell>
        </row>
        <row r="191">
          <cell r="C191" t="str">
            <v>17-19|7</v>
          </cell>
          <cell r="D191">
            <v>20</v>
          </cell>
          <cell r="E191">
            <v>1</v>
          </cell>
          <cell r="F191" t="str">
            <v>0.1st percentile</v>
          </cell>
        </row>
        <row r="192">
          <cell r="C192" t="str">
            <v>17-19|8</v>
          </cell>
          <cell r="D192">
            <v>20</v>
          </cell>
          <cell r="E192">
            <v>1</v>
          </cell>
          <cell r="F192" t="str">
            <v>0.1st percentile</v>
          </cell>
        </row>
        <row r="193">
          <cell r="C193" t="str">
            <v>17-19|9</v>
          </cell>
          <cell r="D193">
            <v>20</v>
          </cell>
          <cell r="E193">
            <v>1</v>
          </cell>
          <cell r="F193" t="str">
            <v>0.1st percentile</v>
          </cell>
        </row>
        <row r="194">
          <cell r="C194" t="str">
            <v>17-19|10</v>
          </cell>
          <cell r="D194">
            <v>20</v>
          </cell>
          <cell r="E194">
            <v>1</v>
          </cell>
          <cell r="F194" t="str">
            <v>0.1st percentile</v>
          </cell>
        </row>
        <row r="195">
          <cell r="C195" t="str">
            <v>17-19|11</v>
          </cell>
          <cell r="D195">
            <v>20</v>
          </cell>
          <cell r="E195">
            <v>1</v>
          </cell>
          <cell r="F195" t="str">
            <v>0.1st percentile</v>
          </cell>
        </row>
        <row r="196">
          <cell r="C196" t="str">
            <v>17-19|12</v>
          </cell>
          <cell r="D196">
            <v>20</v>
          </cell>
          <cell r="E196">
            <v>1</v>
          </cell>
          <cell r="F196" t="str">
            <v>0.1st percentile</v>
          </cell>
        </row>
        <row r="197">
          <cell r="C197" t="str">
            <v>17-19|13</v>
          </cell>
          <cell r="D197">
            <v>20</v>
          </cell>
          <cell r="E197">
            <v>1</v>
          </cell>
          <cell r="F197" t="str">
            <v>0.1st percentile</v>
          </cell>
        </row>
        <row r="198">
          <cell r="C198" t="str">
            <v>17-19|14</v>
          </cell>
          <cell r="D198">
            <v>21</v>
          </cell>
          <cell r="E198">
            <v>1</v>
          </cell>
          <cell r="F198" t="str">
            <v>0.1st percentile</v>
          </cell>
        </row>
        <row r="199">
          <cell r="C199" t="str">
            <v>17-19|15</v>
          </cell>
          <cell r="D199">
            <v>22</v>
          </cell>
          <cell r="E199">
            <v>2</v>
          </cell>
          <cell r="F199" t="str">
            <v>0.4th percentile</v>
          </cell>
        </row>
        <row r="200">
          <cell r="C200" t="str">
            <v>17-19|16</v>
          </cell>
          <cell r="D200">
            <v>23</v>
          </cell>
          <cell r="E200">
            <v>2</v>
          </cell>
          <cell r="F200" t="str">
            <v>0.4th percentile</v>
          </cell>
        </row>
        <row r="201">
          <cell r="C201" t="str">
            <v>17-19|17</v>
          </cell>
          <cell r="D201">
            <v>24</v>
          </cell>
          <cell r="E201">
            <v>2</v>
          </cell>
          <cell r="F201" t="str">
            <v>0.4th percentile</v>
          </cell>
        </row>
        <row r="202">
          <cell r="C202" t="str">
            <v>17-19|18</v>
          </cell>
          <cell r="D202">
            <v>25</v>
          </cell>
          <cell r="E202">
            <v>3</v>
          </cell>
          <cell r="F202" t="str">
            <v>1st percentile</v>
          </cell>
        </row>
        <row r="203">
          <cell r="C203" t="str">
            <v>17-19|19</v>
          </cell>
          <cell r="D203">
            <v>26</v>
          </cell>
          <cell r="E203">
            <v>3</v>
          </cell>
          <cell r="F203" t="str">
            <v>1st percentile</v>
          </cell>
        </row>
        <row r="204">
          <cell r="C204" t="str">
            <v>17-19|20</v>
          </cell>
          <cell r="D204">
            <v>27</v>
          </cell>
          <cell r="E204">
            <v>3</v>
          </cell>
          <cell r="F204" t="str">
            <v>1st percentile</v>
          </cell>
        </row>
        <row r="205">
          <cell r="C205" t="str">
            <v>17-19|21</v>
          </cell>
          <cell r="D205">
            <v>28</v>
          </cell>
          <cell r="E205">
            <v>3</v>
          </cell>
          <cell r="F205" t="str">
            <v>1st percentile</v>
          </cell>
        </row>
        <row r="206">
          <cell r="C206" t="str">
            <v>17-19|22</v>
          </cell>
          <cell r="D206">
            <v>29</v>
          </cell>
          <cell r="E206">
            <v>4</v>
          </cell>
          <cell r="F206" t="str">
            <v>2nd percentile</v>
          </cell>
        </row>
        <row r="207">
          <cell r="C207" t="str">
            <v>17-19|23</v>
          </cell>
          <cell r="D207">
            <v>30</v>
          </cell>
          <cell r="E207">
            <v>4</v>
          </cell>
          <cell r="F207" t="str">
            <v>2nd percentile</v>
          </cell>
        </row>
        <row r="208">
          <cell r="C208" t="str">
            <v>17-19|24</v>
          </cell>
          <cell r="D208">
            <v>31</v>
          </cell>
          <cell r="E208">
            <v>4</v>
          </cell>
          <cell r="F208" t="str">
            <v>2nd percentile</v>
          </cell>
        </row>
        <row r="209">
          <cell r="C209" t="str">
            <v>17-19|25</v>
          </cell>
          <cell r="D209">
            <v>33</v>
          </cell>
          <cell r="E209">
            <v>5</v>
          </cell>
          <cell r="F209" t="str">
            <v>5th percentile</v>
          </cell>
        </row>
        <row r="210">
          <cell r="C210" t="str">
            <v>17-19|26</v>
          </cell>
          <cell r="D210">
            <v>34</v>
          </cell>
          <cell r="E210">
            <v>5</v>
          </cell>
          <cell r="F210" t="str">
            <v>5th percentile</v>
          </cell>
        </row>
        <row r="211">
          <cell r="C211" t="str">
            <v>17-19|27</v>
          </cell>
          <cell r="D211">
            <v>35</v>
          </cell>
          <cell r="E211">
            <v>6</v>
          </cell>
          <cell r="F211" t="str">
            <v>9th percentile</v>
          </cell>
        </row>
        <row r="212">
          <cell r="C212" t="str">
            <v>17-19|28</v>
          </cell>
          <cell r="D212">
            <v>36</v>
          </cell>
          <cell r="E212">
            <v>6</v>
          </cell>
          <cell r="F212" t="str">
            <v>9th percentile</v>
          </cell>
        </row>
        <row r="213">
          <cell r="C213" t="str">
            <v>17-19|29</v>
          </cell>
          <cell r="D213">
            <v>38</v>
          </cell>
          <cell r="E213">
            <v>6</v>
          </cell>
          <cell r="F213" t="str">
            <v>9th percentile</v>
          </cell>
        </row>
        <row r="214">
          <cell r="C214" t="str">
            <v>17-19|30</v>
          </cell>
          <cell r="D214">
            <v>40</v>
          </cell>
          <cell r="E214">
            <v>7</v>
          </cell>
          <cell r="F214" t="str">
            <v>16th percentile</v>
          </cell>
        </row>
        <row r="215">
          <cell r="C215" t="str">
            <v>17-19|31</v>
          </cell>
          <cell r="D215">
            <v>41</v>
          </cell>
          <cell r="E215">
            <v>7</v>
          </cell>
          <cell r="F215" t="str">
            <v>16th percentile</v>
          </cell>
        </row>
        <row r="216">
          <cell r="C216" t="str">
            <v>17-19|32</v>
          </cell>
          <cell r="D216">
            <v>43</v>
          </cell>
          <cell r="E216">
            <v>8</v>
          </cell>
          <cell r="F216" t="str">
            <v>25th percentile</v>
          </cell>
        </row>
        <row r="217">
          <cell r="C217" t="str">
            <v>17-19|33</v>
          </cell>
          <cell r="D217">
            <v>44</v>
          </cell>
          <cell r="E217">
            <v>8</v>
          </cell>
          <cell r="F217" t="str">
            <v>25th percentile</v>
          </cell>
        </row>
        <row r="218">
          <cell r="C218" t="str">
            <v>17-19|34</v>
          </cell>
          <cell r="D218">
            <v>46</v>
          </cell>
          <cell r="E218">
            <v>9</v>
          </cell>
          <cell r="F218" t="str">
            <v>37th percentile</v>
          </cell>
        </row>
        <row r="219">
          <cell r="C219" t="str">
            <v>17-19|35</v>
          </cell>
          <cell r="D219">
            <v>47</v>
          </cell>
          <cell r="E219">
            <v>9</v>
          </cell>
          <cell r="F219" t="str">
            <v>37th percentile</v>
          </cell>
        </row>
        <row r="220">
          <cell r="C220" t="str">
            <v>17-19|36</v>
          </cell>
          <cell r="D220">
            <v>48</v>
          </cell>
          <cell r="E220">
            <v>9</v>
          </cell>
          <cell r="F220" t="str">
            <v>37th percentile</v>
          </cell>
        </row>
        <row r="221">
          <cell r="C221" t="str">
            <v>17-19|37</v>
          </cell>
          <cell r="D221">
            <v>50</v>
          </cell>
          <cell r="E221">
            <v>10</v>
          </cell>
          <cell r="F221" t="str">
            <v>50th percentile</v>
          </cell>
        </row>
        <row r="222">
          <cell r="C222" t="str">
            <v>17-19|38</v>
          </cell>
          <cell r="D222">
            <v>51</v>
          </cell>
          <cell r="E222">
            <v>10</v>
          </cell>
          <cell r="F222" t="str">
            <v>50th percentile</v>
          </cell>
        </row>
        <row r="223">
          <cell r="C223" t="str">
            <v>17-19|39</v>
          </cell>
          <cell r="D223">
            <v>53</v>
          </cell>
          <cell r="E223">
            <v>11</v>
          </cell>
          <cell r="F223" t="str">
            <v>63rd percentile</v>
          </cell>
        </row>
        <row r="224">
          <cell r="C224" t="str">
            <v>17-19|40</v>
          </cell>
          <cell r="D224">
            <v>55</v>
          </cell>
          <cell r="E224">
            <v>12</v>
          </cell>
          <cell r="F224" t="str">
            <v>75th percentile</v>
          </cell>
        </row>
        <row r="225">
          <cell r="C225" t="str">
            <v>17-19|41</v>
          </cell>
          <cell r="D225">
            <v>57</v>
          </cell>
          <cell r="E225">
            <v>12</v>
          </cell>
          <cell r="F225" t="str">
            <v>75th percentile</v>
          </cell>
        </row>
        <row r="226">
          <cell r="C226" t="str">
            <v>17-19|42</v>
          </cell>
          <cell r="D226">
            <v>59</v>
          </cell>
          <cell r="E226">
            <v>13</v>
          </cell>
          <cell r="F226" t="str">
            <v>84th percentile</v>
          </cell>
        </row>
        <row r="227">
          <cell r="C227" t="str">
            <v>17-19|43</v>
          </cell>
          <cell r="D227">
            <v>61</v>
          </cell>
          <cell r="E227">
            <v>13</v>
          </cell>
          <cell r="F227" t="str">
            <v>84th percentile</v>
          </cell>
        </row>
        <row r="228">
          <cell r="C228" t="str">
            <v>17-19|44</v>
          </cell>
          <cell r="D228">
            <v>63</v>
          </cell>
          <cell r="E228">
            <v>14</v>
          </cell>
          <cell r="F228" t="str">
            <v>91st percentile</v>
          </cell>
        </row>
        <row r="229">
          <cell r="C229" t="str">
            <v>17-19|45</v>
          </cell>
          <cell r="D229">
            <v>66</v>
          </cell>
          <cell r="E229">
            <v>15</v>
          </cell>
          <cell r="F229" t="str">
            <v>95th percentile</v>
          </cell>
        </row>
        <row r="230">
          <cell r="C230" t="str">
            <v>17-19|46</v>
          </cell>
          <cell r="D230">
            <v>69</v>
          </cell>
          <cell r="E230">
            <v>16</v>
          </cell>
          <cell r="F230" t="str">
            <v>98th percentile</v>
          </cell>
        </row>
        <row r="231">
          <cell r="C231" t="str">
            <v>17-19|47</v>
          </cell>
          <cell r="D231">
            <v>74</v>
          </cell>
          <cell r="E231">
            <v>17</v>
          </cell>
          <cell r="F231" t="str">
            <v>99th percentile</v>
          </cell>
        </row>
        <row r="232">
          <cell r="C232" t="str">
            <v>17-19|48</v>
          </cell>
          <cell r="D232">
            <v>78</v>
          </cell>
          <cell r="E232">
            <v>18</v>
          </cell>
          <cell r="F232" t="str">
            <v>99.6th percentile</v>
          </cell>
        </row>
        <row r="233">
          <cell r="C233" t="str">
            <v>17-19|49</v>
          </cell>
          <cell r="D233">
            <v>80</v>
          </cell>
          <cell r="E233">
            <v>19</v>
          </cell>
          <cell r="F233" t="str">
            <v>99.9th percentile</v>
          </cell>
        </row>
        <row r="234">
          <cell r="C234" t="str">
            <v>17-19|50</v>
          </cell>
          <cell r="D234">
            <v>80</v>
          </cell>
          <cell r="E234">
            <v>19</v>
          </cell>
          <cell r="F234" t="str">
            <v>99.9th percentile</v>
          </cell>
        </row>
        <row r="235">
          <cell r="C235" t="str">
            <v>17-19|51</v>
          </cell>
          <cell r="D235">
            <v>80</v>
          </cell>
          <cell r="E235">
            <v>19</v>
          </cell>
          <cell r="F235" t="str">
            <v>99.9th percentile</v>
          </cell>
        </row>
        <row r="236">
          <cell r="C236" t="str">
            <v>17-19|52</v>
          </cell>
          <cell r="D236">
            <v>80</v>
          </cell>
          <cell r="E236">
            <v>19</v>
          </cell>
          <cell r="F236" t="str">
            <v>99.9th percentile</v>
          </cell>
        </row>
        <row r="237">
          <cell r="C237" t="str">
            <v>17-19|53</v>
          </cell>
          <cell r="D237">
            <v>80</v>
          </cell>
          <cell r="E237">
            <v>19</v>
          </cell>
          <cell r="F237" t="str">
            <v>99.9th percentile</v>
          </cell>
        </row>
        <row r="238">
          <cell r="C238" t="str">
            <v>17-19|54</v>
          </cell>
          <cell r="D238">
            <v>80</v>
          </cell>
          <cell r="E238">
            <v>19</v>
          </cell>
          <cell r="F238" t="str">
            <v>99.9th percentile</v>
          </cell>
        </row>
        <row r="239">
          <cell r="C239" t="str">
            <v>17-19|55</v>
          </cell>
          <cell r="D239">
            <v>80</v>
          </cell>
          <cell r="E239">
            <v>19</v>
          </cell>
          <cell r="F239" t="str">
            <v>99.9th percentile</v>
          </cell>
        </row>
        <row r="240">
          <cell r="C240" t="str">
            <v>17-19|56</v>
          </cell>
          <cell r="D240">
            <v>80</v>
          </cell>
          <cell r="E240">
            <v>19</v>
          </cell>
          <cell r="F240" t="str">
            <v>99.9th percentile</v>
          </cell>
        </row>
        <row r="241">
          <cell r="C241" t="str">
            <v>17-19|57</v>
          </cell>
          <cell r="D241">
            <v>80</v>
          </cell>
          <cell r="E241">
            <v>19</v>
          </cell>
          <cell r="F241" t="str">
            <v>99.9th percentile</v>
          </cell>
        </row>
        <row r="242">
          <cell r="C242" t="str">
            <v>17-19|58</v>
          </cell>
          <cell r="D242">
            <v>80</v>
          </cell>
          <cell r="E242">
            <v>19</v>
          </cell>
          <cell r="F242" t="str">
            <v>99.9th percentile</v>
          </cell>
        </row>
        <row r="243">
          <cell r="C243" t="str">
            <v>17-19|59</v>
          </cell>
          <cell r="D243">
            <v>80</v>
          </cell>
          <cell r="E243">
            <v>19</v>
          </cell>
          <cell r="F243" t="str">
            <v>99.9th percentile</v>
          </cell>
        </row>
        <row r="244">
          <cell r="C244" t="str">
            <v>20-24|0</v>
          </cell>
          <cell r="D244">
            <v>20</v>
          </cell>
          <cell r="E244">
            <v>1</v>
          </cell>
          <cell r="F244" t="str">
            <v>0.1st percentile</v>
          </cell>
        </row>
        <row r="245">
          <cell r="C245" t="str">
            <v>20-24|1</v>
          </cell>
          <cell r="D245">
            <v>20</v>
          </cell>
          <cell r="E245">
            <v>1</v>
          </cell>
          <cell r="F245" t="str">
            <v>0.1st percentile</v>
          </cell>
        </row>
        <row r="246">
          <cell r="C246" t="str">
            <v>20-24|2</v>
          </cell>
          <cell r="D246">
            <v>20</v>
          </cell>
          <cell r="E246">
            <v>1</v>
          </cell>
          <cell r="F246" t="str">
            <v>0.1st percentile</v>
          </cell>
        </row>
        <row r="247">
          <cell r="C247" t="str">
            <v>20-24|3</v>
          </cell>
          <cell r="D247">
            <v>20</v>
          </cell>
          <cell r="E247">
            <v>1</v>
          </cell>
          <cell r="F247" t="str">
            <v>0.1st percentile</v>
          </cell>
        </row>
        <row r="248">
          <cell r="C248" t="str">
            <v>20-24|4</v>
          </cell>
          <cell r="D248">
            <v>20</v>
          </cell>
          <cell r="E248">
            <v>1</v>
          </cell>
          <cell r="F248" t="str">
            <v>0.1st percentile</v>
          </cell>
        </row>
        <row r="249">
          <cell r="C249" t="str">
            <v>20-24|5</v>
          </cell>
          <cell r="D249">
            <v>20</v>
          </cell>
          <cell r="E249">
            <v>1</v>
          </cell>
          <cell r="F249" t="str">
            <v>0.1st percentile</v>
          </cell>
        </row>
        <row r="250">
          <cell r="C250" t="str">
            <v>20-24|6</v>
          </cell>
          <cell r="D250">
            <v>20</v>
          </cell>
          <cell r="E250">
            <v>1</v>
          </cell>
          <cell r="F250" t="str">
            <v>0.1st percentile</v>
          </cell>
        </row>
        <row r="251">
          <cell r="C251" t="str">
            <v>20-24|7</v>
          </cell>
          <cell r="D251">
            <v>20</v>
          </cell>
          <cell r="E251">
            <v>1</v>
          </cell>
          <cell r="F251" t="str">
            <v>0.1st percentile</v>
          </cell>
        </row>
        <row r="252">
          <cell r="C252" t="str">
            <v>20-24|8</v>
          </cell>
          <cell r="D252">
            <v>20</v>
          </cell>
          <cell r="E252">
            <v>1</v>
          </cell>
          <cell r="F252" t="str">
            <v>0.1st percentile</v>
          </cell>
        </row>
        <row r="253">
          <cell r="C253" t="str">
            <v>20-24|9</v>
          </cell>
          <cell r="D253">
            <v>20</v>
          </cell>
          <cell r="E253">
            <v>1</v>
          </cell>
          <cell r="F253" t="str">
            <v>0.1st percentile</v>
          </cell>
        </row>
        <row r="254">
          <cell r="C254" t="str">
            <v>20-24|10</v>
          </cell>
          <cell r="D254">
            <v>20</v>
          </cell>
          <cell r="E254">
            <v>1</v>
          </cell>
          <cell r="F254" t="str">
            <v>0.1st percentile</v>
          </cell>
        </row>
        <row r="255">
          <cell r="C255" t="str">
            <v>20-24|11</v>
          </cell>
          <cell r="D255">
            <v>20</v>
          </cell>
          <cell r="E255">
            <v>1</v>
          </cell>
          <cell r="F255" t="str">
            <v>0.1st percentile</v>
          </cell>
        </row>
        <row r="256">
          <cell r="C256" t="str">
            <v>20-24|12</v>
          </cell>
          <cell r="D256">
            <v>20</v>
          </cell>
          <cell r="E256">
            <v>1</v>
          </cell>
          <cell r="F256" t="str">
            <v>0.1st percentile</v>
          </cell>
        </row>
        <row r="257">
          <cell r="C257" t="str">
            <v>20-24|13</v>
          </cell>
          <cell r="D257">
            <v>20</v>
          </cell>
          <cell r="E257">
            <v>1</v>
          </cell>
          <cell r="F257" t="str">
            <v>0.1st percentile</v>
          </cell>
        </row>
        <row r="258">
          <cell r="C258" t="str">
            <v>20-24|14</v>
          </cell>
          <cell r="D258">
            <v>21</v>
          </cell>
          <cell r="E258">
            <v>1</v>
          </cell>
          <cell r="F258" t="str">
            <v>0.1st percentile</v>
          </cell>
        </row>
        <row r="259">
          <cell r="C259" t="str">
            <v>20-24|15</v>
          </cell>
          <cell r="D259">
            <v>22</v>
          </cell>
          <cell r="E259">
            <v>2</v>
          </cell>
          <cell r="F259" t="str">
            <v>0.4th percentile</v>
          </cell>
        </row>
        <row r="260">
          <cell r="C260" t="str">
            <v>20-24|16</v>
          </cell>
          <cell r="D260">
            <v>23</v>
          </cell>
          <cell r="E260">
            <v>2</v>
          </cell>
          <cell r="F260" t="str">
            <v>0.4th percentile</v>
          </cell>
        </row>
        <row r="261">
          <cell r="C261" t="str">
            <v>20-24|17</v>
          </cell>
          <cell r="D261">
            <v>24</v>
          </cell>
          <cell r="E261">
            <v>2</v>
          </cell>
          <cell r="F261" t="str">
            <v>0.4th percentile</v>
          </cell>
        </row>
        <row r="262">
          <cell r="C262" t="str">
            <v>20-24|18</v>
          </cell>
          <cell r="D262">
            <v>25</v>
          </cell>
          <cell r="E262">
            <v>3</v>
          </cell>
          <cell r="F262" t="str">
            <v>1st percentile</v>
          </cell>
        </row>
        <row r="263">
          <cell r="C263" t="str">
            <v>20-24|19</v>
          </cell>
          <cell r="D263">
            <v>26</v>
          </cell>
          <cell r="E263">
            <v>3</v>
          </cell>
          <cell r="F263" t="str">
            <v>1st percentile</v>
          </cell>
        </row>
        <row r="264">
          <cell r="C264" t="str">
            <v>20-24|20</v>
          </cell>
          <cell r="D264">
            <v>27</v>
          </cell>
          <cell r="E264">
            <v>3</v>
          </cell>
          <cell r="F264" t="str">
            <v>1st percentile</v>
          </cell>
        </row>
        <row r="265">
          <cell r="C265" t="str">
            <v>20-24|21</v>
          </cell>
          <cell r="D265">
            <v>28</v>
          </cell>
          <cell r="E265">
            <v>3</v>
          </cell>
          <cell r="F265" t="str">
            <v>1st percentile</v>
          </cell>
        </row>
        <row r="266">
          <cell r="C266" t="str">
            <v>20-24|22</v>
          </cell>
          <cell r="D266">
            <v>29</v>
          </cell>
          <cell r="E266">
            <v>4</v>
          </cell>
          <cell r="F266" t="str">
            <v>2nd percentile</v>
          </cell>
        </row>
        <row r="267">
          <cell r="C267" t="str">
            <v>20-24|23</v>
          </cell>
          <cell r="D267">
            <v>30</v>
          </cell>
          <cell r="E267">
            <v>4</v>
          </cell>
          <cell r="F267" t="str">
            <v>2nd percentile</v>
          </cell>
        </row>
        <row r="268">
          <cell r="C268" t="str">
            <v>20-24|24</v>
          </cell>
          <cell r="D268">
            <v>31</v>
          </cell>
          <cell r="E268">
            <v>4</v>
          </cell>
          <cell r="F268" t="str">
            <v>2nd percentile</v>
          </cell>
        </row>
        <row r="269">
          <cell r="C269" t="str">
            <v>20-24|25</v>
          </cell>
          <cell r="D269">
            <v>32</v>
          </cell>
          <cell r="E269">
            <v>5</v>
          </cell>
          <cell r="F269" t="str">
            <v>5th percentile</v>
          </cell>
        </row>
        <row r="270">
          <cell r="C270" t="str">
            <v>20-24|26</v>
          </cell>
          <cell r="D270">
            <v>34</v>
          </cell>
          <cell r="E270">
            <v>5</v>
          </cell>
          <cell r="F270" t="str">
            <v>5th percentile</v>
          </cell>
        </row>
        <row r="271">
          <cell r="C271" t="str">
            <v>20-24|27</v>
          </cell>
          <cell r="D271">
            <v>35</v>
          </cell>
          <cell r="E271">
            <v>6</v>
          </cell>
          <cell r="F271" t="str">
            <v>9th percentile</v>
          </cell>
        </row>
        <row r="272">
          <cell r="C272" t="str">
            <v>20-24|28</v>
          </cell>
          <cell r="D272">
            <v>36</v>
          </cell>
          <cell r="E272">
            <v>6</v>
          </cell>
          <cell r="F272" t="str">
            <v>9th percentile</v>
          </cell>
        </row>
        <row r="273">
          <cell r="C273" t="str">
            <v>20-24|29</v>
          </cell>
          <cell r="D273">
            <v>37</v>
          </cell>
          <cell r="E273">
            <v>6</v>
          </cell>
          <cell r="F273" t="str">
            <v>9th percentile</v>
          </cell>
        </row>
        <row r="274">
          <cell r="C274" t="str">
            <v>20-24|30</v>
          </cell>
          <cell r="D274">
            <v>39</v>
          </cell>
          <cell r="E274">
            <v>7</v>
          </cell>
          <cell r="F274" t="str">
            <v>16th percentile</v>
          </cell>
        </row>
        <row r="275">
          <cell r="C275" t="str">
            <v>20-24|31</v>
          </cell>
          <cell r="D275">
            <v>40</v>
          </cell>
          <cell r="E275">
            <v>7</v>
          </cell>
          <cell r="F275" t="str">
            <v>16th percentile</v>
          </cell>
        </row>
        <row r="276">
          <cell r="C276" t="str">
            <v>20-24|32</v>
          </cell>
          <cell r="D276">
            <v>42</v>
          </cell>
          <cell r="E276">
            <v>8</v>
          </cell>
          <cell r="F276" t="str">
            <v>25th percentile</v>
          </cell>
        </row>
        <row r="277">
          <cell r="C277" t="str">
            <v>20-24|33</v>
          </cell>
          <cell r="D277">
            <v>43</v>
          </cell>
          <cell r="E277">
            <v>8</v>
          </cell>
          <cell r="F277" t="str">
            <v>25th percentile</v>
          </cell>
        </row>
        <row r="278">
          <cell r="C278" t="str">
            <v>20-24|34</v>
          </cell>
          <cell r="D278">
            <v>45</v>
          </cell>
          <cell r="E278">
            <v>9</v>
          </cell>
          <cell r="F278" t="str">
            <v>37th percentile</v>
          </cell>
        </row>
        <row r="279">
          <cell r="C279" t="str">
            <v>20-24|35</v>
          </cell>
          <cell r="D279">
            <v>46</v>
          </cell>
          <cell r="E279">
            <v>9</v>
          </cell>
          <cell r="F279" t="str">
            <v>37th percentile</v>
          </cell>
        </row>
        <row r="280">
          <cell r="C280" t="str">
            <v>20-24|36</v>
          </cell>
          <cell r="D280">
            <v>47</v>
          </cell>
          <cell r="E280">
            <v>9</v>
          </cell>
          <cell r="F280" t="str">
            <v>37th percentile</v>
          </cell>
        </row>
        <row r="281">
          <cell r="C281" t="str">
            <v>20-24|37</v>
          </cell>
          <cell r="D281">
            <v>49</v>
          </cell>
          <cell r="E281">
            <v>10</v>
          </cell>
          <cell r="F281" t="str">
            <v>50th percentile</v>
          </cell>
        </row>
        <row r="282">
          <cell r="C282" t="str">
            <v>20-24|38</v>
          </cell>
          <cell r="D282">
            <v>50</v>
          </cell>
          <cell r="E282">
            <v>10</v>
          </cell>
          <cell r="F282" t="str">
            <v>50th percentile</v>
          </cell>
        </row>
        <row r="283">
          <cell r="C283" t="str">
            <v>20-24|39</v>
          </cell>
          <cell r="D283">
            <v>52</v>
          </cell>
          <cell r="E283">
            <v>11</v>
          </cell>
          <cell r="F283" t="str">
            <v>63rd percentile</v>
          </cell>
        </row>
        <row r="284">
          <cell r="C284" t="str">
            <v>20-24|40</v>
          </cell>
          <cell r="D284">
            <v>54</v>
          </cell>
          <cell r="E284">
            <v>11</v>
          </cell>
          <cell r="F284" t="str">
            <v>63rd percentile</v>
          </cell>
        </row>
        <row r="285">
          <cell r="C285" t="str">
            <v>20-24|41</v>
          </cell>
          <cell r="D285">
            <v>55</v>
          </cell>
          <cell r="E285">
            <v>12</v>
          </cell>
          <cell r="F285" t="str">
            <v>75th percentile</v>
          </cell>
        </row>
        <row r="286">
          <cell r="C286" t="str">
            <v>20-24|42</v>
          </cell>
          <cell r="D286">
            <v>57</v>
          </cell>
          <cell r="E286">
            <v>12</v>
          </cell>
          <cell r="F286" t="str">
            <v>75th percentile</v>
          </cell>
        </row>
        <row r="287">
          <cell r="C287" t="str">
            <v>20-24|43</v>
          </cell>
          <cell r="D287">
            <v>59</v>
          </cell>
          <cell r="E287">
            <v>13</v>
          </cell>
          <cell r="F287" t="str">
            <v>84th percentile</v>
          </cell>
        </row>
        <row r="288">
          <cell r="C288" t="str">
            <v>20-24|44</v>
          </cell>
          <cell r="D288">
            <v>61</v>
          </cell>
          <cell r="E288">
            <v>13</v>
          </cell>
          <cell r="F288" t="str">
            <v>84th percentile</v>
          </cell>
        </row>
        <row r="289">
          <cell r="C289" t="str">
            <v>20-24|45</v>
          </cell>
          <cell r="D289">
            <v>63</v>
          </cell>
          <cell r="E289">
            <v>14</v>
          </cell>
          <cell r="F289" t="str">
            <v>91st percentile</v>
          </cell>
        </row>
        <row r="290">
          <cell r="C290" t="str">
            <v>20-24|46</v>
          </cell>
          <cell r="D290">
            <v>65</v>
          </cell>
          <cell r="E290">
            <v>15</v>
          </cell>
          <cell r="F290" t="str">
            <v>95th percentile</v>
          </cell>
        </row>
        <row r="291">
          <cell r="C291" t="str">
            <v>20-24|47</v>
          </cell>
          <cell r="D291">
            <v>68</v>
          </cell>
          <cell r="E291">
            <v>15</v>
          </cell>
          <cell r="F291" t="str">
            <v>95th percentile</v>
          </cell>
        </row>
        <row r="292">
          <cell r="C292" t="str">
            <v>20-24|48</v>
          </cell>
          <cell r="D292">
            <v>72</v>
          </cell>
          <cell r="E292">
            <v>17</v>
          </cell>
          <cell r="F292" t="str">
            <v>99th percentile</v>
          </cell>
        </row>
        <row r="293">
          <cell r="C293" t="str">
            <v>20-24|49</v>
          </cell>
          <cell r="D293">
            <v>77</v>
          </cell>
          <cell r="E293">
            <v>18</v>
          </cell>
          <cell r="F293" t="str">
            <v>99.6th percentile</v>
          </cell>
        </row>
        <row r="294">
          <cell r="C294" t="str">
            <v>20-24|50</v>
          </cell>
          <cell r="D294">
            <v>80</v>
          </cell>
          <cell r="E294">
            <v>19</v>
          </cell>
          <cell r="F294" t="str">
            <v>99.9th percentile</v>
          </cell>
        </row>
        <row r="295">
          <cell r="C295" t="str">
            <v>20-24|51</v>
          </cell>
          <cell r="D295">
            <v>80</v>
          </cell>
          <cell r="E295">
            <v>19</v>
          </cell>
          <cell r="F295" t="str">
            <v>99.9th percentile</v>
          </cell>
        </row>
        <row r="296">
          <cell r="C296" t="str">
            <v>20-24|52</v>
          </cell>
          <cell r="D296">
            <v>80</v>
          </cell>
          <cell r="E296">
            <v>19</v>
          </cell>
          <cell r="F296" t="str">
            <v>99.9th percentile</v>
          </cell>
        </row>
        <row r="297">
          <cell r="C297" t="str">
            <v>20-24|53</v>
          </cell>
          <cell r="D297">
            <v>80</v>
          </cell>
          <cell r="E297">
            <v>19</v>
          </cell>
          <cell r="F297" t="str">
            <v>99.9th percentile</v>
          </cell>
        </row>
        <row r="298">
          <cell r="C298" t="str">
            <v>20-24|54</v>
          </cell>
          <cell r="D298">
            <v>80</v>
          </cell>
          <cell r="E298">
            <v>19</v>
          </cell>
          <cell r="F298" t="str">
            <v>99.9th percentile</v>
          </cell>
        </row>
        <row r="299">
          <cell r="C299" t="str">
            <v>20-24|55</v>
          </cell>
          <cell r="D299">
            <v>80</v>
          </cell>
          <cell r="E299">
            <v>19</v>
          </cell>
          <cell r="F299" t="str">
            <v>99.9th percentile</v>
          </cell>
        </row>
        <row r="300">
          <cell r="C300" t="str">
            <v>20-24|56</v>
          </cell>
          <cell r="D300">
            <v>80</v>
          </cell>
          <cell r="E300">
            <v>19</v>
          </cell>
          <cell r="F300" t="str">
            <v>99.9th percentile</v>
          </cell>
        </row>
        <row r="301">
          <cell r="C301" t="str">
            <v>20-24|57</v>
          </cell>
          <cell r="D301">
            <v>80</v>
          </cell>
          <cell r="E301">
            <v>19</v>
          </cell>
          <cell r="F301" t="str">
            <v>99.9th percentile</v>
          </cell>
        </row>
        <row r="302">
          <cell r="C302" t="str">
            <v>20-24|58</v>
          </cell>
          <cell r="D302">
            <v>80</v>
          </cell>
          <cell r="E302">
            <v>19</v>
          </cell>
          <cell r="F302" t="str">
            <v>99.9th percentile</v>
          </cell>
        </row>
        <row r="303">
          <cell r="C303" t="str">
            <v>20-24|59</v>
          </cell>
          <cell r="D303">
            <v>80</v>
          </cell>
          <cell r="E303">
            <v>19</v>
          </cell>
          <cell r="F303" t="str">
            <v>99.9th percentile</v>
          </cell>
        </row>
        <row r="304">
          <cell r="C304" t="str">
            <v>25-29|0</v>
          </cell>
          <cell r="D304">
            <v>20</v>
          </cell>
          <cell r="E304">
            <v>1</v>
          </cell>
          <cell r="F304" t="str">
            <v>0.1st percentile</v>
          </cell>
        </row>
        <row r="305">
          <cell r="C305" t="str">
            <v>25-29|1</v>
          </cell>
          <cell r="D305">
            <v>20</v>
          </cell>
          <cell r="E305">
            <v>1</v>
          </cell>
          <cell r="F305" t="str">
            <v>0.1st percentile</v>
          </cell>
        </row>
        <row r="306">
          <cell r="C306" t="str">
            <v>25-29|2</v>
          </cell>
          <cell r="D306">
            <v>20</v>
          </cell>
          <cell r="E306">
            <v>1</v>
          </cell>
          <cell r="F306" t="str">
            <v>0.1st percentile</v>
          </cell>
        </row>
        <row r="307">
          <cell r="C307" t="str">
            <v>25-29|3</v>
          </cell>
          <cell r="D307">
            <v>20</v>
          </cell>
          <cell r="E307">
            <v>1</v>
          </cell>
          <cell r="F307" t="str">
            <v>0.1st percentile</v>
          </cell>
        </row>
        <row r="308">
          <cell r="C308" t="str">
            <v>25-29|4</v>
          </cell>
          <cell r="D308">
            <v>20</v>
          </cell>
          <cell r="E308">
            <v>1</v>
          </cell>
          <cell r="F308" t="str">
            <v>0.1st percentile</v>
          </cell>
        </row>
        <row r="309">
          <cell r="C309" t="str">
            <v>25-29|5</v>
          </cell>
          <cell r="D309">
            <v>20</v>
          </cell>
          <cell r="E309">
            <v>1</v>
          </cell>
          <cell r="F309" t="str">
            <v>0.1st percentile</v>
          </cell>
        </row>
        <row r="310">
          <cell r="C310" t="str">
            <v>25-29|6</v>
          </cell>
          <cell r="D310">
            <v>20</v>
          </cell>
          <cell r="E310">
            <v>1</v>
          </cell>
          <cell r="F310" t="str">
            <v>0.1st percentile</v>
          </cell>
        </row>
        <row r="311">
          <cell r="C311" t="str">
            <v>25-29|7</v>
          </cell>
          <cell r="D311">
            <v>20</v>
          </cell>
          <cell r="E311">
            <v>1</v>
          </cell>
          <cell r="F311" t="str">
            <v>0.1st percentile</v>
          </cell>
        </row>
        <row r="312">
          <cell r="C312" t="str">
            <v>25-29|8</v>
          </cell>
          <cell r="D312">
            <v>20</v>
          </cell>
          <cell r="E312">
            <v>1</v>
          </cell>
          <cell r="F312" t="str">
            <v>0.1st percentile</v>
          </cell>
        </row>
        <row r="313">
          <cell r="C313" t="str">
            <v>25-29|9</v>
          </cell>
          <cell r="D313">
            <v>20</v>
          </cell>
          <cell r="E313">
            <v>1</v>
          </cell>
          <cell r="F313" t="str">
            <v>0.1st percentile</v>
          </cell>
        </row>
        <row r="314">
          <cell r="C314" t="str">
            <v>25-29|10</v>
          </cell>
          <cell r="D314">
            <v>20</v>
          </cell>
          <cell r="E314">
            <v>1</v>
          </cell>
          <cell r="F314" t="str">
            <v>0.1st percentile</v>
          </cell>
        </row>
        <row r="315">
          <cell r="C315" t="str">
            <v>25-29|11</v>
          </cell>
          <cell r="D315">
            <v>20</v>
          </cell>
          <cell r="E315">
            <v>1</v>
          </cell>
          <cell r="F315" t="str">
            <v>0.1st percentile</v>
          </cell>
        </row>
        <row r="316">
          <cell r="C316" t="str">
            <v>25-29|12</v>
          </cell>
          <cell r="D316">
            <v>20</v>
          </cell>
          <cell r="E316">
            <v>1</v>
          </cell>
          <cell r="F316" t="str">
            <v>0.1st percentile</v>
          </cell>
        </row>
        <row r="317">
          <cell r="C317" t="str">
            <v>25-29|13</v>
          </cell>
          <cell r="D317">
            <v>20</v>
          </cell>
          <cell r="E317">
            <v>1</v>
          </cell>
          <cell r="F317" t="str">
            <v>0.1st percentile</v>
          </cell>
        </row>
        <row r="318">
          <cell r="C318" t="str">
            <v>25-29|14</v>
          </cell>
          <cell r="D318">
            <v>21</v>
          </cell>
          <cell r="E318">
            <v>1</v>
          </cell>
          <cell r="F318" t="str">
            <v>0.1st percentile</v>
          </cell>
        </row>
        <row r="319">
          <cell r="C319" t="str">
            <v>25-29|15</v>
          </cell>
          <cell r="D319">
            <v>22</v>
          </cell>
          <cell r="E319">
            <v>2</v>
          </cell>
          <cell r="F319" t="str">
            <v>0.4th percentile</v>
          </cell>
        </row>
        <row r="320">
          <cell r="C320" t="str">
            <v>25-29|16</v>
          </cell>
          <cell r="D320">
            <v>23</v>
          </cell>
          <cell r="E320">
            <v>2</v>
          </cell>
          <cell r="F320" t="str">
            <v>0.4th percentile</v>
          </cell>
        </row>
        <row r="321">
          <cell r="C321" t="str">
            <v>25-29|17</v>
          </cell>
          <cell r="D321">
            <v>24</v>
          </cell>
          <cell r="E321">
            <v>2</v>
          </cell>
          <cell r="F321" t="str">
            <v>0.4th percentile</v>
          </cell>
        </row>
        <row r="322">
          <cell r="C322" t="str">
            <v>25-29|18</v>
          </cell>
          <cell r="D322">
            <v>25</v>
          </cell>
          <cell r="E322">
            <v>3</v>
          </cell>
          <cell r="F322" t="str">
            <v>1st percentile</v>
          </cell>
        </row>
        <row r="323">
          <cell r="C323" t="str">
            <v>25-29|19</v>
          </cell>
          <cell r="D323">
            <v>26</v>
          </cell>
          <cell r="E323">
            <v>3</v>
          </cell>
          <cell r="F323" t="str">
            <v>1st percentile</v>
          </cell>
        </row>
        <row r="324">
          <cell r="C324" t="str">
            <v>25-29|20</v>
          </cell>
          <cell r="D324">
            <v>27</v>
          </cell>
          <cell r="E324">
            <v>3</v>
          </cell>
          <cell r="F324" t="str">
            <v>1st percentile</v>
          </cell>
        </row>
        <row r="325">
          <cell r="C325" t="str">
            <v>25-29|21</v>
          </cell>
          <cell r="D325">
            <v>28</v>
          </cell>
          <cell r="E325">
            <v>3</v>
          </cell>
          <cell r="F325" t="str">
            <v>1st percentile</v>
          </cell>
        </row>
        <row r="326">
          <cell r="C326" t="str">
            <v>25-29|22</v>
          </cell>
          <cell r="D326">
            <v>29</v>
          </cell>
          <cell r="E326">
            <v>4</v>
          </cell>
          <cell r="F326" t="str">
            <v>2nd percentile</v>
          </cell>
        </row>
        <row r="327">
          <cell r="C327" t="str">
            <v>25-29|23</v>
          </cell>
          <cell r="D327">
            <v>30</v>
          </cell>
          <cell r="E327">
            <v>4</v>
          </cell>
          <cell r="F327" t="str">
            <v>2nd percentile</v>
          </cell>
        </row>
        <row r="328">
          <cell r="C328" t="str">
            <v>25-29|24</v>
          </cell>
          <cell r="D328">
            <v>31</v>
          </cell>
          <cell r="E328">
            <v>4</v>
          </cell>
          <cell r="F328" t="str">
            <v>2nd percentile</v>
          </cell>
        </row>
        <row r="329">
          <cell r="C329" t="str">
            <v>25-29|25</v>
          </cell>
          <cell r="D329">
            <v>32</v>
          </cell>
          <cell r="E329">
            <v>5</v>
          </cell>
          <cell r="F329" t="str">
            <v>5th percentile</v>
          </cell>
        </row>
        <row r="330">
          <cell r="C330" t="str">
            <v>25-29|26</v>
          </cell>
          <cell r="D330">
            <v>34</v>
          </cell>
          <cell r="E330">
            <v>5</v>
          </cell>
          <cell r="F330" t="str">
            <v>5th percentile</v>
          </cell>
        </row>
        <row r="331">
          <cell r="C331" t="str">
            <v>25-29|27</v>
          </cell>
          <cell r="D331">
            <v>35</v>
          </cell>
          <cell r="E331">
            <v>6</v>
          </cell>
          <cell r="F331" t="str">
            <v>9th percentile</v>
          </cell>
        </row>
        <row r="332">
          <cell r="C332" t="str">
            <v>25-29|28</v>
          </cell>
          <cell r="D332">
            <v>36</v>
          </cell>
          <cell r="E332">
            <v>6</v>
          </cell>
          <cell r="F332" t="str">
            <v>9th percentile</v>
          </cell>
        </row>
        <row r="333">
          <cell r="C333" t="str">
            <v>25-29|29</v>
          </cell>
          <cell r="D333">
            <v>37</v>
          </cell>
          <cell r="E333">
            <v>6</v>
          </cell>
          <cell r="F333" t="str">
            <v>9th percentile</v>
          </cell>
        </row>
        <row r="334">
          <cell r="C334" t="str">
            <v>25-29|30</v>
          </cell>
          <cell r="D334">
            <v>39</v>
          </cell>
          <cell r="E334">
            <v>7</v>
          </cell>
          <cell r="F334" t="str">
            <v>16th percentile</v>
          </cell>
        </row>
        <row r="335">
          <cell r="C335" t="str">
            <v>25-29|31</v>
          </cell>
          <cell r="D335">
            <v>40</v>
          </cell>
          <cell r="E335">
            <v>7</v>
          </cell>
          <cell r="F335" t="str">
            <v>16th percentile</v>
          </cell>
        </row>
        <row r="336">
          <cell r="C336" t="str">
            <v>25-29|32</v>
          </cell>
          <cell r="D336">
            <v>41</v>
          </cell>
          <cell r="E336">
            <v>7</v>
          </cell>
          <cell r="F336" t="str">
            <v>16th percentile</v>
          </cell>
        </row>
        <row r="337">
          <cell r="C337" t="str">
            <v>25-29|33</v>
          </cell>
          <cell r="D337">
            <v>43</v>
          </cell>
          <cell r="E337">
            <v>8</v>
          </cell>
          <cell r="F337" t="str">
            <v>25th percentile</v>
          </cell>
        </row>
        <row r="338">
          <cell r="C338" t="str">
            <v>25-29|34</v>
          </cell>
          <cell r="D338">
            <v>44</v>
          </cell>
          <cell r="E338">
            <v>8</v>
          </cell>
          <cell r="F338" t="str">
            <v>25th percentile</v>
          </cell>
        </row>
        <row r="339">
          <cell r="C339" t="str">
            <v>25-29|35</v>
          </cell>
          <cell r="D339">
            <v>45</v>
          </cell>
          <cell r="E339">
            <v>9</v>
          </cell>
          <cell r="F339" t="str">
            <v>37th percentile</v>
          </cell>
        </row>
        <row r="340">
          <cell r="C340" t="str">
            <v>25-29|36</v>
          </cell>
          <cell r="D340">
            <v>47</v>
          </cell>
          <cell r="E340">
            <v>9</v>
          </cell>
          <cell r="F340" t="str">
            <v>37th percentile</v>
          </cell>
        </row>
        <row r="341">
          <cell r="C341" t="str">
            <v>25-29|37</v>
          </cell>
          <cell r="D341">
            <v>48</v>
          </cell>
          <cell r="E341">
            <v>9</v>
          </cell>
          <cell r="F341" t="str">
            <v>37th percentile</v>
          </cell>
        </row>
        <row r="342">
          <cell r="C342" t="str">
            <v>25-29|38</v>
          </cell>
          <cell r="D342">
            <v>49</v>
          </cell>
          <cell r="E342">
            <v>10</v>
          </cell>
          <cell r="F342" t="str">
            <v>50th percentile</v>
          </cell>
        </row>
        <row r="343">
          <cell r="C343" t="str">
            <v>25-29|39</v>
          </cell>
          <cell r="D343">
            <v>51</v>
          </cell>
          <cell r="E343">
            <v>10</v>
          </cell>
          <cell r="F343" t="str">
            <v>50th percentile</v>
          </cell>
        </row>
        <row r="344">
          <cell r="C344" t="str">
            <v>25-29|40</v>
          </cell>
          <cell r="D344">
            <v>52</v>
          </cell>
          <cell r="E344">
            <v>11</v>
          </cell>
          <cell r="F344" t="str">
            <v>63rd percentile</v>
          </cell>
        </row>
        <row r="345">
          <cell r="C345" t="str">
            <v>25-29|41</v>
          </cell>
          <cell r="D345">
            <v>54</v>
          </cell>
          <cell r="E345">
            <v>11</v>
          </cell>
          <cell r="F345" t="str">
            <v>63rd percentile</v>
          </cell>
        </row>
        <row r="346">
          <cell r="C346" t="str">
            <v>25-29|42</v>
          </cell>
          <cell r="D346">
            <v>56</v>
          </cell>
          <cell r="E346">
            <v>12</v>
          </cell>
          <cell r="F346" t="str">
            <v>75th percentile</v>
          </cell>
        </row>
        <row r="347">
          <cell r="C347" t="str">
            <v>25-29|43</v>
          </cell>
          <cell r="D347">
            <v>57</v>
          </cell>
          <cell r="E347">
            <v>12</v>
          </cell>
          <cell r="F347" t="str">
            <v>75th percentile</v>
          </cell>
        </row>
        <row r="348">
          <cell r="C348" t="str">
            <v>25-29|44</v>
          </cell>
          <cell r="D348">
            <v>59</v>
          </cell>
          <cell r="E348">
            <v>13</v>
          </cell>
          <cell r="F348" t="str">
            <v>84th percentile</v>
          </cell>
        </row>
        <row r="349">
          <cell r="C349" t="str">
            <v>25-29|45</v>
          </cell>
          <cell r="D349">
            <v>61</v>
          </cell>
          <cell r="E349">
            <v>13</v>
          </cell>
          <cell r="F349" t="str">
            <v>84th percentile</v>
          </cell>
        </row>
        <row r="350">
          <cell r="C350" t="str">
            <v>25-29|46</v>
          </cell>
          <cell r="D350">
            <v>63</v>
          </cell>
          <cell r="E350">
            <v>14</v>
          </cell>
          <cell r="F350" t="str">
            <v>91st percentile</v>
          </cell>
        </row>
        <row r="351">
          <cell r="C351" t="str">
            <v>25-29|47</v>
          </cell>
          <cell r="D351">
            <v>65</v>
          </cell>
          <cell r="E351">
            <v>15</v>
          </cell>
          <cell r="F351" t="str">
            <v>95th percentile</v>
          </cell>
        </row>
        <row r="352">
          <cell r="C352" t="str">
            <v>25-29|48</v>
          </cell>
          <cell r="D352">
            <v>68</v>
          </cell>
          <cell r="E352">
            <v>15</v>
          </cell>
          <cell r="F352" t="str">
            <v>95th percentile</v>
          </cell>
        </row>
        <row r="353">
          <cell r="C353" t="str">
            <v>25-29|49</v>
          </cell>
          <cell r="D353">
            <v>71</v>
          </cell>
          <cell r="E353">
            <v>16</v>
          </cell>
          <cell r="F353" t="str">
            <v>98th percentile</v>
          </cell>
        </row>
        <row r="354">
          <cell r="C354" t="str">
            <v>25-29|50</v>
          </cell>
          <cell r="D354">
            <v>75</v>
          </cell>
          <cell r="E354">
            <v>18</v>
          </cell>
          <cell r="F354" t="str">
            <v>99.6th percentile</v>
          </cell>
        </row>
        <row r="355">
          <cell r="C355" t="str">
            <v>25-29|51</v>
          </cell>
          <cell r="D355">
            <v>79</v>
          </cell>
          <cell r="E355">
            <v>19</v>
          </cell>
          <cell r="F355" t="str">
            <v>99.9th percentile</v>
          </cell>
        </row>
        <row r="356">
          <cell r="C356" t="str">
            <v>25-29|52</v>
          </cell>
          <cell r="D356">
            <v>80</v>
          </cell>
          <cell r="E356">
            <v>19</v>
          </cell>
          <cell r="F356" t="str">
            <v>99.9th percentile</v>
          </cell>
        </row>
        <row r="357">
          <cell r="C357" t="str">
            <v>25-29|53</v>
          </cell>
          <cell r="D357">
            <v>80</v>
          </cell>
          <cell r="E357">
            <v>19</v>
          </cell>
          <cell r="F357" t="str">
            <v>99.9th percentile</v>
          </cell>
        </row>
        <row r="358">
          <cell r="C358" t="str">
            <v>25-29|54</v>
          </cell>
          <cell r="D358">
            <v>80</v>
          </cell>
          <cell r="E358">
            <v>19</v>
          </cell>
          <cell r="F358" t="str">
            <v>99.9th percentile</v>
          </cell>
        </row>
        <row r="359">
          <cell r="C359" t="str">
            <v>25-29|55</v>
          </cell>
          <cell r="D359">
            <v>80</v>
          </cell>
          <cell r="E359">
            <v>19</v>
          </cell>
          <cell r="F359" t="str">
            <v>99.9th percentile</v>
          </cell>
        </row>
        <row r="360">
          <cell r="C360" t="str">
            <v>25-29|56</v>
          </cell>
          <cell r="D360">
            <v>80</v>
          </cell>
          <cell r="E360">
            <v>19</v>
          </cell>
          <cell r="F360" t="str">
            <v>99.9th percentile</v>
          </cell>
        </row>
        <row r="361">
          <cell r="C361" t="str">
            <v>25-29|57</v>
          </cell>
          <cell r="D361">
            <v>80</v>
          </cell>
          <cell r="E361">
            <v>19</v>
          </cell>
          <cell r="F361" t="str">
            <v>99.9th percentile</v>
          </cell>
        </row>
        <row r="362">
          <cell r="C362" t="str">
            <v>25-29|58</v>
          </cell>
          <cell r="D362">
            <v>80</v>
          </cell>
          <cell r="E362">
            <v>19</v>
          </cell>
          <cell r="F362" t="str">
            <v>99.9th percentile</v>
          </cell>
        </row>
        <row r="363">
          <cell r="C363" t="str">
            <v>25-29|59</v>
          </cell>
          <cell r="D363">
            <v>80</v>
          </cell>
          <cell r="E363">
            <v>19</v>
          </cell>
          <cell r="F363" t="str">
            <v>99.9th percentile</v>
          </cell>
        </row>
        <row r="364">
          <cell r="C364" t="str">
            <v>30-34|0</v>
          </cell>
          <cell r="D364">
            <v>20</v>
          </cell>
          <cell r="E364">
            <v>1</v>
          </cell>
          <cell r="F364" t="str">
            <v>0.1st percentile</v>
          </cell>
        </row>
        <row r="365">
          <cell r="C365" t="str">
            <v>30-34|1</v>
          </cell>
          <cell r="D365">
            <v>20</v>
          </cell>
          <cell r="E365">
            <v>1</v>
          </cell>
          <cell r="F365" t="str">
            <v>0.1st percentile</v>
          </cell>
        </row>
        <row r="366">
          <cell r="C366" t="str">
            <v>30-34|2</v>
          </cell>
          <cell r="D366">
            <v>20</v>
          </cell>
          <cell r="E366">
            <v>1</v>
          </cell>
          <cell r="F366" t="str">
            <v>0.1st percentile</v>
          </cell>
        </row>
        <row r="367">
          <cell r="C367" t="str">
            <v>30-34|3</v>
          </cell>
          <cell r="D367">
            <v>20</v>
          </cell>
          <cell r="E367">
            <v>1</v>
          </cell>
          <cell r="F367" t="str">
            <v>0.1st percentile</v>
          </cell>
        </row>
        <row r="368">
          <cell r="C368" t="str">
            <v>30-34|4</v>
          </cell>
          <cell r="D368">
            <v>20</v>
          </cell>
          <cell r="E368">
            <v>1</v>
          </cell>
          <cell r="F368" t="str">
            <v>0.1st percentile</v>
          </cell>
        </row>
        <row r="369">
          <cell r="C369" t="str">
            <v>30-34|5</v>
          </cell>
          <cell r="D369">
            <v>20</v>
          </cell>
          <cell r="E369">
            <v>1</v>
          </cell>
          <cell r="F369" t="str">
            <v>0.1st percentile</v>
          </cell>
        </row>
        <row r="370">
          <cell r="C370" t="str">
            <v>30-34|6</v>
          </cell>
          <cell r="D370">
            <v>20</v>
          </cell>
          <cell r="E370">
            <v>1</v>
          </cell>
          <cell r="F370" t="str">
            <v>0.1st percentile</v>
          </cell>
        </row>
        <row r="371">
          <cell r="C371" t="str">
            <v>30-34|7</v>
          </cell>
          <cell r="D371">
            <v>20</v>
          </cell>
          <cell r="E371">
            <v>1</v>
          </cell>
          <cell r="F371" t="str">
            <v>0.1st percentile</v>
          </cell>
        </row>
        <row r="372">
          <cell r="C372" t="str">
            <v>30-34|8</v>
          </cell>
          <cell r="D372">
            <v>20</v>
          </cell>
          <cell r="E372">
            <v>1</v>
          </cell>
          <cell r="F372" t="str">
            <v>0.1st percentile</v>
          </cell>
        </row>
        <row r="373">
          <cell r="C373" t="str">
            <v>30-34|9</v>
          </cell>
          <cell r="D373">
            <v>20</v>
          </cell>
          <cell r="E373">
            <v>1</v>
          </cell>
          <cell r="F373" t="str">
            <v>0.1st percentile</v>
          </cell>
        </row>
        <row r="374">
          <cell r="C374" t="str">
            <v>30-34|10</v>
          </cell>
          <cell r="D374">
            <v>20</v>
          </cell>
          <cell r="E374">
            <v>1</v>
          </cell>
          <cell r="F374" t="str">
            <v>0.1st percentile</v>
          </cell>
        </row>
        <row r="375">
          <cell r="C375" t="str">
            <v>30-34|11</v>
          </cell>
          <cell r="D375">
            <v>20</v>
          </cell>
          <cell r="E375">
            <v>1</v>
          </cell>
          <cell r="F375" t="str">
            <v>0.1st percentile</v>
          </cell>
        </row>
        <row r="376">
          <cell r="C376" t="str">
            <v>30-34|12</v>
          </cell>
          <cell r="D376">
            <v>20</v>
          </cell>
          <cell r="E376">
            <v>1</v>
          </cell>
          <cell r="F376" t="str">
            <v>0.1st percentile</v>
          </cell>
        </row>
        <row r="377">
          <cell r="C377" t="str">
            <v>30-34|13</v>
          </cell>
          <cell r="D377">
            <v>20</v>
          </cell>
          <cell r="E377">
            <v>1</v>
          </cell>
          <cell r="F377" t="str">
            <v>0.1st percentile</v>
          </cell>
        </row>
        <row r="378">
          <cell r="C378" t="str">
            <v>30-34|14</v>
          </cell>
          <cell r="D378">
            <v>21</v>
          </cell>
          <cell r="E378">
            <v>1</v>
          </cell>
          <cell r="F378" t="str">
            <v>0.1st percentile</v>
          </cell>
        </row>
        <row r="379">
          <cell r="C379" t="str">
            <v>30-34|15</v>
          </cell>
          <cell r="D379">
            <v>22</v>
          </cell>
          <cell r="E379">
            <v>2</v>
          </cell>
          <cell r="F379" t="str">
            <v>0.4th percentile</v>
          </cell>
        </row>
        <row r="380">
          <cell r="C380" t="str">
            <v>30-34|16</v>
          </cell>
          <cell r="D380">
            <v>23</v>
          </cell>
          <cell r="E380">
            <v>2</v>
          </cell>
          <cell r="F380" t="str">
            <v>0.4th percentile</v>
          </cell>
        </row>
        <row r="381">
          <cell r="C381" t="str">
            <v>30-34|17</v>
          </cell>
          <cell r="D381">
            <v>24</v>
          </cell>
          <cell r="E381">
            <v>2</v>
          </cell>
          <cell r="F381" t="str">
            <v>0.4th percentile</v>
          </cell>
        </row>
        <row r="382">
          <cell r="C382" t="str">
            <v>30-34|18</v>
          </cell>
          <cell r="D382">
            <v>25</v>
          </cell>
          <cell r="E382">
            <v>3</v>
          </cell>
          <cell r="F382" t="str">
            <v>1st percentile</v>
          </cell>
        </row>
        <row r="383">
          <cell r="C383" t="str">
            <v>30-34|19</v>
          </cell>
          <cell r="D383">
            <v>26</v>
          </cell>
          <cell r="E383">
            <v>3</v>
          </cell>
          <cell r="F383" t="str">
            <v>1st percentile</v>
          </cell>
        </row>
        <row r="384">
          <cell r="C384" t="str">
            <v>30-34|20</v>
          </cell>
          <cell r="D384">
            <v>27</v>
          </cell>
          <cell r="E384">
            <v>3</v>
          </cell>
          <cell r="F384" t="str">
            <v>1st percentile</v>
          </cell>
        </row>
        <row r="385">
          <cell r="C385" t="str">
            <v>30-34|21</v>
          </cell>
          <cell r="D385">
            <v>28</v>
          </cell>
          <cell r="E385">
            <v>3</v>
          </cell>
          <cell r="F385" t="str">
            <v>1st percentile</v>
          </cell>
        </row>
        <row r="386">
          <cell r="C386" t="str">
            <v>30-34|22</v>
          </cell>
          <cell r="D386">
            <v>29</v>
          </cell>
          <cell r="E386">
            <v>4</v>
          </cell>
          <cell r="F386" t="str">
            <v>2nd percentile</v>
          </cell>
        </row>
        <row r="387">
          <cell r="C387" t="str">
            <v>30-34|23</v>
          </cell>
          <cell r="D387">
            <v>30</v>
          </cell>
          <cell r="E387">
            <v>4</v>
          </cell>
          <cell r="F387" t="str">
            <v>2nd percentile</v>
          </cell>
        </row>
        <row r="388">
          <cell r="C388" t="str">
            <v>30-34|24</v>
          </cell>
          <cell r="D388">
            <v>31</v>
          </cell>
          <cell r="E388">
            <v>4</v>
          </cell>
          <cell r="F388" t="str">
            <v>2nd percentile</v>
          </cell>
        </row>
        <row r="389">
          <cell r="C389" t="str">
            <v>30-34|25</v>
          </cell>
          <cell r="D389">
            <v>32</v>
          </cell>
          <cell r="E389">
            <v>5</v>
          </cell>
          <cell r="F389" t="str">
            <v>5th percentile</v>
          </cell>
        </row>
        <row r="390">
          <cell r="C390" t="str">
            <v>30-34|26</v>
          </cell>
          <cell r="D390">
            <v>34</v>
          </cell>
          <cell r="E390">
            <v>5</v>
          </cell>
          <cell r="F390" t="str">
            <v>5th percentile</v>
          </cell>
        </row>
        <row r="391">
          <cell r="C391" t="str">
            <v>30-34|27</v>
          </cell>
          <cell r="D391">
            <v>35</v>
          </cell>
          <cell r="E391">
            <v>6</v>
          </cell>
          <cell r="F391" t="str">
            <v>9th percentile</v>
          </cell>
        </row>
        <row r="392">
          <cell r="C392" t="str">
            <v>30-34|28</v>
          </cell>
          <cell r="D392">
            <v>36</v>
          </cell>
          <cell r="E392">
            <v>6</v>
          </cell>
          <cell r="F392" t="str">
            <v>9th percentile</v>
          </cell>
        </row>
        <row r="393">
          <cell r="C393" t="str">
            <v>30-34|29</v>
          </cell>
          <cell r="D393">
            <v>37</v>
          </cell>
          <cell r="E393">
            <v>6</v>
          </cell>
          <cell r="F393" t="str">
            <v>9th percentile</v>
          </cell>
        </row>
        <row r="394">
          <cell r="C394" t="str">
            <v>30-34|30</v>
          </cell>
          <cell r="D394">
            <v>39</v>
          </cell>
          <cell r="E394">
            <v>7</v>
          </cell>
          <cell r="F394" t="str">
            <v>16th percentile</v>
          </cell>
        </row>
        <row r="395">
          <cell r="C395" t="str">
            <v>30-34|31</v>
          </cell>
          <cell r="D395">
            <v>40</v>
          </cell>
          <cell r="E395">
            <v>7</v>
          </cell>
          <cell r="F395" t="str">
            <v>16th percentile</v>
          </cell>
        </row>
        <row r="396">
          <cell r="C396" t="str">
            <v>30-34|32</v>
          </cell>
          <cell r="D396">
            <v>41</v>
          </cell>
          <cell r="E396">
            <v>7</v>
          </cell>
          <cell r="F396" t="str">
            <v>16th percentile</v>
          </cell>
        </row>
        <row r="397">
          <cell r="C397" t="str">
            <v>30-34|33</v>
          </cell>
          <cell r="D397">
            <v>42</v>
          </cell>
          <cell r="E397">
            <v>8</v>
          </cell>
          <cell r="F397" t="str">
            <v>25th percentile</v>
          </cell>
        </row>
        <row r="398">
          <cell r="C398" t="str">
            <v>30-34|34</v>
          </cell>
          <cell r="D398">
            <v>44</v>
          </cell>
          <cell r="E398">
            <v>8</v>
          </cell>
          <cell r="F398" t="str">
            <v>25th percentile</v>
          </cell>
        </row>
        <row r="399">
          <cell r="C399" t="str">
            <v>30-34|35</v>
          </cell>
          <cell r="D399">
            <v>45</v>
          </cell>
          <cell r="E399">
            <v>9</v>
          </cell>
          <cell r="F399" t="str">
            <v>37th percentile</v>
          </cell>
        </row>
        <row r="400">
          <cell r="C400" t="str">
            <v>30-34|36</v>
          </cell>
          <cell r="D400">
            <v>46</v>
          </cell>
          <cell r="E400">
            <v>9</v>
          </cell>
          <cell r="F400" t="str">
            <v>37th percentile</v>
          </cell>
        </row>
        <row r="401">
          <cell r="C401" t="str">
            <v>30-34|37</v>
          </cell>
          <cell r="D401">
            <v>47</v>
          </cell>
          <cell r="E401">
            <v>9</v>
          </cell>
          <cell r="F401" t="str">
            <v>37th percentile</v>
          </cell>
        </row>
        <row r="402">
          <cell r="C402" t="str">
            <v>30-34|38</v>
          </cell>
          <cell r="D402">
            <v>48</v>
          </cell>
          <cell r="E402">
            <v>9</v>
          </cell>
          <cell r="F402" t="str">
            <v>37th percentile</v>
          </cell>
        </row>
        <row r="403">
          <cell r="C403" t="str">
            <v>30-34|39</v>
          </cell>
          <cell r="D403">
            <v>50</v>
          </cell>
          <cell r="E403">
            <v>10</v>
          </cell>
          <cell r="F403" t="str">
            <v>50th percentile</v>
          </cell>
        </row>
        <row r="404">
          <cell r="C404" t="str">
            <v>30-34|40</v>
          </cell>
          <cell r="D404">
            <v>51</v>
          </cell>
          <cell r="E404">
            <v>10</v>
          </cell>
          <cell r="F404" t="str">
            <v>50th percentile</v>
          </cell>
        </row>
        <row r="405">
          <cell r="C405" t="str">
            <v>30-34|41</v>
          </cell>
          <cell r="D405">
            <v>53</v>
          </cell>
          <cell r="E405">
            <v>11</v>
          </cell>
          <cell r="F405" t="str">
            <v>63rd percentile</v>
          </cell>
        </row>
        <row r="406">
          <cell r="C406" t="str">
            <v>30-34|42</v>
          </cell>
          <cell r="D406">
            <v>54</v>
          </cell>
          <cell r="E406">
            <v>11</v>
          </cell>
          <cell r="F406" t="str">
            <v>63rd percentile</v>
          </cell>
        </row>
        <row r="407">
          <cell r="C407" t="str">
            <v>30-34|43</v>
          </cell>
          <cell r="D407">
            <v>56</v>
          </cell>
          <cell r="E407">
            <v>12</v>
          </cell>
          <cell r="F407" t="str">
            <v>75th percentile</v>
          </cell>
        </row>
        <row r="408">
          <cell r="C408" t="str">
            <v>30-34|44</v>
          </cell>
          <cell r="D408">
            <v>57</v>
          </cell>
          <cell r="E408">
            <v>12</v>
          </cell>
          <cell r="F408" t="str">
            <v>75th percentile</v>
          </cell>
        </row>
        <row r="409">
          <cell r="C409" t="str">
            <v>30-34|45</v>
          </cell>
          <cell r="D409">
            <v>59</v>
          </cell>
          <cell r="E409">
            <v>13</v>
          </cell>
          <cell r="F409" t="str">
            <v>84th percentile</v>
          </cell>
        </row>
        <row r="410">
          <cell r="C410" t="str">
            <v>30-34|46</v>
          </cell>
          <cell r="D410">
            <v>61</v>
          </cell>
          <cell r="E410">
            <v>13</v>
          </cell>
          <cell r="F410" t="str">
            <v>84th percentile</v>
          </cell>
        </row>
        <row r="411">
          <cell r="C411" t="str">
            <v>30-34|47</v>
          </cell>
          <cell r="D411">
            <v>63</v>
          </cell>
          <cell r="E411">
            <v>14</v>
          </cell>
          <cell r="F411" t="str">
            <v>91st percentile</v>
          </cell>
        </row>
        <row r="412">
          <cell r="C412" t="str">
            <v>30-34|48</v>
          </cell>
          <cell r="D412">
            <v>65</v>
          </cell>
          <cell r="E412">
            <v>15</v>
          </cell>
          <cell r="F412" t="str">
            <v>95th percentile</v>
          </cell>
        </row>
        <row r="413">
          <cell r="C413" t="str">
            <v>30-34|49</v>
          </cell>
          <cell r="D413">
            <v>67</v>
          </cell>
          <cell r="E413">
            <v>15</v>
          </cell>
          <cell r="F413" t="str">
            <v>95th percentile</v>
          </cell>
        </row>
        <row r="414">
          <cell r="C414" t="str">
            <v>30-34|50</v>
          </cell>
          <cell r="D414">
            <v>70</v>
          </cell>
          <cell r="E414">
            <v>16</v>
          </cell>
          <cell r="F414" t="str">
            <v>98th percentile</v>
          </cell>
        </row>
        <row r="415">
          <cell r="C415" t="str">
            <v>30-34|51</v>
          </cell>
          <cell r="D415">
            <v>73</v>
          </cell>
          <cell r="E415">
            <v>17</v>
          </cell>
          <cell r="F415" t="str">
            <v>99th percentile</v>
          </cell>
        </row>
        <row r="416">
          <cell r="C416" t="str">
            <v>30-34|52</v>
          </cell>
          <cell r="D416">
            <v>77</v>
          </cell>
          <cell r="E416">
            <v>18</v>
          </cell>
          <cell r="F416" t="str">
            <v>99.6th percentile</v>
          </cell>
        </row>
        <row r="417">
          <cell r="C417" t="str">
            <v>30-34|53</v>
          </cell>
          <cell r="D417">
            <v>80</v>
          </cell>
          <cell r="E417">
            <v>19</v>
          </cell>
          <cell r="F417" t="str">
            <v>99.9th percentile</v>
          </cell>
        </row>
        <row r="418">
          <cell r="C418" t="str">
            <v>30-34|54</v>
          </cell>
          <cell r="D418">
            <v>80</v>
          </cell>
          <cell r="E418">
            <v>19</v>
          </cell>
          <cell r="F418" t="str">
            <v>99.9th percentile</v>
          </cell>
        </row>
        <row r="419">
          <cell r="C419" t="str">
            <v>30-34|55</v>
          </cell>
          <cell r="D419">
            <v>80</v>
          </cell>
          <cell r="E419">
            <v>19</v>
          </cell>
          <cell r="F419" t="str">
            <v>99.9th percentile</v>
          </cell>
        </row>
        <row r="420">
          <cell r="C420" t="str">
            <v>30-34|56</v>
          </cell>
          <cell r="D420">
            <v>80</v>
          </cell>
          <cell r="E420">
            <v>19</v>
          </cell>
          <cell r="F420" t="str">
            <v>99.9th percentile</v>
          </cell>
        </row>
        <row r="421">
          <cell r="C421" t="str">
            <v>30-34|57</v>
          </cell>
          <cell r="D421">
            <v>80</v>
          </cell>
          <cell r="E421">
            <v>19</v>
          </cell>
          <cell r="F421" t="str">
            <v>99.9th percentile</v>
          </cell>
        </row>
        <row r="422">
          <cell r="C422" t="str">
            <v>30-34|58</v>
          </cell>
          <cell r="D422">
            <v>80</v>
          </cell>
          <cell r="E422">
            <v>19</v>
          </cell>
          <cell r="F422" t="str">
            <v>99.9th percentile</v>
          </cell>
        </row>
        <row r="423">
          <cell r="C423" t="str">
            <v>30-34|59</v>
          </cell>
          <cell r="D423">
            <v>80</v>
          </cell>
          <cell r="E423">
            <v>19</v>
          </cell>
          <cell r="F423" t="str">
            <v>99.9th percentile</v>
          </cell>
        </row>
        <row r="424">
          <cell r="C424" t="str">
            <v>35-44|0</v>
          </cell>
          <cell r="D424">
            <v>20</v>
          </cell>
          <cell r="E424">
            <v>1</v>
          </cell>
          <cell r="F424" t="str">
            <v>0.1st percentile</v>
          </cell>
        </row>
        <row r="425">
          <cell r="C425" t="str">
            <v>35-44|1</v>
          </cell>
          <cell r="D425">
            <v>20</v>
          </cell>
          <cell r="E425">
            <v>1</v>
          </cell>
          <cell r="F425" t="str">
            <v>0.1st percentile</v>
          </cell>
        </row>
        <row r="426">
          <cell r="C426" t="str">
            <v>35-44|2</v>
          </cell>
          <cell r="D426">
            <v>20</v>
          </cell>
          <cell r="E426">
            <v>1</v>
          </cell>
          <cell r="F426" t="str">
            <v>0.1st percentile</v>
          </cell>
        </row>
        <row r="427">
          <cell r="C427" t="str">
            <v>35-44|3</v>
          </cell>
          <cell r="D427">
            <v>20</v>
          </cell>
          <cell r="E427">
            <v>1</v>
          </cell>
          <cell r="F427" t="str">
            <v>0.1st percentile</v>
          </cell>
        </row>
        <row r="428">
          <cell r="C428" t="str">
            <v>35-44|4</v>
          </cell>
          <cell r="D428">
            <v>20</v>
          </cell>
          <cell r="E428">
            <v>1</v>
          </cell>
          <cell r="F428" t="str">
            <v>0.1st percentile</v>
          </cell>
        </row>
        <row r="429">
          <cell r="C429" t="str">
            <v>35-44|5</v>
          </cell>
          <cell r="D429">
            <v>20</v>
          </cell>
          <cell r="E429">
            <v>1</v>
          </cell>
          <cell r="F429" t="str">
            <v>0.1st percentile</v>
          </cell>
        </row>
        <row r="430">
          <cell r="C430" t="str">
            <v>35-44|6</v>
          </cell>
          <cell r="D430">
            <v>20</v>
          </cell>
          <cell r="E430">
            <v>1</v>
          </cell>
          <cell r="F430" t="str">
            <v>0.1st percentile</v>
          </cell>
        </row>
        <row r="431">
          <cell r="C431" t="str">
            <v>35-44|7</v>
          </cell>
          <cell r="D431">
            <v>20</v>
          </cell>
          <cell r="E431">
            <v>1</v>
          </cell>
          <cell r="F431" t="str">
            <v>0.1st percentile</v>
          </cell>
        </row>
        <row r="432">
          <cell r="C432" t="str">
            <v>35-44|8</v>
          </cell>
          <cell r="D432">
            <v>20</v>
          </cell>
          <cell r="E432">
            <v>1</v>
          </cell>
          <cell r="F432" t="str">
            <v>0.1st percentile</v>
          </cell>
        </row>
        <row r="433">
          <cell r="C433" t="str">
            <v>35-44|9</v>
          </cell>
          <cell r="D433">
            <v>20</v>
          </cell>
          <cell r="E433">
            <v>1</v>
          </cell>
          <cell r="F433" t="str">
            <v>0.1st percentile</v>
          </cell>
        </row>
        <row r="434">
          <cell r="C434" t="str">
            <v>35-44|10</v>
          </cell>
          <cell r="D434">
            <v>20</v>
          </cell>
          <cell r="E434">
            <v>1</v>
          </cell>
          <cell r="F434" t="str">
            <v>0.1st percentile</v>
          </cell>
        </row>
        <row r="435">
          <cell r="C435" t="str">
            <v>35-44|11</v>
          </cell>
          <cell r="D435">
            <v>20</v>
          </cell>
          <cell r="E435">
            <v>1</v>
          </cell>
          <cell r="F435" t="str">
            <v>0.1st percentile</v>
          </cell>
        </row>
        <row r="436">
          <cell r="C436" t="str">
            <v>35-44|12</v>
          </cell>
          <cell r="D436">
            <v>20</v>
          </cell>
          <cell r="E436">
            <v>1</v>
          </cell>
          <cell r="F436" t="str">
            <v>0.1st percentile</v>
          </cell>
        </row>
        <row r="437">
          <cell r="C437" t="str">
            <v>35-44|13</v>
          </cell>
          <cell r="D437">
            <v>20</v>
          </cell>
          <cell r="E437">
            <v>1</v>
          </cell>
          <cell r="F437" t="str">
            <v>0.1st percentile</v>
          </cell>
        </row>
        <row r="438">
          <cell r="C438" t="str">
            <v>35-44|14</v>
          </cell>
          <cell r="D438">
            <v>21</v>
          </cell>
          <cell r="E438">
            <v>1</v>
          </cell>
          <cell r="F438" t="str">
            <v>0.1st percentile</v>
          </cell>
        </row>
        <row r="439">
          <cell r="C439" t="str">
            <v>35-44|15</v>
          </cell>
          <cell r="D439">
            <v>22</v>
          </cell>
          <cell r="E439">
            <v>2</v>
          </cell>
          <cell r="F439" t="str">
            <v>0.4th percentile</v>
          </cell>
        </row>
        <row r="440">
          <cell r="C440" t="str">
            <v>35-44|16</v>
          </cell>
          <cell r="D440">
            <v>23</v>
          </cell>
          <cell r="E440">
            <v>2</v>
          </cell>
          <cell r="F440" t="str">
            <v>0.4th percentile</v>
          </cell>
        </row>
        <row r="441">
          <cell r="C441" t="str">
            <v>35-44|17</v>
          </cell>
          <cell r="D441">
            <v>24</v>
          </cell>
          <cell r="E441">
            <v>2</v>
          </cell>
          <cell r="F441" t="str">
            <v>0.4th percentile</v>
          </cell>
        </row>
        <row r="442">
          <cell r="C442" t="str">
            <v>35-44|18</v>
          </cell>
          <cell r="D442">
            <v>25</v>
          </cell>
          <cell r="E442">
            <v>3</v>
          </cell>
          <cell r="F442" t="str">
            <v>1st percentile</v>
          </cell>
        </row>
        <row r="443">
          <cell r="C443" t="str">
            <v>35-44|19</v>
          </cell>
          <cell r="D443">
            <v>26</v>
          </cell>
          <cell r="E443">
            <v>3</v>
          </cell>
          <cell r="F443" t="str">
            <v>1st percentile</v>
          </cell>
        </row>
        <row r="444">
          <cell r="C444" t="str">
            <v>35-44|20</v>
          </cell>
          <cell r="D444">
            <v>27</v>
          </cell>
          <cell r="E444">
            <v>3</v>
          </cell>
          <cell r="F444" t="str">
            <v>1st percentile</v>
          </cell>
        </row>
        <row r="445">
          <cell r="C445" t="str">
            <v>35-44|21</v>
          </cell>
          <cell r="D445">
            <v>28</v>
          </cell>
          <cell r="E445">
            <v>3</v>
          </cell>
          <cell r="F445" t="str">
            <v>1st percentile</v>
          </cell>
        </row>
        <row r="446">
          <cell r="C446" t="str">
            <v>35-44|22</v>
          </cell>
          <cell r="D446">
            <v>29</v>
          </cell>
          <cell r="E446">
            <v>4</v>
          </cell>
          <cell r="F446" t="str">
            <v>2nd percentile</v>
          </cell>
        </row>
        <row r="447">
          <cell r="C447" t="str">
            <v>35-44|23</v>
          </cell>
          <cell r="D447">
            <v>30</v>
          </cell>
          <cell r="E447">
            <v>4</v>
          </cell>
          <cell r="F447" t="str">
            <v>2nd percentile</v>
          </cell>
        </row>
        <row r="448">
          <cell r="C448" t="str">
            <v>35-44|24</v>
          </cell>
          <cell r="D448">
            <v>31</v>
          </cell>
          <cell r="E448">
            <v>4</v>
          </cell>
          <cell r="F448" t="str">
            <v>2nd percentile</v>
          </cell>
        </row>
        <row r="449">
          <cell r="C449" t="str">
            <v>35-44|25</v>
          </cell>
          <cell r="D449">
            <v>32</v>
          </cell>
          <cell r="E449">
            <v>5</v>
          </cell>
          <cell r="F449" t="str">
            <v>5th percentile</v>
          </cell>
        </row>
        <row r="450">
          <cell r="C450" t="str">
            <v>35-44|26</v>
          </cell>
          <cell r="D450">
            <v>34</v>
          </cell>
          <cell r="E450">
            <v>5</v>
          </cell>
          <cell r="F450" t="str">
            <v>5th percentile</v>
          </cell>
        </row>
        <row r="451">
          <cell r="C451" t="str">
            <v>35-44|27</v>
          </cell>
          <cell r="D451">
            <v>35</v>
          </cell>
          <cell r="E451">
            <v>6</v>
          </cell>
          <cell r="F451" t="str">
            <v>9th percentile</v>
          </cell>
        </row>
        <row r="452">
          <cell r="C452" t="str">
            <v>35-44|28</v>
          </cell>
          <cell r="D452">
            <v>36</v>
          </cell>
          <cell r="E452">
            <v>6</v>
          </cell>
          <cell r="F452" t="str">
            <v>9th percentile</v>
          </cell>
        </row>
        <row r="453">
          <cell r="C453" t="str">
            <v>35-44|29</v>
          </cell>
          <cell r="D453">
            <v>37</v>
          </cell>
          <cell r="E453">
            <v>6</v>
          </cell>
          <cell r="F453" t="str">
            <v>9th percentile</v>
          </cell>
        </row>
        <row r="454">
          <cell r="C454" t="str">
            <v>35-44|30</v>
          </cell>
          <cell r="D454">
            <v>39</v>
          </cell>
          <cell r="E454">
            <v>7</v>
          </cell>
          <cell r="F454" t="str">
            <v>16th percentile</v>
          </cell>
        </row>
        <row r="455">
          <cell r="C455" t="str">
            <v>35-44|31</v>
          </cell>
          <cell r="D455">
            <v>40</v>
          </cell>
          <cell r="E455">
            <v>7</v>
          </cell>
          <cell r="F455" t="str">
            <v>16th percentile</v>
          </cell>
        </row>
        <row r="456">
          <cell r="C456" t="str">
            <v>35-44|32</v>
          </cell>
          <cell r="D456">
            <v>41</v>
          </cell>
          <cell r="E456">
            <v>7</v>
          </cell>
          <cell r="F456" t="str">
            <v>16th percentile</v>
          </cell>
        </row>
        <row r="457">
          <cell r="C457" t="str">
            <v>35-44|33</v>
          </cell>
          <cell r="D457">
            <v>42</v>
          </cell>
          <cell r="E457">
            <v>8</v>
          </cell>
          <cell r="F457" t="str">
            <v>25th percentile</v>
          </cell>
        </row>
        <row r="458">
          <cell r="C458" t="str">
            <v>35-44|34</v>
          </cell>
          <cell r="D458">
            <v>44</v>
          </cell>
          <cell r="E458">
            <v>8</v>
          </cell>
          <cell r="F458" t="str">
            <v>25th percentile</v>
          </cell>
        </row>
        <row r="459">
          <cell r="C459" t="str">
            <v>35-44|35</v>
          </cell>
          <cell r="D459">
            <v>45</v>
          </cell>
          <cell r="E459">
            <v>9</v>
          </cell>
          <cell r="F459" t="str">
            <v>37th percentile</v>
          </cell>
        </row>
        <row r="460">
          <cell r="C460" t="str">
            <v>35-44|36</v>
          </cell>
          <cell r="D460">
            <v>46</v>
          </cell>
          <cell r="E460">
            <v>9</v>
          </cell>
          <cell r="F460" t="str">
            <v>37th percentile</v>
          </cell>
        </row>
        <row r="461">
          <cell r="C461" t="str">
            <v>35-44|37</v>
          </cell>
          <cell r="D461">
            <v>47</v>
          </cell>
          <cell r="E461">
            <v>9</v>
          </cell>
          <cell r="F461" t="str">
            <v>37th percentile</v>
          </cell>
        </row>
        <row r="462">
          <cell r="C462" t="str">
            <v>35-44|38</v>
          </cell>
          <cell r="D462">
            <v>48</v>
          </cell>
          <cell r="E462">
            <v>9</v>
          </cell>
          <cell r="F462" t="str">
            <v>37th percentile</v>
          </cell>
        </row>
        <row r="463">
          <cell r="C463" t="str">
            <v>35-44|39</v>
          </cell>
          <cell r="D463">
            <v>50</v>
          </cell>
          <cell r="E463">
            <v>10</v>
          </cell>
          <cell r="F463" t="str">
            <v>50th percentile</v>
          </cell>
        </row>
        <row r="464">
          <cell r="C464" t="str">
            <v>35-44|40</v>
          </cell>
          <cell r="D464">
            <v>51</v>
          </cell>
          <cell r="E464">
            <v>10</v>
          </cell>
          <cell r="F464" t="str">
            <v>50th percentile</v>
          </cell>
        </row>
        <row r="465">
          <cell r="C465" t="str">
            <v>35-44|41</v>
          </cell>
          <cell r="D465">
            <v>53</v>
          </cell>
          <cell r="E465">
            <v>11</v>
          </cell>
          <cell r="F465" t="str">
            <v>63rd percentile</v>
          </cell>
        </row>
        <row r="466">
          <cell r="C466" t="str">
            <v>35-44|42</v>
          </cell>
          <cell r="D466">
            <v>54</v>
          </cell>
          <cell r="E466">
            <v>11</v>
          </cell>
          <cell r="F466" t="str">
            <v>63rd percentile</v>
          </cell>
        </row>
        <row r="467">
          <cell r="C467" t="str">
            <v>35-44|43</v>
          </cell>
          <cell r="D467">
            <v>56</v>
          </cell>
          <cell r="E467">
            <v>12</v>
          </cell>
          <cell r="F467" t="str">
            <v>75th percentile</v>
          </cell>
        </row>
        <row r="468">
          <cell r="C468" t="str">
            <v>35-44|44</v>
          </cell>
          <cell r="D468">
            <v>57</v>
          </cell>
          <cell r="E468">
            <v>12</v>
          </cell>
          <cell r="F468" t="str">
            <v>75th percentile</v>
          </cell>
        </row>
        <row r="469">
          <cell r="C469" t="str">
            <v>35-44|45</v>
          </cell>
          <cell r="D469">
            <v>59</v>
          </cell>
          <cell r="E469">
            <v>13</v>
          </cell>
          <cell r="F469" t="str">
            <v>84th percentile</v>
          </cell>
        </row>
        <row r="470">
          <cell r="C470" t="str">
            <v>35-44|46</v>
          </cell>
          <cell r="D470">
            <v>61</v>
          </cell>
          <cell r="E470">
            <v>13</v>
          </cell>
          <cell r="F470" t="str">
            <v>84th percentile</v>
          </cell>
        </row>
        <row r="471">
          <cell r="C471" t="str">
            <v>35-44|47</v>
          </cell>
          <cell r="D471">
            <v>63</v>
          </cell>
          <cell r="E471">
            <v>14</v>
          </cell>
          <cell r="F471" t="str">
            <v>91st percentile</v>
          </cell>
        </row>
        <row r="472">
          <cell r="C472" t="str">
            <v>35-44|48</v>
          </cell>
          <cell r="D472">
            <v>65</v>
          </cell>
          <cell r="E472">
            <v>15</v>
          </cell>
          <cell r="F472" t="str">
            <v>95th percentile</v>
          </cell>
        </row>
        <row r="473">
          <cell r="C473" t="str">
            <v>35-44|49</v>
          </cell>
          <cell r="D473">
            <v>67</v>
          </cell>
          <cell r="E473">
            <v>15</v>
          </cell>
          <cell r="F473" t="str">
            <v>95th percentile</v>
          </cell>
        </row>
        <row r="474">
          <cell r="C474" t="str">
            <v>35-44|50</v>
          </cell>
          <cell r="D474">
            <v>70</v>
          </cell>
          <cell r="E474">
            <v>16</v>
          </cell>
          <cell r="F474" t="str">
            <v>98th percentile</v>
          </cell>
        </row>
        <row r="475">
          <cell r="C475" t="str">
            <v>35-44|51</v>
          </cell>
          <cell r="D475">
            <v>73</v>
          </cell>
          <cell r="E475">
            <v>17</v>
          </cell>
          <cell r="F475" t="str">
            <v>99th percentile</v>
          </cell>
        </row>
        <row r="476">
          <cell r="C476" t="str">
            <v>35-44|52</v>
          </cell>
          <cell r="D476">
            <v>77</v>
          </cell>
          <cell r="E476">
            <v>18</v>
          </cell>
          <cell r="F476" t="str">
            <v>99.6th percentile</v>
          </cell>
        </row>
        <row r="477">
          <cell r="C477" t="str">
            <v>35-44|53</v>
          </cell>
          <cell r="D477">
            <v>80</v>
          </cell>
          <cell r="E477">
            <v>19</v>
          </cell>
          <cell r="F477" t="str">
            <v>99.9th percentile</v>
          </cell>
        </row>
        <row r="478">
          <cell r="C478" t="str">
            <v>35-44|54</v>
          </cell>
          <cell r="D478">
            <v>80</v>
          </cell>
          <cell r="E478">
            <v>19</v>
          </cell>
          <cell r="F478" t="str">
            <v>99.9th percentile</v>
          </cell>
        </row>
        <row r="479">
          <cell r="C479" t="str">
            <v>35-44|55</v>
          </cell>
          <cell r="D479">
            <v>80</v>
          </cell>
          <cell r="E479">
            <v>19</v>
          </cell>
          <cell r="F479" t="str">
            <v>99.9th percentile</v>
          </cell>
        </row>
        <row r="480">
          <cell r="C480" t="str">
            <v>35-44|56</v>
          </cell>
          <cell r="D480">
            <v>80</v>
          </cell>
          <cell r="E480">
            <v>19</v>
          </cell>
          <cell r="F480" t="str">
            <v>99.9th percentile</v>
          </cell>
        </row>
        <row r="481">
          <cell r="C481" t="str">
            <v>35-44|57</v>
          </cell>
          <cell r="D481">
            <v>80</v>
          </cell>
          <cell r="E481">
            <v>19</v>
          </cell>
          <cell r="F481" t="str">
            <v>99.9th percentile</v>
          </cell>
        </row>
        <row r="482">
          <cell r="C482" t="str">
            <v>35-44|58</v>
          </cell>
          <cell r="D482">
            <v>80</v>
          </cell>
          <cell r="E482">
            <v>19</v>
          </cell>
          <cell r="F482" t="str">
            <v>99.9th percentile</v>
          </cell>
        </row>
        <row r="483">
          <cell r="C483" t="str">
            <v>35-44|59</v>
          </cell>
          <cell r="D483">
            <v>80</v>
          </cell>
          <cell r="E483">
            <v>19</v>
          </cell>
          <cell r="F483" t="str">
            <v>99.9th percentile</v>
          </cell>
        </row>
        <row r="484">
          <cell r="C484" t="str">
            <v>45-54|0</v>
          </cell>
          <cell r="D484">
            <v>20</v>
          </cell>
          <cell r="E484">
            <v>1</v>
          </cell>
          <cell r="F484" t="str">
            <v>0.1st percentile</v>
          </cell>
        </row>
        <row r="485">
          <cell r="C485" t="str">
            <v>45-54|1</v>
          </cell>
          <cell r="D485">
            <v>20</v>
          </cell>
          <cell r="E485">
            <v>1</v>
          </cell>
          <cell r="F485" t="str">
            <v>0.1st percentile</v>
          </cell>
        </row>
        <row r="486">
          <cell r="C486" t="str">
            <v>45-54|2</v>
          </cell>
          <cell r="D486">
            <v>20</v>
          </cell>
          <cell r="E486">
            <v>1</v>
          </cell>
          <cell r="F486" t="str">
            <v>0.1st percentile</v>
          </cell>
        </row>
        <row r="487">
          <cell r="C487" t="str">
            <v>45-54|3</v>
          </cell>
          <cell r="D487">
            <v>20</v>
          </cell>
          <cell r="E487">
            <v>1</v>
          </cell>
          <cell r="F487" t="str">
            <v>0.1st percentile</v>
          </cell>
        </row>
        <row r="488">
          <cell r="C488" t="str">
            <v>45-54|4</v>
          </cell>
          <cell r="D488">
            <v>20</v>
          </cell>
          <cell r="E488">
            <v>1</v>
          </cell>
          <cell r="F488" t="str">
            <v>0.1st percentile</v>
          </cell>
        </row>
        <row r="489">
          <cell r="C489" t="str">
            <v>45-54|5</v>
          </cell>
          <cell r="D489">
            <v>20</v>
          </cell>
          <cell r="E489">
            <v>1</v>
          </cell>
          <cell r="F489" t="str">
            <v>0.1st percentile</v>
          </cell>
        </row>
        <row r="490">
          <cell r="C490" t="str">
            <v>45-54|6</v>
          </cell>
          <cell r="D490">
            <v>20</v>
          </cell>
          <cell r="E490">
            <v>1</v>
          </cell>
          <cell r="F490" t="str">
            <v>0.1st percentile</v>
          </cell>
        </row>
        <row r="491">
          <cell r="C491" t="str">
            <v>45-54|7</v>
          </cell>
          <cell r="D491">
            <v>20</v>
          </cell>
          <cell r="E491">
            <v>1</v>
          </cell>
          <cell r="F491" t="str">
            <v>0.1st percentile</v>
          </cell>
        </row>
        <row r="492">
          <cell r="C492" t="str">
            <v>45-54|8</v>
          </cell>
          <cell r="D492">
            <v>20</v>
          </cell>
          <cell r="E492">
            <v>1</v>
          </cell>
          <cell r="F492" t="str">
            <v>0.1st percentile</v>
          </cell>
        </row>
        <row r="493">
          <cell r="C493" t="str">
            <v>45-54|9</v>
          </cell>
          <cell r="D493">
            <v>20</v>
          </cell>
          <cell r="E493">
            <v>1</v>
          </cell>
          <cell r="F493" t="str">
            <v>0.1st percentile</v>
          </cell>
        </row>
        <row r="494">
          <cell r="C494" t="str">
            <v>45-54|10</v>
          </cell>
          <cell r="D494">
            <v>20</v>
          </cell>
          <cell r="E494">
            <v>1</v>
          </cell>
          <cell r="F494" t="str">
            <v>0.1st percentile</v>
          </cell>
        </row>
        <row r="495">
          <cell r="C495" t="str">
            <v>45-54|11</v>
          </cell>
          <cell r="D495">
            <v>20</v>
          </cell>
          <cell r="E495">
            <v>1</v>
          </cell>
          <cell r="F495" t="str">
            <v>0.1st percentile</v>
          </cell>
        </row>
        <row r="496">
          <cell r="C496" t="str">
            <v>45-54|12</v>
          </cell>
          <cell r="D496">
            <v>21</v>
          </cell>
          <cell r="E496">
            <v>1</v>
          </cell>
          <cell r="F496" t="str">
            <v>0.1st percentile</v>
          </cell>
        </row>
        <row r="497">
          <cell r="C497" t="str">
            <v>45-54|13</v>
          </cell>
          <cell r="D497">
            <v>22</v>
          </cell>
          <cell r="E497">
            <v>2</v>
          </cell>
          <cell r="F497" t="str">
            <v>0.4th percentile</v>
          </cell>
        </row>
        <row r="498">
          <cell r="C498" t="str">
            <v>45-54|14</v>
          </cell>
          <cell r="D498">
            <v>23</v>
          </cell>
          <cell r="E498">
            <v>2</v>
          </cell>
          <cell r="F498" t="str">
            <v>0.4th percentile</v>
          </cell>
        </row>
        <row r="499">
          <cell r="C499" t="str">
            <v>45-54|15</v>
          </cell>
          <cell r="D499">
            <v>24</v>
          </cell>
          <cell r="E499">
            <v>2</v>
          </cell>
          <cell r="F499" t="str">
            <v>0.4th percentile</v>
          </cell>
        </row>
        <row r="500">
          <cell r="C500" t="str">
            <v>45-54|16</v>
          </cell>
          <cell r="D500">
            <v>25</v>
          </cell>
          <cell r="E500">
            <v>3</v>
          </cell>
          <cell r="F500" t="str">
            <v>1st percentile</v>
          </cell>
        </row>
        <row r="501">
          <cell r="C501" t="str">
            <v>45-54|17</v>
          </cell>
          <cell r="D501">
            <v>26</v>
          </cell>
          <cell r="E501">
            <v>3</v>
          </cell>
          <cell r="F501" t="str">
            <v>1st percentile</v>
          </cell>
        </row>
        <row r="502">
          <cell r="C502" t="str">
            <v>45-54|18</v>
          </cell>
          <cell r="D502">
            <v>27</v>
          </cell>
          <cell r="E502">
            <v>3</v>
          </cell>
          <cell r="F502" t="str">
            <v>1st percentile</v>
          </cell>
        </row>
        <row r="503">
          <cell r="C503" t="str">
            <v>45-54|19</v>
          </cell>
          <cell r="D503">
            <v>28</v>
          </cell>
          <cell r="E503">
            <v>3</v>
          </cell>
          <cell r="F503" t="str">
            <v>1st percentile</v>
          </cell>
        </row>
        <row r="504">
          <cell r="C504" t="str">
            <v>45-54|20</v>
          </cell>
          <cell r="D504">
            <v>29</v>
          </cell>
          <cell r="E504">
            <v>4</v>
          </cell>
          <cell r="F504" t="str">
            <v>2nd percentile</v>
          </cell>
        </row>
        <row r="505">
          <cell r="C505" t="str">
            <v>45-54|21</v>
          </cell>
          <cell r="D505">
            <v>30</v>
          </cell>
          <cell r="E505">
            <v>4</v>
          </cell>
          <cell r="F505" t="str">
            <v>2nd percentile</v>
          </cell>
        </row>
        <row r="506">
          <cell r="C506" t="str">
            <v>45-54|22</v>
          </cell>
          <cell r="D506">
            <v>31</v>
          </cell>
          <cell r="E506">
            <v>4</v>
          </cell>
          <cell r="F506" t="str">
            <v>2nd percentile</v>
          </cell>
        </row>
        <row r="507">
          <cell r="C507" t="str">
            <v>45-54|23</v>
          </cell>
          <cell r="D507">
            <v>32</v>
          </cell>
          <cell r="E507">
            <v>5</v>
          </cell>
          <cell r="F507" t="str">
            <v>5th percentile</v>
          </cell>
        </row>
        <row r="508">
          <cell r="C508" t="str">
            <v>45-54|24</v>
          </cell>
          <cell r="D508">
            <v>33</v>
          </cell>
          <cell r="E508">
            <v>5</v>
          </cell>
          <cell r="F508" t="str">
            <v>5th percentile</v>
          </cell>
        </row>
        <row r="509">
          <cell r="C509" t="str">
            <v>45-54|25</v>
          </cell>
          <cell r="D509">
            <v>34</v>
          </cell>
          <cell r="E509">
            <v>5</v>
          </cell>
          <cell r="F509" t="str">
            <v>5th percentile</v>
          </cell>
        </row>
        <row r="510">
          <cell r="C510" t="str">
            <v>45-54|26</v>
          </cell>
          <cell r="D510">
            <v>35</v>
          </cell>
          <cell r="E510">
            <v>6</v>
          </cell>
          <cell r="F510" t="str">
            <v>9th percentile</v>
          </cell>
        </row>
        <row r="511">
          <cell r="C511" t="str">
            <v>45-54|27</v>
          </cell>
          <cell r="D511">
            <v>36</v>
          </cell>
          <cell r="E511">
            <v>6</v>
          </cell>
          <cell r="F511" t="str">
            <v>9th percentile</v>
          </cell>
        </row>
        <row r="512">
          <cell r="C512" t="str">
            <v>45-54|28</v>
          </cell>
          <cell r="D512">
            <v>37</v>
          </cell>
          <cell r="E512">
            <v>6</v>
          </cell>
          <cell r="F512" t="str">
            <v>9th percentile</v>
          </cell>
        </row>
        <row r="513">
          <cell r="C513" t="str">
            <v>45-54|29</v>
          </cell>
          <cell r="D513">
            <v>38</v>
          </cell>
          <cell r="E513">
            <v>6</v>
          </cell>
          <cell r="F513" t="str">
            <v>9th percentile</v>
          </cell>
        </row>
        <row r="514">
          <cell r="C514" t="str">
            <v>45-54|30</v>
          </cell>
          <cell r="D514">
            <v>39</v>
          </cell>
          <cell r="E514">
            <v>7</v>
          </cell>
          <cell r="F514" t="str">
            <v>16th percentile</v>
          </cell>
        </row>
        <row r="515">
          <cell r="C515" t="str">
            <v>45-54|31</v>
          </cell>
          <cell r="D515">
            <v>41</v>
          </cell>
          <cell r="E515">
            <v>7</v>
          </cell>
          <cell r="F515" t="str">
            <v>16th percentile</v>
          </cell>
        </row>
        <row r="516">
          <cell r="C516" t="str">
            <v>45-54|32</v>
          </cell>
          <cell r="D516">
            <v>42</v>
          </cell>
          <cell r="E516">
            <v>8</v>
          </cell>
          <cell r="F516" t="str">
            <v>25th percentile</v>
          </cell>
        </row>
        <row r="517">
          <cell r="C517" t="str">
            <v>45-54|33</v>
          </cell>
          <cell r="D517">
            <v>43</v>
          </cell>
          <cell r="E517">
            <v>8</v>
          </cell>
          <cell r="F517" t="str">
            <v>25th percentile</v>
          </cell>
        </row>
        <row r="518">
          <cell r="C518" t="str">
            <v>45-54|34</v>
          </cell>
          <cell r="D518">
            <v>44</v>
          </cell>
          <cell r="E518">
            <v>8</v>
          </cell>
          <cell r="F518" t="str">
            <v>25th percentile</v>
          </cell>
        </row>
        <row r="519">
          <cell r="C519" t="str">
            <v>45-54|35</v>
          </cell>
          <cell r="D519">
            <v>45</v>
          </cell>
          <cell r="E519">
            <v>9</v>
          </cell>
          <cell r="F519" t="str">
            <v>37th percentile</v>
          </cell>
        </row>
        <row r="520">
          <cell r="C520" t="str">
            <v>45-54|36</v>
          </cell>
          <cell r="D520">
            <v>46</v>
          </cell>
          <cell r="E520">
            <v>9</v>
          </cell>
          <cell r="F520" t="str">
            <v>37th percentile</v>
          </cell>
        </row>
        <row r="521">
          <cell r="C521" t="str">
            <v>45-54|37</v>
          </cell>
          <cell r="D521">
            <v>48</v>
          </cell>
          <cell r="E521">
            <v>9</v>
          </cell>
          <cell r="F521" t="str">
            <v>37th percentile</v>
          </cell>
        </row>
        <row r="522">
          <cell r="C522" t="str">
            <v>45-54|38</v>
          </cell>
          <cell r="D522">
            <v>49</v>
          </cell>
          <cell r="E522">
            <v>10</v>
          </cell>
          <cell r="F522" t="str">
            <v>50th percentile</v>
          </cell>
        </row>
        <row r="523">
          <cell r="C523" t="str">
            <v>45-54|39</v>
          </cell>
          <cell r="D523">
            <v>50</v>
          </cell>
          <cell r="E523">
            <v>10</v>
          </cell>
          <cell r="F523" t="str">
            <v>50th percentile</v>
          </cell>
        </row>
        <row r="524">
          <cell r="C524" t="str">
            <v>45-54|40</v>
          </cell>
          <cell r="D524">
            <v>51</v>
          </cell>
          <cell r="E524">
            <v>10</v>
          </cell>
          <cell r="F524" t="str">
            <v>50th percentile</v>
          </cell>
        </row>
        <row r="525">
          <cell r="C525" t="str">
            <v>45-54|41</v>
          </cell>
          <cell r="D525">
            <v>53</v>
          </cell>
          <cell r="E525">
            <v>11</v>
          </cell>
          <cell r="F525" t="str">
            <v>63rd percentile</v>
          </cell>
        </row>
        <row r="526">
          <cell r="C526" t="str">
            <v>45-54|42</v>
          </cell>
          <cell r="D526">
            <v>54</v>
          </cell>
          <cell r="E526">
            <v>11</v>
          </cell>
          <cell r="F526" t="str">
            <v>63rd percentile</v>
          </cell>
        </row>
        <row r="527">
          <cell r="C527" t="str">
            <v>45-54|43</v>
          </cell>
          <cell r="D527">
            <v>56</v>
          </cell>
          <cell r="E527">
            <v>12</v>
          </cell>
          <cell r="F527" t="str">
            <v>75th percentile</v>
          </cell>
        </row>
        <row r="528">
          <cell r="C528" t="str">
            <v>45-54|44</v>
          </cell>
          <cell r="D528">
            <v>57</v>
          </cell>
          <cell r="E528">
            <v>12</v>
          </cell>
          <cell r="F528" t="str">
            <v>75th percentile</v>
          </cell>
        </row>
        <row r="529">
          <cell r="C529" t="str">
            <v>45-54|45</v>
          </cell>
          <cell r="D529">
            <v>59</v>
          </cell>
          <cell r="E529">
            <v>13</v>
          </cell>
          <cell r="F529" t="str">
            <v>84th percentile</v>
          </cell>
        </row>
        <row r="530">
          <cell r="C530" t="str">
            <v>45-54|46</v>
          </cell>
          <cell r="D530">
            <v>61</v>
          </cell>
          <cell r="E530">
            <v>13</v>
          </cell>
          <cell r="F530" t="str">
            <v>84th percentile</v>
          </cell>
        </row>
        <row r="531">
          <cell r="C531" t="str">
            <v>45-54|47</v>
          </cell>
          <cell r="D531">
            <v>63</v>
          </cell>
          <cell r="E531">
            <v>14</v>
          </cell>
          <cell r="F531" t="str">
            <v>91st percentile</v>
          </cell>
        </row>
        <row r="532">
          <cell r="C532" t="str">
            <v>45-54|48</v>
          </cell>
          <cell r="D532">
            <v>65</v>
          </cell>
          <cell r="E532">
            <v>15</v>
          </cell>
          <cell r="F532" t="str">
            <v>95th percentile</v>
          </cell>
        </row>
        <row r="533">
          <cell r="C533" t="str">
            <v>45-54|49</v>
          </cell>
          <cell r="D533">
            <v>67</v>
          </cell>
          <cell r="E533">
            <v>15</v>
          </cell>
          <cell r="F533" t="str">
            <v>95th percentile</v>
          </cell>
        </row>
        <row r="534">
          <cell r="C534" t="str">
            <v>45-54|50</v>
          </cell>
          <cell r="D534">
            <v>70</v>
          </cell>
          <cell r="E534">
            <v>16</v>
          </cell>
          <cell r="F534" t="str">
            <v>98th percentile</v>
          </cell>
        </row>
        <row r="535">
          <cell r="C535" t="str">
            <v>45-54|51</v>
          </cell>
          <cell r="D535">
            <v>73</v>
          </cell>
          <cell r="E535">
            <v>17</v>
          </cell>
          <cell r="F535" t="str">
            <v>99th percentile</v>
          </cell>
        </row>
        <row r="536">
          <cell r="C536" t="str">
            <v>45-54|52</v>
          </cell>
          <cell r="D536">
            <v>78</v>
          </cell>
          <cell r="E536">
            <v>18</v>
          </cell>
          <cell r="F536" t="str">
            <v>99.6th percentile</v>
          </cell>
        </row>
        <row r="537">
          <cell r="C537" t="str">
            <v>45-54|53</v>
          </cell>
          <cell r="D537">
            <v>80</v>
          </cell>
          <cell r="E537">
            <v>19</v>
          </cell>
          <cell r="F537" t="str">
            <v>99.9th percentile</v>
          </cell>
        </row>
        <row r="538">
          <cell r="C538" t="str">
            <v>45-54|54</v>
          </cell>
          <cell r="D538">
            <v>80</v>
          </cell>
          <cell r="E538">
            <v>19</v>
          </cell>
          <cell r="F538" t="str">
            <v>99.9th percentile</v>
          </cell>
        </row>
        <row r="539">
          <cell r="C539" t="str">
            <v>45-54|55</v>
          </cell>
          <cell r="D539">
            <v>80</v>
          </cell>
          <cell r="E539">
            <v>19</v>
          </cell>
          <cell r="F539" t="str">
            <v>99.9th percentile</v>
          </cell>
        </row>
        <row r="540">
          <cell r="C540" t="str">
            <v>45-54|56</v>
          </cell>
          <cell r="D540">
            <v>80</v>
          </cell>
          <cell r="E540">
            <v>19</v>
          </cell>
          <cell r="F540" t="str">
            <v>99.9th percentile</v>
          </cell>
        </row>
        <row r="541">
          <cell r="C541" t="str">
            <v>45-54|57</v>
          </cell>
          <cell r="D541">
            <v>80</v>
          </cell>
          <cell r="E541">
            <v>19</v>
          </cell>
          <cell r="F541" t="str">
            <v>99.9th percentile</v>
          </cell>
        </row>
        <row r="542">
          <cell r="C542" t="str">
            <v>45-54|58</v>
          </cell>
          <cell r="D542">
            <v>80</v>
          </cell>
          <cell r="E542">
            <v>19</v>
          </cell>
          <cell r="F542" t="str">
            <v>99.9th percentile</v>
          </cell>
        </row>
        <row r="543">
          <cell r="C543" t="str">
            <v>45-54|59</v>
          </cell>
          <cell r="D543">
            <v>80</v>
          </cell>
          <cell r="E543">
            <v>19</v>
          </cell>
          <cell r="F543" t="str">
            <v>99.9th percentile</v>
          </cell>
        </row>
        <row r="544">
          <cell r="C544" t="str">
            <v>55-64|0</v>
          </cell>
          <cell r="D544">
            <v>20</v>
          </cell>
          <cell r="E544">
            <v>1</v>
          </cell>
          <cell r="F544" t="str">
            <v>0.1st percentile</v>
          </cell>
        </row>
        <row r="545">
          <cell r="C545" t="str">
            <v>55-64|1</v>
          </cell>
          <cell r="D545">
            <v>20</v>
          </cell>
          <cell r="E545">
            <v>1</v>
          </cell>
          <cell r="F545" t="str">
            <v>0.1st percentile</v>
          </cell>
        </row>
        <row r="546">
          <cell r="C546" t="str">
            <v>55-64|2</v>
          </cell>
          <cell r="D546">
            <v>20</v>
          </cell>
          <cell r="E546">
            <v>1</v>
          </cell>
          <cell r="F546" t="str">
            <v>0.1st percentile</v>
          </cell>
        </row>
        <row r="547">
          <cell r="C547" t="str">
            <v>55-64|3</v>
          </cell>
          <cell r="D547">
            <v>20</v>
          </cell>
          <cell r="E547">
            <v>1</v>
          </cell>
          <cell r="F547" t="str">
            <v>0.1st percentile</v>
          </cell>
        </row>
        <row r="548">
          <cell r="C548" t="str">
            <v>55-64|4</v>
          </cell>
          <cell r="D548">
            <v>20</v>
          </cell>
          <cell r="E548">
            <v>1</v>
          </cell>
          <cell r="F548" t="str">
            <v>0.1st percentile</v>
          </cell>
        </row>
        <row r="549">
          <cell r="C549" t="str">
            <v>55-64|5</v>
          </cell>
          <cell r="D549">
            <v>20</v>
          </cell>
          <cell r="E549">
            <v>1</v>
          </cell>
          <cell r="F549" t="str">
            <v>0.1st percentile</v>
          </cell>
        </row>
        <row r="550">
          <cell r="C550" t="str">
            <v>55-64|6</v>
          </cell>
          <cell r="D550">
            <v>20</v>
          </cell>
          <cell r="E550">
            <v>1</v>
          </cell>
          <cell r="F550" t="str">
            <v>0.1st percentile</v>
          </cell>
        </row>
        <row r="551">
          <cell r="C551" t="str">
            <v>55-64|7</v>
          </cell>
          <cell r="D551">
            <v>20</v>
          </cell>
          <cell r="E551">
            <v>1</v>
          </cell>
          <cell r="F551" t="str">
            <v>0.1st percentile</v>
          </cell>
        </row>
        <row r="552">
          <cell r="C552" t="str">
            <v>55-64|8</v>
          </cell>
          <cell r="D552">
            <v>20</v>
          </cell>
          <cell r="E552">
            <v>1</v>
          </cell>
          <cell r="F552" t="str">
            <v>0.1st percentile</v>
          </cell>
        </row>
        <row r="553">
          <cell r="C553" t="str">
            <v>55-64|9</v>
          </cell>
          <cell r="D553">
            <v>20</v>
          </cell>
          <cell r="E553">
            <v>1</v>
          </cell>
          <cell r="F553" t="str">
            <v>0.1st percentile</v>
          </cell>
        </row>
        <row r="554">
          <cell r="C554" t="str">
            <v>55-64|10</v>
          </cell>
          <cell r="D554">
            <v>21</v>
          </cell>
          <cell r="E554">
            <v>1</v>
          </cell>
          <cell r="F554" t="str">
            <v>0.1st percentile</v>
          </cell>
        </row>
        <row r="555">
          <cell r="C555" t="str">
            <v>55-64|11</v>
          </cell>
          <cell r="D555">
            <v>22</v>
          </cell>
          <cell r="E555">
            <v>2</v>
          </cell>
          <cell r="F555" t="str">
            <v>0.4th percentile</v>
          </cell>
        </row>
        <row r="556">
          <cell r="C556" t="str">
            <v>55-64|12</v>
          </cell>
          <cell r="D556">
            <v>23</v>
          </cell>
          <cell r="E556">
            <v>2</v>
          </cell>
          <cell r="F556" t="str">
            <v>0.4th percentile</v>
          </cell>
        </row>
        <row r="557">
          <cell r="C557" t="str">
            <v>55-64|13</v>
          </cell>
          <cell r="D557">
            <v>23</v>
          </cell>
          <cell r="E557">
            <v>2</v>
          </cell>
          <cell r="F557" t="str">
            <v>0.4th percentile</v>
          </cell>
        </row>
        <row r="558">
          <cell r="C558" t="str">
            <v>55-64|14</v>
          </cell>
          <cell r="D558">
            <v>24</v>
          </cell>
          <cell r="E558">
            <v>2</v>
          </cell>
          <cell r="F558" t="str">
            <v>0.4th percentile</v>
          </cell>
        </row>
        <row r="559">
          <cell r="C559" t="str">
            <v>55-64|15</v>
          </cell>
          <cell r="D559">
            <v>25</v>
          </cell>
          <cell r="E559">
            <v>3</v>
          </cell>
          <cell r="F559" t="str">
            <v>1st percentile</v>
          </cell>
        </row>
        <row r="560">
          <cell r="C560" t="str">
            <v>55-64|16</v>
          </cell>
          <cell r="D560">
            <v>26</v>
          </cell>
          <cell r="E560">
            <v>3</v>
          </cell>
          <cell r="F560" t="str">
            <v>1st percentile</v>
          </cell>
        </row>
        <row r="561">
          <cell r="C561" t="str">
            <v>55-64|17</v>
          </cell>
          <cell r="D561">
            <v>27</v>
          </cell>
          <cell r="E561">
            <v>3</v>
          </cell>
          <cell r="F561" t="str">
            <v>1st percentile</v>
          </cell>
        </row>
        <row r="562">
          <cell r="C562" t="str">
            <v>55-64|18</v>
          </cell>
          <cell r="D562">
            <v>28</v>
          </cell>
          <cell r="E562">
            <v>3</v>
          </cell>
          <cell r="F562" t="str">
            <v>1st percentile</v>
          </cell>
        </row>
        <row r="563">
          <cell r="C563" t="str">
            <v>55-64|19</v>
          </cell>
          <cell r="D563">
            <v>29</v>
          </cell>
          <cell r="E563">
            <v>4</v>
          </cell>
          <cell r="F563" t="str">
            <v>2nd percentile</v>
          </cell>
        </row>
        <row r="564">
          <cell r="C564" t="str">
            <v>55-64|20</v>
          </cell>
          <cell r="D564">
            <v>30</v>
          </cell>
          <cell r="E564">
            <v>4</v>
          </cell>
          <cell r="F564" t="str">
            <v>2nd percentile</v>
          </cell>
        </row>
        <row r="565">
          <cell r="C565" t="str">
            <v>55-64|21</v>
          </cell>
          <cell r="D565">
            <v>31</v>
          </cell>
          <cell r="E565">
            <v>4</v>
          </cell>
          <cell r="F565" t="str">
            <v>2nd percentile</v>
          </cell>
        </row>
        <row r="566">
          <cell r="C566" t="str">
            <v>55-64|22</v>
          </cell>
          <cell r="D566">
            <v>32</v>
          </cell>
          <cell r="E566">
            <v>5</v>
          </cell>
          <cell r="F566" t="str">
            <v>5th percentile</v>
          </cell>
        </row>
        <row r="567">
          <cell r="C567" t="str">
            <v>55-64|23</v>
          </cell>
          <cell r="D567">
            <v>33</v>
          </cell>
          <cell r="E567">
            <v>5</v>
          </cell>
          <cell r="F567" t="str">
            <v>5th percentile</v>
          </cell>
        </row>
        <row r="568">
          <cell r="C568" t="str">
            <v>55-64|24</v>
          </cell>
          <cell r="D568">
            <v>34</v>
          </cell>
          <cell r="E568">
            <v>5</v>
          </cell>
          <cell r="F568" t="str">
            <v>5th percentile</v>
          </cell>
        </row>
        <row r="569">
          <cell r="C569" t="str">
            <v>55-64|25</v>
          </cell>
          <cell r="D569">
            <v>35</v>
          </cell>
          <cell r="E569">
            <v>6</v>
          </cell>
          <cell r="F569" t="str">
            <v>9th percentile</v>
          </cell>
        </row>
        <row r="570">
          <cell r="C570" t="str">
            <v>55-64|26</v>
          </cell>
          <cell r="D570">
            <v>36</v>
          </cell>
          <cell r="E570">
            <v>6</v>
          </cell>
          <cell r="F570" t="str">
            <v>9th percentile</v>
          </cell>
        </row>
        <row r="571">
          <cell r="C571" t="str">
            <v>55-64|27</v>
          </cell>
          <cell r="D571">
            <v>37</v>
          </cell>
          <cell r="E571">
            <v>6</v>
          </cell>
          <cell r="F571" t="str">
            <v>9th percentile</v>
          </cell>
        </row>
        <row r="572">
          <cell r="C572" t="str">
            <v>55-64|28</v>
          </cell>
          <cell r="D572">
            <v>38</v>
          </cell>
          <cell r="E572">
            <v>6</v>
          </cell>
          <cell r="F572" t="str">
            <v>9th percentile</v>
          </cell>
        </row>
        <row r="573">
          <cell r="C573" t="str">
            <v>55-64|29</v>
          </cell>
          <cell r="D573">
            <v>39</v>
          </cell>
          <cell r="E573">
            <v>7</v>
          </cell>
          <cell r="F573" t="str">
            <v>16th percentile</v>
          </cell>
        </row>
        <row r="574">
          <cell r="C574" t="str">
            <v>55-64|30</v>
          </cell>
          <cell r="D574">
            <v>41</v>
          </cell>
          <cell r="E574">
            <v>7</v>
          </cell>
          <cell r="F574" t="str">
            <v>16th percentile</v>
          </cell>
        </row>
        <row r="575">
          <cell r="C575" t="str">
            <v>55-64|31</v>
          </cell>
          <cell r="D575">
            <v>42</v>
          </cell>
          <cell r="E575">
            <v>8</v>
          </cell>
          <cell r="F575" t="str">
            <v>25th percentile</v>
          </cell>
        </row>
        <row r="576">
          <cell r="C576" t="str">
            <v>55-64|32</v>
          </cell>
          <cell r="D576">
            <v>43</v>
          </cell>
          <cell r="E576">
            <v>8</v>
          </cell>
          <cell r="F576" t="str">
            <v>25th percentile</v>
          </cell>
        </row>
        <row r="577">
          <cell r="C577" t="str">
            <v>55-64|33</v>
          </cell>
          <cell r="D577">
            <v>44</v>
          </cell>
          <cell r="E577">
            <v>8</v>
          </cell>
          <cell r="F577" t="str">
            <v>25th percentile</v>
          </cell>
        </row>
        <row r="578">
          <cell r="C578" t="str">
            <v>55-64|34</v>
          </cell>
          <cell r="D578">
            <v>45</v>
          </cell>
          <cell r="E578">
            <v>9</v>
          </cell>
          <cell r="F578" t="str">
            <v>37th percentile</v>
          </cell>
        </row>
        <row r="579">
          <cell r="C579" t="str">
            <v>55-64|35</v>
          </cell>
          <cell r="D579">
            <v>46</v>
          </cell>
          <cell r="E579">
            <v>9</v>
          </cell>
          <cell r="F579" t="str">
            <v>37th percentile</v>
          </cell>
        </row>
        <row r="580">
          <cell r="C580" t="str">
            <v>55-64|36</v>
          </cell>
          <cell r="D580">
            <v>47</v>
          </cell>
          <cell r="E580">
            <v>9</v>
          </cell>
          <cell r="F580" t="str">
            <v>37th percentile</v>
          </cell>
        </row>
        <row r="581">
          <cell r="C581" t="str">
            <v>55-64|37</v>
          </cell>
          <cell r="D581">
            <v>48</v>
          </cell>
          <cell r="E581">
            <v>9</v>
          </cell>
          <cell r="F581" t="str">
            <v>37th percentile</v>
          </cell>
        </row>
        <row r="582">
          <cell r="C582" t="str">
            <v>55-64|38</v>
          </cell>
          <cell r="D582">
            <v>49</v>
          </cell>
          <cell r="E582">
            <v>10</v>
          </cell>
          <cell r="F582" t="str">
            <v>50th percentile</v>
          </cell>
        </row>
        <row r="583">
          <cell r="C583" t="str">
            <v>55-64|39</v>
          </cell>
          <cell r="D583">
            <v>50</v>
          </cell>
          <cell r="E583">
            <v>10</v>
          </cell>
          <cell r="F583" t="str">
            <v>50th percentile</v>
          </cell>
        </row>
        <row r="584">
          <cell r="C584" t="str">
            <v>55-64|40</v>
          </cell>
          <cell r="D584">
            <v>51</v>
          </cell>
          <cell r="E584">
            <v>10</v>
          </cell>
          <cell r="F584" t="str">
            <v>50th percentile</v>
          </cell>
        </row>
        <row r="585">
          <cell r="C585" t="str">
            <v>55-64|41</v>
          </cell>
          <cell r="D585">
            <v>53</v>
          </cell>
          <cell r="E585">
            <v>11</v>
          </cell>
          <cell r="F585" t="str">
            <v>63rd percentile</v>
          </cell>
        </row>
        <row r="586">
          <cell r="C586" t="str">
            <v>55-64|42</v>
          </cell>
          <cell r="D586">
            <v>54</v>
          </cell>
          <cell r="E586">
            <v>11</v>
          </cell>
          <cell r="F586" t="str">
            <v>63rd percentile</v>
          </cell>
        </row>
        <row r="587">
          <cell r="C587" t="str">
            <v>55-64|43</v>
          </cell>
          <cell r="D587">
            <v>56</v>
          </cell>
          <cell r="E587">
            <v>12</v>
          </cell>
          <cell r="F587" t="str">
            <v>75th percentile</v>
          </cell>
        </row>
        <row r="588">
          <cell r="C588" t="str">
            <v>55-64|44</v>
          </cell>
          <cell r="D588">
            <v>57</v>
          </cell>
          <cell r="E588">
            <v>12</v>
          </cell>
          <cell r="F588" t="str">
            <v>75th percentile</v>
          </cell>
        </row>
        <row r="589">
          <cell r="C589" t="str">
            <v>55-64|45</v>
          </cell>
          <cell r="D589">
            <v>59</v>
          </cell>
          <cell r="E589">
            <v>13</v>
          </cell>
          <cell r="F589" t="str">
            <v>84th percentile</v>
          </cell>
        </row>
        <row r="590">
          <cell r="C590" t="str">
            <v>55-64|46</v>
          </cell>
          <cell r="D590">
            <v>61</v>
          </cell>
          <cell r="E590">
            <v>13</v>
          </cell>
          <cell r="F590" t="str">
            <v>84th percentile</v>
          </cell>
        </row>
        <row r="591">
          <cell r="C591" t="str">
            <v>55-64|47</v>
          </cell>
          <cell r="D591">
            <v>63</v>
          </cell>
          <cell r="E591">
            <v>14</v>
          </cell>
          <cell r="F591" t="str">
            <v>91st percentile</v>
          </cell>
        </row>
        <row r="592">
          <cell r="C592" t="str">
            <v>55-64|48</v>
          </cell>
          <cell r="D592">
            <v>65</v>
          </cell>
          <cell r="E592">
            <v>15</v>
          </cell>
          <cell r="F592" t="str">
            <v>95th percentile</v>
          </cell>
        </row>
        <row r="593">
          <cell r="C593" t="str">
            <v>55-64|49</v>
          </cell>
          <cell r="D593">
            <v>67</v>
          </cell>
          <cell r="E593">
            <v>15</v>
          </cell>
          <cell r="F593" t="str">
            <v>95th percentile</v>
          </cell>
        </row>
        <row r="594">
          <cell r="C594" t="str">
            <v>55-64|50</v>
          </cell>
          <cell r="D594">
            <v>70</v>
          </cell>
          <cell r="E594">
            <v>16</v>
          </cell>
          <cell r="F594" t="str">
            <v>98th percentile</v>
          </cell>
        </row>
        <row r="595">
          <cell r="C595" t="str">
            <v>55-64|51</v>
          </cell>
          <cell r="D595">
            <v>73</v>
          </cell>
          <cell r="E595">
            <v>17</v>
          </cell>
          <cell r="F595" t="str">
            <v>99th percentile</v>
          </cell>
        </row>
        <row r="596">
          <cell r="C596" t="str">
            <v>55-64|52</v>
          </cell>
          <cell r="D596">
            <v>78</v>
          </cell>
          <cell r="E596">
            <v>18</v>
          </cell>
          <cell r="F596" t="str">
            <v>99.6th percentile</v>
          </cell>
        </row>
        <row r="597">
          <cell r="C597" t="str">
            <v>55-64|53</v>
          </cell>
          <cell r="D597">
            <v>80</v>
          </cell>
          <cell r="E597">
            <v>19</v>
          </cell>
          <cell r="F597" t="str">
            <v>99.9th percentile</v>
          </cell>
        </row>
        <row r="598">
          <cell r="C598" t="str">
            <v>55-64|54</v>
          </cell>
          <cell r="D598">
            <v>80</v>
          </cell>
          <cell r="E598">
            <v>19</v>
          </cell>
          <cell r="F598" t="str">
            <v>99.9th percentile</v>
          </cell>
        </row>
        <row r="599">
          <cell r="C599" t="str">
            <v>55-64|55</v>
          </cell>
          <cell r="D599">
            <v>80</v>
          </cell>
          <cell r="E599">
            <v>19</v>
          </cell>
          <cell r="F599" t="str">
            <v>99.9th percentile</v>
          </cell>
        </row>
        <row r="600">
          <cell r="C600" t="str">
            <v>55-64|56</v>
          </cell>
          <cell r="D600">
            <v>80</v>
          </cell>
          <cell r="E600">
            <v>19</v>
          </cell>
          <cell r="F600" t="str">
            <v>99.9th percentile</v>
          </cell>
        </row>
        <row r="601">
          <cell r="C601" t="str">
            <v>55-64|57</v>
          </cell>
          <cell r="D601">
            <v>80</v>
          </cell>
          <cell r="E601">
            <v>19</v>
          </cell>
          <cell r="F601" t="str">
            <v>99.9th percentile</v>
          </cell>
        </row>
        <row r="602">
          <cell r="C602" t="str">
            <v>55-64|58</v>
          </cell>
          <cell r="D602">
            <v>80</v>
          </cell>
          <cell r="E602">
            <v>19</v>
          </cell>
          <cell r="F602" t="str">
            <v>99.9th percentile</v>
          </cell>
        </row>
        <row r="603">
          <cell r="C603" t="str">
            <v>55-64|59</v>
          </cell>
          <cell r="D603">
            <v>80</v>
          </cell>
          <cell r="E603">
            <v>19</v>
          </cell>
          <cell r="F603" t="str">
            <v>99.9th percentile</v>
          </cell>
        </row>
        <row r="604">
          <cell r="C604" t="str">
            <v>65-69|0</v>
          </cell>
          <cell r="D604">
            <v>20</v>
          </cell>
          <cell r="E604">
            <v>1</v>
          </cell>
          <cell r="F604" t="str">
            <v>0.1st percentile</v>
          </cell>
        </row>
        <row r="605">
          <cell r="C605" t="str">
            <v>65-69|1</v>
          </cell>
          <cell r="D605">
            <v>20</v>
          </cell>
          <cell r="E605">
            <v>1</v>
          </cell>
          <cell r="F605" t="str">
            <v>0.1st percentile</v>
          </cell>
        </row>
        <row r="606">
          <cell r="C606" t="str">
            <v>65-69|2</v>
          </cell>
          <cell r="D606">
            <v>20</v>
          </cell>
          <cell r="E606">
            <v>1</v>
          </cell>
          <cell r="F606" t="str">
            <v>0.1st percentile</v>
          </cell>
        </row>
        <row r="607">
          <cell r="C607" t="str">
            <v>65-69|3</v>
          </cell>
          <cell r="D607">
            <v>20</v>
          </cell>
          <cell r="E607">
            <v>1</v>
          </cell>
          <cell r="F607" t="str">
            <v>0.1st percentile</v>
          </cell>
        </row>
        <row r="608">
          <cell r="C608" t="str">
            <v>65-69|4</v>
          </cell>
          <cell r="D608">
            <v>20</v>
          </cell>
          <cell r="E608">
            <v>1</v>
          </cell>
          <cell r="F608" t="str">
            <v>0.1st percentile</v>
          </cell>
        </row>
        <row r="609">
          <cell r="C609" t="str">
            <v>65-69|5</v>
          </cell>
          <cell r="D609">
            <v>20</v>
          </cell>
          <cell r="E609">
            <v>1</v>
          </cell>
          <cell r="F609" t="str">
            <v>0.1st percentile</v>
          </cell>
        </row>
        <row r="610">
          <cell r="C610" t="str">
            <v>65-69|6</v>
          </cell>
          <cell r="D610">
            <v>20</v>
          </cell>
          <cell r="E610">
            <v>1</v>
          </cell>
          <cell r="F610" t="str">
            <v>0.1st percentile</v>
          </cell>
        </row>
        <row r="611">
          <cell r="C611" t="str">
            <v>65-69|7</v>
          </cell>
          <cell r="D611">
            <v>20</v>
          </cell>
          <cell r="E611">
            <v>1</v>
          </cell>
          <cell r="F611" t="str">
            <v>0.1st percentile</v>
          </cell>
        </row>
        <row r="612">
          <cell r="C612" t="str">
            <v>65-69|8</v>
          </cell>
          <cell r="D612">
            <v>20</v>
          </cell>
          <cell r="E612">
            <v>1</v>
          </cell>
          <cell r="F612" t="str">
            <v>0.1st percentile</v>
          </cell>
        </row>
        <row r="613">
          <cell r="C613" t="str">
            <v>65-69|9</v>
          </cell>
          <cell r="D613">
            <v>21</v>
          </cell>
          <cell r="E613">
            <v>1</v>
          </cell>
          <cell r="F613" t="str">
            <v>0.1st percentile</v>
          </cell>
        </row>
        <row r="614">
          <cell r="C614" t="str">
            <v>65-69|10</v>
          </cell>
          <cell r="D614">
            <v>22</v>
          </cell>
          <cell r="E614">
            <v>2</v>
          </cell>
          <cell r="F614" t="str">
            <v>0.4th percentile</v>
          </cell>
        </row>
        <row r="615">
          <cell r="C615" t="str">
            <v>65-69|11</v>
          </cell>
          <cell r="D615">
            <v>23</v>
          </cell>
          <cell r="E615">
            <v>2</v>
          </cell>
          <cell r="F615" t="str">
            <v>0.4th percentile</v>
          </cell>
        </row>
        <row r="616">
          <cell r="C616" t="str">
            <v>65-69|12</v>
          </cell>
          <cell r="D616">
            <v>24</v>
          </cell>
          <cell r="E616">
            <v>2</v>
          </cell>
          <cell r="F616" t="str">
            <v>0.4th percentile</v>
          </cell>
        </row>
        <row r="617">
          <cell r="C617" t="str">
            <v>65-69|13</v>
          </cell>
          <cell r="D617">
            <v>25</v>
          </cell>
          <cell r="E617">
            <v>3</v>
          </cell>
          <cell r="F617" t="str">
            <v>1st percentile</v>
          </cell>
        </row>
        <row r="618">
          <cell r="C618" t="str">
            <v>65-69|14</v>
          </cell>
          <cell r="D618">
            <v>26</v>
          </cell>
          <cell r="E618">
            <v>3</v>
          </cell>
          <cell r="F618" t="str">
            <v>1st percentile</v>
          </cell>
        </row>
        <row r="619">
          <cell r="C619" t="str">
            <v>65-69|15</v>
          </cell>
          <cell r="D619">
            <v>26</v>
          </cell>
          <cell r="E619">
            <v>3</v>
          </cell>
          <cell r="F619" t="str">
            <v>1st percentile</v>
          </cell>
        </row>
        <row r="620">
          <cell r="C620" t="str">
            <v>65-69|16</v>
          </cell>
          <cell r="D620">
            <v>27</v>
          </cell>
          <cell r="E620">
            <v>3</v>
          </cell>
          <cell r="F620" t="str">
            <v>1st percentile</v>
          </cell>
        </row>
        <row r="621">
          <cell r="C621" t="str">
            <v>65-69|17</v>
          </cell>
          <cell r="D621">
            <v>28</v>
          </cell>
          <cell r="E621">
            <v>3</v>
          </cell>
          <cell r="F621" t="str">
            <v>1st percentile</v>
          </cell>
        </row>
        <row r="622">
          <cell r="C622" t="str">
            <v>65-69|18</v>
          </cell>
          <cell r="D622">
            <v>29</v>
          </cell>
          <cell r="E622">
            <v>4</v>
          </cell>
          <cell r="F622" t="str">
            <v>2nd percentile</v>
          </cell>
        </row>
        <row r="623">
          <cell r="C623" t="str">
            <v>65-69|19</v>
          </cell>
          <cell r="D623">
            <v>30</v>
          </cell>
          <cell r="E623">
            <v>4</v>
          </cell>
          <cell r="F623" t="str">
            <v>2nd percentile</v>
          </cell>
        </row>
        <row r="624">
          <cell r="C624" t="str">
            <v>65-69|20</v>
          </cell>
          <cell r="D624">
            <v>31</v>
          </cell>
          <cell r="E624">
            <v>4</v>
          </cell>
          <cell r="F624" t="str">
            <v>2nd percentile</v>
          </cell>
        </row>
        <row r="625">
          <cell r="C625" t="str">
            <v>65-69|21</v>
          </cell>
          <cell r="D625">
            <v>32</v>
          </cell>
          <cell r="E625">
            <v>5</v>
          </cell>
          <cell r="F625" t="str">
            <v>5th percentile</v>
          </cell>
        </row>
        <row r="626">
          <cell r="C626" t="str">
            <v>65-69|22</v>
          </cell>
          <cell r="D626">
            <v>33</v>
          </cell>
          <cell r="E626">
            <v>5</v>
          </cell>
          <cell r="F626" t="str">
            <v>5th percentile</v>
          </cell>
        </row>
        <row r="627">
          <cell r="C627" t="str">
            <v>65-69|23</v>
          </cell>
          <cell r="D627">
            <v>34</v>
          </cell>
          <cell r="E627">
            <v>5</v>
          </cell>
          <cell r="F627" t="str">
            <v>5th percentile</v>
          </cell>
        </row>
        <row r="628">
          <cell r="C628" t="str">
            <v>65-69|24</v>
          </cell>
          <cell r="D628">
            <v>35</v>
          </cell>
          <cell r="E628">
            <v>6</v>
          </cell>
          <cell r="F628" t="str">
            <v>9th percentile</v>
          </cell>
        </row>
        <row r="629">
          <cell r="C629" t="str">
            <v>65-69|25</v>
          </cell>
          <cell r="D629">
            <v>36</v>
          </cell>
          <cell r="E629">
            <v>6</v>
          </cell>
          <cell r="F629" t="str">
            <v>9th percentile</v>
          </cell>
        </row>
        <row r="630">
          <cell r="C630" t="str">
            <v>65-69|26</v>
          </cell>
          <cell r="D630">
            <v>37</v>
          </cell>
          <cell r="E630">
            <v>6</v>
          </cell>
          <cell r="F630" t="str">
            <v>9th percentile</v>
          </cell>
        </row>
        <row r="631">
          <cell r="C631" t="str">
            <v>65-69|27</v>
          </cell>
          <cell r="D631">
            <v>38</v>
          </cell>
          <cell r="E631">
            <v>6</v>
          </cell>
          <cell r="F631" t="str">
            <v>9th percentile</v>
          </cell>
        </row>
        <row r="632">
          <cell r="C632" t="str">
            <v>65-69|28</v>
          </cell>
          <cell r="D632">
            <v>39</v>
          </cell>
          <cell r="E632">
            <v>7</v>
          </cell>
          <cell r="F632" t="str">
            <v>16th percentile</v>
          </cell>
        </row>
        <row r="633">
          <cell r="C633" t="str">
            <v>65-69|29</v>
          </cell>
          <cell r="D633">
            <v>41</v>
          </cell>
          <cell r="E633">
            <v>7</v>
          </cell>
          <cell r="F633" t="str">
            <v>16th percentile</v>
          </cell>
        </row>
        <row r="634">
          <cell r="C634" t="str">
            <v>65-69|30</v>
          </cell>
          <cell r="D634">
            <v>42</v>
          </cell>
          <cell r="E634">
            <v>8</v>
          </cell>
          <cell r="F634" t="str">
            <v>25th percentile</v>
          </cell>
        </row>
        <row r="635">
          <cell r="C635" t="str">
            <v>65-69|31</v>
          </cell>
          <cell r="D635">
            <v>43</v>
          </cell>
          <cell r="E635">
            <v>8</v>
          </cell>
          <cell r="F635" t="str">
            <v>25th percentile</v>
          </cell>
        </row>
        <row r="636">
          <cell r="C636" t="str">
            <v>65-69|32</v>
          </cell>
          <cell r="D636">
            <v>44</v>
          </cell>
          <cell r="E636">
            <v>8</v>
          </cell>
          <cell r="F636" t="str">
            <v>25th percentile</v>
          </cell>
        </row>
        <row r="637">
          <cell r="C637" t="str">
            <v>65-69|33</v>
          </cell>
          <cell r="D637">
            <v>45</v>
          </cell>
          <cell r="E637">
            <v>9</v>
          </cell>
          <cell r="F637" t="str">
            <v>37th percentile</v>
          </cell>
        </row>
        <row r="638">
          <cell r="C638" t="str">
            <v>65-69|34</v>
          </cell>
          <cell r="D638">
            <v>46</v>
          </cell>
          <cell r="E638">
            <v>9</v>
          </cell>
          <cell r="F638" t="str">
            <v>37th percentile</v>
          </cell>
        </row>
        <row r="639">
          <cell r="C639" t="str">
            <v>65-69|35</v>
          </cell>
          <cell r="D639">
            <v>47</v>
          </cell>
          <cell r="E639">
            <v>9</v>
          </cell>
          <cell r="F639" t="str">
            <v>37th percentile</v>
          </cell>
        </row>
        <row r="640">
          <cell r="C640" t="str">
            <v>65-69|36</v>
          </cell>
          <cell r="D640">
            <v>48</v>
          </cell>
          <cell r="E640">
            <v>9</v>
          </cell>
          <cell r="F640" t="str">
            <v>37th percentile</v>
          </cell>
        </row>
        <row r="641">
          <cell r="C641" t="str">
            <v>65-69|37</v>
          </cell>
          <cell r="D641">
            <v>49</v>
          </cell>
          <cell r="E641">
            <v>10</v>
          </cell>
          <cell r="F641" t="str">
            <v>50th percentile</v>
          </cell>
        </row>
        <row r="642">
          <cell r="C642" t="str">
            <v>65-69|38</v>
          </cell>
          <cell r="D642">
            <v>50</v>
          </cell>
          <cell r="E642">
            <v>10</v>
          </cell>
          <cell r="F642" t="str">
            <v>50th percentile</v>
          </cell>
        </row>
        <row r="643">
          <cell r="C643" t="str">
            <v>65-69|39</v>
          </cell>
          <cell r="D643">
            <v>51</v>
          </cell>
          <cell r="E643">
            <v>10</v>
          </cell>
          <cell r="F643" t="str">
            <v>50th percentile</v>
          </cell>
        </row>
        <row r="644">
          <cell r="C644" t="str">
            <v>65-69|40</v>
          </cell>
          <cell r="D644">
            <v>52</v>
          </cell>
          <cell r="E644">
            <v>11</v>
          </cell>
          <cell r="F644" t="str">
            <v>63rd percentile</v>
          </cell>
        </row>
        <row r="645">
          <cell r="C645" t="str">
            <v>65-69|41</v>
          </cell>
          <cell r="D645">
            <v>54</v>
          </cell>
          <cell r="E645">
            <v>11</v>
          </cell>
          <cell r="F645" t="str">
            <v>63rd percentile</v>
          </cell>
        </row>
        <row r="646">
          <cell r="C646" t="str">
            <v>65-69|42</v>
          </cell>
          <cell r="D646">
            <v>55</v>
          </cell>
          <cell r="E646">
            <v>12</v>
          </cell>
          <cell r="F646" t="str">
            <v>75th percentile</v>
          </cell>
        </row>
        <row r="647">
          <cell r="C647" t="str">
            <v>65-69|43</v>
          </cell>
          <cell r="D647">
            <v>57</v>
          </cell>
          <cell r="E647">
            <v>12</v>
          </cell>
          <cell r="F647" t="str">
            <v>75th percentile</v>
          </cell>
        </row>
        <row r="648">
          <cell r="C648" t="str">
            <v>65-69|44</v>
          </cell>
          <cell r="D648">
            <v>58</v>
          </cell>
          <cell r="E648">
            <v>12</v>
          </cell>
          <cell r="F648" t="str">
            <v>75th percentile</v>
          </cell>
        </row>
        <row r="649">
          <cell r="C649" t="str">
            <v>65-69|45</v>
          </cell>
          <cell r="D649">
            <v>60</v>
          </cell>
          <cell r="E649">
            <v>13</v>
          </cell>
          <cell r="F649" t="str">
            <v>84th percentile</v>
          </cell>
        </row>
        <row r="650">
          <cell r="C650" t="str">
            <v>65-69|46</v>
          </cell>
          <cell r="D650">
            <v>62</v>
          </cell>
          <cell r="E650">
            <v>14</v>
          </cell>
          <cell r="F650" t="str">
            <v>91st percentile</v>
          </cell>
        </row>
        <row r="651">
          <cell r="C651" t="str">
            <v>65-69|47</v>
          </cell>
          <cell r="D651">
            <v>64</v>
          </cell>
          <cell r="E651">
            <v>14</v>
          </cell>
          <cell r="F651" t="str">
            <v>91st percentile</v>
          </cell>
        </row>
        <row r="652">
          <cell r="C652" t="str">
            <v>65-69|48</v>
          </cell>
          <cell r="D652">
            <v>66</v>
          </cell>
          <cell r="E652">
            <v>15</v>
          </cell>
          <cell r="F652" t="str">
            <v>95th percentile</v>
          </cell>
        </row>
        <row r="653">
          <cell r="C653" t="str">
            <v>65-69|49</v>
          </cell>
          <cell r="D653">
            <v>68</v>
          </cell>
          <cell r="E653">
            <v>15</v>
          </cell>
          <cell r="F653" t="str">
            <v>95th percentile</v>
          </cell>
        </row>
        <row r="654">
          <cell r="C654" t="str">
            <v>65-69|50</v>
          </cell>
          <cell r="D654">
            <v>71</v>
          </cell>
          <cell r="E654">
            <v>16</v>
          </cell>
          <cell r="F654" t="str">
            <v>98th percentile</v>
          </cell>
        </row>
        <row r="655">
          <cell r="C655" t="str">
            <v>65-69|51</v>
          </cell>
          <cell r="D655">
            <v>75</v>
          </cell>
          <cell r="E655">
            <v>18</v>
          </cell>
          <cell r="F655" t="str">
            <v>99.6th percentile</v>
          </cell>
        </row>
        <row r="656">
          <cell r="C656" t="str">
            <v>65-69|52</v>
          </cell>
          <cell r="D656">
            <v>78</v>
          </cell>
          <cell r="E656">
            <v>18</v>
          </cell>
          <cell r="F656" t="str">
            <v>99.6th percentile</v>
          </cell>
        </row>
        <row r="657">
          <cell r="C657" t="str">
            <v>65-69|53</v>
          </cell>
          <cell r="D657">
            <v>80</v>
          </cell>
          <cell r="E657">
            <v>19</v>
          </cell>
          <cell r="F657" t="str">
            <v>99.9th percentile</v>
          </cell>
        </row>
        <row r="658">
          <cell r="C658" t="str">
            <v>65-69|54</v>
          </cell>
          <cell r="D658">
            <v>80</v>
          </cell>
          <cell r="E658">
            <v>19</v>
          </cell>
          <cell r="F658" t="str">
            <v>99.9th percentile</v>
          </cell>
        </row>
        <row r="659">
          <cell r="C659" t="str">
            <v>65-69|55</v>
          </cell>
          <cell r="D659">
            <v>80</v>
          </cell>
          <cell r="E659">
            <v>19</v>
          </cell>
          <cell r="F659" t="str">
            <v>99.9th percentile</v>
          </cell>
        </row>
        <row r="660">
          <cell r="C660" t="str">
            <v>65-69|56</v>
          </cell>
          <cell r="D660">
            <v>80</v>
          </cell>
          <cell r="E660">
            <v>19</v>
          </cell>
          <cell r="F660" t="str">
            <v>99.9th percentile</v>
          </cell>
        </row>
        <row r="661">
          <cell r="C661" t="str">
            <v>65-69|57</v>
          </cell>
          <cell r="D661">
            <v>80</v>
          </cell>
          <cell r="E661">
            <v>19</v>
          </cell>
          <cell r="F661" t="str">
            <v>99.9th percentile</v>
          </cell>
        </row>
        <row r="662">
          <cell r="C662" t="str">
            <v>65-69|58</v>
          </cell>
          <cell r="D662">
            <v>80</v>
          </cell>
          <cell r="E662">
            <v>19</v>
          </cell>
          <cell r="F662" t="str">
            <v>99.9th percentile</v>
          </cell>
        </row>
        <row r="663">
          <cell r="C663" t="str">
            <v>65-69|59</v>
          </cell>
          <cell r="D663">
            <v>80</v>
          </cell>
          <cell r="E663">
            <v>19</v>
          </cell>
          <cell r="F663" t="str">
            <v>99.9th percentile</v>
          </cell>
        </row>
        <row r="664">
          <cell r="C664" t="str">
            <v>70-74|0</v>
          </cell>
          <cell r="D664">
            <v>20</v>
          </cell>
          <cell r="E664">
            <v>1</v>
          </cell>
          <cell r="F664" t="str">
            <v>0.1st percentile</v>
          </cell>
        </row>
        <row r="665">
          <cell r="C665" t="str">
            <v>70-74|1</v>
          </cell>
          <cell r="D665">
            <v>20</v>
          </cell>
          <cell r="E665">
            <v>1</v>
          </cell>
          <cell r="F665" t="str">
            <v>0.1st percentile</v>
          </cell>
        </row>
        <row r="666">
          <cell r="C666" t="str">
            <v>70-74|2</v>
          </cell>
          <cell r="D666">
            <v>20</v>
          </cell>
          <cell r="E666">
            <v>1</v>
          </cell>
          <cell r="F666" t="str">
            <v>0.1st percentile</v>
          </cell>
        </row>
        <row r="667">
          <cell r="C667" t="str">
            <v>70-74|3</v>
          </cell>
          <cell r="D667">
            <v>20</v>
          </cell>
          <cell r="E667">
            <v>1</v>
          </cell>
          <cell r="F667" t="str">
            <v>0.1st percentile</v>
          </cell>
        </row>
        <row r="668">
          <cell r="C668" t="str">
            <v>70-74|4</v>
          </cell>
          <cell r="D668">
            <v>20</v>
          </cell>
          <cell r="E668">
            <v>1</v>
          </cell>
          <cell r="F668" t="str">
            <v>0.1st percentile</v>
          </cell>
        </row>
        <row r="669">
          <cell r="C669" t="str">
            <v>70-74|5</v>
          </cell>
          <cell r="D669">
            <v>20</v>
          </cell>
          <cell r="E669">
            <v>1</v>
          </cell>
          <cell r="F669" t="str">
            <v>0.1st percentile</v>
          </cell>
        </row>
        <row r="670">
          <cell r="C670" t="str">
            <v>70-74|6</v>
          </cell>
          <cell r="D670">
            <v>20</v>
          </cell>
          <cell r="E670">
            <v>1</v>
          </cell>
          <cell r="F670" t="str">
            <v>0.1st percentile</v>
          </cell>
        </row>
        <row r="671">
          <cell r="C671" t="str">
            <v>70-74|7</v>
          </cell>
          <cell r="D671">
            <v>21</v>
          </cell>
          <cell r="E671">
            <v>1</v>
          </cell>
          <cell r="F671" t="str">
            <v>0.1st percentile</v>
          </cell>
        </row>
        <row r="672">
          <cell r="C672" t="str">
            <v>70-74|8</v>
          </cell>
          <cell r="D672">
            <v>22</v>
          </cell>
          <cell r="E672">
            <v>2</v>
          </cell>
          <cell r="F672" t="str">
            <v>0.4th percentile</v>
          </cell>
        </row>
        <row r="673">
          <cell r="C673" t="str">
            <v>70-74|9</v>
          </cell>
          <cell r="D673">
            <v>22</v>
          </cell>
          <cell r="E673">
            <v>2</v>
          </cell>
          <cell r="F673" t="str">
            <v>0.4th percentile</v>
          </cell>
        </row>
        <row r="674">
          <cell r="C674" t="str">
            <v>70-74|10</v>
          </cell>
          <cell r="D674">
            <v>23</v>
          </cell>
          <cell r="E674">
            <v>2</v>
          </cell>
          <cell r="F674" t="str">
            <v>0.4th percentile</v>
          </cell>
        </row>
        <row r="675">
          <cell r="C675" t="str">
            <v>70-74|11</v>
          </cell>
          <cell r="D675">
            <v>24</v>
          </cell>
          <cell r="E675">
            <v>2</v>
          </cell>
          <cell r="F675" t="str">
            <v>0.4th percentile</v>
          </cell>
        </row>
        <row r="676">
          <cell r="C676" t="str">
            <v>70-74|12</v>
          </cell>
          <cell r="D676">
            <v>25</v>
          </cell>
          <cell r="E676">
            <v>3</v>
          </cell>
          <cell r="F676" t="str">
            <v>1st percentile</v>
          </cell>
        </row>
        <row r="677">
          <cell r="C677" t="str">
            <v>70-74|13</v>
          </cell>
          <cell r="D677">
            <v>26</v>
          </cell>
          <cell r="E677">
            <v>3</v>
          </cell>
          <cell r="F677" t="str">
            <v>1st percentile</v>
          </cell>
        </row>
        <row r="678">
          <cell r="C678" t="str">
            <v>70-74|14</v>
          </cell>
          <cell r="D678">
            <v>27</v>
          </cell>
          <cell r="E678">
            <v>3</v>
          </cell>
          <cell r="F678" t="str">
            <v>1st percentile</v>
          </cell>
        </row>
        <row r="679">
          <cell r="C679" t="str">
            <v>70-74|15</v>
          </cell>
          <cell r="D679">
            <v>27</v>
          </cell>
          <cell r="E679">
            <v>3</v>
          </cell>
          <cell r="F679" t="str">
            <v>1st percentile</v>
          </cell>
        </row>
        <row r="680">
          <cell r="C680" t="str">
            <v>70-74|16</v>
          </cell>
          <cell r="D680">
            <v>28</v>
          </cell>
          <cell r="E680">
            <v>3</v>
          </cell>
          <cell r="F680" t="str">
            <v>1st percentile</v>
          </cell>
        </row>
        <row r="681">
          <cell r="C681" t="str">
            <v>70-74|17</v>
          </cell>
          <cell r="D681">
            <v>29</v>
          </cell>
          <cell r="E681">
            <v>4</v>
          </cell>
          <cell r="F681" t="str">
            <v>2nd percentile</v>
          </cell>
        </row>
        <row r="682">
          <cell r="C682" t="str">
            <v>70-74|18</v>
          </cell>
          <cell r="D682">
            <v>30</v>
          </cell>
          <cell r="E682">
            <v>4</v>
          </cell>
          <cell r="F682" t="str">
            <v>2nd percentile</v>
          </cell>
        </row>
        <row r="683">
          <cell r="C683" t="str">
            <v>70-74|19</v>
          </cell>
          <cell r="D683">
            <v>31</v>
          </cell>
          <cell r="E683">
            <v>4</v>
          </cell>
          <cell r="F683" t="str">
            <v>2nd percentile</v>
          </cell>
        </row>
        <row r="684">
          <cell r="C684" t="str">
            <v>70-74|20</v>
          </cell>
          <cell r="D684">
            <v>32</v>
          </cell>
          <cell r="E684">
            <v>5</v>
          </cell>
          <cell r="F684" t="str">
            <v>5th percentile</v>
          </cell>
        </row>
        <row r="685">
          <cell r="C685" t="str">
            <v>70-74|21</v>
          </cell>
          <cell r="D685">
            <v>33</v>
          </cell>
          <cell r="E685">
            <v>5</v>
          </cell>
          <cell r="F685" t="str">
            <v>5th percentile</v>
          </cell>
        </row>
        <row r="686">
          <cell r="C686" t="str">
            <v>70-74|22</v>
          </cell>
          <cell r="D686">
            <v>34</v>
          </cell>
          <cell r="E686">
            <v>5</v>
          </cell>
          <cell r="F686" t="str">
            <v>5th percentile</v>
          </cell>
        </row>
        <row r="687">
          <cell r="C687" t="str">
            <v>70-74|23</v>
          </cell>
          <cell r="D687">
            <v>35</v>
          </cell>
          <cell r="E687">
            <v>6</v>
          </cell>
          <cell r="F687" t="str">
            <v>9th percentile</v>
          </cell>
        </row>
        <row r="688">
          <cell r="C688" t="str">
            <v>70-74|24</v>
          </cell>
          <cell r="D688">
            <v>36</v>
          </cell>
          <cell r="E688">
            <v>6</v>
          </cell>
          <cell r="F688" t="str">
            <v>9th percentile</v>
          </cell>
        </row>
        <row r="689">
          <cell r="C689" t="str">
            <v>70-74|25</v>
          </cell>
          <cell r="D689">
            <v>37</v>
          </cell>
          <cell r="E689">
            <v>6</v>
          </cell>
          <cell r="F689" t="str">
            <v>9th percentile</v>
          </cell>
        </row>
        <row r="690">
          <cell r="C690" t="str">
            <v>70-74|26</v>
          </cell>
          <cell r="D690">
            <v>38</v>
          </cell>
          <cell r="E690">
            <v>6</v>
          </cell>
          <cell r="F690" t="str">
            <v>9th percentile</v>
          </cell>
        </row>
        <row r="691">
          <cell r="C691" t="str">
            <v>70-74|27</v>
          </cell>
          <cell r="D691">
            <v>39</v>
          </cell>
          <cell r="E691">
            <v>7</v>
          </cell>
          <cell r="F691" t="str">
            <v>16th percentile</v>
          </cell>
        </row>
        <row r="692">
          <cell r="C692" t="str">
            <v>70-74|28</v>
          </cell>
          <cell r="D692">
            <v>40</v>
          </cell>
          <cell r="E692">
            <v>7</v>
          </cell>
          <cell r="F692" t="str">
            <v>16th percentile</v>
          </cell>
        </row>
        <row r="693">
          <cell r="C693" t="str">
            <v>70-74|29</v>
          </cell>
          <cell r="D693">
            <v>41</v>
          </cell>
          <cell r="E693">
            <v>7</v>
          </cell>
          <cell r="F693" t="str">
            <v>16th percentile</v>
          </cell>
        </row>
        <row r="694">
          <cell r="C694" t="str">
            <v>70-74|30</v>
          </cell>
          <cell r="D694">
            <v>43</v>
          </cell>
          <cell r="E694">
            <v>8</v>
          </cell>
          <cell r="F694" t="str">
            <v>25th percentile</v>
          </cell>
        </row>
        <row r="695">
          <cell r="C695" t="str">
            <v>70-74|31</v>
          </cell>
          <cell r="D695">
            <v>44</v>
          </cell>
          <cell r="E695">
            <v>8</v>
          </cell>
          <cell r="F695" t="str">
            <v>25th percentile</v>
          </cell>
        </row>
        <row r="696">
          <cell r="C696" t="str">
            <v>70-74|32</v>
          </cell>
          <cell r="D696">
            <v>45</v>
          </cell>
          <cell r="E696">
            <v>9</v>
          </cell>
          <cell r="F696" t="str">
            <v>37th percentile</v>
          </cell>
        </row>
        <row r="697">
          <cell r="C697" t="str">
            <v>70-74|33</v>
          </cell>
          <cell r="D697">
            <v>46</v>
          </cell>
          <cell r="E697">
            <v>9</v>
          </cell>
          <cell r="F697" t="str">
            <v>37th percentile</v>
          </cell>
        </row>
        <row r="698">
          <cell r="C698" t="str">
            <v>70-74|34</v>
          </cell>
          <cell r="D698">
            <v>47</v>
          </cell>
          <cell r="E698">
            <v>9</v>
          </cell>
          <cell r="F698" t="str">
            <v>37th percentile</v>
          </cell>
        </row>
        <row r="699">
          <cell r="C699" t="str">
            <v>70-74|35</v>
          </cell>
          <cell r="D699">
            <v>48</v>
          </cell>
          <cell r="E699">
            <v>9</v>
          </cell>
          <cell r="F699" t="str">
            <v>37th percentile</v>
          </cell>
        </row>
        <row r="700">
          <cell r="C700" t="str">
            <v>70-74|36</v>
          </cell>
          <cell r="D700">
            <v>49</v>
          </cell>
          <cell r="E700">
            <v>10</v>
          </cell>
          <cell r="F700" t="str">
            <v>50th percentile</v>
          </cell>
        </row>
        <row r="701">
          <cell r="C701" t="str">
            <v>70-74|37</v>
          </cell>
          <cell r="D701">
            <v>50</v>
          </cell>
          <cell r="E701">
            <v>10</v>
          </cell>
          <cell r="F701" t="str">
            <v>50th percentile</v>
          </cell>
        </row>
        <row r="702">
          <cell r="C702" t="str">
            <v>70-74|38</v>
          </cell>
          <cell r="D702">
            <v>51</v>
          </cell>
          <cell r="E702">
            <v>10</v>
          </cell>
          <cell r="F702" t="str">
            <v>50th percentile</v>
          </cell>
        </row>
        <row r="703">
          <cell r="C703" t="str">
            <v>70-74|39</v>
          </cell>
          <cell r="D703">
            <v>52</v>
          </cell>
          <cell r="E703">
            <v>11</v>
          </cell>
          <cell r="F703" t="str">
            <v>63rd percentile</v>
          </cell>
        </row>
        <row r="704">
          <cell r="C704" t="str">
            <v>70-74|40</v>
          </cell>
          <cell r="D704">
            <v>53</v>
          </cell>
          <cell r="E704">
            <v>11</v>
          </cell>
          <cell r="F704" t="str">
            <v>63rd percentile</v>
          </cell>
        </row>
        <row r="705">
          <cell r="C705" t="str">
            <v>70-74|41</v>
          </cell>
          <cell r="D705">
            <v>54</v>
          </cell>
          <cell r="E705">
            <v>11</v>
          </cell>
          <cell r="F705" t="str">
            <v>63rd percentile</v>
          </cell>
        </row>
        <row r="706">
          <cell r="C706" t="str">
            <v>70-74|42</v>
          </cell>
          <cell r="D706">
            <v>56</v>
          </cell>
          <cell r="E706">
            <v>12</v>
          </cell>
          <cell r="F706" t="str">
            <v>75th percentile</v>
          </cell>
        </row>
        <row r="707">
          <cell r="C707" t="str">
            <v>70-74|43</v>
          </cell>
          <cell r="D707">
            <v>57</v>
          </cell>
          <cell r="E707">
            <v>12</v>
          </cell>
          <cell r="F707" t="str">
            <v>75th percentile</v>
          </cell>
        </row>
        <row r="708">
          <cell r="C708" t="str">
            <v>70-74|44</v>
          </cell>
          <cell r="D708">
            <v>59</v>
          </cell>
          <cell r="E708">
            <v>13</v>
          </cell>
          <cell r="F708" t="str">
            <v>84th percentile</v>
          </cell>
        </row>
        <row r="709">
          <cell r="C709" t="str">
            <v>70-74|45</v>
          </cell>
          <cell r="D709">
            <v>61</v>
          </cell>
          <cell r="E709">
            <v>13</v>
          </cell>
          <cell r="F709" t="str">
            <v>84th percentile</v>
          </cell>
        </row>
        <row r="710">
          <cell r="C710" t="str">
            <v>70-74|46</v>
          </cell>
          <cell r="D710">
            <v>63</v>
          </cell>
          <cell r="E710">
            <v>14</v>
          </cell>
          <cell r="F710" t="str">
            <v>91st percentile</v>
          </cell>
        </row>
        <row r="711">
          <cell r="C711" t="str">
            <v>70-74|47</v>
          </cell>
          <cell r="D711">
            <v>65</v>
          </cell>
          <cell r="E711">
            <v>15</v>
          </cell>
          <cell r="F711" t="str">
            <v>95th percentile</v>
          </cell>
        </row>
        <row r="712">
          <cell r="C712" t="str">
            <v>70-74|48</v>
          </cell>
          <cell r="D712">
            <v>67</v>
          </cell>
          <cell r="E712">
            <v>15</v>
          </cell>
          <cell r="F712" t="str">
            <v>95th percentile</v>
          </cell>
        </row>
        <row r="713">
          <cell r="C713" t="str">
            <v>70-74|49</v>
          </cell>
          <cell r="D713">
            <v>69</v>
          </cell>
          <cell r="E713">
            <v>16</v>
          </cell>
          <cell r="F713" t="str">
            <v>98th percentile</v>
          </cell>
        </row>
        <row r="714">
          <cell r="C714" t="str">
            <v>70-74|50</v>
          </cell>
          <cell r="D714">
            <v>72</v>
          </cell>
          <cell r="E714">
            <v>17</v>
          </cell>
          <cell r="F714" t="str">
            <v>99th percentile</v>
          </cell>
        </row>
        <row r="715">
          <cell r="C715" t="str">
            <v>70-74|51</v>
          </cell>
          <cell r="D715">
            <v>75</v>
          </cell>
          <cell r="E715">
            <v>18</v>
          </cell>
          <cell r="F715" t="str">
            <v>99.6th percentile</v>
          </cell>
        </row>
        <row r="716">
          <cell r="C716" t="str">
            <v>70-74|52</v>
          </cell>
          <cell r="D716">
            <v>78</v>
          </cell>
          <cell r="E716">
            <v>18</v>
          </cell>
          <cell r="F716" t="str">
            <v>99.6th percentile</v>
          </cell>
        </row>
        <row r="717">
          <cell r="C717" t="str">
            <v>70-74|53</v>
          </cell>
          <cell r="D717">
            <v>80</v>
          </cell>
          <cell r="E717">
            <v>19</v>
          </cell>
          <cell r="F717" t="str">
            <v>99.9th percentile</v>
          </cell>
        </row>
        <row r="718">
          <cell r="C718" t="str">
            <v>70-74|54</v>
          </cell>
          <cell r="D718">
            <v>80</v>
          </cell>
          <cell r="E718">
            <v>19</v>
          </cell>
          <cell r="F718" t="str">
            <v>99.9th percentile</v>
          </cell>
        </row>
        <row r="719">
          <cell r="C719" t="str">
            <v>70-74|55</v>
          </cell>
          <cell r="D719">
            <v>80</v>
          </cell>
          <cell r="E719">
            <v>19</v>
          </cell>
          <cell r="F719" t="str">
            <v>99.9th percentile</v>
          </cell>
        </row>
        <row r="720">
          <cell r="C720" t="str">
            <v>70-74|56</v>
          </cell>
          <cell r="D720">
            <v>80</v>
          </cell>
          <cell r="E720">
            <v>19</v>
          </cell>
          <cell r="F720" t="str">
            <v>99.9th percentile</v>
          </cell>
        </row>
        <row r="721">
          <cell r="C721" t="str">
            <v>70-74|57</v>
          </cell>
          <cell r="D721">
            <v>80</v>
          </cell>
          <cell r="E721">
            <v>19</v>
          </cell>
          <cell r="F721" t="str">
            <v>99.9th percentile</v>
          </cell>
        </row>
        <row r="722">
          <cell r="C722" t="str">
            <v>70-74|58</v>
          </cell>
          <cell r="D722">
            <v>80</v>
          </cell>
          <cell r="E722">
            <v>19</v>
          </cell>
          <cell r="F722" t="str">
            <v>99.9th percentile</v>
          </cell>
        </row>
        <row r="723">
          <cell r="C723" t="str">
            <v>70-74|59</v>
          </cell>
          <cell r="D723">
            <v>80</v>
          </cell>
          <cell r="E723">
            <v>19</v>
          </cell>
          <cell r="F723" t="str">
            <v>99.9th percentile</v>
          </cell>
        </row>
        <row r="724">
          <cell r="C724" t="str">
            <v>75-79|0</v>
          </cell>
          <cell r="D724">
            <v>20</v>
          </cell>
          <cell r="E724">
            <v>1</v>
          </cell>
          <cell r="F724" t="str">
            <v>0.1st percentile</v>
          </cell>
        </row>
        <row r="725">
          <cell r="C725" t="str">
            <v>75-79|1</v>
          </cell>
          <cell r="D725">
            <v>20</v>
          </cell>
          <cell r="E725">
            <v>1</v>
          </cell>
          <cell r="F725" t="str">
            <v>0.1st percentile</v>
          </cell>
        </row>
        <row r="726">
          <cell r="C726" t="str">
            <v>75-79|2</v>
          </cell>
          <cell r="D726">
            <v>20</v>
          </cell>
          <cell r="E726">
            <v>1</v>
          </cell>
          <cell r="F726" t="str">
            <v>0.1st percentile</v>
          </cell>
        </row>
        <row r="727">
          <cell r="C727" t="str">
            <v>75-79|3</v>
          </cell>
          <cell r="D727">
            <v>20</v>
          </cell>
          <cell r="E727">
            <v>1</v>
          </cell>
          <cell r="F727" t="str">
            <v>0.1st percentile</v>
          </cell>
        </row>
        <row r="728">
          <cell r="C728" t="str">
            <v>75-79|4</v>
          </cell>
          <cell r="D728">
            <v>20</v>
          </cell>
          <cell r="E728">
            <v>1</v>
          </cell>
          <cell r="F728" t="str">
            <v>0.1st percentile</v>
          </cell>
        </row>
        <row r="729">
          <cell r="C729" t="str">
            <v>75-79|5</v>
          </cell>
          <cell r="D729">
            <v>21</v>
          </cell>
          <cell r="E729">
            <v>1</v>
          </cell>
          <cell r="F729" t="str">
            <v>0.1st percentile</v>
          </cell>
        </row>
        <row r="730">
          <cell r="C730" t="str">
            <v>75-79|6</v>
          </cell>
          <cell r="D730">
            <v>21</v>
          </cell>
          <cell r="E730">
            <v>1</v>
          </cell>
          <cell r="F730" t="str">
            <v>0.1st percentile</v>
          </cell>
        </row>
        <row r="731">
          <cell r="C731" t="str">
            <v>75-79|7</v>
          </cell>
          <cell r="D731">
            <v>22</v>
          </cell>
          <cell r="E731">
            <v>2</v>
          </cell>
          <cell r="F731" t="str">
            <v>0.4th percentile</v>
          </cell>
        </row>
        <row r="732">
          <cell r="C732" t="str">
            <v>75-79|8</v>
          </cell>
          <cell r="D732">
            <v>23</v>
          </cell>
          <cell r="E732">
            <v>2</v>
          </cell>
          <cell r="F732" t="str">
            <v>0.4th percentile</v>
          </cell>
        </row>
        <row r="733">
          <cell r="C733" t="str">
            <v>75-79|9</v>
          </cell>
          <cell r="D733">
            <v>24</v>
          </cell>
          <cell r="E733">
            <v>2</v>
          </cell>
          <cell r="F733" t="str">
            <v>0.4th percentile</v>
          </cell>
        </row>
        <row r="734">
          <cell r="C734" t="str">
            <v>75-79|10</v>
          </cell>
          <cell r="D734">
            <v>25</v>
          </cell>
          <cell r="E734">
            <v>3</v>
          </cell>
          <cell r="F734" t="str">
            <v>1st percentile</v>
          </cell>
        </row>
        <row r="735">
          <cell r="C735" t="str">
            <v>75-79|11</v>
          </cell>
          <cell r="D735">
            <v>26</v>
          </cell>
          <cell r="E735">
            <v>3</v>
          </cell>
          <cell r="F735" t="str">
            <v>1st percentile</v>
          </cell>
        </row>
        <row r="736">
          <cell r="C736" t="str">
            <v>75-79|12</v>
          </cell>
          <cell r="D736">
            <v>26</v>
          </cell>
          <cell r="E736">
            <v>3</v>
          </cell>
          <cell r="F736" t="str">
            <v>1st percentile</v>
          </cell>
        </row>
        <row r="737">
          <cell r="C737" t="str">
            <v>75-79|13</v>
          </cell>
          <cell r="D737">
            <v>27</v>
          </cell>
          <cell r="E737">
            <v>3</v>
          </cell>
          <cell r="F737" t="str">
            <v>1st percentile</v>
          </cell>
        </row>
        <row r="738">
          <cell r="C738" t="str">
            <v>75-79|14</v>
          </cell>
          <cell r="D738">
            <v>28</v>
          </cell>
          <cell r="E738">
            <v>3</v>
          </cell>
          <cell r="F738" t="str">
            <v>1st percentile</v>
          </cell>
        </row>
        <row r="739">
          <cell r="C739" t="str">
            <v>75-79|15</v>
          </cell>
          <cell r="D739">
            <v>29</v>
          </cell>
          <cell r="E739">
            <v>4</v>
          </cell>
          <cell r="F739" t="str">
            <v>2nd percentile</v>
          </cell>
        </row>
        <row r="740">
          <cell r="C740" t="str">
            <v>75-79|16</v>
          </cell>
          <cell r="D740">
            <v>30</v>
          </cell>
          <cell r="E740">
            <v>4</v>
          </cell>
          <cell r="F740" t="str">
            <v>2nd percentile</v>
          </cell>
        </row>
        <row r="741">
          <cell r="C741" t="str">
            <v>75-79|17</v>
          </cell>
          <cell r="D741">
            <v>31</v>
          </cell>
          <cell r="E741">
            <v>4</v>
          </cell>
          <cell r="F741" t="str">
            <v>2nd percentile</v>
          </cell>
        </row>
        <row r="742">
          <cell r="C742" t="str">
            <v>75-79|18</v>
          </cell>
          <cell r="D742">
            <v>32</v>
          </cell>
          <cell r="E742">
            <v>5</v>
          </cell>
          <cell r="F742" t="str">
            <v>5th percentile</v>
          </cell>
        </row>
        <row r="743">
          <cell r="C743" t="str">
            <v>75-79|19</v>
          </cell>
          <cell r="D743">
            <v>33</v>
          </cell>
          <cell r="E743">
            <v>5</v>
          </cell>
          <cell r="F743" t="str">
            <v>5th percentile</v>
          </cell>
        </row>
        <row r="744">
          <cell r="C744" t="str">
            <v>75-79|20</v>
          </cell>
          <cell r="D744">
            <v>34</v>
          </cell>
          <cell r="E744">
            <v>5</v>
          </cell>
          <cell r="F744" t="str">
            <v>5th percentile</v>
          </cell>
        </row>
        <row r="745">
          <cell r="C745" t="str">
            <v>75-79|21</v>
          </cell>
          <cell r="D745">
            <v>35</v>
          </cell>
          <cell r="E745">
            <v>6</v>
          </cell>
          <cell r="F745" t="str">
            <v>9th percentile</v>
          </cell>
        </row>
        <row r="746">
          <cell r="C746" t="str">
            <v>75-79|22</v>
          </cell>
          <cell r="D746">
            <v>36</v>
          </cell>
          <cell r="E746">
            <v>6</v>
          </cell>
          <cell r="F746" t="str">
            <v>9th percentile</v>
          </cell>
        </row>
        <row r="747">
          <cell r="C747" t="str">
            <v>75-79|23</v>
          </cell>
          <cell r="D747">
            <v>37</v>
          </cell>
          <cell r="E747">
            <v>6</v>
          </cell>
          <cell r="F747" t="str">
            <v>9th percentile</v>
          </cell>
        </row>
        <row r="748">
          <cell r="C748" t="str">
            <v>75-79|24</v>
          </cell>
          <cell r="D748">
            <v>38</v>
          </cell>
          <cell r="E748">
            <v>6</v>
          </cell>
          <cell r="F748" t="str">
            <v>9th percentile</v>
          </cell>
        </row>
        <row r="749">
          <cell r="C749" t="str">
            <v>75-79|25</v>
          </cell>
          <cell r="D749">
            <v>39</v>
          </cell>
          <cell r="E749">
            <v>7</v>
          </cell>
          <cell r="F749" t="str">
            <v>16th percentile</v>
          </cell>
        </row>
        <row r="750">
          <cell r="C750" t="str">
            <v>75-79|26</v>
          </cell>
          <cell r="D750">
            <v>40</v>
          </cell>
          <cell r="E750">
            <v>7</v>
          </cell>
          <cell r="F750" t="str">
            <v>16th percentile</v>
          </cell>
        </row>
        <row r="751">
          <cell r="C751" t="str">
            <v>75-79|27</v>
          </cell>
          <cell r="D751">
            <v>41</v>
          </cell>
          <cell r="E751">
            <v>7</v>
          </cell>
          <cell r="F751" t="str">
            <v>16th percentile</v>
          </cell>
        </row>
        <row r="752">
          <cell r="C752" t="str">
            <v>75-79|28</v>
          </cell>
          <cell r="D752">
            <v>42</v>
          </cell>
          <cell r="E752">
            <v>8</v>
          </cell>
          <cell r="F752" t="str">
            <v>25th percentile</v>
          </cell>
        </row>
        <row r="753">
          <cell r="C753" t="str">
            <v>75-79|29</v>
          </cell>
          <cell r="D753">
            <v>43</v>
          </cell>
          <cell r="E753">
            <v>8</v>
          </cell>
          <cell r="F753" t="str">
            <v>25th percentile</v>
          </cell>
        </row>
        <row r="754">
          <cell r="C754" t="str">
            <v>75-79|30</v>
          </cell>
          <cell r="D754">
            <v>44</v>
          </cell>
          <cell r="E754">
            <v>8</v>
          </cell>
          <cell r="F754" t="str">
            <v>25th percentile</v>
          </cell>
        </row>
        <row r="755">
          <cell r="C755" t="str">
            <v>75-79|31</v>
          </cell>
          <cell r="D755">
            <v>45</v>
          </cell>
          <cell r="E755">
            <v>9</v>
          </cell>
          <cell r="F755" t="str">
            <v>37th percentile</v>
          </cell>
        </row>
        <row r="756">
          <cell r="C756" t="str">
            <v>75-79|32</v>
          </cell>
          <cell r="D756">
            <v>46</v>
          </cell>
          <cell r="E756">
            <v>9</v>
          </cell>
          <cell r="F756" t="str">
            <v>37th percentile</v>
          </cell>
        </row>
        <row r="757">
          <cell r="C757" t="str">
            <v>75-79|33</v>
          </cell>
          <cell r="D757">
            <v>47</v>
          </cell>
          <cell r="E757">
            <v>9</v>
          </cell>
          <cell r="F757" t="str">
            <v>37th percentile</v>
          </cell>
        </row>
        <row r="758">
          <cell r="C758" t="str">
            <v>75-79|34</v>
          </cell>
          <cell r="D758">
            <v>48</v>
          </cell>
          <cell r="E758">
            <v>9</v>
          </cell>
          <cell r="F758" t="str">
            <v>37th percentile</v>
          </cell>
        </row>
        <row r="759">
          <cell r="C759" t="str">
            <v>75-79|35</v>
          </cell>
          <cell r="D759">
            <v>49</v>
          </cell>
          <cell r="E759">
            <v>10</v>
          </cell>
          <cell r="F759" t="str">
            <v>50th percentile</v>
          </cell>
        </row>
        <row r="760">
          <cell r="C760" t="str">
            <v>75-79|36</v>
          </cell>
          <cell r="D760">
            <v>50</v>
          </cell>
          <cell r="E760">
            <v>10</v>
          </cell>
          <cell r="F760" t="str">
            <v>50th percentile</v>
          </cell>
        </row>
        <row r="761">
          <cell r="C761" t="str">
            <v>75-79|37</v>
          </cell>
          <cell r="D761">
            <v>51</v>
          </cell>
          <cell r="E761">
            <v>10</v>
          </cell>
          <cell r="F761" t="str">
            <v>50th percentile</v>
          </cell>
        </row>
        <row r="762">
          <cell r="C762" t="str">
            <v>75-79|38</v>
          </cell>
          <cell r="D762">
            <v>52</v>
          </cell>
          <cell r="E762">
            <v>11</v>
          </cell>
          <cell r="F762" t="str">
            <v>63rd percentile</v>
          </cell>
        </row>
        <row r="763">
          <cell r="C763" t="str">
            <v>75-79|39</v>
          </cell>
          <cell r="D763">
            <v>53</v>
          </cell>
          <cell r="E763">
            <v>11</v>
          </cell>
          <cell r="F763" t="str">
            <v>63rd percentile</v>
          </cell>
        </row>
        <row r="764">
          <cell r="C764" t="str">
            <v>75-79|40</v>
          </cell>
          <cell r="D764">
            <v>54</v>
          </cell>
          <cell r="E764">
            <v>11</v>
          </cell>
          <cell r="F764" t="str">
            <v>63rd percentile</v>
          </cell>
        </row>
        <row r="765">
          <cell r="C765" t="str">
            <v>75-79|41</v>
          </cell>
          <cell r="D765">
            <v>56</v>
          </cell>
          <cell r="E765">
            <v>12</v>
          </cell>
          <cell r="F765" t="str">
            <v>75th percentile</v>
          </cell>
        </row>
        <row r="766">
          <cell r="C766" t="str">
            <v>75-79|42</v>
          </cell>
          <cell r="D766">
            <v>57</v>
          </cell>
          <cell r="E766">
            <v>12</v>
          </cell>
          <cell r="F766" t="str">
            <v>75th percentile</v>
          </cell>
        </row>
        <row r="767">
          <cell r="C767" t="str">
            <v>75-79|43</v>
          </cell>
          <cell r="D767">
            <v>58</v>
          </cell>
          <cell r="E767">
            <v>12</v>
          </cell>
          <cell r="F767" t="str">
            <v>75th percentile</v>
          </cell>
        </row>
        <row r="768">
          <cell r="C768" t="str">
            <v>75-79|44</v>
          </cell>
          <cell r="D768">
            <v>60</v>
          </cell>
          <cell r="E768">
            <v>13</v>
          </cell>
          <cell r="F768" t="str">
            <v>84th percentile</v>
          </cell>
        </row>
        <row r="769">
          <cell r="C769" t="str">
            <v>75-79|45</v>
          </cell>
          <cell r="D769">
            <v>62</v>
          </cell>
          <cell r="E769">
            <v>14</v>
          </cell>
          <cell r="F769" t="str">
            <v>91st percentile</v>
          </cell>
        </row>
        <row r="770">
          <cell r="C770" t="str">
            <v>75-79|46</v>
          </cell>
          <cell r="D770">
            <v>64</v>
          </cell>
          <cell r="E770">
            <v>14</v>
          </cell>
          <cell r="F770" t="str">
            <v>91st percentile</v>
          </cell>
        </row>
        <row r="771">
          <cell r="C771" t="str">
            <v>75-79|47</v>
          </cell>
          <cell r="D771">
            <v>66</v>
          </cell>
          <cell r="E771">
            <v>15</v>
          </cell>
          <cell r="F771" t="str">
            <v>95th percentile</v>
          </cell>
        </row>
        <row r="772">
          <cell r="C772" t="str">
            <v>75-79|48</v>
          </cell>
          <cell r="D772">
            <v>68</v>
          </cell>
          <cell r="E772">
            <v>15</v>
          </cell>
          <cell r="F772" t="str">
            <v>95th percentile</v>
          </cell>
        </row>
        <row r="773">
          <cell r="C773" t="str">
            <v>75-79|49</v>
          </cell>
          <cell r="D773">
            <v>70</v>
          </cell>
          <cell r="E773">
            <v>16</v>
          </cell>
          <cell r="F773" t="str">
            <v>98th percentile</v>
          </cell>
        </row>
        <row r="774">
          <cell r="C774" t="str">
            <v>75-79|50</v>
          </cell>
          <cell r="D774">
            <v>73</v>
          </cell>
          <cell r="E774">
            <v>17</v>
          </cell>
          <cell r="F774" t="str">
            <v>99th percentile</v>
          </cell>
        </row>
        <row r="775">
          <cell r="C775" t="str">
            <v>75-79|51</v>
          </cell>
          <cell r="D775">
            <v>77</v>
          </cell>
          <cell r="E775">
            <v>18</v>
          </cell>
          <cell r="F775" t="str">
            <v>99.6th percentile</v>
          </cell>
        </row>
        <row r="776">
          <cell r="C776" t="str">
            <v>75-79|52</v>
          </cell>
          <cell r="D776">
            <v>80</v>
          </cell>
          <cell r="E776">
            <v>19</v>
          </cell>
          <cell r="F776" t="str">
            <v>99.9th percentile</v>
          </cell>
        </row>
        <row r="777">
          <cell r="C777" t="str">
            <v>75-79|53</v>
          </cell>
          <cell r="D777">
            <v>80</v>
          </cell>
          <cell r="E777">
            <v>19</v>
          </cell>
          <cell r="F777" t="str">
            <v>99.9th percentile</v>
          </cell>
        </row>
        <row r="778">
          <cell r="C778" t="str">
            <v>75-79|54</v>
          </cell>
          <cell r="D778">
            <v>80</v>
          </cell>
          <cell r="E778">
            <v>19</v>
          </cell>
          <cell r="F778" t="str">
            <v>99.9th percentile</v>
          </cell>
        </row>
        <row r="779">
          <cell r="C779" t="str">
            <v>75-79|55</v>
          </cell>
          <cell r="D779">
            <v>80</v>
          </cell>
          <cell r="E779">
            <v>19</v>
          </cell>
          <cell r="F779" t="str">
            <v>99.9th percentile</v>
          </cell>
        </row>
        <row r="780">
          <cell r="C780" t="str">
            <v>75-79|56</v>
          </cell>
          <cell r="D780">
            <v>80</v>
          </cell>
          <cell r="E780">
            <v>19</v>
          </cell>
          <cell r="F780" t="str">
            <v>99.9th percentile</v>
          </cell>
        </row>
        <row r="781">
          <cell r="C781" t="str">
            <v>75-79|57</v>
          </cell>
          <cell r="D781">
            <v>80</v>
          </cell>
          <cell r="E781">
            <v>19</v>
          </cell>
          <cell r="F781" t="str">
            <v>99.9th percentile</v>
          </cell>
        </row>
        <row r="782">
          <cell r="C782" t="str">
            <v>75-79|58</v>
          </cell>
          <cell r="D782">
            <v>80</v>
          </cell>
          <cell r="E782">
            <v>19</v>
          </cell>
          <cell r="F782" t="str">
            <v>99.9th percentile</v>
          </cell>
        </row>
        <row r="783">
          <cell r="C783" t="str">
            <v>75-79|59</v>
          </cell>
          <cell r="D783">
            <v>80</v>
          </cell>
          <cell r="E783">
            <v>19</v>
          </cell>
          <cell r="F783" t="str">
            <v>99.9th percentile</v>
          </cell>
        </row>
        <row r="784">
          <cell r="C784" t="str">
            <v>80-84|0</v>
          </cell>
          <cell r="D784">
            <v>20</v>
          </cell>
          <cell r="E784">
            <v>1</v>
          </cell>
          <cell r="F784" t="str">
            <v>0.1st percentile</v>
          </cell>
        </row>
        <row r="785">
          <cell r="C785" t="str">
            <v>80-84|1</v>
          </cell>
          <cell r="D785">
            <v>20</v>
          </cell>
          <cell r="E785">
            <v>1</v>
          </cell>
          <cell r="F785" t="str">
            <v>0.1st percentile</v>
          </cell>
        </row>
        <row r="786">
          <cell r="C786" t="str">
            <v>80-84|2</v>
          </cell>
          <cell r="D786">
            <v>20</v>
          </cell>
          <cell r="E786">
            <v>1</v>
          </cell>
          <cell r="F786" t="str">
            <v>0.1st percentile</v>
          </cell>
        </row>
        <row r="787">
          <cell r="C787" t="str">
            <v>80-84|3</v>
          </cell>
          <cell r="D787">
            <v>20</v>
          </cell>
          <cell r="E787">
            <v>1</v>
          </cell>
          <cell r="F787" t="str">
            <v>0.1st percentile</v>
          </cell>
        </row>
        <row r="788">
          <cell r="C788" t="str">
            <v>80-84|4</v>
          </cell>
          <cell r="D788">
            <v>20</v>
          </cell>
          <cell r="E788">
            <v>1</v>
          </cell>
          <cell r="F788" t="str">
            <v>0.1st percentile</v>
          </cell>
        </row>
        <row r="789">
          <cell r="C789" t="str">
            <v>80-84|5</v>
          </cell>
          <cell r="D789">
            <v>21</v>
          </cell>
          <cell r="E789">
            <v>1</v>
          </cell>
          <cell r="F789" t="str">
            <v>0.1st percentile</v>
          </cell>
        </row>
        <row r="790">
          <cell r="C790" t="str">
            <v>80-84|6</v>
          </cell>
          <cell r="D790">
            <v>22</v>
          </cell>
          <cell r="E790">
            <v>2</v>
          </cell>
          <cell r="F790" t="str">
            <v>0.4th percentile</v>
          </cell>
        </row>
        <row r="791">
          <cell r="C791" t="str">
            <v>80-84|7</v>
          </cell>
          <cell r="D791">
            <v>23</v>
          </cell>
          <cell r="E791">
            <v>2</v>
          </cell>
          <cell r="F791" t="str">
            <v>0.4th percentile</v>
          </cell>
        </row>
        <row r="792">
          <cell r="C792" t="str">
            <v>80-84|8</v>
          </cell>
          <cell r="D792">
            <v>23</v>
          </cell>
          <cell r="E792">
            <v>2</v>
          </cell>
          <cell r="F792" t="str">
            <v>0.4th percentile</v>
          </cell>
        </row>
        <row r="793">
          <cell r="C793" t="str">
            <v>80-84|9</v>
          </cell>
          <cell r="D793">
            <v>24</v>
          </cell>
          <cell r="E793">
            <v>2</v>
          </cell>
          <cell r="F793" t="str">
            <v>0.4th percentile</v>
          </cell>
        </row>
        <row r="794">
          <cell r="C794" t="str">
            <v>80-84|10</v>
          </cell>
          <cell r="D794">
            <v>25</v>
          </cell>
          <cell r="E794">
            <v>3</v>
          </cell>
          <cell r="F794" t="str">
            <v>1st percentile</v>
          </cell>
        </row>
        <row r="795">
          <cell r="C795" t="str">
            <v>80-84|11</v>
          </cell>
          <cell r="D795">
            <v>26</v>
          </cell>
          <cell r="E795">
            <v>3</v>
          </cell>
          <cell r="F795" t="str">
            <v>1st percentile</v>
          </cell>
        </row>
        <row r="796">
          <cell r="C796" t="str">
            <v>80-84|12</v>
          </cell>
          <cell r="D796">
            <v>27</v>
          </cell>
          <cell r="E796">
            <v>3</v>
          </cell>
          <cell r="F796" t="str">
            <v>1st percentile</v>
          </cell>
        </row>
        <row r="797">
          <cell r="C797" t="str">
            <v>80-84|13</v>
          </cell>
          <cell r="D797">
            <v>28</v>
          </cell>
          <cell r="E797">
            <v>3</v>
          </cell>
          <cell r="F797" t="str">
            <v>1st percentile</v>
          </cell>
        </row>
        <row r="798">
          <cell r="C798" t="str">
            <v>80-84|14</v>
          </cell>
          <cell r="D798">
            <v>29</v>
          </cell>
          <cell r="E798">
            <v>4</v>
          </cell>
          <cell r="F798" t="str">
            <v>2nd percentile</v>
          </cell>
        </row>
        <row r="799">
          <cell r="C799" t="str">
            <v>80-84|15</v>
          </cell>
          <cell r="D799">
            <v>30</v>
          </cell>
          <cell r="E799">
            <v>4</v>
          </cell>
          <cell r="F799" t="str">
            <v>2nd percentile</v>
          </cell>
        </row>
        <row r="800">
          <cell r="C800" t="str">
            <v>80-84|16</v>
          </cell>
          <cell r="D800">
            <v>31</v>
          </cell>
          <cell r="E800">
            <v>4</v>
          </cell>
          <cell r="F800" t="str">
            <v>2nd percentile</v>
          </cell>
        </row>
        <row r="801">
          <cell r="C801" t="str">
            <v>80-84|17</v>
          </cell>
          <cell r="D801">
            <v>32</v>
          </cell>
          <cell r="E801">
            <v>5</v>
          </cell>
          <cell r="F801" t="str">
            <v>5th percentile</v>
          </cell>
        </row>
        <row r="802">
          <cell r="C802" t="str">
            <v>80-84|18</v>
          </cell>
          <cell r="D802">
            <v>33</v>
          </cell>
          <cell r="E802">
            <v>5</v>
          </cell>
          <cell r="F802" t="str">
            <v>5th percentile</v>
          </cell>
        </row>
        <row r="803">
          <cell r="C803" t="str">
            <v>80-84|19</v>
          </cell>
          <cell r="D803">
            <v>34</v>
          </cell>
          <cell r="E803">
            <v>5</v>
          </cell>
          <cell r="F803" t="str">
            <v>5th percentile</v>
          </cell>
        </row>
        <row r="804">
          <cell r="C804" t="str">
            <v>80-84|20</v>
          </cell>
          <cell r="D804">
            <v>35</v>
          </cell>
          <cell r="E804">
            <v>6</v>
          </cell>
          <cell r="F804" t="str">
            <v>9th percentile</v>
          </cell>
        </row>
        <row r="805">
          <cell r="C805" t="str">
            <v>80-84|21</v>
          </cell>
          <cell r="D805">
            <v>36</v>
          </cell>
          <cell r="E805">
            <v>6</v>
          </cell>
          <cell r="F805" t="str">
            <v>9th percentile</v>
          </cell>
        </row>
        <row r="806">
          <cell r="C806" t="str">
            <v>80-84|22</v>
          </cell>
          <cell r="D806">
            <v>37</v>
          </cell>
          <cell r="E806">
            <v>6</v>
          </cell>
          <cell r="F806" t="str">
            <v>9th percentile</v>
          </cell>
        </row>
        <row r="807">
          <cell r="C807" t="str">
            <v>80-84|23</v>
          </cell>
          <cell r="D807">
            <v>38</v>
          </cell>
          <cell r="E807">
            <v>6</v>
          </cell>
          <cell r="F807" t="str">
            <v>9th percentile</v>
          </cell>
        </row>
        <row r="808">
          <cell r="C808" t="str">
            <v>80-84|24</v>
          </cell>
          <cell r="D808">
            <v>39</v>
          </cell>
          <cell r="E808">
            <v>7</v>
          </cell>
          <cell r="F808" t="str">
            <v>16th percentile</v>
          </cell>
        </row>
        <row r="809">
          <cell r="C809" t="str">
            <v>80-84|25</v>
          </cell>
          <cell r="D809">
            <v>40</v>
          </cell>
          <cell r="E809">
            <v>7</v>
          </cell>
          <cell r="F809" t="str">
            <v>16th percentile</v>
          </cell>
        </row>
        <row r="810">
          <cell r="C810" t="str">
            <v>80-84|26</v>
          </cell>
          <cell r="D810">
            <v>41</v>
          </cell>
          <cell r="E810">
            <v>7</v>
          </cell>
          <cell r="F810" t="str">
            <v>16th percentile</v>
          </cell>
        </row>
        <row r="811">
          <cell r="C811" t="str">
            <v>80-84|27</v>
          </cell>
          <cell r="D811">
            <v>42</v>
          </cell>
          <cell r="E811">
            <v>8</v>
          </cell>
          <cell r="F811" t="str">
            <v>25th percentile</v>
          </cell>
        </row>
        <row r="812">
          <cell r="C812" t="str">
            <v>80-84|28</v>
          </cell>
          <cell r="D812">
            <v>43</v>
          </cell>
          <cell r="E812">
            <v>8</v>
          </cell>
          <cell r="F812" t="str">
            <v>25th percentile</v>
          </cell>
        </row>
        <row r="813">
          <cell r="C813" t="str">
            <v>80-84|29</v>
          </cell>
          <cell r="D813">
            <v>44</v>
          </cell>
          <cell r="E813">
            <v>8</v>
          </cell>
          <cell r="F813" t="str">
            <v>25th percentile</v>
          </cell>
        </row>
        <row r="814">
          <cell r="C814" t="str">
            <v>80-84|30</v>
          </cell>
          <cell r="D814">
            <v>45</v>
          </cell>
          <cell r="E814">
            <v>9</v>
          </cell>
          <cell r="F814" t="str">
            <v>37th percentile</v>
          </cell>
        </row>
        <row r="815">
          <cell r="C815" t="str">
            <v>80-84|31</v>
          </cell>
          <cell r="D815">
            <v>46</v>
          </cell>
          <cell r="E815">
            <v>9</v>
          </cell>
          <cell r="F815" t="str">
            <v>37th percentile</v>
          </cell>
        </row>
        <row r="816">
          <cell r="C816" t="str">
            <v>80-84|32</v>
          </cell>
          <cell r="D816">
            <v>47</v>
          </cell>
          <cell r="E816">
            <v>9</v>
          </cell>
          <cell r="F816" t="str">
            <v>37th percentile</v>
          </cell>
        </row>
        <row r="817">
          <cell r="C817" t="str">
            <v>80-84|33</v>
          </cell>
          <cell r="D817">
            <v>48</v>
          </cell>
          <cell r="E817">
            <v>9</v>
          </cell>
          <cell r="F817" t="str">
            <v>37th percentile</v>
          </cell>
        </row>
        <row r="818">
          <cell r="C818" t="str">
            <v>80-84|34</v>
          </cell>
          <cell r="D818">
            <v>49</v>
          </cell>
          <cell r="E818">
            <v>10</v>
          </cell>
          <cell r="F818" t="str">
            <v>50th percentile</v>
          </cell>
        </row>
        <row r="819">
          <cell r="C819" t="str">
            <v>80-84|35</v>
          </cell>
          <cell r="D819">
            <v>50</v>
          </cell>
          <cell r="E819">
            <v>10</v>
          </cell>
          <cell r="F819" t="str">
            <v>50th percentile</v>
          </cell>
        </row>
        <row r="820">
          <cell r="C820" t="str">
            <v>80-84|36</v>
          </cell>
          <cell r="D820">
            <v>51</v>
          </cell>
          <cell r="E820">
            <v>10</v>
          </cell>
          <cell r="F820" t="str">
            <v>50th percentile</v>
          </cell>
        </row>
        <row r="821">
          <cell r="C821" t="str">
            <v>80-84|37</v>
          </cell>
          <cell r="D821">
            <v>52</v>
          </cell>
          <cell r="E821">
            <v>11</v>
          </cell>
          <cell r="F821" t="str">
            <v>63rd percentile</v>
          </cell>
        </row>
        <row r="822">
          <cell r="C822" t="str">
            <v>80-84|38</v>
          </cell>
          <cell r="D822">
            <v>53</v>
          </cell>
          <cell r="E822">
            <v>11</v>
          </cell>
          <cell r="F822" t="str">
            <v>63rd percentile</v>
          </cell>
        </row>
        <row r="823">
          <cell r="C823" t="str">
            <v>80-84|39</v>
          </cell>
          <cell r="D823">
            <v>54</v>
          </cell>
          <cell r="E823">
            <v>11</v>
          </cell>
          <cell r="F823" t="str">
            <v>63rd percentile</v>
          </cell>
        </row>
        <row r="824">
          <cell r="C824" t="str">
            <v>80-84|40</v>
          </cell>
          <cell r="D824">
            <v>55</v>
          </cell>
          <cell r="E824">
            <v>12</v>
          </cell>
          <cell r="F824" t="str">
            <v>75th percentile</v>
          </cell>
        </row>
        <row r="825">
          <cell r="C825" t="str">
            <v>80-84|41</v>
          </cell>
          <cell r="D825">
            <v>57</v>
          </cell>
          <cell r="E825">
            <v>12</v>
          </cell>
          <cell r="F825" t="str">
            <v>75th percentile</v>
          </cell>
        </row>
        <row r="826">
          <cell r="C826" t="str">
            <v>80-84|42</v>
          </cell>
          <cell r="D826">
            <v>58</v>
          </cell>
          <cell r="E826">
            <v>12</v>
          </cell>
          <cell r="F826" t="str">
            <v>75th percentile</v>
          </cell>
        </row>
        <row r="827">
          <cell r="C827" t="str">
            <v>80-84|43</v>
          </cell>
          <cell r="D827">
            <v>59</v>
          </cell>
          <cell r="E827">
            <v>13</v>
          </cell>
          <cell r="F827" t="str">
            <v>84th percentile</v>
          </cell>
        </row>
        <row r="828">
          <cell r="C828" t="str">
            <v>80-84|44</v>
          </cell>
          <cell r="D828">
            <v>61</v>
          </cell>
          <cell r="E828">
            <v>13</v>
          </cell>
          <cell r="F828" t="str">
            <v>84th percentile</v>
          </cell>
        </row>
        <row r="829">
          <cell r="C829" t="str">
            <v>80-84|45</v>
          </cell>
          <cell r="D829">
            <v>62</v>
          </cell>
          <cell r="E829">
            <v>14</v>
          </cell>
          <cell r="F829" t="str">
            <v>91st percentile</v>
          </cell>
        </row>
        <row r="830">
          <cell r="C830" t="str">
            <v>80-84|46</v>
          </cell>
          <cell r="D830">
            <v>64</v>
          </cell>
          <cell r="E830">
            <v>14</v>
          </cell>
          <cell r="F830" t="str">
            <v>91st percentile</v>
          </cell>
        </row>
        <row r="831">
          <cell r="C831" t="str">
            <v>80-84|47</v>
          </cell>
          <cell r="D831">
            <v>66</v>
          </cell>
          <cell r="E831">
            <v>15</v>
          </cell>
          <cell r="F831" t="str">
            <v>95th percentile</v>
          </cell>
        </row>
        <row r="832">
          <cell r="C832" t="str">
            <v>80-84|48</v>
          </cell>
          <cell r="D832">
            <v>68</v>
          </cell>
          <cell r="E832">
            <v>15</v>
          </cell>
          <cell r="F832" t="str">
            <v>95th percentile</v>
          </cell>
        </row>
        <row r="833">
          <cell r="C833" t="str">
            <v>80-84|49</v>
          </cell>
          <cell r="D833">
            <v>70</v>
          </cell>
          <cell r="E833">
            <v>16</v>
          </cell>
          <cell r="F833" t="str">
            <v>98th percentile</v>
          </cell>
        </row>
        <row r="834">
          <cell r="C834" t="str">
            <v>80-84|50</v>
          </cell>
          <cell r="D834">
            <v>73</v>
          </cell>
          <cell r="E834">
            <v>17</v>
          </cell>
          <cell r="F834" t="str">
            <v>99th percentile</v>
          </cell>
        </row>
        <row r="835">
          <cell r="C835" t="str">
            <v>80-84|51</v>
          </cell>
          <cell r="D835">
            <v>77</v>
          </cell>
          <cell r="E835">
            <v>18</v>
          </cell>
          <cell r="F835" t="str">
            <v>99.6th percentile</v>
          </cell>
        </row>
        <row r="836">
          <cell r="C836" t="str">
            <v>80-84|52</v>
          </cell>
          <cell r="D836">
            <v>80</v>
          </cell>
          <cell r="E836">
            <v>19</v>
          </cell>
          <cell r="F836" t="str">
            <v>99.9th percentile</v>
          </cell>
        </row>
        <row r="837">
          <cell r="C837" t="str">
            <v>80-84|53</v>
          </cell>
          <cell r="D837">
            <v>80</v>
          </cell>
          <cell r="E837">
            <v>19</v>
          </cell>
          <cell r="F837" t="str">
            <v>99.9th percentile</v>
          </cell>
        </row>
        <row r="838">
          <cell r="C838" t="str">
            <v>80-84|54</v>
          </cell>
          <cell r="D838">
            <v>80</v>
          </cell>
          <cell r="E838">
            <v>19</v>
          </cell>
          <cell r="F838" t="str">
            <v>99.9th percentile</v>
          </cell>
        </row>
        <row r="839">
          <cell r="C839" t="str">
            <v>80-84|55</v>
          </cell>
          <cell r="D839">
            <v>80</v>
          </cell>
          <cell r="E839">
            <v>19</v>
          </cell>
          <cell r="F839" t="str">
            <v>99.9th percentile</v>
          </cell>
        </row>
        <row r="840">
          <cell r="C840" t="str">
            <v>80-84|56</v>
          </cell>
          <cell r="D840">
            <v>80</v>
          </cell>
          <cell r="E840">
            <v>19</v>
          </cell>
          <cell r="F840" t="str">
            <v>99.9th percentile</v>
          </cell>
        </row>
        <row r="841">
          <cell r="C841" t="str">
            <v>80-84|57</v>
          </cell>
          <cell r="D841">
            <v>80</v>
          </cell>
          <cell r="E841">
            <v>19</v>
          </cell>
          <cell r="F841" t="str">
            <v>99.9th percentile</v>
          </cell>
        </row>
        <row r="842">
          <cell r="C842" t="str">
            <v>80-84|58</v>
          </cell>
          <cell r="D842">
            <v>80</v>
          </cell>
          <cell r="E842">
            <v>19</v>
          </cell>
          <cell r="F842" t="str">
            <v>99.9th percentile</v>
          </cell>
        </row>
        <row r="843">
          <cell r="C843" t="str">
            <v>80-84|59</v>
          </cell>
          <cell r="D843">
            <v>80</v>
          </cell>
          <cell r="E843">
            <v>19</v>
          </cell>
          <cell r="F843" t="str">
            <v>99.9th percentile</v>
          </cell>
        </row>
        <row r="844">
          <cell r="C844" t="str">
            <v>85-90|0</v>
          </cell>
          <cell r="D844">
            <v>20</v>
          </cell>
          <cell r="E844">
            <v>1</v>
          </cell>
          <cell r="F844" t="str">
            <v>0.1st percentile</v>
          </cell>
        </row>
        <row r="845">
          <cell r="C845" t="str">
            <v>85-90|1</v>
          </cell>
          <cell r="D845">
            <v>20</v>
          </cell>
          <cell r="E845">
            <v>1</v>
          </cell>
          <cell r="F845" t="str">
            <v>0.1st percentile</v>
          </cell>
        </row>
        <row r="846">
          <cell r="C846" t="str">
            <v>85-90|2</v>
          </cell>
          <cell r="D846">
            <v>20</v>
          </cell>
          <cell r="E846">
            <v>1</v>
          </cell>
          <cell r="F846" t="str">
            <v>0.1st percentile</v>
          </cell>
        </row>
        <row r="847">
          <cell r="C847" t="str">
            <v>85-90|3</v>
          </cell>
          <cell r="D847">
            <v>20</v>
          </cell>
          <cell r="E847">
            <v>1</v>
          </cell>
          <cell r="F847" t="str">
            <v>0.1st percentile</v>
          </cell>
        </row>
        <row r="848">
          <cell r="C848" t="str">
            <v>85-90|4</v>
          </cell>
          <cell r="D848">
            <v>21</v>
          </cell>
          <cell r="E848">
            <v>1</v>
          </cell>
          <cell r="F848" t="str">
            <v>0.1st percentile</v>
          </cell>
        </row>
        <row r="849">
          <cell r="C849" t="str">
            <v>85-90|5</v>
          </cell>
          <cell r="D849">
            <v>22</v>
          </cell>
          <cell r="E849">
            <v>2</v>
          </cell>
          <cell r="F849" t="str">
            <v>0.4th percentile</v>
          </cell>
        </row>
        <row r="850">
          <cell r="C850" t="str">
            <v>85-90|6</v>
          </cell>
          <cell r="D850">
            <v>23</v>
          </cell>
          <cell r="E850">
            <v>2</v>
          </cell>
          <cell r="F850" t="str">
            <v>0.4th percentile</v>
          </cell>
        </row>
        <row r="851">
          <cell r="C851" t="str">
            <v>85-90|7</v>
          </cell>
          <cell r="D851">
            <v>24</v>
          </cell>
          <cell r="E851">
            <v>2</v>
          </cell>
          <cell r="F851" t="str">
            <v>0.4th percentile</v>
          </cell>
        </row>
        <row r="852">
          <cell r="C852" t="str">
            <v>85-90|8</v>
          </cell>
          <cell r="D852">
            <v>25</v>
          </cell>
          <cell r="E852">
            <v>3</v>
          </cell>
          <cell r="F852" t="str">
            <v>1st percentile</v>
          </cell>
        </row>
        <row r="853">
          <cell r="C853" t="str">
            <v>85-90|9</v>
          </cell>
          <cell r="D853">
            <v>26</v>
          </cell>
          <cell r="E853">
            <v>3</v>
          </cell>
          <cell r="F853" t="str">
            <v>1st percentile</v>
          </cell>
        </row>
        <row r="854">
          <cell r="C854" t="str">
            <v>85-90|10</v>
          </cell>
          <cell r="D854">
            <v>26</v>
          </cell>
          <cell r="E854">
            <v>3</v>
          </cell>
          <cell r="F854" t="str">
            <v>1st percentile</v>
          </cell>
        </row>
        <row r="855">
          <cell r="C855" t="str">
            <v>85-90|11</v>
          </cell>
          <cell r="D855">
            <v>27</v>
          </cell>
          <cell r="E855">
            <v>3</v>
          </cell>
          <cell r="F855" t="str">
            <v>1st percentile</v>
          </cell>
        </row>
        <row r="856">
          <cell r="C856" t="str">
            <v>85-90|12</v>
          </cell>
          <cell r="D856">
            <v>28</v>
          </cell>
          <cell r="E856">
            <v>3</v>
          </cell>
          <cell r="F856" t="str">
            <v>1st percentile</v>
          </cell>
        </row>
        <row r="857">
          <cell r="C857" t="str">
            <v>85-90|13</v>
          </cell>
          <cell r="D857">
            <v>29</v>
          </cell>
          <cell r="E857">
            <v>4</v>
          </cell>
          <cell r="F857" t="str">
            <v>2nd percentile</v>
          </cell>
        </row>
        <row r="858">
          <cell r="C858" t="str">
            <v>85-90|14</v>
          </cell>
          <cell r="D858">
            <v>30</v>
          </cell>
          <cell r="E858">
            <v>4</v>
          </cell>
          <cell r="F858" t="str">
            <v>2nd percentile</v>
          </cell>
        </row>
        <row r="859">
          <cell r="C859" t="str">
            <v>85-90|15</v>
          </cell>
          <cell r="D859">
            <v>31</v>
          </cell>
          <cell r="E859">
            <v>4</v>
          </cell>
          <cell r="F859" t="str">
            <v>2nd percentile</v>
          </cell>
        </row>
        <row r="860">
          <cell r="C860" t="str">
            <v>85-90|16</v>
          </cell>
          <cell r="D860">
            <v>32</v>
          </cell>
          <cell r="E860">
            <v>5</v>
          </cell>
          <cell r="F860" t="str">
            <v>5th percentile</v>
          </cell>
        </row>
        <row r="861">
          <cell r="C861" t="str">
            <v>85-90|17</v>
          </cell>
          <cell r="D861">
            <v>33</v>
          </cell>
          <cell r="E861">
            <v>5</v>
          </cell>
          <cell r="F861" t="str">
            <v>5th percentile</v>
          </cell>
        </row>
        <row r="862">
          <cell r="C862" t="str">
            <v>85-90|18</v>
          </cell>
          <cell r="D862">
            <v>34</v>
          </cell>
          <cell r="E862">
            <v>5</v>
          </cell>
          <cell r="F862" t="str">
            <v>5th percentile</v>
          </cell>
        </row>
        <row r="863">
          <cell r="C863" t="str">
            <v>85-90|19</v>
          </cell>
          <cell r="D863">
            <v>35</v>
          </cell>
          <cell r="E863">
            <v>6</v>
          </cell>
          <cell r="F863" t="str">
            <v>9th percentile</v>
          </cell>
        </row>
        <row r="864">
          <cell r="C864" t="str">
            <v>85-90|20</v>
          </cell>
          <cell r="D864">
            <v>36</v>
          </cell>
          <cell r="E864">
            <v>6</v>
          </cell>
          <cell r="F864" t="str">
            <v>9th percentile</v>
          </cell>
        </row>
        <row r="865">
          <cell r="C865" t="str">
            <v>85-90|21</v>
          </cell>
          <cell r="D865">
            <v>37</v>
          </cell>
          <cell r="E865">
            <v>6</v>
          </cell>
          <cell r="F865" t="str">
            <v>9th percentile</v>
          </cell>
        </row>
        <row r="866">
          <cell r="C866" t="str">
            <v>85-90|22</v>
          </cell>
          <cell r="D866">
            <v>38</v>
          </cell>
          <cell r="E866">
            <v>6</v>
          </cell>
          <cell r="F866" t="str">
            <v>9th percentile</v>
          </cell>
        </row>
        <row r="867">
          <cell r="C867" t="str">
            <v>85-90|23</v>
          </cell>
          <cell r="D867">
            <v>39</v>
          </cell>
          <cell r="E867">
            <v>7</v>
          </cell>
          <cell r="F867" t="str">
            <v>16th percentile</v>
          </cell>
        </row>
        <row r="868">
          <cell r="C868" t="str">
            <v>85-90|24</v>
          </cell>
          <cell r="D868">
            <v>40</v>
          </cell>
          <cell r="E868">
            <v>7</v>
          </cell>
          <cell r="F868" t="str">
            <v>16th percentile</v>
          </cell>
        </row>
        <row r="869">
          <cell r="C869" t="str">
            <v>85-90|25</v>
          </cell>
          <cell r="D869">
            <v>41</v>
          </cell>
          <cell r="E869">
            <v>7</v>
          </cell>
          <cell r="F869" t="str">
            <v>16th percentile</v>
          </cell>
        </row>
        <row r="870">
          <cell r="C870" t="str">
            <v>85-90|26</v>
          </cell>
          <cell r="D870">
            <v>42</v>
          </cell>
          <cell r="E870">
            <v>8</v>
          </cell>
          <cell r="F870" t="str">
            <v>25th percentile</v>
          </cell>
        </row>
        <row r="871">
          <cell r="C871" t="str">
            <v>85-90|27</v>
          </cell>
          <cell r="D871">
            <v>43</v>
          </cell>
          <cell r="E871">
            <v>8</v>
          </cell>
          <cell r="F871" t="str">
            <v>25th percentile</v>
          </cell>
        </row>
        <row r="872">
          <cell r="C872" t="str">
            <v>85-90|28</v>
          </cell>
          <cell r="D872">
            <v>44</v>
          </cell>
          <cell r="E872">
            <v>8</v>
          </cell>
          <cell r="F872" t="str">
            <v>25th percentile</v>
          </cell>
        </row>
        <row r="873">
          <cell r="C873" t="str">
            <v>85-90|29</v>
          </cell>
          <cell r="D873">
            <v>45</v>
          </cell>
          <cell r="E873">
            <v>9</v>
          </cell>
          <cell r="F873" t="str">
            <v>37th percentile</v>
          </cell>
        </row>
        <row r="874">
          <cell r="C874" t="str">
            <v>85-90|30</v>
          </cell>
          <cell r="D874">
            <v>46</v>
          </cell>
          <cell r="E874">
            <v>9</v>
          </cell>
          <cell r="F874" t="str">
            <v>37th percentile</v>
          </cell>
        </row>
        <row r="875">
          <cell r="C875" t="str">
            <v>85-90|31</v>
          </cell>
          <cell r="D875">
            <v>47</v>
          </cell>
          <cell r="E875">
            <v>9</v>
          </cell>
          <cell r="F875" t="str">
            <v>37th percentile</v>
          </cell>
        </row>
        <row r="876">
          <cell r="C876" t="str">
            <v>85-90|32</v>
          </cell>
          <cell r="D876">
            <v>48</v>
          </cell>
          <cell r="E876">
            <v>9</v>
          </cell>
          <cell r="F876" t="str">
            <v>37th percentile</v>
          </cell>
        </row>
        <row r="877">
          <cell r="C877" t="str">
            <v>85-90|33</v>
          </cell>
          <cell r="D877">
            <v>49</v>
          </cell>
          <cell r="E877">
            <v>10</v>
          </cell>
          <cell r="F877" t="str">
            <v>50th percentile</v>
          </cell>
        </row>
        <row r="878">
          <cell r="C878" t="str">
            <v>85-90|34</v>
          </cell>
          <cell r="D878">
            <v>50</v>
          </cell>
          <cell r="E878">
            <v>10</v>
          </cell>
          <cell r="F878" t="str">
            <v>50th percentile</v>
          </cell>
        </row>
        <row r="879">
          <cell r="C879" t="str">
            <v>85-90|35</v>
          </cell>
          <cell r="D879">
            <v>51</v>
          </cell>
          <cell r="E879">
            <v>10</v>
          </cell>
          <cell r="F879" t="str">
            <v>50th percentile</v>
          </cell>
        </row>
        <row r="880">
          <cell r="C880" t="str">
            <v>85-90|36</v>
          </cell>
          <cell r="D880">
            <v>52</v>
          </cell>
          <cell r="E880">
            <v>11</v>
          </cell>
          <cell r="F880" t="str">
            <v>63rd percentile</v>
          </cell>
        </row>
        <row r="881">
          <cell r="C881" t="str">
            <v>85-90|37</v>
          </cell>
          <cell r="D881">
            <v>53</v>
          </cell>
          <cell r="E881">
            <v>11</v>
          </cell>
          <cell r="F881" t="str">
            <v>63rd percentile</v>
          </cell>
        </row>
        <row r="882">
          <cell r="C882" t="str">
            <v>85-90|38</v>
          </cell>
          <cell r="D882">
            <v>54</v>
          </cell>
          <cell r="E882">
            <v>11</v>
          </cell>
          <cell r="F882" t="str">
            <v>63rd percentile</v>
          </cell>
        </row>
        <row r="883">
          <cell r="C883" t="str">
            <v>85-90|39</v>
          </cell>
          <cell r="D883">
            <v>55</v>
          </cell>
          <cell r="E883">
            <v>12</v>
          </cell>
          <cell r="F883" t="str">
            <v>75th percentile</v>
          </cell>
        </row>
        <row r="884">
          <cell r="C884" t="str">
            <v>85-90|40</v>
          </cell>
          <cell r="D884">
            <v>56</v>
          </cell>
          <cell r="E884">
            <v>12</v>
          </cell>
          <cell r="F884" t="str">
            <v>75th percentile</v>
          </cell>
        </row>
        <row r="885">
          <cell r="C885" t="str">
            <v>85-90|41</v>
          </cell>
          <cell r="D885">
            <v>57</v>
          </cell>
          <cell r="E885">
            <v>12</v>
          </cell>
          <cell r="F885" t="str">
            <v>75th percentile</v>
          </cell>
        </row>
        <row r="886">
          <cell r="C886" t="str">
            <v>85-90|42</v>
          </cell>
          <cell r="D886">
            <v>58</v>
          </cell>
          <cell r="E886">
            <v>12</v>
          </cell>
          <cell r="F886" t="str">
            <v>75th percentile</v>
          </cell>
        </row>
        <row r="887">
          <cell r="C887" t="str">
            <v>85-90|43</v>
          </cell>
          <cell r="D887">
            <v>60</v>
          </cell>
          <cell r="E887">
            <v>13</v>
          </cell>
          <cell r="F887" t="str">
            <v>84th percentile</v>
          </cell>
        </row>
        <row r="888">
          <cell r="C888" t="str">
            <v>85-90|44</v>
          </cell>
          <cell r="D888">
            <v>61</v>
          </cell>
          <cell r="E888">
            <v>13</v>
          </cell>
          <cell r="F888" t="str">
            <v>84th percentile</v>
          </cell>
        </row>
        <row r="889">
          <cell r="C889" t="str">
            <v>85-90|45</v>
          </cell>
          <cell r="D889">
            <v>62</v>
          </cell>
          <cell r="E889">
            <v>14</v>
          </cell>
          <cell r="F889" t="str">
            <v>91st percentile</v>
          </cell>
        </row>
        <row r="890">
          <cell r="C890" t="str">
            <v>85-90|46</v>
          </cell>
          <cell r="D890">
            <v>64</v>
          </cell>
          <cell r="E890">
            <v>14</v>
          </cell>
          <cell r="F890" t="str">
            <v>91st percentile</v>
          </cell>
        </row>
        <row r="891">
          <cell r="C891" t="str">
            <v>85-90|47</v>
          </cell>
          <cell r="D891">
            <v>66</v>
          </cell>
          <cell r="E891">
            <v>15</v>
          </cell>
          <cell r="F891" t="str">
            <v>95th percentile</v>
          </cell>
        </row>
        <row r="892">
          <cell r="C892" t="str">
            <v>85-90|48</v>
          </cell>
          <cell r="D892">
            <v>68</v>
          </cell>
          <cell r="E892">
            <v>15</v>
          </cell>
          <cell r="F892" t="str">
            <v>95th percentile</v>
          </cell>
        </row>
        <row r="893">
          <cell r="C893" t="str">
            <v>85-90|49</v>
          </cell>
          <cell r="D893">
            <v>70</v>
          </cell>
          <cell r="E893">
            <v>16</v>
          </cell>
          <cell r="F893" t="str">
            <v>98th percentile</v>
          </cell>
        </row>
        <row r="894">
          <cell r="C894" t="str">
            <v>85-90|50</v>
          </cell>
          <cell r="D894">
            <v>73</v>
          </cell>
          <cell r="E894">
            <v>17</v>
          </cell>
          <cell r="F894" t="str">
            <v>99th percentile</v>
          </cell>
        </row>
        <row r="895">
          <cell r="C895" t="str">
            <v>85-90|51</v>
          </cell>
          <cell r="D895">
            <v>77</v>
          </cell>
          <cell r="E895">
            <v>18</v>
          </cell>
          <cell r="F895" t="str">
            <v>99.6th percentile</v>
          </cell>
        </row>
        <row r="896">
          <cell r="C896" t="str">
            <v>85-90|52</v>
          </cell>
          <cell r="D896">
            <v>80</v>
          </cell>
          <cell r="E896">
            <v>19</v>
          </cell>
          <cell r="F896" t="str">
            <v>99.9th percentile</v>
          </cell>
        </row>
        <row r="897">
          <cell r="C897" t="str">
            <v>85-90|53</v>
          </cell>
          <cell r="D897">
            <v>80</v>
          </cell>
          <cell r="E897">
            <v>19</v>
          </cell>
          <cell r="F897" t="str">
            <v>99.9th percentile</v>
          </cell>
        </row>
        <row r="898">
          <cell r="C898" t="str">
            <v>85-90|54</v>
          </cell>
          <cell r="D898">
            <v>80</v>
          </cell>
          <cell r="E898">
            <v>19</v>
          </cell>
          <cell r="F898" t="str">
            <v>99.9th percentile</v>
          </cell>
        </row>
        <row r="899">
          <cell r="C899" t="str">
            <v>85-90|55</v>
          </cell>
          <cell r="D899">
            <v>80</v>
          </cell>
          <cell r="E899">
            <v>19</v>
          </cell>
          <cell r="F899" t="str">
            <v>99.9th percentile</v>
          </cell>
        </row>
        <row r="900">
          <cell r="C900" t="str">
            <v>85-90|56</v>
          </cell>
          <cell r="D900">
            <v>80</v>
          </cell>
          <cell r="E900">
            <v>19</v>
          </cell>
          <cell r="F900" t="str">
            <v>99.9th percentile</v>
          </cell>
        </row>
        <row r="901">
          <cell r="C901" t="str">
            <v>85-90|57</v>
          </cell>
          <cell r="D901">
            <v>80</v>
          </cell>
          <cell r="E901">
            <v>19</v>
          </cell>
          <cell r="F901" t="str">
            <v>99.9th percentile</v>
          </cell>
        </row>
        <row r="902">
          <cell r="C902" t="str">
            <v>85-90|58</v>
          </cell>
          <cell r="D902">
            <v>80</v>
          </cell>
          <cell r="E902">
            <v>19</v>
          </cell>
          <cell r="F902" t="str">
            <v>99.9th percentile</v>
          </cell>
        </row>
        <row r="903">
          <cell r="C903" t="str">
            <v>85-90|59</v>
          </cell>
          <cell r="D903">
            <v>80</v>
          </cell>
          <cell r="E903">
            <v>19</v>
          </cell>
          <cell r="F903" t="str">
            <v>99.9th percentile</v>
          </cell>
        </row>
      </sheetData>
      <sheetData sheetId="3">
        <row r="3">
          <cell r="C3" t="str">
            <v>Helper</v>
          </cell>
          <cell r="D3" t="str">
            <v>T Score</v>
          </cell>
          <cell r="E3" t="str">
            <v>Scale Score</v>
          </cell>
          <cell r="F3" t="str">
            <v>Percentiles</v>
          </cell>
        </row>
        <row r="4">
          <cell r="C4" t="str">
            <v>16.0-16.3|0</v>
          </cell>
          <cell r="D4">
            <v>20</v>
          </cell>
          <cell r="E4">
            <v>1</v>
          </cell>
          <cell r="F4" t="str">
            <v>0.1st percentile</v>
          </cell>
        </row>
        <row r="5">
          <cell r="C5" t="str">
            <v>16.0-16.3|1</v>
          </cell>
          <cell r="D5">
            <v>20</v>
          </cell>
          <cell r="E5">
            <v>1</v>
          </cell>
          <cell r="F5" t="str">
            <v>0.1st percentile</v>
          </cell>
        </row>
        <row r="6">
          <cell r="C6" t="str">
            <v>16.0-16.3|2</v>
          </cell>
          <cell r="D6">
            <v>20</v>
          </cell>
          <cell r="E6">
            <v>1</v>
          </cell>
          <cell r="F6" t="str">
            <v>0.1st percentile</v>
          </cell>
        </row>
        <row r="7">
          <cell r="C7" t="str">
            <v>16.0-16.3|3</v>
          </cell>
          <cell r="D7">
            <v>20</v>
          </cell>
          <cell r="E7">
            <v>1</v>
          </cell>
          <cell r="F7" t="str">
            <v>0.1st percentile</v>
          </cell>
        </row>
        <row r="8">
          <cell r="C8" t="str">
            <v>16.0-16.3|4</v>
          </cell>
          <cell r="D8">
            <v>20</v>
          </cell>
          <cell r="E8">
            <v>1</v>
          </cell>
          <cell r="F8" t="str">
            <v>0.1st percentile</v>
          </cell>
        </row>
        <row r="9">
          <cell r="C9" t="str">
            <v>16.0-16.3|5</v>
          </cell>
          <cell r="D9">
            <v>20</v>
          </cell>
          <cell r="E9">
            <v>1</v>
          </cell>
          <cell r="F9" t="str">
            <v>0.1st percentile</v>
          </cell>
        </row>
        <row r="10">
          <cell r="C10" t="str">
            <v>16.0-16.3|6</v>
          </cell>
          <cell r="D10">
            <v>20</v>
          </cell>
          <cell r="E10">
            <v>1</v>
          </cell>
          <cell r="F10" t="str">
            <v>0.1st percentile</v>
          </cell>
        </row>
        <row r="11">
          <cell r="C11" t="str">
            <v>16.0-16.3|7</v>
          </cell>
          <cell r="D11">
            <v>20</v>
          </cell>
          <cell r="E11">
            <v>1</v>
          </cell>
          <cell r="F11" t="str">
            <v>0.1st percentile</v>
          </cell>
        </row>
        <row r="12">
          <cell r="C12" t="str">
            <v>16.0-16.3|8</v>
          </cell>
          <cell r="D12">
            <v>20</v>
          </cell>
          <cell r="E12">
            <v>1</v>
          </cell>
          <cell r="F12" t="str">
            <v>0.1st percentile</v>
          </cell>
        </row>
        <row r="13">
          <cell r="C13" t="str">
            <v>16.0-16.3|9</v>
          </cell>
          <cell r="D13">
            <v>21</v>
          </cell>
          <cell r="E13">
            <v>1</v>
          </cell>
          <cell r="F13" t="str">
            <v>0.1st percentile</v>
          </cell>
        </row>
        <row r="14">
          <cell r="C14" t="str">
            <v>16.0-16.3|10</v>
          </cell>
          <cell r="D14">
            <v>22</v>
          </cell>
          <cell r="E14">
            <v>1</v>
          </cell>
          <cell r="F14" t="str">
            <v>0.1st percentile</v>
          </cell>
        </row>
        <row r="15">
          <cell r="C15" t="str">
            <v>16.0-16.3|11</v>
          </cell>
          <cell r="D15">
            <v>23</v>
          </cell>
          <cell r="E15">
            <v>2</v>
          </cell>
          <cell r="F15" t="str">
            <v>0.4th percentile</v>
          </cell>
        </row>
        <row r="16">
          <cell r="C16" t="str">
            <v>16.0-16.3|12</v>
          </cell>
          <cell r="D16">
            <v>24</v>
          </cell>
          <cell r="E16">
            <v>2</v>
          </cell>
          <cell r="F16" t="str">
            <v>0.4th percentile</v>
          </cell>
        </row>
        <row r="17">
          <cell r="C17" t="str">
            <v>16.0-16.3|13</v>
          </cell>
          <cell r="D17">
            <v>26</v>
          </cell>
          <cell r="E17">
            <v>3</v>
          </cell>
          <cell r="F17" t="str">
            <v>1st percentile</v>
          </cell>
        </row>
        <row r="18">
          <cell r="C18" t="str">
            <v>16.0-16.3|14</v>
          </cell>
          <cell r="D18">
            <v>27</v>
          </cell>
          <cell r="E18">
            <v>3</v>
          </cell>
          <cell r="F18" t="str">
            <v>1st percentile</v>
          </cell>
        </row>
        <row r="19">
          <cell r="C19" t="str">
            <v>16.0-16.3|15</v>
          </cell>
          <cell r="D19">
            <v>28</v>
          </cell>
          <cell r="E19">
            <v>3</v>
          </cell>
          <cell r="F19" t="str">
            <v>1st percentile</v>
          </cell>
        </row>
        <row r="20">
          <cell r="C20" t="str">
            <v>16.0-16.3|16</v>
          </cell>
          <cell r="D20">
            <v>29</v>
          </cell>
          <cell r="E20">
            <v>4</v>
          </cell>
          <cell r="F20" t="str">
            <v>2nd percentile</v>
          </cell>
        </row>
        <row r="21">
          <cell r="C21" t="str">
            <v>16.0-16.3|17</v>
          </cell>
          <cell r="D21">
            <v>30</v>
          </cell>
          <cell r="E21">
            <v>4</v>
          </cell>
          <cell r="F21" t="str">
            <v>2nd percentile</v>
          </cell>
        </row>
        <row r="22">
          <cell r="C22" t="str">
            <v>16.0-16.3|18</v>
          </cell>
          <cell r="D22">
            <v>32</v>
          </cell>
          <cell r="E22">
            <v>5</v>
          </cell>
          <cell r="F22" t="str">
            <v>5th percentile</v>
          </cell>
        </row>
        <row r="23">
          <cell r="C23" t="str">
            <v>16.0-16.3|19</v>
          </cell>
          <cell r="D23">
            <v>33</v>
          </cell>
          <cell r="E23">
            <v>5</v>
          </cell>
          <cell r="F23" t="str">
            <v>5th percentile</v>
          </cell>
        </row>
        <row r="24">
          <cell r="C24" t="str">
            <v>16.0-16.3|20</v>
          </cell>
          <cell r="D24">
            <v>35</v>
          </cell>
          <cell r="E24">
            <v>6</v>
          </cell>
          <cell r="F24" t="str">
            <v>9th percentile</v>
          </cell>
        </row>
        <row r="25">
          <cell r="C25" t="str">
            <v>16.0-16.3|21</v>
          </cell>
          <cell r="D25">
            <v>36</v>
          </cell>
          <cell r="E25">
            <v>6</v>
          </cell>
          <cell r="F25" t="str">
            <v>9th percentile</v>
          </cell>
        </row>
        <row r="26">
          <cell r="C26" t="str">
            <v>16.0-16.3|22</v>
          </cell>
          <cell r="D26">
            <v>37</v>
          </cell>
          <cell r="E26">
            <v>6</v>
          </cell>
          <cell r="F26" t="str">
            <v>9th percentile</v>
          </cell>
        </row>
        <row r="27">
          <cell r="C27" t="str">
            <v>16.0-16.3|23</v>
          </cell>
          <cell r="D27">
            <v>39</v>
          </cell>
          <cell r="E27">
            <v>7</v>
          </cell>
          <cell r="F27" t="str">
            <v>16th percentile</v>
          </cell>
        </row>
        <row r="28">
          <cell r="C28" t="str">
            <v>16.0-16.3|24</v>
          </cell>
          <cell r="D28">
            <v>40</v>
          </cell>
          <cell r="E28">
            <v>7</v>
          </cell>
          <cell r="F28" t="str">
            <v>16th percentile</v>
          </cell>
        </row>
        <row r="29">
          <cell r="C29" t="str">
            <v>16.0-16.3|25</v>
          </cell>
          <cell r="D29">
            <v>42</v>
          </cell>
          <cell r="E29">
            <v>8</v>
          </cell>
          <cell r="F29" t="str">
            <v>25th percentile</v>
          </cell>
        </row>
        <row r="30">
          <cell r="C30" t="str">
            <v>16.0-16.3|26</v>
          </cell>
          <cell r="D30">
            <v>43</v>
          </cell>
          <cell r="E30">
            <v>8</v>
          </cell>
          <cell r="F30" t="str">
            <v>25th percentile</v>
          </cell>
        </row>
        <row r="31">
          <cell r="C31" t="str">
            <v>16.0-16.3|27</v>
          </cell>
          <cell r="D31">
            <v>45</v>
          </cell>
          <cell r="E31">
            <v>9</v>
          </cell>
          <cell r="F31" t="str">
            <v>37th percentile</v>
          </cell>
        </row>
        <row r="32">
          <cell r="C32" t="str">
            <v>16.0-16.3|28</v>
          </cell>
          <cell r="D32">
            <v>46</v>
          </cell>
          <cell r="E32">
            <v>9</v>
          </cell>
          <cell r="F32" t="str">
            <v>37th percentile</v>
          </cell>
        </row>
        <row r="33">
          <cell r="C33" t="str">
            <v>16.0-16.3|29</v>
          </cell>
          <cell r="D33">
            <v>48</v>
          </cell>
          <cell r="E33">
            <v>9</v>
          </cell>
          <cell r="F33" t="str">
            <v>37th percentile</v>
          </cell>
        </row>
        <row r="34">
          <cell r="C34" t="str">
            <v>16.0-16.3|30</v>
          </cell>
          <cell r="D34">
            <v>49</v>
          </cell>
          <cell r="E34">
            <v>10</v>
          </cell>
          <cell r="F34" t="str">
            <v>50th percentile</v>
          </cell>
        </row>
        <row r="35">
          <cell r="C35" t="str">
            <v>16.0-16.3|31</v>
          </cell>
          <cell r="D35">
            <v>51</v>
          </cell>
          <cell r="E35">
            <v>10</v>
          </cell>
          <cell r="F35" t="str">
            <v>50th percentile</v>
          </cell>
        </row>
        <row r="36">
          <cell r="C36" t="str">
            <v>16.0-16.3|32</v>
          </cell>
          <cell r="D36">
            <v>53</v>
          </cell>
          <cell r="E36">
            <v>11</v>
          </cell>
          <cell r="F36" t="str">
            <v>63rd percentile</v>
          </cell>
        </row>
        <row r="37">
          <cell r="C37" t="str">
            <v>16.0-16.3|33</v>
          </cell>
          <cell r="D37">
            <v>55</v>
          </cell>
          <cell r="E37">
            <v>12</v>
          </cell>
          <cell r="F37" t="str">
            <v>75th percentile</v>
          </cell>
        </row>
        <row r="38">
          <cell r="C38" t="str">
            <v>16.0-16.3|34</v>
          </cell>
          <cell r="D38">
            <v>57</v>
          </cell>
          <cell r="E38">
            <v>12</v>
          </cell>
          <cell r="F38" t="str">
            <v>75th percentile</v>
          </cell>
        </row>
        <row r="39">
          <cell r="C39" t="str">
            <v>16.0-16.3|35</v>
          </cell>
          <cell r="D39">
            <v>59</v>
          </cell>
          <cell r="E39">
            <v>13</v>
          </cell>
          <cell r="F39" t="str">
            <v>84th percentile</v>
          </cell>
        </row>
        <row r="40">
          <cell r="C40" t="str">
            <v>16.0-16.3|36</v>
          </cell>
          <cell r="D40">
            <v>61</v>
          </cell>
          <cell r="E40">
            <v>13</v>
          </cell>
          <cell r="F40" t="str">
            <v>84th percentile</v>
          </cell>
        </row>
        <row r="41">
          <cell r="C41" t="str">
            <v>16.0-16.3|37</v>
          </cell>
          <cell r="D41">
            <v>64</v>
          </cell>
          <cell r="E41">
            <v>14</v>
          </cell>
          <cell r="F41" t="str">
            <v>91st percentile</v>
          </cell>
        </row>
        <row r="42">
          <cell r="C42" t="str">
            <v>16.0-16.3|38</v>
          </cell>
          <cell r="D42">
            <v>67</v>
          </cell>
          <cell r="E42">
            <v>15</v>
          </cell>
          <cell r="F42" t="str">
            <v>95th percentile</v>
          </cell>
        </row>
        <row r="43">
          <cell r="C43" t="str">
            <v>16.0-16.3|39</v>
          </cell>
          <cell r="D43">
            <v>70</v>
          </cell>
          <cell r="E43">
            <v>16</v>
          </cell>
          <cell r="F43" t="str">
            <v>98th percentile</v>
          </cell>
        </row>
        <row r="44">
          <cell r="C44" t="str">
            <v>16.0-16.3|40</v>
          </cell>
          <cell r="D44">
            <v>75</v>
          </cell>
          <cell r="E44">
            <v>18</v>
          </cell>
          <cell r="F44" t="str">
            <v>99.6th percentile</v>
          </cell>
        </row>
        <row r="45">
          <cell r="C45" t="str">
            <v>16.0-16.3|41</v>
          </cell>
          <cell r="D45">
            <v>78</v>
          </cell>
          <cell r="E45">
            <v>18</v>
          </cell>
          <cell r="F45" t="str">
            <v>99.6th percentile</v>
          </cell>
        </row>
        <row r="46">
          <cell r="C46" t="str">
            <v>16.0-16.3|42</v>
          </cell>
          <cell r="D46">
            <v>80</v>
          </cell>
          <cell r="E46">
            <v>19</v>
          </cell>
          <cell r="F46" t="str">
            <v>99.9th percentile</v>
          </cell>
        </row>
        <row r="47">
          <cell r="C47" t="str">
            <v>16.0-16.3|43</v>
          </cell>
          <cell r="D47">
            <v>80</v>
          </cell>
          <cell r="E47">
            <v>19</v>
          </cell>
          <cell r="F47" t="str">
            <v>99.9th percentile</v>
          </cell>
        </row>
        <row r="48">
          <cell r="C48" t="str">
            <v>16.0-16.3|44</v>
          </cell>
          <cell r="D48">
            <v>80</v>
          </cell>
          <cell r="E48">
            <v>19</v>
          </cell>
          <cell r="F48" t="str">
            <v>99.9th percentile</v>
          </cell>
        </row>
        <row r="49">
          <cell r="C49" t="str">
            <v>16.0-16.3|45</v>
          </cell>
          <cell r="D49">
            <v>80</v>
          </cell>
          <cell r="E49">
            <v>19</v>
          </cell>
          <cell r="F49" t="str">
            <v>99.9th percentile</v>
          </cell>
        </row>
        <row r="50">
          <cell r="C50" t="str">
            <v>16.4-16.7|0</v>
          </cell>
          <cell r="D50">
            <v>20</v>
          </cell>
          <cell r="E50">
            <v>1</v>
          </cell>
          <cell r="F50" t="str">
            <v>0.1st percentile</v>
          </cell>
        </row>
        <row r="51">
          <cell r="C51" t="str">
            <v>16.4-16.7|1</v>
          </cell>
          <cell r="D51">
            <v>20</v>
          </cell>
          <cell r="E51">
            <v>1</v>
          </cell>
          <cell r="F51" t="str">
            <v>0.1st percentile</v>
          </cell>
        </row>
        <row r="52">
          <cell r="C52" t="str">
            <v>16.4-16.7|2</v>
          </cell>
          <cell r="D52">
            <v>20</v>
          </cell>
          <cell r="E52">
            <v>1</v>
          </cell>
          <cell r="F52" t="str">
            <v>0.1st percentile</v>
          </cell>
        </row>
        <row r="53">
          <cell r="C53" t="str">
            <v>16.4-16.7|3</v>
          </cell>
          <cell r="D53">
            <v>20</v>
          </cell>
          <cell r="E53">
            <v>1</v>
          </cell>
          <cell r="F53" t="str">
            <v>0.1st percentile</v>
          </cell>
        </row>
        <row r="54">
          <cell r="C54" t="str">
            <v>16.4-16.7|4</v>
          </cell>
          <cell r="D54">
            <v>20</v>
          </cell>
          <cell r="E54">
            <v>1</v>
          </cell>
          <cell r="F54" t="str">
            <v>0.1st percentile</v>
          </cell>
        </row>
        <row r="55">
          <cell r="C55" t="str">
            <v>16.4-16.7|5</v>
          </cell>
          <cell r="D55">
            <v>20</v>
          </cell>
          <cell r="E55">
            <v>1</v>
          </cell>
          <cell r="F55" t="str">
            <v>0.1st percentile</v>
          </cell>
        </row>
        <row r="56">
          <cell r="C56" t="str">
            <v>16.4-16.7|6</v>
          </cell>
          <cell r="D56">
            <v>20</v>
          </cell>
          <cell r="E56">
            <v>1</v>
          </cell>
          <cell r="F56" t="str">
            <v>0.1st percentile</v>
          </cell>
        </row>
        <row r="57">
          <cell r="C57" t="str">
            <v>16.4-16.7|7</v>
          </cell>
          <cell r="D57">
            <v>20</v>
          </cell>
          <cell r="E57">
            <v>1</v>
          </cell>
          <cell r="F57" t="str">
            <v>0.1st percentile</v>
          </cell>
        </row>
        <row r="58">
          <cell r="C58" t="str">
            <v>16.4-16.7|8</v>
          </cell>
          <cell r="D58">
            <v>20</v>
          </cell>
          <cell r="E58">
            <v>1</v>
          </cell>
          <cell r="F58" t="str">
            <v>0.1st percentile</v>
          </cell>
        </row>
        <row r="59">
          <cell r="C59" t="str">
            <v>16.4-16.7|9</v>
          </cell>
          <cell r="D59">
            <v>21</v>
          </cell>
          <cell r="E59">
            <v>1</v>
          </cell>
          <cell r="F59" t="str">
            <v>0.1st percentile</v>
          </cell>
        </row>
        <row r="60">
          <cell r="C60" t="str">
            <v>16.4-16.7|10</v>
          </cell>
          <cell r="D60">
            <v>22</v>
          </cell>
          <cell r="E60">
            <v>2</v>
          </cell>
          <cell r="F60" t="str">
            <v>0.4th percentile</v>
          </cell>
        </row>
        <row r="61">
          <cell r="C61" t="str">
            <v>16.4-16.7|11</v>
          </cell>
          <cell r="D61">
            <v>23</v>
          </cell>
          <cell r="E61">
            <v>2</v>
          </cell>
          <cell r="F61" t="str">
            <v>0.4th percentile</v>
          </cell>
        </row>
        <row r="62">
          <cell r="C62" t="str">
            <v>16.4-16.7|12</v>
          </cell>
          <cell r="D62">
            <v>24</v>
          </cell>
          <cell r="E62">
            <v>2</v>
          </cell>
          <cell r="F62" t="str">
            <v>0.4th percentile</v>
          </cell>
        </row>
        <row r="63">
          <cell r="C63" t="str">
            <v>16.4-16.7|13</v>
          </cell>
          <cell r="D63">
            <v>26</v>
          </cell>
          <cell r="E63">
            <v>3</v>
          </cell>
          <cell r="F63" t="str">
            <v>1st percentile</v>
          </cell>
        </row>
        <row r="64">
          <cell r="C64" t="str">
            <v>16.4-16.7|14</v>
          </cell>
          <cell r="D64">
            <v>27</v>
          </cell>
          <cell r="E64">
            <v>3</v>
          </cell>
          <cell r="F64" t="str">
            <v>1st percentile</v>
          </cell>
        </row>
        <row r="65">
          <cell r="C65" t="str">
            <v>16.4-16.7|15</v>
          </cell>
          <cell r="D65">
            <v>28</v>
          </cell>
          <cell r="E65">
            <v>3</v>
          </cell>
          <cell r="F65" t="str">
            <v>1st percentile</v>
          </cell>
        </row>
        <row r="66">
          <cell r="C66" t="str">
            <v>16.4-16.7|16</v>
          </cell>
          <cell r="D66">
            <v>29</v>
          </cell>
          <cell r="E66">
            <v>4</v>
          </cell>
          <cell r="F66" t="str">
            <v>2nd percentile</v>
          </cell>
        </row>
        <row r="67">
          <cell r="C67" t="str">
            <v>16.4-16.7|17</v>
          </cell>
          <cell r="D67">
            <v>30</v>
          </cell>
          <cell r="E67">
            <v>4</v>
          </cell>
          <cell r="F67" t="str">
            <v>2nd percentile</v>
          </cell>
        </row>
        <row r="68">
          <cell r="C68" t="str">
            <v>16.4-16.7|18</v>
          </cell>
          <cell r="D68">
            <v>32</v>
          </cell>
          <cell r="E68">
            <v>5</v>
          </cell>
          <cell r="F68" t="str">
            <v>5th percentile</v>
          </cell>
        </row>
        <row r="69">
          <cell r="C69" t="str">
            <v>16.4-16.7|19</v>
          </cell>
          <cell r="D69">
            <v>33</v>
          </cell>
          <cell r="E69">
            <v>5</v>
          </cell>
          <cell r="F69" t="str">
            <v>5th percentile</v>
          </cell>
        </row>
        <row r="70">
          <cell r="C70" t="str">
            <v>16.4-16.7|20</v>
          </cell>
          <cell r="D70">
            <v>34</v>
          </cell>
          <cell r="E70">
            <v>5</v>
          </cell>
          <cell r="F70" t="str">
            <v>5th percentile</v>
          </cell>
        </row>
        <row r="71">
          <cell r="C71" t="str">
            <v>16.4-16.7|21</v>
          </cell>
          <cell r="D71">
            <v>36</v>
          </cell>
          <cell r="E71">
            <v>6</v>
          </cell>
          <cell r="F71" t="str">
            <v>9th percentile</v>
          </cell>
        </row>
        <row r="72">
          <cell r="C72" t="str">
            <v>16.4-16.7|22</v>
          </cell>
          <cell r="D72">
            <v>37</v>
          </cell>
          <cell r="E72">
            <v>6</v>
          </cell>
          <cell r="F72" t="str">
            <v>9th percentile</v>
          </cell>
        </row>
        <row r="73">
          <cell r="C73" t="str">
            <v>16.4-16.7|23</v>
          </cell>
          <cell r="D73">
            <v>39</v>
          </cell>
          <cell r="E73">
            <v>7</v>
          </cell>
          <cell r="F73" t="str">
            <v>16th percentile</v>
          </cell>
        </row>
        <row r="74">
          <cell r="C74" t="str">
            <v>16.4-16.7|24</v>
          </cell>
          <cell r="D74">
            <v>40</v>
          </cell>
          <cell r="E74">
            <v>7</v>
          </cell>
          <cell r="F74" t="str">
            <v>16th percentile</v>
          </cell>
        </row>
        <row r="75">
          <cell r="C75" t="str">
            <v>16.4-16.7|25</v>
          </cell>
          <cell r="D75">
            <v>42</v>
          </cell>
          <cell r="E75">
            <v>8</v>
          </cell>
          <cell r="F75" t="str">
            <v>25th percentile</v>
          </cell>
        </row>
        <row r="76">
          <cell r="C76" t="str">
            <v>16.4-16.7|26</v>
          </cell>
          <cell r="D76">
            <v>43</v>
          </cell>
          <cell r="E76">
            <v>8</v>
          </cell>
          <cell r="F76" t="str">
            <v>25th percentile</v>
          </cell>
        </row>
        <row r="77">
          <cell r="C77" t="str">
            <v>16.4-16.7|27</v>
          </cell>
          <cell r="D77">
            <v>45</v>
          </cell>
          <cell r="E77">
            <v>9</v>
          </cell>
          <cell r="F77" t="str">
            <v>37th percentile</v>
          </cell>
        </row>
        <row r="78">
          <cell r="C78" t="str">
            <v>16.4-16.7|28</v>
          </cell>
          <cell r="D78">
            <v>46</v>
          </cell>
          <cell r="E78">
            <v>9</v>
          </cell>
          <cell r="F78" t="str">
            <v>37th percentile</v>
          </cell>
        </row>
        <row r="79">
          <cell r="C79" t="str">
            <v>16.4-16.7|29</v>
          </cell>
          <cell r="D79">
            <v>48</v>
          </cell>
          <cell r="E79">
            <v>9</v>
          </cell>
          <cell r="F79" t="str">
            <v>37th percentile</v>
          </cell>
        </row>
        <row r="80">
          <cell r="C80" t="str">
            <v>16.4-16.7|30</v>
          </cell>
          <cell r="D80">
            <v>49</v>
          </cell>
          <cell r="E80">
            <v>10</v>
          </cell>
          <cell r="F80" t="str">
            <v>50th percentile</v>
          </cell>
        </row>
        <row r="81">
          <cell r="C81" t="str">
            <v>16.4-16.7|31</v>
          </cell>
          <cell r="D81">
            <v>50</v>
          </cell>
          <cell r="E81">
            <v>10</v>
          </cell>
          <cell r="F81" t="str">
            <v>50th percentile</v>
          </cell>
        </row>
        <row r="82">
          <cell r="C82" t="str">
            <v>16.4-16.7|32</v>
          </cell>
          <cell r="D82">
            <v>52</v>
          </cell>
          <cell r="E82">
            <v>11</v>
          </cell>
          <cell r="F82" t="str">
            <v>63rd percentile</v>
          </cell>
        </row>
        <row r="83">
          <cell r="C83" t="str">
            <v>16.4-16.7|33</v>
          </cell>
          <cell r="D83">
            <v>54</v>
          </cell>
          <cell r="E83">
            <v>11</v>
          </cell>
          <cell r="F83" t="str">
            <v>63rd percentile</v>
          </cell>
        </row>
        <row r="84">
          <cell r="C84" t="str">
            <v>16.4-16.7|34</v>
          </cell>
          <cell r="D84">
            <v>56</v>
          </cell>
          <cell r="E84">
            <v>12</v>
          </cell>
          <cell r="F84" t="str">
            <v>75th percentile</v>
          </cell>
        </row>
        <row r="85">
          <cell r="C85" t="str">
            <v>16.4-16.7|35</v>
          </cell>
          <cell r="D85">
            <v>58</v>
          </cell>
          <cell r="E85">
            <v>12</v>
          </cell>
          <cell r="F85" t="str">
            <v>75th percentile</v>
          </cell>
        </row>
        <row r="86">
          <cell r="C86" t="str">
            <v>16.4-16.7|36</v>
          </cell>
          <cell r="D86">
            <v>60</v>
          </cell>
          <cell r="E86">
            <v>13</v>
          </cell>
          <cell r="F86" t="str">
            <v>84th percentile</v>
          </cell>
        </row>
        <row r="87">
          <cell r="C87" t="str">
            <v>16.4-16.7|37</v>
          </cell>
          <cell r="D87">
            <v>63</v>
          </cell>
          <cell r="E87">
            <v>14</v>
          </cell>
          <cell r="F87" t="str">
            <v>91st percentile</v>
          </cell>
        </row>
        <row r="88">
          <cell r="C88" t="str">
            <v>16.4-16.7|38</v>
          </cell>
          <cell r="D88">
            <v>66</v>
          </cell>
          <cell r="E88">
            <v>15</v>
          </cell>
          <cell r="F88" t="str">
            <v>95th percentile</v>
          </cell>
        </row>
        <row r="89">
          <cell r="C89" t="str">
            <v>16.4-16.7|39</v>
          </cell>
          <cell r="D89">
            <v>69</v>
          </cell>
          <cell r="E89">
            <v>16</v>
          </cell>
          <cell r="F89" t="str">
            <v>98th percentile</v>
          </cell>
        </row>
        <row r="90">
          <cell r="C90" t="str">
            <v>16.4-16.7|40</v>
          </cell>
          <cell r="D90">
            <v>74</v>
          </cell>
          <cell r="E90">
            <v>17</v>
          </cell>
          <cell r="F90" t="str">
            <v>99th percentile</v>
          </cell>
        </row>
        <row r="91">
          <cell r="C91" t="str">
            <v>16.4-16.7|41</v>
          </cell>
          <cell r="D91">
            <v>78</v>
          </cell>
          <cell r="E91">
            <v>18</v>
          </cell>
          <cell r="F91" t="str">
            <v>99.6th percentile</v>
          </cell>
        </row>
        <row r="92">
          <cell r="C92" t="str">
            <v>16.4-16.7|42</v>
          </cell>
          <cell r="D92">
            <v>80</v>
          </cell>
          <cell r="E92">
            <v>19</v>
          </cell>
          <cell r="F92" t="str">
            <v>99.9th percentile</v>
          </cell>
        </row>
        <row r="93">
          <cell r="C93" t="str">
            <v>16.4-16.7|43</v>
          </cell>
          <cell r="D93">
            <v>80</v>
          </cell>
          <cell r="E93">
            <v>19</v>
          </cell>
          <cell r="F93" t="str">
            <v>99.9th percentile</v>
          </cell>
        </row>
        <row r="94">
          <cell r="C94" t="str">
            <v>16.4-16.7|44</v>
          </cell>
          <cell r="D94">
            <v>80</v>
          </cell>
          <cell r="E94">
            <v>19</v>
          </cell>
          <cell r="F94" t="str">
            <v>99.9th percentile</v>
          </cell>
        </row>
        <row r="95">
          <cell r="C95" t="str">
            <v>16.4-16.7|45</v>
          </cell>
          <cell r="D95">
            <v>80</v>
          </cell>
          <cell r="E95">
            <v>19</v>
          </cell>
          <cell r="F95" t="str">
            <v>99.9th percentile</v>
          </cell>
        </row>
        <row r="96">
          <cell r="C96" t="str">
            <v>16.8-16.11|0</v>
          </cell>
          <cell r="D96">
            <v>20</v>
          </cell>
          <cell r="E96">
            <v>1</v>
          </cell>
          <cell r="F96" t="str">
            <v>0.1st percentile</v>
          </cell>
        </row>
        <row r="97">
          <cell r="C97" t="str">
            <v>16.8-16.11|1</v>
          </cell>
          <cell r="D97">
            <v>20</v>
          </cell>
          <cell r="E97">
            <v>1</v>
          </cell>
          <cell r="F97" t="str">
            <v>0.1st percentile</v>
          </cell>
        </row>
        <row r="98">
          <cell r="C98" t="str">
            <v>16.8-16.11|2</v>
          </cell>
          <cell r="D98">
            <v>20</v>
          </cell>
          <cell r="E98">
            <v>1</v>
          </cell>
          <cell r="F98" t="str">
            <v>0.1st percentile</v>
          </cell>
        </row>
        <row r="99">
          <cell r="C99" t="str">
            <v>16.8-16.11|3</v>
          </cell>
          <cell r="D99">
            <v>20</v>
          </cell>
          <cell r="E99">
            <v>1</v>
          </cell>
          <cell r="F99" t="str">
            <v>0.1st percentile</v>
          </cell>
        </row>
        <row r="100">
          <cell r="C100" t="str">
            <v>16.8-16.11|4</v>
          </cell>
          <cell r="D100">
            <v>20</v>
          </cell>
          <cell r="E100">
            <v>1</v>
          </cell>
          <cell r="F100" t="str">
            <v>0.1st percentile</v>
          </cell>
        </row>
        <row r="101">
          <cell r="C101" t="str">
            <v>16.8-16.11|5</v>
          </cell>
          <cell r="D101">
            <v>20</v>
          </cell>
          <cell r="E101">
            <v>1</v>
          </cell>
          <cell r="F101" t="str">
            <v>0.1st percentile</v>
          </cell>
        </row>
        <row r="102">
          <cell r="C102" t="str">
            <v>16.8-16.11|6</v>
          </cell>
          <cell r="D102">
            <v>20</v>
          </cell>
          <cell r="E102">
            <v>1</v>
          </cell>
          <cell r="F102" t="str">
            <v>0.1st percentile</v>
          </cell>
        </row>
        <row r="103">
          <cell r="C103" t="str">
            <v>16.8-16.11|7</v>
          </cell>
          <cell r="D103">
            <v>20</v>
          </cell>
          <cell r="E103">
            <v>1</v>
          </cell>
          <cell r="F103" t="str">
            <v>0.1st percentile</v>
          </cell>
        </row>
        <row r="104">
          <cell r="C104" t="str">
            <v>16.8-16.11|8</v>
          </cell>
          <cell r="D104">
            <v>20</v>
          </cell>
          <cell r="E104">
            <v>1</v>
          </cell>
          <cell r="F104" t="str">
            <v>0.1st percentile</v>
          </cell>
        </row>
        <row r="105">
          <cell r="C105" t="str">
            <v>16.8-16.11|9</v>
          </cell>
          <cell r="D105">
            <v>21</v>
          </cell>
          <cell r="E105">
            <v>1</v>
          </cell>
          <cell r="F105" t="str">
            <v>0.1st percentile</v>
          </cell>
        </row>
        <row r="106">
          <cell r="C106" t="str">
            <v>16.8-16.11|10</v>
          </cell>
          <cell r="D106">
            <v>22</v>
          </cell>
          <cell r="E106">
            <v>2</v>
          </cell>
          <cell r="F106" t="str">
            <v>0.4th percentile</v>
          </cell>
        </row>
        <row r="107">
          <cell r="C107" t="str">
            <v>16.8-16.11|11</v>
          </cell>
          <cell r="D107">
            <v>23</v>
          </cell>
          <cell r="E107">
            <v>2</v>
          </cell>
          <cell r="F107" t="str">
            <v>0.4th percentile</v>
          </cell>
        </row>
        <row r="108">
          <cell r="C108" t="str">
            <v>16.8-16.11|12</v>
          </cell>
          <cell r="D108">
            <v>24</v>
          </cell>
          <cell r="E108">
            <v>2</v>
          </cell>
          <cell r="F108" t="str">
            <v>0.4th percentile</v>
          </cell>
        </row>
        <row r="109">
          <cell r="C109" t="str">
            <v>16.8-16.11|13</v>
          </cell>
          <cell r="D109">
            <v>26</v>
          </cell>
          <cell r="E109">
            <v>3</v>
          </cell>
          <cell r="F109" t="str">
            <v>1st percentile</v>
          </cell>
        </row>
        <row r="110">
          <cell r="C110" t="str">
            <v>16.8-16.11|14</v>
          </cell>
          <cell r="D110">
            <v>27</v>
          </cell>
          <cell r="E110">
            <v>3</v>
          </cell>
          <cell r="F110" t="str">
            <v>1st percentile</v>
          </cell>
        </row>
        <row r="111">
          <cell r="C111" t="str">
            <v>16.8-16.11|15</v>
          </cell>
          <cell r="D111">
            <v>28</v>
          </cell>
          <cell r="E111">
            <v>3</v>
          </cell>
          <cell r="F111" t="str">
            <v>1st percentile</v>
          </cell>
        </row>
        <row r="112">
          <cell r="C112" t="str">
            <v>16.8-16.11|16</v>
          </cell>
          <cell r="D112">
            <v>29</v>
          </cell>
          <cell r="E112">
            <v>4</v>
          </cell>
          <cell r="F112" t="str">
            <v>2nd percentile</v>
          </cell>
        </row>
        <row r="113">
          <cell r="C113" t="str">
            <v>16.8-16.11|17</v>
          </cell>
          <cell r="D113">
            <v>30</v>
          </cell>
          <cell r="E113">
            <v>4</v>
          </cell>
          <cell r="F113" t="str">
            <v>2nd percentile</v>
          </cell>
        </row>
        <row r="114">
          <cell r="C114" t="str">
            <v>16.8-16.11|18</v>
          </cell>
          <cell r="D114">
            <v>31</v>
          </cell>
          <cell r="E114">
            <v>4</v>
          </cell>
          <cell r="F114" t="str">
            <v>2nd percentile</v>
          </cell>
        </row>
        <row r="115">
          <cell r="C115" t="str">
            <v>16.8-16.11|19</v>
          </cell>
          <cell r="D115">
            <v>32</v>
          </cell>
          <cell r="E115">
            <v>5</v>
          </cell>
          <cell r="F115" t="str">
            <v>5th percentile</v>
          </cell>
        </row>
        <row r="116">
          <cell r="C116" t="str">
            <v>16.8-16.11|20</v>
          </cell>
          <cell r="D116">
            <v>34</v>
          </cell>
          <cell r="E116">
            <v>5</v>
          </cell>
          <cell r="F116" t="str">
            <v>5th percentile</v>
          </cell>
        </row>
        <row r="117">
          <cell r="C117" t="str">
            <v>16.8-16.11|21</v>
          </cell>
          <cell r="D117">
            <v>35</v>
          </cell>
          <cell r="E117">
            <v>6</v>
          </cell>
          <cell r="F117" t="str">
            <v>9th percentile</v>
          </cell>
        </row>
        <row r="118">
          <cell r="C118" t="str">
            <v>16.8-16.11|22</v>
          </cell>
          <cell r="D118">
            <v>36</v>
          </cell>
          <cell r="E118">
            <v>6</v>
          </cell>
          <cell r="F118" t="str">
            <v>9th percentile</v>
          </cell>
        </row>
        <row r="119">
          <cell r="C119" t="str">
            <v>16.8-16.11|23</v>
          </cell>
          <cell r="D119">
            <v>38</v>
          </cell>
          <cell r="E119">
            <v>6</v>
          </cell>
          <cell r="F119" t="str">
            <v>9th percentile</v>
          </cell>
        </row>
        <row r="120">
          <cell r="C120" t="str">
            <v>16.8-16.11|24</v>
          </cell>
          <cell r="D120">
            <v>39</v>
          </cell>
          <cell r="E120">
            <v>7</v>
          </cell>
          <cell r="F120" t="str">
            <v>16th percentile</v>
          </cell>
        </row>
        <row r="121">
          <cell r="C121" t="str">
            <v>16.8-16.11|25</v>
          </cell>
          <cell r="D121">
            <v>41</v>
          </cell>
          <cell r="E121">
            <v>7</v>
          </cell>
          <cell r="F121" t="str">
            <v>16th percentile</v>
          </cell>
        </row>
        <row r="122">
          <cell r="C122" t="str">
            <v>16.8-16.11|26</v>
          </cell>
          <cell r="D122">
            <v>42</v>
          </cell>
          <cell r="E122">
            <v>8</v>
          </cell>
          <cell r="F122" t="str">
            <v>25th percentile</v>
          </cell>
        </row>
        <row r="123">
          <cell r="C123" t="str">
            <v>16.8-16.11|27</v>
          </cell>
          <cell r="D123">
            <v>44</v>
          </cell>
          <cell r="E123">
            <v>8</v>
          </cell>
          <cell r="F123" t="str">
            <v>25th percentile</v>
          </cell>
        </row>
        <row r="124">
          <cell r="C124" t="str">
            <v>16.8-16.11|28</v>
          </cell>
          <cell r="D124">
            <v>45</v>
          </cell>
          <cell r="E124">
            <v>9</v>
          </cell>
          <cell r="F124" t="str">
            <v>37th percentile</v>
          </cell>
        </row>
        <row r="125">
          <cell r="C125" t="str">
            <v>16.8-16.11|29</v>
          </cell>
          <cell r="D125">
            <v>47</v>
          </cell>
          <cell r="E125">
            <v>9</v>
          </cell>
          <cell r="F125" t="str">
            <v>37th percentile</v>
          </cell>
        </row>
        <row r="126">
          <cell r="C126" t="str">
            <v>16.8-16.11|30</v>
          </cell>
          <cell r="D126">
            <v>48</v>
          </cell>
          <cell r="E126">
            <v>9</v>
          </cell>
          <cell r="F126" t="str">
            <v>37th percentile</v>
          </cell>
        </row>
        <row r="127">
          <cell r="C127" t="str">
            <v>16.8-16.11|31</v>
          </cell>
          <cell r="D127">
            <v>49</v>
          </cell>
          <cell r="E127">
            <v>10</v>
          </cell>
          <cell r="F127" t="str">
            <v>50th percentile</v>
          </cell>
        </row>
        <row r="128">
          <cell r="C128" t="str">
            <v>16.8-16.11|32</v>
          </cell>
          <cell r="D128">
            <v>51</v>
          </cell>
          <cell r="E128">
            <v>10</v>
          </cell>
          <cell r="F128" t="str">
            <v>50th percentile</v>
          </cell>
        </row>
        <row r="129">
          <cell r="C129" t="str">
            <v>16.8-16.11|33</v>
          </cell>
          <cell r="D129">
            <v>53</v>
          </cell>
          <cell r="E129">
            <v>11</v>
          </cell>
          <cell r="F129" t="str">
            <v>63rd percentile</v>
          </cell>
        </row>
        <row r="130">
          <cell r="C130" t="str">
            <v>16.8-16.11|34</v>
          </cell>
          <cell r="D130">
            <v>55</v>
          </cell>
          <cell r="E130">
            <v>12</v>
          </cell>
          <cell r="F130" t="str">
            <v>75th percentile</v>
          </cell>
        </row>
        <row r="131">
          <cell r="C131" t="str">
            <v>16.8-16.11|35</v>
          </cell>
          <cell r="D131">
            <v>57</v>
          </cell>
          <cell r="E131">
            <v>12</v>
          </cell>
          <cell r="F131" t="str">
            <v>75th percentile</v>
          </cell>
        </row>
        <row r="132">
          <cell r="C132" t="str">
            <v>16.8-16.11|36</v>
          </cell>
          <cell r="D132">
            <v>59</v>
          </cell>
          <cell r="E132">
            <v>13</v>
          </cell>
          <cell r="F132" t="str">
            <v>84th percentile</v>
          </cell>
        </row>
        <row r="133">
          <cell r="C133" t="str">
            <v>16.8-16.11|37</v>
          </cell>
          <cell r="D133">
            <v>62</v>
          </cell>
          <cell r="E133">
            <v>14</v>
          </cell>
          <cell r="F133" t="str">
            <v>91st percentile</v>
          </cell>
        </row>
        <row r="134">
          <cell r="C134" t="str">
            <v>16.8-16.11|38</v>
          </cell>
          <cell r="D134">
            <v>65</v>
          </cell>
          <cell r="E134">
            <v>15</v>
          </cell>
          <cell r="F134" t="str">
            <v>95th percentile</v>
          </cell>
        </row>
        <row r="135">
          <cell r="C135" t="str">
            <v>16.8-16.11|39</v>
          </cell>
          <cell r="D135">
            <v>68</v>
          </cell>
          <cell r="E135">
            <v>15</v>
          </cell>
          <cell r="F135" t="str">
            <v>95th percentile</v>
          </cell>
        </row>
        <row r="136">
          <cell r="C136" t="str">
            <v>16.8-16.11|40</v>
          </cell>
          <cell r="D136">
            <v>73</v>
          </cell>
          <cell r="E136">
            <v>17</v>
          </cell>
          <cell r="F136" t="str">
            <v>99th percentile</v>
          </cell>
        </row>
        <row r="137">
          <cell r="C137" t="str">
            <v>16.8-16.11|41</v>
          </cell>
          <cell r="D137">
            <v>77</v>
          </cell>
          <cell r="E137">
            <v>18</v>
          </cell>
          <cell r="F137" t="str">
            <v>99.6th percentile</v>
          </cell>
        </row>
        <row r="138">
          <cell r="C138" t="str">
            <v>16.8-16.11|42</v>
          </cell>
          <cell r="D138">
            <v>80</v>
          </cell>
          <cell r="E138">
            <v>19</v>
          </cell>
          <cell r="F138" t="str">
            <v>99.9th percentile</v>
          </cell>
        </row>
        <row r="139">
          <cell r="C139" t="str">
            <v>16.8-16.11|43</v>
          </cell>
          <cell r="D139">
            <v>80</v>
          </cell>
          <cell r="E139">
            <v>19</v>
          </cell>
          <cell r="F139" t="str">
            <v>99.9th percentile</v>
          </cell>
        </row>
        <row r="140">
          <cell r="C140" t="str">
            <v>16.8-16.11|44</v>
          </cell>
          <cell r="D140">
            <v>80</v>
          </cell>
          <cell r="E140">
            <v>19</v>
          </cell>
          <cell r="F140" t="str">
            <v>99.9th percentile</v>
          </cell>
        </row>
        <row r="141">
          <cell r="C141" t="str">
            <v>16.8-16.11|45</v>
          </cell>
          <cell r="D141">
            <v>80</v>
          </cell>
          <cell r="E141">
            <v>19</v>
          </cell>
          <cell r="F141" t="str">
            <v>99.9th percentile</v>
          </cell>
        </row>
        <row r="142">
          <cell r="C142" t="str">
            <v>17-19|0</v>
          </cell>
          <cell r="D142">
            <v>20</v>
          </cell>
          <cell r="E142">
            <v>1</v>
          </cell>
          <cell r="F142" t="str">
            <v>0.1st percentile</v>
          </cell>
        </row>
        <row r="143">
          <cell r="C143" t="str">
            <v>17-19|1</v>
          </cell>
          <cell r="D143">
            <v>20</v>
          </cell>
          <cell r="E143">
            <v>1</v>
          </cell>
          <cell r="F143" t="str">
            <v>0.1st percentile</v>
          </cell>
        </row>
        <row r="144">
          <cell r="C144" t="str">
            <v>17-19|2</v>
          </cell>
          <cell r="D144">
            <v>20</v>
          </cell>
          <cell r="E144">
            <v>1</v>
          </cell>
          <cell r="F144" t="str">
            <v>0.1st percentile</v>
          </cell>
        </row>
        <row r="145">
          <cell r="C145" t="str">
            <v>17-19|3</v>
          </cell>
          <cell r="D145">
            <v>20</v>
          </cell>
          <cell r="E145">
            <v>1</v>
          </cell>
          <cell r="F145" t="str">
            <v>0.1st percentile</v>
          </cell>
        </row>
        <row r="146">
          <cell r="C146" t="str">
            <v>17-19|4</v>
          </cell>
          <cell r="D146">
            <v>20</v>
          </cell>
          <cell r="E146">
            <v>1</v>
          </cell>
          <cell r="F146" t="str">
            <v>0.1st percentile</v>
          </cell>
        </row>
        <row r="147">
          <cell r="C147" t="str">
            <v>17-19|5</v>
          </cell>
          <cell r="D147">
            <v>20</v>
          </cell>
          <cell r="E147">
            <v>1</v>
          </cell>
          <cell r="F147" t="str">
            <v>0.1st percentile</v>
          </cell>
        </row>
        <row r="148">
          <cell r="C148" t="str">
            <v>17-19|6</v>
          </cell>
          <cell r="D148">
            <v>20</v>
          </cell>
          <cell r="E148">
            <v>1</v>
          </cell>
          <cell r="F148" t="str">
            <v>0.1st percentile</v>
          </cell>
        </row>
        <row r="149">
          <cell r="C149" t="str">
            <v>17-19|7</v>
          </cell>
          <cell r="D149">
            <v>20</v>
          </cell>
          <cell r="E149">
            <v>1</v>
          </cell>
          <cell r="F149" t="str">
            <v>0.1st percentile</v>
          </cell>
        </row>
        <row r="150">
          <cell r="C150" t="str">
            <v>17-19|8</v>
          </cell>
          <cell r="D150">
            <v>20</v>
          </cell>
          <cell r="E150">
            <v>1</v>
          </cell>
          <cell r="F150" t="str">
            <v>0.1st percentile</v>
          </cell>
        </row>
        <row r="151">
          <cell r="C151" t="str">
            <v>17-19|9</v>
          </cell>
          <cell r="D151">
            <v>20</v>
          </cell>
          <cell r="E151">
            <v>1</v>
          </cell>
          <cell r="F151" t="str">
            <v>0.1st percentile</v>
          </cell>
        </row>
        <row r="152">
          <cell r="C152" t="str">
            <v>17-19|10</v>
          </cell>
          <cell r="D152">
            <v>21</v>
          </cell>
          <cell r="E152">
            <v>1</v>
          </cell>
          <cell r="F152" t="str">
            <v>0.1st percentile</v>
          </cell>
        </row>
        <row r="153">
          <cell r="C153" t="str">
            <v>17-19|11</v>
          </cell>
          <cell r="D153">
            <v>22</v>
          </cell>
          <cell r="E153">
            <v>2</v>
          </cell>
          <cell r="F153" t="str">
            <v>0.4th percentile</v>
          </cell>
        </row>
        <row r="154">
          <cell r="C154" t="str">
            <v>17-19|12</v>
          </cell>
          <cell r="D154">
            <v>23</v>
          </cell>
          <cell r="E154">
            <v>2</v>
          </cell>
          <cell r="F154" t="str">
            <v>0.4th percentile</v>
          </cell>
        </row>
        <row r="155">
          <cell r="C155" t="str">
            <v>17-19|13</v>
          </cell>
          <cell r="D155">
            <v>24</v>
          </cell>
          <cell r="E155">
            <v>2</v>
          </cell>
          <cell r="F155" t="str">
            <v>0.4th percentile</v>
          </cell>
        </row>
        <row r="156">
          <cell r="C156" t="str">
            <v>17-19|14</v>
          </cell>
          <cell r="D156">
            <v>25</v>
          </cell>
          <cell r="E156">
            <v>3</v>
          </cell>
          <cell r="F156" t="str">
            <v>1st percentile</v>
          </cell>
        </row>
        <row r="157">
          <cell r="C157" t="str">
            <v>17-19|15</v>
          </cell>
          <cell r="D157">
            <v>26</v>
          </cell>
          <cell r="E157">
            <v>3</v>
          </cell>
          <cell r="F157" t="str">
            <v>1st percentile</v>
          </cell>
        </row>
        <row r="158">
          <cell r="C158" t="str">
            <v>17-19|16</v>
          </cell>
          <cell r="D158">
            <v>27</v>
          </cell>
          <cell r="E158">
            <v>3</v>
          </cell>
          <cell r="F158" t="str">
            <v>1st percentile</v>
          </cell>
        </row>
        <row r="159">
          <cell r="C159" t="str">
            <v>17-19|17</v>
          </cell>
          <cell r="D159">
            <v>28</v>
          </cell>
          <cell r="E159">
            <v>3</v>
          </cell>
          <cell r="F159" t="str">
            <v>1st percentile</v>
          </cell>
        </row>
        <row r="160">
          <cell r="C160" t="str">
            <v>17-19|18</v>
          </cell>
          <cell r="D160">
            <v>29</v>
          </cell>
          <cell r="E160">
            <v>4</v>
          </cell>
          <cell r="F160" t="str">
            <v>2nd percentile</v>
          </cell>
        </row>
        <row r="161">
          <cell r="C161" t="str">
            <v>17-19|19</v>
          </cell>
          <cell r="D161">
            <v>30</v>
          </cell>
          <cell r="E161">
            <v>4</v>
          </cell>
          <cell r="F161" t="str">
            <v>2nd percentile</v>
          </cell>
        </row>
        <row r="162">
          <cell r="C162" t="str">
            <v>17-19|20</v>
          </cell>
          <cell r="D162">
            <v>32</v>
          </cell>
          <cell r="E162">
            <v>5</v>
          </cell>
          <cell r="F162" t="str">
            <v>5th percentile</v>
          </cell>
        </row>
        <row r="163">
          <cell r="C163" t="str">
            <v>17-19|21</v>
          </cell>
          <cell r="D163">
            <v>33</v>
          </cell>
          <cell r="E163">
            <v>5</v>
          </cell>
          <cell r="F163" t="str">
            <v>5th percentile</v>
          </cell>
        </row>
        <row r="164">
          <cell r="C164" t="str">
            <v>17-19|22</v>
          </cell>
          <cell r="D164">
            <v>34</v>
          </cell>
          <cell r="E164">
            <v>5</v>
          </cell>
          <cell r="F164" t="str">
            <v>5th percentile</v>
          </cell>
        </row>
        <row r="165">
          <cell r="C165" t="str">
            <v>17-19|23</v>
          </cell>
          <cell r="D165">
            <v>36</v>
          </cell>
          <cell r="E165">
            <v>6</v>
          </cell>
          <cell r="F165" t="str">
            <v>9th percentile</v>
          </cell>
        </row>
        <row r="166">
          <cell r="C166" t="str">
            <v>17-19|24</v>
          </cell>
          <cell r="D166">
            <v>38</v>
          </cell>
          <cell r="E166">
            <v>6</v>
          </cell>
          <cell r="F166" t="str">
            <v>9th percentile</v>
          </cell>
        </row>
        <row r="167">
          <cell r="C167" t="str">
            <v>17-19|25</v>
          </cell>
          <cell r="D167">
            <v>39</v>
          </cell>
          <cell r="E167">
            <v>7</v>
          </cell>
          <cell r="F167" t="str">
            <v>16th percentile</v>
          </cell>
        </row>
        <row r="168">
          <cell r="C168" t="str">
            <v>17-19|26</v>
          </cell>
          <cell r="D168">
            <v>41</v>
          </cell>
          <cell r="E168">
            <v>7</v>
          </cell>
          <cell r="F168" t="str">
            <v>16th percentile</v>
          </cell>
        </row>
        <row r="169">
          <cell r="C169" t="str">
            <v>17-19|27</v>
          </cell>
          <cell r="D169">
            <v>42</v>
          </cell>
          <cell r="E169">
            <v>8</v>
          </cell>
          <cell r="F169" t="str">
            <v>25th percentile</v>
          </cell>
        </row>
        <row r="170">
          <cell r="C170" t="str">
            <v>17-19|28</v>
          </cell>
          <cell r="D170">
            <v>44</v>
          </cell>
          <cell r="E170">
            <v>8</v>
          </cell>
          <cell r="F170" t="str">
            <v>25th percentile</v>
          </cell>
        </row>
        <row r="171">
          <cell r="C171" t="str">
            <v>17-19|29</v>
          </cell>
          <cell r="D171">
            <v>45</v>
          </cell>
          <cell r="E171">
            <v>9</v>
          </cell>
          <cell r="F171" t="str">
            <v>37th percentile</v>
          </cell>
        </row>
        <row r="172">
          <cell r="C172" t="str">
            <v>17-19|30</v>
          </cell>
          <cell r="D172">
            <v>47</v>
          </cell>
          <cell r="E172">
            <v>9</v>
          </cell>
          <cell r="F172" t="str">
            <v>37th percentile</v>
          </cell>
        </row>
        <row r="173">
          <cell r="C173" t="str">
            <v>17-19|31</v>
          </cell>
          <cell r="D173">
            <v>48</v>
          </cell>
          <cell r="E173">
            <v>9</v>
          </cell>
          <cell r="F173" t="str">
            <v>37th percentile</v>
          </cell>
        </row>
        <row r="174">
          <cell r="C174" t="str">
            <v>17-19|32</v>
          </cell>
          <cell r="D174">
            <v>50</v>
          </cell>
          <cell r="E174">
            <v>10</v>
          </cell>
          <cell r="F174" t="str">
            <v>50th percentile</v>
          </cell>
        </row>
        <row r="175">
          <cell r="C175" t="str">
            <v>17-19|33</v>
          </cell>
          <cell r="D175">
            <v>52</v>
          </cell>
          <cell r="E175">
            <v>11</v>
          </cell>
          <cell r="F175" t="str">
            <v>63rd percentile</v>
          </cell>
        </row>
        <row r="176">
          <cell r="C176" t="str">
            <v>17-19|34</v>
          </cell>
          <cell r="D176">
            <v>54</v>
          </cell>
          <cell r="E176">
            <v>11</v>
          </cell>
          <cell r="F176" t="str">
            <v>63rd percentile</v>
          </cell>
        </row>
        <row r="177">
          <cell r="C177" t="str">
            <v>17-19|35</v>
          </cell>
          <cell r="D177">
            <v>56</v>
          </cell>
          <cell r="E177">
            <v>12</v>
          </cell>
          <cell r="F177" t="str">
            <v>75th percentile</v>
          </cell>
        </row>
        <row r="178">
          <cell r="C178" t="str">
            <v>17-19|36</v>
          </cell>
          <cell r="D178">
            <v>59</v>
          </cell>
          <cell r="E178">
            <v>13</v>
          </cell>
          <cell r="F178" t="str">
            <v>84th percentile</v>
          </cell>
        </row>
        <row r="179">
          <cell r="C179" t="str">
            <v>17-19|37</v>
          </cell>
          <cell r="D179">
            <v>62</v>
          </cell>
          <cell r="E179">
            <v>14</v>
          </cell>
          <cell r="F179" t="str">
            <v>91st percentile</v>
          </cell>
        </row>
        <row r="180">
          <cell r="C180" t="str">
            <v>17-19|38</v>
          </cell>
          <cell r="D180">
            <v>65</v>
          </cell>
          <cell r="E180">
            <v>15</v>
          </cell>
          <cell r="F180" t="str">
            <v>95th percentile</v>
          </cell>
        </row>
        <row r="181">
          <cell r="C181" t="str">
            <v>17-19|39</v>
          </cell>
          <cell r="D181">
            <v>68</v>
          </cell>
          <cell r="E181">
            <v>15</v>
          </cell>
          <cell r="F181" t="str">
            <v>95th percentile</v>
          </cell>
        </row>
        <row r="182">
          <cell r="C182" t="str">
            <v>17-19|40</v>
          </cell>
          <cell r="D182">
            <v>73</v>
          </cell>
          <cell r="E182">
            <v>17</v>
          </cell>
          <cell r="F182" t="str">
            <v>99th percentile</v>
          </cell>
        </row>
        <row r="183">
          <cell r="C183" t="str">
            <v>17-19|41</v>
          </cell>
          <cell r="D183">
            <v>77</v>
          </cell>
          <cell r="E183">
            <v>18</v>
          </cell>
          <cell r="F183" t="str">
            <v>99.6th percentile</v>
          </cell>
        </row>
        <row r="184">
          <cell r="C184" t="str">
            <v>17-19|42</v>
          </cell>
          <cell r="D184">
            <v>80</v>
          </cell>
          <cell r="E184">
            <v>19</v>
          </cell>
          <cell r="F184" t="str">
            <v>99.9th percentile</v>
          </cell>
        </row>
        <row r="185">
          <cell r="C185" t="str">
            <v>17-19|43</v>
          </cell>
          <cell r="D185">
            <v>80</v>
          </cell>
          <cell r="E185">
            <v>19</v>
          </cell>
          <cell r="F185" t="str">
            <v>99.9th percentile</v>
          </cell>
        </row>
        <row r="186">
          <cell r="C186" t="str">
            <v>17-19|44</v>
          </cell>
          <cell r="D186">
            <v>80</v>
          </cell>
          <cell r="E186">
            <v>19</v>
          </cell>
          <cell r="F186" t="str">
            <v>99.9th percentile</v>
          </cell>
        </row>
        <row r="187">
          <cell r="C187" t="str">
            <v>17-19|45</v>
          </cell>
          <cell r="D187">
            <v>80</v>
          </cell>
          <cell r="E187">
            <v>19</v>
          </cell>
          <cell r="F187" t="str">
            <v>99.9th percentile</v>
          </cell>
        </row>
        <row r="188">
          <cell r="C188" t="str">
            <v>20-24|0</v>
          </cell>
          <cell r="D188">
            <v>20</v>
          </cell>
          <cell r="E188">
            <v>1</v>
          </cell>
          <cell r="F188" t="str">
            <v>0.1st percentile</v>
          </cell>
        </row>
        <row r="189">
          <cell r="C189" t="str">
            <v>20-24|1</v>
          </cell>
          <cell r="D189">
            <v>20</v>
          </cell>
          <cell r="E189">
            <v>1</v>
          </cell>
          <cell r="F189" t="str">
            <v>0.1st percentile</v>
          </cell>
        </row>
        <row r="190">
          <cell r="C190" t="str">
            <v>20-24|2</v>
          </cell>
          <cell r="D190">
            <v>20</v>
          </cell>
          <cell r="E190">
            <v>1</v>
          </cell>
          <cell r="F190" t="str">
            <v>0.1st percentile</v>
          </cell>
        </row>
        <row r="191">
          <cell r="C191" t="str">
            <v>20-24|3</v>
          </cell>
          <cell r="D191">
            <v>20</v>
          </cell>
          <cell r="E191">
            <v>1</v>
          </cell>
          <cell r="F191" t="str">
            <v>0.1st percentile</v>
          </cell>
        </row>
        <row r="192">
          <cell r="C192" t="str">
            <v>20-24|4</v>
          </cell>
          <cell r="D192">
            <v>20</v>
          </cell>
          <cell r="E192">
            <v>1</v>
          </cell>
          <cell r="F192" t="str">
            <v>0.1st percentile</v>
          </cell>
        </row>
        <row r="193">
          <cell r="C193" t="str">
            <v>20-24|5</v>
          </cell>
          <cell r="D193">
            <v>20</v>
          </cell>
          <cell r="E193">
            <v>1</v>
          </cell>
          <cell r="F193" t="str">
            <v>0.1st percentile</v>
          </cell>
        </row>
        <row r="194">
          <cell r="C194" t="str">
            <v>20-24|6</v>
          </cell>
          <cell r="D194">
            <v>20</v>
          </cell>
          <cell r="E194">
            <v>1</v>
          </cell>
          <cell r="F194" t="str">
            <v>0.1st percentile</v>
          </cell>
        </row>
        <row r="195">
          <cell r="C195" t="str">
            <v>20-24|7</v>
          </cell>
          <cell r="D195">
            <v>20</v>
          </cell>
          <cell r="E195">
            <v>1</v>
          </cell>
          <cell r="F195" t="str">
            <v>0.1st percentile</v>
          </cell>
        </row>
        <row r="196">
          <cell r="C196" t="str">
            <v>20-24|8</v>
          </cell>
          <cell r="D196">
            <v>20</v>
          </cell>
          <cell r="E196">
            <v>1</v>
          </cell>
          <cell r="F196" t="str">
            <v>0.1st percentile</v>
          </cell>
        </row>
        <row r="197">
          <cell r="C197" t="str">
            <v>20-24|9</v>
          </cell>
          <cell r="D197">
            <v>20</v>
          </cell>
          <cell r="E197">
            <v>1</v>
          </cell>
          <cell r="F197" t="str">
            <v>0.1st percentile</v>
          </cell>
        </row>
        <row r="198">
          <cell r="C198" t="str">
            <v>20-24|10</v>
          </cell>
          <cell r="D198">
            <v>21</v>
          </cell>
          <cell r="E198">
            <v>1</v>
          </cell>
          <cell r="F198" t="str">
            <v>0.1st percentile</v>
          </cell>
        </row>
        <row r="199">
          <cell r="C199" t="str">
            <v>20-24|11</v>
          </cell>
          <cell r="D199">
            <v>22</v>
          </cell>
          <cell r="E199">
            <v>2</v>
          </cell>
          <cell r="F199" t="str">
            <v>0.4th percentile</v>
          </cell>
        </row>
        <row r="200">
          <cell r="C200" t="str">
            <v>20-24|12</v>
          </cell>
          <cell r="D200">
            <v>23</v>
          </cell>
          <cell r="E200">
            <v>2</v>
          </cell>
          <cell r="F200" t="str">
            <v>0.4th percentile</v>
          </cell>
        </row>
        <row r="201">
          <cell r="C201" t="str">
            <v>20-24|13</v>
          </cell>
          <cell r="D201">
            <v>24</v>
          </cell>
          <cell r="E201">
            <v>2</v>
          </cell>
          <cell r="F201" t="str">
            <v>0.4th percentile</v>
          </cell>
        </row>
        <row r="202">
          <cell r="C202" t="str">
            <v>20-24|14</v>
          </cell>
          <cell r="D202">
            <v>25</v>
          </cell>
          <cell r="E202">
            <v>3</v>
          </cell>
          <cell r="F202" t="str">
            <v>1st percentile</v>
          </cell>
        </row>
        <row r="203">
          <cell r="C203" t="str">
            <v>20-24|15</v>
          </cell>
          <cell r="D203">
            <v>26</v>
          </cell>
          <cell r="E203">
            <v>3</v>
          </cell>
          <cell r="F203" t="str">
            <v>1st percentile</v>
          </cell>
        </row>
        <row r="204">
          <cell r="C204" t="str">
            <v>20-24|16</v>
          </cell>
          <cell r="D204">
            <v>27</v>
          </cell>
          <cell r="E204">
            <v>3</v>
          </cell>
          <cell r="F204" t="str">
            <v>1st percentile</v>
          </cell>
        </row>
        <row r="205">
          <cell r="C205" t="str">
            <v>20-24|17</v>
          </cell>
          <cell r="D205">
            <v>28</v>
          </cell>
          <cell r="E205">
            <v>3</v>
          </cell>
          <cell r="F205" t="str">
            <v>1st percentile</v>
          </cell>
        </row>
        <row r="206">
          <cell r="C206" t="str">
            <v>20-24|18</v>
          </cell>
          <cell r="D206">
            <v>29</v>
          </cell>
          <cell r="E206">
            <v>4</v>
          </cell>
          <cell r="F206" t="str">
            <v>2nd percentile</v>
          </cell>
        </row>
        <row r="207">
          <cell r="C207" t="str">
            <v>20-24|19</v>
          </cell>
          <cell r="D207">
            <v>30</v>
          </cell>
          <cell r="E207">
            <v>4</v>
          </cell>
          <cell r="F207" t="str">
            <v>2nd percentile</v>
          </cell>
        </row>
        <row r="208">
          <cell r="C208" t="str">
            <v>20-24|20</v>
          </cell>
          <cell r="D208">
            <v>32</v>
          </cell>
          <cell r="E208">
            <v>5</v>
          </cell>
          <cell r="F208" t="str">
            <v>5th percentile</v>
          </cell>
        </row>
        <row r="209">
          <cell r="C209" t="str">
            <v>20-24|21</v>
          </cell>
          <cell r="D209">
            <v>33</v>
          </cell>
          <cell r="E209">
            <v>5</v>
          </cell>
          <cell r="F209" t="str">
            <v>5th percentile</v>
          </cell>
        </row>
        <row r="210">
          <cell r="C210" t="str">
            <v>20-24|22</v>
          </cell>
          <cell r="D210">
            <v>34</v>
          </cell>
          <cell r="E210">
            <v>5</v>
          </cell>
          <cell r="F210" t="str">
            <v>5th percentile</v>
          </cell>
        </row>
        <row r="211">
          <cell r="C211" t="str">
            <v>20-24|23</v>
          </cell>
          <cell r="D211">
            <v>36</v>
          </cell>
          <cell r="E211">
            <v>6</v>
          </cell>
          <cell r="F211" t="str">
            <v>9th percentile</v>
          </cell>
        </row>
        <row r="212">
          <cell r="C212" t="str">
            <v>20-24|24</v>
          </cell>
          <cell r="D212">
            <v>38</v>
          </cell>
          <cell r="E212">
            <v>6</v>
          </cell>
          <cell r="F212" t="str">
            <v>9th percentile</v>
          </cell>
        </row>
        <row r="213">
          <cell r="C213" t="str">
            <v>20-24|25</v>
          </cell>
          <cell r="D213">
            <v>39</v>
          </cell>
          <cell r="E213">
            <v>7</v>
          </cell>
          <cell r="F213" t="str">
            <v>16th percentile</v>
          </cell>
        </row>
        <row r="214">
          <cell r="C214" t="str">
            <v>20-24|26</v>
          </cell>
          <cell r="D214">
            <v>41</v>
          </cell>
          <cell r="E214">
            <v>7</v>
          </cell>
          <cell r="F214" t="str">
            <v>16th percentile</v>
          </cell>
        </row>
        <row r="215">
          <cell r="C215" t="str">
            <v>20-24|27</v>
          </cell>
          <cell r="D215">
            <v>42</v>
          </cell>
          <cell r="E215">
            <v>8</v>
          </cell>
          <cell r="F215" t="str">
            <v>25th percentile</v>
          </cell>
        </row>
        <row r="216">
          <cell r="C216" t="str">
            <v>20-24|28</v>
          </cell>
          <cell r="D216">
            <v>44</v>
          </cell>
          <cell r="E216">
            <v>8</v>
          </cell>
          <cell r="F216" t="str">
            <v>25th percentile</v>
          </cell>
        </row>
        <row r="217">
          <cell r="C217" t="str">
            <v>20-24|29</v>
          </cell>
          <cell r="D217">
            <v>45</v>
          </cell>
          <cell r="E217">
            <v>9</v>
          </cell>
          <cell r="F217" t="str">
            <v>37th percentile</v>
          </cell>
        </row>
        <row r="218">
          <cell r="C218" t="str">
            <v>20-24|30</v>
          </cell>
          <cell r="D218">
            <v>47</v>
          </cell>
          <cell r="E218">
            <v>9</v>
          </cell>
          <cell r="F218" t="str">
            <v>37th percentile</v>
          </cell>
        </row>
        <row r="219">
          <cell r="C219" t="str">
            <v>20-24|31</v>
          </cell>
          <cell r="D219">
            <v>48</v>
          </cell>
          <cell r="E219">
            <v>9</v>
          </cell>
          <cell r="F219" t="str">
            <v>37th percentile</v>
          </cell>
        </row>
        <row r="220">
          <cell r="C220" t="str">
            <v>20-24|32</v>
          </cell>
          <cell r="D220">
            <v>50</v>
          </cell>
          <cell r="E220">
            <v>10</v>
          </cell>
          <cell r="F220" t="str">
            <v>50th percentile</v>
          </cell>
        </row>
        <row r="221">
          <cell r="C221" t="str">
            <v>20-24|33</v>
          </cell>
          <cell r="D221">
            <v>52</v>
          </cell>
          <cell r="E221">
            <v>11</v>
          </cell>
          <cell r="F221" t="str">
            <v>63rd percentile</v>
          </cell>
        </row>
        <row r="222">
          <cell r="C222" t="str">
            <v>20-24|34</v>
          </cell>
          <cell r="D222">
            <v>54</v>
          </cell>
          <cell r="E222">
            <v>11</v>
          </cell>
          <cell r="F222" t="str">
            <v>63rd percentile</v>
          </cell>
        </row>
        <row r="223">
          <cell r="C223" t="str">
            <v>20-24|35</v>
          </cell>
          <cell r="D223">
            <v>56</v>
          </cell>
          <cell r="E223">
            <v>12</v>
          </cell>
          <cell r="F223" t="str">
            <v>75th percentile</v>
          </cell>
        </row>
        <row r="224">
          <cell r="C224" t="str">
            <v>20-24|36</v>
          </cell>
          <cell r="D224">
            <v>58</v>
          </cell>
          <cell r="E224">
            <v>12</v>
          </cell>
          <cell r="F224" t="str">
            <v>75th percentile</v>
          </cell>
        </row>
        <row r="225">
          <cell r="C225" t="str">
            <v>20-24|37</v>
          </cell>
          <cell r="D225">
            <v>61</v>
          </cell>
          <cell r="E225">
            <v>13</v>
          </cell>
          <cell r="F225" t="str">
            <v>84th percentile</v>
          </cell>
        </row>
        <row r="226">
          <cell r="C226" t="str">
            <v>20-24|38</v>
          </cell>
          <cell r="D226">
            <v>64</v>
          </cell>
          <cell r="E226">
            <v>14</v>
          </cell>
          <cell r="F226" t="str">
            <v>91st percentile</v>
          </cell>
        </row>
        <row r="227">
          <cell r="C227" t="str">
            <v>20-24|39</v>
          </cell>
          <cell r="D227">
            <v>67</v>
          </cell>
          <cell r="E227">
            <v>15</v>
          </cell>
          <cell r="F227" t="str">
            <v>95th percentile</v>
          </cell>
        </row>
        <row r="228">
          <cell r="C228" t="str">
            <v>20-24|40</v>
          </cell>
          <cell r="D228">
            <v>71</v>
          </cell>
          <cell r="E228">
            <v>16</v>
          </cell>
          <cell r="F228" t="str">
            <v>98th percentile</v>
          </cell>
        </row>
        <row r="229">
          <cell r="C229" t="str">
            <v>20-24|41</v>
          </cell>
          <cell r="D229">
            <v>75</v>
          </cell>
          <cell r="E229">
            <v>18</v>
          </cell>
          <cell r="F229" t="str">
            <v>99.6th percentile</v>
          </cell>
        </row>
        <row r="230">
          <cell r="C230" t="str">
            <v>20-24|42</v>
          </cell>
          <cell r="D230">
            <v>80</v>
          </cell>
          <cell r="E230">
            <v>19</v>
          </cell>
          <cell r="F230" t="str">
            <v>99.9th percentile</v>
          </cell>
        </row>
        <row r="231">
          <cell r="C231" t="str">
            <v>20-24|43</v>
          </cell>
          <cell r="D231">
            <v>80</v>
          </cell>
          <cell r="E231">
            <v>19</v>
          </cell>
          <cell r="F231" t="str">
            <v>99.9th percentile</v>
          </cell>
        </row>
        <row r="232">
          <cell r="C232" t="str">
            <v>20-24|44</v>
          </cell>
          <cell r="D232">
            <v>80</v>
          </cell>
          <cell r="E232">
            <v>19</v>
          </cell>
          <cell r="F232" t="str">
            <v>99.9th percentile</v>
          </cell>
        </row>
        <row r="233">
          <cell r="C233" t="str">
            <v>20-24|45</v>
          </cell>
          <cell r="D233">
            <v>80</v>
          </cell>
          <cell r="E233">
            <v>19</v>
          </cell>
          <cell r="F233" t="str">
            <v>99.9th percentile</v>
          </cell>
        </row>
        <row r="234">
          <cell r="C234" t="str">
            <v>25-29|0</v>
          </cell>
          <cell r="D234">
            <v>20</v>
          </cell>
          <cell r="E234">
            <v>1</v>
          </cell>
          <cell r="F234" t="str">
            <v>0.1st percentile</v>
          </cell>
        </row>
        <row r="235">
          <cell r="C235" t="str">
            <v>25-29|1</v>
          </cell>
          <cell r="D235">
            <v>20</v>
          </cell>
          <cell r="E235">
            <v>1</v>
          </cell>
          <cell r="F235" t="str">
            <v>0.1st percentile</v>
          </cell>
        </row>
        <row r="236">
          <cell r="C236" t="str">
            <v>25-29|2</v>
          </cell>
          <cell r="D236">
            <v>20</v>
          </cell>
          <cell r="E236">
            <v>1</v>
          </cell>
          <cell r="F236" t="str">
            <v>0.1st percentile</v>
          </cell>
        </row>
        <row r="237">
          <cell r="C237" t="str">
            <v>25-29|3</v>
          </cell>
          <cell r="D237">
            <v>20</v>
          </cell>
          <cell r="E237">
            <v>1</v>
          </cell>
          <cell r="F237" t="str">
            <v>0.1st percentile</v>
          </cell>
        </row>
        <row r="238">
          <cell r="C238" t="str">
            <v>25-29|4</v>
          </cell>
          <cell r="D238">
            <v>20</v>
          </cell>
          <cell r="E238">
            <v>1</v>
          </cell>
          <cell r="F238" t="str">
            <v>0.1st percentile</v>
          </cell>
        </row>
        <row r="239">
          <cell r="C239" t="str">
            <v>25-29|5</v>
          </cell>
          <cell r="D239">
            <v>20</v>
          </cell>
          <cell r="E239">
            <v>1</v>
          </cell>
          <cell r="F239" t="str">
            <v>0.1st percentile</v>
          </cell>
        </row>
        <row r="240">
          <cell r="C240" t="str">
            <v>25-29|6</v>
          </cell>
          <cell r="D240">
            <v>20</v>
          </cell>
          <cell r="E240">
            <v>1</v>
          </cell>
          <cell r="F240" t="str">
            <v>0.1st percentile</v>
          </cell>
        </row>
        <row r="241">
          <cell r="C241" t="str">
            <v>25-29|7</v>
          </cell>
          <cell r="D241">
            <v>20</v>
          </cell>
          <cell r="E241">
            <v>1</v>
          </cell>
          <cell r="F241" t="str">
            <v>0.1st percentile</v>
          </cell>
        </row>
        <row r="242">
          <cell r="C242" t="str">
            <v>25-29|8</v>
          </cell>
          <cell r="D242">
            <v>20</v>
          </cell>
          <cell r="E242">
            <v>1</v>
          </cell>
          <cell r="F242" t="str">
            <v>0.1st percentile</v>
          </cell>
        </row>
        <row r="243">
          <cell r="C243" t="str">
            <v>25-29|9</v>
          </cell>
          <cell r="D243">
            <v>20</v>
          </cell>
          <cell r="E243">
            <v>1</v>
          </cell>
          <cell r="F243" t="str">
            <v>0.1st percentile</v>
          </cell>
        </row>
        <row r="244">
          <cell r="C244" t="str">
            <v>25-29|10</v>
          </cell>
          <cell r="D244">
            <v>21</v>
          </cell>
          <cell r="E244">
            <v>1</v>
          </cell>
          <cell r="F244" t="str">
            <v>0.1st percentile</v>
          </cell>
        </row>
        <row r="245">
          <cell r="C245" t="str">
            <v>25-29|11</v>
          </cell>
          <cell r="D245">
            <v>22</v>
          </cell>
          <cell r="E245">
            <v>2</v>
          </cell>
          <cell r="F245" t="str">
            <v>0.4th percentile</v>
          </cell>
        </row>
        <row r="246">
          <cell r="C246" t="str">
            <v>25-29|12</v>
          </cell>
          <cell r="D246">
            <v>23</v>
          </cell>
          <cell r="E246">
            <v>2</v>
          </cell>
          <cell r="F246" t="str">
            <v>0.4th percentile</v>
          </cell>
        </row>
        <row r="247">
          <cell r="C247" t="str">
            <v>25-29|13</v>
          </cell>
          <cell r="D247">
            <v>24</v>
          </cell>
          <cell r="E247">
            <v>2</v>
          </cell>
          <cell r="F247" t="str">
            <v>0.4th percentile</v>
          </cell>
        </row>
        <row r="248">
          <cell r="C248" t="str">
            <v>25-29|14</v>
          </cell>
          <cell r="D248">
            <v>25</v>
          </cell>
          <cell r="E248">
            <v>3</v>
          </cell>
          <cell r="F248" t="str">
            <v>1st percentile</v>
          </cell>
        </row>
        <row r="249">
          <cell r="C249" t="str">
            <v>25-29|15</v>
          </cell>
          <cell r="D249">
            <v>26</v>
          </cell>
          <cell r="E249">
            <v>3</v>
          </cell>
          <cell r="F249" t="str">
            <v>1st percentile</v>
          </cell>
        </row>
        <row r="250">
          <cell r="C250" t="str">
            <v>25-29|16</v>
          </cell>
          <cell r="D250">
            <v>27</v>
          </cell>
          <cell r="E250">
            <v>3</v>
          </cell>
          <cell r="F250" t="str">
            <v>1st percentile</v>
          </cell>
        </row>
        <row r="251">
          <cell r="C251" t="str">
            <v>25-29|17</v>
          </cell>
          <cell r="D251">
            <v>28</v>
          </cell>
          <cell r="E251">
            <v>3</v>
          </cell>
          <cell r="F251" t="str">
            <v>1st percentile</v>
          </cell>
        </row>
        <row r="252">
          <cell r="C252" t="str">
            <v>25-29|18</v>
          </cell>
          <cell r="D252">
            <v>29</v>
          </cell>
          <cell r="E252">
            <v>4</v>
          </cell>
          <cell r="F252" t="str">
            <v>2nd percentile</v>
          </cell>
        </row>
        <row r="253">
          <cell r="C253" t="str">
            <v>25-29|19</v>
          </cell>
          <cell r="D253">
            <v>30</v>
          </cell>
          <cell r="E253">
            <v>4</v>
          </cell>
          <cell r="F253" t="str">
            <v>2nd percentile</v>
          </cell>
        </row>
        <row r="254">
          <cell r="C254" t="str">
            <v>25-29|20</v>
          </cell>
          <cell r="D254">
            <v>32</v>
          </cell>
          <cell r="E254">
            <v>5</v>
          </cell>
          <cell r="F254" t="str">
            <v>5th percentile</v>
          </cell>
        </row>
        <row r="255">
          <cell r="C255" t="str">
            <v>25-29|21</v>
          </cell>
          <cell r="D255">
            <v>33</v>
          </cell>
          <cell r="E255">
            <v>5</v>
          </cell>
          <cell r="F255" t="str">
            <v>5th percentile</v>
          </cell>
        </row>
        <row r="256">
          <cell r="C256" t="str">
            <v>25-29|22</v>
          </cell>
          <cell r="D256">
            <v>34</v>
          </cell>
          <cell r="E256">
            <v>5</v>
          </cell>
          <cell r="F256" t="str">
            <v>5th percentile</v>
          </cell>
        </row>
        <row r="257">
          <cell r="C257" t="str">
            <v>25-29|23</v>
          </cell>
          <cell r="D257">
            <v>36</v>
          </cell>
          <cell r="E257">
            <v>6</v>
          </cell>
          <cell r="F257" t="str">
            <v>9th percentile</v>
          </cell>
        </row>
        <row r="258">
          <cell r="C258" t="str">
            <v>25-29|24</v>
          </cell>
          <cell r="D258">
            <v>37</v>
          </cell>
          <cell r="E258">
            <v>6</v>
          </cell>
          <cell r="F258" t="str">
            <v>9th percentile</v>
          </cell>
        </row>
        <row r="259">
          <cell r="C259" t="str">
            <v>25-29|25</v>
          </cell>
          <cell r="D259">
            <v>39</v>
          </cell>
          <cell r="E259">
            <v>7</v>
          </cell>
          <cell r="F259" t="str">
            <v>16th percentile</v>
          </cell>
        </row>
        <row r="260">
          <cell r="C260" t="str">
            <v>25-29|26</v>
          </cell>
          <cell r="D260">
            <v>40</v>
          </cell>
          <cell r="E260">
            <v>7</v>
          </cell>
          <cell r="F260" t="str">
            <v>16th percentile</v>
          </cell>
        </row>
        <row r="261">
          <cell r="C261" t="str">
            <v>25-29|27</v>
          </cell>
          <cell r="D261">
            <v>42</v>
          </cell>
          <cell r="E261">
            <v>8</v>
          </cell>
          <cell r="F261" t="str">
            <v>25th percentile</v>
          </cell>
        </row>
        <row r="262">
          <cell r="C262" t="str">
            <v>25-29|28</v>
          </cell>
          <cell r="D262">
            <v>43</v>
          </cell>
          <cell r="E262">
            <v>8</v>
          </cell>
          <cell r="F262" t="str">
            <v>25th percentile</v>
          </cell>
        </row>
        <row r="263">
          <cell r="C263" t="str">
            <v>25-29|29</v>
          </cell>
          <cell r="D263">
            <v>45</v>
          </cell>
          <cell r="E263">
            <v>9</v>
          </cell>
          <cell r="F263" t="str">
            <v>37th percentile</v>
          </cell>
        </row>
        <row r="264">
          <cell r="C264" t="str">
            <v>25-29|30</v>
          </cell>
          <cell r="D264">
            <v>46</v>
          </cell>
          <cell r="E264">
            <v>9</v>
          </cell>
          <cell r="F264" t="str">
            <v>37th percentile</v>
          </cell>
        </row>
        <row r="265">
          <cell r="C265" t="str">
            <v>25-29|31</v>
          </cell>
          <cell r="D265">
            <v>48</v>
          </cell>
          <cell r="E265">
            <v>9</v>
          </cell>
          <cell r="F265" t="str">
            <v>37th percentile</v>
          </cell>
        </row>
        <row r="266">
          <cell r="C266" t="str">
            <v>25-29|32</v>
          </cell>
          <cell r="D266">
            <v>49</v>
          </cell>
          <cell r="E266">
            <v>10</v>
          </cell>
          <cell r="F266" t="str">
            <v>50th percentile</v>
          </cell>
        </row>
        <row r="267">
          <cell r="C267" t="str">
            <v>25-29|33</v>
          </cell>
          <cell r="D267">
            <v>51</v>
          </cell>
          <cell r="E267">
            <v>10</v>
          </cell>
          <cell r="F267" t="str">
            <v>50th percentile</v>
          </cell>
        </row>
        <row r="268">
          <cell r="C268" t="str">
            <v>25-29|34</v>
          </cell>
          <cell r="D268">
            <v>53</v>
          </cell>
          <cell r="E268">
            <v>11</v>
          </cell>
          <cell r="F268" t="str">
            <v>63rd percentile</v>
          </cell>
        </row>
        <row r="269">
          <cell r="C269" t="str">
            <v>25-29|35</v>
          </cell>
          <cell r="D269">
            <v>55</v>
          </cell>
          <cell r="E269">
            <v>12</v>
          </cell>
          <cell r="F269" t="str">
            <v>75th percentile</v>
          </cell>
        </row>
        <row r="270">
          <cell r="C270" t="str">
            <v>25-29|36</v>
          </cell>
          <cell r="D270">
            <v>57</v>
          </cell>
          <cell r="E270">
            <v>12</v>
          </cell>
          <cell r="F270" t="str">
            <v>75th percentile</v>
          </cell>
        </row>
        <row r="271">
          <cell r="C271" t="str">
            <v>25-29|37</v>
          </cell>
          <cell r="D271">
            <v>59</v>
          </cell>
          <cell r="E271">
            <v>13</v>
          </cell>
          <cell r="F271" t="str">
            <v>84th percentile</v>
          </cell>
        </row>
        <row r="272">
          <cell r="C272" t="str">
            <v>25-29|38</v>
          </cell>
          <cell r="D272">
            <v>62</v>
          </cell>
          <cell r="E272">
            <v>14</v>
          </cell>
          <cell r="F272" t="str">
            <v>91st percentile</v>
          </cell>
        </row>
        <row r="273">
          <cell r="C273" t="str">
            <v>25-29|39</v>
          </cell>
          <cell r="D273">
            <v>65</v>
          </cell>
          <cell r="E273">
            <v>15</v>
          </cell>
          <cell r="F273" t="str">
            <v>95th percentile</v>
          </cell>
        </row>
        <row r="274">
          <cell r="C274" t="str">
            <v>25-29|40</v>
          </cell>
          <cell r="D274">
            <v>69</v>
          </cell>
          <cell r="E274">
            <v>16</v>
          </cell>
          <cell r="F274" t="str">
            <v>98th percentile</v>
          </cell>
        </row>
        <row r="275">
          <cell r="C275" t="str">
            <v>25-29|41</v>
          </cell>
          <cell r="D275">
            <v>73</v>
          </cell>
          <cell r="E275">
            <v>17</v>
          </cell>
          <cell r="F275" t="str">
            <v>99th percentile</v>
          </cell>
        </row>
        <row r="276">
          <cell r="C276" t="str">
            <v>25-29|42</v>
          </cell>
          <cell r="D276">
            <v>77</v>
          </cell>
          <cell r="E276">
            <v>18</v>
          </cell>
          <cell r="F276" t="str">
            <v>99.6th percentile</v>
          </cell>
        </row>
        <row r="277">
          <cell r="C277" t="str">
            <v>25-29|43</v>
          </cell>
          <cell r="D277">
            <v>80</v>
          </cell>
          <cell r="E277">
            <v>19</v>
          </cell>
          <cell r="F277" t="str">
            <v>99.9th percentile</v>
          </cell>
        </row>
        <row r="278">
          <cell r="C278" t="str">
            <v>25-29|44</v>
          </cell>
          <cell r="D278">
            <v>80</v>
          </cell>
          <cell r="E278">
            <v>19</v>
          </cell>
          <cell r="F278" t="str">
            <v>99.9th percentile</v>
          </cell>
        </row>
        <row r="279">
          <cell r="C279" t="str">
            <v>25-29|45</v>
          </cell>
          <cell r="D279">
            <v>80</v>
          </cell>
          <cell r="E279">
            <v>19</v>
          </cell>
          <cell r="F279" t="str">
            <v>99.9th percentile</v>
          </cell>
        </row>
        <row r="280">
          <cell r="C280" t="str">
            <v>30-34|0</v>
          </cell>
          <cell r="D280">
            <v>20</v>
          </cell>
          <cell r="E280">
            <v>1</v>
          </cell>
          <cell r="F280" t="str">
            <v>0.1st percentile</v>
          </cell>
        </row>
        <row r="281">
          <cell r="C281" t="str">
            <v>30-34|1</v>
          </cell>
          <cell r="D281">
            <v>20</v>
          </cell>
          <cell r="E281">
            <v>1</v>
          </cell>
          <cell r="F281" t="str">
            <v>0.1st percentile</v>
          </cell>
        </row>
        <row r="282">
          <cell r="C282" t="str">
            <v>30-34|2</v>
          </cell>
          <cell r="D282">
            <v>20</v>
          </cell>
          <cell r="E282">
            <v>1</v>
          </cell>
          <cell r="F282" t="str">
            <v>0.1st percentile</v>
          </cell>
        </row>
        <row r="283">
          <cell r="C283" t="str">
            <v>30-34|3</v>
          </cell>
          <cell r="D283">
            <v>20</v>
          </cell>
          <cell r="E283">
            <v>1</v>
          </cell>
          <cell r="F283" t="str">
            <v>0.1st percentile</v>
          </cell>
        </row>
        <row r="284">
          <cell r="C284" t="str">
            <v>30-34|4</v>
          </cell>
          <cell r="D284">
            <v>20</v>
          </cell>
          <cell r="E284">
            <v>1</v>
          </cell>
          <cell r="F284" t="str">
            <v>0.1st percentile</v>
          </cell>
        </row>
        <row r="285">
          <cell r="C285" t="str">
            <v>30-34|5</v>
          </cell>
          <cell r="D285">
            <v>20</v>
          </cell>
          <cell r="E285">
            <v>1</v>
          </cell>
          <cell r="F285" t="str">
            <v>0.1st percentile</v>
          </cell>
        </row>
        <row r="286">
          <cell r="C286" t="str">
            <v>30-34|6</v>
          </cell>
          <cell r="D286">
            <v>20</v>
          </cell>
          <cell r="E286">
            <v>1</v>
          </cell>
          <cell r="F286" t="str">
            <v>0.1st percentile</v>
          </cell>
        </row>
        <row r="287">
          <cell r="C287" t="str">
            <v>30-34|7</v>
          </cell>
          <cell r="D287">
            <v>20</v>
          </cell>
          <cell r="E287">
            <v>1</v>
          </cell>
          <cell r="F287" t="str">
            <v>0.1st percentile</v>
          </cell>
        </row>
        <row r="288">
          <cell r="C288" t="str">
            <v>30-34|8</v>
          </cell>
          <cell r="D288">
            <v>20</v>
          </cell>
          <cell r="E288">
            <v>1</v>
          </cell>
          <cell r="F288" t="str">
            <v>0.1st percentile</v>
          </cell>
        </row>
        <row r="289">
          <cell r="C289" t="str">
            <v>30-34|9</v>
          </cell>
          <cell r="D289">
            <v>20</v>
          </cell>
          <cell r="E289">
            <v>1</v>
          </cell>
          <cell r="F289" t="str">
            <v>0.1st percentile</v>
          </cell>
        </row>
        <row r="290">
          <cell r="C290" t="str">
            <v>30-34|10</v>
          </cell>
          <cell r="D290">
            <v>21</v>
          </cell>
          <cell r="E290">
            <v>1</v>
          </cell>
          <cell r="F290" t="str">
            <v>0.1st percentile</v>
          </cell>
        </row>
        <row r="291">
          <cell r="C291" t="str">
            <v>30-34|11</v>
          </cell>
          <cell r="D291">
            <v>22</v>
          </cell>
          <cell r="E291">
            <v>2</v>
          </cell>
          <cell r="F291" t="str">
            <v>0.4th percentile</v>
          </cell>
        </row>
        <row r="292">
          <cell r="C292" t="str">
            <v>30-34|12</v>
          </cell>
          <cell r="D292">
            <v>23</v>
          </cell>
          <cell r="E292">
            <v>2</v>
          </cell>
          <cell r="F292" t="str">
            <v>0.4th percentile</v>
          </cell>
        </row>
        <row r="293">
          <cell r="C293" t="str">
            <v>30-34|13</v>
          </cell>
          <cell r="D293">
            <v>24</v>
          </cell>
          <cell r="E293">
            <v>2</v>
          </cell>
          <cell r="F293" t="str">
            <v>0.4th percentile</v>
          </cell>
        </row>
        <row r="294">
          <cell r="C294" t="str">
            <v>30-34|14</v>
          </cell>
          <cell r="D294">
            <v>25</v>
          </cell>
          <cell r="E294">
            <v>3</v>
          </cell>
          <cell r="F294" t="str">
            <v>1st percentile</v>
          </cell>
        </row>
        <row r="295">
          <cell r="C295" t="str">
            <v>30-34|15</v>
          </cell>
          <cell r="D295">
            <v>26</v>
          </cell>
          <cell r="E295">
            <v>3</v>
          </cell>
          <cell r="F295" t="str">
            <v>1st percentile</v>
          </cell>
        </row>
        <row r="296">
          <cell r="C296" t="str">
            <v>30-34|16</v>
          </cell>
          <cell r="D296">
            <v>27</v>
          </cell>
          <cell r="E296">
            <v>3</v>
          </cell>
          <cell r="F296" t="str">
            <v>1st percentile</v>
          </cell>
        </row>
        <row r="297">
          <cell r="C297" t="str">
            <v>30-34|17</v>
          </cell>
          <cell r="D297">
            <v>28</v>
          </cell>
          <cell r="E297">
            <v>3</v>
          </cell>
          <cell r="F297" t="str">
            <v>1st percentile</v>
          </cell>
        </row>
        <row r="298">
          <cell r="C298" t="str">
            <v>30-34|18</v>
          </cell>
          <cell r="D298">
            <v>29</v>
          </cell>
          <cell r="E298">
            <v>4</v>
          </cell>
          <cell r="F298" t="str">
            <v>2nd percentile</v>
          </cell>
        </row>
        <row r="299">
          <cell r="C299" t="str">
            <v>30-34|19</v>
          </cell>
          <cell r="D299">
            <v>30</v>
          </cell>
          <cell r="E299">
            <v>4</v>
          </cell>
          <cell r="F299" t="str">
            <v>2nd percentile</v>
          </cell>
        </row>
        <row r="300">
          <cell r="C300" t="str">
            <v>30-34|20</v>
          </cell>
          <cell r="D300">
            <v>32</v>
          </cell>
          <cell r="E300">
            <v>5</v>
          </cell>
          <cell r="F300" t="str">
            <v>5th percentile</v>
          </cell>
        </row>
        <row r="301">
          <cell r="C301" t="str">
            <v>30-34|21</v>
          </cell>
          <cell r="D301">
            <v>33</v>
          </cell>
          <cell r="E301">
            <v>5</v>
          </cell>
          <cell r="F301" t="str">
            <v>5th percentile</v>
          </cell>
        </row>
        <row r="302">
          <cell r="C302" t="str">
            <v>30-34|22</v>
          </cell>
          <cell r="D302">
            <v>34</v>
          </cell>
          <cell r="E302">
            <v>5</v>
          </cell>
          <cell r="F302" t="str">
            <v>5th percentile</v>
          </cell>
        </row>
        <row r="303">
          <cell r="C303" t="str">
            <v>30-34|23</v>
          </cell>
          <cell r="D303">
            <v>36</v>
          </cell>
          <cell r="E303">
            <v>6</v>
          </cell>
          <cell r="F303" t="str">
            <v>9th percentile</v>
          </cell>
        </row>
        <row r="304">
          <cell r="C304" t="str">
            <v>30-34|24</v>
          </cell>
          <cell r="D304">
            <v>37</v>
          </cell>
          <cell r="E304">
            <v>6</v>
          </cell>
          <cell r="F304" t="str">
            <v>9th percentile</v>
          </cell>
        </row>
        <row r="305">
          <cell r="C305" t="str">
            <v>30-34|25</v>
          </cell>
          <cell r="D305">
            <v>39</v>
          </cell>
          <cell r="E305">
            <v>7</v>
          </cell>
          <cell r="F305" t="str">
            <v>16th percentile</v>
          </cell>
        </row>
        <row r="306">
          <cell r="C306" t="str">
            <v>30-34|26</v>
          </cell>
          <cell r="D306">
            <v>40</v>
          </cell>
          <cell r="E306">
            <v>7</v>
          </cell>
          <cell r="F306" t="str">
            <v>16th percentile</v>
          </cell>
        </row>
        <row r="307">
          <cell r="C307" t="str">
            <v>30-34|27</v>
          </cell>
          <cell r="D307">
            <v>42</v>
          </cell>
          <cell r="E307">
            <v>8</v>
          </cell>
          <cell r="F307" t="str">
            <v>25th percentile</v>
          </cell>
        </row>
        <row r="308">
          <cell r="C308" t="str">
            <v>30-34|28</v>
          </cell>
          <cell r="D308">
            <v>43</v>
          </cell>
          <cell r="E308">
            <v>8</v>
          </cell>
          <cell r="F308" t="str">
            <v>25th percentile</v>
          </cell>
        </row>
        <row r="309">
          <cell r="C309" t="str">
            <v>30-34|29</v>
          </cell>
          <cell r="D309">
            <v>45</v>
          </cell>
          <cell r="E309">
            <v>9</v>
          </cell>
          <cell r="F309" t="str">
            <v>37th percentile</v>
          </cell>
        </row>
        <row r="310">
          <cell r="C310" t="str">
            <v>30-34|30</v>
          </cell>
          <cell r="D310">
            <v>46</v>
          </cell>
          <cell r="E310">
            <v>9</v>
          </cell>
          <cell r="F310" t="str">
            <v>37th percentile</v>
          </cell>
        </row>
        <row r="311">
          <cell r="C311" t="str">
            <v>30-34|31</v>
          </cell>
          <cell r="D311">
            <v>48</v>
          </cell>
          <cell r="E311">
            <v>9</v>
          </cell>
          <cell r="F311" t="str">
            <v>37th percentile</v>
          </cell>
        </row>
        <row r="312">
          <cell r="C312" t="str">
            <v>30-34|32</v>
          </cell>
          <cell r="D312">
            <v>49</v>
          </cell>
          <cell r="E312">
            <v>10</v>
          </cell>
          <cell r="F312" t="str">
            <v>50th percentile</v>
          </cell>
        </row>
        <row r="313">
          <cell r="C313" t="str">
            <v>30-34|33</v>
          </cell>
          <cell r="D313">
            <v>51</v>
          </cell>
          <cell r="E313">
            <v>10</v>
          </cell>
          <cell r="F313" t="str">
            <v>50th percentile</v>
          </cell>
        </row>
        <row r="314">
          <cell r="C314" t="str">
            <v>30-34|34</v>
          </cell>
          <cell r="D314">
            <v>53</v>
          </cell>
          <cell r="E314">
            <v>11</v>
          </cell>
          <cell r="F314" t="str">
            <v>63rd percentile</v>
          </cell>
        </row>
        <row r="315">
          <cell r="C315" t="str">
            <v>30-34|35</v>
          </cell>
          <cell r="D315">
            <v>55</v>
          </cell>
          <cell r="E315">
            <v>12</v>
          </cell>
          <cell r="F315" t="str">
            <v>75th percentile</v>
          </cell>
        </row>
        <row r="316">
          <cell r="C316" t="str">
            <v>30-34|36</v>
          </cell>
          <cell r="D316">
            <v>57</v>
          </cell>
          <cell r="E316">
            <v>12</v>
          </cell>
          <cell r="F316" t="str">
            <v>75th percentile</v>
          </cell>
        </row>
        <row r="317">
          <cell r="C317" t="str">
            <v>30-34|37</v>
          </cell>
          <cell r="D317">
            <v>59</v>
          </cell>
          <cell r="E317">
            <v>13</v>
          </cell>
          <cell r="F317" t="str">
            <v>84th percentile</v>
          </cell>
        </row>
        <row r="318">
          <cell r="C318" t="str">
            <v>30-34|38</v>
          </cell>
          <cell r="D318">
            <v>62</v>
          </cell>
          <cell r="E318">
            <v>14</v>
          </cell>
          <cell r="F318" t="str">
            <v>91st percentile</v>
          </cell>
        </row>
        <row r="319">
          <cell r="C319" t="str">
            <v>30-34|39</v>
          </cell>
          <cell r="D319">
            <v>65</v>
          </cell>
          <cell r="E319">
            <v>15</v>
          </cell>
          <cell r="F319" t="str">
            <v>95th percentile</v>
          </cell>
        </row>
        <row r="320">
          <cell r="C320" t="str">
            <v>30-34|40</v>
          </cell>
          <cell r="D320">
            <v>69</v>
          </cell>
          <cell r="E320">
            <v>16</v>
          </cell>
          <cell r="F320" t="str">
            <v>98th percentile</v>
          </cell>
        </row>
        <row r="321">
          <cell r="C321" t="str">
            <v>30-34|41</v>
          </cell>
          <cell r="D321">
            <v>73</v>
          </cell>
          <cell r="E321">
            <v>17</v>
          </cell>
          <cell r="F321" t="str">
            <v>99th percentile</v>
          </cell>
        </row>
        <row r="322">
          <cell r="C322" t="str">
            <v>30-34|42</v>
          </cell>
          <cell r="D322">
            <v>77</v>
          </cell>
          <cell r="E322">
            <v>18</v>
          </cell>
          <cell r="F322" t="str">
            <v>99.6th percentile</v>
          </cell>
        </row>
        <row r="323">
          <cell r="C323" t="str">
            <v>30-34|43</v>
          </cell>
          <cell r="D323">
            <v>80</v>
          </cell>
          <cell r="E323">
            <v>19</v>
          </cell>
          <cell r="F323" t="str">
            <v>99.9th percentile</v>
          </cell>
        </row>
        <row r="324">
          <cell r="C324" t="str">
            <v>30-34|44</v>
          </cell>
          <cell r="D324">
            <v>80</v>
          </cell>
          <cell r="E324">
            <v>19</v>
          </cell>
          <cell r="F324" t="str">
            <v>99.9th percentile</v>
          </cell>
        </row>
        <row r="325">
          <cell r="C325" t="str">
            <v>30-34|45</v>
          </cell>
          <cell r="D325">
            <v>80</v>
          </cell>
          <cell r="E325">
            <v>19</v>
          </cell>
          <cell r="F325" t="str">
            <v>99.9th percentile</v>
          </cell>
        </row>
        <row r="326">
          <cell r="C326" t="str">
            <v>35-44|0</v>
          </cell>
          <cell r="D326">
            <v>20</v>
          </cell>
          <cell r="E326">
            <v>1</v>
          </cell>
          <cell r="F326" t="str">
            <v>0.1st percentile</v>
          </cell>
        </row>
        <row r="327">
          <cell r="C327" t="str">
            <v>35-44|1</v>
          </cell>
          <cell r="D327">
            <v>20</v>
          </cell>
          <cell r="E327">
            <v>1</v>
          </cell>
          <cell r="F327" t="str">
            <v>0.1st percentile</v>
          </cell>
        </row>
        <row r="328">
          <cell r="C328" t="str">
            <v>35-44|2</v>
          </cell>
          <cell r="D328">
            <v>20</v>
          </cell>
          <cell r="E328">
            <v>1</v>
          </cell>
          <cell r="F328" t="str">
            <v>0.1st percentile</v>
          </cell>
        </row>
        <row r="329">
          <cell r="C329" t="str">
            <v>35-44|3</v>
          </cell>
          <cell r="D329">
            <v>20</v>
          </cell>
          <cell r="E329">
            <v>1</v>
          </cell>
          <cell r="F329" t="str">
            <v>0.1st percentile</v>
          </cell>
        </row>
        <row r="330">
          <cell r="C330" t="str">
            <v>35-44|4</v>
          </cell>
          <cell r="D330">
            <v>20</v>
          </cell>
          <cell r="E330">
            <v>1</v>
          </cell>
          <cell r="F330" t="str">
            <v>0.1st percentile</v>
          </cell>
        </row>
        <row r="331">
          <cell r="C331" t="str">
            <v>35-44|5</v>
          </cell>
          <cell r="D331">
            <v>20</v>
          </cell>
          <cell r="E331">
            <v>1</v>
          </cell>
          <cell r="F331" t="str">
            <v>0.1st percentile</v>
          </cell>
        </row>
        <row r="332">
          <cell r="C332" t="str">
            <v>35-44|6</v>
          </cell>
          <cell r="D332">
            <v>20</v>
          </cell>
          <cell r="E332">
            <v>1</v>
          </cell>
          <cell r="F332" t="str">
            <v>0.1st percentile</v>
          </cell>
        </row>
        <row r="333">
          <cell r="C333" t="str">
            <v>35-44|7</v>
          </cell>
          <cell r="D333">
            <v>20</v>
          </cell>
          <cell r="E333">
            <v>1</v>
          </cell>
          <cell r="F333" t="str">
            <v>0.1st percentile</v>
          </cell>
        </row>
        <row r="334">
          <cell r="C334" t="str">
            <v>35-44|8</v>
          </cell>
          <cell r="D334">
            <v>20</v>
          </cell>
          <cell r="E334">
            <v>1</v>
          </cell>
          <cell r="F334" t="str">
            <v>0.1st percentile</v>
          </cell>
        </row>
        <row r="335">
          <cell r="C335" t="str">
            <v>35-44|9</v>
          </cell>
          <cell r="D335">
            <v>20</v>
          </cell>
          <cell r="E335">
            <v>1</v>
          </cell>
          <cell r="F335" t="str">
            <v>0.1st percentile</v>
          </cell>
        </row>
        <row r="336">
          <cell r="C336" t="str">
            <v>35-44|10</v>
          </cell>
          <cell r="D336">
            <v>21</v>
          </cell>
          <cell r="E336">
            <v>1</v>
          </cell>
          <cell r="F336" t="str">
            <v>0.1st percentile</v>
          </cell>
        </row>
        <row r="337">
          <cell r="C337" t="str">
            <v>35-44|11</v>
          </cell>
          <cell r="D337">
            <v>22</v>
          </cell>
          <cell r="E337">
            <v>2</v>
          </cell>
          <cell r="F337" t="str">
            <v>0.4th percentile</v>
          </cell>
        </row>
        <row r="338">
          <cell r="C338" t="str">
            <v>35-44|12</v>
          </cell>
          <cell r="D338">
            <v>23</v>
          </cell>
          <cell r="E338">
            <v>2</v>
          </cell>
          <cell r="F338" t="str">
            <v>0.4th percentile</v>
          </cell>
        </row>
        <row r="339">
          <cell r="C339" t="str">
            <v>35-44|13</v>
          </cell>
          <cell r="D339">
            <v>24</v>
          </cell>
          <cell r="E339">
            <v>2</v>
          </cell>
          <cell r="F339" t="str">
            <v>0.4th percentile</v>
          </cell>
        </row>
        <row r="340">
          <cell r="C340" t="str">
            <v>35-44|14</v>
          </cell>
          <cell r="D340">
            <v>25</v>
          </cell>
          <cell r="E340">
            <v>3</v>
          </cell>
          <cell r="F340" t="str">
            <v>1st percentile</v>
          </cell>
        </row>
        <row r="341">
          <cell r="C341" t="str">
            <v>35-44|15</v>
          </cell>
          <cell r="D341">
            <v>26</v>
          </cell>
          <cell r="E341">
            <v>3</v>
          </cell>
          <cell r="F341" t="str">
            <v>1st percentile</v>
          </cell>
        </row>
        <row r="342">
          <cell r="C342" t="str">
            <v>35-44|16</v>
          </cell>
          <cell r="D342">
            <v>27</v>
          </cell>
          <cell r="E342">
            <v>3</v>
          </cell>
          <cell r="F342" t="str">
            <v>1st percentile</v>
          </cell>
        </row>
        <row r="343">
          <cell r="C343" t="str">
            <v>35-44|17</v>
          </cell>
          <cell r="D343">
            <v>28</v>
          </cell>
          <cell r="E343">
            <v>3</v>
          </cell>
          <cell r="F343" t="str">
            <v>1st percentile</v>
          </cell>
        </row>
        <row r="344">
          <cell r="C344" t="str">
            <v>35-44|18</v>
          </cell>
          <cell r="D344">
            <v>29</v>
          </cell>
          <cell r="E344">
            <v>4</v>
          </cell>
          <cell r="F344" t="str">
            <v>2nd percentile</v>
          </cell>
        </row>
        <row r="345">
          <cell r="C345" t="str">
            <v>35-44|19</v>
          </cell>
          <cell r="D345">
            <v>30</v>
          </cell>
          <cell r="E345">
            <v>4</v>
          </cell>
          <cell r="F345" t="str">
            <v>2nd percentile</v>
          </cell>
        </row>
        <row r="346">
          <cell r="C346" t="str">
            <v>35-44|20</v>
          </cell>
          <cell r="D346">
            <v>31</v>
          </cell>
          <cell r="E346">
            <v>4</v>
          </cell>
          <cell r="F346" t="str">
            <v>2nd percentile</v>
          </cell>
        </row>
        <row r="347">
          <cell r="C347" t="str">
            <v>35-44|21</v>
          </cell>
          <cell r="D347">
            <v>33</v>
          </cell>
          <cell r="E347">
            <v>5</v>
          </cell>
          <cell r="F347" t="str">
            <v>5th percentile</v>
          </cell>
        </row>
        <row r="348">
          <cell r="C348" t="str">
            <v>35-44|22</v>
          </cell>
          <cell r="D348">
            <v>34</v>
          </cell>
          <cell r="E348">
            <v>5</v>
          </cell>
          <cell r="F348" t="str">
            <v>5th percentile</v>
          </cell>
        </row>
        <row r="349">
          <cell r="C349" t="str">
            <v>35-44|23</v>
          </cell>
          <cell r="D349">
            <v>36</v>
          </cell>
          <cell r="E349">
            <v>6</v>
          </cell>
          <cell r="F349" t="str">
            <v>9th percentile</v>
          </cell>
        </row>
        <row r="350">
          <cell r="C350" t="str">
            <v>35-44|24</v>
          </cell>
          <cell r="D350">
            <v>37</v>
          </cell>
          <cell r="E350">
            <v>6</v>
          </cell>
          <cell r="F350" t="str">
            <v>9th percentile</v>
          </cell>
        </row>
        <row r="351">
          <cell r="C351" t="str">
            <v>35-44|25</v>
          </cell>
          <cell r="D351">
            <v>39</v>
          </cell>
          <cell r="E351">
            <v>7</v>
          </cell>
          <cell r="F351" t="str">
            <v>16th percentile</v>
          </cell>
        </row>
        <row r="352">
          <cell r="C352" t="str">
            <v>35-44|26</v>
          </cell>
          <cell r="D352">
            <v>40</v>
          </cell>
          <cell r="E352">
            <v>7</v>
          </cell>
          <cell r="F352" t="str">
            <v>16th percentile</v>
          </cell>
        </row>
        <row r="353">
          <cell r="C353" t="str">
            <v>35-44|27</v>
          </cell>
          <cell r="D353">
            <v>41</v>
          </cell>
          <cell r="E353">
            <v>7</v>
          </cell>
          <cell r="F353" t="str">
            <v>16th percentile</v>
          </cell>
        </row>
        <row r="354">
          <cell r="C354" t="str">
            <v>35-44|28</v>
          </cell>
          <cell r="D354">
            <v>43</v>
          </cell>
          <cell r="E354">
            <v>8</v>
          </cell>
          <cell r="F354" t="str">
            <v>25th percentile</v>
          </cell>
        </row>
        <row r="355">
          <cell r="C355" t="str">
            <v>35-44|29</v>
          </cell>
          <cell r="D355">
            <v>44</v>
          </cell>
          <cell r="E355">
            <v>8</v>
          </cell>
          <cell r="F355" t="str">
            <v>25th percentile</v>
          </cell>
        </row>
        <row r="356">
          <cell r="C356" t="str">
            <v>35-44|30</v>
          </cell>
          <cell r="D356">
            <v>45</v>
          </cell>
          <cell r="E356">
            <v>9</v>
          </cell>
          <cell r="F356" t="str">
            <v>37th percentile</v>
          </cell>
        </row>
        <row r="357">
          <cell r="C357" t="str">
            <v>35-44|31</v>
          </cell>
          <cell r="D357">
            <v>47</v>
          </cell>
          <cell r="E357">
            <v>9</v>
          </cell>
          <cell r="F357" t="str">
            <v>37th percentile</v>
          </cell>
        </row>
        <row r="358">
          <cell r="C358" t="str">
            <v>35-44|32</v>
          </cell>
          <cell r="D358">
            <v>48</v>
          </cell>
          <cell r="E358">
            <v>9</v>
          </cell>
          <cell r="F358" t="str">
            <v>37th percentile</v>
          </cell>
        </row>
        <row r="359">
          <cell r="C359" t="str">
            <v>35-44|33</v>
          </cell>
          <cell r="D359">
            <v>49</v>
          </cell>
          <cell r="E359">
            <v>10</v>
          </cell>
          <cell r="F359" t="str">
            <v>50th percentile</v>
          </cell>
        </row>
        <row r="360">
          <cell r="C360" t="str">
            <v>35-44|34</v>
          </cell>
          <cell r="D360">
            <v>51</v>
          </cell>
          <cell r="E360">
            <v>10</v>
          </cell>
          <cell r="F360" t="str">
            <v>50th percentile</v>
          </cell>
        </row>
        <row r="361">
          <cell r="C361" t="str">
            <v>35-44|35</v>
          </cell>
          <cell r="D361">
            <v>52</v>
          </cell>
          <cell r="E361">
            <v>11</v>
          </cell>
          <cell r="F361" t="str">
            <v>63rd percentile</v>
          </cell>
        </row>
        <row r="362">
          <cell r="C362" t="str">
            <v>35-44|36</v>
          </cell>
          <cell r="D362">
            <v>54</v>
          </cell>
          <cell r="E362">
            <v>11</v>
          </cell>
          <cell r="F362" t="str">
            <v>63rd percentile</v>
          </cell>
        </row>
        <row r="363">
          <cell r="C363" t="str">
            <v>35-44|37</v>
          </cell>
          <cell r="D363">
            <v>56</v>
          </cell>
          <cell r="E363">
            <v>12</v>
          </cell>
          <cell r="F363" t="str">
            <v>75th percentile</v>
          </cell>
        </row>
        <row r="364">
          <cell r="C364" t="str">
            <v>35-44|38</v>
          </cell>
          <cell r="D364">
            <v>58</v>
          </cell>
          <cell r="E364">
            <v>12</v>
          </cell>
          <cell r="F364" t="str">
            <v>75th percentile</v>
          </cell>
        </row>
        <row r="365">
          <cell r="C365" t="str">
            <v>35-44|39</v>
          </cell>
          <cell r="D365">
            <v>60</v>
          </cell>
          <cell r="E365">
            <v>13</v>
          </cell>
          <cell r="F365" t="str">
            <v>84th percentile</v>
          </cell>
        </row>
        <row r="366">
          <cell r="C366" t="str">
            <v>35-44|40</v>
          </cell>
          <cell r="D366">
            <v>62</v>
          </cell>
          <cell r="E366">
            <v>14</v>
          </cell>
          <cell r="F366" t="str">
            <v>91st percentile</v>
          </cell>
        </row>
        <row r="367">
          <cell r="C367" t="str">
            <v>35-44|41</v>
          </cell>
          <cell r="D367">
            <v>65</v>
          </cell>
          <cell r="E367">
            <v>15</v>
          </cell>
          <cell r="F367" t="str">
            <v>95th percentile</v>
          </cell>
        </row>
        <row r="368">
          <cell r="C368" t="str">
            <v>35-44|42</v>
          </cell>
          <cell r="D368">
            <v>68</v>
          </cell>
          <cell r="E368">
            <v>15</v>
          </cell>
          <cell r="F368" t="str">
            <v>95th percentile</v>
          </cell>
        </row>
        <row r="369">
          <cell r="C369" t="str">
            <v>35-44|43</v>
          </cell>
          <cell r="D369">
            <v>72</v>
          </cell>
          <cell r="E369">
            <v>17</v>
          </cell>
          <cell r="F369" t="str">
            <v>99th percentile</v>
          </cell>
        </row>
        <row r="370">
          <cell r="C370" t="str">
            <v>35-44|44</v>
          </cell>
          <cell r="D370">
            <v>76</v>
          </cell>
          <cell r="E370">
            <v>18</v>
          </cell>
          <cell r="F370" t="str">
            <v>99.6th percentile</v>
          </cell>
        </row>
        <row r="371">
          <cell r="C371" t="str">
            <v>35-44|45</v>
          </cell>
          <cell r="D371">
            <v>80</v>
          </cell>
          <cell r="E371">
            <v>19</v>
          </cell>
          <cell r="F371" t="str">
            <v>99.9th percentile</v>
          </cell>
        </row>
        <row r="372">
          <cell r="C372" t="str">
            <v>45-54|0</v>
          </cell>
          <cell r="D372">
            <v>20</v>
          </cell>
          <cell r="E372">
            <v>1</v>
          </cell>
          <cell r="F372" t="str">
            <v>0.1st percentile</v>
          </cell>
        </row>
        <row r="373">
          <cell r="C373" t="str">
            <v>45-54|1</v>
          </cell>
          <cell r="D373">
            <v>20</v>
          </cell>
          <cell r="E373">
            <v>1</v>
          </cell>
          <cell r="F373" t="str">
            <v>0.1st percentile</v>
          </cell>
        </row>
        <row r="374">
          <cell r="C374" t="str">
            <v>45-54|2</v>
          </cell>
          <cell r="D374">
            <v>20</v>
          </cell>
          <cell r="E374">
            <v>1</v>
          </cell>
          <cell r="F374" t="str">
            <v>0.1st percentile</v>
          </cell>
        </row>
        <row r="375">
          <cell r="C375" t="str">
            <v>45-54|3</v>
          </cell>
          <cell r="D375">
            <v>20</v>
          </cell>
          <cell r="E375">
            <v>1</v>
          </cell>
          <cell r="F375" t="str">
            <v>0.1st percentile</v>
          </cell>
        </row>
        <row r="376">
          <cell r="C376" t="str">
            <v>45-54|4</v>
          </cell>
          <cell r="D376">
            <v>20</v>
          </cell>
          <cell r="E376">
            <v>1</v>
          </cell>
          <cell r="F376" t="str">
            <v>0.1st percentile</v>
          </cell>
        </row>
        <row r="377">
          <cell r="C377" t="str">
            <v>45-54|5</v>
          </cell>
          <cell r="D377">
            <v>20</v>
          </cell>
          <cell r="E377">
            <v>1</v>
          </cell>
          <cell r="F377" t="str">
            <v>0.1st percentile</v>
          </cell>
        </row>
        <row r="378">
          <cell r="C378" t="str">
            <v>45-54|6</v>
          </cell>
          <cell r="D378">
            <v>20</v>
          </cell>
          <cell r="E378">
            <v>1</v>
          </cell>
          <cell r="F378" t="str">
            <v>0.1st percentile</v>
          </cell>
        </row>
        <row r="379">
          <cell r="C379" t="str">
            <v>45-54|7</v>
          </cell>
          <cell r="D379">
            <v>20</v>
          </cell>
          <cell r="E379">
            <v>1</v>
          </cell>
          <cell r="F379" t="str">
            <v>0.1st percentile</v>
          </cell>
        </row>
        <row r="380">
          <cell r="C380" t="str">
            <v>45-54|8</v>
          </cell>
          <cell r="D380">
            <v>21</v>
          </cell>
          <cell r="E380">
            <v>1</v>
          </cell>
          <cell r="F380" t="str">
            <v>0.1st percentile</v>
          </cell>
        </row>
        <row r="381">
          <cell r="C381" t="str">
            <v>45-54|9</v>
          </cell>
          <cell r="D381">
            <v>22</v>
          </cell>
          <cell r="E381">
            <v>2</v>
          </cell>
          <cell r="F381" t="str">
            <v>0.4th percentile</v>
          </cell>
        </row>
        <row r="382">
          <cell r="C382" t="str">
            <v>45-54|10</v>
          </cell>
          <cell r="D382">
            <v>23</v>
          </cell>
          <cell r="E382">
            <v>2</v>
          </cell>
          <cell r="F382" t="str">
            <v>0.4th percentile</v>
          </cell>
        </row>
        <row r="383">
          <cell r="C383" t="str">
            <v>45-54|11</v>
          </cell>
          <cell r="D383">
            <v>24</v>
          </cell>
          <cell r="E383">
            <v>2</v>
          </cell>
          <cell r="F383" t="str">
            <v>0.4th percentile</v>
          </cell>
        </row>
        <row r="384">
          <cell r="C384" t="str">
            <v>45-54|12</v>
          </cell>
          <cell r="D384">
            <v>25</v>
          </cell>
          <cell r="E384">
            <v>3</v>
          </cell>
          <cell r="F384" t="str">
            <v>1st percentile</v>
          </cell>
        </row>
        <row r="385">
          <cell r="C385" t="str">
            <v>45-54|13</v>
          </cell>
          <cell r="D385">
            <v>26</v>
          </cell>
          <cell r="E385">
            <v>3</v>
          </cell>
          <cell r="F385" t="str">
            <v>1st percentile</v>
          </cell>
        </row>
        <row r="386">
          <cell r="C386" t="str">
            <v>45-54|14</v>
          </cell>
          <cell r="D386">
            <v>27</v>
          </cell>
          <cell r="E386">
            <v>3</v>
          </cell>
          <cell r="F386" t="str">
            <v>1st percentile</v>
          </cell>
        </row>
        <row r="387">
          <cell r="C387" t="str">
            <v>45-54|15</v>
          </cell>
          <cell r="D387">
            <v>28</v>
          </cell>
          <cell r="E387">
            <v>3</v>
          </cell>
          <cell r="F387" t="str">
            <v>1st percentile</v>
          </cell>
        </row>
        <row r="388">
          <cell r="C388" t="str">
            <v>45-54|16</v>
          </cell>
          <cell r="D388">
            <v>29</v>
          </cell>
          <cell r="E388">
            <v>4</v>
          </cell>
          <cell r="F388" t="str">
            <v>2nd percentile</v>
          </cell>
        </row>
        <row r="389">
          <cell r="C389" t="str">
            <v>45-54|17</v>
          </cell>
          <cell r="D389">
            <v>30</v>
          </cell>
          <cell r="E389">
            <v>4</v>
          </cell>
          <cell r="F389" t="str">
            <v>2nd percentile</v>
          </cell>
        </row>
        <row r="390">
          <cell r="C390" t="str">
            <v>45-54|18</v>
          </cell>
          <cell r="D390">
            <v>31</v>
          </cell>
          <cell r="E390">
            <v>4</v>
          </cell>
          <cell r="F390" t="str">
            <v>2nd percentile</v>
          </cell>
        </row>
        <row r="391">
          <cell r="C391" t="str">
            <v>45-54|19</v>
          </cell>
          <cell r="D391">
            <v>32</v>
          </cell>
          <cell r="E391">
            <v>5</v>
          </cell>
          <cell r="F391" t="str">
            <v>5th percentile</v>
          </cell>
        </row>
        <row r="392">
          <cell r="C392" t="str">
            <v>45-54|20</v>
          </cell>
          <cell r="D392">
            <v>33</v>
          </cell>
          <cell r="E392">
            <v>5</v>
          </cell>
          <cell r="F392" t="str">
            <v>5th percentile</v>
          </cell>
        </row>
        <row r="393">
          <cell r="C393" t="str">
            <v>45-54|21</v>
          </cell>
          <cell r="D393">
            <v>35</v>
          </cell>
          <cell r="E393">
            <v>6</v>
          </cell>
          <cell r="F393" t="str">
            <v>9th percentile</v>
          </cell>
        </row>
        <row r="394">
          <cell r="C394" t="str">
            <v>45-54|22</v>
          </cell>
          <cell r="D394">
            <v>36</v>
          </cell>
          <cell r="E394">
            <v>6</v>
          </cell>
          <cell r="F394" t="str">
            <v>9th percentile</v>
          </cell>
        </row>
        <row r="395">
          <cell r="C395" t="str">
            <v>45-54|23</v>
          </cell>
          <cell r="D395">
            <v>37</v>
          </cell>
          <cell r="E395">
            <v>6</v>
          </cell>
          <cell r="F395" t="str">
            <v>9th percentile</v>
          </cell>
        </row>
        <row r="396">
          <cell r="C396" t="str">
            <v>45-54|24</v>
          </cell>
          <cell r="D396">
            <v>39</v>
          </cell>
          <cell r="E396">
            <v>7</v>
          </cell>
          <cell r="F396" t="str">
            <v>16th percentile</v>
          </cell>
        </row>
        <row r="397">
          <cell r="C397" t="str">
            <v>45-54|25</v>
          </cell>
          <cell r="D397">
            <v>40</v>
          </cell>
          <cell r="E397">
            <v>7</v>
          </cell>
          <cell r="F397" t="str">
            <v>16th percentile</v>
          </cell>
        </row>
        <row r="398">
          <cell r="C398" t="str">
            <v>45-54|26</v>
          </cell>
          <cell r="D398">
            <v>41</v>
          </cell>
          <cell r="E398">
            <v>7</v>
          </cell>
          <cell r="F398" t="str">
            <v>16th percentile</v>
          </cell>
        </row>
        <row r="399">
          <cell r="C399" t="str">
            <v>45-54|27</v>
          </cell>
          <cell r="D399">
            <v>42</v>
          </cell>
          <cell r="E399">
            <v>8</v>
          </cell>
          <cell r="F399" t="str">
            <v>25th percentile</v>
          </cell>
        </row>
        <row r="400">
          <cell r="C400" t="str">
            <v>45-54|28</v>
          </cell>
          <cell r="D400">
            <v>43</v>
          </cell>
          <cell r="E400">
            <v>8</v>
          </cell>
          <cell r="F400" t="str">
            <v>25th percentile</v>
          </cell>
        </row>
        <row r="401">
          <cell r="C401" t="str">
            <v>45-54|29</v>
          </cell>
          <cell r="D401">
            <v>45</v>
          </cell>
          <cell r="E401">
            <v>9</v>
          </cell>
          <cell r="F401" t="str">
            <v>37th percentile</v>
          </cell>
        </row>
        <row r="402">
          <cell r="C402" t="str">
            <v>45-54|30</v>
          </cell>
          <cell r="D402">
            <v>46</v>
          </cell>
          <cell r="E402">
            <v>9</v>
          </cell>
          <cell r="F402" t="str">
            <v>37th percentile</v>
          </cell>
        </row>
        <row r="403">
          <cell r="C403" t="str">
            <v>45-54|31</v>
          </cell>
          <cell r="D403">
            <v>47</v>
          </cell>
          <cell r="E403">
            <v>9</v>
          </cell>
          <cell r="F403" t="str">
            <v>37th percentile</v>
          </cell>
        </row>
        <row r="404">
          <cell r="C404" t="str">
            <v>45-54|32</v>
          </cell>
          <cell r="D404">
            <v>48</v>
          </cell>
          <cell r="E404">
            <v>9</v>
          </cell>
          <cell r="F404" t="str">
            <v>37th percentile</v>
          </cell>
        </row>
        <row r="405">
          <cell r="C405" t="str">
            <v>45-54|33</v>
          </cell>
          <cell r="D405">
            <v>50</v>
          </cell>
          <cell r="E405">
            <v>10</v>
          </cell>
          <cell r="F405" t="str">
            <v>50th percentile</v>
          </cell>
        </row>
        <row r="406">
          <cell r="C406" t="str">
            <v>45-54|34</v>
          </cell>
          <cell r="D406">
            <v>51</v>
          </cell>
          <cell r="E406">
            <v>10</v>
          </cell>
          <cell r="F406" t="str">
            <v>50th percentile</v>
          </cell>
        </row>
        <row r="407">
          <cell r="C407" t="str">
            <v>45-54|35</v>
          </cell>
          <cell r="D407">
            <v>53</v>
          </cell>
          <cell r="E407">
            <v>11</v>
          </cell>
          <cell r="F407" t="str">
            <v>63rd percentile</v>
          </cell>
        </row>
        <row r="408">
          <cell r="C408" t="str">
            <v>45-54|36</v>
          </cell>
          <cell r="D408">
            <v>55</v>
          </cell>
          <cell r="E408">
            <v>12</v>
          </cell>
          <cell r="F408" t="str">
            <v>75th percentile</v>
          </cell>
        </row>
        <row r="409">
          <cell r="C409" t="str">
            <v>45-54|37</v>
          </cell>
          <cell r="D409">
            <v>57</v>
          </cell>
          <cell r="E409">
            <v>12</v>
          </cell>
          <cell r="F409" t="str">
            <v>75th percentile</v>
          </cell>
        </row>
        <row r="410">
          <cell r="C410" t="str">
            <v>45-54|38</v>
          </cell>
          <cell r="D410">
            <v>59</v>
          </cell>
          <cell r="E410">
            <v>13</v>
          </cell>
          <cell r="F410" t="str">
            <v>84th percentile</v>
          </cell>
        </row>
        <row r="411">
          <cell r="C411" t="str">
            <v>45-54|39</v>
          </cell>
          <cell r="D411">
            <v>61</v>
          </cell>
          <cell r="E411">
            <v>13</v>
          </cell>
          <cell r="F411" t="str">
            <v>84th percentile</v>
          </cell>
        </row>
        <row r="412">
          <cell r="C412" t="str">
            <v>45-54|40</v>
          </cell>
          <cell r="D412">
            <v>63</v>
          </cell>
          <cell r="E412">
            <v>14</v>
          </cell>
          <cell r="F412" t="str">
            <v>91st percentile</v>
          </cell>
        </row>
        <row r="413">
          <cell r="C413" t="str">
            <v>45-54|41</v>
          </cell>
          <cell r="D413">
            <v>66</v>
          </cell>
          <cell r="E413">
            <v>15</v>
          </cell>
          <cell r="F413" t="str">
            <v>95th percentile</v>
          </cell>
        </row>
        <row r="414">
          <cell r="C414" t="str">
            <v>45-54|42</v>
          </cell>
          <cell r="D414">
            <v>69</v>
          </cell>
          <cell r="E414">
            <v>16</v>
          </cell>
          <cell r="F414" t="str">
            <v>98th percentile</v>
          </cell>
        </row>
        <row r="415">
          <cell r="C415" t="str">
            <v>45-54|43</v>
          </cell>
          <cell r="D415">
            <v>73</v>
          </cell>
          <cell r="E415">
            <v>17</v>
          </cell>
          <cell r="F415" t="str">
            <v>99th percentile</v>
          </cell>
        </row>
        <row r="416">
          <cell r="C416" t="str">
            <v>45-54|44</v>
          </cell>
          <cell r="D416">
            <v>77</v>
          </cell>
          <cell r="E416">
            <v>18</v>
          </cell>
          <cell r="F416" t="str">
            <v>99.6th percentile</v>
          </cell>
        </row>
        <row r="417">
          <cell r="C417" t="str">
            <v>45-54|45</v>
          </cell>
          <cell r="D417">
            <v>80</v>
          </cell>
          <cell r="E417">
            <v>19</v>
          </cell>
          <cell r="F417" t="str">
            <v>99.9th percentile</v>
          </cell>
        </row>
        <row r="418">
          <cell r="C418" t="str">
            <v>55-64|0</v>
          </cell>
          <cell r="D418">
            <v>20</v>
          </cell>
          <cell r="E418">
            <v>1</v>
          </cell>
          <cell r="F418" t="str">
            <v>0.1st percentile</v>
          </cell>
        </row>
        <row r="419">
          <cell r="C419" t="str">
            <v>55-64|1</v>
          </cell>
          <cell r="D419">
            <v>20</v>
          </cell>
          <cell r="E419">
            <v>1</v>
          </cell>
          <cell r="F419" t="str">
            <v>0.1st percentile</v>
          </cell>
        </row>
        <row r="420">
          <cell r="C420" t="str">
            <v>55-64|2</v>
          </cell>
          <cell r="D420">
            <v>20</v>
          </cell>
          <cell r="E420">
            <v>1</v>
          </cell>
          <cell r="F420" t="str">
            <v>0.1st percentile</v>
          </cell>
        </row>
        <row r="421">
          <cell r="C421" t="str">
            <v>55-64|3</v>
          </cell>
          <cell r="D421">
            <v>20</v>
          </cell>
          <cell r="E421">
            <v>1</v>
          </cell>
          <cell r="F421" t="str">
            <v>0.1st percentile</v>
          </cell>
        </row>
        <row r="422">
          <cell r="C422" t="str">
            <v>55-64|4</v>
          </cell>
          <cell r="D422">
            <v>20</v>
          </cell>
          <cell r="E422">
            <v>1</v>
          </cell>
          <cell r="F422" t="str">
            <v>0.1st percentile</v>
          </cell>
        </row>
        <row r="423">
          <cell r="C423" t="str">
            <v>55-64|5</v>
          </cell>
          <cell r="D423">
            <v>20</v>
          </cell>
          <cell r="E423">
            <v>1</v>
          </cell>
          <cell r="F423" t="str">
            <v>0.1st percentile</v>
          </cell>
        </row>
        <row r="424">
          <cell r="C424" t="str">
            <v>55-64|6</v>
          </cell>
          <cell r="D424">
            <v>21</v>
          </cell>
          <cell r="E424">
            <v>1</v>
          </cell>
          <cell r="F424" t="str">
            <v>0.1st percentile</v>
          </cell>
        </row>
        <row r="425">
          <cell r="C425" t="str">
            <v>55-64|7</v>
          </cell>
          <cell r="D425">
            <v>22</v>
          </cell>
          <cell r="E425">
            <v>2</v>
          </cell>
          <cell r="F425" t="str">
            <v>0.4th percentile</v>
          </cell>
        </row>
        <row r="426">
          <cell r="C426" t="str">
            <v>55-64|8</v>
          </cell>
          <cell r="D426">
            <v>23</v>
          </cell>
          <cell r="E426">
            <v>2</v>
          </cell>
          <cell r="F426" t="str">
            <v>0.4th percentile</v>
          </cell>
        </row>
        <row r="427">
          <cell r="C427" t="str">
            <v>55-64|9</v>
          </cell>
          <cell r="D427">
            <v>24</v>
          </cell>
          <cell r="E427">
            <v>2</v>
          </cell>
          <cell r="F427" t="str">
            <v>0.4th percentile</v>
          </cell>
        </row>
        <row r="428">
          <cell r="C428" t="str">
            <v>55-64|10</v>
          </cell>
          <cell r="D428">
            <v>25</v>
          </cell>
          <cell r="E428">
            <v>3</v>
          </cell>
          <cell r="F428" t="str">
            <v>1st percentile</v>
          </cell>
        </row>
        <row r="429">
          <cell r="C429" t="str">
            <v>55-64|11</v>
          </cell>
          <cell r="D429">
            <v>26</v>
          </cell>
          <cell r="E429">
            <v>3</v>
          </cell>
          <cell r="F429" t="str">
            <v>1st percentile</v>
          </cell>
        </row>
        <row r="430">
          <cell r="C430" t="str">
            <v>55-64|12</v>
          </cell>
          <cell r="D430">
            <v>27</v>
          </cell>
          <cell r="E430">
            <v>3</v>
          </cell>
          <cell r="F430" t="str">
            <v>1st percentile</v>
          </cell>
        </row>
        <row r="431">
          <cell r="C431" t="str">
            <v>55-64|13</v>
          </cell>
          <cell r="D431">
            <v>28</v>
          </cell>
          <cell r="E431">
            <v>3</v>
          </cell>
          <cell r="F431" t="str">
            <v>1st percentile</v>
          </cell>
        </row>
        <row r="432">
          <cell r="C432" t="str">
            <v>55-64|14</v>
          </cell>
          <cell r="D432">
            <v>29</v>
          </cell>
          <cell r="E432">
            <v>4</v>
          </cell>
          <cell r="F432" t="str">
            <v>2nd percentile</v>
          </cell>
        </row>
        <row r="433">
          <cell r="C433" t="str">
            <v>55-64|15</v>
          </cell>
          <cell r="D433">
            <v>30</v>
          </cell>
          <cell r="E433">
            <v>4</v>
          </cell>
          <cell r="F433" t="str">
            <v>2nd percentile</v>
          </cell>
        </row>
        <row r="434">
          <cell r="C434" t="str">
            <v>55-64|16</v>
          </cell>
          <cell r="D434">
            <v>31</v>
          </cell>
          <cell r="E434">
            <v>4</v>
          </cell>
          <cell r="F434" t="str">
            <v>2nd percentile</v>
          </cell>
        </row>
        <row r="435">
          <cell r="C435" t="str">
            <v>55-64|17</v>
          </cell>
          <cell r="D435">
            <v>32</v>
          </cell>
          <cell r="E435">
            <v>5</v>
          </cell>
          <cell r="F435" t="str">
            <v>5th percentile</v>
          </cell>
        </row>
        <row r="436">
          <cell r="C436" t="str">
            <v>55-64|18</v>
          </cell>
          <cell r="D436">
            <v>33</v>
          </cell>
          <cell r="E436">
            <v>5</v>
          </cell>
          <cell r="F436" t="str">
            <v>5th percentile</v>
          </cell>
        </row>
        <row r="437">
          <cell r="C437" t="str">
            <v>55-64|19</v>
          </cell>
          <cell r="D437">
            <v>34</v>
          </cell>
          <cell r="E437">
            <v>5</v>
          </cell>
          <cell r="F437" t="str">
            <v>5th percentile</v>
          </cell>
        </row>
        <row r="438">
          <cell r="C438" t="str">
            <v>55-64|20</v>
          </cell>
          <cell r="D438">
            <v>35</v>
          </cell>
          <cell r="E438">
            <v>6</v>
          </cell>
          <cell r="F438" t="str">
            <v>9th percentile</v>
          </cell>
        </row>
        <row r="439">
          <cell r="C439" t="str">
            <v>55-64|21</v>
          </cell>
          <cell r="D439">
            <v>36</v>
          </cell>
          <cell r="E439">
            <v>6</v>
          </cell>
          <cell r="F439" t="str">
            <v>9th percentile</v>
          </cell>
        </row>
        <row r="440">
          <cell r="C440" t="str">
            <v>55-64|22</v>
          </cell>
          <cell r="D440">
            <v>38</v>
          </cell>
          <cell r="E440">
            <v>6</v>
          </cell>
          <cell r="F440" t="str">
            <v>9th percentile</v>
          </cell>
        </row>
        <row r="441">
          <cell r="C441" t="str">
            <v>55-64|23</v>
          </cell>
          <cell r="D441">
            <v>39</v>
          </cell>
          <cell r="E441">
            <v>7</v>
          </cell>
          <cell r="F441" t="str">
            <v>16th percentile</v>
          </cell>
        </row>
        <row r="442">
          <cell r="C442" t="str">
            <v>55-64|24</v>
          </cell>
          <cell r="D442">
            <v>40</v>
          </cell>
          <cell r="E442">
            <v>7</v>
          </cell>
          <cell r="F442" t="str">
            <v>16th percentile</v>
          </cell>
        </row>
        <row r="443">
          <cell r="C443" t="str">
            <v>55-64|25</v>
          </cell>
          <cell r="D443">
            <v>41</v>
          </cell>
          <cell r="E443">
            <v>7</v>
          </cell>
          <cell r="F443" t="str">
            <v>16th percentile</v>
          </cell>
        </row>
        <row r="444">
          <cell r="C444" t="str">
            <v>55-64|26</v>
          </cell>
          <cell r="D444">
            <v>42</v>
          </cell>
          <cell r="E444">
            <v>8</v>
          </cell>
          <cell r="F444" t="str">
            <v>25th percentile</v>
          </cell>
        </row>
        <row r="445">
          <cell r="C445" t="str">
            <v>55-64|27</v>
          </cell>
          <cell r="D445">
            <v>44</v>
          </cell>
          <cell r="E445">
            <v>8</v>
          </cell>
          <cell r="F445" t="str">
            <v>25th percentile</v>
          </cell>
        </row>
        <row r="446">
          <cell r="C446" t="str">
            <v>55-64|28</v>
          </cell>
          <cell r="D446">
            <v>45</v>
          </cell>
          <cell r="E446">
            <v>9</v>
          </cell>
          <cell r="F446" t="str">
            <v>37th percentile</v>
          </cell>
        </row>
        <row r="447">
          <cell r="C447" t="str">
            <v>55-64|29</v>
          </cell>
          <cell r="D447">
            <v>47</v>
          </cell>
          <cell r="E447">
            <v>9</v>
          </cell>
          <cell r="F447" t="str">
            <v>37th percentile</v>
          </cell>
        </row>
        <row r="448">
          <cell r="C448" t="str">
            <v>55-64|30</v>
          </cell>
          <cell r="D448">
            <v>48</v>
          </cell>
          <cell r="E448">
            <v>9</v>
          </cell>
          <cell r="F448" t="str">
            <v>37th percentile</v>
          </cell>
        </row>
        <row r="449">
          <cell r="C449" t="str">
            <v>55-64|31</v>
          </cell>
          <cell r="D449">
            <v>49</v>
          </cell>
          <cell r="E449">
            <v>10</v>
          </cell>
          <cell r="F449" t="str">
            <v>50th percentile</v>
          </cell>
        </row>
        <row r="450">
          <cell r="C450" t="str">
            <v>55-64|32</v>
          </cell>
          <cell r="D450">
            <v>51</v>
          </cell>
          <cell r="E450">
            <v>10</v>
          </cell>
          <cell r="F450" t="str">
            <v>50th percentile</v>
          </cell>
        </row>
        <row r="451">
          <cell r="C451" t="str">
            <v>55-64|33</v>
          </cell>
          <cell r="D451">
            <v>52</v>
          </cell>
          <cell r="E451">
            <v>11</v>
          </cell>
          <cell r="F451" t="str">
            <v>63rd percentile</v>
          </cell>
        </row>
        <row r="452">
          <cell r="C452" t="str">
            <v>55-64|34</v>
          </cell>
          <cell r="D452">
            <v>54</v>
          </cell>
          <cell r="E452">
            <v>11</v>
          </cell>
          <cell r="F452" t="str">
            <v>63rd percentile</v>
          </cell>
        </row>
        <row r="453">
          <cell r="C453" t="str">
            <v>55-64|35</v>
          </cell>
          <cell r="D453">
            <v>56</v>
          </cell>
          <cell r="E453">
            <v>12</v>
          </cell>
          <cell r="F453" t="str">
            <v>75th percentile</v>
          </cell>
        </row>
        <row r="454">
          <cell r="C454" t="str">
            <v>55-64|36</v>
          </cell>
          <cell r="D454">
            <v>57</v>
          </cell>
          <cell r="E454">
            <v>12</v>
          </cell>
          <cell r="F454" t="str">
            <v>75th percentile</v>
          </cell>
        </row>
        <row r="455">
          <cell r="C455" t="str">
            <v>55-64|37</v>
          </cell>
          <cell r="D455">
            <v>59</v>
          </cell>
          <cell r="E455">
            <v>13</v>
          </cell>
          <cell r="F455" t="str">
            <v>84th percentile</v>
          </cell>
        </row>
        <row r="456">
          <cell r="C456" t="str">
            <v>55-64|38</v>
          </cell>
          <cell r="D456">
            <v>60</v>
          </cell>
          <cell r="E456">
            <v>13</v>
          </cell>
          <cell r="F456" t="str">
            <v>84th percentile</v>
          </cell>
        </row>
        <row r="457">
          <cell r="C457" t="str">
            <v>55-64|39</v>
          </cell>
          <cell r="D457">
            <v>62</v>
          </cell>
          <cell r="E457">
            <v>14</v>
          </cell>
          <cell r="F457" t="str">
            <v>91st percentile</v>
          </cell>
        </row>
        <row r="458">
          <cell r="C458" t="str">
            <v>55-64|40</v>
          </cell>
          <cell r="D458">
            <v>65</v>
          </cell>
          <cell r="E458">
            <v>15</v>
          </cell>
          <cell r="F458" t="str">
            <v>95th percentile</v>
          </cell>
        </row>
        <row r="459">
          <cell r="C459" t="str">
            <v>55-64|41</v>
          </cell>
          <cell r="D459">
            <v>68</v>
          </cell>
          <cell r="E459">
            <v>15</v>
          </cell>
          <cell r="F459" t="str">
            <v>95th percentile</v>
          </cell>
        </row>
        <row r="460">
          <cell r="C460" t="str">
            <v>55-64|42</v>
          </cell>
          <cell r="D460">
            <v>71</v>
          </cell>
          <cell r="E460">
            <v>16</v>
          </cell>
          <cell r="F460" t="str">
            <v>98th percentile</v>
          </cell>
        </row>
        <row r="461">
          <cell r="C461" t="str">
            <v>55-64|43</v>
          </cell>
          <cell r="D461">
            <v>75</v>
          </cell>
          <cell r="E461">
            <v>18</v>
          </cell>
          <cell r="F461" t="str">
            <v>99.6th percentile</v>
          </cell>
        </row>
        <row r="462">
          <cell r="C462" t="str">
            <v>55-64|44</v>
          </cell>
          <cell r="D462">
            <v>80</v>
          </cell>
          <cell r="E462">
            <v>19</v>
          </cell>
          <cell r="F462" t="str">
            <v>99.9th percentile</v>
          </cell>
        </row>
        <row r="463">
          <cell r="C463" t="str">
            <v>55-64|45</v>
          </cell>
          <cell r="D463">
            <v>80</v>
          </cell>
          <cell r="E463">
            <v>19</v>
          </cell>
          <cell r="F463" t="str">
            <v>99.9th percentile</v>
          </cell>
        </row>
        <row r="464">
          <cell r="C464" t="str">
            <v>65-69|0</v>
          </cell>
          <cell r="D464">
            <v>20</v>
          </cell>
          <cell r="E464">
            <v>1</v>
          </cell>
          <cell r="F464" t="str">
            <v>0.1st percentile</v>
          </cell>
        </row>
        <row r="465">
          <cell r="C465" t="str">
            <v>65-69|1</v>
          </cell>
          <cell r="D465">
            <v>20</v>
          </cell>
          <cell r="E465">
            <v>1</v>
          </cell>
          <cell r="F465" t="str">
            <v>0.1st percentile</v>
          </cell>
        </row>
        <row r="466">
          <cell r="C466" t="str">
            <v>65-69|2</v>
          </cell>
          <cell r="D466">
            <v>20</v>
          </cell>
          <cell r="E466">
            <v>1</v>
          </cell>
          <cell r="F466" t="str">
            <v>0.1st percentile</v>
          </cell>
        </row>
        <row r="467">
          <cell r="C467" t="str">
            <v>65-69|3</v>
          </cell>
          <cell r="D467">
            <v>20</v>
          </cell>
          <cell r="E467">
            <v>1</v>
          </cell>
          <cell r="F467" t="str">
            <v>0.1st percentile</v>
          </cell>
        </row>
        <row r="468">
          <cell r="C468" t="str">
            <v>65-69|4</v>
          </cell>
          <cell r="D468">
            <v>21</v>
          </cell>
          <cell r="E468">
            <v>1</v>
          </cell>
          <cell r="F468" t="str">
            <v>0.1st percentile</v>
          </cell>
        </row>
        <row r="469">
          <cell r="C469" t="str">
            <v>65-69|5</v>
          </cell>
          <cell r="D469">
            <v>22</v>
          </cell>
          <cell r="E469">
            <v>2</v>
          </cell>
          <cell r="F469" t="str">
            <v>0.4th percentile</v>
          </cell>
        </row>
        <row r="470">
          <cell r="C470" t="str">
            <v>65-69|6</v>
          </cell>
          <cell r="D470">
            <v>23</v>
          </cell>
          <cell r="E470">
            <v>2</v>
          </cell>
          <cell r="F470" t="str">
            <v>0.4th percentile</v>
          </cell>
        </row>
        <row r="471">
          <cell r="C471" t="str">
            <v>65-69|7</v>
          </cell>
          <cell r="D471">
            <v>24</v>
          </cell>
          <cell r="E471">
            <v>2</v>
          </cell>
          <cell r="F471" t="str">
            <v>0.4th percentile</v>
          </cell>
        </row>
        <row r="472">
          <cell r="C472" t="str">
            <v>65-69|8</v>
          </cell>
          <cell r="D472">
            <v>25</v>
          </cell>
          <cell r="E472">
            <v>3</v>
          </cell>
          <cell r="F472" t="str">
            <v>1st percentile</v>
          </cell>
        </row>
        <row r="473">
          <cell r="C473" t="str">
            <v>65-69|9</v>
          </cell>
          <cell r="D473">
            <v>26</v>
          </cell>
          <cell r="E473">
            <v>3</v>
          </cell>
          <cell r="F473" t="str">
            <v>1st percentile</v>
          </cell>
        </row>
        <row r="474">
          <cell r="C474" t="str">
            <v>65-69|10</v>
          </cell>
          <cell r="D474">
            <v>27</v>
          </cell>
          <cell r="E474">
            <v>3</v>
          </cell>
          <cell r="F474" t="str">
            <v>1st percentile</v>
          </cell>
        </row>
        <row r="475">
          <cell r="C475" t="str">
            <v>65-69|11</v>
          </cell>
          <cell r="D475">
            <v>28</v>
          </cell>
          <cell r="E475">
            <v>3</v>
          </cell>
          <cell r="F475" t="str">
            <v>1st percentile</v>
          </cell>
        </row>
        <row r="476">
          <cell r="C476" t="str">
            <v>65-69|12</v>
          </cell>
          <cell r="D476">
            <v>29</v>
          </cell>
          <cell r="E476">
            <v>4</v>
          </cell>
          <cell r="F476" t="str">
            <v>2nd percentile</v>
          </cell>
        </row>
        <row r="477">
          <cell r="C477" t="str">
            <v>65-69|13</v>
          </cell>
          <cell r="D477">
            <v>30</v>
          </cell>
          <cell r="E477">
            <v>4</v>
          </cell>
          <cell r="F477" t="str">
            <v>2nd percentile</v>
          </cell>
        </row>
        <row r="478">
          <cell r="C478" t="str">
            <v>65-69|14</v>
          </cell>
          <cell r="D478">
            <v>31</v>
          </cell>
          <cell r="E478">
            <v>4</v>
          </cell>
          <cell r="F478" t="str">
            <v>2nd percentile</v>
          </cell>
        </row>
        <row r="479">
          <cell r="C479" t="str">
            <v>65-69|15</v>
          </cell>
          <cell r="D479">
            <v>32</v>
          </cell>
          <cell r="E479">
            <v>5</v>
          </cell>
          <cell r="F479" t="str">
            <v>5th percentile</v>
          </cell>
        </row>
        <row r="480">
          <cell r="C480" t="str">
            <v>65-69|16</v>
          </cell>
          <cell r="D480">
            <v>33</v>
          </cell>
          <cell r="E480">
            <v>5</v>
          </cell>
          <cell r="F480" t="str">
            <v>5th percentile</v>
          </cell>
        </row>
        <row r="481">
          <cell r="C481" t="str">
            <v>65-69|17</v>
          </cell>
          <cell r="D481">
            <v>34</v>
          </cell>
          <cell r="E481">
            <v>5</v>
          </cell>
          <cell r="F481" t="str">
            <v>5th percentile</v>
          </cell>
        </row>
        <row r="482">
          <cell r="C482" t="str">
            <v>65-69|18</v>
          </cell>
          <cell r="D482">
            <v>35</v>
          </cell>
          <cell r="E482">
            <v>6</v>
          </cell>
          <cell r="F482" t="str">
            <v>9th percentile</v>
          </cell>
        </row>
        <row r="483">
          <cell r="C483" t="str">
            <v>65-69|19</v>
          </cell>
          <cell r="D483">
            <v>36</v>
          </cell>
          <cell r="E483">
            <v>6</v>
          </cell>
          <cell r="F483" t="str">
            <v>9th percentile</v>
          </cell>
        </row>
        <row r="484">
          <cell r="C484" t="str">
            <v>65-69|20</v>
          </cell>
          <cell r="D484">
            <v>38</v>
          </cell>
          <cell r="E484">
            <v>6</v>
          </cell>
          <cell r="F484" t="str">
            <v>9th percentile</v>
          </cell>
        </row>
        <row r="485">
          <cell r="C485" t="str">
            <v>65-69|21</v>
          </cell>
          <cell r="D485">
            <v>39</v>
          </cell>
          <cell r="E485">
            <v>7</v>
          </cell>
          <cell r="F485" t="str">
            <v>16th percentile</v>
          </cell>
        </row>
        <row r="486">
          <cell r="C486" t="str">
            <v>65-69|22</v>
          </cell>
          <cell r="D486">
            <v>40</v>
          </cell>
          <cell r="E486">
            <v>7</v>
          </cell>
          <cell r="F486" t="str">
            <v>16th percentile</v>
          </cell>
        </row>
        <row r="487">
          <cell r="C487" t="str">
            <v>65-69|23</v>
          </cell>
          <cell r="D487">
            <v>41</v>
          </cell>
          <cell r="E487">
            <v>7</v>
          </cell>
          <cell r="F487" t="str">
            <v>16th percentile</v>
          </cell>
        </row>
        <row r="488">
          <cell r="C488" t="str">
            <v>65-69|24</v>
          </cell>
          <cell r="D488">
            <v>42</v>
          </cell>
          <cell r="E488">
            <v>8</v>
          </cell>
          <cell r="F488" t="str">
            <v>25th percentile</v>
          </cell>
        </row>
        <row r="489">
          <cell r="C489" t="str">
            <v>65-69|25</v>
          </cell>
          <cell r="D489">
            <v>43</v>
          </cell>
          <cell r="E489">
            <v>8</v>
          </cell>
          <cell r="F489" t="str">
            <v>25th percentile</v>
          </cell>
        </row>
        <row r="490">
          <cell r="C490" t="str">
            <v>65-69|26</v>
          </cell>
          <cell r="D490">
            <v>45</v>
          </cell>
          <cell r="E490">
            <v>9</v>
          </cell>
          <cell r="F490" t="str">
            <v>37th percentile</v>
          </cell>
        </row>
        <row r="491">
          <cell r="C491" t="str">
            <v>65-69|27</v>
          </cell>
          <cell r="D491">
            <v>46</v>
          </cell>
          <cell r="E491">
            <v>9</v>
          </cell>
          <cell r="F491" t="str">
            <v>37th percentile</v>
          </cell>
        </row>
        <row r="492">
          <cell r="C492" t="str">
            <v>65-69|28</v>
          </cell>
          <cell r="D492">
            <v>48</v>
          </cell>
          <cell r="E492">
            <v>9</v>
          </cell>
          <cell r="F492" t="str">
            <v>37th percentile</v>
          </cell>
        </row>
        <row r="493">
          <cell r="C493" t="str">
            <v>65-69|29</v>
          </cell>
          <cell r="D493">
            <v>49</v>
          </cell>
          <cell r="E493">
            <v>10</v>
          </cell>
          <cell r="F493" t="str">
            <v>50th percentile</v>
          </cell>
        </row>
        <row r="494">
          <cell r="C494" t="str">
            <v>65-69|30</v>
          </cell>
          <cell r="D494">
            <v>50</v>
          </cell>
          <cell r="E494">
            <v>10</v>
          </cell>
          <cell r="F494" t="str">
            <v>50th percentile</v>
          </cell>
        </row>
        <row r="495">
          <cell r="C495" t="str">
            <v>65-69|31</v>
          </cell>
          <cell r="D495">
            <v>52</v>
          </cell>
          <cell r="E495">
            <v>11</v>
          </cell>
          <cell r="F495" t="str">
            <v>63rd percentile</v>
          </cell>
        </row>
        <row r="496">
          <cell r="C496" t="str">
            <v>65-69|32</v>
          </cell>
          <cell r="D496">
            <v>53</v>
          </cell>
          <cell r="E496">
            <v>11</v>
          </cell>
          <cell r="F496" t="str">
            <v>63rd percentile</v>
          </cell>
        </row>
        <row r="497">
          <cell r="C497" t="str">
            <v>65-69|33</v>
          </cell>
          <cell r="D497">
            <v>55</v>
          </cell>
          <cell r="E497">
            <v>12</v>
          </cell>
          <cell r="F497" t="str">
            <v>75th percentile</v>
          </cell>
        </row>
        <row r="498">
          <cell r="C498" t="str">
            <v>65-69|34</v>
          </cell>
          <cell r="D498">
            <v>57</v>
          </cell>
          <cell r="E498">
            <v>12</v>
          </cell>
          <cell r="F498" t="str">
            <v>75th percentile</v>
          </cell>
        </row>
        <row r="499">
          <cell r="C499" t="str">
            <v>65-69|35</v>
          </cell>
          <cell r="D499">
            <v>58</v>
          </cell>
          <cell r="E499">
            <v>12</v>
          </cell>
          <cell r="F499" t="str">
            <v>75th percentile</v>
          </cell>
        </row>
        <row r="500">
          <cell r="C500" t="str">
            <v>65-69|36</v>
          </cell>
          <cell r="D500">
            <v>60</v>
          </cell>
          <cell r="E500">
            <v>13</v>
          </cell>
          <cell r="F500" t="str">
            <v>84th percentile</v>
          </cell>
        </row>
        <row r="501">
          <cell r="C501" t="str">
            <v>65-69|37</v>
          </cell>
          <cell r="D501">
            <v>61</v>
          </cell>
          <cell r="E501">
            <v>13</v>
          </cell>
          <cell r="F501" t="str">
            <v>84th percentile</v>
          </cell>
        </row>
        <row r="502">
          <cell r="C502" t="str">
            <v>65-69|38</v>
          </cell>
          <cell r="D502">
            <v>63</v>
          </cell>
          <cell r="E502">
            <v>14</v>
          </cell>
          <cell r="F502" t="str">
            <v>91st percentile</v>
          </cell>
        </row>
        <row r="503">
          <cell r="C503" t="str">
            <v>65-69|39</v>
          </cell>
          <cell r="D503">
            <v>65</v>
          </cell>
          <cell r="E503">
            <v>15</v>
          </cell>
          <cell r="F503" t="str">
            <v>95th percentile</v>
          </cell>
        </row>
        <row r="504">
          <cell r="C504" t="str">
            <v>65-69|40</v>
          </cell>
          <cell r="D504">
            <v>68</v>
          </cell>
          <cell r="E504">
            <v>15</v>
          </cell>
          <cell r="F504" t="str">
            <v>95th percentile</v>
          </cell>
        </row>
        <row r="505">
          <cell r="C505" t="str">
            <v>65-69|41</v>
          </cell>
          <cell r="D505">
            <v>72</v>
          </cell>
          <cell r="E505">
            <v>17</v>
          </cell>
          <cell r="F505" t="str">
            <v>99th percentile</v>
          </cell>
        </row>
        <row r="506">
          <cell r="C506" t="str">
            <v>65-69|42</v>
          </cell>
          <cell r="D506">
            <v>76</v>
          </cell>
          <cell r="E506">
            <v>18</v>
          </cell>
          <cell r="F506" t="str">
            <v>99.6th percentile</v>
          </cell>
        </row>
        <row r="507">
          <cell r="C507" t="str">
            <v>65-69|43</v>
          </cell>
          <cell r="D507">
            <v>80</v>
          </cell>
          <cell r="E507">
            <v>19</v>
          </cell>
          <cell r="F507" t="str">
            <v>99.9th percentile</v>
          </cell>
        </row>
        <row r="508">
          <cell r="C508" t="str">
            <v>65-69|44</v>
          </cell>
          <cell r="D508">
            <v>80</v>
          </cell>
          <cell r="E508">
            <v>19</v>
          </cell>
          <cell r="F508" t="str">
            <v>99.9th percentile</v>
          </cell>
        </row>
        <row r="509">
          <cell r="C509" t="str">
            <v>65-69|45</v>
          </cell>
          <cell r="D509">
            <v>80</v>
          </cell>
          <cell r="E509">
            <v>19</v>
          </cell>
          <cell r="F509" t="str">
            <v>99.9th percentile</v>
          </cell>
        </row>
        <row r="510">
          <cell r="C510" t="str">
            <v>70-74|0</v>
          </cell>
          <cell r="D510">
            <v>20</v>
          </cell>
          <cell r="E510">
            <v>1</v>
          </cell>
          <cell r="F510" t="str">
            <v>0.1st percentile</v>
          </cell>
        </row>
        <row r="511">
          <cell r="C511" t="str">
            <v>70-74|1</v>
          </cell>
          <cell r="D511">
            <v>20</v>
          </cell>
          <cell r="E511">
            <v>1</v>
          </cell>
          <cell r="F511" t="str">
            <v>0.1st percentile</v>
          </cell>
        </row>
        <row r="512">
          <cell r="C512" t="str">
            <v>70-74|2</v>
          </cell>
          <cell r="D512">
            <v>21</v>
          </cell>
          <cell r="E512">
            <v>1</v>
          </cell>
          <cell r="F512" t="str">
            <v>0.1st percentile</v>
          </cell>
        </row>
        <row r="513">
          <cell r="C513" t="str">
            <v>70-74|3</v>
          </cell>
          <cell r="D513">
            <v>22</v>
          </cell>
          <cell r="E513">
            <v>2</v>
          </cell>
          <cell r="F513" t="str">
            <v>0.4th percentile</v>
          </cell>
        </row>
        <row r="514">
          <cell r="C514" t="str">
            <v>70-74|4</v>
          </cell>
          <cell r="D514">
            <v>23</v>
          </cell>
          <cell r="E514">
            <v>2</v>
          </cell>
          <cell r="F514" t="str">
            <v>0.4th percentile</v>
          </cell>
        </row>
        <row r="515">
          <cell r="C515" t="str">
            <v>70-74|5</v>
          </cell>
          <cell r="D515">
            <v>24</v>
          </cell>
          <cell r="E515">
            <v>2</v>
          </cell>
          <cell r="F515" t="str">
            <v>0.4th percentile</v>
          </cell>
        </row>
        <row r="516">
          <cell r="C516" t="str">
            <v>70-74|6</v>
          </cell>
          <cell r="D516">
            <v>25</v>
          </cell>
          <cell r="E516">
            <v>3</v>
          </cell>
          <cell r="F516" t="str">
            <v>1st percentile</v>
          </cell>
        </row>
        <row r="517">
          <cell r="C517" t="str">
            <v>70-74|7</v>
          </cell>
          <cell r="D517">
            <v>26</v>
          </cell>
          <cell r="E517">
            <v>3</v>
          </cell>
          <cell r="F517" t="str">
            <v>1st percentile</v>
          </cell>
        </row>
        <row r="518">
          <cell r="C518" t="str">
            <v>70-74|8</v>
          </cell>
          <cell r="D518">
            <v>27</v>
          </cell>
          <cell r="E518">
            <v>3</v>
          </cell>
          <cell r="F518" t="str">
            <v>1st percentile</v>
          </cell>
        </row>
        <row r="519">
          <cell r="C519" t="str">
            <v>70-74|9</v>
          </cell>
          <cell r="D519">
            <v>28</v>
          </cell>
          <cell r="E519">
            <v>3</v>
          </cell>
          <cell r="F519" t="str">
            <v>1st percentile</v>
          </cell>
        </row>
        <row r="520">
          <cell r="C520" t="str">
            <v>70-74|10</v>
          </cell>
          <cell r="D520">
            <v>29</v>
          </cell>
          <cell r="E520">
            <v>4</v>
          </cell>
          <cell r="F520" t="str">
            <v>2nd percentile</v>
          </cell>
        </row>
        <row r="521">
          <cell r="C521" t="str">
            <v>70-74|11</v>
          </cell>
          <cell r="D521">
            <v>30</v>
          </cell>
          <cell r="E521">
            <v>4</v>
          </cell>
          <cell r="F521" t="str">
            <v>2nd percentile</v>
          </cell>
        </row>
        <row r="522">
          <cell r="C522" t="str">
            <v>70-74|12</v>
          </cell>
          <cell r="D522">
            <v>31</v>
          </cell>
          <cell r="E522">
            <v>4</v>
          </cell>
          <cell r="F522" t="str">
            <v>2nd percentile</v>
          </cell>
        </row>
        <row r="523">
          <cell r="C523" t="str">
            <v>70-74|13</v>
          </cell>
          <cell r="D523">
            <v>32</v>
          </cell>
          <cell r="E523">
            <v>5</v>
          </cell>
          <cell r="F523" t="str">
            <v>5th percentile</v>
          </cell>
        </row>
        <row r="524">
          <cell r="C524" t="str">
            <v>70-74|14</v>
          </cell>
          <cell r="D524">
            <v>33</v>
          </cell>
          <cell r="E524">
            <v>5</v>
          </cell>
          <cell r="F524" t="str">
            <v>5th percentile</v>
          </cell>
        </row>
        <row r="525">
          <cell r="C525" t="str">
            <v>70-74|15</v>
          </cell>
          <cell r="D525">
            <v>34</v>
          </cell>
          <cell r="E525">
            <v>5</v>
          </cell>
          <cell r="F525" t="str">
            <v>5th percentile</v>
          </cell>
        </row>
        <row r="526">
          <cell r="C526" t="str">
            <v>70-74|16</v>
          </cell>
          <cell r="D526">
            <v>35</v>
          </cell>
          <cell r="E526">
            <v>6</v>
          </cell>
          <cell r="F526" t="str">
            <v>9th percentile</v>
          </cell>
        </row>
        <row r="527">
          <cell r="C527" t="str">
            <v>70-74|17</v>
          </cell>
          <cell r="D527">
            <v>36</v>
          </cell>
          <cell r="E527">
            <v>6</v>
          </cell>
          <cell r="F527" t="str">
            <v>9th percentile</v>
          </cell>
        </row>
        <row r="528">
          <cell r="C528" t="str">
            <v>70-74|18</v>
          </cell>
          <cell r="D528">
            <v>37</v>
          </cell>
          <cell r="E528">
            <v>6</v>
          </cell>
          <cell r="F528" t="str">
            <v>9th percentile</v>
          </cell>
        </row>
        <row r="529">
          <cell r="C529" t="str">
            <v>70-74|19</v>
          </cell>
          <cell r="D529">
            <v>39</v>
          </cell>
          <cell r="E529">
            <v>7</v>
          </cell>
          <cell r="F529" t="str">
            <v>16th percentile</v>
          </cell>
        </row>
        <row r="530">
          <cell r="C530" t="str">
            <v>70-74|20</v>
          </cell>
          <cell r="D530">
            <v>40</v>
          </cell>
          <cell r="E530">
            <v>7</v>
          </cell>
          <cell r="F530" t="str">
            <v>16th percentile</v>
          </cell>
        </row>
        <row r="531">
          <cell r="C531" t="str">
            <v>70-74|21</v>
          </cell>
          <cell r="D531">
            <v>41</v>
          </cell>
          <cell r="E531">
            <v>7</v>
          </cell>
          <cell r="F531" t="str">
            <v>16th percentile</v>
          </cell>
        </row>
        <row r="532">
          <cell r="C532" t="str">
            <v>70-74|22</v>
          </cell>
          <cell r="D532">
            <v>42</v>
          </cell>
          <cell r="E532">
            <v>8</v>
          </cell>
          <cell r="F532" t="str">
            <v>25th percentile</v>
          </cell>
        </row>
        <row r="533">
          <cell r="C533" t="str">
            <v>70-74|23</v>
          </cell>
          <cell r="D533">
            <v>43</v>
          </cell>
          <cell r="E533">
            <v>8</v>
          </cell>
          <cell r="F533" t="str">
            <v>25th percentile</v>
          </cell>
        </row>
        <row r="534">
          <cell r="C534" t="str">
            <v>70-74|24</v>
          </cell>
          <cell r="D534">
            <v>44</v>
          </cell>
          <cell r="E534">
            <v>8</v>
          </cell>
          <cell r="F534" t="str">
            <v>25th percentile</v>
          </cell>
        </row>
        <row r="535">
          <cell r="C535" t="str">
            <v>70-74|25</v>
          </cell>
          <cell r="D535">
            <v>46</v>
          </cell>
          <cell r="E535">
            <v>9</v>
          </cell>
          <cell r="F535" t="str">
            <v>37th percentile</v>
          </cell>
        </row>
        <row r="536">
          <cell r="C536" t="str">
            <v>70-74|26</v>
          </cell>
          <cell r="D536">
            <v>47</v>
          </cell>
          <cell r="E536">
            <v>9</v>
          </cell>
          <cell r="F536" t="str">
            <v>37th percentile</v>
          </cell>
        </row>
        <row r="537">
          <cell r="C537" t="str">
            <v>70-74|27</v>
          </cell>
          <cell r="D537">
            <v>48</v>
          </cell>
          <cell r="E537">
            <v>9</v>
          </cell>
          <cell r="F537" t="str">
            <v>37th percentile</v>
          </cell>
        </row>
        <row r="538">
          <cell r="C538" t="str">
            <v>70-74|28</v>
          </cell>
          <cell r="D538">
            <v>50</v>
          </cell>
          <cell r="E538">
            <v>10</v>
          </cell>
          <cell r="F538" t="str">
            <v>50th percentile</v>
          </cell>
        </row>
        <row r="539">
          <cell r="C539" t="str">
            <v>70-74|29</v>
          </cell>
          <cell r="D539">
            <v>51</v>
          </cell>
          <cell r="E539">
            <v>10</v>
          </cell>
          <cell r="F539" t="str">
            <v>50th percentile</v>
          </cell>
        </row>
        <row r="540">
          <cell r="C540" t="str">
            <v>70-74|30</v>
          </cell>
          <cell r="D540">
            <v>52</v>
          </cell>
          <cell r="E540">
            <v>11</v>
          </cell>
          <cell r="F540" t="str">
            <v>63rd percentile</v>
          </cell>
        </row>
        <row r="541">
          <cell r="C541" t="str">
            <v>70-74|31</v>
          </cell>
          <cell r="D541">
            <v>54</v>
          </cell>
          <cell r="E541">
            <v>11</v>
          </cell>
          <cell r="F541" t="str">
            <v>63rd percentile</v>
          </cell>
        </row>
        <row r="542">
          <cell r="C542" t="str">
            <v>70-74|32</v>
          </cell>
          <cell r="D542">
            <v>55</v>
          </cell>
          <cell r="E542">
            <v>12</v>
          </cell>
          <cell r="F542" t="str">
            <v>75th percentile</v>
          </cell>
        </row>
        <row r="543">
          <cell r="C543" t="str">
            <v>70-74|33</v>
          </cell>
          <cell r="D543">
            <v>57</v>
          </cell>
          <cell r="E543">
            <v>12</v>
          </cell>
          <cell r="F543" t="str">
            <v>75th percentile</v>
          </cell>
        </row>
        <row r="544">
          <cell r="C544" t="str">
            <v>70-74|34</v>
          </cell>
          <cell r="D544">
            <v>59</v>
          </cell>
          <cell r="E544">
            <v>13</v>
          </cell>
          <cell r="F544" t="str">
            <v>84th percentile</v>
          </cell>
        </row>
        <row r="545">
          <cell r="C545" t="str">
            <v>70-74|35</v>
          </cell>
          <cell r="D545">
            <v>61</v>
          </cell>
          <cell r="E545">
            <v>13</v>
          </cell>
          <cell r="F545" t="str">
            <v>84th percentile</v>
          </cell>
        </row>
        <row r="546">
          <cell r="C546" t="str">
            <v>70-74|36</v>
          </cell>
          <cell r="D546">
            <v>63</v>
          </cell>
          <cell r="E546">
            <v>14</v>
          </cell>
          <cell r="F546" t="str">
            <v>91st percentile</v>
          </cell>
        </row>
        <row r="547">
          <cell r="C547" t="str">
            <v>70-74|37</v>
          </cell>
          <cell r="D547">
            <v>65</v>
          </cell>
          <cell r="E547">
            <v>15</v>
          </cell>
          <cell r="F547" t="str">
            <v>95th percentile</v>
          </cell>
        </row>
        <row r="548">
          <cell r="C548" t="str">
            <v>70-74|38</v>
          </cell>
          <cell r="D548">
            <v>67</v>
          </cell>
          <cell r="E548">
            <v>15</v>
          </cell>
          <cell r="F548" t="str">
            <v>95th percentile</v>
          </cell>
        </row>
        <row r="549">
          <cell r="C549" t="str">
            <v>70-74|39</v>
          </cell>
          <cell r="D549">
            <v>70</v>
          </cell>
          <cell r="E549">
            <v>16</v>
          </cell>
          <cell r="F549" t="str">
            <v>98th percentile</v>
          </cell>
        </row>
        <row r="550">
          <cell r="C550" t="str">
            <v>70-74|40</v>
          </cell>
          <cell r="D550">
            <v>74</v>
          </cell>
          <cell r="E550">
            <v>17</v>
          </cell>
          <cell r="F550" t="str">
            <v>99th percentile</v>
          </cell>
        </row>
        <row r="551">
          <cell r="C551" t="str">
            <v>70-74|41</v>
          </cell>
          <cell r="D551">
            <v>77</v>
          </cell>
          <cell r="E551">
            <v>18</v>
          </cell>
          <cell r="F551" t="str">
            <v>99.6th percentile</v>
          </cell>
        </row>
        <row r="552">
          <cell r="C552" t="str">
            <v>70-74|42</v>
          </cell>
          <cell r="D552">
            <v>80</v>
          </cell>
          <cell r="E552">
            <v>19</v>
          </cell>
          <cell r="F552" t="str">
            <v>99.9th percentile</v>
          </cell>
        </row>
        <row r="553">
          <cell r="C553" t="str">
            <v>70-74|43</v>
          </cell>
          <cell r="D553">
            <v>80</v>
          </cell>
          <cell r="E553">
            <v>19</v>
          </cell>
          <cell r="F553" t="str">
            <v>99.9th percentile</v>
          </cell>
        </row>
        <row r="554">
          <cell r="C554" t="str">
            <v>70-74|44</v>
          </cell>
          <cell r="D554">
            <v>80</v>
          </cell>
          <cell r="E554">
            <v>19</v>
          </cell>
          <cell r="F554" t="str">
            <v>99.9th percentile</v>
          </cell>
        </row>
        <row r="555">
          <cell r="C555" t="str">
            <v>70-74|45</v>
          </cell>
          <cell r="D555">
            <v>80</v>
          </cell>
          <cell r="E555">
            <v>19</v>
          </cell>
          <cell r="F555" t="str">
            <v>99.9th percentile</v>
          </cell>
        </row>
        <row r="556">
          <cell r="C556" t="str">
            <v>75-79|0</v>
          </cell>
          <cell r="D556">
            <v>20</v>
          </cell>
          <cell r="E556">
            <v>1</v>
          </cell>
          <cell r="F556" t="str">
            <v>0.1st percentile</v>
          </cell>
        </row>
        <row r="557">
          <cell r="C557" t="str">
            <v>75-79|1</v>
          </cell>
          <cell r="D557">
            <v>22</v>
          </cell>
          <cell r="E557">
            <v>2</v>
          </cell>
          <cell r="F557" t="str">
            <v>0.4th percentile</v>
          </cell>
        </row>
        <row r="558">
          <cell r="C558" t="str">
            <v>75-79|2</v>
          </cell>
          <cell r="D558">
            <v>23</v>
          </cell>
          <cell r="E558">
            <v>2</v>
          </cell>
          <cell r="F558" t="str">
            <v>0.4th percentile</v>
          </cell>
        </row>
        <row r="559">
          <cell r="C559" t="str">
            <v>75-79|3</v>
          </cell>
          <cell r="D559">
            <v>24</v>
          </cell>
          <cell r="E559">
            <v>2</v>
          </cell>
          <cell r="F559" t="str">
            <v>0.4th percentile</v>
          </cell>
        </row>
        <row r="560">
          <cell r="C560" t="str">
            <v>75-79|4</v>
          </cell>
          <cell r="D560">
            <v>25</v>
          </cell>
          <cell r="E560">
            <v>3</v>
          </cell>
          <cell r="F560" t="str">
            <v>1st percentile</v>
          </cell>
        </row>
        <row r="561">
          <cell r="C561" t="str">
            <v>75-79|5</v>
          </cell>
          <cell r="D561">
            <v>26</v>
          </cell>
          <cell r="E561">
            <v>3</v>
          </cell>
          <cell r="F561" t="str">
            <v>1st percentile</v>
          </cell>
        </row>
        <row r="562">
          <cell r="C562" t="str">
            <v>75-79|6</v>
          </cell>
          <cell r="D562">
            <v>27</v>
          </cell>
          <cell r="E562">
            <v>3</v>
          </cell>
          <cell r="F562" t="str">
            <v>1st percentile</v>
          </cell>
        </row>
        <row r="563">
          <cell r="C563" t="str">
            <v>75-79|7</v>
          </cell>
          <cell r="D563">
            <v>28</v>
          </cell>
          <cell r="E563">
            <v>3</v>
          </cell>
          <cell r="F563" t="str">
            <v>1st percentile</v>
          </cell>
        </row>
        <row r="564">
          <cell r="C564" t="str">
            <v>75-79|8</v>
          </cell>
          <cell r="D564">
            <v>29</v>
          </cell>
          <cell r="E564">
            <v>4</v>
          </cell>
          <cell r="F564" t="str">
            <v>2nd percentile</v>
          </cell>
        </row>
        <row r="565">
          <cell r="C565" t="str">
            <v>75-79|9</v>
          </cell>
          <cell r="D565">
            <v>30</v>
          </cell>
          <cell r="E565">
            <v>4</v>
          </cell>
          <cell r="F565" t="str">
            <v>2nd percentile</v>
          </cell>
        </row>
        <row r="566">
          <cell r="C566" t="str">
            <v>75-79|10</v>
          </cell>
          <cell r="D566">
            <v>31</v>
          </cell>
          <cell r="E566">
            <v>4</v>
          </cell>
          <cell r="F566" t="str">
            <v>2nd percentile</v>
          </cell>
        </row>
        <row r="567">
          <cell r="C567" t="str">
            <v>75-79|11</v>
          </cell>
          <cell r="D567">
            <v>32</v>
          </cell>
          <cell r="E567">
            <v>5</v>
          </cell>
          <cell r="F567" t="str">
            <v>5th percentile</v>
          </cell>
        </row>
        <row r="568">
          <cell r="C568" t="str">
            <v>75-79|12</v>
          </cell>
          <cell r="D568">
            <v>33</v>
          </cell>
          <cell r="E568">
            <v>5</v>
          </cell>
          <cell r="F568" t="str">
            <v>5th percentile</v>
          </cell>
        </row>
        <row r="569">
          <cell r="C569" t="str">
            <v>75-79|13</v>
          </cell>
          <cell r="D569">
            <v>34</v>
          </cell>
          <cell r="E569">
            <v>5</v>
          </cell>
          <cell r="F569" t="str">
            <v>5th percentile</v>
          </cell>
        </row>
        <row r="570">
          <cell r="C570" t="str">
            <v>75-79|14</v>
          </cell>
          <cell r="D570">
            <v>35</v>
          </cell>
          <cell r="E570">
            <v>6</v>
          </cell>
          <cell r="F570" t="str">
            <v>9th percentile</v>
          </cell>
        </row>
        <row r="571">
          <cell r="C571" t="str">
            <v>75-79|15</v>
          </cell>
          <cell r="D571">
            <v>36</v>
          </cell>
          <cell r="E571">
            <v>6</v>
          </cell>
          <cell r="F571" t="str">
            <v>9th percentile</v>
          </cell>
        </row>
        <row r="572">
          <cell r="C572" t="str">
            <v>75-79|16</v>
          </cell>
          <cell r="D572">
            <v>37</v>
          </cell>
          <cell r="E572">
            <v>6</v>
          </cell>
          <cell r="F572" t="str">
            <v>9th percentile</v>
          </cell>
        </row>
        <row r="573">
          <cell r="C573" t="str">
            <v>75-79|17</v>
          </cell>
          <cell r="D573">
            <v>38</v>
          </cell>
          <cell r="E573">
            <v>6</v>
          </cell>
          <cell r="F573" t="str">
            <v>9th percentile</v>
          </cell>
        </row>
        <row r="574">
          <cell r="C574" t="str">
            <v>75-79|18</v>
          </cell>
          <cell r="D574">
            <v>39</v>
          </cell>
          <cell r="E574">
            <v>7</v>
          </cell>
          <cell r="F574" t="str">
            <v>16th percentile</v>
          </cell>
        </row>
        <row r="575">
          <cell r="C575" t="str">
            <v>75-79|19</v>
          </cell>
          <cell r="D575">
            <v>41</v>
          </cell>
          <cell r="E575">
            <v>7</v>
          </cell>
          <cell r="F575" t="str">
            <v>16th percentile</v>
          </cell>
        </row>
        <row r="576">
          <cell r="C576" t="str">
            <v>75-79|20</v>
          </cell>
          <cell r="D576">
            <v>42</v>
          </cell>
          <cell r="E576">
            <v>8</v>
          </cell>
          <cell r="F576" t="str">
            <v>25th percentile</v>
          </cell>
        </row>
        <row r="577">
          <cell r="C577" t="str">
            <v>75-79|21</v>
          </cell>
          <cell r="D577">
            <v>43</v>
          </cell>
          <cell r="E577">
            <v>8</v>
          </cell>
          <cell r="F577" t="str">
            <v>25th percentile</v>
          </cell>
        </row>
        <row r="578">
          <cell r="C578" t="str">
            <v>75-79|22</v>
          </cell>
          <cell r="D578">
            <v>44</v>
          </cell>
          <cell r="E578">
            <v>8</v>
          </cell>
          <cell r="F578" t="str">
            <v>25th percentile</v>
          </cell>
        </row>
        <row r="579">
          <cell r="C579" t="str">
            <v>75-79|23</v>
          </cell>
          <cell r="D579">
            <v>45</v>
          </cell>
          <cell r="E579">
            <v>9</v>
          </cell>
          <cell r="F579" t="str">
            <v>37th percentile</v>
          </cell>
        </row>
        <row r="580">
          <cell r="C580" t="str">
            <v>75-79|24</v>
          </cell>
          <cell r="D580">
            <v>46</v>
          </cell>
          <cell r="E580">
            <v>9</v>
          </cell>
          <cell r="F580" t="str">
            <v>37th percentile</v>
          </cell>
        </row>
        <row r="581">
          <cell r="C581" t="str">
            <v>75-79|25</v>
          </cell>
          <cell r="D581">
            <v>47</v>
          </cell>
          <cell r="E581">
            <v>9</v>
          </cell>
          <cell r="F581" t="str">
            <v>37th percentile</v>
          </cell>
        </row>
        <row r="582">
          <cell r="C582" t="str">
            <v>75-79|26</v>
          </cell>
          <cell r="D582">
            <v>49</v>
          </cell>
          <cell r="E582">
            <v>10</v>
          </cell>
          <cell r="F582" t="str">
            <v>50th percentile</v>
          </cell>
        </row>
        <row r="583">
          <cell r="C583" t="str">
            <v>75-79|27</v>
          </cell>
          <cell r="D583">
            <v>50</v>
          </cell>
          <cell r="E583">
            <v>10</v>
          </cell>
          <cell r="F583" t="str">
            <v>50th percentile</v>
          </cell>
        </row>
        <row r="584">
          <cell r="C584" t="str">
            <v>75-79|28</v>
          </cell>
          <cell r="D584">
            <v>51</v>
          </cell>
          <cell r="E584">
            <v>10</v>
          </cell>
          <cell r="F584" t="str">
            <v>50th percentile</v>
          </cell>
        </row>
        <row r="585">
          <cell r="C585" t="str">
            <v>75-79|29</v>
          </cell>
          <cell r="D585">
            <v>53</v>
          </cell>
          <cell r="E585">
            <v>11</v>
          </cell>
          <cell r="F585" t="str">
            <v>63rd percentile</v>
          </cell>
        </row>
        <row r="586">
          <cell r="C586" t="str">
            <v>75-79|30</v>
          </cell>
          <cell r="D586">
            <v>54</v>
          </cell>
          <cell r="E586">
            <v>11</v>
          </cell>
          <cell r="F586" t="str">
            <v>63rd percentile</v>
          </cell>
        </row>
        <row r="587">
          <cell r="C587" t="str">
            <v>75-79|31</v>
          </cell>
          <cell r="D587">
            <v>56</v>
          </cell>
          <cell r="E587">
            <v>12</v>
          </cell>
          <cell r="F587" t="str">
            <v>75th percentile</v>
          </cell>
        </row>
        <row r="588">
          <cell r="C588" t="str">
            <v>75-79|32</v>
          </cell>
          <cell r="D588">
            <v>57</v>
          </cell>
          <cell r="E588">
            <v>12</v>
          </cell>
          <cell r="F588" t="str">
            <v>75th percentile</v>
          </cell>
        </row>
        <row r="589">
          <cell r="C589" t="str">
            <v>75-79|33</v>
          </cell>
          <cell r="D589">
            <v>59</v>
          </cell>
          <cell r="E589">
            <v>13</v>
          </cell>
          <cell r="F589" t="str">
            <v>84th percentile</v>
          </cell>
        </row>
        <row r="590">
          <cell r="C590" t="str">
            <v>75-79|34</v>
          </cell>
          <cell r="D590">
            <v>61</v>
          </cell>
          <cell r="E590">
            <v>13</v>
          </cell>
          <cell r="F590" t="str">
            <v>84th percentile</v>
          </cell>
        </row>
        <row r="591">
          <cell r="C591" t="str">
            <v>75-79|35</v>
          </cell>
          <cell r="D591">
            <v>63</v>
          </cell>
          <cell r="E591">
            <v>14</v>
          </cell>
          <cell r="F591" t="str">
            <v>91st percentile</v>
          </cell>
        </row>
        <row r="592">
          <cell r="C592" t="str">
            <v>75-79|36</v>
          </cell>
          <cell r="D592">
            <v>65</v>
          </cell>
          <cell r="E592">
            <v>15</v>
          </cell>
          <cell r="F592" t="str">
            <v>95th percentile</v>
          </cell>
        </row>
        <row r="593">
          <cell r="C593" t="str">
            <v>75-79|37</v>
          </cell>
          <cell r="D593">
            <v>67</v>
          </cell>
          <cell r="E593">
            <v>15</v>
          </cell>
          <cell r="F593" t="str">
            <v>95th percentile</v>
          </cell>
        </row>
        <row r="594">
          <cell r="C594" t="str">
            <v>75-79|38</v>
          </cell>
          <cell r="D594">
            <v>70</v>
          </cell>
          <cell r="E594">
            <v>16</v>
          </cell>
          <cell r="F594" t="str">
            <v>98th percentile</v>
          </cell>
        </row>
        <row r="595">
          <cell r="C595" t="str">
            <v>75-79|39</v>
          </cell>
          <cell r="D595">
            <v>73</v>
          </cell>
          <cell r="E595">
            <v>17</v>
          </cell>
          <cell r="F595" t="str">
            <v>99th percentile</v>
          </cell>
        </row>
        <row r="596">
          <cell r="C596" t="str">
            <v>75-79|40</v>
          </cell>
          <cell r="D596">
            <v>77</v>
          </cell>
          <cell r="E596">
            <v>18</v>
          </cell>
          <cell r="F596" t="str">
            <v>99.6th percentile</v>
          </cell>
        </row>
        <row r="597">
          <cell r="C597" t="str">
            <v>75-79|41</v>
          </cell>
          <cell r="D597">
            <v>80</v>
          </cell>
          <cell r="E597">
            <v>19</v>
          </cell>
          <cell r="F597" t="str">
            <v>99.9th percentile</v>
          </cell>
        </row>
        <row r="598">
          <cell r="C598" t="str">
            <v>75-79|42</v>
          </cell>
          <cell r="D598">
            <v>80</v>
          </cell>
          <cell r="E598">
            <v>19</v>
          </cell>
          <cell r="F598" t="str">
            <v>99.9th percentile</v>
          </cell>
        </row>
        <row r="599">
          <cell r="C599" t="str">
            <v>75-79|43</v>
          </cell>
          <cell r="D599">
            <v>80</v>
          </cell>
          <cell r="E599">
            <v>19</v>
          </cell>
          <cell r="F599" t="str">
            <v>99.9th percentile</v>
          </cell>
        </row>
        <row r="600">
          <cell r="C600" t="str">
            <v>75-79|44</v>
          </cell>
          <cell r="D600">
            <v>80</v>
          </cell>
          <cell r="E600">
            <v>19</v>
          </cell>
          <cell r="F600" t="str">
            <v>99.9th percentile</v>
          </cell>
        </row>
        <row r="601">
          <cell r="C601" t="str">
            <v>75-79|45</v>
          </cell>
          <cell r="D601">
            <v>80</v>
          </cell>
          <cell r="E601">
            <v>19</v>
          </cell>
          <cell r="F601" t="str">
            <v>99.9th percentile</v>
          </cell>
        </row>
        <row r="602">
          <cell r="C602" t="str">
            <v>80-84|0</v>
          </cell>
          <cell r="D602">
            <v>20</v>
          </cell>
          <cell r="E602">
            <v>1</v>
          </cell>
          <cell r="F602" t="str">
            <v>0.1st percentile</v>
          </cell>
        </row>
        <row r="603">
          <cell r="C603" t="str">
            <v>80-84|1</v>
          </cell>
          <cell r="D603">
            <v>22</v>
          </cell>
          <cell r="E603">
            <v>2</v>
          </cell>
          <cell r="F603" t="str">
            <v>0.4th percentile</v>
          </cell>
        </row>
        <row r="604">
          <cell r="C604" t="str">
            <v>80-84|2</v>
          </cell>
          <cell r="D604">
            <v>23</v>
          </cell>
          <cell r="E604">
            <v>2</v>
          </cell>
          <cell r="F604" t="str">
            <v>0.4th percentile</v>
          </cell>
        </row>
        <row r="605">
          <cell r="C605" t="str">
            <v>80-84|3</v>
          </cell>
          <cell r="D605">
            <v>24</v>
          </cell>
          <cell r="E605">
            <v>2</v>
          </cell>
          <cell r="F605" t="str">
            <v>0.4th percentile</v>
          </cell>
        </row>
        <row r="606">
          <cell r="C606" t="str">
            <v>80-84|4</v>
          </cell>
          <cell r="D606">
            <v>25</v>
          </cell>
          <cell r="E606">
            <v>3</v>
          </cell>
          <cell r="F606" t="str">
            <v>1st percentile</v>
          </cell>
        </row>
        <row r="607">
          <cell r="C607" t="str">
            <v>80-84|5</v>
          </cell>
          <cell r="D607">
            <v>26</v>
          </cell>
          <cell r="E607">
            <v>3</v>
          </cell>
          <cell r="F607" t="str">
            <v>1st percentile</v>
          </cell>
        </row>
        <row r="608">
          <cell r="C608" t="str">
            <v>80-84|6</v>
          </cell>
          <cell r="D608">
            <v>27</v>
          </cell>
          <cell r="E608">
            <v>3</v>
          </cell>
          <cell r="F608" t="str">
            <v>1st percentile</v>
          </cell>
        </row>
        <row r="609">
          <cell r="C609" t="str">
            <v>80-84|7</v>
          </cell>
          <cell r="D609">
            <v>28</v>
          </cell>
          <cell r="E609">
            <v>3</v>
          </cell>
          <cell r="F609" t="str">
            <v>1st percentile</v>
          </cell>
        </row>
        <row r="610">
          <cell r="C610" t="str">
            <v>80-84|8</v>
          </cell>
          <cell r="D610">
            <v>29</v>
          </cell>
          <cell r="E610">
            <v>4</v>
          </cell>
          <cell r="F610" t="str">
            <v>2nd percentile</v>
          </cell>
        </row>
        <row r="611">
          <cell r="C611" t="str">
            <v>80-84|9</v>
          </cell>
          <cell r="D611">
            <v>30</v>
          </cell>
          <cell r="E611">
            <v>4</v>
          </cell>
          <cell r="F611" t="str">
            <v>2nd percentile</v>
          </cell>
        </row>
        <row r="612">
          <cell r="C612" t="str">
            <v>80-84|10</v>
          </cell>
          <cell r="D612">
            <v>31</v>
          </cell>
          <cell r="E612">
            <v>4</v>
          </cell>
          <cell r="F612" t="str">
            <v>2nd percentile</v>
          </cell>
        </row>
        <row r="613">
          <cell r="C613" t="str">
            <v>80-84|11</v>
          </cell>
          <cell r="D613">
            <v>32</v>
          </cell>
          <cell r="E613">
            <v>5</v>
          </cell>
          <cell r="F613" t="str">
            <v>5th percentile</v>
          </cell>
        </row>
        <row r="614">
          <cell r="C614" t="str">
            <v>80-84|12</v>
          </cell>
          <cell r="D614">
            <v>33</v>
          </cell>
          <cell r="E614">
            <v>5</v>
          </cell>
          <cell r="F614" t="str">
            <v>5th percentile</v>
          </cell>
        </row>
        <row r="615">
          <cell r="C615" t="str">
            <v>80-84|13</v>
          </cell>
          <cell r="D615">
            <v>35</v>
          </cell>
          <cell r="E615">
            <v>6</v>
          </cell>
          <cell r="F615" t="str">
            <v>9th percentile</v>
          </cell>
        </row>
        <row r="616">
          <cell r="C616" t="str">
            <v>80-84|14</v>
          </cell>
          <cell r="D616">
            <v>36</v>
          </cell>
          <cell r="E616">
            <v>6</v>
          </cell>
          <cell r="F616" t="str">
            <v>9th percentile</v>
          </cell>
        </row>
        <row r="617">
          <cell r="C617" t="str">
            <v>80-84|15</v>
          </cell>
          <cell r="D617">
            <v>37</v>
          </cell>
          <cell r="E617">
            <v>6</v>
          </cell>
          <cell r="F617" t="str">
            <v>9th percentile</v>
          </cell>
        </row>
        <row r="618">
          <cell r="C618" t="str">
            <v>80-84|16</v>
          </cell>
          <cell r="D618">
            <v>38</v>
          </cell>
          <cell r="E618">
            <v>6</v>
          </cell>
          <cell r="F618" t="str">
            <v>9th percentile</v>
          </cell>
        </row>
        <row r="619">
          <cell r="C619" t="str">
            <v>80-84|17</v>
          </cell>
          <cell r="D619">
            <v>39</v>
          </cell>
          <cell r="E619">
            <v>7</v>
          </cell>
          <cell r="F619" t="str">
            <v>16th percentile</v>
          </cell>
        </row>
        <row r="620">
          <cell r="C620" t="str">
            <v>80-84|18</v>
          </cell>
          <cell r="D620">
            <v>40</v>
          </cell>
          <cell r="E620">
            <v>7</v>
          </cell>
          <cell r="F620" t="str">
            <v>16th percentile</v>
          </cell>
        </row>
        <row r="621">
          <cell r="C621" t="str">
            <v>80-84|19</v>
          </cell>
          <cell r="D621">
            <v>41</v>
          </cell>
          <cell r="E621">
            <v>7</v>
          </cell>
          <cell r="F621" t="str">
            <v>16th percentile</v>
          </cell>
        </row>
        <row r="622">
          <cell r="C622" t="str">
            <v>80-84|20</v>
          </cell>
          <cell r="D622">
            <v>42</v>
          </cell>
          <cell r="E622">
            <v>8</v>
          </cell>
          <cell r="F622" t="str">
            <v>25th percentile</v>
          </cell>
        </row>
        <row r="623">
          <cell r="C623" t="str">
            <v>80-84|21</v>
          </cell>
          <cell r="D623">
            <v>44</v>
          </cell>
          <cell r="E623">
            <v>8</v>
          </cell>
          <cell r="F623" t="str">
            <v>25th percentile</v>
          </cell>
        </row>
        <row r="624">
          <cell r="C624" t="str">
            <v>80-84|22</v>
          </cell>
          <cell r="D624">
            <v>45</v>
          </cell>
          <cell r="E624">
            <v>9</v>
          </cell>
          <cell r="F624" t="str">
            <v>37th percentile</v>
          </cell>
        </row>
        <row r="625">
          <cell r="C625" t="str">
            <v>80-84|23</v>
          </cell>
          <cell r="D625">
            <v>46</v>
          </cell>
          <cell r="E625">
            <v>9</v>
          </cell>
          <cell r="F625" t="str">
            <v>37th percentile</v>
          </cell>
        </row>
        <row r="626">
          <cell r="C626" t="str">
            <v>80-84|24</v>
          </cell>
          <cell r="D626">
            <v>47</v>
          </cell>
          <cell r="E626">
            <v>9</v>
          </cell>
          <cell r="F626" t="str">
            <v>37th percentile</v>
          </cell>
        </row>
        <row r="627">
          <cell r="C627" t="str">
            <v>80-84|25</v>
          </cell>
          <cell r="D627">
            <v>48</v>
          </cell>
          <cell r="E627">
            <v>9</v>
          </cell>
          <cell r="F627" t="str">
            <v>37th percentile</v>
          </cell>
        </row>
        <row r="628">
          <cell r="C628" t="str">
            <v>80-84|26</v>
          </cell>
          <cell r="D628">
            <v>50</v>
          </cell>
          <cell r="E628">
            <v>10</v>
          </cell>
          <cell r="F628" t="str">
            <v>50th percentile</v>
          </cell>
        </row>
        <row r="629">
          <cell r="C629" t="str">
            <v>80-84|27</v>
          </cell>
          <cell r="D629">
            <v>51</v>
          </cell>
          <cell r="E629">
            <v>10</v>
          </cell>
          <cell r="F629" t="str">
            <v>50th percentile</v>
          </cell>
        </row>
        <row r="630">
          <cell r="C630" t="str">
            <v>80-84|28</v>
          </cell>
          <cell r="D630">
            <v>53</v>
          </cell>
          <cell r="E630">
            <v>11</v>
          </cell>
          <cell r="F630" t="str">
            <v>63rd percentile</v>
          </cell>
        </row>
        <row r="631">
          <cell r="C631" t="str">
            <v>80-84|29</v>
          </cell>
          <cell r="D631">
            <v>54</v>
          </cell>
          <cell r="E631">
            <v>11</v>
          </cell>
          <cell r="F631" t="str">
            <v>63rd percentile</v>
          </cell>
        </row>
        <row r="632">
          <cell r="C632" t="str">
            <v>80-84|30</v>
          </cell>
          <cell r="D632">
            <v>56</v>
          </cell>
          <cell r="E632">
            <v>12</v>
          </cell>
          <cell r="F632" t="str">
            <v>75th percentile</v>
          </cell>
        </row>
        <row r="633">
          <cell r="C633" t="str">
            <v>80-84|31</v>
          </cell>
          <cell r="D633">
            <v>57</v>
          </cell>
          <cell r="E633">
            <v>12</v>
          </cell>
          <cell r="F633" t="str">
            <v>75th percentile</v>
          </cell>
        </row>
        <row r="634">
          <cell r="C634" t="str">
            <v>80-84|32</v>
          </cell>
          <cell r="D634">
            <v>59</v>
          </cell>
          <cell r="E634">
            <v>13</v>
          </cell>
          <cell r="F634" t="str">
            <v>84th percentile</v>
          </cell>
        </row>
        <row r="635">
          <cell r="C635" t="str">
            <v>80-84|33</v>
          </cell>
          <cell r="D635">
            <v>61</v>
          </cell>
          <cell r="E635">
            <v>13</v>
          </cell>
          <cell r="F635" t="str">
            <v>84th percentile</v>
          </cell>
        </row>
        <row r="636">
          <cell r="C636" t="str">
            <v>80-84|34</v>
          </cell>
          <cell r="D636">
            <v>62</v>
          </cell>
          <cell r="E636">
            <v>14</v>
          </cell>
          <cell r="F636" t="str">
            <v>91st percentile</v>
          </cell>
        </row>
        <row r="637">
          <cell r="C637" t="str">
            <v>80-84|35</v>
          </cell>
          <cell r="D637">
            <v>64</v>
          </cell>
          <cell r="E637">
            <v>14</v>
          </cell>
          <cell r="F637" t="str">
            <v>91st percentile</v>
          </cell>
        </row>
        <row r="638">
          <cell r="C638" t="str">
            <v>80-84|36</v>
          </cell>
          <cell r="D638">
            <v>66</v>
          </cell>
          <cell r="E638">
            <v>15</v>
          </cell>
          <cell r="F638" t="str">
            <v>95th percentile</v>
          </cell>
        </row>
        <row r="639">
          <cell r="C639" t="str">
            <v>80-84|37</v>
          </cell>
          <cell r="D639">
            <v>68</v>
          </cell>
          <cell r="E639">
            <v>15</v>
          </cell>
          <cell r="F639" t="str">
            <v>95th percentile</v>
          </cell>
        </row>
        <row r="640">
          <cell r="C640" t="str">
            <v>80-84|38</v>
          </cell>
          <cell r="D640">
            <v>71</v>
          </cell>
          <cell r="E640">
            <v>16</v>
          </cell>
          <cell r="F640" t="str">
            <v>98th percentile</v>
          </cell>
        </row>
        <row r="641">
          <cell r="C641" t="str">
            <v>80-84|39</v>
          </cell>
          <cell r="D641">
            <v>74</v>
          </cell>
          <cell r="E641">
            <v>17</v>
          </cell>
          <cell r="F641" t="str">
            <v>99th percentile</v>
          </cell>
        </row>
        <row r="642">
          <cell r="C642" t="str">
            <v>80-84|40</v>
          </cell>
          <cell r="D642">
            <v>77</v>
          </cell>
          <cell r="E642">
            <v>18</v>
          </cell>
          <cell r="F642" t="str">
            <v>99.6th percentile</v>
          </cell>
        </row>
        <row r="643">
          <cell r="C643" t="str">
            <v>80-84|41</v>
          </cell>
          <cell r="D643">
            <v>80</v>
          </cell>
          <cell r="E643">
            <v>19</v>
          </cell>
          <cell r="F643" t="str">
            <v>99.9th percentile</v>
          </cell>
        </row>
        <row r="644">
          <cell r="C644" t="str">
            <v>80-84|42</v>
          </cell>
          <cell r="D644">
            <v>80</v>
          </cell>
          <cell r="E644">
            <v>19</v>
          </cell>
          <cell r="F644" t="str">
            <v>99.9th percentile</v>
          </cell>
        </row>
        <row r="645">
          <cell r="C645" t="str">
            <v>80-84|43</v>
          </cell>
          <cell r="D645">
            <v>80</v>
          </cell>
          <cell r="E645">
            <v>19</v>
          </cell>
          <cell r="F645" t="str">
            <v>99.9th percentile</v>
          </cell>
        </row>
        <row r="646">
          <cell r="C646" t="str">
            <v>80-84|44</v>
          </cell>
          <cell r="D646">
            <v>80</v>
          </cell>
          <cell r="E646">
            <v>19</v>
          </cell>
          <cell r="F646" t="str">
            <v>99.9th percentile</v>
          </cell>
        </row>
        <row r="647">
          <cell r="C647" t="str">
            <v>80-84|45</v>
          </cell>
          <cell r="D647">
            <v>80</v>
          </cell>
          <cell r="E647">
            <v>19</v>
          </cell>
          <cell r="F647" t="str">
            <v>99.9th percentile</v>
          </cell>
        </row>
        <row r="648">
          <cell r="C648" t="str">
            <v>85-90|0</v>
          </cell>
          <cell r="D648">
            <v>21</v>
          </cell>
          <cell r="E648">
            <v>1</v>
          </cell>
          <cell r="F648" t="str">
            <v>0.1st percentile</v>
          </cell>
        </row>
        <row r="649">
          <cell r="C649" t="str">
            <v>85-90|1</v>
          </cell>
          <cell r="D649">
            <v>23</v>
          </cell>
          <cell r="E649">
            <v>2</v>
          </cell>
          <cell r="F649" t="str">
            <v>0.4th percentile</v>
          </cell>
        </row>
        <row r="650">
          <cell r="C650" t="str">
            <v>85-90|2</v>
          </cell>
          <cell r="D650">
            <v>24</v>
          </cell>
          <cell r="E650">
            <v>2</v>
          </cell>
          <cell r="F650" t="str">
            <v>0.4th percentile</v>
          </cell>
        </row>
        <row r="651">
          <cell r="C651" t="str">
            <v>85-90|3</v>
          </cell>
          <cell r="D651">
            <v>25</v>
          </cell>
          <cell r="E651">
            <v>3</v>
          </cell>
          <cell r="F651" t="str">
            <v>1st percentile</v>
          </cell>
        </row>
        <row r="652">
          <cell r="C652" t="str">
            <v>85-90|4</v>
          </cell>
          <cell r="D652">
            <v>26</v>
          </cell>
          <cell r="E652">
            <v>3</v>
          </cell>
          <cell r="F652" t="str">
            <v>1st percentile</v>
          </cell>
        </row>
        <row r="653">
          <cell r="C653" t="str">
            <v>85-90|5</v>
          </cell>
          <cell r="D653">
            <v>27</v>
          </cell>
          <cell r="E653">
            <v>3</v>
          </cell>
          <cell r="F653" t="str">
            <v>1st percentile</v>
          </cell>
        </row>
        <row r="654">
          <cell r="C654" t="str">
            <v>85-90|6</v>
          </cell>
          <cell r="D654">
            <v>28</v>
          </cell>
          <cell r="E654">
            <v>3</v>
          </cell>
          <cell r="F654" t="str">
            <v>1st percentile</v>
          </cell>
        </row>
        <row r="655">
          <cell r="C655" t="str">
            <v>85-90|7</v>
          </cell>
          <cell r="D655">
            <v>29</v>
          </cell>
          <cell r="E655">
            <v>4</v>
          </cell>
          <cell r="F655" t="str">
            <v>2nd percentile</v>
          </cell>
        </row>
        <row r="656">
          <cell r="C656" t="str">
            <v>85-90|8</v>
          </cell>
          <cell r="D656">
            <v>30</v>
          </cell>
          <cell r="E656">
            <v>4</v>
          </cell>
          <cell r="F656" t="str">
            <v>2nd percentile</v>
          </cell>
        </row>
        <row r="657">
          <cell r="C657" t="str">
            <v>85-90|9</v>
          </cell>
          <cell r="D657">
            <v>31</v>
          </cell>
          <cell r="E657">
            <v>4</v>
          </cell>
          <cell r="F657" t="str">
            <v>2nd percentile</v>
          </cell>
        </row>
        <row r="658">
          <cell r="C658" t="str">
            <v>85-90|10</v>
          </cell>
          <cell r="D658">
            <v>32</v>
          </cell>
          <cell r="E658">
            <v>5</v>
          </cell>
          <cell r="F658" t="str">
            <v>5th percentile</v>
          </cell>
        </row>
        <row r="659">
          <cell r="C659" t="str">
            <v>85-90|11</v>
          </cell>
          <cell r="D659">
            <v>33</v>
          </cell>
          <cell r="E659">
            <v>5</v>
          </cell>
          <cell r="F659" t="str">
            <v>5th percentile</v>
          </cell>
        </row>
        <row r="660">
          <cell r="C660" t="str">
            <v>85-90|12</v>
          </cell>
          <cell r="D660">
            <v>34</v>
          </cell>
          <cell r="E660">
            <v>5</v>
          </cell>
          <cell r="F660" t="str">
            <v>5th percentile</v>
          </cell>
        </row>
        <row r="661">
          <cell r="C661" t="str">
            <v>85-90|13</v>
          </cell>
          <cell r="D661">
            <v>36</v>
          </cell>
          <cell r="E661">
            <v>6</v>
          </cell>
          <cell r="F661" t="str">
            <v>9th percentile</v>
          </cell>
        </row>
        <row r="662">
          <cell r="C662" t="str">
            <v>85-90|14</v>
          </cell>
          <cell r="D662">
            <v>37</v>
          </cell>
          <cell r="E662">
            <v>6</v>
          </cell>
          <cell r="F662" t="str">
            <v>9th percentile</v>
          </cell>
        </row>
        <row r="663">
          <cell r="C663" t="str">
            <v>85-90|15</v>
          </cell>
          <cell r="D663">
            <v>38</v>
          </cell>
          <cell r="E663">
            <v>6</v>
          </cell>
          <cell r="F663" t="str">
            <v>9th percentile</v>
          </cell>
        </row>
        <row r="664">
          <cell r="C664" t="str">
            <v>85-90|16</v>
          </cell>
          <cell r="D664">
            <v>39</v>
          </cell>
          <cell r="E664">
            <v>7</v>
          </cell>
          <cell r="F664" t="str">
            <v>16th percentile</v>
          </cell>
        </row>
        <row r="665">
          <cell r="C665" t="str">
            <v>85-90|17</v>
          </cell>
          <cell r="D665">
            <v>40</v>
          </cell>
          <cell r="E665">
            <v>7</v>
          </cell>
          <cell r="F665" t="str">
            <v>16th percentile</v>
          </cell>
        </row>
        <row r="666">
          <cell r="C666" t="str">
            <v>85-90|18</v>
          </cell>
          <cell r="D666">
            <v>41</v>
          </cell>
          <cell r="E666">
            <v>7</v>
          </cell>
          <cell r="F666" t="str">
            <v>16th percentile</v>
          </cell>
        </row>
        <row r="667">
          <cell r="C667" t="str">
            <v>85-90|19</v>
          </cell>
          <cell r="D667">
            <v>42</v>
          </cell>
          <cell r="E667">
            <v>8</v>
          </cell>
          <cell r="F667" t="str">
            <v>25th percentile</v>
          </cell>
        </row>
        <row r="668">
          <cell r="C668" t="str">
            <v>85-90|20</v>
          </cell>
          <cell r="D668">
            <v>43</v>
          </cell>
          <cell r="E668">
            <v>8</v>
          </cell>
          <cell r="F668" t="str">
            <v>25th percentile</v>
          </cell>
        </row>
        <row r="669">
          <cell r="C669" t="str">
            <v>85-90|21</v>
          </cell>
          <cell r="D669">
            <v>45</v>
          </cell>
          <cell r="E669">
            <v>9</v>
          </cell>
          <cell r="F669" t="str">
            <v>37th percentile</v>
          </cell>
        </row>
        <row r="670">
          <cell r="C670" t="str">
            <v>85-90|22</v>
          </cell>
          <cell r="D670">
            <v>46</v>
          </cell>
          <cell r="E670">
            <v>9</v>
          </cell>
          <cell r="F670" t="str">
            <v>37th percentile</v>
          </cell>
        </row>
        <row r="671">
          <cell r="C671" t="str">
            <v>85-90|23</v>
          </cell>
          <cell r="D671">
            <v>47</v>
          </cell>
          <cell r="E671">
            <v>9</v>
          </cell>
          <cell r="F671" t="str">
            <v>37th percentile</v>
          </cell>
        </row>
        <row r="672">
          <cell r="C672" t="str">
            <v>85-90|24</v>
          </cell>
          <cell r="D672">
            <v>48</v>
          </cell>
          <cell r="E672">
            <v>9</v>
          </cell>
          <cell r="F672" t="str">
            <v>37th percentile</v>
          </cell>
        </row>
        <row r="673">
          <cell r="C673" t="str">
            <v>85-90|25</v>
          </cell>
          <cell r="D673">
            <v>49</v>
          </cell>
          <cell r="E673">
            <v>10</v>
          </cell>
          <cell r="F673" t="str">
            <v>50th percentile</v>
          </cell>
        </row>
        <row r="674">
          <cell r="C674" t="str">
            <v>85-90|26</v>
          </cell>
          <cell r="D674">
            <v>50</v>
          </cell>
          <cell r="E674">
            <v>10</v>
          </cell>
          <cell r="F674" t="str">
            <v>50th percentile</v>
          </cell>
        </row>
        <row r="675">
          <cell r="C675" t="str">
            <v>85-90|27</v>
          </cell>
          <cell r="D675">
            <v>52</v>
          </cell>
          <cell r="E675">
            <v>11</v>
          </cell>
          <cell r="F675" t="str">
            <v>63rd percentile</v>
          </cell>
        </row>
        <row r="676">
          <cell r="C676" t="str">
            <v>85-90|28</v>
          </cell>
          <cell r="D676">
            <v>53</v>
          </cell>
          <cell r="E676">
            <v>11</v>
          </cell>
          <cell r="F676" t="str">
            <v>63rd percentile</v>
          </cell>
        </row>
        <row r="677">
          <cell r="C677" t="str">
            <v>85-90|29</v>
          </cell>
          <cell r="D677">
            <v>55</v>
          </cell>
          <cell r="E677">
            <v>12</v>
          </cell>
          <cell r="F677" t="str">
            <v>75th percentile</v>
          </cell>
        </row>
        <row r="678">
          <cell r="C678" t="str">
            <v>85-90|30</v>
          </cell>
          <cell r="D678">
            <v>56</v>
          </cell>
          <cell r="E678">
            <v>12</v>
          </cell>
          <cell r="F678" t="str">
            <v>75th percentile</v>
          </cell>
        </row>
        <row r="679">
          <cell r="C679" t="str">
            <v>85-90|31</v>
          </cell>
          <cell r="D679">
            <v>58</v>
          </cell>
          <cell r="E679">
            <v>12</v>
          </cell>
          <cell r="F679" t="str">
            <v>75th percentile</v>
          </cell>
        </row>
        <row r="680">
          <cell r="C680" t="str">
            <v>85-90|32</v>
          </cell>
          <cell r="D680">
            <v>59</v>
          </cell>
          <cell r="E680">
            <v>13</v>
          </cell>
          <cell r="F680" t="str">
            <v>84th percentile</v>
          </cell>
        </row>
        <row r="681">
          <cell r="C681" t="str">
            <v>85-90|33</v>
          </cell>
          <cell r="D681">
            <v>61</v>
          </cell>
          <cell r="E681">
            <v>13</v>
          </cell>
          <cell r="F681" t="str">
            <v>84th percentile</v>
          </cell>
        </row>
        <row r="682">
          <cell r="C682" t="str">
            <v>85-90|34</v>
          </cell>
          <cell r="D682">
            <v>62</v>
          </cell>
          <cell r="E682">
            <v>14</v>
          </cell>
          <cell r="F682" t="str">
            <v>91st percentile</v>
          </cell>
        </row>
        <row r="683">
          <cell r="C683" t="str">
            <v>85-90|35</v>
          </cell>
          <cell r="D683">
            <v>64</v>
          </cell>
          <cell r="E683">
            <v>14</v>
          </cell>
          <cell r="F683" t="str">
            <v>91st percentile</v>
          </cell>
        </row>
        <row r="684">
          <cell r="C684" t="str">
            <v>85-90|36</v>
          </cell>
          <cell r="D684">
            <v>66</v>
          </cell>
          <cell r="E684">
            <v>15</v>
          </cell>
          <cell r="F684" t="str">
            <v>95th percentile</v>
          </cell>
        </row>
        <row r="685">
          <cell r="C685" t="str">
            <v>85-90|37</v>
          </cell>
          <cell r="D685">
            <v>68</v>
          </cell>
          <cell r="E685">
            <v>15</v>
          </cell>
          <cell r="F685" t="str">
            <v>95th percentile</v>
          </cell>
        </row>
        <row r="686">
          <cell r="C686" t="str">
            <v>85-90|38</v>
          </cell>
          <cell r="D686">
            <v>71</v>
          </cell>
          <cell r="E686">
            <v>16</v>
          </cell>
          <cell r="F686" t="str">
            <v>98th percentile</v>
          </cell>
        </row>
        <row r="687">
          <cell r="C687" t="str">
            <v>85-90|39</v>
          </cell>
          <cell r="D687">
            <v>74</v>
          </cell>
          <cell r="E687">
            <v>17</v>
          </cell>
          <cell r="F687" t="str">
            <v>99th percentile</v>
          </cell>
        </row>
        <row r="688">
          <cell r="C688" t="str">
            <v>85-90|40</v>
          </cell>
          <cell r="D688">
            <v>77</v>
          </cell>
          <cell r="E688">
            <v>18</v>
          </cell>
          <cell r="F688" t="str">
            <v>99.6th percentile</v>
          </cell>
        </row>
        <row r="689">
          <cell r="C689" t="str">
            <v>85-90|41</v>
          </cell>
          <cell r="D689">
            <v>80</v>
          </cell>
          <cell r="E689">
            <v>19</v>
          </cell>
          <cell r="F689" t="str">
            <v>99.9th percentile</v>
          </cell>
        </row>
        <row r="690">
          <cell r="C690" t="str">
            <v>85-90|42</v>
          </cell>
          <cell r="D690">
            <v>80</v>
          </cell>
          <cell r="E690">
            <v>19</v>
          </cell>
          <cell r="F690" t="str">
            <v>99.9th percentile</v>
          </cell>
        </row>
        <row r="691">
          <cell r="C691" t="str">
            <v>85-90|43</v>
          </cell>
          <cell r="D691">
            <v>80</v>
          </cell>
          <cell r="E691">
            <v>19</v>
          </cell>
          <cell r="F691" t="str">
            <v>99.9th percentile</v>
          </cell>
        </row>
        <row r="692">
          <cell r="C692" t="str">
            <v>85-90|44</v>
          </cell>
          <cell r="D692">
            <v>80</v>
          </cell>
          <cell r="E692">
            <v>19</v>
          </cell>
          <cell r="F692" t="str">
            <v>99.9th percentile</v>
          </cell>
        </row>
        <row r="693">
          <cell r="C693" t="str">
            <v>85-90|45</v>
          </cell>
          <cell r="D693">
            <v>80</v>
          </cell>
          <cell r="E693">
            <v>19</v>
          </cell>
          <cell r="F693" t="str">
            <v>99.9th percentile</v>
          </cell>
        </row>
      </sheetData>
      <sheetData sheetId="4">
        <row r="4">
          <cell r="E4" t="str">
            <v>Block Design WI</v>
          </cell>
        </row>
      </sheetData>
    </sheetDataSet>
  </externalBook>
</externalLink>
</file>

<file path=xl/tables/table1.xml><?xml version="1.0" encoding="utf-8"?>
<table xmlns="http://schemas.openxmlformats.org/spreadsheetml/2006/main" id="3" name="Table24" displayName="Table24" ref="A1:D109" totalsRowShown="0" headerRowDxfId="261">
  <autoFilter ref="A1:D109"/>
  <tableColumns count="4">
    <tableColumn id="1" name="X Values" dataDxfId="260"/>
    <tableColumn id="2" name="Insert Percentile" dataDxfId="259" dataCellStyle="Input"/>
    <tableColumn id="3" name="Z score" dataDxfId="258">
      <calculatedColumnFormula>VLOOKUP(Table24[[#This Row],[Insert Percentile]],'....'!A:B,2,FALSE)</calculatedColumnFormula>
    </tableColumn>
    <tableColumn id="4" name="Z Score Difference" dataDxfId="257">
      <calculatedColumnFormula>IFERROR(Table24[[#This Row],[Z score]]-C$2,"")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E107" totalsRowShown="0">
  <autoFilter ref="A1:E107"/>
  <tableColumns count="5">
    <tableColumn id="1" name="X Values" dataDxfId="256"/>
    <tableColumn id="2" name="Y Values"/>
    <tableColumn id="3" name="Normative Impairment" dataDxfId="255">
      <calculatedColumnFormula>IF(B2&lt;(-1.99),B2,"")</calculatedColumnFormula>
    </tableColumn>
    <tableColumn id="4" name="Mild Normative Impairment" dataDxfId="254">
      <calculatedColumnFormula>IF(AND(B2&lt;(-1.33),B2&gt;(-2)),B2,"")</calculatedColumnFormula>
    </tableColumn>
    <tableColumn id="5" name="Within or above norm" dataDxfId="253">
      <calculatedColumnFormula>IF(B2&gt;(-1.32),B2,"")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AB301"/>
  <sheetViews>
    <sheetView showGridLines="0" zoomScalePageLayoutView="90" workbookViewId="0">
      <selection activeCell="E13" sqref="E13"/>
    </sheetView>
  </sheetViews>
  <sheetFormatPr defaultColWidth="8.85546875" defaultRowHeight="15"/>
  <cols>
    <col min="1" max="1" width="24.7109375" style="78" customWidth="1"/>
    <col min="2" max="2" width="26" style="78" customWidth="1"/>
    <col min="3" max="3" width="20.7109375" style="78" customWidth="1"/>
    <col min="4" max="4" width="23.42578125" style="78" customWidth="1"/>
    <col min="5" max="5" width="50.28515625" style="78" customWidth="1"/>
    <col min="6" max="6" width="9.85546875" style="78" bestFit="1" customWidth="1"/>
    <col min="7" max="7" width="8.85546875" style="260"/>
    <col min="8" max="8" width="20.28515625" style="260" customWidth="1"/>
    <col min="9" max="10" width="8.85546875" style="78"/>
    <col min="11" max="11" width="9.140625" style="78" customWidth="1"/>
    <col min="12" max="12" width="13.7109375" style="78" customWidth="1"/>
    <col min="13" max="16384" width="8.85546875" style="78"/>
  </cols>
  <sheetData>
    <row r="1" spans="1:28" s="544" customFormat="1" ht="21" customHeight="1">
      <c r="A1" s="546" t="s">
        <v>2043</v>
      </c>
      <c r="B1" s="532"/>
      <c r="C1" s="514" t="s">
        <v>1851</v>
      </c>
      <c r="E1" s="533"/>
      <c r="G1" s="545"/>
      <c r="H1" s="545"/>
    </row>
    <row r="2" spans="1:28" ht="21" customHeight="1">
      <c r="A2" s="547" t="s">
        <v>2043</v>
      </c>
      <c r="B2" s="534"/>
      <c r="C2" s="536" t="s">
        <v>2146</v>
      </c>
      <c r="E2" s="534"/>
      <c r="F2" s="535"/>
    </row>
    <row r="3" spans="1:28" ht="21" customHeight="1">
      <c r="A3" s="705" t="s">
        <v>2043</v>
      </c>
      <c r="B3" s="705"/>
      <c r="C3" s="705"/>
      <c r="D3" s="705"/>
      <c r="E3" s="706"/>
    </row>
    <row r="4" spans="1:28" ht="16.5">
      <c r="A4" s="487" t="s">
        <v>2044</v>
      </c>
      <c r="B4" s="537">
        <f>Home!J10</f>
        <v>0</v>
      </c>
      <c r="C4" s="538"/>
      <c r="D4" s="539"/>
      <c r="E4" s="489" t="s">
        <v>2052</v>
      </c>
      <c r="F4" s="486"/>
    </row>
    <row r="5" spans="1:28" ht="16.5">
      <c r="A5" s="487" t="s">
        <v>2045</v>
      </c>
      <c r="B5" s="688"/>
      <c r="C5" s="538"/>
      <c r="D5" s="539"/>
      <c r="E5" s="528"/>
      <c r="F5" s="488"/>
    </row>
    <row r="6" spans="1:28" ht="16.5">
      <c r="A6" s="487" t="s">
        <v>2046</v>
      </c>
      <c r="B6" s="516">
        <f>Home!J22</f>
        <v>0</v>
      </c>
      <c r="C6" s="540"/>
      <c r="D6" s="541"/>
      <c r="E6" s="528"/>
      <c r="F6" s="488"/>
    </row>
    <row r="7" spans="1:28" ht="16.5">
      <c r="A7" s="487" t="s">
        <v>2047</v>
      </c>
      <c r="B7" s="516">
        <f>Home!J19</f>
        <v>0</v>
      </c>
      <c r="C7" s="540"/>
      <c r="D7" s="541"/>
      <c r="E7" s="528"/>
      <c r="F7" s="488"/>
    </row>
    <row r="8" spans="1:28" ht="16.5">
      <c r="A8" s="487" t="s">
        <v>2018</v>
      </c>
      <c r="B8" s="515" t="str">
        <f>Home!J25</f>
        <v/>
      </c>
      <c r="C8" s="538"/>
      <c r="D8" s="539"/>
      <c r="E8" s="528"/>
      <c r="F8" s="488"/>
    </row>
    <row r="9" spans="1:28" ht="16.5">
      <c r="A9" s="487" t="s">
        <v>2048</v>
      </c>
      <c r="B9" s="707"/>
      <c r="C9" s="708"/>
      <c r="D9" s="709"/>
      <c r="E9" s="528"/>
      <c r="F9" s="488"/>
      <c r="AB9" s="257"/>
    </row>
    <row r="10" spans="1:28" ht="16.5">
      <c r="A10" s="487" t="s">
        <v>2049</v>
      </c>
      <c r="B10" s="707"/>
      <c r="C10" s="708"/>
      <c r="D10" s="709"/>
      <c r="E10" s="528"/>
      <c r="F10" s="488"/>
    </row>
    <row r="11" spans="1:28" ht="16.5">
      <c r="A11" s="487" t="s">
        <v>2149</v>
      </c>
      <c r="B11" s="525"/>
      <c r="C11" s="526"/>
      <c r="D11" s="527"/>
      <c r="E11" s="528"/>
      <c r="F11" s="488"/>
    </row>
    <row r="12" spans="1:28" ht="16.5">
      <c r="A12" s="487" t="s">
        <v>1852</v>
      </c>
      <c r="B12" s="525"/>
      <c r="C12" s="526"/>
      <c r="D12" s="527"/>
      <c r="E12" s="528"/>
      <c r="F12" s="488"/>
    </row>
    <row r="13" spans="1:28" ht="16.5">
      <c r="A13" s="487" t="s">
        <v>2050</v>
      </c>
      <c r="B13" s="525"/>
      <c r="C13" s="542"/>
      <c r="D13" s="543"/>
      <c r="E13" s="528"/>
      <c r="F13" s="488"/>
    </row>
    <row r="14" spans="1:28" ht="16.5">
      <c r="A14" s="487" t="s">
        <v>2051</v>
      </c>
      <c r="B14" s="525"/>
      <c r="C14" s="542"/>
      <c r="D14" s="543"/>
      <c r="E14" s="528"/>
      <c r="F14" s="488"/>
    </row>
    <row r="15" spans="1:28" ht="16.5">
      <c r="A15" s="485" t="s">
        <v>2043</v>
      </c>
      <c r="B15" s="258"/>
      <c r="C15" s="291"/>
      <c r="D15" s="291"/>
      <c r="E15" s="490"/>
    </row>
    <row r="16" spans="1:28" ht="15.95" customHeight="1">
      <c r="A16" s="640" t="s">
        <v>1853</v>
      </c>
      <c r="B16" s="641" t="s">
        <v>1854</v>
      </c>
      <c r="C16" s="642" t="s">
        <v>39</v>
      </c>
      <c r="D16" s="643" t="s">
        <v>1855</v>
      </c>
      <c r="E16" s="491" t="s">
        <v>2000</v>
      </c>
      <c r="F16" s="484" t="str">
        <f t="shared" ref="F16:F90" si="0">IF(D16="Test Not Carried Out", "EMPTY","VALUE")</f>
        <v>VALUE</v>
      </c>
    </row>
    <row r="17" spans="1:6" ht="36" customHeight="1">
      <c r="A17" s="644" t="s">
        <v>1856</v>
      </c>
      <c r="B17" s="645"/>
      <c r="C17" s="645"/>
      <c r="D17" s="646"/>
      <c r="E17" s="636"/>
      <c r="F17" s="484" t="str">
        <f t="shared" si="0"/>
        <v>VALUE</v>
      </c>
    </row>
    <row r="18" spans="1:6" ht="19.5">
      <c r="A18" s="647" t="s">
        <v>2129</v>
      </c>
      <c r="B18" s="648" t="s">
        <v>5</v>
      </c>
      <c r="C18" s="649" t="str">
        <f>'Premorbid Functioning'!K17</f>
        <v/>
      </c>
      <c r="D18" s="650" t="str">
        <f>IFERROR(VLOOKUP(C18,G$83:H$210,2,FALSE),"Test Not Carried Out")</f>
        <v>Test Not Carried Out</v>
      </c>
      <c r="E18" s="628"/>
      <c r="F18" s="484" t="str">
        <f t="shared" si="0"/>
        <v>EMPTY</v>
      </c>
    </row>
    <row r="19" spans="1:6" ht="19.5">
      <c r="A19" s="651" t="s">
        <v>2043</v>
      </c>
      <c r="B19" s="652" t="s">
        <v>6</v>
      </c>
      <c r="C19" s="653" t="str">
        <f>'Premorbid Functioning'!K19</f>
        <v/>
      </c>
      <c r="D19" s="654" t="str">
        <f>IFERROR(VLOOKUP(C19,G$83:H$210,2,FALSE),"Test Not Carried Out")</f>
        <v>Test Not Carried Out</v>
      </c>
      <c r="E19" s="520"/>
      <c r="F19" s="484" t="str">
        <f t="shared" si="0"/>
        <v>EMPTY</v>
      </c>
    </row>
    <row r="20" spans="1:6" ht="19.5">
      <c r="A20" s="651" t="s">
        <v>2043</v>
      </c>
      <c r="B20" s="652" t="s">
        <v>751</v>
      </c>
      <c r="C20" s="653" t="str">
        <f>'Premorbid Functioning'!K15</f>
        <v/>
      </c>
      <c r="D20" s="654" t="str">
        <f>IFERROR(VLOOKUP(C20,G$83:H$210,2,FALSE),"Test Not Carried Out")</f>
        <v>Test Not Carried Out</v>
      </c>
      <c r="E20" s="520"/>
      <c r="F20" s="484" t="str">
        <f t="shared" si="0"/>
        <v>EMPTY</v>
      </c>
    </row>
    <row r="21" spans="1:6" ht="19.5">
      <c r="A21" s="651" t="s">
        <v>2043</v>
      </c>
      <c r="B21" s="652" t="s">
        <v>7</v>
      </c>
      <c r="C21" s="653" t="str">
        <f>'Premorbid Functioning'!K21</f>
        <v/>
      </c>
      <c r="D21" s="654" t="str">
        <f>IFERROR(VLOOKUP(C21,G$83:H$210,2,FALSE),"Test Not Carried Out")</f>
        <v>Test Not Carried Out</v>
      </c>
      <c r="E21" s="520"/>
      <c r="F21" s="484" t="str">
        <f t="shared" si="0"/>
        <v>EMPTY</v>
      </c>
    </row>
    <row r="22" spans="1:6" ht="19.5">
      <c r="A22" s="655" t="s">
        <v>2043</v>
      </c>
      <c r="B22" s="656" t="s">
        <v>8</v>
      </c>
      <c r="C22" s="657" t="str">
        <f>'Premorbid Functioning'!K23</f>
        <v/>
      </c>
      <c r="D22" s="658" t="str">
        <f>IFERROR(VLOOKUP(C22,G$83:H$210,2,FALSE),"Test Not Carried Out")</f>
        <v>Test Not Carried Out</v>
      </c>
      <c r="E22" s="520"/>
      <c r="F22" s="484" t="str">
        <f t="shared" si="0"/>
        <v>EMPTY</v>
      </c>
    </row>
    <row r="23" spans="1:6" ht="19.5">
      <c r="A23" s="659" t="s">
        <v>32</v>
      </c>
      <c r="B23" s="660"/>
      <c r="C23" s="661"/>
      <c r="D23" s="696"/>
      <c r="E23" s="521"/>
      <c r="F23" s="484" t="str">
        <f t="shared" si="0"/>
        <v>VALUE</v>
      </c>
    </row>
    <row r="24" spans="1:6" ht="19.5">
      <c r="A24" s="662" t="s">
        <v>1964</v>
      </c>
      <c r="B24" s="648" t="s">
        <v>1982</v>
      </c>
      <c r="C24" s="663" t="str">
        <f>'Current Functioning'!$N$19</f>
        <v/>
      </c>
      <c r="D24" s="665" t="str">
        <f>IFERROR(VLOOKUP(Report!$C24,G$83:H$210,2,FALSE),"Test Not Administered")</f>
        <v>Test Not Administered</v>
      </c>
      <c r="E24" s="629"/>
      <c r="F24" s="484" t="str">
        <f t="shared" si="0"/>
        <v>VALUE</v>
      </c>
    </row>
    <row r="25" spans="1:6" ht="19.5">
      <c r="A25" s="651" t="s">
        <v>2043</v>
      </c>
      <c r="B25" s="652" t="s">
        <v>1983</v>
      </c>
      <c r="C25" s="664" t="str">
        <f>'Current Functioning'!$N$17</f>
        <v/>
      </c>
      <c r="D25" s="665" t="str">
        <f>IFERROR(VLOOKUP(Report!$C25,G$83:H$210,2,FALSE),"Test Not Administered")</f>
        <v>Test Not Administered</v>
      </c>
      <c r="E25" s="522"/>
      <c r="F25" s="484" t="str">
        <f t="shared" si="0"/>
        <v>VALUE</v>
      </c>
    </row>
    <row r="26" spans="1:6" ht="19.5">
      <c r="A26" s="651" t="s">
        <v>2043</v>
      </c>
      <c r="B26" s="652" t="s">
        <v>5</v>
      </c>
      <c r="C26" s="664" t="str">
        <f>'Current Functioning'!$N$13</f>
        <v/>
      </c>
      <c r="D26" s="665" t="str">
        <f>IFERROR(VLOOKUP(Report!$C26,G$83:H$210,2,FALSE),"Test Not Administered")</f>
        <v>Test Not Administered</v>
      </c>
      <c r="E26" s="522"/>
      <c r="F26" s="484" t="str">
        <f t="shared" si="0"/>
        <v>VALUE</v>
      </c>
    </row>
    <row r="27" spans="1:6" ht="19.5">
      <c r="A27" s="651" t="s">
        <v>2043</v>
      </c>
      <c r="B27" s="652" t="s">
        <v>6</v>
      </c>
      <c r="C27" s="664" t="str">
        <f>'Current Functioning'!$N$15</f>
        <v/>
      </c>
      <c r="D27" s="665" t="str">
        <f>IFERROR(VLOOKUP(Report!$C27,G$83:H$210,2,FALSE),"Test Not Administered")</f>
        <v>Test Not Administered</v>
      </c>
      <c r="E27" s="522"/>
      <c r="F27" s="484" t="str">
        <f t="shared" si="0"/>
        <v>VALUE</v>
      </c>
    </row>
    <row r="28" spans="1:6" ht="19.5">
      <c r="A28" s="651" t="s">
        <v>2043</v>
      </c>
      <c r="B28" s="652" t="s">
        <v>1</v>
      </c>
      <c r="C28" s="664" t="str">
        <f>'Current Functioning'!H13</f>
        <v/>
      </c>
      <c r="D28" s="665" t="str">
        <f>IFERROR(VLOOKUP(Report!$C28,G$83:H$210,2,FALSE),"Test Not Administered")</f>
        <v>Test Not Administered</v>
      </c>
      <c r="E28" s="522"/>
      <c r="F28" s="484" t="str">
        <f t="shared" si="0"/>
        <v>VALUE</v>
      </c>
    </row>
    <row r="29" spans="1:6" ht="19.5">
      <c r="A29" s="651" t="s">
        <v>2043</v>
      </c>
      <c r="B29" s="652" t="s">
        <v>2</v>
      </c>
      <c r="C29" s="664" t="str">
        <f>'Current Functioning'!H19</f>
        <v/>
      </c>
      <c r="D29" s="665" t="str">
        <f>IFERROR(VLOOKUP(Report!$C29,G$83:H$210,2,FALSE),"Test Not Administered")</f>
        <v>Test Not Administered</v>
      </c>
      <c r="E29" s="522"/>
      <c r="F29" s="484" t="str">
        <f t="shared" si="0"/>
        <v>VALUE</v>
      </c>
    </row>
    <row r="30" spans="1:6" ht="19.5">
      <c r="A30" s="651" t="s">
        <v>2043</v>
      </c>
      <c r="B30" s="652" t="s">
        <v>88</v>
      </c>
      <c r="C30" s="664" t="str">
        <f>'Current Functioning'!H17</f>
        <v/>
      </c>
      <c r="D30" s="665" t="str">
        <f>IFERROR(VLOOKUP(Report!$C30,G$83:H$210,2,FALSE),"Test Not Administered")</f>
        <v>Test Not Administered</v>
      </c>
      <c r="E30" s="522"/>
      <c r="F30" s="484" t="str">
        <f t="shared" si="0"/>
        <v>VALUE</v>
      </c>
    </row>
    <row r="31" spans="1:6" ht="19.5">
      <c r="A31" s="651" t="s">
        <v>2043</v>
      </c>
      <c r="B31" s="652" t="s">
        <v>0</v>
      </c>
      <c r="C31" s="664" t="str">
        <f>'Current Functioning'!H15</f>
        <v/>
      </c>
      <c r="D31" s="665" t="str">
        <f>IFERROR(VLOOKUP(Report!$C31,G$83:H$210,2,FALSE),"Test Not Administered")</f>
        <v>Test Not Administered</v>
      </c>
      <c r="E31" s="522"/>
      <c r="F31" s="484" t="str">
        <f t="shared" si="0"/>
        <v>VALUE</v>
      </c>
    </row>
    <row r="32" spans="1:6" ht="19.5">
      <c r="A32" s="651"/>
      <c r="B32" s="652"/>
      <c r="C32" s="664"/>
      <c r="D32" s="665"/>
      <c r="E32" s="522"/>
      <c r="F32" s="484"/>
    </row>
    <row r="33" spans="1:6" ht="19.5">
      <c r="A33" s="666" t="s">
        <v>1965</v>
      </c>
      <c r="B33" s="652" t="s">
        <v>1577</v>
      </c>
      <c r="C33" s="667" t="str">
        <f>'Current Functioning'!N35</f>
        <v/>
      </c>
      <c r="D33" s="665" t="str">
        <f>IFERROR(VLOOKUP(Report!$C33,G$83:H$210,2,FALSE),"Test Not Administered")</f>
        <v>Test Not Administered</v>
      </c>
      <c r="E33" s="522"/>
      <c r="F33" s="484" t="str">
        <f t="shared" si="0"/>
        <v>VALUE</v>
      </c>
    </row>
    <row r="34" spans="1:6" ht="19.5">
      <c r="A34" s="651" t="s">
        <v>2043</v>
      </c>
      <c r="B34" s="652" t="s">
        <v>5</v>
      </c>
      <c r="C34" s="667" t="str">
        <f>'Current Functioning'!N23</f>
        <v/>
      </c>
      <c r="D34" s="665" t="str">
        <f>IFERROR(VLOOKUP(Report!$C34,G$83:H$210,2,FALSE),"Test Not Administered")</f>
        <v>Test Not Administered</v>
      </c>
      <c r="E34" s="522"/>
      <c r="F34" s="484" t="str">
        <f t="shared" si="0"/>
        <v>VALUE</v>
      </c>
    </row>
    <row r="35" spans="1:6" ht="19.5">
      <c r="A35" s="651"/>
      <c r="B35" s="652" t="s">
        <v>1578</v>
      </c>
      <c r="C35" s="667" t="str">
        <f>'Current Functioning'!N25</f>
        <v/>
      </c>
      <c r="D35" s="665" t="str">
        <f>IFERROR(VLOOKUP(Report!$C35,G$83:H$210,2,FALSE),"Test Not Administered")</f>
        <v>Test Not Administered</v>
      </c>
      <c r="E35" s="522"/>
      <c r="F35" s="484"/>
    </row>
    <row r="36" spans="1:6" ht="19.5">
      <c r="A36" s="651" t="s">
        <v>2043</v>
      </c>
      <c r="B36" s="652" t="s">
        <v>6</v>
      </c>
      <c r="C36" s="667" t="str">
        <f>'Current Functioning'!N27</f>
        <v/>
      </c>
      <c r="D36" s="665" t="str">
        <f>IFERROR(VLOOKUP(Report!$C36,G$83:H$210,2,FALSE),"Test Not Administered")</f>
        <v>Test Not Administered</v>
      </c>
      <c r="E36" s="522"/>
      <c r="F36" s="484" t="str">
        <f t="shared" si="0"/>
        <v>VALUE</v>
      </c>
    </row>
    <row r="37" spans="1:6" ht="19.5">
      <c r="A37" s="651"/>
      <c r="B37" s="652" t="s">
        <v>1579</v>
      </c>
      <c r="C37" s="667" t="str">
        <f>'Current Functioning'!N29</f>
        <v/>
      </c>
      <c r="D37" s="665" t="str">
        <f>IFERROR(VLOOKUP(Report!$C37,G$83:H$210,2,FALSE),"Test Not Administered")</f>
        <v>Test Not Administered</v>
      </c>
      <c r="E37" s="522"/>
      <c r="F37" s="484"/>
    </row>
    <row r="38" spans="1:6" ht="19.5">
      <c r="A38" s="651" t="s">
        <v>2043</v>
      </c>
      <c r="B38" s="652" t="s">
        <v>7</v>
      </c>
      <c r="C38" s="667" t="str">
        <f>'Current Functioning'!N31</f>
        <v/>
      </c>
      <c r="D38" s="665" t="str">
        <f>IFERROR(VLOOKUP(Report!$C38,G$83:H$210,2,FALSE),"Test Not Administered")</f>
        <v>Test Not Administered</v>
      </c>
      <c r="E38" s="522"/>
      <c r="F38" s="484" t="str">
        <f t="shared" si="0"/>
        <v>VALUE</v>
      </c>
    </row>
    <row r="39" spans="1:6" ht="19.5">
      <c r="A39" s="651" t="s">
        <v>2043</v>
      </c>
      <c r="B39" s="652" t="s">
        <v>8</v>
      </c>
      <c r="C39" s="667" t="str">
        <f>'Current Functioning'!N33</f>
        <v/>
      </c>
      <c r="D39" s="665" t="str">
        <f>IFERROR(VLOOKUP(Report!$C39,G$83:H$210,2,FALSE),"Test Not Administered")</f>
        <v>Test Not Administered</v>
      </c>
      <c r="E39" s="522"/>
      <c r="F39" s="484" t="str">
        <f t="shared" si="0"/>
        <v>VALUE</v>
      </c>
    </row>
    <row r="40" spans="1:6" ht="19.5">
      <c r="A40" s="651" t="s">
        <v>2043</v>
      </c>
      <c r="B40" s="652" t="s">
        <v>1</v>
      </c>
      <c r="C40" s="667" t="str">
        <f>'Current Functioning'!H23</f>
        <v/>
      </c>
      <c r="D40" s="665" t="str">
        <f>IFERROR(VLOOKUP(Report!$C40,G$83:H$210,2,FALSE),"Test Not Administered")</f>
        <v>Test Not Administered</v>
      </c>
      <c r="E40" s="522"/>
      <c r="F40" s="484" t="str">
        <f t="shared" si="0"/>
        <v>VALUE</v>
      </c>
    </row>
    <row r="41" spans="1:6" ht="19.5">
      <c r="A41" s="651" t="s">
        <v>2043</v>
      </c>
      <c r="B41" s="652" t="s">
        <v>1542</v>
      </c>
      <c r="C41" s="664" t="str">
        <f>'Current Functioning'!H25</f>
        <v/>
      </c>
      <c r="D41" s="665" t="str">
        <f>IFERROR(VLOOKUP(Report!$C41,G$83:H$210,2,FALSE),"Test Not Administered")</f>
        <v>Test Not Administered</v>
      </c>
      <c r="E41" s="522"/>
      <c r="F41" s="484" t="str">
        <f t="shared" si="0"/>
        <v>VALUE</v>
      </c>
    </row>
    <row r="42" spans="1:6" ht="19.5">
      <c r="A42" s="651" t="s">
        <v>2043</v>
      </c>
      <c r="B42" s="652" t="s">
        <v>3</v>
      </c>
      <c r="C42" s="664" t="str">
        <f>'Current Functioning'!H27</f>
        <v/>
      </c>
      <c r="D42" s="665" t="str">
        <f>IFERROR(VLOOKUP(Report!$C42,G$83:H$210,2,FALSE),"Test Not Administered")</f>
        <v>Test Not Administered</v>
      </c>
      <c r="E42" s="522"/>
      <c r="F42" s="484" t="str">
        <f t="shared" si="0"/>
        <v>VALUE</v>
      </c>
    </row>
    <row r="43" spans="1:6" ht="19.5">
      <c r="A43" s="651" t="s">
        <v>2043</v>
      </c>
      <c r="B43" s="652" t="s">
        <v>0</v>
      </c>
      <c r="C43" s="664" t="str">
        <f>'Current Functioning'!H29</f>
        <v/>
      </c>
      <c r="D43" s="665" t="str">
        <f>IFERROR(VLOOKUP(Report!$C43,G$83:H$210,2,FALSE),"Test Not Administered")</f>
        <v>Test Not Administered</v>
      </c>
      <c r="E43" s="522"/>
      <c r="F43" s="484" t="str">
        <f t="shared" si="0"/>
        <v>VALUE</v>
      </c>
    </row>
    <row r="44" spans="1:6" ht="19.5">
      <c r="A44" s="651" t="s">
        <v>2043</v>
      </c>
      <c r="B44" s="652" t="s">
        <v>1821</v>
      </c>
      <c r="C44" s="664" t="str">
        <f>'Current Functioning'!H31</f>
        <v/>
      </c>
      <c r="D44" s="665" t="str">
        <f>IFERROR(VLOOKUP(Report!$C44,G$83:H$210,2,FALSE),"Test Not Administered")</f>
        <v>Test Not Administered</v>
      </c>
      <c r="E44" s="522"/>
      <c r="F44" s="484" t="str">
        <f t="shared" si="0"/>
        <v>VALUE</v>
      </c>
    </row>
    <row r="45" spans="1:6" ht="19.5">
      <c r="A45" s="651" t="s">
        <v>2043</v>
      </c>
      <c r="B45" s="652" t="s">
        <v>1822</v>
      </c>
      <c r="C45" s="664" t="str">
        <f>'Current Functioning'!H33</f>
        <v/>
      </c>
      <c r="D45" s="665" t="str">
        <f>IFERROR(VLOOKUP(Report!$C45,G$83:H$210,2,FALSE),"Test Not Administered")</f>
        <v>Test Not Administered</v>
      </c>
      <c r="E45" s="522"/>
      <c r="F45" s="484" t="str">
        <f t="shared" si="0"/>
        <v>VALUE</v>
      </c>
    </row>
    <row r="46" spans="1:6" ht="19.5">
      <c r="A46" s="651" t="s">
        <v>2043</v>
      </c>
      <c r="B46" s="652" t="s">
        <v>1536</v>
      </c>
      <c r="C46" s="664" t="str">
        <f>'Current Functioning'!H35</f>
        <v/>
      </c>
      <c r="D46" s="665" t="str">
        <f>IFERROR(VLOOKUP(Report!$C46,G$83:H$210,2,FALSE),"Test Not Administered")</f>
        <v>Test Not Administered</v>
      </c>
      <c r="E46" s="522"/>
      <c r="F46" s="484" t="str">
        <f t="shared" si="0"/>
        <v>VALUE</v>
      </c>
    </row>
    <row r="47" spans="1:6" ht="19.5">
      <c r="A47" s="651" t="s">
        <v>2043</v>
      </c>
      <c r="B47" s="652" t="s">
        <v>1537</v>
      </c>
      <c r="C47" s="664" t="str">
        <f>'Current Functioning'!H37</f>
        <v/>
      </c>
      <c r="D47" s="665" t="str">
        <f>IFERROR(VLOOKUP(Report!$C47,G$83:H$210,2,FALSE),"Test Not Administered")</f>
        <v>Test Not Administered</v>
      </c>
      <c r="E47" s="522"/>
      <c r="F47" s="484" t="str">
        <f t="shared" si="0"/>
        <v>VALUE</v>
      </c>
    </row>
    <row r="48" spans="1:6" ht="15" customHeight="1">
      <c r="A48" s="651" t="s">
        <v>2043</v>
      </c>
      <c r="B48" s="652" t="s">
        <v>4</v>
      </c>
      <c r="C48" s="664" t="str">
        <f>'Current Functioning'!H39</f>
        <v/>
      </c>
      <c r="D48" s="665" t="str">
        <f>IFERROR(VLOOKUP(Report!$C48,G$83:H$210,2,FALSE),"Test Not Administered")</f>
        <v>Test Not Administered</v>
      </c>
      <c r="E48" s="522"/>
      <c r="F48" s="484" t="str">
        <f t="shared" si="0"/>
        <v>VALUE</v>
      </c>
    </row>
    <row r="49" spans="1:17" ht="19.5">
      <c r="A49" s="651" t="s">
        <v>2043</v>
      </c>
      <c r="B49" s="652" t="s">
        <v>1540</v>
      </c>
      <c r="C49" s="664" t="str">
        <f>'Current Functioning'!H41</f>
        <v/>
      </c>
      <c r="D49" s="665" t="str">
        <f>IFERROR(VLOOKUP(Report!$C49,G$83:H$210,2,FALSE),"Test Not Administered")</f>
        <v>Test Not Administered</v>
      </c>
      <c r="E49" s="522"/>
      <c r="F49" s="484" t="str">
        <f t="shared" si="0"/>
        <v>VALUE</v>
      </c>
    </row>
    <row r="50" spans="1:17" ht="19.5">
      <c r="A50" s="651" t="s">
        <v>2043</v>
      </c>
      <c r="B50" s="652" t="s">
        <v>1538</v>
      </c>
      <c r="C50" s="664" t="str">
        <f>'Current Functioning'!H43</f>
        <v/>
      </c>
      <c r="D50" s="665" t="str">
        <f>IFERROR(VLOOKUP(Report!$C50,G$83:H$210,2,FALSE),"Test Not Administered")</f>
        <v>Test Not Administered</v>
      </c>
      <c r="E50" s="522"/>
      <c r="F50" s="484" t="str">
        <f t="shared" si="0"/>
        <v>VALUE</v>
      </c>
    </row>
    <row r="51" spans="1:17" ht="18" customHeight="1">
      <c r="A51" s="651" t="s">
        <v>2043</v>
      </c>
      <c r="B51" s="652" t="s">
        <v>1539</v>
      </c>
      <c r="C51" s="664" t="str">
        <f>'Current Functioning'!H45</f>
        <v/>
      </c>
      <c r="D51" s="665" t="str">
        <f>IFERROR(VLOOKUP(Report!$C51,G$83:H$210,2,FALSE),"Test Not Administered")</f>
        <v>Test Not Administered</v>
      </c>
      <c r="E51" s="522"/>
      <c r="F51" s="484" t="str">
        <f t="shared" si="0"/>
        <v>VALUE</v>
      </c>
    </row>
    <row r="52" spans="1:17" ht="18" customHeight="1">
      <c r="A52" s="651"/>
      <c r="B52" s="652" t="s">
        <v>2106</v>
      </c>
      <c r="C52" s="664" t="str">
        <f>'Current Functioning'!H47</f>
        <v/>
      </c>
      <c r="D52" s="665" t="str">
        <f>IFERROR(VLOOKUP(Report!$C52,G$83:H$210,2,FALSE),"Test Not Administered")</f>
        <v>Test Not Administered</v>
      </c>
      <c r="E52" s="635"/>
      <c r="F52" s="484"/>
    </row>
    <row r="53" spans="1:17" ht="19.5">
      <c r="A53" s="668" t="s">
        <v>2003</v>
      </c>
      <c r="B53" s="669"/>
      <c r="C53" s="670"/>
      <c r="D53" s="670"/>
      <c r="E53" s="632"/>
      <c r="F53" s="484" t="str">
        <f t="shared" si="0"/>
        <v>VALUE</v>
      </c>
    </row>
    <row r="54" spans="1:17" ht="19.5">
      <c r="A54" s="647" t="s">
        <v>2004</v>
      </c>
      <c r="B54" s="652" t="s">
        <v>1827</v>
      </c>
      <c r="C54" s="690" t="str">
        <f>'Verbal Memory'!L10</f>
        <v/>
      </c>
      <c r="D54" s="691" t="str">
        <f>IFERROR(VLOOKUP(Report!$C54,G$83:H$210,2,FALSE),"Test Not Administered")</f>
        <v>Test Not Administered</v>
      </c>
      <c r="E54" s="522"/>
      <c r="F54" s="484" t="str">
        <f t="shared" si="0"/>
        <v>VALUE</v>
      </c>
    </row>
    <row r="55" spans="1:17" ht="15" customHeight="1">
      <c r="A55" s="651" t="s">
        <v>2043</v>
      </c>
      <c r="B55" s="652" t="s">
        <v>1826</v>
      </c>
      <c r="C55" s="690" t="str">
        <f>'Verbal Memory'!L12</f>
        <v/>
      </c>
      <c r="D55" s="691" t="str">
        <f>IFERROR(VLOOKUP(Report!$C55,G$83:H$210,2,FALSE),"Test Not Administered")</f>
        <v>Test Not Administered</v>
      </c>
      <c r="E55" s="522"/>
      <c r="F55" s="484" t="str">
        <f t="shared" si="0"/>
        <v>VALUE</v>
      </c>
    </row>
    <row r="56" spans="1:17" ht="15.95" customHeight="1">
      <c r="A56" s="651" t="s">
        <v>2043</v>
      </c>
      <c r="B56" s="652" t="s">
        <v>1828</v>
      </c>
      <c r="C56" s="690" t="str">
        <f>'Verbal Memory'!L14</f>
        <v/>
      </c>
      <c r="D56" s="691" t="str">
        <f>IFERROR(VLOOKUP(Report!$C56,G$83:H$210,2,FALSE),"Test Not Administered")</f>
        <v>Test Not Administered</v>
      </c>
      <c r="E56" s="522"/>
      <c r="F56" s="484" t="str">
        <f t="shared" si="0"/>
        <v>VALUE</v>
      </c>
    </row>
    <row r="57" spans="1:17" ht="15.95" customHeight="1">
      <c r="A57" s="651"/>
      <c r="B57" s="652" t="s">
        <v>2035</v>
      </c>
      <c r="C57" s="690"/>
      <c r="D57" s="697" t="str">
        <f>'Verbal Memory'!L16</f>
        <v/>
      </c>
      <c r="E57" s="629"/>
      <c r="F57" s="484"/>
    </row>
    <row r="58" spans="1:17" ht="15.95" customHeight="1">
      <c r="A58" s="651"/>
      <c r="B58" s="652"/>
      <c r="C58" s="690"/>
      <c r="D58" s="691"/>
      <c r="E58" s="631"/>
      <c r="F58" s="484"/>
    </row>
    <row r="59" spans="1:17" ht="19.5">
      <c r="A59" s="666" t="s">
        <v>1408</v>
      </c>
      <c r="B59" s="652" t="s">
        <v>754</v>
      </c>
      <c r="C59" s="690" t="str">
        <f>'Verbal Memory'!L24</f>
        <v/>
      </c>
      <c r="D59" s="691" t="str">
        <f>IFERROR(VLOOKUP(Report!$C59,G$83:H$210,2,FALSE),"Test Not Administered")</f>
        <v>Test Not Administered</v>
      </c>
      <c r="E59" s="522"/>
      <c r="F59" s="484" t="str">
        <f t="shared" si="0"/>
        <v>VALUE</v>
      </c>
    </row>
    <row r="60" spans="1:17" ht="19.5">
      <c r="A60" s="651" t="s">
        <v>2043</v>
      </c>
      <c r="B60" s="652" t="s">
        <v>755</v>
      </c>
      <c r="C60" s="690" t="str">
        <f>'Verbal Memory'!L32</f>
        <v/>
      </c>
      <c r="D60" s="691" t="str">
        <f>IFERROR(VLOOKUP(Report!$C60,G$83:H$210,2,FALSE),"Test Not Administered")</f>
        <v>Test Not Administered</v>
      </c>
      <c r="E60" s="522"/>
      <c r="F60" s="484" t="str">
        <f t="shared" si="0"/>
        <v>VALUE</v>
      </c>
      <c r="I60" s="284"/>
      <c r="J60" s="284"/>
      <c r="K60" s="284"/>
      <c r="L60" s="284"/>
      <c r="M60" s="284"/>
      <c r="N60" s="284"/>
      <c r="O60" s="284"/>
      <c r="P60" s="284"/>
      <c r="Q60" s="284"/>
    </row>
    <row r="61" spans="1:17" ht="19.5">
      <c r="A61" s="651" t="s">
        <v>2043</v>
      </c>
      <c r="B61" s="652" t="s">
        <v>756</v>
      </c>
      <c r="C61" s="690" t="str">
        <f>'Verbal Memory'!L30</f>
        <v/>
      </c>
      <c r="D61" s="691" t="str">
        <f>IFERROR(VLOOKUP(Report!$C61,G$83:H$210,2,FALSE),"Test Not Administered")</f>
        <v>Test Not Administered</v>
      </c>
      <c r="E61" s="522"/>
      <c r="F61" s="484" t="str">
        <f t="shared" si="0"/>
        <v>VALUE</v>
      </c>
      <c r="I61" s="284"/>
      <c r="J61" s="284"/>
      <c r="K61" s="284"/>
      <c r="L61" s="284"/>
      <c r="M61" s="284"/>
      <c r="N61" s="284"/>
      <c r="O61" s="284"/>
      <c r="P61" s="284"/>
      <c r="Q61" s="284"/>
    </row>
    <row r="62" spans="1:17" ht="19.5">
      <c r="A62" s="651" t="s">
        <v>2043</v>
      </c>
      <c r="B62" s="652" t="s">
        <v>757</v>
      </c>
      <c r="C62" s="690" t="str">
        <f>'Verbal Memory'!L36</f>
        <v/>
      </c>
      <c r="D62" s="691" t="str">
        <f>IFERROR(VLOOKUP(Report!$C62,G$83:H$210,2,FALSE),"Test Not Administered")</f>
        <v>Test Not Administered</v>
      </c>
      <c r="E62" s="522"/>
      <c r="F62" s="484" t="str">
        <f t="shared" si="0"/>
        <v>VALUE</v>
      </c>
      <c r="I62" s="284"/>
      <c r="J62" s="284"/>
      <c r="K62" s="284"/>
      <c r="L62" s="284"/>
      <c r="M62" s="284"/>
      <c r="N62" s="284"/>
      <c r="O62" s="284"/>
      <c r="P62" s="284"/>
      <c r="Q62" s="284"/>
    </row>
    <row r="63" spans="1:17" ht="19.5">
      <c r="A63" s="651" t="s">
        <v>2043</v>
      </c>
      <c r="B63" s="652" t="s">
        <v>758</v>
      </c>
      <c r="C63" s="690" t="str">
        <f>'Verbal Memory'!L40</f>
        <v/>
      </c>
      <c r="D63" s="691" t="str">
        <f>IFERROR(VLOOKUP(Report!$C63,G$83:H$210,2,FALSE),"Test Not Administered")</f>
        <v>Test Not Administered</v>
      </c>
      <c r="E63" s="522"/>
      <c r="F63" s="484" t="str">
        <f t="shared" si="0"/>
        <v>VALUE</v>
      </c>
      <c r="I63" s="284"/>
      <c r="J63" s="284"/>
      <c r="K63" s="284"/>
      <c r="L63" s="284"/>
      <c r="M63" s="284"/>
      <c r="N63" s="284"/>
      <c r="O63" s="284"/>
      <c r="P63" s="284"/>
      <c r="Q63" s="284"/>
    </row>
    <row r="64" spans="1:17" ht="19.5">
      <c r="A64" s="651"/>
      <c r="B64" s="652" t="s">
        <v>2143</v>
      </c>
      <c r="C64" s="690"/>
      <c r="D64" s="697" t="str">
        <f>'Verbal Memory'!L38</f>
        <v/>
      </c>
      <c r="E64" s="629"/>
      <c r="F64" s="484"/>
      <c r="I64" s="284"/>
      <c r="J64" s="284"/>
      <c r="K64" s="284"/>
      <c r="L64" s="284"/>
      <c r="M64" s="284"/>
      <c r="N64" s="284"/>
      <c r="O64" s="284"/>
      <c r="P64" s="284"/>
      <c r="Q64" s="284"/>
    </row>
    <row r="65" spans="1:20" ht="19.5">
      <c r="A65" s="651"/>
      <c r="B65" s="652"/>
      <c r="C65" s="690"/>
      <c r="D65" s="691"/>
      <c r="F65" s="484"/>
      <c r="I65" s="284"/>
      <c r="J65" s="284"/>
      <c r="K65" s="284"/>
      <c r="L65" s="284"/>
      <c r="M65" s="284"/>
      <c r="N65" s="284"/>
      <c r="O65" s="284"/>
      <c r="P65" s="284"/>
      <c r="Q65" s="284"/>
    </row>
    <row r="66" spans="1:20" ht="19.5">
      <c r="A66" s="666" t="s">
        <v>10</v>
      </c>
      <c r="B66" s="652" t="s">
        <v>1582</v>
      </c>
      <c r="C66" s="690" t="str">
        <f>'Verbal Memory'!L45</f>
        <v/>
      </c>
      <c r="D66" s="691" t="str">
        <f>IFERROR(VLOOKUP(Report!$C66,G$83:H$210,2,FALSE),"Test Not Administered")</f>
        <v>Test Not Administered</v>
      </c>
      <c r="E66" s="639"/>
      <c r="F66" s="484" t="str">
        <f t="shared" si="0"/>
        <v>VALUE</v>
      </c>
      <c r="I66" s="284"/>
      <c r="J66" s="284"/>
      <c r="K66" s="284"/>
      <c r="L66" s="284"/>
      <c r="M66" s="284"/>
      <c r="N66" s="284"/>
      <c r="O66" s="284"/>
      <c r="P66" s="284"/>
      <c r="Q66" s="286"/>
      <c r="R66" s="286"/>
      <c r="S66" s="286"/>
    </row>
    <row r="67" spans="1:20" ht="19.5">
      <c r="A67" s="651" t="s">
        <v>2043</v>
      </c>
      <c r="B67" s="652" t="s">
        <v>1583</v>
      </c>
      <c r="C67" s="690" t="str">
        <f>'Verbal Memory'!L47</f>
        <v/>
      </c>
      <c r="D67" s="691" t="str">
        <f>IFERROR(VLOOKUP(Report!$C67,G$83:H$210,2,FALSE),"Test Not Administered")</f>
        <v>Test Not Administered</v>
      </c>
      <c r="E67" s="522"/>
      <c r="F67" s="484" t="str">
        <f t="shared" si="0"/>
        <v>VALUE</v>
      </c>
      <c r="I67" s="284"/>
      <c r="J67" s="284"/>
      <c r="K67" s="284"/>
      <c r="L67" s="284"/>
      <c r="M67" s="284"/>
      <c r="N67" s="284"/>
      <c r="O67" s="284"/>
      <c r="P67" s="284"/>
      <c r="Q67" s="286"/>
      <c r="R67" s="286"/>
      <c r="S67" s="286"/>
    </row>
    <row r="68" spans="1:20" ht="19.5">
      <c r="A68" s="651" t="s">
        <v>2043</v>
      </c>
      <c r="B68" s="652" t="s">
        <v>1584</v>
      </c>
      <c r="C68" s="690" t="str">
        <f>'Verbal Memory'!L49</f>
        <v/>
      </c>
      <c r="D68" s="691" t="str">
        <f>IFERROR(VLOOKUP(Report!$C68,G$83:H$210,2,FALSE),"Test Not Administered")</f>
        <v>Test Not Administered</v>
      </c>
      <c r="E68" s="522"/>
      <c r="F68" s="484" t="str">
        <f t="shared" si="0"/>
        <v>VALUE</v>
      </c>
      <c r="I68" s="284"/>
      <c r="J68" s="284"/>
      <c r="K68" s="284"/>
      <c r="L68" s="284"/>
      <c r="M68" s="284"/>
      <c r="N68" s="284"/>
      <c r="O68" s="284"/>
      <c r="P68" s="284"/>
      <c r="Q68" s="286"/>
      <c r="R68" s="286"/>
      <c r="S68" s="286"/>
    </row>
    <row r="69" spans="1:20" ht="19.5">
      <c r="A69" s="651" t="s">
        <v>2043</v>
      </c>
      <c r="B69" s="652" t="s">
        <v>1585</v>
      </c>
      <c r="C69" s="690" t="str">
        <f>'Verbal Memory'!L51</f>
        <v/>
      </c>
      <c r="D69" s="691" t="str">
        <f>IFERROR(VLOOKUP(Report!$C69,G$83:H$210,2,FALSE),"Test Not Administered")</f>
        <v>Test Not Administered</v>
      </c>
      <c r="E69" s="522"/>
      <c r="F69" s="484" t="str">
        <f t="shared" si="0"/>
        <v>VALUE</v>
      </c>
      <c r="I69" s="284"/>
      <c r="J69" s="284"/>
      <c r="K69" s="284"/>
      <c r="L69" s="284"/>
      <c r="M69" s="284"/>
      <c r="N69" s="284"/>
      <c r="O69" s="284"/>
      <c r="P69" s="284"/>
      <c r="Q69" s="286"/>
      <c r="R69" s="286"/>
      <c r="S69" s="286"/>
    </row>
    <row r="70" spans="1:20" ht="19.5">
      <c r="A70" s="651" t="s">
        <v>2043</v>
      </c>
      <c r="B70" s="652" t="s">
        <v>1586</v>
      </c>
      <c r="C70" s="690" t="str">
        <f>'Verbal Memory'!L53</f>
        <v/>
      </c>
      <c r="D70" s="691" t="str">
        <f>IFERROR(VLOOKUP(Report!$C70,G$83:H$210,2,FALSE),"Test Not Administered")</f>
        <v>Test Not Administered</v>
      </c>
      <c r="E70" s="522"/>
      <c r="F70" s="484" t="str">
        <f t="shared" si="0"/>
        <v>VALUE</v>
      </c>
      <c r="I70" s="284"/>
      <c r="J70" s="284"/>
      <c r="K70" s="284"/>
      <c r="L70" s="284"/>
      <c r="M70" s="284"/>
      <c r="N70" s="284"/>
      <c r="O70" s="284"/>
      <c r="P70" s="284"/>
      <c r="Q70" s="286"/>
      <c r="R70" s="286"/>
      <c r="S70" s="286"/>
    </row>
    <row r="71" spans="1:20" ht="19.5">
      <c r="A71" s="651" t="s">
        <v>2043</v>
      </c>
      <c r="B71" s="652" t="s">
        <v>1587</v>
      </c>
      <c r="C71" s="690" t="str">
        <f>'Verbal Memory'!L55</f>
        <v/>
      </c>
      <c r="D71" s="691" t="str">
        <f>IFERROR(VLOOKUP(Report!$C71,G$83:H$210,2,FALSE),"Test Not Administered")</f>
        <v>Test Not Administered</v>
      </c>
      <c r="E71" s="629"/>
      <c r="F71" s="484" t="str">
        <f t="shared" si="0"/>
        <v>VALUE</v>
      </c>
      <c r="I71" s="284"/>
      <c r="J71" s="284"/>
      <c r="K71" s="284"/>
      <c r="L71" s="284"/>
      <c r="M71" s="284"/>
      <c r="N71" s="284"/>
      <c r="O71" s="284"/>
      <c r="P71" s="284"/>
      <c r="Q71" s="286"/>
      <c r="R71" s="286"/>
      <c r="S71" s="286"/>
    </row>
    <row r="72" spans="1:20" ht="19.5">
      <c r="A72" s="655"/>
      <c r="B72" s="652" t="s">
        <v>2144</v>
      </c>
      <c r="C72" s="690"/>
      <c r="D72" s="697" t="str">
        <f>IF('Verbal Memory'!L57="","Test Not Administered",'Verbal Memory'!L57)</f>
        <v>Test Not Administered</v>
      </c>
      <c r="E72" s="522"/>
      <c r="F72" s="484"/>
      <c r="I72" s="284"/>
      <c r="J72" s="284"/>
      <c r="K72" s="284"/>
      <c r="L72" s="284"/>
      <c r="M72" s="284"/>
      <c r="N72" s="284"/>
      <c r="O72" s="284"/>
      <c r="P72" s="284"/>
      <c r="Q72" s="286"/>
      <c r="R72" s="286"/>
      <c r="S72" s="286"/>
    </row>
    <row r="73" spans="1:20" ht="19.5">
      <c r="A73" s="671" t="s">
        <v>31</v>
      </c>
      <c r="B73" s="669"/>
      <c r="C73" s="670"/>
      <c r="D73" s="670"/>
      <c r="E73" s="630"/>
      <c r="F73" s="484" t="str">
        <f>IF(D73="Test Not Carried Out", "EMPTY","VALUE")</f>
        <v>VALUE</v>
      </c>
    </row>
    <row r="74" spans="1:20" ht="15.95" customHeight="1">
      <c r="A74" s="672" t="s">
        <v>2128</v>
      </c>
      <c r="B74" s="652" t="s">
        <v>1556</v>
      </c>
      <c r="C74" s="690" t="str">
        <f>'Visual Memory'!K11</f>
        <v/>
      </c>
      <c r="D74" s="691" t="str">
        <f>IFERROR(VLOOKUP(Report!$C74,G$83:H$210,2,FALSE),"Test Not Administered")</f>
        <v>Test Not Administered</v>
      </c>
      <c r="E74" s="522"/>
      <c r="F74" s="484" t="str">
        <f>IF(D74="Test Not Carried Out", "EMPTY","VALUE")</f>
        <v>VALUE</v>
      </c>
      <c r="I74" s="284"/>
      <c r="J74" s="284"/>
      <c r="K74" s="284"/>
      <c r="L74" s="284"/>
      <c r="M74" s="284"/>
      <c r="N74" s="284"/>
      <c r="O74" s="284"/>
      <c r="P74" s="284"/>
      <c r="Q74" s="286"/>
      <c r="R74" s="286"/>
      <c r="S74" s="286"/>
    </row>
    <row r="75" spans="1:20" ht="19.5">
      <c r="A75" s="651" t="s">
        <v>2043</v>
      </c>
      <c r="B75" s="652" t="s">
        <v>1557</v>
      </c>
      <c r="C75" s="690" t="str">
        <f>'Visual Memory'!K13</f>
        <v/>
      </c>
      <c r="D75" s="691" t="str">
        <f>IFERROR(VLOOKUP(Report!$C75,G$83:H$210,2,FALSE),"Test Not Administered")</f>
        <v>Test Not Administered</v>
      </c>
      <c r="E75" s="522"/>
      <c r="F75" s="484" t="str">
        <f>IF(D75="Test Not Carried Out", "EMPTY","VALUE")</f>
        <v>VALUE</v>
      </c>
      <c r="I75" s="284"/>
      <c r="J75" s="284"/>
      <c r="K75" s="284"/>
      <c r="L75" s="284"/>
      <c r="M75" s="284"/>
      <c r="N75" s="284"/>
      <c r="O75" s="284"/>
      <c r="P75" s="284"/>
      <c r="Q75" s="286"/>
      <c r="R75" s="286"/>
      <c r="S75" s="286"/>
    </row>
    <row r="76" spans="1:20" ht="19.5">
      <c r="A76" s="651" t="s">
        <v>2043</v>
      </c>
      <c r="B76" s="652" t="s">
        <v>1558</v>
      </c>
      <c r="C76" s="690" t="str">
        <f>'Visual Memory'!K15</f>
        <v/>
      </c>
      <c r="D76" s="691" t="str">
        <f>IFERROR(VLOOKUP(Report!$C76,G$83:H$210,2,FALSE),"Test Not Administered")</f>
        <v>Test Not Administered</v>
      </c>
      <c r="E76" s="523"/>
      <c r="F76" s="484" t="str">
        <f>IF(D76="Test Not Carried Out", "EMPTY","VALUE")</f>
        <v>VALUE</v>
      </c>
      <c r="I76" s="284"/>
      <c r="J76" s="284"/>
      <c r="K76" s="284"/>
      <c r="L76" s="284"/>
      <c r="M76" s="284"/>
      <c r="N76" s="284"/>
      <c r="O76" s="284"/>
      <c r="P76" s="284"/>
      <c r="Q76" s="286"/>
      <c r="R76" s="286"/>
      <c r="S76" s="286"/>
    </row>
    <row r="77" spans="1:20" ht="19.5">
      <c r="A77" s="651"/>
      <c r="B77" s="652" t="s">
        <v>2037</v>
      </c>
      <c r="C77" s="690"/>
      <c r="D77" s="693" t="str">
        <f>'Visual Memory'!$K$17</f>
        <v/>
      </c>
      <c r="E77" s="523"/>
      <c r="F77" s="484"/>
      <c r="I77" s="284"/>
      <c r="J77" s="284"/>
      <c r="K77" s="284"/>
      <c r="L77" s="284"/>
      <c r="M77" s="284"/>
      <c r="N77" s="284"/>
      <c r="O77" s="284"/>
      <c r="P77" s="284"/>
      <c r="Q77" s="286"/>
      <c r="R77" s="286"/>
      <c r="S77" s="286"/>
    </row>
    <row r="78" spans="1:20" ht="19.5">
      <c r="A78" s="673"/>
      <c r="B78" s="652"/>
      <c r="C78" s="690"/>
      <c r="D78" s="691"/>
      <c r="E78" s="635"/>
      <c r="F78" s="484" t="str">
        <f>IF(D78="Test Not Carried Out", "EMPTY","VALUE")</f>
        <v>VALUE</v>
      </c>
      <c r="G78" s="278"/>
      <c r="H78" s="278"/>
      <c r="I78" s="278"/>
      <c r="J78" s="278"/>
      <c r="K78" s="278"/>
      <c r="L78" s="278"/>
      <c r="M78" s="278"/>
      <c r="N78" s="278"/>
      <c r="O78" s="278"/>
      <c r="P78" s="278"/>
      <c r="Q78" s="286"/>
      <c r="R78" s="286"/>
      <c r="S78" s="286"/>
      <c r="T78" s="278"/>
    </row>
    <row r="79" spans="1:20" ht="19.5">
      <c r="A79" s="666" t="s">
        <v>1408</v>
      </c>
      <c r="B79" s="652" t="s">
        <v>759</v>
      </c>
      <c r="C79" s="690" t="str">
        <f>'Visual Memory'!K22</f>
        <v/>
      </c>
      <c r="D79" s="691" t="str">
        <f>IFERROR(VLOOKUP(Report!$C79,G$83:H$210,2,FALSE),"Test Not Administered")</f>
        <v>Test Not Administered</v>
      </c>
      <c r="E79" s="522"/>
      <c r="F79" s="484" t="str">
        <f>IF(D79="Test Not Carried Out", "EMPTY","VALUE")</f>
        <v>VALUE</v>
      </c>
      <c r="G79" s="278"/>
      <c r="H79" s="278"/>
      <c r="I79" s="278"/>
      <c r="J79" s="278"/>
      <c r="K79" s="278"/>
      <c r="L79" s="278"/>
      <c r="M79" s="278"/>
      <c r="N79" s="278"/>
      <c r="O79" s="278"/>
      <c r="P79" s="278"/>
      <c r="Q79" s="286"/>
      <c r="R79" s="286"/>
      <c r="S79" s="286"/>
      <c r="T79" s="278"/>
    </row>
    <row r="80" spans="1:20" ht="19.5">
      <c r="A80" s="651"/>
      <c r="B80" s="652" t="s">
        <v>760</v>
      </c>
      <c r="C80" s="690" t="str">
        <f>'Visual Memory'!K24</f>
        <v/>
      </c>
      <c r="D80" s="691" t="str">
        <f>IFERROR(VLOOKUP(Report!$C80,G$83:H$210,2,FALSE),"Test Not Administered")</f>
        <v>Test Not Administered</v>
      </c>
      <c r="E80" s="523"/>
      <c r="F80" s="484"/>
      <c r="G80" s="278"/>
      <c r="H80" s="278"/>
      <c r="I80" s="278"/>
      <c r="J80" s="278"/>
      <c r="K80" s="278"/>
      <c r="L80" s="278"/>
      <c r="M80" s="278"/>
      <c r="N80" s="278"/>
      <c r="O80" s="278"/>
      <c r="P80" s="278"/>
      <c r="Q80" s="286"/>
      <c r="R80" s="286"/>
      <c r="S80" s="286"/>
      <c r="T80" s="278"/>
    </row>
    <row r="81" spans="1:28" ht="19.5">
      <c r="A81" s="673"/>
      <c r="B81" s="652"/>
      <c r="C81" s="690"/>
      <c r="D81" s="691"/>
      <c r="E81" s="635"/>
      <c r="F81" s="484" t="str">
        <f>IF(D81="Test Not Carried Out", "EMPTY","VALUE")</f>
        <v>VALUE</v>
      </c>
      <c r="G81" s="278"/>
      <c r="H81" s="278"/>
      <c r="I81" s="278"/>
      <c r="J81" s="278"/>
      <c r="K81" s="278"/>
      <c r="L81" s="278"/>
      <c r="M81" s="278"/>
      <c r="N81" s="278"/>
      <c r="O81" s="278"/>
      <c r="P81" s="278"/>
      <c r="Q81" s="286"/>
      <c r="R81" s="286"/>
      <c r="S81" s="286"/>
      <c r="T81" s="278"/>
    </row>
    <row r="82" spans="1:28" ht="19.5">
      <c r="A82" s="666" t="s">
        <v>2130</v>
      </c>
      <c r="B82" s="652" t="s">
        <v>1556</v>
      </c>
      <c r="C82" s="690" t="str">
        <f>'Visual Memory'!K31</f>
        <v/>
      </c>
      <c r="D82" s="691" t="str">
        <f>IFERROR(VLOOKUP(Report!$C82,G$83:H$210,2,FALSE),"Test Not Administered")</f>
        <v>Test Not Administered</v>
      </c>
      <c r="E82" s="522"/>
      <c r="F82" s="484" t="str">
        <f>IF(D82="Test Not Carried Out", "EMPTY","VALUE")</f>
        <v>VALUE</v>
      </c>
      <c r="G82" s="278"/>
      <c r="H82" s="278"/>
      <c r="I82" s="278"/>
      <c r="J82" s="278"/>
      <c r="K82" s="278"/>
      <c r="L82" s="278"/>
      <c r="M82" s="278"/>
      <c r="N82" s="278"/>
      <c r="O82" s="278"/>
      <c r="P82" s="278"/>
      <c r="Q82" s="286"/>
      <c r="R82" s="286"/>
      <c r="S82" s="286"/>
      <c r="T82" s="278"/>
      <c r="U82" s="278"/>
      <c r="V82" s="278"/>
      <c r="W82" s="278"/>
      <c r="X82" s="278"/>
      <c r="Y82" s="278"/>
      <c r="Z82" s="278"/>
      <c r="AA82" s="278"/>
      <c r="AB82" s="278"/>
    </row>
    <row r="83" spans="1:28" ht="19.5">
      <c r="A83" s="674" t="s">
        <v>2131</v>
      </c>
      <c r="B83" s="652" t="s">
        <v>1557</v>
      </c>
      <c r="C83" s="690" t="str">
        <f>'Visual Memory'!K33</f>
        <v/>
      </c>
      <c r="D83" s="691" t="str">
        <f>IFERROR(VLOOKUP(Report!$C83,G$83:H$210,2,FALSE),"Test Not Administered")</f>
        <v>Test Not Administered</v>
      </c>
      <c r="E83" s="522"/>
      <c r="F83" s="484" t="str">
        <f>IF(D83="Test Not Carried Out", "EMPTY","VALUE")</f>
        <v>VALUE</v>
      </c>
      <c r="G83" s="278" t="s">
        <v>1997</v>
      </c>
      <c r="H83" s="278" t="s">
        <v>1861</v>
      </c>
      <c r="I83" s="278"/>
      <c r="J83" s="278"/>
      <c r="K83" s="278"/>
      <c r="L83" s="279" t="s">
        <v>1862</v>
      </c>
      <c r="M83" s="278"/>
      <c r="N83" s="278"/>
      <c r="O83" s="278"/>
      <c r="P83" s="278"/>
      <c r="Q83" s="286"/>
      <c r="R83" s="39" t="s">
        <v>1857</v>
      </c>
      <c r="S83" s="286" t="s">
        <v>1861</v>
      </c>
      <c r="T83" s="278"/>
      <c r="U83" s="278"/>
      <c r="V83" s="278"/>
      <c r="W83" s="278"/>
      <c r="X83" s="278"/>
      <c r="Y83" s="278"/>
      <c r="Z83" s="278"/>
      <c r="AA83" s="278"/>
      <c r="AB83" s="278"/>
    </row>
    <row r="84" spans="1:28" ht="19.5">
      <c r="A84" s="651" t="s">
        <v>2043</v>
      </c>
      <c r="B84" s="652" t="s">
        <v>1558</v>
      </c>
      <c r="C84" s="690" t="str">
        <f>'Visual Memory'!K35</f>
        <v/>
      </c>
      <c r="D84" s="691" t="str">
        <f>IFERROR(VLOOKUP(Report!$C84,G$83:H$210,2,FALSE),"Test Not Administered")</f>
        <v>Test Not Administered</v>
      </c>
      <c r="E84" s="523"/>
      <c r="F84" s="484" t="str">
        <f>IF(D84="Test Not Carried Out", "EMPTY","VALUE")</f>
        <v>VALUE</v>
      </c>
      <c r="G84" s="280" t="s">
        <v>1863</v>
      </c>
      <c r="H84" s="278" t="s">
        <v>1861</v>
      </c>
      <c r="I84" s="280" t="s">
        <v>1863</v>
      </c>
      <c r="J84" s="280">
        <v>0</v>
      </c>
      <c r="K84" s="278" t="s">
        <v>1571</v>
      </c>
      <c r="L84" s="278" t="s">
        <v>1864</v>
      </c>
      <c r="M84" s="278" t="e">
        <f>VLOOKUP(#REF!,I84:J210,2,FALSE)</f>
        <v>#REF!</v>
      </c>
      <c r="N84" s="278" t="s">
        <v>1865</v>
      </c>
      <c r="O84" s="278" t="e">
        <f>VLOOKUP(C21,I84:J210,2,FALSE)</f>
        <v>#N/A</v>
      </c>
      <c r="P84" s="278"/>
      <c r="Q84" s="286"/>
      <c r="R84" s="273" t="s">
        <v>1998</v>
      </c>
      <c r="S84" s="286" t="s">
        <v>1861</v>
      </c>
      <c r="T84" s="278"/>
      <c r="U84" s="278"/>
      <c r="V84" s="278"/>
      <c r="W84" s="278"/>
      <c r="X84" s="278"/>
      <c r="Y84" s="278"/>
      <c r="Z84" s="278"/>
      <c r="AA84" s="278"/>
      <c r="AB84" s="278"/>
    </row>
    <row r="85" spans="1:28" ht="19.5">
      <c r="A85" s="655"/>
      <c r="B85" s="652" t="s">
        <v>2037</v>
      </c>
      <c r="C85" s="690"/>
      <c r="D85" s="697" t="str">
        <f>'Visual Memory'!K37</f>
        <v/>
      </c>
      <c r="E85" s="522"/>
      <c r="F85" s="484"/>
      <c r="G85" s="280"/>
      <c r="H85" s="278"/>
      <c r="I85" s="280"/>
      <c r="J85" s="280"/>
      <c r="K85" s="278"/>
      <c r="L85" s="278"/>
      <c r="M85" s="278"/>
      <c r="N85" s="278"/>
      <c r="O85" s="278"/>
      <c r="P85" s="278"/>
      <c r="Q85" s="286"/>
      <c r="R85" s="273"/>
      <c r="S85" s="286"/>
      <c r="T85" s="278"/>
      <c r="U85" s="278"/>
      <c r="V85" s="278"/>
      <c r="W85" s="278"/>
      <c r="X85" s="278"/>
      <c r="Y85" s="278"/>
      <c r="Z85" s="278"/>
      <c r="AA85" s="278"/>
      <c r="AB85" s="278"/>
    </row>
    <row r="86" spans="1:28" ht="19.5">
      <c r="A86" s="671" t="s">
        <v>1833</v>
      </c>
      <c r="B86" s="669"/>
      <c r="C86" s="670"/>
      <c r="D86" s="670"/>
      <c r="E86" s="630"/>
      <c r="F86" s="484" t="str">
        <f t="shared" si="0"/>
        <v>VALUE</v>
      </c>
      <c r="G86" s="280" t="s">
        <v>1866</v>
      </c>
      <c r="H86" s="278" t="s">
        <v>1861</v>
      </c>
      <c r="I86" s="280" t="s">
        <v>1866</v>
      </c>
      <c r="J86" s="280">
        <v>0</v>
      </c>
      <c r="K86" s="278" t="s">
        <v>1867</v>
      </c>
      <c r="L86" s="278" t="s">
        <v>1868</v>
      </c>
      <c r="M86" s="278" t="e">
        <f>VLOOKUP(C18,I84:J210,2,FALSE)</f>
        <v>#N/A</v>
      </c>
      <c r="N86" s="278" t="s">
        <v>1869</v>
      </c>
      <c r="O86" s="278" t="e">
        <f>VLOOKUP(C22,I84:J210,2,FALSE)</f>
        <v>#N/A</v>
      </c>
      <c r="P86" s="278"/>
      <c r="Q86" s="286"/>
      <c r="R86" s="273" t="s">
        <v>1987</v>
      </c>
      <c r="S86" s="286" t="s">
        <v>762</v>
      </c>
      <c r="T86" s="278"/>
      <c r="U86" s="278"/>
      <c r="V86" s="278"/>
      <c r="W86" s="278"/>
      <c r="X86" s="278"/>
      <c r="Y86" s="278"/>
      <c r="Z86" s="278"/>
      <c r="AA86" s="278"/>
      <c r="AB86" s="278"/>
    </row>
    <row r="87" spans="1:28" ht="19.5">
      <c r="A87" s="675" t="s">
        <v>2041</v>
      </c>
      <c r="B87" s="652" t="s">
        <v>1956</v>
      </c>
      <c r="C87" s="690" t="str">
        <f>'Executive Functioning'!L12</f>
        <v/>
      </c>
      <c r="D87" s="691" t="str">
        <f>IFERROR(VLOOKUP(Report!$C87,G$83:H$210,2,FALSE),"Test Not Administered")</f>
        <v>Test Not Administered</v>
      </c>
      <c r="E87" s="522"/>
      <c r="F87" s="484" t="str">
        <f t="shared" si="0"/>
        <v>VALUE</v>
      </c>
      <c r="G87" s="280" t="s">
        <v>41</v>
      </c>
      <c r="H87" s="278" t="s">
        <v>1861</v>
      </c>
      <c r="I87" s="280" t="s">
        <v>41</v>
      </c>
      <c r="J87" s="280">
        <v>0.1</v>
      </c>
      <c r="K87" s="278" t="s">
        <v>1870</v>
      </c>
      <c r="L87" s="278" t="s">
        <v>1871</v>
      </c>
      <c r="M87" s="278" t="e">
        <f>VLOOKUP(C19,I84:J210,2,FALSE)</f>
        <v>#N/A</v>
      </c>
      <c r="N87" s="278" t="s">
        <v>1872</v>
      </c>
      <c r="O87" s="278" t="e">
        <f>VLOOKUP(C23,I84:J210,2,FALSE)</f>
        <v>#N/A</v>
      </c>
      <c r="P87" s="278"/>
      <c r="Q87" s="286"/>
      <c r="R87" s="273" t="s">
        <v>1988</v>
      </c>
      <c r="S87" s="286" t="s">
        <v>1898</v>
      </c>
      <c r="T87" s="278"/>
      <c r="U87" s="278"/>
      <c r="V87" s="278"/>
      <c r="W87" s="278"/>
      <c r="X87" s="278"/>
      <c r="Y87" s="278"/>
      <c r="Z87" s="278"/>
      <c r="AA87" s="278"/>
      <c r="AB87" s="278"/>
    </row>
    <row r="88" spans="1:28" ht="19.5">
      <c r="A88" s="651" t="s">
        <v>2043</v>
      </c>
      <c r="B88" s="652" t="s">
        <v>13</v>
      </c>
      <c r="C88" s="690" t="str">
        <f>'Executive Functioning'!L14</f>
        <v/>
      </c>
      <c r="D88" s="691" t="str">
        <f>IFERROR(VLOOKUP(Report!$C88,G$83:H$210,2,FALSE),"Test Not Administered")</f>
        <v>Test Not Administered</v>
      </c>
      <c r="E88" s="522"/>
      <c r="F88" s="484" t="str">
        <f t="shared" si="0"/>
        <v>VALUE</v>
      </c>
      <c r="G88" s="280" t="s">
        <v>98</v>
      </c>
      <c r="H88" s="278" t="s">
        <v>1861</v>
      </c>
      <c r="I88" s="280" t="s">
        <v>98</v>
      </c>
      <c r="J88" s="280">
        <v>0.2</v>
      </c>
      <c r="K88" s="278"/>
      <c r="L88" s="278"/>
      <c r="M88" s="278"/>
      <c r="N88" s="278"/>
      <c r="O88" s="278"/>
      <c r="P88" s="278"/>
      <c r="Q88" s="286"/>
      <c r="R88" s="273" t="s">
        <v>1989</v>
      </c>
      <c r="S88" s="286" t="s">
        <v>1905</v>
      </c>
      <c r="T88" s="278"/>
      <c r="U88" s="278"/>
      <c r="V88" s="278"/>
      <c r="W88" s="278"/>
      <c r="X88" s="278"/>
      <c r="Y88" s="278"/>
      <c r="Z88" s="278"/>
      <c r="AA88" s="278"/>
      <c r="AB88" s="278"/>
    </row>
    <row r="89" spans="1:28" ht="19.5">
      <c r="A89" s="651"/>
      <c r="B89" s="652"/>
      <c r="C89" s="690"/>
      <c r="D89" s="691"/>
      <c r="E89" s="522"/>
      <c r="F89" s="484"/>
      <c r="G89" s="280"/>
      <c r="H89" s="278"/>
      <c r="I89" s="280"/>
      <c r="J89" s="280"/>
      <c r="K89" s="278"/>
      <c r="L89" s="278"/>
      <c r="M89" s="278"/>
      <c r="N89" s="278"/>
      <c r="O89" s="278"/>
      <c r="P89" s="278"/>
      <c r="Q89" s="286"/>
      <c r="R89" s="273"/>
      <c r="S89" s="286"/>
      <c r="T89" s="278"/>
      <c r="U89" s="278"/>
      <c r="V89" s="278"/>
      <c r="W89" s="278"/>
      <c r="X89" s="278"/>
      <c r="Y89" s="278"/>
      <c r="Z89" s="278"/>
      <c r="AA89" s="278"/>
      <c r="AB89" s="278"/>
    </row>
    <row r="90" spans="1:28" ht="19.5">
      <c r="A90" s="674" t="s">
        <v>2132</v>
      </c>
      <c r="B90" s="652" t="s">
        <v>170</v>
      </c>
      <c r="C90" s="690" t="str">
        <f>'Executive Functioning'!L16</f>
        <v/>
      </c>
      <c r="D90" s="691" t="str">
        <f>IFERROR(VLOOKUP(Report!$C90,G$83:H$210,2,FALSE),"Test Not Administered")</f>
        <v>Test Not Administered</v>
      </c>
      <c r="E90" s="522"/>
      <c r="F90" s="484" t="str">
        <f t="shared" si="0"/>
        <v>VALUE</v>
      </c>
      <c r="G90" s="280" t="s">
        <v>99</v>
      </c>
      <c r="H90" s="278" t="s">
        <v>1861</v>
      </c>
      <c r="I90" s="280" t="s">
        <v>99</v>
      </c>
      <c r="J90" s="280">
        <v>0.3</v>
      </c>
      <c r="K90" s="278"/>
      <c r="L90" s="278"/>
      <c r="M90" s="278"/>
      <c r="N90" s="278"/>
      <c r="O90" s="278"/>
      <c r="P90" s="278"/>
      <c r="Q90" s="286"/>
      <c r="R90" s="273" t="s">
        <v>1990</v>
      </c>
      <c r="S90" s="286" t="s">
        <v>1936</v>
      </c>
      <c r="T90" s="278"/>
      <c r="U90" s="278"/>
      <c r="V90" s="278"/>
      <c r="W90" s="278"/>
      <c r="X90" s="278"/>
      <c r="Y90" s="278"/>
      <c r="Z90" s="278"/>
      <c r="AA90" s="278"/>
      <c r="AB90" s="278"/>
    </row>
    <row r="91" spans="1:28" ht="19.5">
      <c r="A91" s="651" t="s">
        <v>2043</v>
      </c>
      <c r="B91" s="652" t="s">
        <v>1731</v>
      </c>
      <c r="C91" s="690" t="str">
        <f>'Executive Functioning'!L20</f>
        <v/>
      </c>
      <c r="D91" s="691" t="str">
        <f>IFERROR(VLOOKUP(Report!$C91,G$83:H$210,2,FALSE),"Test Not Administered")</f>
        <v>Test Not Administered</v>
      </c>
      <c r="E91" s="522"/>
      <c r="F91" s="484" t="str">
        <f t="shared" ref="F91:F139" si="1">IF(D91="Test Not Carried Out", "EMPTY","VALUE")</f>
        <v>VALUE</v>
      </c>
      <c r="G91" s="280" t="s">
        <v>42</v>
      </c>
      <c r="H91" s="278" t="s">
        <v>1861</v>
      </c>
      <c r="I91" s="280" t="s">
        <v>42</v>
      </c>
      <c r="J91" s="280">
        <v>0.4</v>
      </c>
      <c r="K91" s="278"/>
      <c r="L91" s="279" t="s">
        <v>1873</v>
      </c>
      <c r="M91" s="278"/>
      <c r="N91" s="278"/>
      <c r="O91" s="278"/>
      <c r="P91" s="278"/>
      <c r="Q91" s="278"/>
      <c r="R91" s="281" t="s">
        <v>1999</v>
      </c>
      <c r="S91" s="286" t="s">
        <v>762</v>
      </c>
      <c r="T91" s="278"/>
      <c r="U91" s="278"/>
      <c r="V91" s="278"/>
      <c r="W91" s="278"/>
      <c r="X91" s="278"/>
      <c r="Y91" s="278"/>
      <c r="Z91" s="278"/>
      <c r="AA91" s="278"/>
      <c r="AB91" s="278"/>
    </row>
    <row r="92" spans="1:28" ht="19.5">
      <c r="A92" s="651" t="s">
        <v>2043</v>
      </c>
      <c r="B92" s="652" t="s">
        <v>1732</v>
      </c>
      <c r="C92" s="690" t="str">
        <f>'Executive Functioning'!L22</f>
        <v/>
      </c>
      <c r="D92" s="691" t="str">
        <f>IFERROR(VLOOKUP(Report!$C92,G$83:H$210,2,FALSE),"Test Not Administered")</f>
        <v>Test Not Administered</v>
      </c>
      <c r="E92" s="522"/>
      <c r="F92" s="484" t="str">
        <f t="shared" si="1"/>
        <v>VALUE</v>
      </c>
      <c r="G92" s="280" t="s">
        <v>100</v>
      </c>
      <c r="H92" s="278" t="s">
        <v>1861</v>
      </c>
      <c r="I92" s="280" t="s">
        <v>100</v>
      </c>
      <c r="J92" s="280">
        <v>0.5</v>
      </c>
      <c r="K92" s="278" t="s">
        <v>1874</v>
      </c>
      <c r="L92" s="278" t="s">
        <v>1875</v>
      </c>
      <c r="M92" s="278" t="e">
        <f>VLOOKUP(C30,I84:J210,2,FALSE)</f>
        <v>#N/A</v>
      </c>
      <c r="N92" s="278" t="s">
        <v>1876</v>
      </c>
      <c r="O92" s="278" t="e">
        <f>VLOOKUP(M84,M84,1,FALSE)</f>
        <v>#REF!</v>
      </c>
      <c r="P92" s="278"/>
      <c r="Q92" s="278"/>
      <c r="R92" s="281" t="s">
        <v>1992</v>
      </c>
      <c r="S92" s="278" t="s">
        <v>1943</v>
      </c>
      <c r="T92" s="278"/>
      <c r="U92" s="278"/>
      <c r="V92" s="278"/>
      <c r="W92" s="278"/>
      <c r="X92" s="278"/>
      <c r="Y92" s="278"/>
      <c r="Z92" s="278"/>
      <c r="AA92" s="278"/>
      <c r="AB92" s="278"/>
    </row>
    <row r="93" spans="1:28" ht="19.5">
      <c r="A93" s="651" t="s">
        <v>2043</v>
      </c>
      <c r="B93" s="652" t="s">
        <v>1733</v>
      </c>
      <c r="C93" s="690" t="str">
        <f>'Executive Functioning'!L24</f>
        <v/>
      </c>
      <c r="D93" s="691" t="str">
        <f>IFERROR(VLOOKUP(Report!$C93,G$83:H$210,2,FALSE),"Test Not Administered")</f>
        <v>Test Not Administered</v>
      </c>
      <c r="E93" s="522"/>
      <c r="F93" s="484" t="str">
        <f t="shared" si="1"/>
        <v>VALUE</v>
      </c>
      <c r="G93" s="280" t="s">
        <v>1877</v>
      </c>
      <c r="H93" s="278" t="s">
        <v>1861</v>
      </c>
      <c r="I93" s="280" t="s">
        <v>1877</v>
      </c>
      <c r="J93" s="280">
        <v>0.6</v>
      </c>
      <c r="K93" s="278" t="s">
        <v>1878</v>
      </c>
      <c r="L93" s="278" t="s">
        <v>1879</v>
      </c>
      <c r="M93" s="278" t="e">
        <f>VLOOKUP(C31,I84:J210,2,FALSE)</f>
        <v>#N/A</v>
      </c>
      <c r="N93" s="278"/>
      <c r="O93" s="278" t="e">
        <f>VLOOKUP(M84,M84,1,FALSE)</f>
        <v>#REF!</v>
      </c>
      <c r="P93" s="278"/>
      <c r="Q93" s="278"/>
      <c r="R93" s="278"/>
      <c r="S93" s="278"/>
      <c r="T93" s="278"/>
      <c r="U93" s="278"/>
      <c r="V93" s="278"/>
      <c r="W93" s="278"/>
      <c r="X93" s="278"/>
      <c r="Y93" s="278"/>
      <c r="Z93" s="278"/>
      <c r="AA93" s="278"/>
      <c r="AB93" s="278"/>
    </row>
    <row r="94" spans="1:28" ht="19.5">
      <c r="A94" s="651" t="s">
        <v>2043</v>
      </c>
      <c r="B94" s="652" t="s">
        <v>1734</v>
      </c>
      <c r="C94" s="690" t="str">
        <f>'Executive Functioning'!L26</f>
        <v/>
      </c>
      <c r="D94" s="691" t="str">
        <f>IFERROR(VLOOKUP(Report!$C94,G$83:H$210,2,FALSE),"Test Not Administered")</f>
        <v>Test Not Administered</v>
      </c>
      <c r="E94" s="522"/>
      <c r="F94" s="484" t="str">
        <f t="shared" si="1"/>
        <v>VALUE</v>
      </c>
      <c r="G94" s="280" t="s">
        <v>1880</v>
      </c>
      <c r="H94" s="278" t="s">
        <v>1861</v>
      </c>
      <c r="I94" s="280" t="s">
        <v>1880</v>
      </c>
      <c r="J94" s="280">
        <v>0.7</v>
      </c>
      <c r="K94" s="278" t="s">
        <v>1881</v>
      </c>
      <c r="L94" s="278" t="s">
        <v>1882</v>
      </c>
      <c r="M94" s="278" t="e">
        <f>VLOOKUP(C33,I84:J210,2,FALSE)</f>
        <v>#N/A</v>
      </c>
      <c r="N94" s="278"/>
      <c r="O94" s="278" t="e">
        <f>VLOOKUP(M84,M84,1,FALSE)</f>
        <v>#REF!</v>
      </c>
      <c r="P94" s="278"/>
      <c r="Q94" s="278"/>
      <c r="R94" s="278"/>
      <c r="S94" s="278"/>
      <c r="T94" s="278"/>
      <c r="U94" s="278"/>
      <c r="V94" s="278"/>
      <c r="W94" s="278"/>
      <c r="X94" s="278"/>
      <c r="Y94" s="278"/>
      <c r="Z94" s="278"/>
      <c r="AA94" s="278"/>
      <c r="AB94" s="278"/>
    </row>
    <row r="95" spans="1:28" ht="19.5">
      <c r="A95" s="651" t="s">
        <v>2043</v>
      </c>
      <c r="B95" s="652" t="s">
        <v>1834</v>
      </c>
      <c r="C95" s="690" t="str">
        <f>'Executive Functioning'!L31</f>
        <v/>
      </c>
      <c r="D95" s="691" t="str">
        <f>IFERROR(VLOOKUP(Report!$C95,G$83:H$210,2,FALSE),"Test Not Administered")</f>
        <v>Test Not Administered</v>
      </c>
      <c r="E95" s="522"/>
      <c r="F95" s="484" t="str">
        <f t="shared" si="1"/>
        <v>VALUE</v>
      </c>
      <c r="G95" s="280" t="s">
        <v>1883</v>
      </c>
      <c r="H95" s="278" t="s">
        <v>1861</v>
      </c>
      <c r="I95" s="280" t="s">
        <v>1883</v>
      </c>
      <c r="J95" s="280">
        <v>0.8</v>
      </c>
      <c r="K95" s="278" t="s">
        <v>1884</v>
      </c>
      <c r="L95" s="278" t="s">
        <v>1885</v>
      </c>
      <c r="M95" s="278" t="e">
        <f>VLOOKUP(C34,I84:J210,2,FALSE)</f>
        <v>#N/A</v>
      </c>
      <c r="N95" s="278"/>
      <c r="O95" s="278" t="e">
        <f>VLOOKUP(M84,M84,1,FALSE)</f>
        <v>#REF!</v>
      </c>
      <c r="P95" s="278"/>
      <c r="Q95" s="278"/>
      <c r="R95" s="278"/>
      <c r="S95" s="278"/>
      <c r="T95" s="278"/>
      <c r="U95" s="278"/>
      <c r="V95" s="278"/>
      <c r="W95" s="278"/>
      <c r="X95" s="278"/>
      <c r="Y95" s="278"/>
      <c r="Z95" s="278"/>
      <c r="AA95" s="278"/>
      <c r="AB95" s="278"/>
    </row>
    <row r="96" spans="1:28" ht="19.5">
      <c r="A96" s="651" t="s">
        <v>2043</v>
      </c>
      <c r="B96" s="652" t="s">
        <v>1835</v>
      </c>
      <c r="C96" s="690" t="str">
        <f>'Executive Functioning'!L33</f>
        <v/>
      </c>
      <c r="D96" s="691" t="str">
        <f>IFERROR(VLOOKUP(Report!$C96,G$83:H$210,2,FALSE),"Test Not Administered")</f>
        <v>Test Not Administered</v>
      </c>
      <c r="E96" s="522"/>
      <c r="F96" s="484" t="str">
        <f t="shared" si="1"/>
        <v>VALUE</v>
      </c>
      <c r="G96" s="280" t="s">
        <v>1886</v>
      </c>
      <c r="H96" s="278" t="s">
        <v>1861</v>
      </c>
      <c r="I96" s="280" t="s">
        <v>1857</v>
      </c>
      <c r="J96" s="280">
        <v>1</v>
      </c>
      <c r="K96" s="278"/>
      <c r="L96" s="278" t="s">
        <v>1887</v>
      </c>
      <c r="M96" s="278" t="e">
        <f>VLOOKUP(C36,I84:J210,2,FALSE)</f>
        <v>#N/A</v>
      </c>
      <c r="N96" s="278"/>
      <c r="O96" s="278"/>
      <c r="P96" s="278"/>
      <c r="Q96" s="278"/>
      <c r="R96" s="278"/>
      <c r="S96" s="278"/>
      <c r="T96" s="278"/>
      <c r="U96" s="278"/>
      <c r="V96" s="278"/>
      <c r="W96" s="278"/>
      <c r="X96" s="278"/>
      <c r="Y96" s="278"/>
      <c r="Z96" s="278"/>
      <c r="AA96" s="278"/>
      <c r="AB96" s="278"/>
    </row>
    <row r="97" spans="1:28" ht="19.5">
      <c r="A97" s="651"/>
      <c r="B97" s="652"/>
      <c r="C97" s="690"/>
      <c r="D97" s="691"/>
      <c r="E97" s="522"/>
      <c r="F97" s="484"/>
      <c r="G97" s="280"/>
      <c r="H97" s="278"/>
      <c r="I97" s="280"/>
      <c r="J97" s="280"/>
      <c r="K97" s="278"/>
      <c r="L97" s="278"/>
      <c r="M97" s="278"/>
      <c r="N97" s="278"/>
      <c r="O97" s="278"/>
      <c r="P97" s="278"/>
      <c r="Q97" s="278"/>
      <c r="R97" s="278"/>
      <c r="S97" s="278"/>
      <c r="T97" s="278"/>
      <c r="U97" s="278"/>
      <c r="V97" s="278"/>
      <c r="W97" s="278"/>
      <c r="X97" s="278"/>
      <c r="Y97" s="278"/>
      <c r="Z97" s="278"/>
      <c r="AA97" s="278"/>
      <c r="AB97" s="278"/>
    </row>
    <row r="98" spans="1:28" ht="19.5">
      <c r="A98" s="674" t="s">
        <v>2133</v>
      </c>
      <c r="B98" s="652" t="s">
        <v>1806</v>
      </c>
      <c r="C98" s="690" t="s">
        <v>1967</v>
      </c>
      <c r="D98" s="691" t="str">
        <f>IF('Executive Functioning'!L37="","Test Not Administered",'Executive Functioning'!L37)</f>
        <v>Test Not Administered</v>
      </c>
      <c r="E98" s="522"/>
      <c r="F98" s="484" t="str">
        <f t="shared" si="1"/>
        <v>VALUE</v>
      </c>
      <c r="G98" s="282" t="s">
        <v>43</v>
      </c>
      <c r="H98" s="278" t="s">
        <v>1861</v>
      </c>
      <c r="I98" s="282" t="s">
        <v>43</v>
      </c>
      <c r="J98" s="282">
        <v>1</v>
      </c>
      <c r="K98" s="278" t="s">
        <v>1888</v>
      </c>
      <c r="L98" s="278" t="s">
        <v>1889</v>
      </c>
      <c r="M98" s="278" t="e">
        <f>VLOOKUP(C38,I84:J210,2,FALSE)</f>
        <v>#N/A</v>
      </c>
      <c r="N98" s="278"/>
      <c r="O98" s="278"/>
      <c r="P98" s="278"/>
      <c r="Q98" s="278"/>
      <c r="R98" s="278"/>
      <c r="S98" s="278"/>
      <c r="T98" s="278"/>
      <c r="U98" s="278"/>
      <c r="V98" s="278"/>
      <c r="W98" s="278"/>
      <c r="X98" s="278"/>
      <c r="Y98" s="278"/>
      <c r="Z98" s="278"/>
      <c r="AA98" s="278"/>
      <c r="AB98" s="278"/>
    </row>
    <row r="99" spans="1:28" ht="19.5">
      <c r="A99" s="651" t="s">
        <v>2043</v>
      </c>
      <c r="B99" s="652" t="s">
        <v>1807</v>
      </c>
      <c r="C99" s="690" t="s">
        <v>1967</v>
      </c>
      <c r="D99" s="691" t="str">
        <f>IF('Executive Functioning'!L39="","Test Not Administered", 'Executive Functioning'!L39)</f>
        <v>Test Not Administered</v>
      </c>
      <c r="E99" s="522"/>
      <c r="F99" s="484" t="str">
        <f t="shared" si="1"/>
        <v>VALUE</v>
      </c>
      <c r="G99" s="282" t="s">
        <v>44</v>
      </c>
      <c r="H99" s="278" t="s">
        <v>762</v>
      </c>
      <c r="I99" s="282" t="s">
        <v>44</v>
      </c>
      <c r="J99" s="282">
        <v>2</v>
      </c>
      <c r="K99" s="278" t="s">
        <v>1890</v>
      </c>
      <c r="L99" s="278" t="s">
        <v>1891</v>
      </c>
      <c r="M99" s="278" t="e">
        <f>VLOOKUP(C40,I84:J210,2,FALSE)</f>
        <v>#N/A</v>
      </c>
      <c r="N99" s="278"/>
      <c r="O99" s="278"/>
      <c r="P99" s="278"/>
      <c r="Q99" s="278"/>
      <c r="R99" s="278"/>
      <c r="S99" s="278"/>
      <c r="T99" s="278"/>
      <c r="U99" s="278"/>
      <c r="V99" s="278"/>
      <c r="W99" s="278"/>
      <c r="X99" s="278"/>
      <c r="Y99" s="278"/>
      <c r="Z99" s="278"/>
      <c r="AA99" s="278"/>
      <c r="AB99" s="278"/>
    </row>
    <row r="100" spans="1:28" ht="19.5">
      <c r="A100" s="651" t="s">
        <v>2043</v>
      </c>
      <c r="B100" s="652" t="s">
        <v>1808</v>
      </c>
      <c r="C100" s="690" t="s">
        <v>1967</v>
      </c>
      <c r="D100" s="691" t="str">
        <f>IF('Executive Functioning'!L41="","Test Not Administered", 'Executive Functioning'!L41)</f>
        <v>Test Not Administered</v>
      </c>
      <c r="E100" s="522"/>
      <c r="F100" s="484" t="str">
        <f t="shared" si="1"/>
        <v>VALUE</v>
      </c>
      <c r="G100" s="282" t="s">
        <v>101</v>
      </c>
      <c r="H100" s="278" t="s">
        <v>762</v>
      </c>
      <c r="I100" s="282" t="s">
        <v>101</v>
      </c>
      <c r="J100" s="282">
        <v>3</v>
      </c>
      <c r="K100" s="278"/>
      <c r="L100" s="278" t="s">
        <v>1892</v>
      </c>
      <c r="M100" s="278" t="e">
        <f>VLOOKUP(C41,I84:J210,2,FALSE)</f>
        <v>#N/A</v>
      </c>
      <c r="N100" s="278"/>
      <c r="O100" s="278"/>
      <c r="P100" s="278"/>
      <c r="Q100" s="278"/>
      <c r="R100" s="278"/>
      <c r="S100" s="278"/>
      <c r="T100" s="278"/>
      <c r="U100" s="278"/>
      <c r="V100" s="278"/>
      <c r="W100" s="278"/>
      <c r="X100" s="278"/>
      <c r="Y100" s="278"/>
      <c r="Z100" s="278"/>
      <c r="AA100" s="278"/>
      <c r="AB100" s="278"/>
    </row>
    <row r="101" spans="1:28" ht="19.5">
      <c r="A101" s="655" t="s">
        <v>2043</v>
      </c>
      <c r="B101" s="652" t="s">
        <v>2134</v>
      </c>
      <c r="C101" s="690" t="s">
        <v>1967</v>
      </c>
      <c r="D101" s="691" t="str">
        <f>IF('Executive Functioning'!L43="","Test Not Administered", 'Executive Functioning'!L43)</f>
        <v>Test Not Administered</v>
      </c>
      <c r="E101" s="522"/>
      <c r="F101" s="484" t="str">
        <f t="shared" si="1"/>
        <v>VALUE</v>
      </c>
      <c r="G101" s="282" t="s">
        <v>102</v>
      </c>
      <c r="H101" s="278" t="s">
        <v>762</v>
      </c>
      <c r="I101" s="282" t="s">
        <v>102</v>
      </c>
      <c r="J101" s="282">
        <v>4</v>
      </c>
      <c r="K101" s="278" t="s">
        <v>1893</v>
      </c>
      <c r="L101" s="278" t="s">
        <v>1894</v>
      </c>
      <c r="M101" s="278" t="e">
        <f>VLOOKUP(C44,I84:J210,2,FALSE)</f>
        <v>#N/A</v>
      </c>
      <c r="N101" s="278"/>
      <c r="O101" s="278"/>
      <c r="P101" s="278"/>
      <c r="Q101" s="278"/>
      <c r="R101" s="278"/>
      <c r="S101" s="278"/>
      <c r="T101" s="278"/>
      <c r="U101" s="278"/>
      <c r="V101" s="278"/>
      <c r="W101" s="278"/>
      <c r="X101" s="278"/>
      <c r="Y101" s="278"/>
      <c r="Z101" s="278"/>
      <c r="AA101" s="278"/>
      <c r="AB101" s="278"/>
    </row>
    <row r="102" spans="1:28" ht="19.5">
      <c r="A102" s="668" t="s">
        <v>24</v>
      </c>
      <c r="B102" s="669"/>
      <c r="C102" s="676"/>
      <c r="D102" s="670"/>
      <c r="E102" s="632"/>
      <c r="F102" s="484" t="str">
        <f t="shared" si="1"/>
        <v>VALUE</v>
      </c>
      <c r="G102" s="282" t="s">
        <v>45</v>
      </c>
      <c r="H102" s="278" t="s">
        <v>762</v>
      </c>
      <c r="I102" s="282" t="s">
        <v>45</v>
      </c>
      <c r="J102" s="282">
        <v>5</v>
      </c>
      <c r="K102" s="278" t="s">
        <v>1895</v>
      </c>
      <c r="L102" s="278" t="s">
        <v>1896</v>
      </c>
      <c r="M102" s="278" t="e">
        <f>VLOOKUP(C45,I84:J210,2,FALSE)</f>
        <v>#N/A</v>
      </c>
      <c r="N102" s="278"/>
      <c r="O102" s="278"/>
      <c r="P102" s="278"/>
      <c r="Q102" s="278"/>
      <c r="R102" s="278"/>
      <c r="S102" s="278"/>
      <c r="T102" s="278"/>
      <c r="U102" s="278"/>
      <c r="V102" s="278"/>
      <c r="W102" s="278"/>
      <c r="X102" s="278"/>
      <c r="Y102" s="278"/>
      <c r="Z102" s="278"/>
      <c r="AA102" s="278"/>
      <c r="AB102" s="278"/>
    </row>
    <row r="103" spans="1:28" ht="19.5">
      <c r="A103" s="677" t="s">
        <v>2043</v>
      </c>
      <c r="B103" s="652" t="s">
        <v>1509</v>
      </c>
      <c r="C103" s="690" t="str">
        <f>RBANS!L10</f>
        <v/>
      </c>
      <c r="D103" s="691" t="str">
        <f>IFERROR(VLOOKUP(Report!$C103,G$82:H$216,2,FALSE),"Test Not Carried Out")</f>
        <v>Test Not Carried Out</v>
      </c>
      <c r="E103" s="524"/>
      <c r="F103" s="484" t="str">
        <f t="shared" si="1"/>
        <v>EMPTY</v>
      </c>
      <c r="G103" s="282" t="s">
        <v>103</v>
      </c>
      <c r="H103" s="278" t="s">
        <v>762</v>
      </c>
      <c r="I103" s="282" t="s">
        <v>103</v>
      </c>
      <c r="J103" s="282">
        <v>6</v>
      </c>
      <c r="K103" s="278"/>
      <c r="L103" s="278" t="s">
        <v>1897</v>
      </c>
      <c r="M103" s="278" t="e">
        <f>VLOOKUP(C46,I84:J210,2,FALSE)</f>
        <v>#N/A</v>
      </c>
      <c r="N103" s="278"/>
      <c r="O103" s="278" t="e">
        <f>VLOOKUP(M84,M84,1,FALSE)</f>
        <v>#REF!</v>
      </c>
      <c r="P103" s="278"/>
      <c r="Q103" s="278"/>
      <c r="R103" s="278"/>
      <c r="S103" s="278"/>
      <c r="T103" s="278"/>
      <c r="U103" s="278"/>
      <c r="V103" s="278"/>
      <c r="W103" s="278"/>
      <c r="X103" s="278"/>
      <c r="Y103" s="278"/>
      <c r="Z103" s="278"/>
      <c r="AA103" s="278"/>
      <c r="AB103" s="278"/>
    </row>
    <row r="104" spans="1:28" ht="19.5">
      <c r="A104" s="651" t="s">
        <v>2043</v>
      </c>
      <c r="B104" s="652" t="s">
        <v>1511</v>
      </c>
      <c r="C104" s="690" t="str">
        <f>RBANS!L12</f>
        <v/>
      </c>
      <c r="D104" s="691" t="str">
        <f>IFERROR(VLOOKUP(Report!$C104,G$82:H$216,2,FALSE),"Test Not Carried Out")</f>
        <v>Test Not Carried Out</v>
      </c>
      <c r="E104" s="524"/>
      <c r="F104" s="484" t="str">
        <f t="shared" si="1"/>
        <v>EMPTY</v>
      </c>
      <c r="G104" s="282" t="s">
        <v>104</v>
      </c>
      <c r="H104" s="278" t="s">
        <v>762</v>
      </c>
      <c r="I104" s="282" t="s">
        <v>104</v>
      </c>
      <c r="J104" s="282">
        <v>7</v>
      </c>
      <c r="K104" s="278"/>
      <c r="L104" s="278"/>
      <c r="M104" s="278"/>
      <c r="N104" s="278"/>
      <c r="O104" s="278"/>
      <c r="P104" s="278"/>
      <c r="Q104" s="278"/>
      <c r="R104" s="278"/>
      <c r="S104" s="278"/>
      <c r="T104" s="278"/>
      <c r="U104" s="278"/>
      <c r="V104" s="278"/>
      <c r="W104" s="278"/>
      <c r="X104" s="278"/>
      <c r="Y104" s="278"/>
      <c r="Z104" s="278"/>
      <c r="AA104" s="278"/>
      <c r="AB104" s="278"/>
    </row>
    <row r="105" spans="1:28" ht="19.5">
      <c r="A105" s="651" t="s">
        <v>2043</v>
      </c>
      <c r="B105" s="652" t="s">
        <v>1581</v>
      </c>
      <c r="C105" s="690" t="str">
        <f>RBANS!L14</f>
        <v/>
      </c>
      <c r="D105" s="691" t="str">
        <f>IFERROR(VLOOKUP(Report!$C105,G$82:H$216,2,FALSE),"Test Not Carried Out")</f>
        <v>Test Not Carried Out</v>
      </c>
      <c r="E105" s="524"/>
      <c r="F105" s="484" t="str">
        <f t="shared" si="1"/>
        <v>EMPTY</v>
      </c>
      <c r="G105" s="282" t="s">
        <v>105</v>
      </c>
      <c r="H105" s="278" t="s">
        <v>762</v>
      </c>
      <c r="I105" s="282" t="s">
        <v>105</v>
      </c>
      <c r="J105" s="282">
        <v>8</v>
      </c>
      <c r="K105" s="278"/>
      <c r="L105" s="279"/>
      <c r="M105" s="278"/>
      <c r="N105" s="278"/>
      <c r="O105" s="278"/>
      <c r="P105" s="278"/>
      <c r="Q105" s="278"/>
      <c r="R105" s="278"/>
      <c r="S105" s="278"/>
      <c r="T105" s="278"/>
      <c r="U105" s="278"/>
      <c r="V105" s="278"/>
      <c r="W105" s="278"/>
      <c r="X105" s="278"/>
      <c r="Y105" s="278"/>
      <c r="Z105" s="278"/>
      <c r="AA105" s="278"/>
      <c r="AB105" s="278"/>
    </row>
    <row r="106" spans="1:28" ht="19.5">
      <c r="A106" s="651" t="s">
        <v>2043</v>
      </c>
      <c r="B106" s="652" t="s">
        <v>1514</v>
      </c>
      <c r="C106" s="690" t="str">
        <f>RBANS!L16</f>
        <v/>
      </c>
      <c r="D106" s="691" t="str">
        <f>IFERROR(VLOOKUP(Report!$C106,G$82:H$216,2,FALSE),"Test Not Carried Out")</f>
        <v>Test Not Carried Out</v>
      </c>
      <c r="E106" s="524"/>
      <c r="F106" s="484" t="str">
        <f t="shared" si="1"/>
        <v>EMPTY</v>
      </c>
      <c r="G106" s="282" t="s">
        <v>46</v>
      </c>
      <c r="H106" s="278" t="s">
        <v>1898</v>
      </c>
      <c r="I106" s="282" t="s">
        <v>46</v>
      </c>
      <c r="J106" s="282">
        <v>9</v>
      </c>
      <c r="K106" s="278"/>
      <c r="L106" s="278"/>
      <c r="M106" s="278"/>
      <c r="N106" s="278"/>
      <c r="O106" s="278"/>
      <c r="P106" s="278"/>
      <c r="Q106" s="278"/>
      <c r="R106" s="278"/>
      <c r="S106" s="278"/>
      <c r="T106" s="278"/>
      <c r="U106" s="278"/>
      <c r="V106" s="278"/>
      <c r="W106" s="278"/>
      <c r="X106" s="278"/>
      <c r="Y106" s="278"/>
      <c r="Z106" s="278"/>
      <c r="AA106" s="278"/>
      <c r="AB106" s="278"/>
    </row>
    <row r="107" spans="1:28" ht="19.5">
      <c r="A107" s="651" t="s">
        <v>2043</v>
      </c>
      <c r="B107" s="652" t="s">
        <v>1515</v>
      </c>
      <c r="C107" s="690" t="str">
        <f>RBANS!L18</f>
        <v/>
      </c>
      <c r="D107" s="691" t="str">
        <f>IFERROR(VLOOKUP(Report!$C107,G$82:H$216,2,FALSE),"Test Not Carried Out")</f>
        <v>Test Not Carried Out</v>
      </c>
      <c r="E107" s="524"/>
      <c r="F107" s="484" t="str">
        <f t="shared" si="1"/>
        <v>EMPTY</v>
      </c>
      <c r="G107" s="282" t="s">
        <v>106</v>
      </c>
      <c r="H107" s="278" t="s">
        <v>1898</v>
      </c>
      <c r="I107" s="282" t="s">
        <v>106</v>
      </c>
      <c r="J107" s="282">
        <v>10</v>
      </c>
      <c r="K107" s="278"/>
      <c r="L107" s="278"/>
      <c r="M107" s="278"/>
      <c r="N107" s="278"/>
      <c r="O107" s="278"/>
      <c r="P107" s="278"/>
      <c r="Q107" s="278"/>
      <c r="R107" s="278"/>
      <c r="S107" s="278"/>
      <c r="T107" s="278"/>
      <c r="U107" s="278"/>
      <c r="V107" s="278"/>
      <c r="W107" s="278"/>
      <c r="X107" s="278"/>
      <c r="Y107" s="278"/>
      <c r="Z107" s="278"/>
      <c r="AA107" s="278"/>
      <c r="AB107" s="278"/>
    </row>
    <row r="108" spans="1:28" ht="19.5">
      <c r="A108" s="651" t="s">
        <v>2043</v>
      </c>
      <c r="B108" s="652" t="s">
        <v>1517</v>
      </c>
      <c r="C108" s="690" t="str">
        <f>RBANS!L20</f>
        <v/>
      </c>
      <c r="D108" s="691" t="str">
        <f>IFERROR(VLOOKUP(Report!$C108,G$82:H$216,2,FALSE),"Test Not Carried Out")</f>
        <v>Test Not Carried Out</v>
      </c>
      <c r="E108" s="524"/>
      <c r="F108" s="484" t="str">
        <f t="shared" si="1"/>
        <v>EMPTY</v>
      </c>
      <c r="G108" s="282" t="s">
        <v>1899</v>
      </c>
      <c r="H108" s="278" t="s">
        <v>1898</v>
      </c>
      <c r="I108" s="282" t="s">
        <v>1899</v>
      </c>
      <c r="J108" s="282">
        <v>11</v>
      </c>
      <c r="K108" s="278"/>
      <c r="L108" s="278"/>
      <c r="M108" s="278"/>
      <c r="N108" s="278"/>
      <c r="O108" s="278"/>
      <c r="P108" s="278"/>
      <c r="Q108" s="278"/>
      <c r="R108" s="278"/>
      <c r="S108" s="278"/>
      <c r="T108" s="278"/>
      <c r="U108" s="278"/>
      <c r="V108" s="278"/>
      <c r="W108" s="278"/>
      <c r="X108" s="278"/>
      <c r="Y108" s="278"/>
      <c r="Z108" s="278"/>
      <c r="AA108" s="278"/>
      <c r="AB108" s="278"/>
    </row>
    <row r="109" spans="1:28" ht="19.5">
      <c r="A109" s="651" t="s">
        <v>2043</v>
      </c>
      <c r="B109" s="652" t="s">
        <v>3</v>
      </c>
      <c r="C109" s="690" t="str">
        <f>RBANS!L22</f>
        <v/>
      </c>
      <c r="D109" s="691" t="str">
        <f>IFERROR(VLOOKUP(Report!$C109,G$82:H$216,2,FALSE),"Test Not Carried Out")</f>
        <v>Test Not Carried Out</v>
      </c>
      <c r="E109" s="524"/>
      <c r="F109" s="484" t="str">
        <f t="shared" si="1"/>
        <v>EMPTY</v>
      </c>
      <c r="G109" s="282" t="s">
        <v>107</v>
      </c>
      <c r="H109" s="278" t="s">
        <v>1898</v>
      </c>
      <c r="I109" s="282" t="s">
        <v>107</v>
      </c>
      <c r="J109" s="282">
        <v>12</v>
      </c>
      <c r="K109" s="278"/>
      <c r="L109" s="278"/>
      <c r="M109" s="278"/>
      <c r="N109" s="278"/>
      <c r="O109" s="278"/>
      <c r="P109" s="278"/>
      <c r="Q109" s="278"/>
      <c r="R109" s="278"/>
      <c r="S109" s="278"/>
      <c r="T109" s="278"/>
      <c r="U109" s="278"/>
      <c r="V109" s="278"/>
      <c r="W109" s="278"/>
      <c r="X109" s="278"/>
      <c r="Y109" s="278"/>
      <c r="Z109" s="278"/>
      <c r="AA109" s="278"/>
      <c r="AB109" s="278"/>
    </row>
    <row r="110" spans="1:28" ht="19.5">
      <c r="A110" s="651" t="s">
        <v>2043</v>
      </c>
      <c r="B110" s="652" t="s">
        <v>4</v>
      </c>
      <c r="C110" s="690" t="str">
        <f>RBANS!L24</f>
        <v/>
      </c>
      <c r="D110" s="691" t="str">
        <f>IFERROR(VLOOKUP(Report!$C110,G$82:H$216,2,FALSE),"Test Not Carried Out")</f>
        <v>Test Not Carried Out</v>
      </c>
      <c r="E110" s="524"/>
      <c r="F110" s="484" t="str">
        <f t="shared" si="1"/>
        <v>EMPTY</v>
      </c>
      <c r="G110" s="282" t="s">
        <v>108</v>
      </c>
      <c r="H110" s="278" t="s">
        <v>1898</v>
      </c>
      <c r="I110" s="282" t="s">
        <v>108</v>
      </c>
      <c r="J110" s="282">
        <v>13</v>
      </c>
      <c r="K110" s="278"/>
      <c r="L110" s="278"/>
      <c r="M110" s="278"/>
      <c r="N110" s="278"/>
      <c r="O110" s="278"/>
      <c r="P110" s="278"/>
      <c r="Q110" s="278"/>
      <c r="R110" s="278"/>
      <c r="S110" s="278"/>
      <c r="T110" s="278"/>
      <c r="U110" s="278"/>
      <c r="V110" s="278"/>
      <c r="W110" s="278"/>
      <c r="X110" s="278"/>
      <c r="Y110" s="278"/>
      <c r="Z110" s="278"/>
      <c r="AA110" s="278"/>
      <c r="AB110" s="278"/>
    </row>
    <row r="111" spans="1:28" ht="19.5">
      <c r="A111" s="651" t="s">
        <v>2043</v>
      </c>
      <c r="B111" s="652" t="s">
        <v>25</v>
      </c>
      <c r="C111" s="690" t="str">
        <f>RBANS!L26</f>
        <v/>
      </c>
      <c r="D111" s="691" t="str">
        <f>IFERROR(VLOOKUP(Report!$C111,G$82:H$216,2,FALSE),"Test Not Carried Out")</f>
        <v>Test Not Carried Out</v>
      </c>
      <c r="E111" s="524"/>
      <c r="F111" s="484" t="str">
        <f t="shared" si="1"/>
        <v>EMPTY</v>
      </c>
      <c r="G111" s="282" t="s">
        <v>109</v>
      </c>
      <c r="H111" s="278" t="s">
        <v>1898</v>
      </c>
      <c r="I111" s="282" t="s">
        <v>109</v>
      </c>
      <c r="J111" s="282">
        <v>14</v>
      </c>
      <c r="K111" s="278"/>
      <c r="L111" s="278"/>
      <c r="M111" s="278"/>
      <c r="N111" s="278"/>
      <c r="O111" s="278"/>
      <c r="P111" s="278"/>
      <c r="Q111" s="278"/>
      <c r="R111" s="278"/>
      <c r="S111" s="278"/>
      <c r="T111" s="278"/>
      <c r="U111" s="278"/>
      <c r="V111" s="278"/>
      <c r="W111" s="278"/>
      <c r="X111" s="278"/>
      <c r="Y111" s="278"/>
      <c r="Z111" s="278"/>
      <c r="AA111" s="278"/>
      <c r="AB111" s="278"/>
    </row>
    <row r="112" spans="1:28" ht="19.5">
      <c r="A112" s="651" t="s">
        <v>2043</v>
      </c>
      <c r="B112" s="652" t="s">
        <v>1520</v>
      </c>
      <c r="C112" s="690" t="str">
        <f>RBANS!L28</f>
        <v/>
      </c>
      <c r="D112" s="691" t="str">
        <f>IFERROR(VLOOKUP(Report!$C112,G$82:H$216,2,FALSE),"Test Not Carried Out")</f>
        <v>Test Not Carried Out</v>
      </c>
      <c r="E112" s="524"/>
      <c r="F112" s="484" t="str">
        <f t="shared" si="1"/>
        <v>EMPTY</v>
      </c>
      <c r="G112" s="282" t="s">
        <v>1900</v>
      </c>
      <c r="H112" s="278" t="s">
        <v>1898</v>
      </c>
      <c r="I112" s="282" t="s">
        <v>1900</v>
      </c>
      <c r="J112" s="282">
        <v>15</v>
      </c>
      <c r="K112" s="278"/>
      <c r="L112" s="278"/>
      <c r="M112" s="278"/>
      <c r="N112" s="278"/>
      <c r="O112" s="278"/>
      <c r="P112" s="278"/>
      <c r="Q112" s="278"/>
      <c r="R112" s="278"/>
      <c r="S112" s="278"/>
      <c r="T112" s="278"/>
      <c r="U112" s="278"/>
      <c r="V112" s="278"/>
      <c r="W112" s="278"/>
      <c r="X112" s="278"/>
      <c r="Y112" s="278"/>
      <c r="Z112" s="278"/>
      <c r="AA112" s="278"/>
      <c r="AB112" s="278"/>
    </row>
    <row r="113" spans="1:28" ht="19.5">
      <c r="A113" s="651" t="s">
        <v>2043</v>
      </c>
      <c r="B113" s="652" t="s">
        <v>1521</v>
      </c>
      <c r="C113" s="690" t="str">
        <f>RBANS!L30</f>
        <v/>
      </c>
      <c r="D113" s="691" t="str">
        <f>IFERROR(VLOOKUP(Report!$C113,G$82:H$216,2,FALSE),"Test Not Carried Out")</f>
        <v>Test Not Carried Out</v>
      </c>
      <c r="E113" s="524"/>
      <c r="F113" s="484" t="str">
        <f t="shared" si="1"/>
        <v>EMPTY</v>
      </c>
      <c r="G113" s="282" t="s">
        <v>47</v>
      </c>
      <c r="H113" s="278" t="s">
        <v>1898</v>
      </c>
      <c r="I113" s="282" t="s">
        <v>47</v>
      </c>
      <c r="J113" s="282">
        <v>16</v>
      </c>
      <c r="K113" s="278"/>
      <c r="L113" s="278"/>
      <c r="M113" s="278"/>
      <c r="N113" s="278"/>
      <c r="O113" s="278"/>
      <c r="P113" s="278"/>
      <c r="Q113" s="278"/>
      <c r="R113" s="278"/>
      <c r="S113" s="278"/>
      <c r="T113" s="278"/>
      <c r="U113" s="278"/>
      <c r="V113" s="278"/>
      <c r="W113" s="278"/>
      <c r="X113" s="278"/>
      <c r="Y113" s="278"/>
      <c r="Z113" s="278"/>
      <c r="AA113" s="278"/>
      <c r="AB113" s="278"/>
    </row>
    <row r="114" spans="1:28" ht="19.5">
      <c r="A114" s="655" t="s">
        <v>2043</v>
      </c>
      <c r="B114" s="652" t="s">
        <v>1523</v>
      </c>
      <c r="C114" s="690" t="str">
        <f>RBANS!L32</f>
        <v/>
      </c>
      <c r="D114" s="691" t="str">
        <f>IFERROR(VLOOKUP(Report!$C114,G$82:H$216,2,FALSE),"Test Not Carried Out")</f>
        <v>Test Not Carried Out</v>
      </c>
      <c r="E114" s="633"/>
      <c r="F114" s="484" t="str">
        <f t="shared" si="1"/>
        <v>EMPTY</v>
      </c>
      <c r="G114" s="282" t="s">
        <v>1901</v>
      </c>
      <c r="H114" s="278" t="s">
        <v>1898</v>
      </c>
      <c r="I114" s="282" t="s">
        <v>1901</v>
      </c>
      <c r="J114" s="282">
        <v>17</v>
      </c>
      <c r="K114" s="278"/>
      <c r="L114" s="278"/>
      <c r="M114" s="278"/>
      <c r="N114" s="278"/>
      <c r="O114" s="278"/>
      <c r="P114" s="278"/>
      <c r="Q114" s="278"/>
      <c r="R114" s="278"/>
      <c r="S114" s="278"/>
      <c r="T114" s="278"/>
      <c r="U114" s="278"/>
      <c r="V114" s="278"/>
      <c r="W114" s="278"/>
      <c r="X114" s="278"/>
      <c r="Y114" s="278"/>
      <c r="Z114" s="278"/>
      <c r="AA114" s="278"/>
      <c r="AB114" s="278"/>
    </row>
    <row r="115" spans="1:28" ht="19.5">
      <c r="A115" s="668" t="s">
        <v>15</v>
      </c>
      <c r="B115" s="669"/>
      <c r="C115" s="678" t="s">
        <v>2105</v>
      </c>
      <c r="D115" s="679" t="s">
        <v>162</v>
      </c>
      <c r="E115" s="634"/>
      <c r="F115" s="484" t="str">
        <f t="shared" si="1"/>
        <v>VALUE</v>
      </c>
      <c r="G115" s="282" t="s">
        <v>110</v>
      </c>
      <c r="H115" s="278" t="s">
        <v>1898</v>
      </c>
      <c r="I115" s="282" t="s">
        <v>110</v>
      </c>
      <c r="J115" s="282">
        <v>18</v>
      </c>
      <c r="K115" s="278"/>
      <c r="L115" s="278"/>
      <c r="M115" s="278"/>
      <c r="N115" s="278"/>
      <c r="O115" s="278"/>
      <c r="P115" s="278"/>
      <c r="Q115" s="278"/>
      <c r="R115" s="278"/>
      <c r="S115" s="278"/>
      <c r="T115" s="278"/>
      <c r="U115" s="278"/>
      <c r="V115" s="278"/>
      <c r="W115" s="278"/>
      <c r="X115" s="278"/>
      <c r="Y115" s="278"/>
      <c r="Z115" s="278"/>
      <c r="AA115" s="278"/>
      <c r="AB115" s="278"/>
    </row>
    <row r="116" spans="1:28" ht="19.5">
      <c r="A116" s="677" t="s">
        <v>2043</v>
      </c>
      <c r="B116" s="682" t="s">
        <v>1840</v>
      </c>
      <c r="C116" s="690" t="str">
        <f>'Mood Measures'!J11</f>
        <v>-</v>
      </c>
      <c r="D116" s="691" t="str">
        <f>'Mood Measures'!M11</f>
        <v>-</v>
      </c>
      <c r="E116" s="524"/>
      <c r="F116" s="484" t="str">
        <f>IF(D116="", "EMPTY","VALUE")</f>
        <v>VALUE</v>
      </c>
      <c r="G116" s="282" t="s">
        <v>111</v>
      </c>
      <c r="H116" s="278" t="s">
        <v>1898</v>
      </c>
      <c r="I116" s="282" t="s">
        <v>111</v>
      </c>
      <c r="J116" s="282">
        <v>19</v>
      </c>
      <c r="K116" s="278"/>
      <c r="L116" s="278"/>
      <c r="M116" s="278"/>
      <c r="N116" s="278"/>
      <c r="O116" s="278"/>
      <c r="P116" s="278"/>
      <c r="Q116" s="278"/>
      <c r="R116" s="278"/>
      <c r="S116" s="278"/>
      <c r="T116" s="278"/>
      <c r="U116" s="278"/>
      <c r="V116" s="278"/>
      <c r="W116" s="278"/>
      <c r="X116" s="278"/>
      <c r="Y116" s="278"/>
      <c r="Z116" s="278"/>
      <c r="AA116" s="278"/>
      <c r="AB116" s="278"/>
    </row>
    <row r="117" spans="1:28" ht="19.5">
      <c r="A117" s="651" t="s">
        <v>2043</v>
      </c>
      <c r="B117" s="682" t="s">
        <v>1841</v>
      </c>
      <c r="C117" s="690" t="str">
        <f>'Mood Measures'!K13</f>
        <v>-</v>
      </c>
      <c r="D117" s="691" t="str">
        <f>'Mood Measures'!M13</f>
        <v>-</v>
      </c>
      <c r="E117" s="524"/>
      <c r="F117" s="484" t="str">
        <f t="shared" ref="F117:F120" si="2">IF(D117="", "EMPTY","VALUE")</f>
        <v>VALUE</v>
      </c>
      <c r="G117" s="282" t="s">
        <v>1902</v>
      </c>
      <c r="H117" s="278" t="s">
        <v>1898</v>
      </c>
      <c r="I117" s="282" t="s">
        <v>1902</v>
      </c>
      <c r="J117" s="282">
        <v>20</v>
      </c>
      <c r="K117" s="278"/>
      <c r="L117" s="278"/>
      <c r="M117" s="278"/>
      <c r="N117" s="278"/>
      <c r="O117" s="278"/>
      <c r="P117" s="278"/>
      <c r="Q117" s="278"/>
      <c r="R117" s="278"/>
      <c r="S117" s="278"/>
      <c r="T117" s="278"/>
      <c r="U117" s="278"/>
      <c r="V117" s="278"/>
      <c r="W117" s="278"/>
      <c r="X117" s="278"/>
      <c r="Y117" s="278"/>
      <c r="Z117" s="278"/>
      <c r="AA117" s="278"/>
      <c r="AB117" s="278"/>
    </row>
    <row r="118" spans="1:28" ht="19.5">
      <c r="A118" s="651" t="s">
        <v>2043</v>
      </c>
      <c r="B118" s="682" t="s">
        <v>1842</v>
      </c>
      <c r="C118" s="690" t="str">
        <f>'Mood Measures'!J15&amp;"/"&amp;'Mood Measures'!K15</f>
        <v>-/-</v>
      </c>
      <c r="D118" s="691" t="str">
        <f>'Mood Measures'!M15</f>
        <v>-</v>
      </c>
      <c r="E118" s="524"/>
      <c r="F118" s="484" t="str">
        <f t="shared" si="2"/>
        <v>VALUE</v>
      </c>
      <c r="G118" s="282" t="s">
        <v>112</v>
      </c>
      <c r="H118" s="278" t="s">
        <v>1898</v>
      </c>
      <c r="I118" s="282" t="s">
        <v>112</v>
      </c>
      <c r="J118" s="282">
        <v>21</v>
      </c>
      <c r="K118" s="278"/>
      <c r="L118" s="278"/>
      <c r="M118" s="278"/>
      <c r="N118" s="278"/>
      <c r="O118" s="278"/>
      <c r="P118" s="278"/>
      <c r="Q118" s="278"/>
      <c r="R118" s="278"/>
      <c r="S118" s="278"/>
      <c r="T118" s="278"/>
      <c r="U118" s="278"/>
      <c r="V118" s="278"/>
      <c r="W118" s="278"/>
      <c r="X118" s="278"/>
      <c r="Y118" s="278"/>
      <c r="Z118" s="278"/>
      <c r="AA118" s="278"/>
      <c r="AB118" s="278"/>
    </row>
    <row r="119" spans="1:28" ht="19.5">
      <c r="A119" s="651" t="s">
        <v>2043</v>
      </c>
      <c r="B119" s="682" t="s">
        <v>1843</v>
      </c>
      <c r="C119" s="690" t="str">
        <f>'Mood Measures'!K17</f>
        <v>-</v>
      </c>
      <c r="D119" s="691" t="str">
        <f>'Mood Measures'!M17</f>
        <v>-</v>
      </c>
      <c r="E119" s="524"/>
      <c r="F119" s="484" t="str">
        <f t="shared" si="2"/>
        <v>VALUE</v>
      </c>
      <c r="G119" s="282" t="s">
        <v>1903</v>
      </c>
      <c r="H119" s="278" t="s">
        <v>1898</v>
      </c>
      <c r="I119" s="282" t="s">
        <v>1903</v>
      </c>
      <c r="J119" s="282">
        <v>22</v>
      </c>
      <c r="K119" s="278"/>
      <c r="L119" s="278"/>
      <c r="M119" s="278"/>
      <c r="N119" s="278"/>
      <c r="O119" s="278"/>
      <c r="P119" s="278"/>
      <c r="Q119" s="278"/>
      <c r="R119" s="278"/>
      <c r="S119" s="278"/>
      <c r="T119" s="278"/>
      <c r="U119" s="278"/>
      <c r="V119" s="278"/>
      <c r="W119" s="278"/>
      <c r="X119" s="278"/>
      <c r="Y119" s="278"/>
      <c r="Z119" s="278"/>
      <c r="AA119" s="278"/>
      <c r="AB119" s="278"/>
    </row>
    <row r="120" spans="1:28" ht="19.5">
      <c r="A120" s="655" t="s">
        <v>2043</v>
      </c>
      <c r="B120" s="682" t="s">
        <v>1844</v>
      </c>
      <c r="C120" s="690" t="str">
        <f>'Mood Measures'!J19</f>
        <v>-</v>
      </c>
      <c r="D120" s="691" t="str">
        <f>'Mood Measures'!M19</f>
        <v>-</v>
      </c>
      <c r="E120" s="633"/>
      <c r="F120" s="484" t="str">
        <f t="shared" si="2"/>
        <v>VALUE</v>
      </c>
      <c r="G120" s="282" t="s">
        <v>113</v>
      </c>
      <c r="H120" s="278" t="s">
        <v>1898</v>
      </c>
      <c r="I120" s="282" t="s">
        <v>113</v>
      </c>
      <c r="J120" s="282">
        <v>23</v>
      </c>
      <c r="K120" s="278"/>
      <c r="L120" s="278"/>
      <c r="M120" s="278"/>
      <c r="N120" s="278"/>
      <c r="O120" s="278"/>
      <c r="P120" s="278"/>
      <c r="Q120" s="278"/>
      <c r="R120" s="278"/>
      <c r="S120" s="278"/>
      <c r="T120" s="278"/>
      <c r="U120" s="278"/>
      <c r="V120" s="278"/>
      <c r="W120" s="278"/>
      <c r="X120" s="278"/>
      <c r="Y120" s="278"/>
      <c r="Z120" s="278"/>
      <c r="AA120" s="278"/>
      <c r="AB120" s="278"/>
    </row>
    <row r="121" spans="1:28" ht="19.5">
      <c r="A121" s="668" t="s">
        <v>26</v>
      </c>
      <c r="B121" s="669"/>
      <c r="C121" s="680"/>
      <c r="D121" s="670"/>
      <c r="E121" s="632"/>
      <c r="F121" s="484" t="str">
        <f t="shared" si="1"/>
        <v>VALUE</v>
      </c>
      <c r="G121" s="282" t="s">
        <v>1904</v>
      </c>
      <c r="H121" s="278" t="s">
        <v>1898</v>
      </c>
      <c r="I121" s="282" t="s">
        <v>1904</v>
      </c>
      <c r="J121" s="282">
        <v>24</v>
      </c>
      <c r="K121" s="278"/>
      <c r="L121" s="278"/>
      <c r="M121" s="278"/>
      <c r="N121" s="278"/>
      <c r="O121" s="278"/>
      <c r="P121" s="278"/>
      <c r="Q121" s="278"/>
      <c r="R121" s="278"/>
      <c r="S121" s="278"/>
      <c r="T121" s="278"/>
      <c r="U121" s="278"/>
      <c r="V121" s="278"/>
      <c r="W121" s="278"/>
      <c r="X121" s="278"/>
      <c r="Y121" s="278"/>
      <c r="Z121" s="278"/>
      <c r="AA121" s="278"/>
      <c r="AB121" s="278"/>
    </row>
    <row r="122" spans="1:28" ht="19.5">
      <c r="A122" s="681" t="s">
        <v>2024</v>
      </c>
      <c r="B122" s="689" t="s">
        <v>2135</v>
      </c>
      <c r="C122" s="690" t="str">
        <f>Language!L32</f>
        <v/>
      </c>
      <c r="D122" s="691" t="str">
        <f>IFERROR(VLOOKUP(Report!$C122,G$7:H$216,2,FALSE),"Test Not Carried Out")</f>
        <v>Test Not Carried Out</v>
      </c>
      <c r="E122" s="524"/>
      <c r="F122" s="484" t="str">
        <f t="shared" si="1"/>
        <v>EMPTY</v>
      </c>
      <c r="G122" s="282" t="s">
        <v>48</v>
      </c>
      <c r="H122" s="278" t="s">
        <v>1905</v>
      </c>
      <c r="I122" s="282" t="s">
        <v>48</v>
      </c>
      <c r="J122" s="282">
        <v>25</v>
      </c>
      <c r="K122" s="278"/>
      <c r="L122" s="278"/>
      <c r="M122" s="278"/>
      <c r="N122" s="278"/>
      <c r="O122" s="278"/>
      <c r="P122" s="278"/>
      <c r="Q122" s="278"/>
      <c r="R122" s="278"/>
      <c r="S122" s="278"/>
      <c r="T122" s="278"/>
      <c r="U122" s="278"/>
      <c r="V122" s="278"/>
      <c r="W122" s="278"/>
      <c r="X122" s="278"/>
      <c r="Y122" s="278"/>
      <c r="Z122" s="278"/>
      <c r="AA122" s="278"/>
      <c r="AB122" s="278"/>
    </row>
    <row r="123" spans="1:28" ht="19.5">
      <c r="A123" s="651" t="s">
        <v>2043</v>
      </c>
      <c r="B123" s="689" t="s">
        <v>2136</v>
      </c>
      <c r="C123" s="690">
        <f>Language!J14</f>
        <v>0</v>
      </c>
      <c r="D123" s="691"/>
      <c r="E123" s="524"/>
      <c r="F123" s="484" t="str">
        <f t="shared" si="1"/>
        <v>VALUE</v>
      </c>
      <c r="G123" s="282" t="s">
        <v>1906</v>
      </c>
      <c r="H123" s="278" t="s">
        <v>1905</v>
      </c>
      <c r="I123" s="282" t="s">
        <v>1906</v>
      </c>
      <c r="J123" s="282">
        <v>26</v>
      </c>
      <c r="K123" s="278"/>
      <c r="L123" s="278"/>
      <c r="M123" s="278"/>
      <c r="N123" s="278"/>
      <c r="O123" s="278"/>
      <c r="P123" s="278"/>
      <c r="Q123" s="278"/>
      <c r="R123" s="278"/>
      <c r="S123" s="278"/>
      <c r="T123" s="278"/>
      <c r="U123" s="278"/>
      <c r="V123" s="278"/>
      <c r="W123" s="278"/>
      <c r="X123" s="278"/>
      <c r="Y123" s="278"/>
      <c r="Z123" s="278"/>
      <c r="AA123" s="278"/>
      <c r="AB123" s="278"/>
    </row>
    <row r="124" spans="1:28" ht="19.5">
      <c r="A124" s="651"/>
      <c r="B124" s="689" t="s">
        <v>2137</v>
      </c>
      <c r="C124" s="690">
        <f>Language!J16</f>
        <v>0</v>
      </c>
      <c r="D124" s="691"/>
      <c r="E124" s="524"/>
      <c r="F124" s="484"/>
      <c r="G124" s="282"/>
      <c r="H124" s="278"/>
      <c r="I124" s="282"/>
      <c r="J124" s="282"/>
      <c r="K124" s="278"/>
      <c r="L124" s="278"/>
      <c r="M124" s="278"/>
      <c r="N124" s="278"/>
      <c r="O124" s="278"/>
      <c r="P124" s="278"/>
      <c r="Q124" s="278"/>
      <c r="R124" s="278"/>
      <c r="S124" s="278"/>
      <c r="T124" s="278"/>
      <c r="U124" s="278"/>
      <c r="V124" s="278"/>
      <c r="W124" s="278"/>
      <c r="X124" s="278"/>
      <c r="Y124" s="278"/>
      <c r="Z124" s="278"/>
      <c r="AA124" s="278"/>
      <c r="AB124" s="278"/>
    </row>
    <row r="125" spans="1:28" ht="19.5">
      <c r="A125" s="651"/>
      <c r="B125" s="689" t="s">
        <v>1672</v>
      </c>
      <c r="C125" s="690" t="str">
        <f>Language!L19</f>
        <v/>
      </c>
      <c r="D125" s="691" t="str">
        <f>IFERROR(VLOOKUP(Report!$C125,G$7:H$216,2,FALSE),"Test Not Carried Out")</f>
        <v>Test Not Carried Out</v>
      </c>
      <c r="E125" s="524"/>
      <c r="F125" s="484"/>
      <c r="G125" s="282"/>
      <c r="H125" s="278"/>
      <c r="I125" s="282"/>
      <c r="J125" s="282"/>
      <c r="K125" s="278"/>
      <c r="L125" s="278"/>
      <c r="M125" s="278"/>
      <c r="N125" s="278"/>
      <c r="O125" s="278"/>
      <c r="P125" s="278"/>
      <c r="Q125" s="278"/>
      <c r="R125" s="278"/>
      <c r="S125" s="278"/>
      <c r="T125" s="278"/>
      <c r="U125" s="278"/>
      <c r="V125" s="278"/>
      <c r="W125" s="278"/>
      <c r="X125" s="278"/>
      <c r="Y125" s="278"/>
      <c r="Z125" s="278"/>
      <c r="AA125" s="278"/>
      <c r="AB125" s="278"/>
    </row>
    <row r="126" spans="1:28" ht="19.5">
      <c r="A126" s="651"/>
      <c r="B126" s="689" t="s">
        <v>1673</v>
      </c>
      <c r="C126" s="690" t="str">
        <f>Language!L21</f>
        <v/>
      </c>
      <c r="D126" s="691" t="str">
        <f>IFERROR(VLOOKUP(Report!$C126,G$7:H$216,2,FALSE),"Test Not Carried Out")</f>
        <v>Test Not Carried Out</v>
      </c>
      <c r="E126" s="524"/>
      <c r="F126" s="484"/>
      <c r="G126" s="282"/>
      <c r="H126" s="278"/>
      <c r="I126" s="282"/>
      <c r="J126" s="282"/>
      <c r="K126" s="278"/>
      <c r="L126" s="278"/>
      <c r="M126" s="278"/>
      <c r="N126" s="278"/>
      <c r="O126" s="278"/>
      <c r="P126" s="278"/>
      <c r="Q126" s="278"/>
      <c r="R126" s="278"/>
      <c r="S126" s="278"/>
      <c r="T126" s="278"/>
      <c r="U126" s="278"/>
      <c r="V126" s="278"/>
      <c r="W126" s="278"/>
      <c r="X126" s="278"/>
      <c r="Y126" s="278"/>
      <c r="Z126" s="278"/>
      <c r="AA126" s="278"/>
      <c r="AB126" s="278"/>
    </row>
    <row r="127" spans="1:28" ht="19.5">
      <c r="A127" s="651"/>
      <c r="B127" s="689"/>
      <c r="C127" s="690"/>
      <c r="D127" s="691"/>
      <c r="E127" s="524"/>
      <c r="F127" s="484"/>
      <c r="G127" s="282"/>
      <c r="H127" s="278"/>
      <c r="I127" s="282"/>
      <c r="J127" s="282"/>
      <c r="K127" s="278"/>
      <c r="L127" s="278"/>
      <c r="M127" s="278"/>
      <c r="N127" s="278"/>
      <c r="O127" s="278"/>
      <c r="P127" s="278"/>
      <c r="Q127" s="278"/>
      <c r="R127" s="278"/>
      <c r="S127" s="278"/>
      <c r="T127" s="278"/>
      <c r="U127" s="278"/>
      <c r="V127" s="278"/>
      <c r="W127" s="278"/>
      <c r="X127" s="278"/>
      <c r="Y127" s="278"/>
      <c r="Z127" s="278"/>
      <c r="AA127" s="278"/>
      <c r="AB127" s="278"/>
    </row>
    <row r="128" spans="1:28" ht="19.5">
      <c r="A128" s="651"/>
      <c r="B128" s="689" t="s">
        <v>2032</v>
      </c>
      <c r="C128" s="690" t="str">
        <f>Language!L24</f>
        <v/>
      </c>
      <c r="D128" s="691" t="str">
        <f>IFERROR(VLOOKUP(Report!$C128,G$7:H$216,2,FALSE),"Test Not Carried Out")</f>
        <v>Test Not Carried Out</v>
      </c>
      <c r="E128" s="524"/>
      <c r="F128" s="484"/>
      <c r="G128" s="282"/>
      <c r="H128" s="278"/>
      <c r="I128" s="282"/>
      <c r="J128" s="282"/>
      <c r="K128" s="278"/>
      <c r="L128" s="278"/>
      <c r="M128" s="278"/>
      <c r="N128" s="278"/>
      <c r="O128" s="278"/>
      <c r="P128" s="278"/>
      <c r="Q128" s="278"/>
      <c r="R128" s="278"/>
      <c r="S128" s="278"/>
      <c r="T128" s="278"/>
      <c r="U128" s="278"/>
      <c r="V128" s="278"/>
      <c r="W128" s="278"/>
      <c r="X128" s="278"/>
      <c r="Y128" s="278"/>
      <c r="Z128" s="278"/>
      <c r="AA128" s="278"/>
      <c r="AB128" s="278"/>
    </row>
    <row r="129" spans="1:28" ht="19.5">
      <c r="A129" s="651"/>
      <c r="B129" s="689" t="s">
        <v>2138</v>
      </c>
      <c r="C129" s="690" t="str">
        <f>Language!L26</f>
        <v/>
      </c>
      <c r="D129" s="691" t="str">
        <f>IFERROR(VLOOKUP(Report!$C129,G$7:H$216,2,FALSE),"Test Not Carried Out")</f>
        <v>Test Not Carried Out</v>
      </c>
      <c r="E129" s="524"/>
      <c r="F129" s="484"/>
      <c r="G129" s="282"/>
      <c r="H129" s="278"/>
      <c r="I129" s="282"/>
      <c r="J129" s="282"/>
      <c r="K129" s="278"/>
      <c r="L129" s="278"/>
      <c r="M129" s="278"/>
      <c r="N129" s="278"/>
      <c r="O129" s="278"/>
      <c r="P129" s="278"/>
      <c r="Q129" s="278"/>
      <c r="R129" s="278"/>
      <c r="S129" s="278"/>
      <c r="T129" s="278"/>
      <c r="U129" s="278"/>
      <c r="V129" s="278"/>
      <c r="W129" s="278"/>
      <c r="X129" s="278"/>
      <c r="Y129" s="278"/>
      <c r="Z129" s="278"/>
      <c r="AA129" s="278"/>
      <c r="AB129" s="278"/>
    </row>
    <row r="130" spans="1:28" ht="19.5">
      <c r="A130" s="651"/>
      <c r="B130" s="689" t="s">
        <v>2139</v>
      </c>
      <c r="C130" s="690" t="str">
        <f>Language!L28</f>
        <v/>
      </c>
      <c r="D130" s="691" t="str">
        <f>IFERROR(VLOOKUP(Report!$C130,G$7:H$216,2,FALSE),"Test Not Carried Out")</f>
        <v>Test Not Carried Out</v>
      </c>
      <c r="E130" s="524"/>
      <c r="F130" s="484"/>
      <c r="G130" s="282"/>
      <c r="H130" s="278"/>
      <c r="I130" s="282"/>
      <c r="J130" s="282"/>
      <c r="K130" s="278"/>
      <c r="L130" s="278"/>
      <c r="M130" s="278"/>
      <c r="N130" s="278"/>
      <c r="O130" s="278"/>
      <c r="P130" s="278"/>
      <c r="Q130" s="278"/>
      <c r="R130" s="278"/>
      <c r="S130" s="278"/>
      <c r="T130" s="278"/>
      <c r="U130" s="278"/>
      <c r="V130" s="278"/>
      <c r="W130" s="278"/>
      <c r="X130" s="278"/>
      <c r="Y130" s="278"/>
      <c r="Z130" s="278"/>
      <c r="AA130" s="278"/>
      <c r="AB130" s="278"/>
    </row>
    <row r="131" spans="1:28" ht="19.5">
      <c r="A131" s="651"/>
      <c r="B131" s="689"/>
      <c r="C131" s="690"/>
      <c r="D131" s="691"/>
      <c r="E131" s="524"/>
      <c r="F131" s="484"/>
      <c r="G131" s="282"/>
      <c r="H131" s="278"/>
      <c r="I131" s="282"/>
      <c r="J131" s="282"/>
      <c r="K131" s="278"/>
      <c r="L131" s="278"/>
      <c r="M131" s="278"/>
      <c r="N131" s="278"/>
      <c r="O131" s="278"/>
      <c r="P131" s="278"/>
      <c r="Q131" s="278"/>
      <c r="R131" s="278"/>
      <c r="S131" s="278"/>
      <c r="T131" s="278"/>
      <c r="U131" s="278"/>
      <c r="V131" s="278"/>
      <c r="W131" s="278"/>
      <c r="X131" s="278"/>
      <c r="Y131" s="278"/>
      <c r="Z131" s="278"/>
      <c r="AA131" s="278"/>
      <c r="AB131" s="278"/>
    </row>
    <row r="132" spans="1:28" ht="19.5">
      <c r="A132" s="674" t="str">
        <f>"Sydney Test" &amp; IF(C132=Language!L32, "/30", IF(C132=Language!L42, "/15",""))</f>
        <v>Sydney Test/30</v>
      </c>
      <c r="B132" s="689" t="s">
        <v>1737</v>
      </c>
      <c r="C132" s="692" t="str">
        <f>IF(Language!L32="", Language!L43, Language!L32)</f>
        <v/>
      </c>
      <c r="D132" s="691" t="str">
        <f>IFERROR(VLOOKUP(Report!$C132,G$7:H$216,2,FALSE),"Test Not Carried Out")</f>
        <v>Test Not Carried Out</v>
      </c>
      <c r="E132" s="524"/>
      <c r="F132" s="484" t="str">
        <f t="shared" si="1"/>
        <v>EMPTY</v>
      </c>
      <c r="G132" s="282" t="s">
        <v>114</v>
      </c>
      <c r="H132" s="278" t="s">
        <v>1905</v>
      </c>
      <c r="I132" s="282" t="s">
        <v>114</v>
      </c>
      <c r="J132" s="282">
        <v>27</v>
      </c>
      <c r="K132" s="278"/>
      <c r="L132" s="278"/>
      <c r="M132" s="278"/>
      <c r="N132" s="278"/>
      <c r="O132" s="278"/>
      <c r="P132" s="278"/>
      <c r="Q132" s="278"/>
      <c r="R132" s="278"/>
      <c r="S132" s="278"/>
      <c r="T132" s="278"/>
      <c r="U132" s="278"/>
      <c r="V132" s="278"/>
      <c r="W132" s="278"/>
      <c r="X132" s="278"/>
      <c r="Y132" s="278"/>
      <c r="Z132" s="278"/>
      <c r="AA132" s="278"/>
      <c r="AB132" s="278"/>
    </row>
    <row r="133" spans="1:28" ht="19.5">
      <c r="A133" s="651" t="s">
        <v>2043</v>
      </c>
      <c r="B133" s="689" t="s">
        <v>2025</v>
      </c>
      <c r="C133" s="692" t="str">
        <f>IF(Language!L34="", Language!L45, Language!L34)</f>
        <v/>
      </c>
      <c r="D133" s="691" t="str">
        <f>IFERROR(VLOOKUP(Report!$C133,G$7:H$216,2,FALSE),"Test Not Carried Out")</f>
        <v>Test Not Carried Out</v>
      </c>
      <c r="E133" s="524"/>
      <c r="F133" s="484" t="str">
        <f t="shared" si="1"/>
        <v>EMPTY</v>
      </c>
      <c r="G133" s="282" t="s">
        <v>1907</v>
      </c>
      <c r="H133" s="278" t="s">
        <v>1905</v>
      </c>
      <c r="I133" s="282" t="s">
        <v>1907</v>
      </c>
      <c r="J133" s="282">
        <v>28</v>
      </c>
      <c r="K133" s="278"/>
      <c r="L133" s="278"/>
      <c r="M133" s="278"/>
      <c r="N133" s="278"/>
      <c r="O133" s="278"/>
      <c r="P133" s="278"/>
      <c r="Q133" s="278"/>
      <c r="R133" s="278"/>
      <c r="S133" s="278"/>
      <c r="T133" s="278"/>
      <c r="U133" s="278"/>
      <c r="V133" s="278"/>
      <c r="W133" s="278"/>
      <c r="X133" s="278"/>
      <c r="Y133" s="278"/>
      <c r="Z133" s="278"/>
      <c r="AA133" s="278"/>
      <c r="AB133" s="278"/>
    </row>
    <row r="134" spans="1:28" ht="19.5">
      <c r="A134" s="651" t="s">
        <v>2043</v>
      </c>
      <c r="B134" s="689" t="s">
        <v>1739</v>
      </c>
      <c r="C134" s="692" t="str">
        <f>IF(Language!L36="", Language!L46, Language!L36)</f>
        <v/>
      </c>
      <c r="D134" s="691" t="str">
        <f>IFERROR(VLOOKUP(Report!$C134,G$7:H$216,2,FALSE),"Test Not Carried Out")</f>
        <v>Test Not Carried Out</v>
      </c>
      <c r="E134" s="524"/>
      <c r="F134" s="484" t="str">
        <f t="shared" si="1"/>
        <v>EMPTY</v>
      </c>
      <c r="G134" s="282" t="s">
        <v>1908</v>
      </c>
      <c r="H134" s="278" t="s">
        <v>1905</v>
      </c>
      <c r="I134" s="282" t="s">
        <v>1908</v>
      </c>
      <c r="J134" s="282">
        <v>29</v>
      </c>
      <c r="K134" s="278"/>
      <c r="L134" s="278"/>
      <c r="M134" s="278"/>
      <c r="N134" s="278"/>
      <c r="O134" s="278"/>
      <c r="P134" s="278"/>
      <c r="Q134" s="278"/>
      <c r="R134" s="278"/>
      <c r="S134" s="278"/>
      <c r="T134" s="278"/>
      <c r="U134" s="278"/>
      <c r="V134" s="278"/>
      <c r="W134" s="278"/>
      <c r="X134" s="278"/>
      <c r="Y134" s="278"/>
      <c r="Z134" s="278"/>
      <c r="AA134" s="278"/>
      <c r="AB134" s="278"/>
    </row>
    <row r="135" spans="1:28" ht="19.5">
      <c r="A135" s="651"/>
      <c r="B135" s="689" t="s">
        <v>1740</v>
      </c>
      <c r="C135" s="692" t="str">
        <f>IF(Language!L38="", Language!L48, Language!L38)</f>
        <v/>
      </c>
      <c r="D135" s="691" t="str">
        <f>IFERROR(VLOOKUP(Report!$C135,G$7:H$216,2,FALSE),"Test Not Carried Out")</f>
        <v>Test Not Carried Out</v>
      </c>
      <c r="E135" s="633"/>
      <c r="F135" s="484"/>
      <c r="G135" s="282"/>
      <c r="H135" s="278"/>
      <c r="I135" s="282"/>
      <c r="J135" s="282"/>
      <c r="K135" s="278"/>
      <c r="L135" s="278"/>
      <c r="M135" s="278"/>
      <c r="N135" s="278"/>
      <c r="O135" s="278"/>
      <c r="P135" s="278"/>
      <c r="Q135" s="278"/>
      <c r="R135" s="278"/>
      <c r="S135" s="278"/>
      <c r="T135" s="278"/>
      <c r="U135" s="278"/>
      <c r="V135" s="278"/>
      <c r="W135" s="278"/>
      <c r="X135" s="278"/>
      <c r="Y135" s="278"/>
      <c r="Z135" s="278"/>
      <c r="AA135" s="278"/>
      <c r="AB135" s="278"/>
    </row>
    <row r="136" spans="1:28" ht="19.5">
      <c r="A136" s="668" t="s">
        <v>27</v>
      </c>
      <c r="B136" s="669"/>
      <c r="C136" s="680"/>
      <c r="D136" s="670"/>
      <c r="E136" s="632"/>
      <c r="F136" s="484" t="str">
        <f t="shared" si="1"/>
        <v>VALUE</v>
      </c>
      <c r="G136" s="282" t="s">
        <v>1909</v>
      </c>
      <c r="H136" s="278" t="s">
        <v>1905</v>
      </c>
      <c r="I136" s="282" t="s">
        <v>1909</v>
      </c>
      <c r="J136" s="282">
        <v>31</v>
      </c>
      <c r="K136" s="278"/>
      <c r="L136" s="278"/>
      <c r="M136" s="278"/>
      <c r="N136" s="278"/>
      <c r="O136" s="278"/>
      <c r="P136" s="278"/>
      <c r="Q136" s="278"/>
      <c r="R136" s="278"/>
      <c r="S136" s="278"/>
      <c r="T136" s="278"/>
      <c r="U136" s="278"/>
      <c r="V136" s="278"/>
      <c r="W136" s="278"/>
      <c r="X136" s="278"/>
      <c r="Y136" s="278"/>
      <c r="Z136" s="278"/>
      <c r="AA136" s="278"/>
      <c r="AB136" s="278"/>
    </row>
    <row r="137" spans="1:28" ht="19.5">
      <c r="A137" s="677" t="s">
        <v>2043</v>
      </c>
      <c r="B137" s="682" t="s">
        <v>1650</v>
      </c>
      <c r="C137" s="692" t="str">
        <f>Function!L12</f>
        <v/>
      </c>
      <c r="D137" s="691" t="str">
        <f>IFERROR(VLOOKUP(Report!$C137,G$82:H$216,2,FALSE),"Test Not Carried Out")</f>
        <v>Test Not Carried Out</v>
      </c>
      <c r="E137" s="524"/>
      <c r="F137" s="484" t="str">
        <f t="shared" si="1"/>
        <v>EMPTY</v>
      </c>
      <c r="G137" s="282" t="s">
        <v>116</v>
      </c>
      <c r="H137" s="278" t="s">
        <v>1905</v>
      </c>
      <c r="I137" s="282" t="s">
        <v>116</v>
      </c>
      <c r="J137" s="282">
        <v>32</v>
      </c>
      <c r="K137" s="278"/>
      <c r="L137" s="278"/>
      <c r="M137" s="278"/>
      <c r="N137" s="278"/>
      <c r="O137" s="278"/>
      <c r="P137" s="278"/>
      <c r="Q137" s="278"/>
      <c r="R137" s="278"/>
      <c r="S137" s="278"/>
      <c r="T137" s="278"/>
      <c r="U137" s="278"/>
      <c r="V137" s="278"/>
      <c r="W137" s="278"/>
      <c r="X137" s="278"/>
      <c r="Y137" s="278"/>
      <c r="Z137" s="278"/>
      <c r="AA137" s="278"/>
      <c r="AB137" s="278"/>
    </row>
    <row r="138" spans="1:28" ht="19.5">
      <c r="A138" s="651" t="s">
        <v>2043</v>
      </c>
      <c r="B138" s="682" t="s">
        <v>1653</v>
      </c>
      <c r="C138" s="692" t="str">
        <f>Function!L14</f>
        <v/>
      </c>
      <c r="D138" s="691" t="str">
        <f>IFERROR(VLOOKUP(Report!$C138,G$82:H$216,2,FALSE),"Test Not Carried Out")</f>
        <v>Test Not Carried Out</v>
      </c>
      <c r="E138" s="524"/>
      <c r="F138" s="484" t="str">
        <f t="shared" si="1"/>
        <v>EMPTY</v>
      </c>
      <c r="G138" s="282" t="s">
        <v>1858</v>
      </c>
      <c r="H138" s="278" t="s">
        <v>1905</v>
      </c>
      <c r="I138" s="282" t="s">
        <v>1858</v>
      </c>
      <c r="J138" s="282">
        <v>33</v>
      </c>
      <c r="K138" s="278"/>
      <c r="L138" s="278"/>
      <c r="M138" s="278"/>
      <c r="N138" s="278"/>
      <c r="O138" s="278"/>
      <c r="P138" s="278"/>
      <c r="Q138" s="278"/>
      <c r="R138" s="278"/>
      <c r="S138" s="278"/>
      <c r="T138" s="278"/>
      <c r="U138" s="278"/>
      <c r="V138" s="278"/>
      <c r="W138" s="278"/>
      <c r="X138" s="278"/>
      <c r="Y138" s="278"/>
      <c r="Z138" s="278"/>
      <c r="AA138" s="278"/>
      <c r="AB138" s="278"/>
    </row>
    <row r="139" spans="1:28" ht="19.5">
      <c r="A139" s="651" t="s">
        <v>2043</v>
      </c>
      <c r="B139" s="682" t="s">
        <v>1651</v>
      </c>
      <c r="C139" s="692" t="str">
        <f>Function!L16</f>
        <v/>
      </c>
      <c r="D139" s="691" t="str">
        <f>IFERROR(VLOOKUP(Report!$C139,G$82:H$216,2,FALSE),"Test Not Carried Out")</f>
        <v>Test Not Carried Out</v>
      </c>
      <c r="E139" s="524"/>
      <c r="F139" s="484" t="str">
        <f t="shared" si="1"/>
        <v>EMPTY</v>
      </c>
      <c r="G139" s="282" t="s">
        <v>117</v>
      </c>
      <c r="H139" s="278" t="s">
        <v>1905</v>
      </c>
      <c r="I139" s="282" t="s">
        <v>117</v>
      </c>
      <c r="J139" s="282">
        <v>34</v>
      </c>
      <c r="K139" s="278"/>
      <c r="L139" s="278"/>
      <c r="M139" s="278"/>
      <c r="N139" s="278"/>
      <c r="O139" s="278"/>
      <c r="P139" s="278"/>
      <c r="Q139" s="278"/>
      <c r="R139" s="278"/>
      <c r="S139" s="278"/>
      <c r="T139" s="278"/>
      <c r="U139" s="278"/>
      <c r="V139" s="278"/>
      <c r="W139" s="278"/>
      <c r="X139" s="278"/>
      <c r="Y139" s="278"/>
      <c r="Z139" s="278"/>
      <c r="AA139" s="278"/>
      <c r="AB139" s="278"/>
    </row>
    <row r="140" spans="1:28" ht="19.5">
      <c r="A140" s="655" t="s">
        <v>2043</v>
      </c>
      <c r="B140" s="683" t="s">
        <v>1652</v>
      </c>
      <c r="C140" s="692" t="str">
        <f>Function!L18</f>
        <v/>
      </c>
      <c r="D140" s="691" t="str">
        <f>IFERROR(VLOOKUP(Report!$C140,G$82:H$216,2,FALSE),"Test Not Carried Out")</f>
        <v>Test Not Carried Out</v>
      </c>
      <c r="E140" s="524"/>
      <c r="F140" s="484" t="str">
        <f>IF(D140="Test Not Carried Out", "EMPTY","VALUE")</f>
        <v>EMPTY</v>
      </c>
      <c r="G140" s="282" t="s">
        <v>1910</v>
      </c>
      <c r="H140" s="278" t="s">
        <v>1905</v>
      </c>
      <c r="I140" s="282" t="s">
        <v>1910</v>
      </c>
      <c r="J140" s="282">
        <v>35</v>
      </c>
      <c r="K140" s="278"/>
      <c r="L140" s="278"/>
      <c r="M140" s="278"/>
      <c r="N140" s="278"/>
      <c r="O140" s="278"/>
      <c r="P140" s="278"/>
      <c r="Q140" s="278"/>
      <c r="R140" s="278"/>
      <c r="S140" s="278"/>
      <c r="T140" s="278"/>
      <c r="U140" s="278"/>
      <c r="V140" s="278"/>
      <c r="W140" s="278"/>
      <c r="X140" s="278"/>
      <c r="Y140" s="278"/>
      <c r="Z140" s="278"/>
      <c r="AA140" s="278"/>
      <c r="AB140" s="278"/>
    </row>
    <row r="141" spans="1:28" ht="19.5">
      <c r="A141" s="668" t="s">
        <v>2124</v>
      </c>
      <c r="B141" s="669"/>
      <c r="C141" s="684" t="s">
        <v>2005</v>
      </c>
      <c r="D141" s="679" t="s">
        <v>1548</v>
      </c>
      <c r="E141" s="632"/>
      <c r="G141" s="282" t="s">
        <v>1911</v>
      </c>
      <c r="H141" s="278" t="s">
        <v>1905</v>
      </c>
      <c r="I141" s="282" t="s">
        <v>1911</v>
      </c>
      <c r="J141" s="282">
        <v>36</v>
      </c>
      <c r="K141" s="278"/>
      <c r="L141" s="278"/>
      <c r="M141" s="278"/>
      <c r="N141" s="278"/>
      <c r="O141" s="278"/>
      <c r="P141" s="278"/>
      <c r="Q141" s="278"/>
      <c r="R141" s="278"/>
      <c r="S141" s="278"/>
      <c r="T141" s="278"/>
      <c r="U141" s="278"/>
      <c r="V141" s="278"/>
      <c r="W141" s="278"/>
      <c r="X141" s="278"/>
      <c r="Y141" s="278"/>
      <c r="Z141" s="278"/>
      <c r="AA141" s="278"/>
      <c r="AB141" s="278"/>
    </row>
    <row r="142" spans="1:28" ht="19.5">
      <c r="A142" s="647"/>
      <c r="B142" s="682" t="s">
        <v>2118</v>
      </c>
      <c r="C142" s="692" t="str">
        <f>IF('Effort Measure'!I11="","",'Effort Measure'!I11)</f>
        <v/>
      </c>
      <c r="D142" s="691" t="str">
        <f>'Effort Measure'!K11</f>
        <v/>
      </c>
      <c r="E142" s="524"/>
      <c r="G142" s="282" t="s">
        <v>49</v>
      </c>
      <c r="H142" s="278" t="s">
        <v>1905</v>
      </c>
      <c r="I142" s="282" t="s">
        <v>49</v>
      </c>
      <c r="J142" s="282">
        <v>37</v>
      </c>
      <c r="K142" s="278"/>
      <c r="L142" s="278"/>
      <c r="M142" s="278"/>
      <c r="N142" s="278"/>
      <c r="O142" s="278"/>
      <c r="P142" s="278"/>
      <c r="Q142" s="278"/>
      <c r="R142" s="278"/>
      <c r="S142" s="278"/>
      <c r="T142" s="278"/>
      <c r="U142" s="278"/>
      <c r="V142" s="278"/>
      <c r="W142" s="278"/>
      <c r="X142" s="278"/>
      <c r="Y142" s="278"/>
      <c r="Z142" s="278"/>
      <c r="AA142" s="278"/>
      <c r="AB142" s="278"/>
    </row>
    <row r="143" spans="1:28" ht="19.5">
      <c r="A143" s="666"/>
      <c r="B143" s="682" t="s">
        <v>2119</v>
      </c>
      <c r="C143" s="692" t="str">
        <f>IF(OR('Effort Measure'!I13="",'Effort Measure'!J13=""),"",  'Effort Measure'!I13&amp;"/"&amp;'Effort Measure'!J13)</f>
        <v/>
      </c>
      <c r="D143" s="691" t="str">
        <f>'Effort Measure'!K13</f>
        <v/>
      </c>
      <c r="E143" s="524"/>
      <c r="G143" s="282" t="s">
        <v>1912</v>
      </c>
      <c r="H143" s="278" t="s">
        <v>1905</v>
      </c>
      <c r="I143" s="282" t="s">
        <v>1912</v>
      </c>
      <c r="J143" s="282">
        <v>38</v>
      </c>
      <c r="K143" s="278"/>
      <c r="L143" s="278"/>
      <c r="M143" s="278"/>
      <c r="N143" s="278"/>
      <c r="O143" s="278"/>
      <c r="P143" s="278"/>
      <c r="Q143" s="278"/>
      <c r="R143" s="278"/>
      <c r="S143" s="278"/>
      <c r="T143" s="278"/>
      <c r="U143" s="278"/>
      <c r="V143" s="278"/>
      <c r="W143" s="278"/>
      <c r="X143" s="278"/>
      <c r="Y143" s="278"/>
      <c r="Z143" s="278"/>
      <c r="AA143" s="278"/>
      <c r="AB143" s="278"/>
    </row>
    <row r="144" spans="1:28" ht="19.5">
      <c r="A144" s="666"/>
      <c r="B144" s="682" t="s">
        <v>2120</v>
      </c>
      <c r="C144" s="692" t="str">
        <f>IF('Effort Measure'!I15="","",'Effort Measure'!I15)</f>
        <v/>
      </c>
      <c r="D144" s="691" t="str">
        <f>IF('Effort Measure'!K15="","",'Effort Measure'!K15)</f>
        <v/>
      </c>
      <c r="E144" s="524"/>
      <c r="G144" s="282" t="s">
        <v>118</v>
      </c>
      <c r="H144" s="278" t="s">
        <v>1905</v>
      </c>
      <c r="I144" s="282" t="s">
        <v>118</v>
      </c>
      <c r="J144" s="282">
        <v>39</v>
      </c>
      <c r="K144" s="278"/>
      <c r="L144" s="278"/>
      <c r="M144" s="278"/>
      <c r="N144" s="278"/>
      <c r="O144" s="278"/>
      <c r="P144" s="278"/>
      <c r="Q144" s="278"/>
      <c r="R144" s="278"/>
      <c r="S144" s="278"/>
      <c r="T144" s="278"/>
      <c r="U144" s="278"/>
      <c r="V144" s="278"/>
      <c r="W144" s="278"/>
      <c r="X144" s="278"/>
      <c r="Y144" s="278"/>
      <c r="Z144" s="278"/>
      <c r="AA144" s="278"/>
      <c r="AB144" s="278"/>
    </row>
    <row r="145" spans="1:28" ht="19.5">
      <c r="A145" s="673"/>
      <c r="B145" s="685" t="s">
        <v>2141</v>
      </c>
      <c r="C145" s="692" t="str">
        <f>IF('Effort Measure'!I17="","",'Effort Measure'!I17)</f>
        <v/>
      </c>
      <c r="D145" s="691" t="str">
        <f>IF('Effort Measure'!K17="","",'Effort Measure'!K17)</f>
        <v/>
      </c>
      <c r="E145" s="524"/>
      <c r="G145" s="282" t="s">
        <v>1913</v>
      </c>
      <c r="H145" s="278" t="s">
        <v>1905</v>
      </c>
      <c r="I145" s="282" t="s">
        <v>1913</v>
      </c>
      <c r="J145" s="282">
        <v>40</v>
      </c>
      <c r="K145" s="278"/>
      <c r="L145" s="278"/>
      <c r="M145" s="278"/>
      <c r="N145" s="278"/>
      <c r="O145" s="278"/>
      <c r="P145" s="278"/>
      <c r="Q145" s="278"/>
      <c r="R145" s="278"/>
      <c r="S145" s="278"/>
      <c r="T145" s="278"/>
      <c r="U145" s="278"/>
      <c r="V145" s="278"/>
      <c r="W145" s="278"/>
      <c r="X145" s="278"/>
      <c r="Y145" s="278"/>
      <c r="Z145" s="278"/>
      <c r="AA145" s="278"/>
      <c r="AB145" s="278"/>
    </row>
    <row r="146" spans="1:28" ht="19.5">
      <c r="A146" s="673"/>
      <c r="B146" s="685" t="s">
        <v>2140</v>
      </c>
      <c r="C146" s="692"/>
      <c r="D146" s="691" t="str">
        <f>IF('Effort Measure'!K19="","",'Effort Measure'!K19)</f>
        <v/>
      </c>
      <c r="E146" s="524"/>
      <c r="G146" s="282" t="s">
        <v>1914</v>
      </c>
      <c r="H146" s="278" t="s">
        <v>1905</v>
      </c>
      <c r="I146" s="282" t="s">
        <v>1914</v>
      </c>
      <c r="J146" s="282">
        <v>41</v>
      </c>
      <c r="K146" s="278"/>
      <c r="L146" s="278"/>
      <c r="M146" s="278"/>
      <c r="N146" s="278"/>
      <c r="O146" s="278"/>
      <c r="P146" s="278"/>
      <c r="Q146" s="278"/>
      <c r="R146" s="278"/>
      <c r="S146" s="278"/>
      <c r="T146" s="278"/>
      <c r="U146" s="278"/>
      <c r="V146" s="278"/>
      <c r="W146" s="278"/>
      <c r="X146" s="278"/>
      <c r="Y146" s="278"/>
      <c r="Z146" s="278"/>
      <c r="AA146" s="278"/>
      <c r="AB146" s="278"/>
    </row>
    <row r="147" spans="1:28" ht="19.5">
      <c r="A147" s="673"/>
      <c r="B147" s="685" t="s">
        <v>2116</v>
      </c>
      <c r="C147" s="692">
        <f>'Effort Measure'!I21</f>
        <v>0</v>
      </c>
      <c r="D147" s="691" t="str">
        <f>'Effort Measure'!K21</f>
        <v/>
      </c>
      <c r="E147" s="524"/>
      <c r="G147" s="282" t="s">
        <v>119</v>
      </c>
      <c r="H147" s="278" t="s">
        <v>1905</v>
      </c>
      <c r="I147" s="282" t="s">
        <v>119</v>
      </c>
      <c r="J147" s="282">
        <v>42</v>
      </c>
      <c r="K147" s="278"/>
      <c r="L147" s="278"/>
      <c r="M147" s="278"/>
      <c r="N147" s="278"/>
      <c r="O147" s="278"/>
      <c r="P147" s="278"/>
      <c r="Q147" s="278"/>
      <c r="R147" s="278"/>
      <c r="S147" s="278"/>
      <c r="T147" s="278"/>
      <c r="U147" s="278"/>
      <c r="V147" s="278"/>
      <c r="W147" s="278"/>
      <c r="X147" s="278"/>
      <c r="Y147" s="278"/>
      <c r="Z147" s="278"/>
      <c r="AA147" s="278"/>
      <c r="AB147" s="278"/>
    </row>
    <row r="148" spans="1:28" ht="19.5">
      <c r="A148" s="673"/>
      <c r="B148" s="685" t="s">
        <v>2121</v>
      </c>
      <c r="C148" s="692">
        <f>'Effort Measure'!I23</f>
        <v>0</v>
      </c>
      <c r="D148" s="691" t="str">
        <f>'Effort Measure'!K23</f>
        <v/>
      </c>
      <c r="E148" s="524"/>
      <c r="G148" s="282" t="s">
        <v>1915</v>
      </c>
      <c r="H148" s="278" t="s">
        <v>1905</v>
      </c>
      <c r="I148" s="282" t="s">
        <v>1915</v>
      </c>
      <c r="J148" s="282">
        <v>43</v>
      </c>
      <c r="K148" s="278"/>
      <c r="L148" s="278"/>
      <c r="M148" s="278"/>
      <c r="N148" s="278"/>
      <c r="O148" s="278"/>
      <c r="P148" s="278"/>
      <c r="Q148" s="278"/>
      <c r="R148" s="278"/>
      <c r="S148" s="278"/>
      <c r="T148" s="278"/>
      <c r="U148" s="278"/>
      <c r="V148" s="278"/>
      <c r="W148" s="278"/>
      <c r="X148" s="278"/>
      <c r="Y148" s="278"/>
      <c r="Z148" s="278"/>
      <c r="AA148" s="278"/>
      <c r="AB148" s="278"/>
    </row>
    <row r="149" spans="1:28" ht="19.5">
      <c r="A149" s="673"/>
      <c r="B149" s="685" t="s">
        <v>2142</v>
      </c>
      <c r="C149" s="692">
        <f>'Effort Measure'!I25</f>
        <v>0</v>
      </c>
      <c r="D149" s="691" t="str">
        <f>IF('Effort Measure'!K25="","", 'Effort Measure'!K25)</f>
        <v/>
      </c>
      <c r="E149" s="524"/>
      <c r="G149" s="282" t="s">
        <v>1916</v>
      </c>
      <c r="H149" s="278" t="s">
        <v>1905</v>
      </c>
      <c r="I149" s="282" t="s">
        <v>1916</v>
      </c>
      <c r="J149" s="282">
        <v>44</v>
      </c>
      <c r="K149" s="278"/>
      <c r="L149" s="278"/>
      <c r="M149" s="278"/>
      <c r="N149" s="278"/>
      <c r="O149" s="278"/>
      <c r="P149" s="278"/>
      <c r="Q149" s="278"/>
      <c r="R149" s="278"/>
      <c r="S149" s="278"/>
      <c r="T149" s="278"/>
      <c r="U149" s="278"/>
      <c r="V149" s="278"/>
      <c r="W149" s="278"/>
      <c r="X149" s="278"/>
      <c r="Y149" s="278"/>
      <c r="Z149" s="278"/>
      <c r="AA149" s="278"/>
      <c r="AB149" s="278"/>
    </row>
    <row r="150" spans="1:28" ht="19.5">
      <c r="A150" s="686"/>
      <c r="B150" s="687" t="s">
        <v>2117</v>
      </c>
      <c r="C150" s="694" t="str">
        <f>'Effort Measure'!I27</f>
        <v/>
      </c>
      <c r="D150" s="695" t="str">
        <f>'Effort Measure'!K27</f>
        <v/>
      </c>
      <c r="E150" s="637"/>
      <c r="G150" s="282" t="s">
        <v>120</v>
      </c>
      <c r="H150" s="278" t="s">
        <v>1905</v>
      </c>
      <c r="I150" s="282" t="s">
        <v>120</v>
      </c>
      <c r="J150" s="282">
        <v>45</v>
      </c>
      <c r="K150" s="278"/>
      <c r="L150" s="278"/>
      <c r="M150" s="278"/>
      <c r="N150" s="278"/>
      <c r="O150" s="278"/>
      <c r="P150" s="278"/>
      <c r="Q150" s="278"/>
      <c r="R150" s="278"/>
      <c r="S150" s="278"/>
      <c r="T150" s="278"/>
      <c r="U150" s="278"/>
      <c r="V150" s="278"/>
      <c r="W150" s="278"/>
      <c r="X150" s="278"/>
      <c r="Y150" s="278"/>
      <c r="Z150" s="278"/>
      <c r="AA150" s="278"/>
      <c r="AB150" s="278"/>
    </row>
    <row r="151" spans="1:28" ht="19.5">
      <c r="E151" s="638"/>
      <c r="G151" s="282" t="s">
        <v>1917</v>
      </c>
      <c r="H151" s="278" t="s">
        <v>1905</v>
      </c>
      <c r="I151" s="282" t="s">
        <v>1917</v>
      </c>
      <c r="J151" s="282">
        <v>46</v>
      </c>
      <c r="K151" s="278"/>
      <c r="L151" s="278"/>
      <c r="M151" s="278"/>
      <c r="N151" s="278"/>
      <c r="O151" s="278"/>
      <c r="P151" s="278"/>
      <c r="Q151" s="278"/>
      <c r="R151" s="278"/>
      <c r="S151" s="278"/>
      <c r="T151" s="278"/>
      <c r="U151" s="278"/>
      <c r="V151" s="278"/>
      <c r="W151" s="278"/>
      <c r="X151" s="278"/>
      <c r="Y151" s="278"/>
      <c r="Z151" s="278"/>
      <c r="AA151" s="278"/>
      <c r="AB151" s="278"/>
    </row>
    <row r="152" spans="1:28" ht="15.75">
      <c r="G152" s="282" t="s">
        <v>121</v>
      </c>
      <c r="H152" s="278" t="s">
        <v>1905</v>
      </c>
      <c r="I152" s="282" t="s">
        <v>121</v>
      </c>
      <c r="J152" s="282">
        <v>47</v>
      </c>
      <c r="K152" s="278"/>
      <c r="L152" s="278"/>
      <c r="M152" s="278"/>
      <c r="N152" s="278"/>
      <c r="O152" s="278"/>
      <c r="P152" s="278"/>
      <c r="Q152" s="278"/>
      <c r="R152" s="278"/>
      <c r="S152" s="278"/>
      <c r="T152" s="278"/>
      <c r="U152" s="278"/>
      <c r="V152" s="278"/>
      <c r="W152" s="278"/>
      <c r="X152" s="278"/>
      <c r="Y152" s="278"/>
      <c r="Z152" s="278"/>
      <c r="AA152" s="278"/>
      <c r="AB152" s="278"/>
    </row>
    <row r="153" spans="1:28" ht="15.75">
      <c r="G153" s="282" t="s">
        <v>1918</v>
      </c>
      <c r="H153" s="278" t="s">
        <v>1905</v>
      </c>
      <c r="I153" s="282" t="s">
        <v>1918</v>
      </c>
      <c r="J153" s="282">
        <v>48</v>
      </c>
      <c r="K153" s="278"/>
      <c r="L153" s="278"/>
      <c r="M153" s="278"/>
      <c r="N153" s="278"/>
      <c r="O153" s="278"/>
      <c r="P153" s="278"/>
      <c r="Q153" s="278"/>
      <c r="R153" s="278"/>
      <c r="S153" s="278"/>
      <c r="T153" s="278"/>
      <c r="U153" s="278"/>
      <c r="V153" s="278"/>
      <c r="W153" s="278"/>
      <c r="X153" s="278"/>
      <c r="Y153" s="278"/>
      <c r="Z153" s="278"/>
      <c r="AA153" s="278"/>
      <c r="AB153" s="278"/>
    </row>
    <row r="154" spans="1:28" ht="15.75">
      <c r="G154" s="282" t="s">
        <v>1919</v>
      </c>
      <c r="H154" s="278" t="s">
        <v>1905</v>
      </c>
      <c r="I154" s="282" t="s">
        <v>1919</v>
      </c>
      <c r="J154" s="282">
        <v>49</v>
      </c>
      <c r="K154" s="278"/>
      <c r="L154" s="278"/>
      <c r="M154" s="278"/>
      <c r="N154" s="278"/>
      <c r="O154" s="278"/>
      <c r="P154" s="278"/>
      <c r="Q154" s="278"/>
      <c r="R154" s="278"/>
      <c r="S154" s="278"/>
      <c r="T154" s="278"/>
      <c r="U154" s="278"/>
      <c r="V154" s="278"/>
      <c r="W154" s="278"/>
      <c r="X154" s="278"/>
      <c r="Y154" s="278"/>
      <c r="Z154" s="278"/>
      <c r="AA154" s="278"/>
      <c r="AB154" s="278"/>
    </row>
    <row r="155" spans="1:28" ht="15.75">
      <c r="G155" s="282" t="s">
        <v>50</v>
      </c>
      <c r="H155" s="278" t="s">
        <v>1905</v>
      </c>
      <c r="I155" s="282" t="s">
        <v>50</v>
      </c>
      <c r="J155" s="282">
        <v>50</v>
      </c>
      <c r="K155" s="278"/>
      <c r="L155" s="278"/>
      <c r="M155" s="278"/>
      <c r="N155" s="278"/>
      <c r="O155" s="278"/>
      <c r="P155" s="278"/>
      <c r="Q155" s="278"/>
      <c r="R155" s="278"/>
      <c r="S155" s="278"/>
      <c r="T155" s="278"/>
      <c r="U155" s="278"/>
      <c r="V155" s="278"/>
      <c r="W155" s="278"/>
      <c r="X155" s="278"/>
      <c r="Y155" s="278"/>
      <c r="Z155" s="278"/>
      <c r="AA155" s="278"/>
      <c r="AB155" s="278"/>
    </row>
    <row r="156" spans="1:28" ht="15.75">
      <c r="G156" s="282" t="s">
        <v>1920</v>
      </c>
      <c r="H156" s="278" t="s">
        <v>1905</v>
      </c>
      <c r="I156" s="282" t="s">
        <v>1920</v>
      </c>
      <c r="J156" s="282">
        <v>51</v>
      </c>
      <c r="K156" s="278"/>
      <c r="L156" s="278"/>
      <c r="M156" s="278"/>
      <c r="N156" s="278"/>
      <c r="O156" s="278"/>
      <c r="P156" s="278"/>
      <c r="Q156" s="278"/>
      <c r="R156" s="278"/>
      <c r="S156" s="278"/>
      <c r="T156" s="278"/>
      <c r="U156" s="278"/>
      <c r="V156" s="278"/>
      <c r="W156" s="278"/>
      <c r="X156" s="278"/>
      <c r="Y156" s="278"/>
      <c r="Z156" s="278"/>
      <c r="AA156" s="278"/>
      <c r="AB156" s="278"/>
    </row>
    <row r="157" spans="1:28" ht="15.75">
      <c r="G157" s="282" t="s">
        <v>1921</v>
      </c>
      <c r="H157" s="278" t="s">
        <v>1905</v>
      </c>
      <c r="I157" s="282" t="s">
        <v>1921</v>
      </c>
      <c r="J157" s="282">
        <v>52</v>
      </c>
      <c r="K157" s="278"/>
      <c r="L157" s="278"/>
      <c r="M157" s="278"/>
      <c r="N157" s="278"/>
      <c r="O157" s="278"/>
      <c r="P157" s="278"/>
      <c r="Q157" s="278"/>
      <c r="R157" s="278"/>
      <c r="S157" s="278"/>
      <c r="T157" s="278"/>
      <c r="U157" s="278"/>
      <c r="V157" s="278"/>
      <c r="W157" s="278"/>
      <c r="X157" s="278"/>
      <c r="Y157" s="278"/>
      <c r="Z157" s="278"/>
      <c r="AA157" s="278"/>
      <c r="AB157" s="278"/>
    </row>
    <row r="158" spans="1:28" ht="15.75">
      <c r="G158" s="282" t="s">
        <v>122</v>
      </c>
      <c r="H158" s="278" t="s">
        <v>1905</v>
      </c>
      <c r="I158" s="282" t="s">
        <v>122</v>
      </c>
      <c r="J158" s="282">
        <v>53</v>
      </c>
      <c r="K158" s="278"/>
      <c r="L158" s="278"/>
      <c r="M158" s="278"/>
      <c r="N158" s="278"/>
      <c r="O158" s="278"/>
      <c r="P158" s="278"/>
      <c r="Q158" s="278"/>
      <c r="R158" s="278"/>
      <c r="S158" s="278"/>
      <c r="T158" s="278"/>
      <c r="U158" s="278"/>
      <c r="V158" s="278"/>
      <c r="W158" s="278"/>
      <c r="X158" s="278"/>
      <c r="Y158" s="278"/>
      <c r="Z158" s="278"/>
      <c r="AA158" s="278"/>
      <c r="AB158" s="278"/>
    </row>
    <row r="159" spans="1:28" ht="15.75">
      <c r="G159" s="282" t="s">
        <v>1922</v>
      </c>
      <c r="H159" s="278" t="s">
        <v>1905</v>
      </c>
      <c r="I159" s="282" t="s">
        <v>1922</v>
      </c>
      <c r="J159" s="282">
        <v>54</v>
      </c>
      <c r="K159" s="278"/>
      <c r="L159" s="278"/>
      <c r="M159" s="278"/>
      <c r="N159" s="278"/>
      <c r="O159" s="278"/>
      <c r="P159" s="278"/>
      <c r="Q159" s="278"/>
      <c r="R159" s="278"/>
      <c r="S159" s="278"/>
      <c r="T159" s="278"/>
      <c r="U159" s="278"/>
      <c r="V159" s="278"/>
      <c r="W159" s="278"/>
      <c r="X159" s="278"/>
      <c r="Y159" s="278"/>
      <c r="Z159" s="278"/>
      <c r="AA159" s="278"/>
      <c r="AB159" s="278"/>
    </row>
    <row r="160" spans="1:28" ht="15.75">
      <c r="G160" s="282" t="s">
        <v>123</v>
      </c>
      <c r="H160" s="278" t="s">
        <v>1905</v>
      </c>
      <c r="I160" s="282" t="s">
        <v>123</v>
      </c>
      <c r="J160" s="282">
        <v>55</v>
      </c>
      <c r="K160" s="278"/>
      <c r="L160" s="278"/>
      <c r="M160" s="278"/>
      <c r="N160" s="278"/>
      <c r="O160" s="278"/>
      <c r="P160" s="278"/>
      <c r="Q160" s="278"/>
      <c r="R160" s="278"/>
      <c r="S160" s="278"/>
      <c r="T160" s="278"/>
      <c r="U160" s="278"/>
      <c r="V160" s="278"/>
      <c r="W160" s="278"/>
      <c r="X160" s="278"/>
      <c r="Y160" s="278"/>
      <c r="Z160" s="278"/>
      <c r="AA160" s="278"/>
      <c r="AB160" s="278"/>
    </row>
    <row r="161" spans="7:28" ht="15.75">
      <c r="G161" s="282" t="s">
        <v>1923</v>
      </c>
      <c r="H161" s="278" t="s">
        <v>1905</v>
      </c>
      <c r="I161" s="282" t="s">
        <v>1923</v>
      </c>
      <c r="J161" s="282">
        <v>56</v>
      </c>
      <c r="K161" s="278"/>
      <c r="L161" s="278"/>
      <c r="M161" s="278"/>
      <c r="N161" s="278"/>
      <c r="O161" s="278"/>
      <c r="P161" s="278"/>
      <c r="Q161" s="278"/>
      <c r="R161" s="278"/>
      <c r="S161" s="278"/>
      <c r="T161" s="278"/>
      <c r="U161" s="278"/>
      <c r="V161" s="278"/>
      <c r="W161" s="278"/>
      <c r="X161" s="278"/>
      <c r="Y161" s="278"/>
      <c r="Z161" s="278"/>
      <c r="AA161" s="278"/>
      <c r="AB161" s="278"/>
    </row>
    <row r="162" spans="7:28" ht="15.75">
      <c r="G162" s="282" t="s">
        <v>1924</v>
      </c>
      <c r="H162" s="278" t="s">
        <v>1905</v>
      </c>
      <c r="I162" s="282" t="s">
        <v>1924</v>
      </c>
      <c r="J162" s="282">
        <v>57</v>
      </c>
      <c r="K162" s="278"/>
      <c r="L162" s="278"/>
      <c r="M162" s="278"/>
      <c r="N162" s="278"/>
      <c r="O162" s="278"/>
      <c r="P162" s="278"/>
      <c r="Q162" s="278"/>
      <c r="R162" s="278"/>
      <c r="S162" s="278"/>
      <c r="T162" s="278"/>
      <c r="U162" s="278"/>
      <c r="V162" s="278"/>
      <c r="W162" s="278"/>
      <c r="X162" s="278"/>
      <c r="Y162" s="278"/>
      <c r="Z162" s="278"/>
      <c r="AA162" s="278"/>
      <c r="AB162" s="278"/>
    </row>
    <row r="163" spans="7:28" ht="15.75">
      <c r="G163" s="282" t="s">
        <v>124</v>
      </c>
      <c r="H163" s="278" t="s">
        <v>1905</v>
      </c>
      <c r="I163" s="282" t="s">
        <v>124</v>
      </c>
      <c r="J163" s="282">
        <v>58</v>
      </c>
      <c r="K163" s="278"/>
      <c r="L163" s="278"/>
      <c r="M163" s="278"/>
      <c r="N163" s="278"/>
      <c r="O163" s="278"/>
      <c r="P163" s="278"/>
      <c r="Q163" s="278"/>
      <c r="R163" s="278"/>
      <c r="S163" s="278"/>
      <c r="T163" s="278"/>
      <c r="U163" s="278"/>
      <c r="V163" s="278"/>
      <c r="W163" s="278"/>
      <c r="X163" s="278"/>
      <c r="Y163" s="278"/>
      <c r="Z163" s="278"/>
      <c r="AA163" s="278"/>
      <c r="AB163" s="278"/>
    </row>
    <row r="164" spans="7:28" ht="15.75">
      <c r="G164" s="282" t="s">
        <v>1925</v>
      </c>
      <c r="H164" s="278" t="s">
        <v>1905</v>
      </c>
      <c r="I164" s="282" t="s">
        <v>1925</v>
      </c>
      <c r="J164" s="282">
        <v>59</v>
      </c>
      <c r="K164" s="278"/>
      <c r="L164" s="278"/>
      <c r="M164" s="278"/>
      <c r="N164" s="278"/>
      <c r="O164" s="278"/>
      <c r="P164" s="278"/>
      <c r="Q164" s="278"/>
      <c r="R164" s="278"/>
      <c r="S164" s="278"/>
      <c r="T164" s="278"/>
      <c r="U164" s="278"/>
      <c r="V164" s="278"/>
      <c r="W164" s="278"/>
      <c r="X164" s="278"/>
      <c r="Y164" s="278"/>
      <c r="Z164" s="278"/>
      <c r="AA164" s="278"/>
      <c r="AB164" s="278"/>
    </row>
    <row r="165" spans="7:28" ht="15.75">
      <c r="G165" s="282" t="s">
        <v>1926</v>
      </c>
      <c r="H165" s="278" t="s">
        <v>1905</v>
      </c>
      <c r="I165" s="282" t="s">
        <v>1926</v>
      </c>
      <c r="J165" s="282">
        <v>60</v>
      </c>
      <c r="K165" s="278"/>
      <c r="L165" s="278"/>
      <c r="M165" s="278"/>
      <c r="N165" s="278"/>
      <c r="O165" s="278"/>
      <c r="P165" s="278"/>
      <c r="Q165" s="278"/>
      <c r="R165" s="278"/>
      <c r="S165" s="278"/>
      <c r="T165" s="278"/>
      <c r="U165" s="278"/>
      <c r="V165" s="278"/>
      <c r="W165" s="278"/>
      <c r="X165" s="278"/>
      <c r="Y165" s="278"/>
      <c r="Z165" s="278"/>
      <c r="AA165" s="278"/>
      <c r="AB165" s="278"/>
    </row>
    <row r="166" spans="7:28" ht="15.75">
      <c r="G166" s="282" t="s">
        <v>125</v>
      </c>
      <c r="H166" s="278" t="s">
        <v>1905</v>
      </c>
      <c r="I166" s="282" t="s">
        <v>125</v>
      </c>
      <c r="J166" s="282">
        <v>61</v>
      </c>
      <c r="K166" s="278"/>
      <c r="L166" s="278"/>
      <c r="M166" s="278"/>
      <c r="N166" s="278"/>
      <c r="O166" s="278"/>
      <c r="P166" s="278"/>
      <c r="Q166" s="278"/>
      <c r="R166" s="278"/>
      <c r="S166" s="278"/>
      <c r="T166" s="278"/>
      <c r="U166" s="278"/>
      <c r="V166" s="278"/>
      <c r="W166" s="278"/>
      <c r="X166" s="278"/>
      <c r="Y166" s="278"/>
      <c r="Z166" s="278"/>
      <c r="AA166" s="278"/>
      <c r="AB166" s="278"/>
    </row>
    <row r="167" spans="7:28" ht="15.75">
      <c r="G167" s="282" t="s">
        <v>1927</v>
      </c>
      <c r="H167" s="278" t="s">
        <v>1905</v>
      </c>
      <c r="I167" s="282" t="s">
        <v>1927</v>
      </c>
      <c r="J167" s="282">
        <v>62</v>
      </c>
      <c r="K167" s="278"/>
      <c r="L167" s="278"/>
      <c r="M167" s="278"/>
      <c r="N167" s="278"/>
      <c r="O167" s="278"/>
      <c r="P167" s="278"/>
      <c r="Q167" s="278"/>
      <c r="R167" s="278"/>
      <c r="S167" s="278"/>
      <c r="T167" s="278"/>
      <c r="U167" s="278"/>
      <c r="V167" s="278"/>
      <c r="W167" s="278"/>
      <c r="X167" s="278"/>
      <c r="Y167" s="278"/>
      <c r="Z167" s="278"/>
      <c r="AA167" s="278"/>
      <c r="AB167" s="278"/>
    </row>
    <row r="168" spans="7:28" ht="15.75">
      <c r="G168" s="282" t="s">
        <v>51</v>
      </c>
      <c r="H168" s="278" t="s">
        <v>1905</v>
      </c>
      <c r="I168" s="282" t="s">
        <v>51</v>
      </c>
      <c r="J168" s="282">
        <v>63</v>
      </c>
      <c r="K168" s="278"/>
      <c r="L168" s="278"/>
      <c r="M168" s="278"/>
      <c r="N168" s="278"/>
      <c r="O168" s="278"/>
      <c r="P168" s="278"/>
      <c r="Q168" s="278"/>
      <c r="R168" s="278"/>
      <c r="S168" s="278"/>
      <c r="T168" s="278"/>
      <c r="U168" s="278"/>
      <c r="V168" s="278"/>
      <c r="W168" s="278"/>
      <c r="X168" s="278"/>
      <c r="Y168" s="278"/>
      <c r="Z168" s="278"/>
      <c r="AA168" s="278"/>
      <c r="AB168" s="278"/>
    </row>
    <row r="169" spans="7:28" ht="15.75">
      <c r="G169" s="282" t="s">
        <v>1928</v>
      </c>
      <c r="H169" s="278" t="s">
        <v>1905</v>
      </c>
      <c r="I169" s="282" t="s">
        <v>1928</v>
      </c>
      <c r="J169" s="282">
        <v>64</v>
      </c>
      <c r="K169" s="278"/>
      <c r="L169" s="278"/>
      <c r="M169" s="278"/>
      <c r="N169" s="278"/>
      <c r="O169" s="278"/>
      <c r="P169" s="278"/>
      <c r="Q169" s="278"/>
      <c r="R169" s="278"/>
      <c r="S169" s="278"/>
      <c r="T169" s="278"/>
      <c r="U169" s="278"/>
      <c r="V169" s="278"/>
      <c r="W169" s="278"/>
      <c r="X169" s="278"/>
      <c r="Y169" s="278"/>
      <c r="Z169" s="278"/>
      <c r="AA169" s="278"/>
      <c r="AB169" s="278"/>
    </row>
    <row r="170" spans="7:28" ht="15.75">
      <c r="G170" s="282" t="s">
        <v>1929</v>
      </c>
      <c r="H170" s="278" t="s">
        <v>1905</v>
      </c>
      <c r="I170" s="282" t="s">
        <v>1929</v>
      </c>
      <c r="J170" s="282">
        <v>65</v>
      </c>
      <c r="K170" s="278"/>
      <c r="L170" s="278"/>
      <c r="M170" s="278"/>
      <c r="N170" s="278"/>
      <c r="O170" s="278"/>
      <c r="P170" s="278"/>
      <c r="Q170" s="278"/>
      <c r="R170" s="278"/>
      <c r="S170" s="278"/>
      <c r="T170" s="278"/>
      <c r="U170" s="278"/>
      <c r="V170" s="278"/>
      <c r="W170" s="278"/>
      <c r="X170" s="278"/>
      <c r="Y170" s="278"/>
      <c r="Z170" s="278"/>
      <c r="AA170" s="278"/>
      <c r="AB170" s="278"/>
    </row>
    <row r="171" spans="7:28" ht="15.75">
      <c r="G171" s="282" t="s">
        <v>126</v>
      </c>
      <c r="H171" s="278" t="s">
        <v>1905</v>
      </c>
      <c r="I171" s="282" t="s">
        <v>126</v>
      </c>
      <c r="J171" s="282">
        <v>66</v>
      </c>
      <c r="K171" s="278"/>
      <c r="L171" s="278"/>
      <c r="M171" s="278"/>
      <c r="N171" s="278"/>
      <c r="O171" s="278"/>
      <c r="P171" s="278"/>
      <c r="Q171" s="278"/>
      <c r="R171" s="278"/>
      <c r="S171" s="278"/>
      <c r="T171" s="278"/>
      <c r="U171" s="278"/>
      <c r="V171" s="278"/>
      <c r="W171" s="278"/>
      <c r="X171" s="278"/>
      <c r="Y171" s="278"/>
      <c r="Z171" s="278"/>
      <c r="AA171" s="278"/>
      <c r="AB171" s="278"/>
    </row>
    <row r="172" spans="7:28" ht="15.75">
      <c r="G172" s="282" t="s">
        <v>1930</v>
      </c>
      <c r="H172" s="278" t="s">
        <v>1905</v>
      </c>
      <c r="I172" s="282" t="s">
        <v>1930</v>
      </c>
      <c r="J172" s="282">
        <v>67</v>
      </c>
      <c r="K172" s="278"/>
      <c r="L172" s="278"/>
      <c r="M172" s="278"/>
      <c r="N172" s="278"/>
      <c r="O172" s="278"/>
      <c r="P172" s="278"/>
      <c r="Q172" s="278"/>
      <c r="R172" s="278"/>
      <c r="S172" s="278"/>
      <c r="T172" s="278"/>
      <c r="U172" s="278"/>
      <c r="V172" s="278"/>
      <c r="W172" s="278"/>
      <c r="X172" s="278"/>
      <c r="Y172" s="278"/>
      <c r="Z172" s="278"/>
      <c r="AA172" s="278"/>
      <c r="AB172" s="278"/>
    </row>
    <row r="173" spans="7:28" ht="15.75">
      <c r="G173" s="282" t="s">
        <v>127</v>
      </c>
      <c r="H173" s="278" t="s">
        <v>1905</v>
      </c>
      <c r="I173" s="282" t="s">
        <v>127</v>
      </c>
      <c r="J173" s="282">
        <v>68</v>
      </c>
      <c r="K173" s="278"/>
      <c r="L173" s="278"/>
      <c r="M173" s="278"/>
      <c r="N173" s="278"/>
      <c r="O173" s="278"/>
      <c r="P173" s="278"/>
      <c r="Q173" s="278"/>
      <c r="R173" s="278"/>
      <c r="S173" s="278"/>
      <c r="T173" s="278"/>
      <c r="U173" s="278"/>
      <c r="V173" s="278"/>
      <c r="W173" s="278"/>
      <c r="X173" s="278"/>
      <c r="Y173" s="278"/>
      <c r="Z173" s="278"/>
      <c r="AA173" s="278"/>
      <c r="AB173" s="278"/>
    </row>
    <row r="174" spans="7:28" ht="15.75">
      <c r="G174" s="282" t="s">
        <v>1931</v>
      </c>
      <c r="H174" s="278" t="s">
        <v>1905</v>
      </c>
      <c r="I174" s="282" t="s">
        <v>1931</v>
      </c>
      <c r="J174" s="282">
        <v>69</v>
      </c>
      <c r="K174" s="278"/>
      <c r="L174" s="278"/>
      <c r="M174" s="278"/>
      <c r="N174" s="278"/>
      <c r="O174" s="278"/>
      <c r="P174" s="278"/>
      <c r="Q174" s="278"/>
      <c r="R174" s="278"/>
      <c r="S174" s="278"/>
      <c r="T174" s="278"/>
      <c r="U174" s="278"/>
      <c r="V174" s="278"/>
      <c r="W174" s="278"/>
      <c r="X174" s="278"/>
      <c r="Y174" s="278"/>
      <c r="Z174" s="278"/>
      <c r="AA174" s="278"/>
      <c r="AB174" s="278"/>
    </row>
    <row r="175" spans="7:28" ht="15.75">
      <c r="G175" s="282" t="s">
        <v>128</v>
      </c>
      <c r="H175" s="278" t="s">
        <v>1905</v>
      </c>
      <c r="I175" s="282" t="s">
        <v>128</v>
      </c>
      <c r="J175" s="282">
        <v>70</v>
      </c>
      <c r="K175" s="278"/>
      <c r="L175" s="278"/>
      <c r="M175" s="278"/>
      <c r="N175" s="278"/>
      <c r="O175" s="278"/>
      <c r="P175" s="278"/>
      <c r="Q175" s="278"/>
      <c r="R175" s="278"/>
      <c r="S175" s="278"/>
      <c r="T175" s="278"/>
      <c r="U175" s="278"/>
      <c r="V175" s="278"/>
      <c r="W175" s="278"/>
      <c r="X175" s="278"/>
      <c r="Y175" s="278"/>
      <c r="Z175" s="278"/>
      <c r="AA175" s="278"/>
      <c r="AB175" s="278"/>
    </row>
    <row r="176" spans="7:28" ht="15.75">
      <c r="G176" s="282" t="s">
        <v>1932</v>
      </c>
      <c r="H176" s="278" t="s">
        <v>1905</v>
      </c>
      <c r="I176" s="282" t="s">
        <v>1932</v>
      </c>
      <c r="J176" s="282">
        <v>71</v>
      </c>
      <c r="K176" s="278"/>
      <c r="L176" s="278"/>
      <c r="M176" s="278"/>
      <c r="N176" s="278"/>
      <c r="O176" s="278"/>
      <c r="P176" s="278"/>
      <c r="Q176" s="278"/>
      <c r="R176" s="278"/>
      <c r="S176" s="278"/>
      <c r="T176" s="278"/>
      <c r="U176" s="278"/>
      <c r="V176" s="278"/>
      <c r="W176" s="278"/>
      <c r="X176" s="278"/>
      <c r="Y176" s="278"/>
      <c r="Z176" s="278"/>
      <c r="AA176" s="278"/>
      <c r="AB176" s="278"/>
    </row>
    <row r="177" spans="7:28" ht="15.75">
      <c r="G177" s="282" t="s">
        <v>1933</v>
      </c>
      <c r="H177" s="278" t="s">
        <v>1905</v>
      </c>
      <c r="I177" s="282" t="s">
        <v>1933</v>
      </c>
      <c r="J177" s="282">
        <v>72</v>
      </c>
      <c r="K177" s="278"/>
      <c r="L177" s="278"/>
      <c r="M177" s="278"/>
      <c r="N177" s="278"/>
      <c r="O177" s="278"/>
      <c r="P177" s="278"/>
      <c r="Q177" s="278"/>
      <c r="R177" s="278"/>
      <c r="S177" s="278"/>
      <c r="T177" s="278"/>
      <c r="U177" s="278"/>
      <c r="V177" s="278"/>
      <c r="W177" s="278"/>
      <c r="X177" s="278"/>
      <c r="Y177" s="278"/>
      <c r="Z177" s="278"/>
      <c r="AA177" s="278"/>
      <c r="AB177" s="278"/>
    </row>
    <row r="178" spans="7:28" ht="15.75">
      <c r="G178" s="282" t="s">
        <v>129</v>
      </c>
      <c r="H178" s="278" t="s">
        <v>1905</v>
      </c>
      <c r="I178" s="282" t="s">
        <v>129</v>
      </c>
      <c r="J178" s="282">
        <v>73</v>
      </c>
      <c r="K178" s="278"/>
      <c r="L178" s="278"/>
      <c r="M178" s="278"/>
      <c r="N178" s="278"/>
      <c r="O178" s="278"/>
      <c r="P178" s="278"/>
      <c r="Q178" s="278"/>
      <c r="R178" s="278"/>
      <c r="S178" s="278"/>
      <c r="T178" s="278"/>
      <c r="U178" s="278"/>
      <c r="V178" s="278"/>
      <c r="W178" s="278"/>
      <c r="X178" s="278"/>
      <c r="Y178" s="278"/>
      <c r="Z178" s="278"/>
      <c r="AA178" s="278"/>
      <c r="AB178" s="278"/>
    </row>
    <row r="179" spans="7:28" ht="15.75">
      <c r="G179" s="282" t="s">
        <v>1934</v>
      </c>
      <c r="H179" s="278" t="s">
        <v>1905</v>
      </c>
      <c r="I179" s="282" t="s">
        <v>1934</v>
      </c>
      <c r="J179" s="282">
        <v>74</v>
      </c>
      <c r="K179" s="278"/>
      <c r="L179" s="278"/>
      <c r="M179" s="278"/>
      <c r="N179" s="278"/>
      <c r="O179" s="278"/>
      <c r="P179" s="278"/>
      <c r="Q179" s="278"/>
      <c r="R179" s="278"/>
      <c r="S179" s="278"/>
      <c r="T179" s="278"/>
      <c r="U179" s="278"/>
      <c r="V179" s="278"/>
      <c r="W179" s="278"/>
      <c r="X179" s="278"/>
      <c r="Y179" s="278"/>
      <c r="Z179" s="278"/>
      <c r="AA179" s="278"/>
      <c r="AB179" s="278"/>
    </row>
    <row r="180" spans="7:28" ht="15.75">
      <c r="G180" s="282" t="s">
        <v>52</v>
      </c>
      <c r="H180" s="278" t="s">
        <v>1905</v>
      </c>
      <c r="I180" s="282" t="s">
        <v>52</v>
      </c>
      <c r="J180" s="282">
        <v>75</v>
      </c>
      <c r="K180" s="278"/>
      <c r="L180" s="278"/>
      <c r="M180" s="278"/>
      <c r="N180" s="278"/>
      <c r="O180" s="278"/>
      <c r="P180" s="278"/>
      <c r="Q180" s="278"/>
      <c r="R180" s="278"/>
      <c r="S180" s="278"/>
      <c r="T180" s="278"/>
      <c r="U180" s="278"/>
      <c r="V180" s="278"/>
      <c r="W180" s="278"/>
      <c r="X180" s="278"/>
      <c r="Y180" s="278"/>
      <c r="Z180" s="278"/>
      <c r="AA180" s="278"/>
      <c r="AB180" s="278"/>
    </row>
    <row r="181" spans="7:28" ht="15.75">
      <c r="G181" s="282" t="s">
        <v>1935</v>
      </c>
      <c r="H181" s="278" t="s">
        <v>1936</v>
      </c>
      <c r="I181" s="282" t="s">
        <v>1935</v>
      </c>
      <c r="J181" s="282">
        <v>76</v>
      </c>
      <c r="K181" s="278"/>
      <c r="L181" s="278"/>
      <c r="M181" s="278"/>
      <c r="N181" s="278"/>
      <c r="O181" s="278"/>
      <c r="P181" s="278"/>
      <c r="Q181" s="278"/>
      <c r="R181" s="278"/>
      <c r="S181" s="278"/>
      <c r="T181" s="278"/>
      <c r="U181" s="278"/>
      <c r="V181" s="278"/>
      <c r="W181" s="278"/>
      <c r="X181" s="278"/>
      <c r="Y181" s="278"/>
      <c r="Z181" s="278"/>
      <c r="AA181" s="278"/>
      <c r="AB181" s="278"/>
    </row>
    <row r="182" spans="7:28" ht="15.75">
      <c r="G182" s="282" t="s">
        <v>1573</v>
      </c>
      <c r="H182" s="278" t="s">
        <v>1936</v>
      </c>
      <c r="I182" s="282" t="s">
        <v>1573</v>
      </c>
      <c r="J182" s="282">
        <v>77</v>
      </c>
      <c r="K182" s="278"/>
      <c r="L182" s="278"/>
      <c r="M182" s="278"/>
      <c r="N182" s="278"/>
      <c r="O182" s="278"/>
      <c r="P182" s="278"/>
      <c r="Q182" s="278"/>
      <c r="R182" s="278"/>
      <c r="S182" s="278"/>
      <c r="T182" s="278"/>
      <c r="U182" s="278"/>
      <c r="V182" s="278"/>
      <c r="W182" s="278"/>
      <c r="X182" s="278"/>
      <c r="Y182" s="278"/>
      <c r="Z182" s="278"/>
      <c r="AA182" s="278"/>
      <c r="AB182" s="278"/>
    </row>
    <row r="183" spans="7:28" ht="15.75">
      <c r="G183" s="282" t="s">
        <v>1937</v>
      </c>
      <c r="H183" s="278" t="s">
        <v>1936</v>
      </c>
      <c r="I183" s="282" t="s">
        <v>1937</v>
      </c>
      <c r="J183" s="282">
        <v>78</v>
      </c>
      <c r="K183" s="278"/>
      <c r="L183" s="278"/>
      <c r="M183" s="278"/>
      <c r="N183" s="278"/>
      <c r="O183" s="278"/>
      <c r="P183" s="278"/>
      <c r="Q183" s="278"/>
      <c r="R183" s="278"/>
      <c r="S183" s="278"/>
      <c r="T183" s="278"/>
      <c r="U183" s="278"/>
      <c r="V183" s="278"/>
      <c r="W183" s="278"/>
      <c r="X183" s="278"/>
      <c r="Y183" s="278"/>
      <c r="Z183" s="278"/>
      <c r="AA183" s="278"/>
      <c r="AB183" s="278"/>
    </row>
    <row r="184" spans="7:28" ht="15.75">
      <c r="G184" s="282" t="s">
        <v>131</v>
      </c>
      <c r="H184" s="278" t="s">
        <v>1936</v>
      </c>
      <c r="I184" s="282" t="s">
        <v>131</v>
      </c>
      <c r="J184" s="282">
        <v>79</v>
      </c>
      <c r="K184" s="278"/>
      <c r="L184" s="278"/>
      <c r="M184" s="278"/>
      <c r="N184" s="278"/>
      <c r="O184" s="278"/>
      <c r="P184" s="278"/>
      <c r="Q184" s="278"/>
      <c r="R184" s="278"/>
      <c r="S184" s="278"/>
      <c r="T184" s="278"/>
      <c r="U184" s="278"/>
      <c r="V184" s="278"/>
      <c r="W184" s="278"/>
      <c r="X184" s="278"/>
      <c r="Y184" s="278"/>
      <c r="Z184" s="278"/>
      <c r="AA184" s="278"/>
      <c r="AB184" s="278"/>
    </row>
    <row r="185" spans="7:28" ht="15.75">
      <c r="G185" s="282" t="s">
        <v>1938</v>
      </c>
      <c r="H185" s="278" t="s">
        <v>1936</v>
      </c>
      <c r="I185" s="282" t="s">
        <v>1938</v>
      </c>
      <c r="J185" s="282">
        <v>80</v>
      </c>
      <c r="K185" s="278"/>
      <c r="L185" s="278"/>
      <c r="M185" s="278"/>
      <c r="N185" s="278"/>
      <c r="O185" s="278"/>
      <c r="P185" s="278"/>
      <c r="Q185" s="278"/>
      <c r="R185" s="278"/>
      <c r="S185" s="278"/>
      <c r="T185" s="278"/>
      <c r="U185" s="278"/>
      <c r="V185" s="278"/>
      <c r="W185" s="278"/>
      <c r="X185" s="278"/>
      <c r="Y185" s="278"/>
      <c r="Z185" s="278"/>
      <c r="AA185" s="278"/>
      <c r="AB185" s="278"/>
    </row>
    <row r="186" spans="7:28" ht="15.75">
      <c r="G186" s="282" t="s">
        <v>132</v>
      </c>
      <c r="H186" s="278" t="s">
        <v>1936</v>
      </c>
      <c r="I186" s="282" t="s">
        <v>132</v>
      </c>
      <c r="J186" s="282">
        <v>81</v>
      </c>
      <c r="K186" s="278"/>
      <c r="L186" s="278"/>
      <c r="M186" s="278"/>
      <c r="N186" s="278"/>
      <c r="O186" s="278"/>
      <c r="P186" s="278"/>
      <c r="Q186" s="278"/>
      <c r="R186" s="278"/>
      <c r="S186" s="278"/>
      <c r="T186" s="278"/>
      <c r="U186" s="278"/>
      <c r="V186" s="278"/>
      <c r="W186" s="278"/>
      <c r="X186" s="278"/>
      <c r="Y186" s="278"/>
      <c r="Z186" s="278"/>
      <c r="AA186" s="278"/>
      <c r="AB186" s="278"/>
    </row>
    <row r="187" spans="7:28" ht="15.75">
      <c r="G187" s="282" t="s">
        <v>133</v>
      </c>
      <c r="H187" s="278" t="s">
        <v>1936</v>
      </c>
      <c r="I187" s="282" t="s">
        <v>133</v>
      </c>
      <c r="J187" s="282">
        <v>82</v>
      </c>
      <c r="K187" s="278"/>
      <c r="L187" s="278"/>
      <c r="M187" s="278"/>
      <c r="N187" s="278"/>
      <c r="O187" s="278"/>
      <c r="P187" s="278"/>
      <c r="Q187" s="278"/>
      <c r="R187" s="278"/>
      <c r="S187" s="278"/>
      <c r="T187" s="278"/>
      <c r="U187" s="278"/>
      <c r="V187" s="278"/>
      <c r="W187" s="278"/>
      <c r="X187" s="278"/>
      <c r="Y187" s="278"/>
      <c r="Z187" s="278"/>
      <c r="AA187" s="278"/>
      <c r="AB187" s="278"/>
    </row>
    <row r="188" spans="7:28" ht="15.75">
      <c r="G188" s="282" t="s">
        <v>1939</v>
      </c>
      <c r="H188" s="278" t="s">
        <v>1936</v>
      </c>
      <c r="I188" s="282" t="s">
        <v>1939</v>
      </c>
      <c r="J188" s="282">
        <v>83</v>
      </c>
      <c r="K188" s="278"/>
      <c r="L188" s="278"/>
      <c r="M188" s="278"/>
      <c r="N188" s="278"/>
      <c r="O188" s="278"/>
      <c r="P188" s="278"/>
      <c r="Q188" s="278"/>
      <c r="R188" s="278"/>
      <c r="S188" s="278"/>
      <c r="T188" s="278"/>
      <c r="U188" s="278"/>
      <c r="V188" s="278"/>
      <c r="W188" s="278"/>
      <c r="X188" s="278"/>
      <c r="Y188" s="278"/>
      <c r="Z188" s="278"/>
      <c r="AA188" s="278"/>
      <c r="AB188" s="278"/>
    </row>
    <row r="189" spans="7:28" ht="15.75">
      <c r="G189" s="282" t="s">
        <v>53</v>
      </c>
      <c r="H189" s="278" t="s">
        <v>1936</v>
      </c>
      <c r="I189" s="282" t="s">
        <v>53</v>
      </c>
      <c r="J189" s="282">
        <v>84</v>
      </c>
      <c r="K189" s="278"/>
      <c r="L189" s="278"/>
      <c r="M189" s="278"/>
      <c r="N189" s="278"/>
      <c r="O189" s="278"/>
      <c r="P189" s="278"/>
      <c r="Q189" s="278"/>
      <c r="R189" s="278"/>
      <c r="S189" s="278"/>
      <c r="T189" s="278"/>
      <c r="U189" s="278"/>
      <c r="V189" s="278"/>
      <c r="W189" s="278"/>
      <c r="X189" s="278"/>
      <c r="Y189" s="278"/>
      <c r="Z189" s="278"/>
      <c r="AA189" s="278"/>
      <c r="AB189" s="278"/>
    </row>
    <row r="190" spans="7:28" ht="15.75">
      <c r="G190" s="282" t="s">
        <v>1940</v>
      </c>
      <c r="H190" s="278" t="s">
        <v>1936</v>
      </c>
      <c r="I190" s="282" t="s">
        <v>1940</v>
      </c>
      <c r="J190" s="282">
        <v>85</v>
      </c>
      <c r="K190" s="278"/>
      <c r="L190" s="278"/>
      <c r="M190" s="278"/>
      <c r="N190" s="278"/>
      <c r="O190" s="278"/>
      <c r="P190" s="278"/>
      <c r="Q190" s="278"/>
      <c r="R190" s="278"/>
      <c r="S190" s="278"/>
      <c r="T190" s="278"/>
      <c r="U190" s="278"/>
      <c r="V190" s="278"/>
      <c r="W190" s="278"/>
      <c r="X190" s="278"/>
      <c r="Y190" s="278"/>
      <c r="Z190" s="278"/>
      <c r="AA190" s="278"/>
      <c r="AB190" s="278"/>
    </row>
    <row r="191" spans="7:28" ht="15.75">
      <c r="G191" s="282" t="s">
        <v>134</v>
      </c>
      <c r="H191" s="278" t="s">
        <v>1936</v>
      </c>
      <c r="I191" s="282" t="s">
        <v>134</v>
      </c>
      <c r="J191" s="282">
        <v>86</v>
      </c>
      <c r="K191" s="278"/>
      <c r="L191" s="278"/>
      <c r="M191" s="278"/>
      <c r="N191" s="278"/>
      <c r="O191" s="278"/>
      <c r="P191" s="278"/>
      <c r="Q191" s="278"/>
      <c r="R191" s="278"/>
      <c r="S191" s="278"/>
      <c r="T191" s="278"/>
      <c r="U191" s="278"/>
      <c r="V191" s="278"/>
      <c r="W191" s="278"/>
      <c r="X191" s="278"/>
      <c r="Y191" s="278"/>
      <c r="Z191" s="278"/>
      <c r="AA191" s="278"/>
      <c r="AB191" s="278"/>
    </row>
    <row r="192" spans="7:28" ht="15.75">
      <c r="G192" s="282" t="s">
        <v>135</v>
      </c>
      <c r="H192" s="278" t="s">
        <v>1936</v>
      </c>
      <c r="I192" s="282" t="s">
        <v>135</v>
      </c>
      <c r="J192" s="282">
        <v>87</v>
      </c>
      <c r="K192" s="278"/>
      <c r="L192" s="278"/>
      <c r="M192" s="278"/>
      <c r="N192" s="278"/>
      <c r="O192" s="278"/>
      <c r="P192" s="278"/>
      <c r="Q192" s="278"/>
      <c r="R192" s="278"/>
      <c r="S192" s="278"/>
      <c r="T192" s="278"/>
      <c r="U192" s="278"/>
      <c r="V192" s="278"/>
      <c r="W192" s="278"/>
      <c r="X192" s="278"/>
      <c r="Y192" s="278"/>
      <c r="Z192" s="278"/>
      <c r="AA192" s="278"/>
      <c r="AB192" s="278"/>
    </row>
    <row r="193" spans="7:28" ht="15.75">
      <c r="G193" s="282" t="s">
        <v>136</v>
      </c>
      <c r="H193" s="278" t="s">
        <v>1936</v>
      </c>
      <c r="I193" s="282" t="s">
        <v>136</v>
      </c>
      <c r="J193" s="282">
        <v>88</v>
      </c>
      <c r="K193" s="278"/>
      <c r="L193" s="278"/>
      <c r="M193" s="278"/>
      <c r="N193" s="278"/>
      <c r="O193" s="278"/>
      <c r="P193" s="278"/>
      <c r="Q193" s="278"/>
      <c r="R193" s="278"/>
      <c r="S193" s="278"/>
      <c r="T193" s="278"/>
      <c r="U193" s="278"/>
      <c r="V193" s="278"/>
      <c r="W193" s="278"/>
      <c r="X193" s="278"/>
      <c r="Y193" s="278"/>
      <c r="Z193" s="278"/>
      <c r="AA193" s="278"/>
      <c r="AB193" s="278"/>
    </row>
    <row r="194" spans="7:28" ht="15.75">
      <c r="G194" s="282" t="s">
        <v>1941</v>
      </c>
      <c r="H194" s="278" t="s">
        <v>1936</v>
      </c>
      <c r="I194" s="282" t="s">
        <v>1941</v>
      </c>
      <c r="J194" s="282">
        <v>89</v>
      </c>
      <c r="K194" s="278"/>
      <c r="L194" s="278"/>
      <c r="M194" s="278"/>
      <c r="N194" s="278"/>
      <c r="O194" s="278"/>
      <c r="P194" s="278"/>
      <c r="Q194" s="278"/>
      <c r="R194" s="278"/>
      <c r="S194" s="278"/>
      <c r="T194" s="278"/>
      <c r="U194" s="278"/>
      <c r="V194" s="278"/>
      <c r="W194" s="278"/>
      <c r="X194" s="278"/>
      <c r="Y194" s="278"/>
      <c r="Z194" s="278"/>
      <c r="AA194" s="278"/>
      <c r="AB194" s="278"/>
    </row>
    <row r="195" spans="7:28" ht="15.75">
      <c r="G195" s="282" t="s">
        <v>137</v>
      </c>
      <c r="H195" s="278" t="s">
        <v>1936</v>
      </c>
      <c r="I195" s="282" t="s">
        <v>137</v>
      </c>
      <c r="J195" s="282">
        <v>90</v>
      </c>
      <c r="K195" s="278"/>
      <c r="L195" s="278"/>
      <c r="M195" s="278"/>
      <c r="N195" s="278"/>
      <c r="O195" s="278"/>
      <c r="P195" s="278"/>
      <c r="Q195" s="278"/>
      <c r="R195" s="278"/>
      <c r="S195" s="278"/>
      <c r="T195" s="278"/>
      <c r="U195" s="278"/>
      <c r="V195" s="278"/>
      <c r="W195" s="278"/>
      <c r="X195" s="278"/>
      <c r="Y195" s="278"/>
      <c r="Z195" s="278"/>
      <c r="AA195" s="278"/>
      <c r="AB195" s="278"/>
    </row>
    <row r="196" spans="7:28" ht="15.75">
      <c r="G196" s="282" t="s">
        <v>54</v>
      </c>
      <c r="H196" s="278" t="s">
        <v>1936</v>
      </c>
      <c r="I196" s="282" t="s">
        <v>54</v>
      </c>
      <c r="J196" s="282">
        <v>91</v>
      </c>
      <c r="K196" s="278"/>
      <c r="L196" s="278"/>
      <c r="M196" s="278"/>
      <c r="N196" s="278"/>
      <c r="O196" s="278"/>
      <c r="P196" s="278"/>
      <c r="Q196" s="278"/>
      <c r="R196" s="278"/>
      <c r="S196" s="278"/>
      <c r="T196" s="278"/>
      <c r="U196" s="278"/>
      <c r="V196" s="278"/>
      <c r="W196" s="278"/>
      <c r="X196" s="278"/>
      <c r="Y196" s="278"/>
      <c r="Z196" s="278"/>
      <c r="AA196" s="278"/>
      <c r="AB196" s="278"/>
    </row>
    <row r="197" spans="7:28" ht="15.75">
      <c r="G197" s="282" t="s">
        <v>138</v>
      </c>
      <c r="H197" s="278" t="s">
        <v>1942</v>
      </c>
      <c r="I197" s="282" t="s">
        <v>138</v>
      </c>
      <c r="J197" s="282">
        <v>92</v>
      </c>
      <c r="K197" s="278"/>
      <c r="L197" s="278"/>
      <c r="M197" s="278"/>
      <c r="N197" s="278"/>
      <c r="O197" s="278"/>
      <c r="P197" s="278"/>
      <c r="Q197" s="278"/>
      <c r="R197" s="278"/>
      <c r="S197" s="278"/>
      <c r="T197" s="278"/>
      <c r="U197" s="278"/>
      <c r="V197" s="278"/>
      <c r="W197" s="278"/>
      <c r="X197" s="278"/>
      <c r="Y197" s="278"/>
      <c r="Z197" s="278"/>
      <c r="AA197" s="278"/>
      <c r="AB197" s="278"/>
    </row>
    <row r="198" spans="7:28" ht="15.75">
      <c r="G198" s="282" t="s">
        <v>139</v>
      </c>
      <c r="H198" s="278" t="s">
        <v>1942</v>
      </c>
      <c r="I198" s="282" t="s">
        <v>139</v>
      </c>
      <c r="J198" s="282">
        <v>93</v>
      </c>
      <c r="K198" s="278"/>
      <c r="L198" s="278"/>
      <c r="M198" s="278"/>
      <c r="N198" s="278"/>
      <c r="O198" s="278"/>
      <c r="P198" s="278"/>
      <c r="Q198" s="278"/>
      <c r="R198" s="278"/>
      <c r="S198" s="278"/>
      <c r="T198" s="278"/>
      <c r="U198" s="278"/>
      <c r="V198" s="278"/>
      <c r="W198" s="278"/>
      <c r="X198" s="278"/>
      <c r="Y198" s="278"/>
      <c r="Z198" s="278"/>
      <c r="AA198" s="278"/>
      <c r="AB198" s="278"/>
    </row>
    <row r="199" spans="7:28" ht="15.75">
      <c r="G199" s="282" t="s">
        <v>140</v>
      </c>
      <c r="H199" s="278" t="s">
        <v>1942</v>
      </c>
      <c r="I199" s="282" t="s">
        <v>140</v>
      </c>
      <c r="J199" s="282">
        <v>94</v>
      </c>
      <c r="K199" s="278"/>
      <c r="L199" s="278"/>
      <c r="M199" s="278"/>
      <c r="N199" s="278"/>
      <c r="O199" s="278"/>
      <c r="P199" s="278"/>
      <c r="Q199" s="278"/>
      <c r="R199" s="278"/>
      <c r="S199" s="278"/>
      <c r="T199" s="278"/>
      <c r="U199" s="278"/>
      <c r="V199" s="278"/>
      <c r="W199" s="278"/>
      <c r="X199" s="278"/>
      <c r="Y199" s="278"/>
      <c r="Z199" s="278"/>
      <c r="AA199" s="278"/>
      <c r="AB199" s="278"/>
    </row>
    <row r="200" spans="7:28" ht="15.75">
      <c r="G200" s="282" t="s">
        <v>55</v>
      </c>
      <c r="H200" s="278" t="s">
        <v>1942</v>
      </c>
      <c r="I200" s="282" t="s">
        <v>55</v>
      </c>
      <c r="J200" s="282">
        <v>95</v>
      </c>
      <c r="K200" s="278"/>
      <c r="L200" s="278"/>
      <c r="M200" s="278"/>
      <c r="N200" s="278"/>
      <c r="O200" s="278"/>
      <c r="P200" s="278"/>
      <c r="Q200" s="278"/>
      <c r="R200" s="278"/>
      <c r="S200" s="278"/>
      <c r="T200" s="278"/>
      <c r="U200" s="278"/>
      <c r="V200" s="278"/>
      <c r="W200" s="278"/>
      <c r="X200" s="278"/>
      <c r="Y200" s="278"/>
      <c r="Z200" s="278"/>
      <c r="AA200" s="278"/>
      <c r="AB200" s="278"/>
    </row>
    <row r="201" spans="7:28" ht="15.75">
      <c r="G201" s="282" t="s">
        <v>141</v>
      </c>
      <c r="H201" s="278" t="s">
        <v>1942</v>
      </c>
      <c r="I201" s="282" t="s">
        <v>141</v>
      </c>
      <c r="J201" s="282">
        <v>96</v>
      </c>
      <c r="K201" s="278"/>
      <c r="L201" s="278"/>
      <c r="M201" s="278"/>
      <c r="N201" s="278"/>
      <c r="O201" s="278"/>
      <c r="P201" s="278"/>
      <c r="Q201" s="278"/>
      <c r="R201" s="278"/>
      <c r="S201" s="278"/>
      <c r="T201" s="278"/>
      <c r="U201" s="278"/>
      <c r="V201" s="278"/>
      <c r="W201" s="278"/>
      <c r="X201" s="278"/>
      <c r="Y201" s="278"/>
      <c r="Z201" s="278"/>
      <c r="AA201" s="278"/>
      <c r="AB201" s="278"/>
    </row>
    <row r="202" spans="7:28" ht="15.75">
      <c r="G202" s="282" t="s">
        <v>142</v>
      </c>
      <c r="H202" s="278" t="s">
        <v>1942</v>
      </c>
      <c r="I202" s="282" t="s">
        <v>142</v>
      </c>
      <c r="J202" s="282">
        <v>97</v>
      </c>
      <c r="K202" s="278"/>
      <c r="L202" s="278"/>
      <c r="M202" s="278"/>
      <c r="N202" s="278"/>
      <c r="O202" s="278"/>
      <c r="P202" s="278"/>
      <c r="Q202" s="278"/>
      <c r="R202" s="278"/>
      <c r="S202" s="278"/>
      <c r="T202" s="278"/>
      <c r="U202" s="278"/>
      <c r="V202" s="278"/>
      <c r="W202" s="278"/>
      <c r="X202" s="278"/>
      <c r="Y202" s="278"/>
      <c r="Z202" s="278"/>
      <c r="AA202" s="278"/>
      <c r="AB202" s="278"/>
    </row>
    <row r="203" spans="7:28" ht="15.75">
      <c r="G203" s="282" t="s">
        <v>56</v>
      </c>
      <c r="H203" s="278" t="s">
        <v>1943</v>
      </c>
      <c r="I203" s="282" t="s">
        <v>56</v>
      </c>
      <c r="J203" s="282">
        <v>98</v>
      </c>
      <c r="K203" s="278"/>
      <c r="L203" s="278"/>
      <c r="M203" s="278"/>
      <c r="N203" s="278"/>
      <c r="O203" s="278"/>
      <c r="P203" s="278"/>
      <c r="Q203" s="278"/>
      <c r="R203" s="278"/>
      <c r="S203" s="278"/>
      <c r="T203" s="278"/>
      <c r="U203" s="278"/>
      <c r="V203" s="278"/>
      <c r="W203" s="278"/>
      <c r="X203" s="278"/>
      <c r="Y203" s="278"/>
      <c r="Z203" s="278"/>
      <c r="AA203" s="278"/>
      <c r="AB203" s="278"/>
    </row>
    <row r="204" spans="7:28" ht="14.1" customHeight="1">
      <c r="G204" s="282" t="s">
        <v>57</v>
      </c>
      <c r="H204" s="278" t="s">
        <v>1943</v>
      </c>
      <c r="I204" s="282" t="s">
        <v>57</v>
      </c>
      <c r="J204" s="282">
        <v>99</v>
      </c>
      <c r="K204" s="278"/>
      <c r="L204" s="278"/>
      <c r="M204" s="278"/>
      <c r="N204" s="278"/>
      <c r="O204" s="278"/>
      <c r="P204" s="278"/>
      <c r="Q204" s="278"/>
      <c r="R204" s="278"/>
      <c r="S204" s="278"/>
      <c r="T204" s="278"/>
      <c r="U204" s="278"/>
      <c r="V204" s="278"/>
      <c r="W204" s="278"/>
      <c r="X204" s="278"/>
      <c r="Y204" s="278"/>
      <c r="Z204" s="278"/>
      <c r="AA204" s="278"/>
      <c r="AB204" s="278"/>
    </row>
    <row r="205" spans="7:28" ht="14.1" customHeight="1">
      <c r="G205" s="282" t="s">
        <v>58</v>
      </c>
      <c r="H205" s="278" t="s">
        <v>1943</v>
      </c>
      <c r="I205" s="282" t="s">
        <v>58</v>
      </c>
      <c r="J205" s="282">
        <v>99.6</v>
      </c>
      <c r="K205" s="278"/>
      <c r="L205" s="278"/>
      <c r="M205" s="278"/>
      <c r="N205" s="278"/>
      <c r="O205" s="278"/>
      <c r="P205" s="278"/>
      <c r="Q205" s="278"/>
      <c r="R205" s="278"/>
      <c r="S205" s="278"/>
      <c r="T205" s="278"/>
      <c r="U205" s="278"/>
      <c r="V205" s="278"/>
      <c r="W205" s="278"/>
      <c r="X205" s="278"/>
      <c r="Y205" s="278"/>
      <c r="Z205" s="278"/>
      <c r="AA205" s="278"/>
      <c r="AB205" s="278"/>
    </row>
    <row r="206" spans="7:28" ht="15.75">
      <c r="G206" s="282" t="s">
        <v>144</v>
      </c>
      <c r="H206" s="278" t="s">
        <v>1943</v>
      </c>
      <c r="I206" s="282" t="s">
        <v>144</v>
      </c>
      <c r="J206" s="282">
        <v>99.7</v>
      </c>
      <c r="K206" s="278"/>
      <c r="L206" s="278"/>
      <c r="M206" s="278"/>
      <c r="N206" s="278"/>
      <c r="O206" s="278"/>
      <c r="P206" s="278"/>
      <c r="Q206" s="278"/>
      <c r="R206" s="278"/>
      <c r="S206" s="278"/>
      <c r="T206" s="278"/>
      <c r="U206" s="278"/>
      <c r="V206" s="278"/>
      <c r="W206" s="278"/>
      <c r="X206" s="278"/>
      <c r="Y206" s="278"/>
      <c r="Z206" s="278"/>
      <c r="AA206" s="278"/>
      <c r="AB206" s="278"/>
    </row>
    <row r="207" spans="7:28" ht="15.75">
      <c r="G207" s="278" t="s">
        <v>145</v>
      </c>
      <c r="H207" s="278" t="s">
        <v>1943</v>
      </c>
      <c r="I207" s="282" t="s">
        <v>145</v>
      </c>
      <c r="J207" s="282">
        <v>99.8</v>
      </c>
      <c r="K207" s="278"/>
      <c r="L207" s="278"/>
      <c r="M207" s="278"/>
      <c r="N207" s="278"/>
      <c r="O207" s="278"/>
      <c r="P207" s="278"/>
      <c r="Q207" s="278"/>
      <c r="R207" s="278"/>
      <c r="S207" s="278"/>
      <c r="T207" s="278"/>
      <c r="U207" s="278"/>
      <c r="V207" s="278"/>
      <c r="W207" s="278"/>
      <c r="X207" s="278"/>
      <c r="Y207" s="278"/>
      <c r="Z207" s="278"/>
      <c r="AA207" s="278"/>
      <c r="AB207" s="278"/>
    </row>
    <row r="208" spans="7:28" ht="15.75">
      <c r="G208" s="278" t="s">
        <v>59</v>
      </c>
      <c r="H208" s="278" t="s">
        <v>1943</v>
      </c>
      <c r="I208" s="282" t="s">
        <v>59</v>
      </c>
      <c r="J208" s="282">
        <v>99.9</v>
      </c>
      <c r="K208" s="278"/>
      <c r="L208" s="278"/>
      <c r="M208" s="278"/>
      <c r="N208" s="278"/>
      <c r="O208" s="278"/>
      <c r="P208" s="278"/>
      <c r="Q208" s="278"/>
      <c r="R208" s="278"/>
      <c r="S208" s="278"/>
      <c r="T208" s="278"/>
      <c r="U208" s="278"/>
      <c r="V208" s="278"/>
      <c r="W208" s="278"/>
      <c r="X208" s="278"/>
      <c r="Y208" s="278"/>
      <c r="Z208" s="278"/>
      <c r="AA208" s="278"/>
      <c r="AB208" s="278"/>
    </row>
    <row r="209" spans="7:28" ht="15.75">
      <c r="G209" s="282" t="s">
        <v>1944</v>
      </c>
      <c r="H209" s="278" t="s">
        <v>1943</v>
      </c>
      <c r="I209" s="282" t="s">
        <v>1944</v>
      </c>
      <c r="J209" s="282">
        <v>100</v>
      </c>
      <c r="K209" s="278"/>
      <c r="L209" s="278"/>
      <c r="M209" s="278"/>
      <c r="N209" s="278"/>
      <c r="O209" s="278"/>
      <c r="P209" s="278"/>
      <c r="Q209" s="278"/>
      <c r="R209" s="278"/>
      <c r="S209" s="278"/>
      <c r="T209" s="278"/>
      <c r="U209" s="278"/>
      <c r="V209" s="278"/>
      <c r="W209" s="278"/>
      <c r="X209" s="278"/>
      <c r="Y209" s="278"/>
      <c r="Z209" s="278"/>
      <c r="AA209" s="278"/>
      <c r="AB209" s="278"/>
    </row>
    <row r="210" spans="7:28">
      <c r="G210" s="278"/>
      <c r="H210" s="278"/>
      <c r="I210" s="278"/>
      <c r="J210" s="278"/>
      <c r="K210" s="278"/>
      <c r="L210" s="278"/>
      <c r="M210" s="278"/>
      <c r="N210" s="278"/>
      <c r="O210" s="278"/>
      <c r="P210" s="278"/>
      <c r="Q210" s="278"/>
      <c r="R210" s="278"/>
      <c r="S210" s="278"/>
      <c r="T210" s="278"/>
      <c r="U210" s="278"/>
      <c r="V210" s="278"/>
      <c r="W210" s="278"/>
      <c r="X210" s="278"/>
      <c r="Y210" s="278"/>
      <c r="Z210" s="278"/>
      <c r="AA210" s="278"/>
      <c r="AB210" s="278"/>
    </row>
    <row r="211" spans="7:28">
      <c r="G211" s="278"/>
      <c r="H211" s="278"/>
      <c r="I211" s="278"/>
      <c r="J211" s="278"/>
      <c r="K211" s="278"/>
      <c r="L211" s="278"/>
      <c r="M211" s="278"/>
      <c r="N211" s="278"/>
      <c r="O211" s="278"/>
      <c r="P211" s="278"/>
      <c r="Q211" s="278"/>
      <c r="R211" s="278"/>
      <c r="S211" s="278"/>
      <c r="T211" s="278"/>
      <c r="U211" s="278"/>
      <c r="V211" s="278"/>
      <c r="W211" s="278"/>
      <c r="X211" s="278"/>
      <c r="Y211" s="278"/>
      <c r="Z211" s="278"/>
      <c r="AA211" s="278"/>
      <c r="AB211" s="278"/>
    </row>
    <row r="212" spans="7:28">
      <c r="G212" s="278"/>
      <c r="H212" s="278"/>
      <c r="I212" s="278"/>
      <c r="J212" s="278"/>
      <c r="K212" s="278"/>
      <c r="L212" s="278"/>
      <c r="M212" s="278"/>
      <c r="N212" s="278"/>
      <c r="O212" s="278"/>
      <c r="P212" s="278"/>
      <c r="Q212" s="278"/>
      <c r="R212" s="278"/>
      <c r="S212" s="278"/>
      <c r="T212" s="278"/>
      <c r="U212" s="278"/>
      <c r="V212" s="278"/>
      <c r="W212" s="278"/>
      <c r="X212" s="278"/>
      <c r="Y212" s="278"/>
      <c r="Z212" s="278"/>
      <c r="AA212" s="278"/>
      <c r="AB212" s="278"/>
    </row>
    <row r="213" spans="7:28">
      <c r="G213" s="278"/>
      <c r="H213" s="278"/>
      <c r="I213" s="278"/>
      <c r="J213" s="278"/>
      <c r="K213" s="278"/>
      <c r="L213" s="278"/>
      <c r="M213" s="278"/>
      <c r="N213" s="278"/>
      <c r="O213" s="278"/>
      <c r="P213" s="278"/>
      <c r="Q213" s="278"/>
      <c r="R213" s="278"/>
      <c r="S213" s="278"/>
      <c r="T213" s="278"/>
      <c r="U213" s="278"/>
      <c r="V213" s="278"/>
      <c r="W213" s="278"/>
      <c r="X213" s="278"/>
      <c r="Y213" s="278"/>
      <c r="Z213" s="278"/>
      <c r="AA213" s="278"/>
      <c r="AB213" s="278"/>
    </row>
    <row r="214" spans="7:28">
      <c r="G214" s="278"/>
      <c r="H214" s="278"/>
      <c r="I214" s="278"/>
      <c r="J214" s="278"/>
      <c r="K214" s="278"/>
      <c r="L214" s="278"/>
      <c r="M214" s="278"/>
      <c r="N214" s="278"/>
      <c r="O214" s="278"/>
      <c r="P214" s="278"/>
      <c r="Q214" s="278"/>
      <c r="R214" s="278"/>
      <c r="S214" s="278"/>
      <c r="T214" s="278"/>
      <c r="U214" s="278"/>
      <c r="V214" s="278"/>
      <c r="W214" s="278"/>
      <c r="X214" s="278"/>
      <c r="Y214" s="278"/>
      <c r="Z214" s="278"/>
      <c r="AA214" s="278"/>
      <c r="AB214" s="278"/>
    </row>
    <row r="215" spans="7:28">
      <c r="G215" s="279"/>
      <c r="H215" s="279" t="s">
        <v>1945</v>
      </c>
      <c r="I215" s="278"/>
      <c r="J215" s="278"/>
      <c r="K215" s="278"/>
      <c r="L215" s="278"/>
      <c r="M215" s="278"/>
      <c r="N215" s="278"/>
      <c r="O215" s="278"/>
      <c r="P215" s="278"/>
      <c r="Q215" s="278"/>
      <c r="R215" s="278"/>
      <c r="S215" s="278"/>
      <c r="T215" s="278"/>
      <c r="U215" s="278"/>
      <c r="V215" s="278"/>
      <c r="W215" s="278"/>
      <c r="X215" s="278"/>
      <c r="Y215" s="278"/>
      <c r="Z215" s="278"/>
      <c r="AA215" s="278"/>
      <c r="AB215" s="278"/>
    </row>
    <row r="216" spans="7:28">
      <c r="G216" s="278"/>
      <c r="H216" s="278" t="s">
        <v>1946</v>
      </c>
      <c r="I216" s="278" t="e">
        <f>VLOOKUP(#REF!,I84:J210,2,FALSE)</f>
        <v>#REF!</v>
      </c>
      <c r="J216" s="278" t="s">
        <v>1947</v>
      </c>
      <c r="K216" s="278" t="e">
        <f>VLOOKUP(M84,M84,1,FALSE)</f>
        <v>#REF!</v>
      </c>
      <c r="L216" s="278"/>
      <c r="M216" s="278"/>
      <c r="N216" s="278"/>
      <c r="O216" s="278"/>
      <c r="P216" s="278"/>
      <c r="Q216" s="278"/>
      <c r="R216" s="278"/>
      <c r="S216" s="278"/>
      <c r="T216" s="278"/>
      <c r="U216" s="278"/>
      <c r="V216" s="278"/>
      <c r="W216" s="278"/>
      <c r="X216" s="278"/>
      <c r="Y216" s="278"/>
      <c r="Z216" s="278"/>
      <c r="AA216" s="278"/>
      <c r="AB216" s="278"/>
    </row>
    <row r="217" spans="7:28">
      <c r="G217" s="278"/>
      <c r="H217" s="278" t="s">
        <v>1577</v>
      </c>
      <c r="I217" s="278" t="e">
        <f>VLOOKUP(C21,I84:J210,2,FALSE)</f>
        <v>#N/A</v>
      </c>
      <c r="J217" s="278"/>
      <c r="K217" s="278" t="e">
        <f>VLOOKUP(M84,M84,1,FALSE)</f>
        <v>#REF!</v>
      </c>
      <c r="L217" s="278"/>
      <c r="M217" s="278"/>
      <c r="N217" s="278"/>
      <c r="O217" s="278"/>
      <c r="P217" s="278"/>
      <c r="Q217" s="278"/>
      <c r="R217" s="278"/>
      <c r="S217" s="278"/>
      <c r="T217" s="278"/>
      <c r="U217" s="278"/>
      <c r="V217" s="278"/>
      <c r="W217" s="278"/>
      <c r="X217" s="278"/>
      <c r="Y217" s="278"/>
      <c r="Z217" s="278"/>
      <c r="AA217" s="278"/>
      <c r="AB217" s="278"/>
    </row>
    <row r="218" spans="7:28">
      <c r="G218" s="278"/>
      <c r="H218" s="278" t="s">
        <v>5</v>
      </c>
      <c r="I218" s="278" t="e">
        <f>VLOOKUP(C22,I84:J210,2,FALSE)</f>
        <v>#N/A</v>
      </c>
      <c r="J218" s="278"/>
      <c r="K218" s="278" t="e">
        <f>VLOOKUP(M84,M84,1,FALSE)</f>
        <v>#REF!</v>
      </c>
      <c r="L218" s="278"/>
      <c r="M218" s="278"/>
      <c r="N218" s="278"/>
      <c r="O218" s="278"/>
      <c r="P218" s="278"/>
      <c r="Q218" s="278"/>
      <c r="R218" s="278"/>
      <c r="S218" s="278"/>
      <c r="T218" s="278"/>
      <c r="U218" s="278"/>
      <c r="V218" s="278"/>
      <c r="W218" s="278"/>
      <c r="X218" s="278"/>
      <c r="Y218" s="278"/>
      <c r="Z218" s="278"/>
      <c r="AA218" s="278"/>
      <c r="AB218" s="278"/>
    </row>
    <row r="219" spans="7:28">
      <c r="G219" s="278"/>
      <c r="H219" s="278" t="s">
        <v>6</v>
      </c>
      <c r="I219" s="278" t="e">
        <f>VLOOKUP(C23,I84:J210,2,FALSE)</f>
        <v>#N/A</v>
      </c>
      <c r="J219" s="278"/>
      <c r="K219" s="278" t="e">
        <f>VLOOKUP(M84,M84,1,FALSE)</f>
        <v>#REF!</v>
      </c>
      <c r="L219" s="278"/>
      <c r="M219" s="278"/>
      <c r="N219" s="278"/>
      <c r="O219" s="278"/>
      <c r="P219" s="278"/>
      <c r="Q219" s="278"/>
      <c r="R219" s="278"/>
      <c r="S219" s="278"/>
      <c r="T219" s="278"/>
      <c r="U219" s="278"/>
      <c r="V219" s="278"/>
      <c r="W219" s="278"/>
      <c r="X219" s="278"/>
      <c r="Y219" s="278"/>
      <c r="Z219" s="278"/>
      <c r="AA219" s="278"/>
      <c r="AB219" s="278"/>
    </row>
    <row r="220" spans="7:28">
      <c r="G220" s="278"/>
      <c r="H220" s="278" t="s">
        <v>3</v>
      </c>
      <c r="I220" s="278" t="e">
        <f>VLOOKUP(#REF!,I84:J210,2,FALSE)</f>
        <v>#REF!</v>
      </c>
      <c r="J220" s="278"/>
      <c r="K220" s="278" t="e">
        <f>VLOOKUP(M84,M84,1,FALSE)</f>
        <v>#REF!</v>
      </c>
      <c r="L220" s="278"/>
      <c r="M220" s="278"/>
      <c r="N220" s="278"/>
      <c r="O220" s="278"/>
      <c r="P220" s="278"/>
      <c r="Q220" s="278"/>
      <c r="R220" s="278"/>
      <c r="S220" s="278"/>
      <c r="T220" s="278"/>
      <c r="U220" s="278"/>
      <c r="V220" s="278"/>
      <c r="W220" s="278"/>
      <c r="X220" s="278"/>
      <c r="Y220" s="278"/>
      <c r="Z220" s="278"/>
      <c r="AA220" s="278"/>
      <c r="AB220" s="278"/>
    </row>
    <row r="221" spans="7:28">
      <c r="G221" s="278"/>
      <c r="H221" s="278" t="s">
        <v>4</v>
      </c>
      <c r="I221" s="278" t="e">
        <f>VLOOKUP(C28,I84:J210,2,FALSE)</f>
        <v>#N/A</v>
      </c>
      <c r="J221" s="278"/>
      <c r="K221" s="278" t="e">
        <f>VLOOKUP(M84,M84,1,FALSE)</f>
        <v>#REF!</v>
      </c>
      <c r="L221" s="278"/>
      <c r="M221" s="278"/>
      <c r="N221" s="278"/>
      <c r="O221" s="278"/>
      <c r="P221" s="278"/>
      <c r="Q221" s="278"/>
      <c r="R221" s="278"/>
      <c r="S221" s="278"/>
      <c r="T221" s="278"/>
      <c r="U221" s="278"/>
      <c r="V221" s="278"/>
      <c r="W221" s="278"/>
      <c r="X221" s="278"/>
      <c r="Y221" s="278"/>
      <c r="Z221" s="278"/>
      <c r="AA221" s="278"/>
      <c r="AB221" s="278"/>
    </row>
    <row r="222" spans="7:28">
      <c r="G222" s="278"/>
      <c r="H222" s="278" t="s">
        <v>1509</v>
      </c>
      <c r="I222" s="278" t="e">
        <f>VLOOKUP(C30,I84:J210,2,FALSE)</f>
        <v>#N/A</v>
      </c>
      <c r="J222" s="278"/>
      <c r="K222" s="278" t="e">
        <f>VLOOKUP(M84,M84,1,FALSE)</f>
        <v>#REF!</v>
      </c>
      <c r="L222" s="278"/>
      <c r="M222" s="278"/>
      <c r="N222" s="278"/>
      <c r="O222" s="278"/>
      <c r="P222" s="278"/>
      <c r="Q222" s="278"/>
      <c r="R222" s="278"/>
      <c r="S222" s="278"/>
      <c r="T222" s="278"/>
      <c r="U222" s="278"/>
      <c r="V222" s="278"/>
      <c r="W222" s="278"/>
      <c r="X222" s="278"/>
      <c r="Y222" s="278"/>
      <c r="Z222" s="278"/>
      <c r="AA222" s="278"/>
      <c r="AB222" s="278"/>
    </row>
    <row r="223" spans="7:28">
      <c r="G223" s="278"/>
      <c r="H223" s="278" t="s">
        <v>1948</v>
      </c>
      <c r="I223" s="278" t="e">
        <f>VLOOKUP(C31,I84:J210,2,FALSE)</f>
        <v>#N/A</v>
      </c>
      <c r="J223" s="278"/>
      <c r="K223" s="278" t="e">
        <f>VLOOKUP(M84,M84,1,FALSE)</f>
        <v>#REF!</v>
      </c>
      <c r="L223" s="278"/>
      <c r="M223" s="278"/>
      <c r="N223" s="278"/>
      <c r="O223" s="278"/>
      <c r="P223" s="278"/>
      <c r="Q223" s="278"/>
      <c r="R223" s="278"/>
      <c r="S223" s="278"/>
      <c r="T223" s="278"/>
      <c r="U223" s="278"/>
      <c r="V223" s="278"/>
      <c r="W223" s="278"/>
      <c r="X223" s="278"/>
      <c r="Y223" s="278"/>
      <c r="Z223" s="278"/>
      <c r="AA223" s="278"/>
      <c r="AB223" s="278"/>
    </row>
    <row r="224" spans="7:28">
      <c r="G224" s="278"/>
      <c r="H224" s="278" t="s">
        <v>1949</v>
      </c>
      <c r="I224" s="278" t="e">
        <f>VLOOKUP(C33,I84:J210,2,FALSE)</f>
        <v>#N/A</v>
      </c>
      <c r="J224" s="278"/>
      <c r="K224" s="278" t="e">
        <f>VLOOKUP(M84,M84,1,FALSE)</f>
        <v>#REF!</v>
      </c>
      <c r="L224" s="278"/>
      <c r="M224" s="278"/>
      <c r="N224" s="278"/>
      <c r="O224" s="278"/>
      <c r="P224" s="278"/>
      <c r="Q224" s="278"/>
      <c r="R224" s="278"/>
      <c r="S224" s="278"/>
      <c r="T224" s="278"/>
      <c r="U224" s="278"/>
      <c r="V224" s="278"/>
      <c r="W224" s="278"/>
      <c r="X224" s="278"/>
      <c r="Y224" s="278"/>
      <c r="Z224" s="278"/>
      <c r="AA224" s="278"/>
      <c r="AB224" s="278"/>
    </row>
    <row r="225" spans="7:28">
      <c r="G225" s="278"/>
      <c r="H225" s="278" t="s">
        <v>1950</v>
      </c>
      <c r="I225" s="278" t="e">
        <f>VLOOKUP(C34,I84:J210,2,FALSE)</f>
        <v>#N/A</v>
      </c>
      <c r="J225" s="278"/>
      <c r="K225" s="278" t="e">
        <f>VLOOKUP(M84,M84,1,FALSE)</f>
        <v>#REF!</v>
      </c>
      <c r="L225" s="278"/>
      <c r="M225" s="278"/>
      <c r="N225" s="278"/>
      <c r="O225" s="278"/>
      <c r="P225" s="278"/>
      <c r="Q225" s="278"/>
      <c r="R225" s="278"/>
      <c r="S225" s="278"/>
      <c r="T225" s="278"/>
      <c r="U225" s="278"/>
      <c r="V225" s="278"/>
      <c r="W225" s="278"/>
      <c r="X225" s="278"/>
      <c r="Y225" s="278"/>
      <c r="Z225" s="278"/>
      <c r="AA225" s="278"/>
      <c r="AB225" s="278"/>
    </row>
    <row r="226" spans="7:28">
      <c r="G226" s="278"/>
      <c r="H226" s="278" t="s">
        <v>1951</v>
      </c>
      <c r="I226" s="278" t="e">
        <f>VLOOKUP(C36,I84:J210,2,FALSE)</f>
        <v>#N/A</v>
      </c>
      <c r="J226" s="278"/>
      <c r="K226" s="278" t="e">
        <f>VLOOKUP(M84,M84,1,FALSE)</f>
        <v>#REF!</v>
      </c>
      <c r="L226" s="278"/>
      <c r="M226" s="278"/>
      <c r="N226" s="278"/>
      <c r="O226" s="278"/>
      <c r="P226" s="278"/>
      <c r="Q226" s="278"/>
      <c r="R226" s="278"/>
      <c r="S226" s="278"/>
      <c r="T226" s="278"/>
      <c r="U226" s="278"/>
      <c r="V226" s="278"/>
      <c r="W226" s="278"/>
      <c r="X226" s="278"/>
      <c r="Y226" s="278"/>
      <c r="Z226" s="278"/>
      <c r="AA226" s="278"/>
      <c r="AB226" s="278"/>
    </row>
    <row r="227" spans="7:28">
      <c r="G227" s="278"/>
      <c r="H227" s="278" t="s">
        <v>1952</v>
      </c>
      <c r="I227" s="278" t="e">
        <f>VLOOKUP(C38,I84:J210,2,FALSE)</f>
        <v>#N/A</v>
      </c>
      <c r="J227" s="278"/>
      <c r="K227" s="278" t="e">
        <f>VLOOKUP(M84,M84,1,FALSE)</f>
        <v>#REF!</v>
      </c>
      <c r="L227" s="278"/>
      <c r="M227" s="278"/>
      <c r="N227" s="278"/>
      <c r="O227" s="278"/>
      <c r="P227" s="278"/>
      <c r="Q227" s="278"/>
      <c r="R227" s="278"/>
      <c r="S227" s="278"/>
      <c r="T227" s="278"/>
      <c r="U227" s="278"/>
      <c r="V227" s="278"/>
      <c r="W227" s="278"/>
      <c r="X227" s="278"/>
      <c r="Y227" s="278"/>
      <c r="Z227" s="278"/>
      <c r="AA227" s="278"/>
      <c r="AB227" s="278"/>
    </row>
    <row r="228" spans="7:28">
      <c r="G228" s="278"/>
      <c r="H228" s="278" t="s">
        <v>1953</v>
      </c>
      <c r="I228" s="278" t="e">
        <f>VLOOKUP(C40,I84:J210,2,FALSE)</f>
        <v>#N/A</v>
      </c>
      <c r="J228" s="278"/>
      <c r="K228" s="278" t="e">
        <f>VLOOKUP(M84,M84,1,FALSE)</f>
        <v>#REF!</v>
      </c>
      <c r="L228" s="278"/>
      <c r="M228" s="278"/>
      <c r="N228" s="278"/>
      <c r="O228" s="278"/>
      <c r="P228" s="278"/>
      <c r="Q228" s="278"/>
      <c r="R228" s="278"/>
      <c r="S228" s="278"/>
      <c r="T228" s="278"/>
      <c r="U228" s="278"/>
      <c r="V228" s="278"/>
      <c r="W228" s="278"/>
      <c r="X228" s="278"/>
      <c r="Y228" s="278"/>
      <c r="Z228" s="278"/>
      <c r="AA228" s="278"/>
      <c r="AB228" s="278"/>
    </row>
    <row r="229" spans="7:28">
      <c r="G229" s="278"/>
      <c r="H229" s="278" t="s">
        <v>1954</v>
      </c>
      <c r="I229" s="278" t="e">
        <f>VLOOKUP(C41,I84:J210,2,FALSE)</f>
        <v>#N/A</v>
      </c>
      <c r="J229" s="278"/>
      <c r="K229" s="278" t="e">
        <f>VLOOKUP(M84,M84,1,FALSE)</f>
        <v>#REF!</v>
      </c>
      <c r="L229" s="278"/>
      <c r="M229" s="278"/>
      <c r="N229" s="278"/>
      <c r="O229" s="278"/>
      <c r="P229" s="278"/>
      <c r="Q229" s="278"/>
      <c r="R229" s="278"/>
      <c r="S229" s="278"/>
      <c r="T229" s="278"/>
      <c r="U229" s="278"/>
      <c r="V229" s="278"/>
      <c r="W229" s="278"/>
      <c r="X229" s="278"/>
      <c r="Y229" s="278"/>
      <c r="Z229" s="278"/>
      <c r="AA229" s="278"/>
      <c r="AB229" s="278"/>
    </row>
    <row r="230" spans="7:28">
      <c r="G230" s="278"/>
      <c r="H230" s="278" t="s">
        <v>149</v>
      </c>
      <c r="I230" s="278" t="e">
        <f>VLOOKUP(C44,I84:J210,2,FALSE)</f>
        <v>#N/A</v>
      </c>
      <c r="J230" s="278"/>
      <c r="K230" s="278" t="e">
        <f>VLOOKUP(M84,M84,1,FALSE)</f>
        <v>#REF!</v>
      </c>
      <c r="L230" s="278"/>
      <c r="M230" s="278"/>
      <c r="N230" s="278"/>
      <c r="O230" s="278"/>
      <c r="P230" s="278"/>
      <c r="Q230" s="278"/>
      <c r="R230" s="278"/>
      <c r="S230" s="278"/>
      <c r="T230" s="278"/>
      <c r="U230" s="278"/>
      <c r="V230" s="278"/>
      <c r="W230" s="278"/>
      <c r="X230" s="278"/>
      <c r="Y230" s="278"/>
      <c r="Z230" s="278"/>
      <c r="AA230" s="278"/>
      <c r="AB230" s="278"/>
    </row>
    <row r="231" spans="7:28">
      <c r="G231" s="278"/>
      <c r="H231" s="278" t="s">
        <v>150</v>
      </c>
      <c r="I231" s="278" t="e">
        <f>VLOOKUP(C45,I84:J210,2,FALSE)</f>
        <v>#N/A</v>
      </c>
      <c r="J231" s="278"/>
      <c r="K231" s="278" t="e">
        <f>VLOOKUP(M84,M84,1,FALSE)</f>
        <v>#REF!</v>
      </c>
      <c r="L231" s="278"/>
      <c r="M231" s="278"/>
      <c r="N231" s="278"/>
      <c r="O231" s="278"/>
      <c r="P231" s="278"/>
      <c r="Q231" s="278"/>
      <c r="R231" s="278"/>
      <c r="S231" s="278"/>
      <c r="T231" s="278"/>
      <c r="U231" s="278"/>
      <c r="V231" s="278"/>
      <c r="W231" s="278"/>
      <c r="X231" s="278"/>
      <c r="Y231" s="278"/>
      <c r="Z231" s="278"/>
      <c r="AA231" s="278"/>
      <c r="AB231" s="278"/>
    </row>
    <row r="232" spans="7:28">
      <c r="G232" s="278"/>
      <c r="H232" s="278" t="s">
        <v>151</v>
      </c>
      <c r="I232" s="278" t="e">
        <f>VLOOKUP(C46,I84:J210,2,FALSE)</f>
        <v>#N/A</v>
      </c>
      <c r="J232" s="278"/>
      <c r="K232" s="278" t="e">
        <f>VLOOKUP(M84,M84,1,FALSE)</f>
        <v>#REF!</v>
      </c>
      <c r="L232" s="278"/>
      <c r="M232" s="278"/>
      <c r="N232" s="278"/>
      <c r="O232" s="278"/>
      <c r="P232" s="278"/>
      <c r="Q232" s="278"/>
      <c r="R232" s="278"/>
      <c r="S232" s="278"/>
      <c r="T232" s="278"/>
      <c r="U232" s="278"/>
      <c r="V232" s="278"/>
      <c r="W232" s="278"/>
      <c r="X232" s="278"/>
      <c r="Y232" s="278"/>
      <c r="Z232" s="278"/>
      <c r="AA232" s="278"/>
      <c r="AB232" s="278"/>
    </row>
    <row r="233" spans="7:28">
      <c r="G233" s="278"/>
      <c r="H233" s="278" t="s">
        <v>1955</v>
      </c>
      <c r="I233" s="278" t="e">
        <f>VLOOKUP(C48,I84:J210,2,FALSE)</f>
        <v>#N/A</v>
      </c>
      <c r="J233" s="278"/>
      <c r="K233" s="278" t="e">
        <f>VLOOKUP(M84,M84,1,FALSE)</f>
        <v>#REF!</v>
      </c>
      <c r="L233" s="278"/>
      <c r="M233" s="278"/>
      <c r="N233" s="278"/>
      <c r="O233" s="278"/>
      <c r="P233" s="278"/>
      <c r="Q233" s="278"/>
      <c r="R233" s="278"/>
      <c r="S233" s="278"/>
      <c r="T233" s="278"/>
      <c r="U233" s="278"/>
      <c r="V233" s="278"/>
      <c r="W233" s="278"/>
      <c r="X233" s="278"/>
      <c r="Y233" s="278"/>
      <c r="Z233" s="278"/>
      <c r="AA233" s="278"/>
      <c r="AB233" s="278"/>
    </row>
    <row r="234" spans="7:28">
      <c r="G234" s="278"/>
      <c r="H234" s="278" t="s">
        <v>1956</v>
      </c>
      <c r="I234" s="278" t="e">
        <f>VLOOKUP(C49,I84:J210,2,FALSE)</f>
        <v>#N/A</v>
      </c>
      <c r="J234" s="278"/>
      <c r="K234" s="278" t="e">
        <f>VLOOKUP(M84,M84,1,FALSE)</f>
        <v>#REF!</v>
      </c>
      <c r="L234" s="278"/>
      <c r="M234" s="278"/>
      <c r="N234" s="278"/>
      <c r="O234" s="278"/>
      <c r="P234" s="278"/>
      <c r="Q234" s="278"/>
      <c r="R234" s="278"/>
      <c r="S234" s="278"/>
      <c r="T234" s="278"/>
      <c r="U234" s="278"/>
      <c r="V234" s="278"/>
      <c r="W234" s="278"/>
      <c r="X234" s="278"/>
      <c r="Y234" s="278"/>
      <c r="Z234" s="278"/>
      <c r="AA234" s="278"/>
      <c r="AB234" s="278"/>
    </row>
    <row r="235" spans="7:28">
      <c r="G235" s="278"/>
      <c r="H235" s="278" t="s">
        <v>1957</v>
      </c>
      <c r="I235" s="278" t="e">
        <f>VLOOKUP(C51,I84:J210,2,FALSE)</f>
        <v>#N/A</v>
      </c>
      <c r="J235" s="278"/>
      <c r="K235" s="278" t="e">
        <f>VLOOKUP(M84,M84,1,FALSE)</f>
        <v>#REF!</v>
      </c>
      <c r="L235" s="278"/>
      <c r="M235" s="278"/>
      <c r="N235" s="278"/>
      <c r="O235" s="278"/>
      <c r="P235" s="278"/>
      <c r="Q235" s="278"/>
      <c r="R235" s="278"/>
      <c r="S235" s="278"/>
      <c r="T235" s="278"/>
      <c r="U235" s="278"/>
      <c r="V235" s="278"/>
      <c r="W235" s="278"/>
      <c r="X235" s="278"/>
      <c r="Y235" s="278"/>
      <c r="Z235" s="278"/>
      <c r="AA235" s="278"/>
      <c r="AB235" s="278"/>
    </row>
    <row r="236" spans="7:28">
      <c r="G236" s="278"/>
      <c r="H236" s="278" t="s">
        <v>14</v>
      </c>
      <c r="I236" s="278"/>
      <c r="J236" s="278"/>
      <c r="K236" s="278" t="e">
        <f>VLOOKUP(M84,M84,1,FALSE)</f>
        <v>#REF!</v>
      </c>
      <c r="L236" s="278"/>
      <c r="M236" s="278"/>
      <c r="N236" s="278"/>
      <c r="O236" s="278"/>
      <c r="P236" s="278"/>
      <c r="Q236" s="278"/>
      <c r="R236" s="278"/>
      <c r="S236" s="278"/>
      <c r="T236" s="278"/>
      <c r="U236" s="278"/>
      <c r="V236" s="278"/>
      <c r="W236" s="278"/>
      <c r="X236" s="278"/>
      <c r="Y236" s="278"/>
      <c r="Z236" s="278"/>
      <c r="AA236" s="278"/>
      <c r="AB236" s="278"/>
    </row>
    <row r="237" spans="7:28">
      <c r="G237" s="278"/>
      <c r="H237" s="278" t="s">
        <v>1737</v>
      </c>
      <c r="I237" s="278" t="e">
        <f>VLOOKUP(C54,I84:J210,2,FALSE)</f>
        <v>#N/A</v>
      </c>
      <c r="J237" s="278"/>
      <c r="K237" s="278" t="e">
        <f>VLOOKUP(M84,M84,1,FALSE)</f>
        <v>#REF!</v>
      </c>
      <c r="L237" s="278"/>
      <c r="M237" s="278"/>
      <c r="N237" s="278"/>
      <c r="O237" s="278"/>
      <c r="P237" s="278"/>
      <c r="Q237" s="278"/>
      <c r="R237" s="278"/>
      <c r="S237" s="278"/>
      <c r="T237" s="278"/>
      <c r="U237" s="278"/>
      <c r="V237" s="278"/>
      <c r="W237" s="278"/>
      <c r="X237" s="278"/>
      <c r="Y237" s="278"/>
      <c r="Z237" s="278"/>
      <c r="AA237" s="278"/>
      <c r="AB237" s="278"/>
    </row>
    <row r="238" spans="7:28">
      <c r="G238" s="278"/>
      <c r="H238" s="278" t="s">
        <v>1859</v>
      </c>
      <c r="I238" s="278"/>
      <c r="J238" s="278"/>
      <c r="K238" s="278" t="e">
        <f>VLOOKUP(M84,M84,1,FALSE)</f>
        <v>#REF!</v>
      </c>
      <c r="L238" s="278"/>
      <c r="M238" s="278"/>
      <c r="N238" s="278"/>
      <c r="O238" s="278"/>
      <c r="P238" s="278"/>
      <c r="Q238" s="278"/>
      <c r="R238" s="278"/>
      <c r="S238" s="278"/>
      <c r="T238" s="278"/>
      <c r="U238" s="278"/>
      <c r="V238" s="278"/>
      <c r="W238" s="278"/>
      <c r="X238" s="278"/>
      <c r="Y238" s="278"/>
      <c r="Z238" s="278"/>
      <c r="AA238" s="278"/>
      <c r="AB238" s="278"/>
    </row>
    <row r="239" spans="7:28">
      <c r="G239" s="278"/>
      <c r="H239" s="278" t="s">
        <v>1958</v>
      </c>
      <c r="I239" s="278"/>
      <c r="J239" s="278"/>
      <c r="K239" s="278" t="e">
        <f>VLOOKUP(M84,M84,1,FALSE)</f>
        <v>#REF!</v>
      </c>
      <c r="L239" s="278"/>
      <c r="M239" s="278"/>
      <c r="N239" s="278"/>
      <c r="O239" s="278"/>
      <c r="P239" s="278"/>
      <c r="Q239" s="278"/>
      <c r="R239" s="278"/>
      <c r="S239" s="278"/>
      <c r="T239" s="278"/>
      <c r="U239" s="278"/>
      <c r="V239" s="278"/>
      <c r="W239" s="278"/>
      <c r="X239" s="278"/>
      <c r="Y239" s="278"/>
      <c r="Z239" s="278"/>
      <c r="AA239" s="278"/>
      <c r="AB239" s="278"/>
    </row>
    <row r="240" spans="7:28">
      <c r="G240" s="278"/>
      <c r="H240" s="278"/>
      <c r="I240" s="278"/>
      <c r="J240" s="278"/>
      <c r="K240" s="278"/>
      <c r="L240" s="278"/>
      <c r="M240" s="278"/>
      <c r="N240" s="278"/>
      <c r="O240" s="278"/>
      <c r="P240" s="278"/>
      <c r="Q240" s="278"/>
      <c r="R240" s="278"/>
      <c r="S240" s="278"/>
      <c r="T240" s="278"/>
      <c r="U240" s="278"/>
      <c r="V240" s="278"/>
      <c r="W240" s="278"/>
      <c r="X240" s="278"/>
      <c r="Y240" s="278"/>
      <c r="Z240" s="278"/>
      <c r="AA240" s="278"/>
      <c r="AB240" s="278"/>
    </row>
    <row r="241" spans="7:28">
      <c r="G241" s="278"/>
      <c r="H241" s="278"/>
      <c r="I241" s="278"/>
      <c r="J241" s="278"/>
      <c r="K241" s="278"/>
      <c r="L241" s="278"/>
      <c r="M241" s="278"/>
      <c r="N241" s="278"/>
      <c r="O241" s="278"/>
      <c r="P241" s="278"/>
      <c r="Q241" s="278"/>
      <c r="R241" s="278"/>
      <c r="S241" s="278"/>
      <c r="T241" s="278"/>
      <c r="U241" s="278"/>
      <c r="V241" s="278"/>
      <c r="W241" s="278"/>
      <c r="X241" s="278"/>
      <c r="Y241" s="278"/>
      <c r="Z241" s="278"/>
      <c r="AA241" s="278"/>
      <c r="AB241" s="278"/>
    </row>
    <row r="242" spans="7:28">
      <c r="G242" s="278"/>
      <c r="H242" s="279" t="s">
        <v>16</v>
      </c>
      <c r="I242" s="278"/>
      <c r="J242" s="278"/>
      <c r="K242" s="278"/>
      <c r="L242" s="278"/>
      <c r="M242" s="278"/>
      <c r="N242" s="278"/>
      <c r="O242" s="278"/>
      <c r="P242" s="278"/>
      <c r="Q242" s="278"/>
      <c r="R242" s="278"/>
      <c r="S242" s="278"/>
      <c r="T242" s="278"/>
      <c r="U242" s="278"/>
      <c r="V242" s="278"/>
      <c r="W242" s="278"/>
      <c r="X242" s="278"/>
      <c r="Y242" s="278"/>
      <c r="Z242" s="278"/>
      <c r="AA242" s="278"/>
      <c r="AB242" s="278"/>
    </row>
    <row r="243" spans="7:28">
      <c r="G243" s="278"/>
      <c r="H243" s="278">
        <v>1</v>
      </c>
      <c r="I243" s="278" t="s">
        <v>1959</v>
      </c>
      <c r="J243" s="278"/>
      <c r="K243" s="278"/>
      <c r="L243" s="278"/>
      <c r="M243" s="278"/>
      <c r="N243" s="278"/>
      <c r="O243" s="278"/>
      <c r="P243" s="278"/>
      <c r="Q243" s="278"/>
      <c r="R243" s="278"/>
      <c r="S243" s="278"/>
      <c r="T243" s="278"/>
      <c r="U243" s="278"/>
      <c r="V243" s="278"/>
      <c r="W243" s="278"/>
      <c r="X243" s="278"/>
      <c r="Y243" s="278"/>
      <c r="Z243" s="278"/>
      <c r="AA243" s="278"/>
      <c r="AB243" s="278"/>
    </row>
    <row r="244" spans="7:28">
      <c r="G244" s="278"/>
      <c r="H244" s="278">
        <v>2</v>
      </c>
      <c r="I244" s="278" t="s">
        <v>1959</v>
      </c>
      <c r="J244" s="278"/>
      <c r="K244" s="278"/>
      <c r="L244" s="278"/>
      <c r="M244" s="278"/>
      <c r="N244" s="278"/>
      <c r="O244" s="278"/>
      <c r="P244" s="278"/>
      <c r="Q244" s="278"/>
      <c r="R244" s="278"/>
      <c r="S244" s="278"/>
      <c r="T244" s="278"/>
      <c r="U244" s="278"/>
      <c r="V244" s="278"/>
      <c r="W244" s="278"/>
      <c r="X244" s="278"/>
      <c r="Y244" s="278"/>
      <c r="Z244" s="278"/>
      <c r="AA244" s="278"/>
      <c r="AB244" s="278"/>
    </row>
    <row r="245" spans="7:28">
      <c r="G245" s="278"/>
      <c r="H245" s="278">
        <v>3</v>
      </c>
      <c r="I245" s="278" t="s">
        <v>1959</v>
      </c>
      <c r="J245" s="278"/>
      <c r="K245" s="278"/>
      <c r="L245" s="278"/>
      <c r="M245" s="278"/>
      <c r="N245" s="278"/>
      <c r="O245" s="278"/>
      <c r="P245" s="278"/>
      <c r="Q245" s="278"/>
      <c r="R245" s="278"/>
      <c r="S245" s="278"/>
      <c r="T245" s="278"/>
      <c r="U245" s="278"/>
      <c r="V245" s="278"/>
      <c r="W245" s="278"/>
      <c r="X245" s="278"/>
      <c r="Y245" s="278"/>
      <c r="Z245" s="278"/>
      <c r="AA245" s="278"/>
      <c r="AB245" s="278"/>
    </row>
    <row r="246" spans="7:28">
      <c r="G246" s="278"/>
      <c r="H246" s="278">
        <v>4</v>
      </c>
      <c r="I246" s="278" t="s">
        <v>1959</v>
      </c>
      <c r="J246" s="278"/>
      <c r="K246" s="278"/>
      <c r="L246" s="278"/>
      <c r="M246" s="278"/>
      <c r="N246" s="278"/>
      <c r="O246" s="278"/>
      <c r="P246" s="278"/>
      <c r="Q246" s="278"/>
      <c r="R246" s="278"/>
      <c r="S246" s="278"/>
      <c r="T246" s="278"/>
      <c r="U246" s="278"/>
      <c r="V246" s="278"/>
      <c r="W246" s="278"/>
      <c r="X246" s="278"/>
      <c r="Y246" s="278"/>
      <c r="Z246" s="278"/>
      <c r="AA246" s="278"/>
      <c r="AB246" s="278"/>
    </row>
    <row r="247" spans="7:28">
      <c r="G247" s="278"/>
      <c r="H247" s="278">
        <v>5</v>
      </c>
      <c r="I247" s="278" t="s">
        <v>166</v>
      </c>
      <c r="J247" s="278"/>
      <c r="K247" s="278"/>
      <c r="L247" s="278"/>
      <c r="M247" s="278"/>
      <c r="N247" s="278"/>
      <c r="O247" s="278"/>
      <c r="P247" s="278"/>
      <c r="Q247" s="278"/>
      <c r="R247" s="278"/>
      <c r="S247" s="278"/>
      <c r="T247" s="278"/>
      <c r="U247" s="278"/>
      <c r="V247" s="278"/>
      <c r="W247" s="278"/>
      <c r="X247" s="278"/>
      <c r="Y247" s="278"/>
      <c r="Z247" s="278"/>
      <c r="AA247" s="278"/>
      <c r="AB247" s="278"/>
    </row>
    <row r="248" spans="7:28">
      <c r="G248" s="278"/>
      <c r="H248" s="278">
        <v>6</v>
      </c>
      <c r="I248" s="278" t="s">
        <v>166</v>
      </c>
      <c r="J248" s="278"/>
      <c r="K248" s="278"/>
      <c r="L248" s="278"/>
      <c r="M248" s="278"/>
      <c r="N248" s="278"/>
      <c r="O248" s="278"/>
      <c r="P248" s="278"/>
      <c r="Q248" s="278"/>
      <c r="R248" s="278"/>
      <c r="S248" s="278"/>
      <c r="T248" s="278"/>
      <c r="U248" s="278"/>
      <c r="V248" s="278"/>
      <c r="W248" s="278"/>
      <c r="X248" s="278"/>
      <c r="Y248" s="278"/>
      <c r="Z248" s="278"/>
      <c r="AA248" s="278"/>
      <c r="AB248" s="278"/>
    </row>
    <row r="249" spans="7:28">
      <c r="G249" s="278"/>
      <c r="H249" s="278">
        <v>7</v>
      </c>
      <c r="I249" s="278" t="s">
        <v>166</v>
      </c>
      <c r="J249" s="278"/>
      <c r="K249" s="278"/>
      <c r="L249" s="278"/>
      <c r="M249" s="278"/>
      <c r="N249" s="278"/>
      <c r="O249" s="278"/>
      <c r="P249" s="278"/>
      <c r="Q249" s="278"/>
      <c r="R249" s="278"/>
      <c r="S249" s="278"/>
      <c r="T249" s="278"/>
      <c r="U249" s="278"/>
      <c r="V249" s="278"/>
      <c r="W249" s="278"/>
      <c r="X249" s="278"/>
      <c r="Y249" s="278"/>
      <c r="Z249" s="278"/>
      <c r="AA249" s="278"/>
      <c r="AB249" s="278"/>
    </row>
    <row r="250" spans="7:28">
      <c r="G250" s="278"/>
      <c r="H250" s="278">
        <v>8</v>
      </c>
      <c r="I250" s="278" t="s">
        <v>166</v>
      </c>
      <c r="J250" s="278"/>
      <c r="K250" s="278"/>
      <c r="L250" s="278"/>
      <c r="M250" s="278"/>
      <c r="N250" s="278"/>
      <c r="O250" s="278"/>
      <c r="P250" s="278"/>
      <c r="Q250" s="278"/>
      <c r="R250" s="278"/>
      <c r="S250" s="278"/>
      <c r="T250" s="278"/>
      <c r="U250" s="278"/>
      <c r="V250" s="278"/>
      <c r="W250" s="278"/>
      <c r="X250" s="278"/>
      <c r="Y250" s="278"/>
      <c r="Z250" s="278"/>
      <c r="AA250" s="278"/>
      <c r="AB250" s="278"/>
    </row>
    <row r="251" spans="7:28">
      <c r="G251" s="278"/>
      <c r="H251" s="278">
        <v>9</v>
      </c>
      <c r="I251" s="278" t="s">
        <v>166</v>
      </c>
      <c r="J251" s="278"/>
      <c r="K251" s="278"/>
      <c r="L251" s="278"/>
      <c r="M251" s="278"/>
      <c r="N251" s="278"/>
      <c r="O251" s="278"/>
      <c r="P251" s="278"/>
      <c r="Q251" s="278"/>
      <c r="R251" s="278"/>
      <c r="S251" s="278"/>
      <c r="T251" s="278"/>
      <c r="U251" s="278"/>
      <c r="V251" s="278"/>
      <c r="W251" s="278"/>
      <c r="X251" s="278"/>
      <c r="Y251" s="278"/>
      <c r="Z251" s="278"/>
      <c r="AA251" s="278"/>
      <c r="AB251" s="278"/>
    </row>
    <row r="252" spans="7:28">
      <c r="G252" s="278"/>
      <c r="H252" s="278">
        <v>10</v>
      </c>
      <c r="I252" s="278" t="s">
        <v>167</v>
      </c>
      <c r="J252" s="278"/>
      <c r="K252" s="278"/>
      <c r="L252" s="278"/>
      <c r="M252" s="278"/>
      <c r="N252" s="278"/>
      <c r="O252" s="278"/>
      <c r="P252" s="278"/>
      <c r="Q252" s="278"/>
      <c r="R252" s="278"/>
      <c r="S252" s="278"/>
      <c r="T252" s="278"/>
      <c r="U252" s="278"/>
      <c r="V252" s="278"/>
      <c r="W252" s="278"/>
      <c r="X252" s="278"/>
      <c r="Y252" s="278"/>
      <c r="Z252" s="278"/>
      <c r="AA252" s="278"/>
      <c r="AB252" s="278"/>
    </row>
    <row r="253" spans="7:28">
      <c r="G253" s="278"/>
      <c r="H253" s="278">
        <v>11</v>
      </c>
      <c r="I253" s="278" t="s">
        <v>167</v>
      </c>
      <c r="J253" s="278"/>
      <c r="K253" s="278"/>
      <c r="L253" s="278"/>
      <c r="M253" s="278"/>
      <c r="N253" s="278"/>
      <c r="O253" s="278"/>
      <c r="P253" s="278"/>
      <c r="Q253" s="278"/>
      <c r="R253" s="278"/>
      <c r="S253" s="278"/>
      <c r="T253" s="278"/>
      <c r="U253" s="278"/>
      <c r="V253" s="278"/>
      <c r="W253" s="278"/>
      <c r="X253" s="278"/>
      <c r="Y253" s="278"/>
      <c r="Z253" s="278"/>
      <c r="AA253" s="278"/>
      <c r="AB253" s="278"/>
    </row>
    <row r="254" spans="7:28">
      <c r="G254" s="278"/>
      <c r="H254" s="278">
        <v>12</v>
      </c>
      <c r="I254" s="278" t="s">
        <v>167</v>
      </c>
      <c r="J254" s="278"/>
      <c r="K254" s="278"/>
      <c r="L254" s="278"/>
      <c r="M254" s="278"/>
      <c r="N254" s="278"/>
      <c r="O254" s="278"/>
      <c r="P254" s="278"/>
      <c r="Q254" s="278"/>
      <c r="R254" s="278"/>
      <c r="S254" s="278"/>
      <c r="T254" s="278"/>
      <c r="U254" s="278"/>
      <c r="V254" s="278"/>
      <c r="W254" s="278"/>
      <c r="X254" s="278"/>
      <c r="Y254" s="278"/>
      <c r="Z254" s="278"/>
      <c r="AA254" s="278"/>
      <c r="AB254" s="278"/>
    </row>
    <row r="255" spans="7:28">
      <c r="G255" s="278"/>
      <c r="H255" s="278">
        <v>13</v>
      </c>
      <c r="I255" s="278" t="s">
        <v>167</v>
      </c>
      <c r="J255" s="278"/>
      <c r="K255" s="278"/>
      <c r="L255" s="278"/>
      <c r="M255" s="278"/>
      <c r="N255" s="278"/>
      <c r="O255" s="278"/>
      <c r="P255" s="278"/>
      <c r="Q255" s="278"/>
      <c r="R255" s="278"/>
      <c r="S255" s="278"/>
      <c r="T255" s="278"/>
      <c r="U255" s="278"/>
      <c r="V255" s="278"/>
      <c r="W255" s="278"/>
      <c r="X255" s="278"/>
      <c r="Y255" s="278"/>
      <c r="Z255" s="278"/>
      <c r="AA255" s="278"/>
      <c r="AB255" s="278"/>
    </row>
    <row r="256" spans="7:28">
      <c r="G256" s="278"/>
      <c r="H256" s="278">
        <v>14</v>
      </c>
      <c r="I256" s="278" t="s">
        <v>167</v>
      </c>
      <c r="J256" s="278"/>
      <c r="K256" s="278"/>
      <c r="L256" s="278"/>
      <c r="M256" s="278"/>
      <c r="N256" s="278"/>
      <c r="O256" s="278"/>
      <c r="P256" s="278"/>
      <c r="Q256" s="278"/>
      <c r="R256" s="278"/>
      <c r="S256" s="278"/>
      <c r="T256" s="278"/>
      <c r="U256" s="278"/>
      <c r="V256" s="278"/>
      <c r="W256" s="278"/>
      <c r="X256" s="278"/>
      <c r="Y256" s="278"/>
      <c r="Z256" s="278"/>
      <c r="AA256" s="278"/>
      <c r="AB256" s="278"/>
    </row>
    <row r="257" spans="7:28">
      <c r="G257" s="278"/>
      <c r="H257" s="278">
        <v>15</v>
      </c>
      <c r="I257" s="278" t="s">
        <v>168</v>
      </c>
      <c r="J257" s="278"/>
      <c r="K257" s="278"/>
      <c r="L257" s="278"/>
      <c r="M257" s="278"/>
      <c r="N257" s="278"/>
      <c r="O257" s="278"/>
      <c r="P257" s="278"/>
      <c r="Q257" s="278"/>
      <c r="R257" s="278"/>
      <c r="S257" s="278"/>
      <c r="T257" s="278"/>
      <c r="U257" s="278"/>
      <c r="V257" s="278"/>
      <c r="W257" s="278"/>
      <c r="X257" s="278"/>
      <c r="Y257" s="278"/>
      <c r="Z257" s="278"/>
      <c r="AA257" s="278"/>
      <c r="AB257" s="278"/>
    </row>
    <row r="258" spans="7:28">
      <c r="G258" s="278"/>
      <c r="H258" s="278">
        <v>16</v>
      </c>
      <c r="I258" s="278" t="s">
        <v>168</v>
      </c>
      <c r="J258" s="278"/>
      <c r="K258" s="278"/>
      <c r="L258" s="278"/>
      <c r="M258" s="278"/>
      <c r="N258" s="278"/>
      <c r="O258" s="278"/>
      <c r="P258" s="278"/>
      <c r="Q258" s="278"/>
      <c r="R258" s="278"/>
      <c r="S258" s="278"/>
      <c r="T258" s="278"/>
      <c r="U258" s="278"/>
      <c r="V258" s="278"/>
      <c r="W258" s="278"/>
      <c r="X258" s="278"/>
      <c r="Y258" s="278"/>
      <c r="Z258" s="278"/>
      <c r="AA258" s="278"/>
      <c r="AB258" s="278"/>
    </row>
    <row r="259" spans="7:28">
      <c r="G259" s="278"/>
      <c r="H259" s="278">
        <v>17</v>
      </c>
      <c r="I259" s="278" t="s">
        <v>168</v>
      </c>
      <c r="J259" s="278"/>
      <c r="K259" s="278"/>
      <c r="L259" s="278"/>
      <c r="M259" s="278"/>
      <c r="N259" s="278"/>
      <c r="O259" s="278"/>
      <c r="P259" s="278"/>
      <c r="Q259" s="278"/>
      <c r="R259" s="278"/>
      <c r="S259" s="278"/>
      <c r="T259" s="278"/>
      <c r="U259" s="278"/>
      <c r="V259" s="278"/>
      <c r="W259" s="278"/>
      <c r="X259" s="278"/>
      <c r="Y259" s="278"/>
      <c r="Z259" s="278"/>
      <c r="AA259" s="278"/>
      <c r="AB259" s="278"/>
    </row>
    <row r="260" spans="7:28">
      <c r="G260" s="278"/>
      <c r="H260" s="278">
        <v>18</v>
      </c>
      <c r="I260" s="278" t="s">
        <v>168</v>
      </c>
      <c r="J260" s="278"/>
      <c r="K260" s="278"/>
      <c r="L260" s="278"/>
      <c r="M260" s="278"/>
      <c r="N260" s="278"/>
      <c r="O260" s="278"/>
      <c r="P260" s="278"/>
      <c r="Q260" s="278"/>
      <c r="R260" s="278"/>
      <c r="S260" s="278"/>
      <c r="T260" s="278"/>
      <c r="U260" s="278"/>
      <c r="V260" s="278"/>
      <c r="W260" s="278"/>
      <c r="X260" s="278"/>
      <c r="Y260" s="278"/>
      <c r="Z260" s="278"/>
      <c r="AA260" s="278"/>
      <c r="AB260" s="278"/>
    </row>
    <row r="261" spans="7:28">
      <c r="G261" s="278"/>
      <c r="H261" s="278">
        <v>19</v>
      </c>
      <c r="I261" s="278" t="s">
        <v>168</v>
      </c>
      <c r="J261" s="278"/>
      <c r="K261" s="278"/>
      <c r="L261" s="278"/>
      <c r="M261" s="278"/>
      <c r="N261" s="278"/>
      <c r="O261" s="278"/>
      <c r="P261" s="278"/>
      <c r="Q261" s="278"/>
      <c r="R261" s="278"/>
      <c r="S261" s="278"/>
      <c r="T261" s="278"/>
      <c r="U261" s="278"/>
      <c r="V261" s="278"/>
      <c r="W261" s="278"/>
      <c r="X261" s="278"/>
      <c r="Y261" s="278"/>
      <c r="Z261" s="278"/>
      <c r="AA261" s="278"/>
      <c r="AB261" s="278"/>
    </row>
    <row r="262" spans="7:28">
      <c r="G262" s="278"/>
      <c r="H262" s="278">
        <v>20</v>
      </c>
      <c r="I262" s="278" t="s">
        <v>169</v>
      </c>
      <c r="J262" s="278"/>
      <c r="K262" s="278"/>
      <c r="L262" s="278"/>
      <c r="M262" s="278"/>
      <c r="N262" s="278"/>
      <c r="O262" s="278"/>
      <c r="P262" s="278"/>
      <c r="Q262" s="278"/>
      <c r="R262" s="278"/>
      <c r="S262" s="278"/>
      <c r="T262" s="278"/>
      <c r="U262" s="278"/>
      <c r="V262" s="278"/>
      <c r="W262" s="278"/>
      <c r="X262" s="278"/>
      <c r="Y262" s="278"/>
      <c r="Z262" s="278"/>
      <c r="AA262" s="278"/>
      <c r="AB262" s="278"/>
    </row>
    <row r="263" spans="7:28">
      <c r="G263" s="278"/>
      <c r="H263" s="278">
        <v>21</v>
      </c>
      <c r="I263" s="278" t="s">
        <v>169</v>
      </c>
      <c r="J263" s="278"/>
      <c r="K263" s="278"/>
      <c r="L263" s="278"/>
      <c r="M263" s="278"/>
      <c r="N263" s="278"/>
      <c r="O263" s="278"/>
      <c r="P263" s="278"/>
      <c r="Q263" s="278"/>
      <c r="R263" s="278"/>
      <c r="S263" s="278"/>
      <c r="T263" s="278"/>
      <c r="U263" s="278"/>
      <c r="V263" s="278"/>
      <c r="W263" s="278"/>
      <c r="X263" s="278"/>
      <c r="Y263" s="278"/>
      <c r="Z263" s="278"/>
      <c r="AA263" s="278"/>
      <c r="AB263" s="278"/>
    </row>
    <row r="264" spans="7:28">
      <c r="G264" s="278"/>
      <c r="H264" s="278">
        <v>22</v>
      </c>
      <c r="I264" s="278" t="s">
        <v>169</v>
      </c>
      <c r="J264" s="278"/>
      <c r="K264" s="278"/>
      <c r="L264" s="278"/>
      <c r="M264" s="278"/>
      <c r="N264" s="278"/>
      <c r="O264" s="278"/>
      <c r="P264" s="278"/>
      <c r="Q264" s="278"/>
      <c r="R264" s="278"/>
      <c r="S264" s="278"/>
      <c r="T264" s="278"/>
      <c r="U264" s="278"/>
      <c r="V264" s="278"/>
      <c r="W264" s="278"/>
      <c r="X264" s="278"/>
      <c r="Y264" s="278"/>
      <c r="Z264" s="278"/>
      <c r="AA264" s="278"/>
      <c r="AB264" s="278"/>
    </row>
    <row r="265" spans="7:28">
      <c r="G265" s="278"/>
      <c r="H265" s="278">
        <v>23</v>
      </c>
      <c r="I265" s="278" t="s">
        <v>169</v>
      </c>
      <c r="J265" s="278"/>
      <c r="K265" s="278"/>
      <c r="L265" s="278"/>
      <c r="M265" s="278"/>
      <c r="N265" s="278"/>
      <c r="O265" s="278"/>
      <c r="P265" s="278"/>
      <c r="Q265" s="278"/>
      <c r="R265" s="278"/>
      <c r="S265" s="278"/>
      <c r="T265" s="278"/>
      <c r="U265" s="278"/>
      <c r="V265" s="278"/>
      <c r="W265" s="278"/>
      <c r="X265" s="278"/>
      <c r="Y265" s="278"/>
      <c r="Z265" s="278"/>
      <c r="AA265" s="278"/>
      <c r="AB265" s="278"/>
    </row>
    <row r="266" spans="7:28">
      <c r="G266" s="278"/>
      <c r="H266" s="278">
        <v>24</v>
      </c>
      <c r="I266" s="278" t="s">
        <v>169</v>
      </c>
      <c r="J266" s="278"/>
      <c r="K266" s="278"/>
      <c r="L266" s="278"/>
      <c r="M266" s="278"/>
      <c r="N266" s="278"/>
      <c r="O266" s="278"/>
      <c r="P266" s="278"/>
      <c r="Q266" s="278"/>
      <c r="R266" s="278"/>
      <c r="S266" s="278"/>
      <c r="T266" s="278"/>
      <c r="U266" s="278"/>
      <c r="V266" s="278"/>
      <c r="W266" s="278"/>
      <c r="X266" s="278"/>
      <c r="Y266" s="278"/>
      <c r="Z266" s="278"/>
      <c r="AA266" s="278"/>
      <c r="AB266" s="278"/>
    </row>
    <row r="267" spans="7:28">
      <c r="G267" s="278"/>
      <c r="H267" s="278">
        <v>25</v>
      </c>
      <c r="I267" s="278" t="s">
        <v>169</v>
      </c>
      <c r="J267" s="278"/>
      <c r="K267" s="278"/>
      <c r="L267" s="278"/>
      <c r="M267" s="278"/>
      <c r="N267" s="278"/>
      <c r="O267" s="278"/>
      <c r="P267" s="278"/>
      <c r="Q267" s="278"/>
      <c r="R267" s="278"/>
      <c r="S267" s="278"/>
      <c r="T267" s="278"/>
      <c r="U267" s="278"/>
      <c r="V267" s="278"/>
      <c r="W267" s="278"/>
      <c r="X267" s="278"/>
      <c r="Y267" s="278"/>
      <c r="Z267" s="278"/>
      <c r="AA267" s="278"/>
      <c r="AB267" s="278"/>
    </row>
    <row r="268" spans="7:28">
      <c r="G268" s="278"/>
      <c r="H268" s="278">
        <v>26</v>
      </c>
      <c r="I268" s="278" t="s">
        <v>169</v>
      </c>
      <c r="J268" s="278"/>
      <c r="K268" s="278"/>
      <c r="L268" s="278"/>
      <c r="M268" s="278"/>
      <c r="N268" s="278"/>
      <c r="O268" s="278"/>
      <c r="P268" s="278"/>
      <c r="Q268" s="278"/>
      <c r="R268" s="278"/>
      <c r="S268" s="278"/>
      <c r="T268" s="278"/>
      <c r="U268" s="278"/>
      <c r="V268" s="278"/>
      <c r="W268" s="278"/>
      <c r="X268" s="278"/>
      <c r="Y268" s="278"/>
      <c r="Z268" s="278"/>
      <c r="AA268" s="278"/>
      <c r="AB268" s="278"/>
    </row>
    <row r="269" spans="7:28">
      <c r="G269" s="278"/>
      <c r="H269" s="278">
        <v>27</v>
      </c>
      <c r="I269" s="278" t="s">
        <v>169</v>
      </c>
      <c r="J269" s="278"/>
      <c r="K269" s="278"/>
      <c r="L269" s="278"/>
      <c r="M269" s="278"/>
      <c r="N269" s="278"/>
      <c r="O269" s="278"/>
      <c r="P269" s="278"/>
      <c r="Q269" s="278"/>
      <c r="R269" s="278"/>
      <c r="S269" s="278"/>
      <c r="T269" s="278"/>
      <c r="U269" s="278"/>
      <c r="V269" s="278"/>
      <c r="W269" s="278"/>
      <c r="X269" s="278"/>
      <c r="Y269" s="278"/>
      <c r="Z269" s="278"/>
      <c r="AA269" s="278"/>
      <c r="AB269" s="278"/>
    </row>
    <row r="270" spans="7:28">
      <c r="G270" s="278"/>
      <c r="H270" s="278"/>
      <c r="I270" s="278"/>
      <c r="J270" s="278"/>
      <c r="K270" s="278"/>
      <c r="L270" s="278"/>
      <c r="M270" s="278"/>
      <c r="N270" s="278"/>
      <c r="O270" s="278"/>
      <c r="P270" s="278"/>
      <c r="Q270" s="278"/>
      <c r="R270" s="278"/>
      <c r="S270" s="278"/>
      <c r="T270" s="278"/>
      <c r="U270" s="278"/>
      <c r="V270" s="278"/>
      <c r="W270" s="278"/>
      <c r="X270" s="278"/>
      <c r="Y270" s="278"/>
      <c r="Z270" s="278"/>
      <c r="AA270" s="278"/>
      <c r="AB270" s="278"/>
    </row>
    <row r="271" spans="7:28">
      <c r="G271" s="278"/>
      <c r="H271" s="278"/>
      <c r="I271" s="278"/>
      <c r="J271" s="278"/>
      <c r="K271" s="278"/>
      <c r="L271" s="278"/>
      <c r="M271" s="278"/>
      <c r="N271" s="278"/>
      <c r="O271" s="278"/>
      <c r="P271" s="278"/>
      <c r="Q271" s="278"/>
      <c r="R271" s="278"/>
      <c r="S271" s="278"/>
      <c r="T271" s="278"/>
      <c r="U271" s="278"/>
      <c r="V271" s="278"/>
      <c r="W271" s="278"/>
      <c r="X271" s="278"/>
      <c r="Y271" s="278"/>
      <c r="Z271" s="278"/>
      <c r="AA271" s="278"/>
      <c r="AB271" s="278"/>
    </row>
    <row r="272" spans="7:28">
      <c r="G272" s="278"/>
      <c r="H272" s="279" t="s">
        <v>1860</v>
      </c>
      <c r="I272" s="278"/>
      <c r="J272" s="278"/>
      <c r="K272" s="278"/>
      <c r="L272" s="278"/>
      <c r="M272" s="278"/>
      <c r="N272" s="278"/>
      <c r="O272" s="278"/>
      <c r="P272" s="278"/>
      <c r="Q272" s="278"/>
      <c r="R272" s="278"/>
      <c r="S272" s="278"/>
      <c r="T272" s="278"/>
      <c r="U272" s="278"/>
      <c r="V272" s="278"/>
      <c r="W272" s="278"/>
      <c r="X272" s="278"/>
      <c r="Y272" s="278"/>
      <c r="Z272" s="278"/>
      <c r="AA272" s="278"/>
      <c r="AB272" s="278"/>
    </row>
    <row r="273" spans="7:28">
      <c r="G273" s="278"/>
      <c r="H273" s="279">
        <v>1</v>
      </c>
      <c r="I273" s="278" t="s">
        <v>1960</v>
      </c>
      <c r="J273" s="278"/>
      <c r="K273" s="278"/>
      <c r="L273" s="278"/>
      <c r="M273" s="278"/>
      <c r="N273" s="278"/>
      <c r="O273" s="278"/>
      <c r="P273" s="278"/>
      <c r="Q273" s="278"/>
      <c r="R273" s="278"/>
      <c r="S273" s="278"/>
      <c r="T273" s="278"/>
      <c r="U273" s="278"/>
      <c r="V273" s="278"/>
      <c r="W273" s="278"/>
      <c r="X273" s="278"/>
      <c r="Y273" s="278"/>
      <c r="Z273" s="278"/>
      <c r="AA273" s="278"/>
      <c r="AB273" s="278"/>
    </row>
    <row r="274" spans="7:28">
      <c r="G274" s="278"/>
      <c r="H274" s="278">
        <v>2</v>
      </c>
      <c r="I274" s="278" t="s">
        <v>1960</v>
      </c>
      <c r="J274" s="278"/>
      <c r="K274" s="278"/>
      <c r="L274" s="278"/>
      <c r="M274" s="278"/>
      <c r="N274" s="278"/>
      <c r="O274" s="278"/>
      <c r="P274" s="278"/>
      <c r="Q274" s="278"/>
      <c r="R274" s="278"/>
      <c r="S274" s="278"/>
      <c r="T274" s="278"/>
      <c r="U274" s="278"/>
      <c r="V274" s="278"/>
      <c r="W274" s="278"/>
      <c r="X274" s="278"/>
      <c r="Y274" s="278"/>
      <c r="Z274" s="278"/>
      <c r="AA274" s="278"/>
      <c r="AB274" s="278"/>
    </row>
    <row r="275" spans="7:28">
      <c r="G275" s="278"/>
      <c r="H275" s="278">
        <v>3</v>
      </c>
      <c r="I275" s="278" t="s">
        <v>1960</v>
      </c>
      <c r="J275" s="278"/>
      <c r="K275" s="278"/>
      <c r="L275" s="278"/>
      <c r="M275" s="278"/>
      <c r="N275" s="278"/>
      <c r="O275" s="278"/>
      <c r="P275" s="278"/>
      <c r="Q275" s="278"/>
      <c r="R275" s="278"/>
      <c r="S275" s="278"/>
      <c r="T275" s="278"/>
      <c r="U275" s="278"/>
      <c r="V275" s="278"/>
      <c r="W275" s="278"/>
      <c r="X275" s="278"/>
      <c r="Y275" s="278"/>
      <c r="Z275" s="278"/>
      <c r="AA275" s="278"/>
      <c r="AB275" s="278"/>
    </row>
    <row r="276" spans="7:28">
      <c r="G276" s="278"/>
      <c r="H276" s="278">
        <v>4</v>
      </c>
      <c r="I276" s="278" t="s">
        <v>1960</v>
      </c>
      <c r="J276" s="278"/>
      <c r="K276" s="278"/>
      <c r="L276" s="278"/>
      <c r="M276" s="278"/>
      <c r="N276" s="278"/>
      <c r="O276" s="278"/>
      <c r="P276" s="278"/>
      <c r="Q276" s="278"/>
      <c r="R276" s="278"/>
      <c r="S276" s="278"/>
      <c r="T276" s="278"/>
      <c r="U276" s="278"/>
      <c r="V276" s="278"/>
      <c r="W276" s="278"/>
      <c r="X276" s="278"/>
      <c r="Y276" s="278"/>
      <c r="Z276" s="278"/>
      <c r="AA276" s="278"/>
      <c r="AB276" s="278"/>
    </row>
    <row r="277" spans="7:28">
      <c r="G277" s="278"/>
      <c r="H277" s="278">
        <v>5</v>
      </c>
      <c r="I277" s="278" t="s">
        <v>1961</v>
      </c>
      <c r="J277" s="278"/>
      <c r="K277" s="278"/>
      <c r="L277" s="278"/>
      <c r="M277" s="278"/>
      <c r="N277" s="278"/>
      <c r="O277" s="278"/>
      <c r="P277" s="278"/>
      <c r="Q277" s="278"/>
      <c r="R277" s="278"/>
      <c r="S277" s="278"/>
      <c r="T277" s="278"/>
      <c r="U277" s="278"/>
      <c r="V277" s="278"/>
      <c r="W277" s="278"/>
      <c r="X277" s="278"/>
      <c r="Y277" s="278"/>
      <c r="Z277" s="278"/>
      <c r="AA277" s="278"/>
      <c r="AB277" s="278"/>
    </row>
    <row r="278" spans="7:28">
      <c r="G278" s="278"/>
      <c r="H278" s="278">
        <v>6</v>
      </c>
      <c r="I278" s="278" t="s">
        <v>1961</v>
      </c>
      <c r="J278" s="278"/>
      <c r="K278" s="278"/>
      <c r="L278" s="278"/>
      <c r="M278" s="278"/>
      <c r="N278" s="278"/>
      <c r="O278" s="278"/>
      <c r="P278" s="278"/>
      <c r="Q278" s="278"/>
      <c r="R278" s="278"/>
      <c r="S278" s="278"/>
      <c r="T278" s="278"/>
      <c r="U278" s="278"/>
      <c r="V278" s="278"/>
      <c r="W278" s="278"/>
      <c r="X278" s="278"/>
      <c r="Y278" s="278"/>
      <c r="Z278" s="278"/>
      <c r="AA278" s="278"/>
      <c r="AB278" s="278"/>
    </row>
    <row r="279" spans="7:28">
      <c r="G279" s="278"/>
      <c r="H279" s="278">
        <v>7</v>
      </c>
      <c r="I279" s="278" t="s">
        <v>1961</v>
      </c>
      <c r="J279" s="278"/>
      <c r="K279" s="278"/>
      <c r="L279" s="278"/>
      <c r="M279" s="278"/>
      <c r="N279" s="278"/>
      <c r="O279" s="278"/>
      <c r="P279" s="278"/>
      <c r="Q279" s="278"/>
      <c r="R279" s="278"/>
      <c r="S279" s="278"/>
      <c r="T279" s="278"/>
      <c r="U279" s="278"/>
      <c r="V279" s="278"/>
      <c r="W279" s="278"/>
      <c r="X279" s="278"/>
      <c r="Y279" s="278"/>
      <c r="Z279" s="278"/>
      <c r="AA279" s="278"/>
      <c r="AB279" s="278"/>
    </row>
    <row r="280" spans="7:28">
      <c r="G280" s="278"/>
      <c r="H280" s="278">
        <v>8</v>
      </c>
      <c r="I280" s="278" t="s">
        <v>1961</v>
      </c>
      <c r="J280" s="278"/>
      <c r="K280" s="278"/>
      <c r="L280" s="278"/>
      <c r="M280" s="278"/>
      <c r="N280" s="278"/>
      <c r="O280" s="278"/>
      <c r="P280" s="278"/>
      <c r="Q280" s="278"/>
      <c r="R280" s="278"/>
      <c r="S280" s="278"/>
      <c r="T280" s="278"/>
      <c r="U280" s="278"/>
      <c r="V280" s="278"/>
      <c r="W280" s="278"/>
      <c r="X280" s="278"/>
      <c r="Y280" s="278"/>
      <c r="Z280" s="278"/>
      <c r="AA280" s="278"/>
      <c r="AB280" s="278"/>
    </row>
    <row r="281" spans="7:28">
      <c r="G281" s="278"/>
      <c r="H281" s="278">
        <v>9</v>
      </c>
      <c r="I281" s="278" t="s">
        <v>1961</v>
      </c>
      <c r="J281" s="278"/>
      <c r="K281" s="278"/>
      <c r="L281" s="278"/>
      <c r="M281" s="278"/>
      <c r="N281" s="278"/>
      <c r="O281" s="278"/>
      <c r="P281" s="278"/>
      <c r="Q281" s="278"/>
      <c r="R281" s="278"/>
      <c r="S281" s="278"/>
      <c r="T281" s="278"/>
      <c r="U281" s="278"/>
      <c r="V281" s="278"/>
      <c r="W281" s="278"/>
      <c r="X281" s="278"/>
      <c r="Y281" s="278"/>
      <c r="Z281" s="278"/>
      <c r="AA281" s="278"/>
      <c r="AB281" s="278"/>
    </row>
    <row r="282" spans="7:28">
      <c r="G282" s="278"/>
      <c r="H282" s="279">
        <v>10</v>
      </c>
      <c r="I282" s="278" t="s">
        <v>1962</v>
      </c>
      <c r="J282" s="278"/>
      <c r="K282" s="278"/>
      <c r="L282" s="278"/>
      <c r="M282" s="278"/>
      <c r="N282" s="278"/>
      <c r="O282" s="278"/>
      <c r="P282" s="278"/>
      <c r="Q282" s="278"/>
      <c r="R282" s="278"/>
      <c r="S282" s="278"/>
      <c r="T282" s="278"/>
      <c r="U282" s="278"/>
      <c r="V282" s="278"/>
      <c r="W282" s="278"/>
      <c r="X282" s="278"/>
      <c r="Y282" s="278"/>
      <c r="Z282" s="278"/>
      <c r="AA282" s="278"/>
      <c r="AB282" s="278"/>
    </row>
    <row r="283" spans="7:28">
      <c r="G283" s="278"/>
      <c r="H283" s="278">
        <v>11</v>
      </c>
      <c r="I283" s="278" t="s">
        <v>1962</v>
      </c>
      <c r="J283" s="278"/>
      <c r="K283" s="278"/>
      <c r="L283" s="278"/>
      <c r="M283" s="278"/>
      <c r="N283" s="278"/>
      <c r="O283" s="278"/>
      <c r="P283" s="278"/>
      <c r="Q283" s="278"/>
      <c r="R283" s="278"/>
      <c r="S283" s="278"/>
      <c r="T283" s="278"/>
      <c r="U283" s="278"/>
      <c r="V283" s="278"/>
      <c r="W283" s="278"/>
      <c r="X283" s="278"/>
      <c r="Y283" s="278"/>
      <c r="Z283" s="278"/>
      <c r="AA283" s="278"/>
      <c r="AB283" s="278"/>
    </row>
    <row r="284" spans="7:28">
      <c r="G284" s="278"/>
      <c r="H284" s="278">
        <v>12</v>
      </c>
      <c r="I284" s="278" t="s">
        <v>1962</v>
      </c>
      <c r="J284" s="278"/>
      <c r="K284" s="278"/>
      <c r="L284" s="278"/>
      <c r="M284" s="278"/>
      <c r="N284" s="278"/>
      <c r="O284" s="278"/>
      <c r="P284" s="278"/>
      <c r="Q284" s="278"/>
      <c r="R284" s="278"/>
      <c r="S284" s="278"/>
      <c r="T284" s="278"/>
      <c r="U284" s="278"/>
      <c r="V284" s="278"/>
      <c r="W284" s="278"/>
      <c r="X284" s="278"/>
      <c r="Y284" s="278"/>
      <c r="Z284" s="278"/>
      <c r="AA284" s="278"/>
      <c r="AB284" s="278"/>
    </row>
    <row r="285" spans="7:28">
      <c r="G285" s="278"/>
      <c r="H285" s="278">
        <v>13</v>
      </c>
      <c r="I285" s="278" t="s">
        <v>1962</v>
      </c>
      <c r="J285" s="278"/>
      <c r="K285" s="278"/>
      <c r="L285" s="278"/>
      <c r="M285" s="278"/>
      <c r="N285" s="278"/>
      <c r="O285" s="278"/>
      <c r="P285" s="278"/>
      <c r="Q285" s="278"/>
      <c r="R285" s="278"/>
      <c r="S285" s="278"/>
      <c r="T285" s="278"/>
      <c r="U285" s="278"/>
      <c r="V285" s="278"/>
      <c r="W285" s="278"/>
      <c r="X285" s="278"/>
      <c r="Y285" s="278"/>
      <c r="Z285" s="278"/>
      <c r="AA285" s="278"/>
      <c r="AB285" s="278"/>
    </row>
    <row r="286" spans="7:28">
      <c r="G286" s="278"/>
      <c r="H286" s="278">
        <v>14</v>
      </c>
      <c r="I286" s="278" t="s">
        <v>1962</v>
      </c>
      <c r="J286" s="278"/>
      <c r="K286" s="278"/>
      <c r="L286" s="278"/>
      <c r="M286" s="278"/>
      <c r="N286" s="278"/>
      <c r="O286" s="278"/>
      <c r="P286" s="278"/>
      <c r="Q286" s="278"/>
      <c r="R286" s="278"/>
      <c r="S286" s="278"/>
      <c r="T286" s="278"/>
      <c r="U286" s="278"/>
      <c r="V286" s="278"/>
      <c r="W286" s="278"/>
      <c r="X286" s="278"/>
      <c r="Y286" s="278"/>
      <c r="Z286" s="278"/>
      <c r="AA286" s="278"/>
      <c r="AB286" s="278"/>
    </row>
    <row r="287" spans="7:28">
      <c r="G287" s="278"/>
      <c r="H287" s="278">
        <v>15</v>
      </c>
      <c r="I287" s="278" t="s">
        <v>1963</v>
      </c>
      <c r="J287" s="278"/>
      <c r="K287" s="278"/>
      <c r="L287" s="278"/>
      <c r="M287" s="278"/>
      <c r="N287" s="278"/>
      <c r="O287" s="278"/>
      <c r="P287" s="278"/>
      <c r="Q287" s="278"/>
      <c r="R287" s="278"/>
      <c r="S287" s="278"/>
      <c r="T287" s="278"/>
      <c r="U287" s="278"/>
      <c r="V287" s="278"/>
      <c r="W287" s="278"/>
      <c r="X287" s="278"/>
      <c r="Y287" s="278"/>
      <c r="Z287" s="278"/>
      <c r="AA287" s="278"/>
      <c r="AB287" s="278"/>
    </row>
    <row r="288" spans="7:28">
      <c r="G288" s="278"/>
      <c r="H288" s="278">
        <v>16</v>
      </c>
      <c r="I288" s="278" t="s">
        <v>1963</v>
      </c>
      <c r="J288" s="278"/>
      <c r="K288" s="278"/>
      <c r="L288" s="278"/>
      <c r="M288" s="278"/>
      <c r="N288" s="278"/>
      <c r="O288" s="278"/>
      <c r="P288" s="278"/>
      <c r="Q288" s="278"/>
      <c r="R288" s="278"/>
      <c r="S288" s="278"/>
      <c r="T288" s="278"/>
      <c r="U288" s="278"/>
      <c r="V288" s="278"/>
      <c r="W288" s="278"/>
      <c r="X288" s="278"/>
      <c r="Y288" s="278"/>
      <c r="Z288" s="278"/>
      <c r="AA288" s="278"/>
      <c r="AB288" s="278"/>
    </row>
    <row r="289" spans="7:28">
      <c r="G289" s="278"/>
      <c r="H289" s="278">
        <v>17</v>
      </c>
      <c r="I289" s="278" t="s">
        <v>1963</v>
      </c>
      <c r="J289" s="278"/>
      <c r="K289" s="278"/>
      <c r="L289" s="278"/>
      <c r="M289" s="278"/>
      <c r="N289" s="278"/>
      <c r="O289" s="278"/>
      <c r="P289" s="278"/>
      <c r="Q289" s="278"/>
      <c r="R289" s="278"/>
      <c r="S289" s="278"/>
      <c r="T289" s="278"/>
      <c r="U289" s="278"/>
      <c r="V289" s="278"/>
      <c r="W289" s="278"/>
      <c r="X289" s="278"/>
      <c r="Y289" s="278"/>
      <c r="Z289" s="278"/>
      <c r="AA289" s="278"/>
      <c r="AB289" s="278"/>
    </row>
    <row r="290" spans="7:28">
      <c r="G290" s="278"/>
      <c r="H290" s="278">
        <v>18</v>
      </c>
      <c r="I290" s="278" t="s">
        <v>1963</v>
      </c>
      <c r="J290" s="278"/>
      <c r="K290" s="278"/>
      <c r="L290" s="278"/>
      <c r="M290" s="278"/>
      <c r="N290" s="278"/>
      <c r="O290" s="278"/>
      <c r="P290" s="278"/>
      <c r="Q290" s="278"/>
      <c r="R290" s="278"/>
      <c r="S290" s="278"/>
      <c r="T290" s="278"/>
      <c r="U290" s="278"/>
      <c r="V290" s="278"/>
      <c r="W290" s="278"/>
      <c r="X290" s="278"/>
      <c r="Y290" s="278"/>
      <c r="Z290" s="278"/>
      <c r="AA290" s="278"/>
      <c r="AB290" s="278"/>
    </row>
    <row r="291" spans="7:28">
      <c r="G291" s="278"/>
      <c r="H291" s="278">
        <v>19</v>
      </c>
      <c r="I291" s="278" t="s">
        <v>1963</v>
      </c>
      <c r="J291" s="278"/>
      <c r="K291" s="278"/>
      <c r="L291" s="278"/>
      <c r="M291" s="278"/>
      <c r="N291" s="278"/>
      <c r="O291" s="278"/>
      <c r="P291" s="278"/>
      <c r="Q291" s="278"/>
      <c r="R291" s="278"/>
      <c r="S291" s="278"/>
      <c r="T291" s="278"/>
      <c r="U291" s="278"/>
      <c r="V291" s="278"/>
      <c r="W291" s="278"/>
      <c r="X291" s="278"/>
      <c r="Y291" s="278"/>
      <c r="Z291" s="278"/>
      <c r="AA291" s="278"/>
      <c r="AB291" s="278"/>
    </row>
    <row r="292" spans="7:28">
      <c r="G292" s="278"/>
      <c r="H292" s="278">
        <v>20</v>
      </c>
      <c r="I292" s="278" t="s">
        <v>1963</v>
      </c>
      <c r="J292" s="278"/>
      <c r="K292" s="278"/>
      <c r="L292" s="278"/>
      <c r="M292" s="278"/>
      <c r="N292" s="278"/>
      <c r="O292" s="278"/>
      <c r="P292" s="278"/>
      <c r="Q292" s="278"/>
      <c r="R292" s="278"/>
      <c r="S292" s="278"/>
      <c r="T292" s="278"/>
      <c r="U292" s="278"/>
      <c r="V292" s="278"/>
      <c r="W292" s="278"/>
      <c r="X292" s="278"/>
      <c r="Y292" s="278"/>
      <c r="Z292" s="278"/>
      <c r="AA292" s="278"/>
      <c r="AB292" s="278"/>
    </row>
    <row r="293" spans="7:28">
      <c r="G293" s="278"/>
      <c r="H293" s="278">
        <v>21</v>
      </c>
      <c r="I293" s="278" t="s">
        <v>1963</v>
      </c>
      <c r="J293" s="278"/>
      <c r="K293" s="278"/>
      <c r="L293" s="278"/>
      <c r="M293" s="278"/>
      <c r="N293" s="278"/>
      <c r="O293" s="278"/>
      <c r="P293" s="278"/>
      <c r="Q293" s="278"/>
      <c r="R293" s="278"/>
      <c r="S293" s="278"/>
      <c r="T293" s="278"/>
      <c r="U293" s="278"/>
      <c r="V293" s="278"/>
      <c r="W293" s="278"/>
      <c r="X293" s="278"/>
      <c r="Y293" s="278"/>
      <c r="Z293" s="278"/>
      <c r="AA293" s="278"/>
      <c r="AB293" s="278"/>
    </row>
    <row r="294" spans="7:28">
      <c r="G294" s="278"/>
      <c r="H294" s="278"/>
      <c r="I294" s="278"/>
      <c r="J294" s="278"/>
      <c r="K294" s="278"/>
      <c r="L294" s="278"/>
      <c r="M294" s="278"/>
      <c r="N294" s="278"/>
      <c r="O294" s="278"/>
      <c r="P294" s="278"/>
      <c r="Q294" s="278"/>
      <c r="R294" s="278"/>
      <c r="S294" s="278"/>
      <c r="T294" s="278"/>
      <c r="U294" s="278"/>
      <c r="V294" s="278"/>
      <c r="W294" s="278"/>
      <c r="X294" s="278"/>
      <c r="Y294" s="278"/>
      <c r="Z294" s="278"/>
      <c r="AA294" s="278"/>
      <c r="AB294" s="278"/>
    </row>
    <row r="295" spans="7:28">
      <c r="G295" s="278"/>
      <c r="H295" s="278"/>
      <c r="I295" s="278"/>
      <c r="J295" s="278"/>
      <c r="K295" s="278"/>
      <c r="L295" s="278"/>
      <c r="M295" s="278"/>
      <c r="N295" s="278"/>
      <c r="O295" s="278"/>
      <c r="P295" s="278"/>
      <c r="Q295" s="278"/>
      <c r="R295" s="278"/>
      <c r="S295" s="278"/>
      <c r="T295" s="278"/>
      <c r="U295" s="278"/>
      <c r="V295" s="278"/>
      <c r="W295" s="278"/>
      <c r="X295" s="278"/>
      <c r="Y295" s="278"/>
      <c r="Z295" s="278"/>
      <c r="AA295" s="278"/>
      <c r="AB295" s="278"/>
    </row>
    <row r="296" spans="7:28">
      <c r="G296" s="278"/>
      <c r="H296" s="278"/>
      <c r="I296" s="278"/>
      <c r="J296" s="278"/>
      <c r="K296" s="278"/>
      <c r="L296" s="278"/>
      <c r="M296" s="278"/>
      <c r="N296" s="278"/>
      <c r="O296" s="278"/>
      <c r="P296" s="278"/>
      <c r="Q296" s="278"/>
      <c r="R296" s="278"/>
      <c r="S296" s="278"/>
      <c r="T296" s="278"/>
      <c r="U296" s="278"/>
      <c r="V296" s="278"/>
      <c r="W296" s="278"/>
      <c r="X296" s="278"/>
      <c r="Y296" s="278"/>
      <c r="Z296" s="278"/>
      <c r="AA296" s="278"/>
      <c r="AB296" s="278"/>
    </row>
    <row r="297" spans="7:28">
      <c r="G297" s="278"/>
      <c r="H297" s="278"/>
      <c r="I297" s="278"/>
      <c r="J297" s="278"/>
      <c r="K297" s="278"/>
      <c r="L297" s="278"/>
      <c r="M297" s="278"/>
      <c r="N297" s="278"/>
      <c r="O297" s="278"/>
      <c r="P297" s="278"/>
      <c r="Q297" s="278"/>
      <c r="R297" s="278"/>
      <c r="S297" s="278"/>
      <c r="T297" s="278"/>
      <c r="U297" s="278"/>
      <c r="V297" s="278"/>
      <c r="W297" s="278"/>
      <c r="X297" s="278"/>
      <c r="Y297" s="278"/>
      <c r="Z297" s="278"/>
      <c r="AA297" s="278"/>
      <c r="AB297" s="278"/>
    </row>
    <row r="298" spans="7:28">
      <c r="G298" s="278"/>
      <c r="H298" s="278"/>
      <c r="I298" s="278"/>
      <c r="J298" s="278"/>
      <c r="K298" s="278"/>
      <c r="L298" s="278"/>
      <c r="M298" s="278"/>
      <c r="N298" s="278"/>
      <c r="O298" s="278"/>
      <c r="P298" s="278"/>
      <c r="Q298" s="278"/>
      <c r="R298" s="278"/>
      <c r="S298" s="278"/>
      <c r="T298" s="278"/>
      <c r="U298" s="278"/>
      <c r="V298" s="278"/>
      <c r="W298" s="278"/>
      <c r="X298" s="278"/>
      <c r="Y298" s="278"/>
      <c r="Z298" s="278"/>
      <c r="AA298" s="278"/>
      <c r="AB298" s="278"/>
    </row>
    <row r="299" spans="7:28">
      <c r="G299" s="278"/>
      <c r="H299" s="278"/>
      <c r="I299" s="278"/>
      <c r="J299" s="278"/>
      <c r="K299" s="278"/>
      <c r="L299" s="278"/>
      <c r="M299" s="278"/>
      <c r="N299" s="278"/>
      <c r="O299" s="278"/>
      <c r="P299" s="278"/>
      <c r="Q299" s="278"/>
      <c r="R299" s="278"/>
      <c r="S299" s="278"/>
      <c r="T299" s="278"/>
      <c r="U299" s="278"/>
      <c r="V299" s="278"/>
      <c r="W299" s="278"/>
      <c r="X299" s="278"/>
      <c r="Y299" s="278"/>
      <c r="Z299" s="278"/>
      <c r="AA299" s="278"/>
      <c r="AB299" s="278"/>
    </row>
    <row r="300" spans="7:28">
      <c r="G300" s="278"/>
      <c r="H300" s="278"/>
      <c r="I300" s="278"/>
      <c r="J300" s="278"/>
      <c r="K300" s="278"/>
      <c r="L300" s="278"/>
      <c r="M300" s="278"/>
      <c r="N300" s="278"/>
      <c r="O300" s="278"/>
      <c r="P300" s="278"/>
      <c r="Q300" s="278"/>
      <c r="R300" s="278"/>
      <c r="S300" s="278"/>
      <c r="T300" s="278"/>
      <c r="U300" s="278"/>
      <c r="V300" s="278"/>
      <c r="W300" s="278"/>
      <c r="X300" s="278"/>
      <c r="Y300" s="278"/>
      <c r="Z300" s="278"/>
      <c r="AA300" s="278"/>
      <c r="AB300" s="278"/>
    </row>
    <row r="301" spans="7:28">
      <c r="G301" s="278"/>
      <c r="H301" s="278"/>
      <c r="I301" s="278"/>
      <c r="J301" s="278"/>
      <c r="K301" s="278"/>
      <c r="L301" s="278"/>
      <c r="M301" s="278"/>
      <c r="N301" s="278"/>
      <c r="O301" s="278"/>
      <c r="P301" s="278"/>
      <c r="Q301" s="278"/>
      <c r="R301" s="278"/>
      <c r="S301" s="278"/>
      <c r="T301" s="278"/>
      <c r="U301" s="278"/>
      <c r="V301" s="278"/>
      <c r="W301" s="278"/>
      <c r="X301" s="278"/>
      <c r="Y301" s="278"/>
      <c r="Z301" s="278"/>
      <c r="AA301" s="278"/>
      <c r="AB301" s="278"/>
    </row>
  </sheetData>
  <sheetProtection sheet="1" selectLockedCells="1"/>
  <mergeCells count="3">
    <mergeCell ref="A3:E3"/>
    <mergeCell ref="B9:D9"/>
    <mergeCell ref="B10:D10"/>
  </mergeCells>
  <phoneticPr fontId="130" type="noConversion"/>
  <conditionalFormatting sqref="D102 D151:D1048576 D136 D15:D53 D121:D134 D115">
    <cfRule type="expression" dxfId="275" priority="26">
      <formula>"B"</formula>
    </cfRule>
  </conditionalFormatting>
  <conditionalFormatting sqref="D73">
    <cfRule type="expression" dxfId="274" priority="20">
      <formula>"B"</formula>
    </cfRule>
  </conditionalFormatting>
  <conditionalFormatting sqref="D141">
    <cfRule type="expression" dxfId="273" priority="18">
      <formula>"B"</formula>
    </cfRule>
  </conditionalFormatting>
  <conditionalFormatting sqref="D135">
    <cfRule type="expression" dxfId="272" priority="17">
      <formula>"B"</formula>
    </cfRule>
  </conditionalFormatting>
  <conditionalFormatting sqref="D137:D139">
    <cfRule type="expression" dxfId="271" priority="11">
      <formula>"B"</formula>
    </cfRule>
  </conditionalFormatting>
  <conditionalFormatting sqref="D140">
    <cfRule type="expression" dxfId="270" priority="10">
      <formula>"B"</formula>
    </cfRule>
  </conditionalFormatting>
  <conditionalFormatting sqref="D142:D144 D146:D148 D150">
    <cfRule type="expression" dxfId="269" priority="9">
      <formula>"B"</formula>
    </cfRule>
  </conditionalFormatting>
  <conditionalFormatting sqref="D145 D149">
    <cfRule type="expression" dxfId="268" priority="8">
      <formula>"B"</formula>
    </cfRule>
  </conditionalFormatting>
  <conditionalFormatting sqref="D116:D120">
    <cfRule type="expression" dxfId="267" priority="7">
      <formula>"B"</formula>
    </cfRule>
  </conditionalFormatting>
  <conditionalFormatting sqref="D103:D114">
    <cfRule type="expression" dxfId="266" priority="6">
      <formula>"B"</formula>
    </cfRule>
  </conditionalFormatting>
  <conditionalFormatting sqref="D87:D101">
    <cfRule type="expression" dxfId="265" priority="5">
      <formula>"B"</formula>
    </cfRule>
  </conditionalFormatting>
  <conditionalFormatting sqref="D74:D85">
    <cfRule type="expression" dxfId="264" priority="4">
      <formula>"B"</formula>
    </cfRule>
  </conditionalFormatting>
  <conditionalFormatting sqref="D86">
    <cfRule type="expression" dxfId="263" priority="2">
      <formula>"B"</formula>
    </cfRule>
  </conditionalFormatting>
  <conditionalFormatting sqref="D54:D72">
    <cfRule type="expression" dxfId="262" priority="1">
      <formula>"B"</formula>
    </cfRule>
  </conditionalFormatting>
  <dataValidations count="3">
    <dataValidation allowBlank="1" showInputMessage="1" showErrorMessage="1" prompt="Verbal Comprehension Index" sqref="B18"/>
    <dataValidation allowBlank="1" showInputMessage="1" showErrorMessage="1" prompt="Perceptual Reasoning Index" sqref="B19"/>
    <dataValidation allowBlank="1" showInputMessage="1" showErrorMessage="1" prompt="Full Scale Intellectual Quotient " sqref="B20"/>
  </dataValidations>
  <pageMargins left="0.7" right="0.7" top="0.75" bottom="0.75" header="0.3" footer="0.3"/>
  <pageSetup paperSize="9" scale="3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G110"/>
  <sheetViews>
    <sheetView topLeftCell="A26" zoomScale="70" zoomScaleNormal="70" zoomScalePageLayoutView="150" workbookViewId="0">
      <selection activeCell="C51" sqref="C51"/>
    </sheetView>
  </sheetViews>
  <sheetFormatPr defaultColWidth="8.85546875" defaultRowHeight="15"/>
  <cols>
    <col min="1" max="1" width="32.140625" style="45" customWidth="1"/>
    <col min="2" max="2" width="15" style="45" customWidth="1"/>
    <col min="3" max="3" width="18.7109375" style="30" customWidth="1"/>
    <col min="4" max="4" width="18" style="30" customWidth="1"/>
    <col min="5" max="16384" width="8.85546875" style="78"/>
  </cols>
  <sheetData>
    <row r="1" spans="1:7" ht="21">
      <c r="A1" s="41" t="s">
        <v>147</v>
      </c>
      <c r="B1" s="42" t="s">
        <v>152</v>
      </c>
      <c r="C1" s="78" t="s">
        <v>153</v>
      </c>
      <c r="D1" s="78" t="s">
        <v>154</v>
      </c>
    </row>
    <row r="2" spans="1:7" ht="18.75">
      <c r="A2" s="256" t="s">
        <v>148</v>
      </c>
      <c r="B2" s="44" t="str">
        <f>'Premorbid Functioning'!J15</f>
        <v/>
      </c>
      <c r="C2" s="78" t="str">
        <f>IFERROR(VLOOKUP(Table24[[#This Row],[Insert Percentile]],'....'!A:B,2,FALSE),"")</f>
        <v/>
      </c>
      <c r="D2" s="78" t="str">
        <f>IFERROR(Table24[[#This Row],[Z score]]-C$2,"")</f>
        <v/>
      </c>
      <c r="F2" s="40"/>
    </row>
    <row r="3" spans="1:7" ht="18.75">
      <c r="A3" s="43" t="s">
        <v>5</v>
      </c>
      <c r="B3" s="44" t="str">
        <f>'Premorbid Functioning'!J17</f>
        <v/>
      </c>
      <c r="C3" s="78" t="str">
        <f>IFERROR(VLOOKUP(Table24[[#This Row],[Insert Percentile]],'....'!A:B,2,FALSE),"")</f>
        <v/>
      </c>
      <c r="D3" s="78" t="str">
        <f>IFERROR(Table24[[#This Row],[Z score]]-C$2,"")</f>
        <v/>
      </c>
      <c r="F3" s="40"/>
    </row>
    <row r="4" spans="1:7" ht="18.75">
      <c r="A4" s="43" t="s">
        <v>6</v>
      </c>
      <c r="B4" s="44" t="str">
        <f>'Premorbid Functioning'!J19</f>
        <v/>
      </c>
      <c r="C4" s="78" t="str">
        <f>IFERROR(VLOOKUP(Table24[[#This Row],[Insert Percentile]],'....'!A:B,2,FALSE),"")</f>
        <v/>
      </c>
      <c r="D4" s="78" t="str">
        <f>IFERROR(Table24[[#This Row],[Z score]]-C$2,"")</f>
        <v/>
      </c>
      <c r="F4" s="40"/>
    </row>
    <row r="5" spans="1:7" ht="18.75">
      <c r="A5" s="43" t="s">
        <v>751</v>
      </c>
      <c r="B5" s="44" t="str">
        <f>'Premorbid Functioning'!J15</f>
        <v/>
      </c>
      <c r="C5" s="78" t="str">
        <f>IFERROR(VLOOKUP(Table24[[#This Row],[Insert Percentile]],'....'!A:B,2,FALSE),"")</f>
        <v/>
      </c>
      <c r="D5" s="78" t="str">
        <f>IFERROR(Table24[[#This Row],[Z score]]-C$2,"")</f>
        <v/>
      </c>
      <c r="F5" s="40"/>
    </row>
    <row r="6" spans="1:7" ht="18.75">
      <c r="A6" s="43" t="s">
        <v>7</v>
      </c>
      <c r="B6" s="44" t="str">
        <f>'Premorbid Functioning'!J21</f>
        <v/>
      </c>
      <c r="C6" s="78" t="str">
        <f>IFERROR(VLOOKUP(Table24[[#This Row],[Insert Percentile]],'....'!A:B,2,FALSE),"")</f>
        <v/>
      </c>
      <c r="D6" s="78" t="str">
        <f>IFERROR(Table24[[#This Row],[Z score]]-C$2,"")</f>
        <v/>
      </c>
      <c r="F6" s="40"/>
    </row>
    <row r="7" spans="1:7" ht="18.75">
      <c r="A7" s="43" t="s">
        <v>8</v>
      </c>
      <c r="B7" s="44" t="str">
        <f>'Premorbid Functioning'!J23</f>
        <v/>
      </c>
      <c r="C7" s="78" t="str">
        <f>IFERROR(VLOOKUP(Table24[[#This Row],[Insert Percentile]],'....'!A:B,2,FALSE),"")</f>
        <v/>
      </c>
      <c r="D7" s="78" t="str">
        <f>IFERROR(Table24[[#This Row],[Z score]]-C$2,"")</f>
        <v/>
      </c>
      <c r="F7" s="40"/>
    </row>
    <row r="8" spans="1:7" ht="18.75">
      <c r="A8" s="254" t="s">
        <v>1823</v>
      </c>
      <c r="B8" s="44"/>
      <c r="C8" s="78" t="str">
        <f>IFERROR(VLOOKUP(Table24[[#This Row],[Insert Percentile]],'....'!A:B,2,FALSE),"")</f>
        <v/>
      </c>
      <c r="D8" s="78" t="str">
        <f>IFERROR(Table24[[#This Row],[Z score]]-C$2,"")</f>
        <v/>
      </c>
      <c r="F8" s="40"/>
    </row>
    <row r="9" spans="1:7" ht="18.75">
      <c r="A9" s="43" t="s">
        <v>1982</v>
      </c>
      <c r="B9" s="44" t="str">
        <f>'Current Functioning'!J29</f>
        <v/>
      </c>
      <c r="C9" s="78" t="str">
        <f>IFERROR(VLOOKUP(Table24[[#This Row],[Insert Percentile]],'....'!A:B,2,FALSE),"")</f>
        <v/>
      </c>
      <c r="D9" s="78" t="str">
        <f>IFERROR(Table24[[#This Row],[Z score]]-C$2,"")</f>
        <v/>
      </c>
      <c r="F9" s="40"/>
    </row>
    <row r="10" spans="1:7">
      <c r="A10" s="43" t="s">
        <v>2001</v>
      </c>
      <c r="B10" s="44" t="str">
        <f>'Current Functioning'!J27</f>
        <v/>
      </c>
      <c r="C10" s="78" t="str">
        <f>IFERROR(VLOOKUP(Table24[[#This Row],[Insert Percentile]],'....'!A:B,2,FALSE),"")</f>
        <v/>
      </c>
      <c r="D10" s="78" t="str">
        <f>IFERROR(Table24[[#This Row],[Z score]]-C$2,"")</f>
        <v/>
      </c>
    </row>
    <row r="11" spans="1:7">
      <c r="A11" s="43" t="s">
        <v>5</v>
      </c>
      <c r="B11" s="44" t="str">
        <f>'Current Functioning'!J23</f>
        <v/>
      </c>
      <c r="C11" s="78" t="str">
        <f>IFERROR(VLOOKUP(Table24[[#This Row],[Insert Percentile]],'....'!A:B,2,FALSE),"")</f>
        <v/>
      </c>
      <c r="D11" s="78" t="str">
        <f>IFERROR(Table24[[#This Row],[Z score]]-C$2,"")</f>
        <v/>
      </c>
    </row>
    <row r="12" spans="1:7">
      <c r="A12" s="45" t="s">
        <v>6</v>
      </c>
      <c r="B12" s="44" t="str">
        <f>'Current Functioning'!J25</f>
        <v/>
      </c>
      <c r="C12" s="78" t="str">
        <f>IFERROR(VLOOKUP(Table24[[#This Row],[Insert Percentile]],'....'!A:B,2,FALSE),"")</f>
        <v/>
      </c>
      <c r="D12" s="78" t="str">
        <f>IFERROR(Table24[[#This Row],[Z score]]-C$2,"")</f>
        <v/>
      </c>
    </row>
    <row r="13" spans="1:7">
      <c r="A13" s="252" t="s">
        <v>7</v>
      </c>
      <c r="B13" s="44"/>
      <c r="C13" s="78" t="str">
        <f>IFERROR(VLOOKUP(Table24[[#This Row],[Insert Percentile]],'....'!A:B,2,FALSE),"")</f>
        <v/>
      </c>
      <c r="D13" s="78" t="str">
        <f>IFERROR(Table24[[#This Row],[Z score]]-C$2,"")</f>
        <v/>
      </c>
    </row>
    <row r="14" spans="1:7">
      <c r="A14" s="253" t="s">
        <v>8</v>
      </c>
      <c r="B14" s="44"/>
      <c r="C14" s="78" t="str">
        <f>IFERROR(VLOOKUP(Table24[[#This Row],[Insert Percentile]],'....'!A:B,2,FALSE),"")</f>
        <v/>
      </c>
      <c r="D14" s="78" t="str">
        <f>IFERROR(Table24[[#This Row],[Z score]]-C$2,"")</f>
        <v/>
      </c>
    </row>
    <row r="15" spans="1:7">
      <c r="A15" s="45" t="s">
        <v>1</v>
      </c>
      <c r="B15" s="44" t="str">
        <f>'Current Functioning'!J13</f>
        <v/>
      </c>
      <c r="C15" s="78" t="str">
        <f>IFERROR(VLOOKUP(Table24[[#This Row],[Insert Percentile]],'....'!A:B,2,FALSE),"")</f>
        <v/>
      </c>
      <c r="D15" s="78" t="str">
        <f>IFERROR(Table24[[#This Row],[Z score]]-C$2,"")</f>
        <v/>
      </c>
    </row>
    <row r="16" spans="1:7" ht="15.75" customHeight="1">
      <c r="A16" s="45" t="s">
        <v>2</v>
      </c>
      <c r="B16" s="44" t="str">
        <f>'Current Functioning'!J19</f>
        <v/>
      </c>
      <c r="C16" s="78" t="str">
        <f>IFERROR(VLOOKUP(Table24[[#This Row],[Insert Percentile]],'....'!A:B,2,FALSE),"")</f>
        <v/>
      </c>
      <c r="D16" s="78" t="str">
        <f>IFERROR(Table24[[#This Row],[Z score]]-C$2,"")</f>
        <v/>
      </c>
    </row>
    <row r="17" spans="1:6">
      <c r="A17" s="45" t="s">
        <v>1820</v>
      </c>
      <c r="B17" s="44" t="str">
        <f>'Current Functioning'!J17</f>
        <v/>
      </c>
      <c r="C17" s="78" t="str">
        <f>IFERROR(VLOOKUP(Table24[[#This Row],[Insert Percentile]],'....'!A:B,2,FALSE),"")</f>
        <v/>
      </c>
      <c r="D17" s="78" t="str">
        <f>IFERROR(Table24[[#This Row],[Z score]]-C$2,"")</f>
        <v/>
      </c>
    </row>
    <row r="18" spans="1:6">
      <c r="A18" s="45" t="s">
        <v>0</v>
      </c>
      <c r="B18" s="44" t="str">
        <f>'Current Functioning'!J15</f>
        <v/>
      </c>
      <c r="C18" s="78" t="str">
        <f>IFERROR(VLOOKUP(Table24[[#This Row],[Insert Percentile]],'....'!A:B,2,FALSE),"")</f>
        <v/>
      </c>
      <c r="D18" s="78" t="str">
        <f>IFERROR(Table24[[#This Row],[Z score]]-C$2,"")</f>
        <v/>
      </c>
    </row>
    <row r="19" spans="1:6">
      <c r="A19" s="254" t="s">
        <v>1824</v>
      </c>
      <c r="B19" s="44"/>
      <c r="C19" s="78" t="str">
        <f>IFERROR(VLOOKUP(Table24[[#This Row],[Insert Percentile]],'....'!A:B,2,FALSE),"")</f>
        <v/>
      </c>
      <c r="D19" s="78" t="str">
        <f>IFERROR(Table24[[#This Row],[Z score]]-C$2,"")</f>
        <v/>
      </c>
    </row>
    <row r="20" spans="1:6" ht="14.25" customHeight="1">
      <c r="A20" s="43" t="s">
        <v>1577</v>
      </c>
      <c r="B20" s="44" t="str">
        <f>'Current Functioning'!S54</f>
        <v/>
      </c>
      <c r="C20" s="78" t="str">
        <f>IFERROR(VLOOKUP(Table24[[#This Row],[Insert Percentile]],'....'!A:B,2,FALSE),"")</f>
        <v/>
      </c>
      <c r="D20" s="78" t="str">
        <f>IFERROR(Table24[[#This Row],[Z score]]-C$2,"")</f>
        <v/>
      </c>
    </row>
    <row r="21" spans="1:6">
      <c r="A21" s="43" t="s">
        <v>5</v>
      </c>
      <c r="B21" s="44">
        <f>'Current Functioning'!S40</f>
        <v>30</v>
      </c>
      <c r="C21" s="78">
        <f>IFERROR(VLOOKUP(Table24[[#This Row],[Insert Percentile]],'....'!A:B,2,FALSE),"")</f>
        <v>-0.55000000000000004</v>
      </c>
      <c r="D21" s="78" t="str">
        <f>IFERROR(Table24[[#This Row],[Z score]]-C$2,"")</f>
        <v/>
      </c>
    </row>
    <row r="22" spans="1:6">
      <c r="A22" s="45" t="s">
        <v>6</v>
      </c>
      <c r="B22" s="44">
        <f>'Current Functioning'!S44</f>
        <v>34</v>
      </c>
      <c r="C22" s="78">
        <f>IFERROR(VLOOKUP(Table24[[#This Row],[Insert Percentile]],'....'!A:B,2,FALSE),"")</f>
        <v>-0.4</v>
      </c>
      <c r="D22" s="78" t="str">
        <f>IFERROR(Table24[[#This Row],[Z score]]-C$2,"")</f>
        <v/>
      </c>
    </row>
    <row r="23" spans="1:6">
      <c r="A23" s="45" t="s">
        <v>7</v>
      </c>
      <c r="B23" s="44" t="str">
        <f>'Current Functioning'!S50</f>
        <v/>
      </c>
      <c r="C23" s="78" t="str">
        <f>IFERROR(VLOOKUP(Table24[[#This Row],[Insert Percentile]],'....'!A:B,2,FALSE),"")</f>
        <v/>
      </c>
      <c r="D23" s="78" t="str">
        <f>IFERROR(Table24[[#This Row],[Z score]]-C$2,"")</f>
        <v/>
      </c>
      <c r="F23" s="39"/>
    </row>
    <row r="24" spans="1:6">
      <c r="A24" s="45" t="s">
        <v>8</v>
      </c>
      <c r="B24" s="44" t="str">
        <f>'Current Functioning'!S52</f>
        <v/>
      </c>
      <c r="C24" s="78" t="str">
        <f>IFERROR(VLOOKUP(Table24[[#This Row],[Insert Percentile]],'....'!A:B,2,FALSE),"")</f>
        <v/>
      </c>
      <c r="D24" s="78" t="str">
        <f>IFERROR(Table24[[#This Row],[Z score]]-C$2,"")</f>
        <v/>
      </c>
    </row>
    <row r="25" spans="1:6">
      <c r="A25" s="45" t="s">
        <v>1</v>
      </c>
      <c r="B25" s="44">
        <f>'Current Functioning'!S13</f>
        <v>3</v>
      </c>
      <c r="C25" s="78">
        <f>IFERROR(VLOOKUP(Table24[[#This Row],[Insert Percentile]],'....'!A:B,2,FALSE),"")</f>
        <v>-1.9</v>
      </c>
      <c r="D25" s="78" t="str">
        <f>IFERROR(Table24[[#This Row],[Z score]]-C$2,"")</f>
        <v/>
      </c>
    </row>
    <row r="26" spans="1:6">
      <c r="A26" s="45" t="s">
        <v>1542</v>
      </c>
      <c r="B26" s="44">
        <f>'Current Functioning'!S15</f>
        <v>5</v>
      </c>
      <c r="C26" s="78">
        <f>IFERROR(VLOOKUP(Table24[[#This Row],[Insert Percentile]],'....'!A:B,2,FALSE),"")</f>
        <v>-1.65</v>
      </c>
      <c r="D26" s="78" t="str">
        <f>IFERROR(Table24[[#This Row],[Z score]]-C$2,"")</f>
        <v/>
      </c>
    </row>
    <row r="27" spans="1:6">
      <c r="A27" s="45" t="s">
        <v>3</v>
      </c>
      <c r="B27" s="44">
        <f>'Current Functioning'!S17</f>
        <v>7</v>
      </c>
      <c r="C27" s="78">
        <f>IFERROR(VLOOKUP(Table24[[#This Row],[Insert Percentile]],'....'!A:B,2,FALSE),"")</f>
        <v>-1.45</v>
      </c>
      <c r="D27" s="78" t="str">
        <f>IFERROR(Table24[[#This Row],[Z score]]-C$2,"")</f>
        <v/>
      </c>
    </row>
    <row r="28" spans="1:6">
      <c r="A28" s="45" t="s">
        <v>0</v>
      </c>
      <c r="B28" s="44">
        <f>'Current Functioning'!S19</f>
        <v>9</v>
      </c>
      <c r="C28" s="78">
        <f>IFERROR(VLOOKUP(Table24[[#This Row],[Insert Percentile]],'....'!A:B,2,FALSE),"")</f>
        <v>-1.35</v>
      </c>
      <c r="D28" s="78" t="str">
        <f>IFERROR(Table24[[#This Row],[Z score]]-C$2,"")</f>
        <v/>
      </c>
    </row>
    <row r="29" spans="1:6">
      <c r="A29" s="45" t="s">
        <v>1821</v>
      </c>
      <c r="B29" s="44">
        <f>'Current Functioning'!S22</f>
        <v>12</v>
      </c>
      <c r="C29" s="78">
        <f>IFERROR(VLOOKUP(Table24[[#This Row],[Insert Percentile]],'....'!A:B,2,FALSE),"")</f>
        <v>-1.2</v>
      </c>
      <c r="D29" s="78" t="str">
        <f>IFERROR(Table24[[#This Row],[Z score]]-C$2,"")</f>
        <v/>
      </c>
    </row>
    <row r="30" spans="1:6">
      <c r="A30" s="45" t="s">
        <v>1822</v>
      </c>
      <c r="B30" s="44">
        <f>'Current Functioning'!S24</f>
        <v>14</v>
      </c>
      <c r="C30" s="78">
        <f>IFERROR(VLOOKUP(Table24[[#This Row],[Insert Percentile]],'....'!A:B,2,FALSE),"")</f>
        <v>-1.05</v>
      </c>
      <c r="D30" s="78" t="str">
        <f>IFERROR(Table24[[#This Row],[Z score]]-C$2,"")</f>
        <v/>
      </c>
    </row>
    <row r="31" spans="1:6">
      <c r="A31" s="45" t="s">
        <v>1536</v>
      </c>
      <c r="B31" s="44">
        <f>'Current Functioning'!S26</f>
        <v>16</v>
      </c>
      <c r="C31" s="78">
        <f>IFERROR(VLOOKUP(Table24[[#This Row],[Insert Percentile]],'....'!A:B,2,FALSE),"")</f>
        <v>-1</v>
      </c>
      <c r="D31" s="78" t="str">
        <f>IFERROR(Table24[[#This Row],[Z score]]-C$2,"")</f>
        <v/>
      </c>
    </row>
    <row r="32" spans="1:6">
      <c r="A32" s="45" t="s">
        <v>1537</v>
      </c>
      <c r="B32" s="44">
        <f>'Current Functioning'!S28</f>
        <v>18</v>
      </c>
      <c r="C32" s="78">
        <f>IFERROR(VLOOKUP(Table24[[#This Row],[Insert Percentile]],'....'!A:B,2,FALSE),"")</f>
        <v>-0.9</v>
      </c>
      <c r="D32" s="78" t="str">
        <f>IFERROR(Table24[[#This Row],[Z score]]-C$2,"")</f>
        <v/>
      </c>
    </row>
    <row r="33" spans="1:4">
      <c r="A33" s="45" t="s">
        <v>4</v>
      </c>
      <c r="B33" s="44">
        <f>'Current Functioning'!S30</f>
        <v>20</v>
      </c>
      <c r="C33" s="78">
        <f>IFERROR(VLOOKUP(Table24[[#This Row],[Insert Percentile]],'....'!A:B,2,FALSE),"")</f>
        <v>-0.83</v>
      </c>
      <c r="D33" s="78" t="str">
        <f>IFERROR(Table24[[#This Row],[Z score]]-C$2,"")</f>
        <v/>
      </c>
    </row>
    <row r="34" spans="1:4">
      <c r="A34" s="45" t="s">
        <v>1540</v>
      </c>
      <c r="B34" s="44">
        <f>'Current Functioning'!S32</f>
        <v>22</v>
      </c>
      <c r="C34" s="78">
        <f>IFERROR(VLOOKUP(Table24[[#This Row],[Insert Percentile]],'....'!A:B,2,FALSE),"")</f>
        <v>-0.75</v>
      </c>
      <c r="D34" s="78" t="str">
        <f>IFERROR(Table24[[#This Row],[Z score]]-C$2,"")</f>
        <v/>
      </c>
    </row>
    <row r="35" spans="1:4">
      <c r="A35" s="45" t="s">
        <v>1538</v>
      </c>
      <c r="B35" s="44">
        <f>'Current Functioning'!S35</f>
        <v>25</v>
      </c>
      <c r="C35" s="78">
        <f>IFERROR(VLOOKUP(Table24[[#This Row],[Insert Percentile]],'....'!A:B,2,FALSE),"")</f>
        <v>-0.7</v>
      </c>
      <c r="D35" s="78" t="str">
        <f>IFERROR(Table24[[#This Row],[Z score]]-C$2,"")</f>
        <v/>
      </c>
    </row>
    <row r="36" spans="1:4">
      <c r="A36" s="45" t="s">
        <v>1539</v>
      </c>
      <c r="B36" s="44">
        <f>'Current Functioning'!S37</f>
        <v>27</v>
      </c>
      <c r="C36" s="78">
        <f>IFERROR(VLOOKUP(Table24[[#This Row],[Insert Percentile]],'....'!A:B,2,FALSE),"")</f>
        <v>-0.6</v>
      </c>
      <c r="D36" s="78" t="str">
        <f>IFERROR(Table24[[#This Row],[Z score]]-C$2,"")</f>
        <v/>
      </c>
    </row>
    <row r="37" spans="1:4">
      <c r="A37" s="254" t="s">
        <v>1825</v>
      </c>
      <c r="B37" s="44"/>
      <c r="C37" s="78"/>
      <c r="D37" s="78"/>
    </row>
    <row r="38" spans="1:4">
      <c r="A38" s="45" t="s">
        <v>1827</v>
      </c>
      <c r="B38" s="44" t="str">
        <f>'Verbal Memory'!N10</f>
        <v/>
      </c>
      <c r="C38" s="78" t="str">
        <f>IFERROR(VLOOKUP(Table24[[#This Row],[Insert Percentile]],'....'!A:B,2,FALSE),"")</f>
        <v/>
      </c>
      <c r="D38" s="78" t="str">
        <f>IFERROR(Table24[[#This Row],[Z score]]-C$2,"")</f>
        <v/>
      </c>
    </row>
    <row r="39" spans="1:4">
      <c r="A39" s="45" t="s">
        <v>1826</v>
      </c>
      <c r="B39" s="44" t="str">
        <f>'Verbal Memory'!N12</f>
        <v/>
      </c>
      <c r="C39" s="78" t="str">
        <f>IFERROR(VLOOKUP(Table24[[#This Row],[Insert Percentile]],'....'!A:B,2,FALSE),"")</f>
        <v/>
      </c>
      <c r="D39" s="78" t="str">
        <f>IFERROR(Table24[[#This Row],[Z score]]-C$2,"")</f>
        <v/>
      </c>
    </row>
    <row r="40" spans="1:4">
      <c r="A40" s="45" t="s">
        <v>1828</v>
      </c>
      <c r="B40" s="44" t="str">
        <f>'Verbal Memory'!N14</f>
        <v/>
      </c>
      <c r="C40" s="78" t="str">
        <f>IFERROR(VLOOKUP(Table24[[#This Row],[Insert Percentile]],'....'!A:B,2,FALSE),"")</f>
        <v/>
      </c>
      <c r="D40" s="78" t="str">
        <f>IFERROR(Table24[[#This Row],[Z score]]-C$2,"")</f>
        <v/>
      </c>
    </row>
    <row r="41" spans="1:4">
      <c r="A41" s="254" t="s">
        <v>1829</v>
      </c>
      <c r="B41" s="44"/>
      <c r="C41" s="78" t="str">
        <f>IFERROR(VLOOKUP(Table24[[#This Row],[Insert Percentile]],'....'!A:B,2,FALSE),"")</f>
        <v/>
      </c>
      <c r="D41" s="78" t="str">
        <f>IFERROR(Table24[[#This Row],[Z score]]-C$2,"")</f>
        <v/>
      </c>
    </row>
    <row r="42" spans="1:4">
      <c r="A42" s="45" t="s">
        <v>754</v>
      </c>
      <c r="B42" s="44" t="str">
        <f>'Verbal Memory'!N24</f>
        <v/>
      </c>
      <c r="C42" s="78" t="str">
        <f>IFERROR(VLOOKUP(Table24[[#This Row],[Insert Percentile]],'....'!A:B,2,FALSE),"")</f>
        <v/>
      </c>
      <c r="D42" s="78" t="str">
        <f>IFERROR(Table24[[#This Row],[Z score]]-C$2,"")</f>
        <v/>
      </c>
    </row>
    <row r="43" spans="1:4">
      <c r="A43" s="45" t="s">
        <v>755</v>
      </c>
      <c r="B43" s="44" t="str">
        <f>'Verbal Memory'!N32</f>
        <v/>
      </c>
      <c r="C43" s="78" t="str">
        <f>IFERROR(VLOOKUP(Table24[[#This Row],[Insert Percentile]],'....'!A:B,2,FALSE),"")</f>
        <v/>
      </c>
      <c r="D43" s="78" t="str">
        <f>IFERROR(Table24[[#This Row],[Z score]]-C$2,"")</f>
        <v/>
      </c>
    </row>
    <row r="44" spans="1:4">
      <c r="A44" s="45" t="s">
        <v>756</v>
      </c>
      <c r="B44" s="44" t="str">
        <f>'Verbal Memory'!N34</f>
        <v/>
      </c>
      <c r="C44" s="78" t="str">
        <f>IFERROR(VLOOKUP(Table24[[#This Row],[Insert Percentile]],'....'!A:B,2,FALSE),"")</f>
        <v/>
      </c>
      <c r="D44" s="78" t="str">
        <f>IFERROR(Table24[[#This Row],[Z score]]-C$2,"")</f>
        <v/>
      </c>
    </row>
    <row r="45" spans="1:4">
      <c r="A45" s="45" t="s">
        <v>757</v>
      </c>
      <c r="B45" s="44" t="str">
        <f>'Verbal Memory'!N36</f>
        <v/>
      </c>
      <c r="C45" s="78" t="str">
        <f>IFERROR(VLOOKUP(Table24[[#This Row],[Insert Percentile]],'....'!A:B,2,FALSE),"")</f>
        <v/>
      </c>
      <c r="D45" s="78" t="str">
        <f>IFERROR(Table24[[#This Row],[Z score]]-C$2,"")</f>
        <v/>
      </c>
    </row>
    <row r="46" spans="1:4">
      <c r="A46" s="45" t="s">
        <v>758</v>
      </c>
      <c r="B46" s="44" t="str">
        <f>'Verbal Memory'!N40</f>
        <v/>
      </c>
      <c r="C46" s="78" t="str">
        <f>IFERROR(VLOOKUP(Table24[[#This Row],[Insert Percentile]],'....'!A:B,2,FALSE),"")</f>
        <v/>
      </c>
      <c r="D46" s="78" t="str">
        <f>IFERROR(Table24[[#This Row],[Z score]]-C$2,"")</f>
        <v/>
      </c>
    </row>
    <row r="47" spans="1:4">
      <c r="A47" s="254" t="s">
        <v>1830</v>
      </c>
      <c r="B47" s="44"/>
      <c r="C47" s="78" t="str">
        <f>IFERROR(VLOOKUP(Table24[[#This Row],[Insert Percentile]],'....'!A:B,2,FALSE),"")</f>
        <v/>
      </c>
      <c r="D47" s="78" t="str">
        <f>IFERROR(Table24[[#This Row],[Z score]]-C$2,"")</f>
        <v/>
      </c>
    </row>
    <row r="48" spans="1:4">
      <c r="A48" s="45" t="s">
        <v>1582</v>
      </c>
      <c r="B48" s="289" t="str">
        <f>'Verbal Memory'!N45</f>
        <v/>
      </c>
      <c r="C48" s="78" t="str">
        <f>IFERROR(VLOOKUP(Table24[[#This Row],[Insert Percentile]],'....'!A:B,2,FALSE),"")</f>
        <v/>
      </c>
      <c r="D48" s="78" t="str">
        <f>IFERROR(Table24[[#This Row],[Z score]]-C$2,"")</f>
        <v/>
      </c>
    </row>
    <row r="49" spans="1:4">
      <c r="A49" s="45" t="s">
        <v>1583</v>
      </c>
      <c r="B49" s="289" t="str">
        <f>'Verbal Memory'!N47</f>
        <v/>
      </c>
      <c r="C49" s="78" t="str">
        <f>IFERROR(VLOOKUP(Table24[[#This Row],[Insert Percentile]],'....'!A:B,2,FALSE),"")</f>
        <v/>
      </c>
      <c r="D49" s="78" t="str">
        <f>IFERROR(Table24[[#This Row],[Z score]]-C$2,"")</f>
        <v/>
      </c>
    </row>
    <row r="50" spans="1:4">
      <c r="A50" s="45" t="s">
        <v>1584</v>
      </c>
      <c r="B50" s="289" t="str">
        <f>'Verbal Memory'!N49</f>
        <v/>
      </c>
      <c r="C50" s="78" t="str">
        <f>IFERROR(VLOOKUP(Table24[[#This Row],[Insert Percentile]],'....'!A:B,2,FALSE),"")</f>
        <v/>
      </c>
      <c r="D50" s="78" t="str">
        <f>IFERROR(Table24[[#This Row],[Z score]]-C$2,"")</f>
        <v/>
      </c>
    </row>
    <row r="51" spans="1:4">
      <c r="A51" s="45" t="s">
        <v>1585</v>
      </c>
      <c r="B51" s="289" t="str">
        <f>'Verbal Memory'!N51</f>
        <v/>
      </c>
      <c r="C51" s="78" t="str">
        <f>IFERROR(VLOOKUP(Table24[[#This Row],[Insert Percentile]],'....'!A:B,2,FALSE),"")</f>
        <v/>
      </c>
      <c r="D51" s="78" t="str">
        <f>IFERROR(Table24[[#This Row],[Z score]]-C$2,"")</f>
        <v/>
      </c>
    </row>
    <row r="52" spans="1:4">
      <c r="A52" s="45" t="s">
        <v>1586</v>
      </c>
      <c r="B52" s="289" t="str">
        <f>'Verbal Memory'!N53</f>
        <v/>
      </c>
      <c r="C52" s="78" t="str">
        <f>IFERROR(VLOOKUP(Table24[[#This Row],[Insert Percentile]],'....'!A:B,2,FALSE),"")</f>
        <v/>
      </c>
      <c r="D52" s="78" t="str">
        <f>IFERROR(Table24[[#This Row],[Z score]]-C$2,"")</f>
        <v/>
      </c>
    </row>
    <row r="53" spans="1:4">
      <c r="A53" s="45" t="s">
        <v>1587</v>
      </c>
      <c r="B53" s="289" t="str">
        <f>'Verbal Memory'!N55</f>
        <v/>
      </c>
      <c r="C53" s="78" t="str">
        <f>IFERROR(VLOOKUP(Table24[[#This Row],[Insert Percentile]],'....'!A:B,2,FALSE),"")</f>
        <v/>
      </c>
      <c r="D53" s="78" t="str">
        <f>IFERROR(Table24[[#This Row],[Z score]]-C$2,"")</f>
        <v/>
      </c>
    </row>
    <row r="54" spans="1:4" ht="45">
      <c r="A54" s="255" t="s">
        <v>1831</v>
      </c>
      <c r="B54" s="288"/>
      <c r="C54" s="78" t="str">
        <f>IFERROR(VLOOKUP(Table24[[#This Row],[Insert Percentile]],'....'!A:B,2,FALSE),"")</f>
        <v/>
      </c>
      <c r="D54" s="78" t="str">
        <f>IFERROR(Table24[[#This Row],[Z score]]-C$2,"")</f>
        <v/>
      </c>
    </row>
    <row r="55" spans="1:4">
      <c r="A55" s="45" t="s">
        <v>1556</v>
      </c>
      <c r="B55" s="289" t="str">
        <f>'Visual Memory'!M11</f>
        <v/>
      </c>
      <c r="C55" s="78" t="str">
        <f>IFERROR(VLOOKUP(Table24[[#This Row],[Insert Percentile]],'....'!A:B,2,FALSE),"")</f>
        <v/>
      </c>
      <c r="D55" s="78" t="str">
        <f>IFERROR(Table24[[#This Row],[Z score]]-C$2,"")</f>
        <v/>
      </c>
    </row>
    <row r="56" spans="1:4">
      <c r="A56" s="45" t="s">
        <v>1557</v>
      </c>
      <c r="B56" s="289" t="str">
        <f>'Visual Memory'!M13</f>
        <v/>
      </c>
      <c r="C56" s="78" t="str">
        <f>IFERROR(VLOOKUP(Table24[[#This Row],[Insert Percentile]],'....'!A:B,2,FALSE),"")</f>
        <v/>
      </c>
      <c r="D56" s="78" t="str">
        <f>IFERROR(Table24[[#This Row],[Z score]]-C$2,"")</f>
        <v/>
      </c>
    </row>
    <row r="57" spans="1:4">
      <c r="A57" s="45" t="s">
        <v>1558</v>
      </c>
      <c r="B57" s="289" t="str">
        <f>'Visual Memory'!M15</f>
        <v/>
      </c>
      <c r="C57" s="78" t="str">
        <f>IFERROR(VLOOKUP(Table24[[#This Row],[Insert Percentile]],'....'!A:B,2,FALSE),"")</f>
        <v/>
      </c>
      <c r="D57" s="78" t="str">
        <f>IFERROR(Table24[[#This Row],[Z score]]-C$2,"")</f>
        <v/>
      </c>
    </row>
    <row r="58" spans="1:4">
      <c r="A58" s="255" t="s">
        <v>2002</v>
      </c>
      <c r="B58" s="44"/>
      <c r="C58" s="78"/>
      <c r="D58" s="78"/>
    </row>
    <row r="59" spans="1:4">
      <c r="A59" s="45" t="s">
        <v>759</v>
      </c>
      <c r="B59" s="289" t="str">
        <f>'Visual Memory'!M22</f>
        <v/>
      </c>
      <c r="C59" s="78" t="str">
        <f>IFERROR(VLOOKUP(Table24[[#This Row],[Insert Percentile]],'....'!A:B,2,FALSE),"")</f>
        <v/>
      </c>
      <c r="D59" s="78" t="str">
        <f>IFERROR(Table24[[#This Row],[Z score]]-C$2,"")</f>
        <v/>
      </c>
    </row>
    <row r="60" spans="1:4">
      <c r="A60" s="45" t="s">
        <v>760</v>
      </c>
      <c r="B60" s="289" t="str">
        <f>'Visual Memory'!M24</f>
        <v/>
      </c>
      <c r="C60" s="78" t="str">
        <f>IFERROR(VLOOKUP(Table24[[#This Row],[Insert Percentile]],'....'!A:B,2,FALSE),"")</f>
        <v/>
      </c>
      <c r="D60" s="78" t="str">
        <f>IFERROR(Table24[[#This Row],[Z score]]-C$2,"")</f>
        <v/>
      </c>
    </row>
    <row r="61" spans="1:4" ht="30">
      <c r="A61" s="255" t="s">
        <v>1832</v>
      </c>
      <c r="B61" s="288"/>
      <c r="C61" s="78"/>
      <c r="D61" s="78"/>
    </row>
    <row r="62" spans="1:4">
      <c r="A62" s="45" t="s">
        <v>1556</v>
      </c>
      <c r="B62" s="289" t="str">
        <f>'Visual Memory'!M31</f>
        <v/>
      </c>
      <c r="C62" s="78" t="str">
        <f>IFERROR(VLOOKUP(Table24[[#This Row],[Insert Percentile]],'....'!A:B,2,FALSE),"")</f>
        <v/>
      </c>
      <c r="D62" s="78" t="str">
        <f>IFERROR(Table24[[#This Row],[Z score]]-C$2,"")</f>
        <v/>
      </c>
    </row>
    <row r="63" spans="1:4">
      <c r="A63" s="45" t="s">
        <v>1557</v>
      </c>
      <c r="B63" s="289" t="str">
        <f>'Visual Memory'!M33</f>
        <v/>
      </c>
      <c r="C63" s="78" t="str">
        <f>IFERROR(VLOOKUP(Table24[[#This Row],[Insert Percentile]],'....'!A:B,2,FALSE),"")</f>
        <v/>
      </c>
      <c r="D63" s="78" t="str">
        <f>IFERROR(Table24[[#This Row],[Z score]]-C$2,"")</f>
        <v/>
      </c>
    </row>
    <row r="64" spans="1:4">
      <c r="A64" s="45" t="s">
        <v>1558</v>
      </c>
      <c r="B64" s="289" t="str">
        <f>'Visual Memory'!M35</f>
        <v/>
      </c>
      <c r="C64" s="78" t="str">
        <f>IFERROR(VLOOKUP(Table24[[#This Row],[Insert Percentile]],'....'!A:B,2,FALSE),"")</f>
        <v/>
      </c>
      <c r="D64" s="78" t="str">
        <f>IFERROR(Table24[[#This Row],[Z score]]-C$2,"")</f>
        <v/>
      </c>
    </row>
    <row r="65" spans="1:4">
      <c r="A65" s="254" t="s">
        <v>1833</v>
      </c>
      <c r="B65" s="288"/>
      <c r="C65" s="78" t="str">
        <f>IFERROR(VLOOKUP(Table24[[#This Row],[Insert Percentile]],'....'!A:B,2,FALSE),"")</f>
        <v/>
      </c>
      <c r="D65" s="78" t="str">
        <f>IFERROR(Table24[[#This Row],[Z score]]-C$2,"")</f>
        <v/>
      </c>
    </row>
    <row r="66" spans="1:4">
      <c r="A66" s="45" t="s">
        <v>1639</v>
      </c>
      <c r="B66" s="289" t="str">
        <f>'Executive Functioning'!N12</f>
        <v/>
      </c>
      <c r="C66" s="78" t="str">
        <f>IFERROR(VLOOKUP(Table24[[#This Row],[Insert Percentile]],'....'!A:B,2,FALSE),"")</f>
        <v/>
      </c>
      <c r="D66" s="78" t="str">
        <f>IFERROR(Table24[[#This Row],[Z score]]-C$2,"")</f>
        <v/>
      </c>
    </row>
    <row r="67" spans="1:4">
      <c r="A67" s="45" t="s">
        <v>1640</v>
      </c>
      <c r="B67" s="289" t="str">
        <f>'Executive Functioning'!N14</f>
        <v/>
      </c>
      <c r="C67" s="78" t="str">
        <f>IFERROR(VLOOKUP(Table24[[#This Row],[Insert Percentile]],'....'!A:B,2,FALSE),"")</f>
        <v/>
      </c>
      <c r="D67" s="78" t="str">
        <f>IFERROR(Table24[[#This Row],[Z score]]-C$2,"")</f>
        <v/>
      </c>
    </row>
    <row r="68" spans="1:4">
      <c r="A68" s="45" t="s">
        <v>1641</v>
      </c>
      <c r="B68" s="289" t="str">
        <f>'Executive Functioning'!N16</f>
        <v/>
      </c>
      <c r="C68" s="78" t="str">
        <f>IFERROR(VLOOKUP(Table24[[#This Row],[Insert Percentile]],'....'!A:B,2,FALSE),"")</f>
        <v/>
      </c>
      <c r="D68" s="78" t="str">
        <f>IFERROR(Table24[[#This Row],[Z score]]-C$2,"")</f>
        <v/>
      </c>
    </row>
    <row r="69" spans="1:4">
      <c r="A69" s="45" t="s">
        <v>1731</v>
      </c>
      <c r="B69" s="289" t="str">
        <f>'Executive Functioning'!N20</f>
        <v/>
      </c>
      <c r="C69" s="78" t="str">
        <f>IFERROR(VLOOKUP(Table24[[#This Row],[Insert Percentile]],'....'!A:B,2,FALSE),"")</f>
        <v/>
      </c>
      <c r="D69" s="78" t="str">
        <f>IFERROR(Table24[[#This Row],[Z score]]-C$2,"")</f>
        <v/>
      </c>
    </row>
    <row r="70" spans="1:4">
      <c r="A70" s="45" t="s">
        <v>1732</v>
      </c>
      <c r="B70" s="289" t="str">
        <f>'Executive Functioning'!N22</f>
        <v/>
      </c>
      <c r="C70" s="78" t="str">
        <f>IFERROR(VLOOKUP(Table24[[#This Row],[Insert Percentile]],'....'!A:B,2,FALSE),"")</f>
        <v/>
      </c>
      <c r="D70" s="78" t="str">
        <f>IFERROR(Table24[[#This Row],[Z score]]-C$2,"")</f>
        <v/>
      </c>
    </row>
    <row r="71" spans="1:4">
      <c r="A71" s="45" t="s">
        <v>1733</v>
      </c>
      <c r="B71" s="289" t="str">
        <f>'Executive Functioning'!N24</f>
        <v/>
      </c>
      <c r="C71" s="78" t="str">
        <f>IFERROR(VLOOKUP(Table24[[#This Row],[Insert Percentile]],'....'!A:B,2,FALSE),"")</f>
        <v/>
      </c>
      <c r="D71" s="78" t="str">
        <f>IFERROR(Table24[[#This Row],[Z score]]-C$2,"")</f>
        <v/>
      </c>
    </row>
    <row r="72" spans="1:4">
      <c r="A72" s="45" t="s">
        <v>1734</v>
      </c>
      <c r="B72" s="289" t="str">
        <f>'Executive Functioning'!N26</f>
        <v/>
      </c>
      <c r="C72" s="78" t="str">
        <f>IFERROR(VLOOKUP(Table24[[#This Row],[Insert Percentile]],'....'!A:B,2,FALSE),"")</f>
        <v/>
      </c>
      <c r="D72" s="78" t="str">
        <f>IFERROR(Table24[[#This Row],[Z score]]-C$2,"")</f>
        <v/>
      </c>
    </row>
    <row r="73" spans="1:4">
      <c r="A73" s="45" t="s">
        <v>1834</v>
      </c>
      <c r="B73" s="289" t="str">
        <f>'Executive Functioning'!N31</f>
        <v/>
      </c>
      <c r="C73" s="78" t="str">
        <f>IFERROR(VLOOKUP(Table24[[#This Row],[Insert Percentile]],'....'!A:B,2,FALSE),"")</f>
        <v/>
      </c>
      <c r="D73" s="78" t="str">
        <f>IFERROR(Table24[[#This Row],[Z score]]-C$2,"")</f>
        <v/>
      </c>
    </row>
    <row r="74" spans="1:4">
      <c r="A74" s="45" t="s">
        <v>1835</v>
      </c>
      <c r="B74" s="289" t="str">
        <f>'Executive Functioning'!N33</f>
        <v/>
      </c>
      <c r="C74" s="78" t="str">
        <f>IFERROR(VLOOKUP(Table24[[#This Row],[Insert Percentile]],'....'!A:B,2,FALSE),"")</f>
        <v/>
      </c>
      <c r="D74" s="78" t="str">
        <f>IFERROR(Table24[[#This Row],[Z score]]-C$2,"")</f>
        <v/>
      </c>
    </row>
    <row r="75" spans="1:4">
      <c r="A75" s="45" t="s">
        <v>1836</v>
      </c>
      <c r="B75" s="288"/>
      <c r="C75" s="78" t="str">
        <f>IFERROR(VLOOKUP(Table24[[#This Row],[Insert Percentile]],'....'!A:B,2,FALSE),"")</f>
        <v/>
      </c>
      <c r="D75" s="78" t="str">
        <f>IFERROR(Table24[[#This Row],[Z score]]-C$2,"")</f>
        <v/>
      </c>
    </row>
    <row r="76" spans="1:4">
      <c r="A76" s="45" t="s">
        <v>1837</v>
      </c>
      <c r="B76" s="288"/>
      <c r="C76" s="78" t="str">
        <f>IFERROR(VLOOKUP(Table24[[#This Row],[Insert Percentile]],'....'!A:B,2,FALSE),"")</f>
        <v/>
      </c>
      <c r="D76" s="78" t="str">
        <f>IFERROR(Table24[[#This Row],[Z score]]-C$2,"")</f>
        <v/>
      </c>
    </row>
    <row r="77" spans="1:4">
      <c r="A77" s="45" t="s">
        <v>1838</v>
      </c>
      <c r="B77" s="288"/>
      <c r="C77" s="78" t="str">
        <f>IFERROR(VLOOKUP(Table24[[#This Row],[Insert Percentile]],'....'!A:B,2,FALSE),"")</f>
        <v/>
      </c>
      <c r="D77" s="78" t="str">
        <f>IFERROR(Table24[[#This Row],[Z score]]-C$2,"")</f>
        <v/>
      </c>
    </row>
    <row r="78" spans="1:4">
      <c r="A78" s="45" t="s">
        <v>1839</v>
      </c>
      <c r="B78" s="288"/>
      <c r="C78" s="78" t="str">
        <f>IFERROR(VLOOKUP(Table24[[#This Row],[Insert Percentile]],'....'!A:B,2,FALSE),"")</f>
        <v/>
      </c>
      <c r="D78" s="78" t="str">
        <f>IFERROR(Table24[[#This Row],[Z score]]-C$2,"")</f>
        <v/>
      </c>
    </row>
    <row r="79" spans="1:4">
      <c r="A79" s="254" t="s">
        <v>24</v>
      </c>
      <c r="B79" s="288"/>
      <c r="C79" s="78" t="str">
        <f>IFERROR(VLOOKUP(Table24[[#This Row],[Insert Percentile]],'....'!A:B,2,FALSE),"")</f>
        <v/>
      </c>
      <c r="D79" s="78" t="str">
        <f>IFERROR(Table24[[#This Row],[Z score]]-C$2,"")</f>
        <v/>
      </c>
    </row>
    <row r="80" spans="1:4">
      <c r="A80" s="45" t="s">
        <v>1509</v>
      </c>
      <c r="B80" s="289" t="e">
        <f>RBANS!M10</f>
        <v>#VALUE!</v>
      </c>
      <c r="C80" s="78" t="str">
        <f>IFERROR(VLOOKUP(Table24[[#This Row],[Insert Percentile]],'....'!A:B,2,FALSE),"")</f>
        <v/>
      </c>
      <c r="D80" s="78" t="str">
        <f>IFERROR(Table24[[#This Row],[Z score]]-C$2,"")</f>
        <v/>
      </c>
    </row>
    <row r="81" spans="1:4">
      <c r="A81" s="45" t="s">
        <v>1511</v>
      </c>
      <c r="B81" s="289" t="e">
        <f>RBANS!M12</f>
        <v>#VALUE!</v>
      </c>
      <c r="C81" s="78" t="str">
        <f>IFERROR(VLOOKUP(Table24[[#This Row],[Insert Percentile]],'....'!A:B,2,FALSE),"")</f>
        <v/>
      </c>
      <c r="D81" s="78" t="str">
        <f>IFERROR(Table24[[#This Row],[Z score]]-C$2,"")</f>
        <v/>
      </c>
    </row>
    <row r="82" spans="1:4">
      <c r="A82" s="45" t="s">
        <v>1581</v>
      </c>
      <c r="B82" s="289" t="e">
        <f>RBANS!M14</f>
        <v>#VALUE!</v>
      </c>
      <c r="C82" s="78" t="str">
        <f>IFERROR(VLOOKUP(Table24[[#This Row],[Insert Percentile]],'....'!A:B,2,FALSE),"")</f>
        <v/>
      </c>
      <c r="D82" s="78" t="str">
        <f>IFERROR(Table24[[#This Row],[Z score]]-C$2,"")</f>
        <v/>
      </c>
    </row>
    <row r="83" spans="1:4">
      <c r="A83" s="45" t="s">
        <v>1514</v>
      </c>
      <c r="B83" s="289" t="e">
        <f>RBANS!M16</f>
        <v>#VALUE!</v>
      </c>
      <c r="C83" s="78" t="str">
        <f>IFERROR(VLOOKUP(Table24[[#This Row],[Insert Percentile]],'....'!A:B,2,FALSE),"")</f>
        <v/>
      </c>
      <c r="D83" s="78" t="str">
        <f>IFERROR(Table24[[#This Row],[Z score]]-C$2,"")</f>
        <v/>
      </c>
    </row>
    <row r="84" spans="1:4">
      <c r="A84" s="45" t="s">
        <v>1515</v>
      </c>
      <c r="B84" s="289" t="e">
        <f>RBANS!M18</f>
        <v>#VALUE!</v>
      </c>
      <c r="C84" s="78" t="str">
        <f>IFERROR(VLOOKUP(Table24[[#This Row],[Insert Percentile]],'....'!A:B,2,FALSE),"")</f>
        <v/>
      </c>
      <c r="D84" s="78" t="str">
        <f>IFERROR(Table24[[#This Row],[Z score]]-C$2,"")</f>
        <v/>
      </c>
    </row>
    <row r="85" spans="1:4">
      <c r="A85" s="45" t="s">
        <v>1517</v>
      </c>
      <c r="B85" s="289" t="e">
        <f>RBANS!M20</f>
        <v>#VALUE!</v>
      </c>
      <c r="C85" s="78" t="str">
        <f>IFERROR(VLOOKUP(Table24[[#This Row],[Insert Percentile]],'....'!A:B,2,FALSE),"")</f>
        <v/>
      </c>
      <c r="D85" s="78" t="str">
        <f>IFERROR(Table24[[#This Row],[Z score]]-C$2,"")</f>
        <v/>
      </c>
    </row>
    <row r="86" spans="1:4">
      <c r="A86" s="45" t="s">
        <v>3</v>
      </c>
      <c r="B86" s="289" t="e">
        <f>RBANS!M22</f>
        <v>#VALUE!</v>
      </c>
      <c r="C86" s="78" t="str">
        <f>IFERROR(VLOOKUP(Table24[[#This Row],[Insert Percentile]],'....'!A:B,2,FALSE),"")</f>
        <v/>
      </c>
      <c r="D86" s="78" t="str">
        <f>IFERROR(Table24[[#This Row],[Z score]]-C$2,"")</f>
        <v/>
      </c>
    </row>
    <row r="87" spans="1:4">
      <c r="A87" s="45" t="s">
        <v>4</v>
      </c>
      <c r="B87" s="289" t="e">
        <f>RBANS!M24</f>
        <v>#VALUE!</v>
      </c>
      <c r="C87" s="78" t="str">
        <f>IFERROR(VLOOKUP(Table24[[#This Row],[Insert Percentile]],'....'!A:B,2,FALSE),"")</f>
        <v/>
      </c>
      <c r="D87" s="78" t="str">
        <f>IFERROR(Table24[[#This Row],[Z score]]-C$2,"")</f>
        <v/>
      </c>
    </row>
    <row r="88" spans="1:4">
      <c r="A88" s="45" t="s">
        <v>25</v>
      </c>
      <c r="B88" s="289" t="e">
        <f>RBANS!M26</f>
        <v>#VALUE!</v>
      </c>
      <c r="C88" s="78" t="str">
        <f>IFERROR(VLOOKUP(Table24[[#This Row],[Insert Percentile]],'....'!A:B,2,FALSE),"")</f>
        <v/>
      </c>
      <c r="D88" s="78" t="str">
        <f>IFERROR(Table24[[#This Row],[Z score]]-C$2,"")</f>
        <v/>
      </c>
    </row>
    <row r="89" spans="1:4">
      <c r="A89" s="45" t="s">
        <v>1520</v>
      </c>
      <c r="B89" s="289" t="e">
        <f>RBANS!M28</f>
        <v>#VALUE!</v>
      </c>
      <c r="C89" s="78" t="str">
        <f>IFERROR(VLOOKUP(Table24[[#This Row],[Insert Percentile]],'....'!A:B,2,FALSE),"")</f>
        <v/>
      </c>
      <c r="D89" s="78" t="str">
        <f>IFERROR(Table24[[#This Row],[Z score]]-C$2,"")</f>
        <v/>
      </c>
    </row>
    <row r="90" spans="1:4">
      <c r="A90" s="45" t="s">
        <v>1521</v>
      </c>
      <c r="B90" s="289" t="e">
        <f>RBANS!M30</f>
        <v>#VALUE!</v>
      </c>
      <c r="C90" s="78" t="str">
        <f>IFERROR(VLOOKUP(Table24[[#This Row],[Insert Percentile]],'....'!A:B,2,FALSE),"")</f>
        <v/>
      </c>
      <c r="D90" s="78" t="str">
        <f>IFERROR(Table24[[#This Row],[Z score]]-C$2,"")</f>
        <v/>
      </c>
    </row>
    <row r="91" spans="1:4">
      <c r="A91" s="45" t="s">
        <v>1523</v>
      </c>
      <c r="B91" s="289" t="e">
        <f>RBANS!M32</f>
        <v>#VALUE!</v>
      </c>
      <c r="C91" s="78" t="str">
        <f>IFERROR(VLOOKUP(Table24[[#This Row],[Insert Percentile]],'....'!A:B,2,FALSE),"")</f>
        <v/>
      </c>
      <c r="D91" s="78" t="str">
        <f>IFERROR(Table24[[#This Row],[Z score]]-C$2,"")</f>
        <v/>
      </c>
    </row>
    <row r="92" spans="1:4">
      <c r="A92" s="254" t="s">
        <v>15</v>
      </c>
      <c r="B92" s="288"/>
      <c r="C92" s="78" t="str">
        <f>IFERROR(VLOOKUP(Table24[[#This Row],[Insert Percentile]],'....'!A:B,2,FALSE),"")</f>
        <v/>
      </c>
      <c r="D92" s="78" t="str">
        <f>IFERROR(Table24[[#This Row],[Z score]]-C$2,"")</f>
        <v/>
      </c>
    </row>
    <row r="93" spans="1:4">
      <c r="A93" s="45" t="s">
        <v>1840</v>
      </c>
      <c r="B93" s="288"/>
      <c r="C93" s="78" t="str">
        <f>IFERROR(VLOOKUP(Table24[[#This Row],[Insert Percentile]],'....'!A:B,2,FALSE),"")</f>
        <v/>
      </c>
      <c r="D93" s="78" t="str">
        <f>IFERROR(Table24[[#This Row],[Z score]]-C$2,"")</f>
        <v/>
      </c>
    </row>
    <row r="94" spans="1:4">
      <c r="A94" s="45" t="s">
        <v>1841</v>
      </c>
      <c r="B94" s="288"/>
      <c r="C94" s="78" t="str">
        <f>IFERROR(VLOOKUP(Table24[[#This Row],[Insert Percentile]],'....'!A:B,2,FALSE),"")</f>
        <v/>
      </c>
      <c r="D94" s="78" t="str">
        <f>IFERROR(Table24[[#This Row],[Z score]]-C$2,"")</f>
        <v/>
      </c>
    </row>
    <row r="95" spans="1:4">
      <c r="A95" s="45" t="s">
        <v>1842</v>
      </c>
      <c r="B95" s="288"/>
      <c r="C95" s="78" t="str">
        <f>IFERROR(VLOOKUP(Table24[[#This Row],[Insert Percentile]],'....'!A:B,2,FALSE),"")</f>
        <v/>
      </c>
      <c r="D95" s="78" t="str">
        <f>IFERROR(Table24[[#This Row],[Z score]]-C$2,"")</f>
        <v/>
      </c>
    </row>
    <row r="96" spans="1:4">
      <c r="A96" s="45" t="s">
        <v>1843</v>
      </c>
      <c r="B96" s="288"/>
      <c r="C96" s="78" t="str">
        <f>IFERROR(VLOOKUP(Table24[[#This Row],[Insert Percentile]],'....'!A:B,2,FALSE),"")</f>
        <v/>
      </c>
      <c r="D96" s="78" t="str">
        <f>IFERROR(Table24[[#This Row],[Z score]]-C$2,"")</f>
        <v/>
      </c>
    </row>
    <row r="97" spans="1:4">
      <c r="A97" s="45" t="s">
        <v>1844</v>
      </c>
      <c r="B97" s="288"/>
      <c r="C97" s="78" t="str">
        <f>IFERROR(VLOOKUP(Table24[[#This Row],[Insert Percentile]],'....'!A:B,2,FALSE),"")</f>
        <v/>
      </c>
      <c r="D97" s="78" t="str">
        <f>IFERROR(Table24[[#This Row],[Z score]]-C$2,"")</f>
        <v/>
      </c>
    </row>
    <row r="98" spans="1:4">
      <c r="A98" s="254" t="s">
        <v>26</v>
      </c>
      <c r="B98" s="288"/>
      <c r="C98" s="78" t="str">
        <f>IFERROR(VLOOKUP(Table24[[#This Row],[Insert Percentile]],'....'!A:B,2,FALSE),"")</f>
        <v/>
      </c>
      <c r="D98" s="78" t="str">
        <f>IFERROR(Table24[[#This Row],[Z score]]-C$2,"")</f>
        <v/>
      </c>
    </row>
    <row r="99" spans="1:4">
      <c r="A99" s="45" t="s">
        <v>1846</v>
      </c>
      <c r="B99" s="288"/>
      <c r="C99" s="78" t="str">
        <f>IFERROR(VLOOKUP(Table24[[#This Row],[Insert Percentile]],'....'!A:B,2,FALSE),"")</f>
        <v/>
      </c>
      <c r="D99" s="78" t="str">
        <f>IFERROR(Table24[[#This Row],[Z score]]-C$2,"")</f>
        <v/>
      </c>
    </row>
    <row r="100" spans="1:4">
      <c r="A100" s="45" t="s">
        <v>1845</v>
      </c>
      <c r="B100" s="288"/>
      <c r="C100" s="78" t="str">
        <f>IFERROR(VLOOKUP(Table24[[#This Row],[Insert Percentile]],'....'!A:B,2,FALSE),"")</f>
        <v/>
      </c>
      <c r="D100" s="78" t="str">
        <f>IFERROR(Table24[[#This Row],[Z score]]-C$2,"")</f>
        <v/>
      </c>
    </row>
    <row r="101" spans="1:4">
      <c r="A101" s="45" t="s">
        <v>1847</v>
      </c>
      <c r="B101" s="288"/>
      <c r="C101" s="78" t="str">
        <f>IFERROR(VLOOKUP(Table24[[#This Row],[Insert Percentile]],'....'!A:B,2,FALSE),"")</f>
        <v/>
      </c>
      <c r="D101" s="78" t="str">
        <f>IFERROR(Table24[[#This Row],[Z score]]-C$2,"")</f>
        <v/>
      </c>
    </row>
    <row r="102" spans="1:4">
      <c r="A102" s="45" t="s">
        <v>1848</v>
      </c>
      <c r="B102" s="288"/>
      <c r="C102" s="78" t="str">
        <f>IFERROR(VLOOKUP(Table24[[#This Row],[Insert Percentile]],'....'!A:B,2,FALSE),"")</f>
        <v/>
      </c>
      <c r="D102" s="78" t="str">
        <f>IFERROR(Table24[[#This Row],[Z score]]-C$2,"")</f>
        <v/>
      </c>
    </row>
    <row r="103" spans="1:4">
      <c r="A103" s="45" t="s">
        <v>1849</v>
      </c>
      <c r="B103" s="288"/>
      <c r="C103" s="78" t="str">
        <f>IFERROR(VLOOKUP(Table24[[#This Row],[Insert Percentile]],'....'!A:B,2,FALSE),"")</f>
        <v/>
      </c>
      <c r="D103" s="78" t="str">
        <f>IFERROR(Table24[[#This Row],[Z score]]-C$2,"")</f>
        <v/>
      </c>
    </row>
    <row r="104" spans="1:4">
      <c r="A104" s="45" t="s">
        <v>1850</v>
      </c>
      <c r="B104" s="288"/>
      <c r="C104" s="78" t="str">
        <f>IFERROR(VLOOKUP(Table24[[#This Row],[Insert Percentile]],'....'!A:B,2,FALSE),"")</f>
        <v/>
      </c>
      <c r="D104" s="78" t="str">
        <f>IFERROR(Table24[[#This Row],[Z score]]-C$2,"")</f>
        <v/>
      </c>
    </row>
    <row r="105" spans="1:4">
      <c r="A105" s="254" t="s">
        <v>27</v>
      </c>
      <c r="B105" s="288"/>
      <c r="C105" s="78" t="str">
        <f>IFERROR(VLOOKUP(Table24[[#This Row],[Insert Percentile]],'....'!A:B,2,FALSE),"")</f>
        <v/>
      </c>
      <c r="D105" s="78" t="str">
        <f>IFERROR(Table24[[#This Row],[Z score]]-C$2,"")</f>
        <v/>
      </c>
    </row>
    <row r="106" spans="1:4">
      <c r="A106" s="45" t="s">
        <v>1650</v>
      </c>
      <c r="B106" s="290" t="e">
        <f>Function!N12</f>
        <v>#N/A</v>
      </c>
      <c r="C106" s="78" t="str">
        <f>IFERROR(VLOOKUP(Table24[[#This Row],[Insert Percentile]],'....'!A:B,2,FALSE),"")</f>
        <v/>
      </c>
      <c r="D106" s="78" t="str">
        <f>IFERROR(Table24[[#This Row],[Z score]]-C$2,"")</f>
        <v/>
      </c>
    </row>
    <row r="107" spans="1:4">
      <c r="A107" s="45" t="s">
        <v>1653</v>
      </c>
      <c r="B107" s="290" t="e">
        <f>Function!N14</f>
        <v>#VALUE!</v>
      </c>
      <c r="C107" s="78" t="str">
        <f>IFERROR(VLOOKUP(Table24[[#This Row],[Insert Percentile]],'....'!A:B,2,FALSE),"")</f>
        <v/>
      </c>
      <c r="D107" s="78" t="str">
        <f>IFERROR(Table24[[#This Row],[Z score]]-C$2,"")</f>
        <v/>
      </c>
    </row>
    <row r="108" spans="1:4">
      <c r="A108" s="45" t="s">
        <v>1651</v>
      </c>
      <c r="B108" s="290" t="e">
        <f>Function!N16</f>
        <v>#VALUE!</v>
      </c>
      <c r="C108" s="78" t="str">
        <f>IFERROR(VLOOKUP(Table24[[#This Row],[Insert Percentile]],'....'!A:B,2,FALSE),"")</f>
        <v/>
      </c>
      <c r="D108" s="78" t="str">
        <f>IFERROR(Table24[[#This Row],[Z score]]-C$2,"")</f>
        <v/>
      </c>
    </row>
    <row r="109" spans="1:4">
      <c r="A109" s="45" t="s">
        <v>1652</v>
      </c>
      <c r="B109" s="290" t="e">
        <f>Function!N18</f>
        <v>#VALUE!</v>
      </c>
      <c r="C109" s="78" t="str">
        <f>IFERROR(VLOOKUP(Table24[[#This Row],[Insert Percentile]],'....'!A:B,2,FALSE),"")</f>
        <v/>
      </c>
      <c r="D109" s="78" t="str">
        <f>IFERROR(Table24[[#This Row],[Z score]]-C$2,"")</f>
        <v/>
      </c>
    </row>
    <row r="110" spans="1:4">
      <c r="C110" s="46"/>
      <c r="D110" s="46"/>
    </row>
  </sheetData>
  <dataValidations disablePrompts="1" count="3">
    <dataValidation allowBlank="1" showInputMessage="1" showErrorMessage="1" prompt="Verbal Comprehension Index" sqref="A3"/>
    <dataValidation allowBlank="1" showInputMessage="1" showErrorMessage="1" prompt="Perceptual Reasoning Index" sqref="A4"/>
    <dataValidation allowBlank="1" showInputMessage="1" showErrorMessage="1" prompt="Full Scale Intellectual Quotient " sqref="A5"/>
  </dataValidations>
  <pageMargins left="0.7" right="0.7" top="0.75" bottom="0.75" header="0.3" footer="0.3"/>
  <pageSetup paperSize="9" orientation="portrait"/>
  <drawing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G107"/>
  <sheetViews>
    <sheetView topLeftCell="A9" workbookViewId="0">
      <selection activeCell="B21" sqref="B21"/>
    </sheetView>
  </sheetViews>
  <sheetFormatPr defaultColWidth="8.85546875" defaultRowHeight="15"/>
  <cols>
    <col min="1" max="1" width="30.85546875" style="78" bestFit="1" customWidth="1"/>
    <col min="2" max="4" width="10" style="78" customWidth="1"/>
    <col min="5" max="16384" width="8.85546875" style="78"/>
  </cols>
  <sheetData>
    <row r="1" spans="1:7">
      <c r="A1" s="41" t="s">
        <v>147</v>
      </c>
      <c r="B1" s="39" t="s">
        <v>1810</v>
      </c>
      <c r="C1" s="39" t="s">
        <v>1811</v>
      </c>
      <c r="D1" s="39" t="s">
        <v>1812</v>
      </c>
      <c r="E1" s="39" t="s">
        <v>1813</v>
      </c>
      <c r="F1" s="39"/>
      <c r="G1" s="39"/>
    </row>
    <row r="2" spans="1:7">
      <c r="A2" s="43" t="s">
        <v>148</v>
      </c>
      <c r="B2" s="249" t="e">
        <f>VLOOKUP(Table24[Insert Percentile],'....'!A2:B159,2,FALSE)</f>
        <v>#N/A</v>
      </c>
      <c r="C2" s="78" t="e">
        <f t="shared" ref="C2:C28" si="0">IF(B2&lt;(-1.99),B2,"")</f>
        <v>#N/A</v>
      </c>
      <c r="D2" s="78" t="e">
        <f t="shared" ref="D2:D28" si="1">IF(AND(B2&lt;(-1.33),B2&gt;(-2)),B2,"")</f>
        <v>#N/A</v>
      </c>
      <c r="E2" s="78" t="e">
        <f t="shared" ref="E2:E28" si="2">IF(B2&gt;(-1.32),B2,"")</f>
        <v>#N/A</v>
      </c>
    </row>
    <row r="3" spans="1:7">
      <c r="A3" s="43" t="s">
        <v>5</v>
      </c>
      <c r="B3" s="249" t="e">
        <f>VLOOKUP(Table24[Insert Percentile],'....'!A3:B160,2,FALSE)</f>
        <v>#N/A</v>
      </c>
      <c r="C3" s="78" t="e">
        <f t="shared" ref="C3:C11" si="3">IF(B3&lt;(-1.99),B3,"")</f>
        <v>#N/A</v>
      </c>
      <c r="D3" s="78" t="e">
        <f t="shared" ref="D3:D11" si="4">IF(AND(B3&lt;(-1.33),B3&gt;(-2)),B3,"")</f>
        <v>#N/A</v>
      </c>
      <c r="E3" s="78" t="e">
        <f t="shared" ref="E3:E11" si="5">IF(B3&gt;(-1.32),B3,"")</f>
        <v>#N/A</v>
      </c>
    </row>
    <row r="4" spans="1:7">
      <c r="A4" s="43" t="s">
        <v>6</v>
      </c>
      <c r="B4" s="249" t="e">
        <f>VLOOKUP(Table24[Insert Percentile],'....'!A4:B161,2,FALSE)</f>
        <v>#N/A</v>
      </c>
      <c r="C4" s="78" t="e">
        <f t="shared" si="3"/>
        <v>#N/A</v>
      </c>
      <c r="D4" s="78" t="e">
        <f t="shared" si="4"/>
        <v>#N/A</v>
      </c>
      <c r="E4" s="78" t="e">
        <f t="shared" si="5"/>
        <v>#N/A</v>
      </c>
    </row>
    <row r="5" spans="1:7">
      <c r="A5" s="43" t="s">
        <v>751</v>
      </c>
      <c r="B5" s="249" t="e">
        <f>VLOOKUP(Table24[Insert Percentile],'....'!A5:B162,2,FALSE)</f>
        <v>#N/A</v>
      </c>
      <c r="C5" s="249" t="e">
        <f>IF(B5&lt;(-1.99),B5,"")</f>
        <v>#N/A</v>
      </c>
      <c r="D5" s="249" t="e">
        <f>IF(AND(B5&lt;(-1.33),B5&gt;(-2)),B5,"")</f>
        <v>#N/A</v>
      </c>
      <c r="E5" s="249" t="e">
        <f>IF(B5&gt;(-1.32),B5,"")</f>
        <v>#N/A</v>
      </c>
    </row>
    <row r="6" spans="1:7">
      <c r="A6" s="43" t="s">
        <v>7</v>
      </c>
      <c r="B6" s="249" t="e">
        <f>VLOOKUP(Table24[Insert Percentile],'....'!A6:B163,2,FALSE)</f>
        <v>#N/A</v>
      </c>
      <c r="C6" s="249" t="e">
        <f>IF(B6&lt;(-1.99),B6,"")</f>
        <v>#N/A</v>
      </c>
      <c r="D6" s="249" t="e">
        <f>IF(AND(B6&lt;(-1.33),B6&gt;(-2)),B6,"")</f>
        <v>#N/A</v>
      </c>
      <c r="E6" s="249" t="e">
        <f>IF(B6&gt;(-1.32),B6,"")</f>
        <v>#N/A</v>
      </c>
    </row>
    <row r="7" spans="1:7">
      <c r="A7" s="43" t="s">
        <v>8</v>
      </c>
      <c r="B7" s="249" t="e">
        <f>VLOOKUP(Table24[Insert Percentile],'....'!A7:B164,2,FALSE)</f>
        <v>#N/A</v>
      </c>
      <c r="C7" s="78" t="e">
        <f t="shared" si="3"/>
        <v>#N/A</v>
      </c>
      <c r="D7" s="78" t="e">
        <f t="shared" si="4"/>
        <v>#N/A</v>
      </c>
      <c r="E7" s="78" t="e">
        <f t="shared" si="5"/>
        <v>#N/A</v>
      </c>
    </row>
    <row r="8" spans="1:7" ht="18.75">
      <c r="A8" s="254" t="s">
        <v>1823</v>
      </c>
      <c r="B8" s="249"/>
      <c r="G8" s="40" t="s">
        <v>1814</v>
      </c>
    </row>
    <row r="9" spans="1:7">
      <c r="A9" s="43" t="s">
        <v>1819</v>
      </c>
      <c r="B9" s="249" t="e">
        <f>VLOOKUP(Table24[Insert Percentile],'....'!A1:B166,2,FALSE)</f>
        <v>#N/A</v>
      </c>
      <c r="C9" s="78" t="e">
        <f t="shared" si="3"/>
        <v>#N/A</v>
      </c>
      <c r="D9" s="78" t="e">
        <f t="shared" si="4"/>
        <v>#N/A</v>
      </c>
      <c r="E9" s="78" t="e">
        <f t="shared" si="5"/>
        <v>#N/A</v>
      </c>
      <c r="G9" s="78" t="s">
        <v>1815</v>
      </c>
    </row>
    <row r="10" spans="1:7">
      <c r="A10" s="43" t="s">
        <v>5</v>
      </c>
      <c r="B10" s="249" t="e">
        <f>VLOOKUP(Table24[Insert Percentile],'....'!A10:B167,2,FALSE)</f>
        <v>#N/A</v>
      </c>
      <c r="C10" s="78" t="e">
        <f t="shared" si="3"/>
        <v>#N/A</v>
      </c>
      <c r="D10" s="78" t="e">
        <f>IF(AND(B10&lt;(-1.33),B10&gt;(-2)),B10,"")</f>
        <v>#N/A</v>
      </c>
      <c r="E10" s="78" t="e">
        <f t="shared" si="5"/>
        <v>#N/A</v>
      </c>
      <c r="G10" s="78" t="s">
        <v>1816</v>
      </c>
    </row>
    <row r="11" spans="1:7">
      <c r="A11" s="45" t="s">
        <v>6</v>
      </c>
      <c r="B11" s="249" t="e">
        <f>VLOOKUP(Table24[Insert Percentile],'....'!A11:B168,2,FALSE)</f>
        <v>#N/A</v>
      </c>
      <c r="C11" s="78" t="e">
        <f t="shared" si="3"/>
        <v>#N/A</v>
      </c>
      <c r="D11" s="78" t="e">
        <f t="shared" si="4"/>
        <v>#N/A</v>
      </c>
      <c r="E11" s="78" t="e">
        <f t="shared" si="5"/>
        <v>#N/A</v>
      </c>
      <c r="G11" s="78" t="s">
        <v>1817</v>
      </c>
    </row>
    <row r="12" spans="1:7">
      <c r="A12" s="252" t="s">
        <v>7</v>
      </c>
      <c r="B12" s="78" t="str">
        <f>Table24[[#This Row],[Z Score Difference]]</f>
        <v/>
      </c>
      <c r="C12" s="78" t="str">
        <f t="shared" si="0"/>
        <v/>
      </c>
      <c r="D12" s="78" t="str">
        <f t="shared" si="1"/>
        <v/>
      </c>
      <c r="E12" s="78" t="str">
        <f t="shared" si="2"/>
        <v/>
      </c>
      <c r="G12" s="78" t="s">
        <v>1818</v>
      </c>
    </row>
    <row r="13" spans="1:7">
      <c r="A13" s="253" t="s">
        <v>8</v>
      </c>
      <c r="B13" s="78" t="str">
        <f>Table24[[#This Row],[Z Score Difference]]</f>
        <v/>
      </c>
      <c r="C13" s="78" t="str">
        <f t="shared" si="0"/>
        <v/>
      </c>
      <c r="D13" s="78" t="str">
        <f t="shared" si="1"/>
        <v/>
      </c>
      <c r="E13" s="78" t="str">
        <f t="shared" si="2"/>
        <v/>
      </c>
    </row>
    <row r="14" spans="1:7">
      <c r="A14" s="45" t="s">
        <v>1</v>
      </c>
      <c r="B14" s="78" t="str">
        <f>Table24[[#This Row],[Z Score Difference]]</f>
        <v/>
      </c>
      <c r="C14" s="78" t="str">
        <f t="shared" si="0"/>
        <v/>
      </c>
      <c r="D14" s="78" t="str">
        <f t="shared" si="1"/>
        <v/>
      </c>
      <c r="E14" s="78" t="str">
        <f t="shared" si="2"/>
        <v/>
      </c>
    </row>
    <row r="15" spans="1:7">
      <c r="A15" s="45" t="s">
        <v>2</v>
      </c>
      <c r="B15" s="78" t="str">
        <f>Table24[[#This Row],[Z Score Difference]]</f>
        <v/>
      </c>
      <c r="C15" s="78" t="str">
        <f t="shared" si="0"/>
        <v/>
      </c>
      <c r="D15" s="78" t="str">
        <f t="shared" si="1"/>
        <v/>
      </c>
      <c r="E15" s="78" t="str">
        <f t="shared" si="2"/>
        <v/>
      </c>
    </row>
    <row r="16" spans="1:7">
      <c r="A16" s="45" t="s">
        <v>1820</v>
      </c>
      <c r="B16" s="78" t="str">
        <f>Table24[[#This Row],[Z Score Difference]]</f>
        <v/>
      </c>
      <c r="C16" s="78" t="str">
        <f t="shared" si="0"/>
        <v/>
      </c>
      <c r="D16" s="78" t="str">
        <f t="shared" si="1"/>
        <v/>
      </c>
      <c r="E16" s="78" t="str">
        <f t="shared" si="2"/>
        <v/>
      </c>
    </row>
    <row r="17" spans="1:5">
      <c r="A17" s="45" t="s">
        <v>0</v>
      </c>
      <c r="B17" s="78" t="str">
        <f>Table24[[#This Row],[Z Score Difference]]</f>
        <v/>
      </c>
      <c r="C17" s="78" t="str">
        <f t="shared" si="0"/>
        <v/>
      </c>
      <c r="D17" s="78" t="str">
        <f t="shared" si="1"/>
        <v/>
      </c>
      <c r="E17" s="78" t="str">
        <f t="shared" si="2"/>
        <v/>
      </c>
    </row>
    <row r="18" spans="1:5">
      <c r="A18" s="254" t="s">
        <v>1824</v>
      </c>
      <c r="B18" s="78" t="str">
        <f>Table24[[#This Row],[Z Score Difference]]</f>
        <v/>
      </c>
      <c r="C18" s="78" t="str">
        <f t="shared" si="0"/>
        <v/>
      </c>
      <c r="D18" s="78" t="str">
        <f t="shared" si="1"/>
        <v/>
      </c>
      <c r="E18" s="78" t="str">
        <f t="shared" si="2"/>
        <v/>
      </c>
    </row>
    <row r="19" spans="1:5">
      <c r="A19" s="43" t="s">
        <v>1577</v>
      </c>
      <c r="B19" s="78" t="str">
        <f>Table24[[#This Row],[Z Score Difference]]</f>
        <v/>
      </c>
      <c r="C19" s="78" t="str">
        <f t="shared" si="0"/>
        <v/>
      </c>
      <c r="D19" s="78" t="str">
        <f t="shared" si="1"/>
        <v/>
      </c>
      <c r="E19" s="78" t="str">
        <f t="shared" si="2"/>
        <v/>
      </c>
    </row>
    <row r="20" spans="1:5">
      <c r="A20" s="43" t="s">
        <v>5</v>
      </c>
      <c r="B20" s="78" t="str">
        <f>Table24[[#This Row],[Z Score Difference]]</f>
        <v/>
      </c>
      <c r="C20" s="78" t="str">
        <f t="shared" si="0"/>
        <v/>
      </c>
      <c r="D20" s="78" t="str">
        <f t="shared" si="1"/>
        <v/>
      </c>
      <c r="E20" s="78" t="str">
        <f t="shared" si="2"/>
        <v/>
      </c>
    </row>
    <row r="21" spans="1:5">
      <c r="A21" s="45" t="s">
        <v>6</v>
      </c>
      <c r="B21" s="78" t="str">
        <f>Table24[[#This Row],[Z Score Difference]]</f>
        <v/>
      </c>
      <c r="C21" s="78" t="str">
        <f t="shared" si="0"/>
        <v/>
      </c>
      <c r="D21" s="78" t="str">
        <f t="shared" si="1"/>
        <v/>
      </c>
      <c r="E21" s="78" t="str">
        <f t="shared" si="2"/>
        <v/>
      </c>
    </row>
    <row r="22" spans="1:5">
      <c r="A22" s="45" t="s">
        <v>7</v>
      </c>
      <c r="B22" s="78" t="str">
        <f>Table24[[#This Row],[Z Score Difference]]</f>
        <v/>
      </c>
      <c r="C22" s="249" t="str">
        <f t="shared" si="0"/>
        <v/>
      </c>
      <c r="D22" s="249" t="str">
        <f t="shared" si="1"/>
        <v/>
      </c>
      <c r="E22" s="249" t="str">
        <f t="shared" si="2"/>
        <v/>
      </c>
    </row>
    <row r="23" spans="1:5">
      <c r="A23" s="45" t="s">
        <v>8</v>
      </c>
      <c r="B23" s="78" t="str">
        <f>Table24[[#This Row],[Z Score Difference]]</f>
        <v/>
      </c>
      <c r="C23" s="249" t="str">
        <f t="shared" si="0"/>
        <v/>
      </c>
      <c r="D23" s="249" t="str">
        <f t="shared" si="1"/>
        <v/>
      </c>
      <c r="E23" s="249" t="str">
        <f t="shared" si="2"/>
        <v/>
      </c>
    </row>
    <row r="24" spans="1:5">
      <c r="A24" s="45" t="s">
        <v>1</v>
      </c>
      <c r="B24" s="78" t="str">
        <f>Table24[[#This Row],[Z Score Difference]]</f>
        <v/>
      </c>
      <c r="C24" s="249" t="str">
        <f t="shared" si="0"/>
        <v/>
      </c>
      <c r="D24" s="249" t="str">
        <f t="shared" si="1"/>
        <v/>
      </c>
      <c r="E24" s="249" t="str">
        <f t="shared" si="2"/>
        <v/>
      </c>
    </row>
    <row r="25" spans="1:5">
      <c r="A25" s="45" t="s">
        <v>1542</v>
      </c>
      <c r="B25" s="78" t="str">
        <f>Table24[[#This Row],[Z Score Difference]]</f>
        <v/>
      </c>
      <c r="C25" s="249" t="str">
        <f t="shared" si="0"/>
        <v/>
      </c>
      <c r="D25" s="249" t="str">
        <f t="shared" si="1"/>
        <v/>
      </c>
      <c r="E25" s="249" t="str">
        <f t="shared" si="2"/>
        <v/>
      </c>
    </row>
    <row r="26" spans="1:5">
      <c r="A26" s="45" t="s">
        <v>3</v>
      </c>
      <c r="B26" s="78" t="str">
        <f>Table24[[#This Row],[Z Score Difference]]</f>
        <v/>
      </c>
      <c r="C26" s="249" t="str">
        <f t="shared" si="0"/>
        <v/>
      </c>
      <c r="D26" s="249" t="str">
        <f t="shared" si="1"/>
        <v/>
      </c>
      <c r="E26" s="249" t="str">
        <f t="shared" si="2"/>
        <v/>
      </c>
    </row>
    <row r="27" spans="1:5">
      <c r="A27" s="45" t="s">
        <v>0</v>
      </c>
      <c r="B27" s="78" t="str">
        <f>Table24[[#This Row],[Z Score Difference]]</f>
        <v/>
      </c>
      <c r="C27" s="249" t="str">
        <f t="shared" si="0"/>
        <v/>
      </c>
      <c r="D27" s="249" t="str">
        <f t="shared" si="1"/>
        <v/>
      </c>
      <c r="E27" s="249" t="str">
        <f t="shared" si="2"/>
        <v/>
      </c>
    </row>
    <row r="28" spans="1:5">
      <c r="A28" s="45" t="s">
        <v>1821</v>
      </c>
      <c r="B28" s="78" t="str">
        <f>Table24[[#This Row],[Z Score Difference]]</f>
        <v/>
      </c>
      <c r="C28" s="249" t="str">
        <f t="shared" si="0"/>
        <v/>
      </c>
      <c r="D28" s="249" t="str">
        <f t="shared" si="1"/>
        <v/>
      </c>
      <c r="E28" s="249" t="str">
        <f t="shared" si="2"/>
        <v/>
      </c>
    </row>
    <row r="29" spans="1:5">
      <c r="A29" s="45" t="s">
        <v>1822</v>
      </c>
      <c r="B29" s="78" t="str">
        <f>Table24[[#This Row],[Z Score Difference]]</f>
        <v/>
      </c>
      <c r="C29" s="249" t="str">
        <f t="shared" ref="C29:C92" si="6">IF(B29&lt;(-1.99),B29,"")</f>
        <v/>
      </c>
      <c r="D29" s="249" t="str">
        <f t="shared" ref="D29:D92" si="7">IF(AND(B29&lt;(-1.33),B29&gt;(-2)),B29,"")</f>
        <v/>
      </c>
      <c r="E29" s="249" t="str">
        <f t="shared" ref="E29:E92" si="8">IF(B29&gt;(-1.32),B29,"")</f>
        <v/>
      </c>
    </row>
    <row r="30" spans="1:5">
      <c r="A30" s="45" t="s">
        <v>1536</v>
      </c>
      <c r="B30" s="78" t="str">
        <f>Table24[[#This Row],[Z Score Difference]]</f>
        <v/>
      </c>
      <c r="C30" s="249" t="str">
        <f t="shared" si="6"/>
        <v/>
      </c>
      <c r="D30" s="249" t="str">
        <f t="shared" si="7"/>
        <v/>
      </c>
      <c r="E30" s="249" t="str">
        <f t="shared" si="8"/>
        <v/>
      </c>
    </row>
    <row r="31" spans="1:5">
      <c r="A31" s="45" t="s">
        <v>1537</v>
      </c>
      <c r="B31" s="78" t="str">
        <f>Table24[[#This Row],[Z Score Difference]]</f>
        <v/>
      </c>
      <c r="C31" s="249" t="str">
        <f t="shared" si="6"/>
        <v/>
      </c>
      <c r="D31" s="249" t="str">
        <f t="shared" si="7"/>
        <v/>
      </c>
      <c r="E31" s="249" t="str">
        <f t="shared" si="8"/>
        <v/>
      </c>
    </row>
    <row r="32" spans="1:5">
      <c r="A32" s="45" t="s">
        <v>4</v>
      </c>
      <c r="B32" s="78" t="str">
        <f>Table24[[#This Row],[Z Score Difference]]</f>
        <v/>
      </c>
      <c r="C32" s="249" t="str">
        <f t="shared" si="6"/>
        <v/>
      </c>
      <c r="D32" s="249" t="str">
        <f t="shared" si="7"/>
        <v/>
      </c>
      <c r="E32" s="249" t="str">
        <f t="shared" si="8"/>
        <v/>
      </c>
    </row>
    <row r="33" spans="1:5">
      <c r="A33" s="45" t="s">
        <v>1540</v>
      </c>
      <c r="B33" s="78" t="str">
        <f>Table24[[#This Row],[Z Score Difference]]</f>
        <v/>
      </c>
      <c r="C33" s="249" t="str">
        <f t="shared" si="6"/>
        <v/>
      </c>
      <c r="D33" s="249" t="str">
        <f t="shared" si="7"/>
        <v/>
      </c>
      <c r="E33" s="249" t="str">
        <f t="shared" si="8"/>
        <v/>
      </c>
    </row>
    <row r="34" spans="1:5">
      <c r="A34" s="45" t="s">
        <v>1538</v>
      </c>
      <c r="B34" s="78" t="str">
        <f>Table24[[#This Row],[Z Score Difference]]</f>
        <v/>
      </c>
      <c r="C34" s="249" t="str">
        <f t="shared" si="6"/>
        <v/>
      </c>
      <c r="D34" s="249" t="str">
        <f t="shared" si="7"/>
        <v/>
      </c>
      <c r="E34" s="249" t="str">
        <f t="shared" si="8"/>
        <v/>
      </c>
    </row>
    <row r="35" spans="1:5">
      <c r="A35" s="45" t="s">
        <v>1539</v>
      </c>
      <c r="B35" s="78" t="str">
        <f>Table24[[#This Row],[Z Score Difference]]</f>
        <v/>
      </c>
      <c r="C35" s="249" t="str">
        <f t="shared" si="6"/>
        <v/>
      </c>
      <c r="D35" s="249" t="str">
        <f t="shared" si="7"/>
        <v/>
      </c>
      <c r="E35" s="249" t="str">
        <f t="shared" si="8"/>
        <v/>
      </c>
    </row>
    <row r="36" spans="1:5">
      <c r="A36" s="254" t="s">
        <v>1825</v>
      </c>
      <c r="B36" s="78" t="str">
        <f>Table24[[#This Row],[Z Score Difference]]</f>
        <v/>
      </c>
      <c r="C36" s="249" t="str">
        <f t="shared" si="6"/>
        <v/>
      </c>
      <c r="D36" s="249" t="str">
        <f t="shared" si="7"/>
        <v/>
      </c>
      <c r="E36" s="249" t="str">
        <f t="shared" si="8"/>
        <v/>
      </c>
    </row>
    <row r="37" spans="1:5">
      <c r="A37" s="45" t="s">
        <v>1827</v>
      </c>
      <c r="B37" s="78">
        <f>Table24[[#This Row],[Z Score Difference]]</f>
        <v>0</v>
      </c>
      <c r="C37" s="249" t="str">
        <f t="shared" si="6"/>
        <v/>
      </c>
      <c r="D37" s="249" t="str">
        <f t="shared" si="7"/>
        <v/>
      </c>
      <c r="E37" s="249">
        <f t="shared" si="8"/>
        <v>0</v>
      </c>
    </row>
    <row r="38" spans="1:5">
      <c r="A38" s="45" t="s">
        <v>1826</v>
      </c>
      <c r="B38" s="78" t="str">
        <f>Table24[[#This Row],[Z Score Difference]]</f>
        <v/>
      </c>
      <c r="C38" s="249" t="str">
        <f t="shared" si="6"/>
        <v/>
      </c>
      <c r="D38" s="249" t="str">
        <f t="shared" si="7"/>
        <v/>
      </c>
      <c r="E38" s="249" t="str">
        <f t="shared" si="8"/>
        <v/>
      </c>
    </row>
    <row r="39" spans="1:5">
      <c r="A39" s="45" t="s">
        <v>1828</v>
      </c>
      <c r="B39" s="78" t="str">
        <f>Table24[[#This Row],[Z Score Difference]]</f>
        <v/>
      </c>
      <c r="C39" s="249" t="str">
        <f t="shared" si="6"/>
        <v/>
      </c>
      <c r="D39" s="249" t="str">
        <f t="shared" si="7"/>
        <v/>
      </c>
      <c r="E39" s="249" t="str">
        <f t="shared" si="8"/>
        <v/>
      </c>
    </row>
    <row r="40" spans="1:5">
      <c r="A40" s="254" t="s">
        <v>1829</v>
      </c>
      <c r="B40" s="78" t="str">
        <f>Table24[[#This Row],[Z Score Difference]]</f>
        <v/>
      </c>
      <c r="C40" s="249" t="str">
        <f t="shared" si="6"/>
        <v/>
      </c>
      <c r="D40" s="249" t="str">
        <f t="shared" si="7"/>
        <v/>
      </c>
      <c r="E40" s="249" t="str">
        <f t="shared" si="8"/>
        <v/>
      </c>
    </row>
    <row r="41" spans="1:5">
      <c r="A41" s="45" t="s">
        <v>754</v>
      </c>
      <c r="B41" s="78" t="str">
        <f>Table24[[#This Row],[Z Score Difference]]</f>
        <v/>
      </c>
      <c r="C41" s="249" t="str">
        <f t="shared" si="6"/>
        <v/>
      </c>
      <c r="D41" s="249" t="str">
        <f t="shared" si="7"/>
        <v/>
      </c>
      <c r="E41" s="249" t="str">
        <f t="shared" si="8"/>
        <v/>
      </c>
    </row>
    <row r="42" spans="1:5">
      <c r="A42" s="45" t="s">
        <v>755</v>
      </c>
      <c r="B42" s="78" t="str">
        <f>Table24[[#This Row],[Z Score Difference]]</f>
        <v/>
      </c>
      <c r="C42" s="249" t="str">
        <f t="shared" si="6"/>
        <v/>
      </c>
      <c r="D42" s="249" t="str">
        <f t="shared" si="7"/>
        <v/>
      </c>
      <c r="E42" s="249" t="str">
        <f t="shared" si="8"/>
        <v/>
      </c>
    </row>
    <row r="43" spans="1:5">
      <c r="A43" s="45" t="s">
        <v>756</v>
      </c>
      <c r="B43" s="78" t="str">
        <f>Table24[[#This Row],[Z Score Difference]]</f>
        <v/>
      </c>
      <c r="C43" s="249" t="str">
        <f t="shared" si="6"/>
        <v/>
      </c>
      <c r="D43" s="249" t="str">
        <f t="shared" si="7"/>
        <v/>
      </c>
      <c r="E43" s="249" t="str">
        <f t="shared" si="8"/>
        <v/>
      </c>
    </row>
    <row r="44" spans="1:5">
      <c r="A44" s="45" t="s">
        <v>757</v>
      </c>
      <c r="B44" s="78" t="str">
        <f>Table24[[#This Row],[Z Score Difference]]</f>
        <v/>
      </c>
      <c r="C44" s="249" t="str">
        <f t="shared" si="6"/>
        <v/>
      </c>
      <c r="D44" s="249" t="str">
        <f t="shared" si="7"/>
        <v/>
      </c>
      <c r="E44" s="249" t="str">
        <f t="shared" si="8"/>
        <v/>
      </c>
    </row>
    <row r="45" spans="1:5">
      <c r="A45" s="45" t="s">
        <v>758</v>
      </c>
      <c r="B45" s="78" t="str">
        <f>Table24[[#This Row],[Z Score Difference]]</f>
        <v/>
      </c>
      <c r="C45" s="249" t="str">
        <f t="shared" si="6"/>
        <v/>
      </c>
      <c r="D45" s="249" t="str">
        <f t="shared" si="7"/>
        <v/>
      </c>
      <c r="E45" s="249" t="str">
        <f t="shared" si="8"/>
        <v/>
      </c>
    </row>
    <row r="46" spans="1:5">
      <c r="A46" s="45" t="s">
        <v>759</v>
      </c>
      <c r="B46" s="78" t="str">
        <f>Table24[[#This Row],[Z Score Difference]]</f>
        <v/>
      </c>
      <c r="C46" s="249" t="str">
        <f t="shared" si="6"/>
        <v/>
      </c>
      <c r="D46" s="249" t="str">
        <f t="shared" si="7"/>
        <v/>
      </c>
      <c r="E46" s="249" t="str">
        <f t="shared" si="8"/>
        <v/>
      </c>
    </row>
    <row r="47" spans="1:5">
      <c r="A47" s="45" t="s">
        <v>760</v>
      </c>
      <c r="B47" s="78" t="str">
        <f>Table24[[#This Row],[Z Score Difference]]</f>
        <v/>
      </c>
      <c r="C47" s="249" t="str">
        <f t="shared" si="6"/>
        <v/>
      </c>
      <c r="D47" s="249" t="str">
        <f t="shared" si="7"/>
        <v/>
      </c>
      <c r="E47" s="249" t="str">
        <f t="shared" si="8"/>
        <v/>
      </c>
    </row>
    <row r="48" spans="1:5">
      <c r="A48" s="254" t="s">
        <v>1830</v>
      </c>
      <c r="B48" s="78" t="str">
        <f>Table24[[#This Row],[Z Score Difference]]</f>
        <v/>
      </c>
      <c r="C48" s="249" t="str">
        <f t="shared" si="6"/>
        <v/>
      </c>
      <c r="D48" s="249" t="str">
        <f t="shared" si="7"/>
        <v/>
      </c>
      <c r="E48" s="249" t="str">
        <f t="shared" si="8"/>
        <v/>
      </c>
    </row>
    <row r="49" spans="1:5">
      <c r="A49" s="45" t="s">
        <v>1582</v>
      </c>
      <c r="B49" s="78" t="str">
        <f>Table24[[#This Row],[Z Score Difference]]</f>
        <v/>
      </c>
      <c r="C49" s="249" t="str">
        <f t="shared" si="6"/>
        <v/>
      </c>
      <c r="D49" s="249" t="str">
        <f t="shared" si="7"/>
        <v/>
      </c>
      <c r="E49" s="249" t="str">
        <f t="shared" si="8"/>
        <v/>
      </c>
    </row>
    <row r="50" spans="1:5">
      <c r="A50" s="45" t="s">
        <v>1583</v>
      </c>
      <c r="B50" s="78" t="str">
        <f>Table24[[#This Row],[Z Score Difference]]</f>
        <v/>
      </c>
      <c r="C50" s="249" t="str">
        <f t="shared" si="6"/>
        <v/>
      </c>
      <c r="D50" s="249" t="str">
        <f t="shared" si="7"/>
        <v/>
      </c>
      <c r="E50" s="249" t="str">
        <f t="shared" si="8"/>
        <v/>
      </c>
    </row>
    <row r="51" spans="1:5">
      <c r="A51" s="45" t="s">
        <v>1584</v>
      </c>
      <c r="B51" s="78" t="str">
        <f>Table24[[#This Row],[Z Score Difference]]</f>
        <v/>
      </c>
      <c r="C51" s="249" t="str">
        <f t="shared" si="6"/>
        <v/>
      </c>
      <c r="D51" s="249" t="str">
        <f t="shared" si="7"/>
        <v/>
      </c>
      <c r="E51" s="249" t="str">
        <f t="shared" si="8"/>
        <v/>
      </c>
    </row>
    <row r="52" spans="1:5">
      <c r="A52" s="45" t="s">
        <v>1585</v>
      </c>
      <c r="B52" s="78" t="str">
        <f>Table24[[#This Row],[Z Score Difference]]</f>
        <v/>
      </c>
      <c r="C52" s="249" t="str">
        <f t="shared" si="6"/>
        <v/>
      </c>
      <c r="D52" s="249" t="str">
        <f t="shared" si="7"/>
        <v/>
      </c>
      <c r="E52" s="249" t="str">
        <f t="shared" si="8"/>
        <v/>
      </c>
    </row>
    <row r="53" spans="1:5">
      <c r="A53" s="45" t="s">
        <v>1586</v>
      </c>
      <c r="B53" s="78" t="str">
        <f>Table24[[#This Row],[Z Score Difference]]</f>
        <v/>
      </c>
      <c r="C53" s="249" t="str">
        <f t="shared" si="6"/>
        <v/>
      </c>
      <c r="D53" s="249" t="str">
        <f t="shared" si="7"/>
        <v/>
      </c>
      <c r="E53" s="249" t="str">
        <f t="shared" si="8"/>
        <v/>
      </c>
    </row>
    <row r="54" spans="1:5">
      <c r="A54" s="45" t="s">
        <v>1587</v>
      </c>
      <c r="B54" s="78" t="str">
        <f>Table24[[#This Row],[Z Score Difference]]</f>
        <v/>
      </c>
      <c r="C54" s="249" t="str">
        <f t="shared" si="6"/>
        <v/>
      </c>
      <c r="D54" s="249" t="str">
        <f t="shared" si="7"/>
        <v/>
      </c>
      <c r="E54" s="249" t="str">
        <f t="shared" si="8"/>
        <v/>
      </c>
    </row>
    <row r="55" spans="1:5" ht="45">
      <c r="A55" s="255" t="s">
        <v>1831</v>
      </c>
      <c r="B55" s="78" t="str">
        <f>Table24[[#This Row],[Z Score Difference]]</f>
        <v/>
      </c>
      <c r="C55" s="249" t="str">
        <f t="shared" si="6"/>
        <v/>
      </c>
      <c r="D55" s="249" t="str">
        <f t="shared" si="7"/>
        <v/>
      </c>
      <c r="E55" s="249" t="str">
        <f t="shared" si="8"/>
        <v/>
      </c>
    </row>
    <row r="56" spans="1:5">
      <c r="A56" s="45" t="s">
        <v>1556</v>
      </c>
      <c r="B56" s="78" t="str">
        <f>Table24[[#This Row],[Z Score Difference]]</f>
        <v/>
      </c>
      <c r="C56" s="249" t="str">
        <f t="shared" si="6"/>
        <v/>
      </c>
      <c r="D56" s="249" t="str">
        <f t="shared" si="7"/>
        <v/>
      </c>
      <c r="E56" s="249" t="str">
        <f t="shared" si="8"/>
        <v/>
      </c>
    </row>
    <row r="57" spans="1:5">
      <c r="A57" s="45" t="s">
        <v>1557</v>
      </c>
      <c r="B57" s="78" t="str">
        <f>Table24[[#This Row],[Z Score Difference]]</f>
        <v/>
      </c>
      <c r="C57" s="249" t="str">
        <f t="shared" si="6"/>
        <v/>
      </c>
      <c r="D57" s="249" t="str">
        <f t="shared" si="7"/>
        <v/>
      </c>
      <c r="E57" s="249" t="str">
        <f t="shared" si="8"/>
        <v/>
      </c>
    </row>
    <row r="58" spans="1:5">
      <c r="A58" s="45" t="s">
        <v>1558</v>
      </c>
      <c r="B58" s="78">
        <f>Table24[[#This Row],[Z Score Difference]]</f>
        <v>0</v>
      </c>
      <c r="C58" s="249" t="str">
        <f t="shared" si="6"/>
        <v/>
      </c>
      <c r="D58" s="249" t="str">
        <f t="shared" si="7"/>
        <v/>
      </c>
      <c r="E58" s="249">
        <f t="shared" si="8"/>
        <v>0</v>
      </c>
    </row>
    <row r="59" spans="1:5" ht="30">
      <c r="A59" s="255" t="s">
        <v>1832</v>
      </c>
      <c r="B59" s="78" t="str">
        <f>Table24[[#This Row],[Z Score Difference]]</f>
        <v/>
      </c>
      <c r="C59" s="249" t="str">
        <f t="shared" si="6"/>
        <v/>
      </c>
      <c r="D59" s="249" t="str">
        <f t="shared" si="7"/>
        <v/>
      </c>
      <c r="E59" s="249" t="str">
        <f t="shared" si="8"/>
        <v/>
      </c>
    </row>
    <row r="60" spans="1:5">
      <c r="A60" s="45" t="s">
        <v>1556</v>
      </c>
      <c r="B60" s="78" t="str">
        <f>Table24[[#This Row],[Z Score Difference]]</f>
        <v/>
      </c>
      <c r="C60" s="249" t="str">
        <f t="shared" si="6"/>
        <v/>
      </c>
      <c r="D60" s="249" t="str">
        <f t="shared" si="7"/>
        <v/>
      </c>
      <c r="E60" s="249" t="str">
        <f t="shared" si="8"/>
        <v/>
      </c>
    </row>
    <row r="61" spans="1:5">
      <c r="A61" s="45" t="s">
        <v>1557</v>
      </c>
      <c r="B61" s="78">
        <f>Table24[[#This Row],[Z Score Difference]]</f>
        <v>0</v>
      </c>
      <c r="C61" s="249" t="str">
        <f t="shared" si="6"/>
        <v/>
      </c>
      <c r="D61" s="249" t="str">
        <f t="shared" si="7"/>
        <v/>
      </c>
      <c r="E61" s="249">
        <f t="shared" si="8"/>
        <v>0</v>
      </c>
    </row>
    <row r="62" spans="1:5">
      <c r="A62" s="45" t="s">
        <v>1558</v>
      </c>
      <c r="B62" s="78" t="str">
        <f>Table24[[#This Row],[Z Score Difference]]</f>
        <v/>
      </c>
      <c r="C62" s="249" t="str">
        <f t="shared" si="6"/>
        <v/>
      </c>
      <c r="D62" s="249" t="str">
        <f t="shared" si="7"/>
        <v/>
      </c>
      <c r="E62" s="249" t="str">
        <f t="shared" si="8"/>
        <v/>
      </c>
    </row>
    <row r="63" spans="1:5">
      <c r="A63" s="254" t="s">
        <v>1833</v>
      </c>
      <c r="B63" s="78" t="str">
        <f>Table24[[#This Row],[Z Score Difference]]</f>
        <v/>
      </c>
      <c r="C63" s="249" t="str">
        <f t="shared" si="6"/>
        <v/>
      </c>
      <c r="D63" s="249" t="str">
        <f t="shared" si="7"/>
        <v/>
      </c>
      <c r="E63" s="249" t="str">
        <f t="shared" si="8"/>
        <v/>
      </c>
    </row>
    <row r="64" spans="1:5">
      <c r="A64" s="45" t="s">
        <v>1639</v>
      </c>
      <c r="B64" s="78" t="str">
        <f>Table24[[#This Row],[Z Score Difference]]</f>
        <v/>
      </c>
      <c r="C64" s="249" t="str">
        <f t="shared" si="6"/>
        <v/>
      </c>
      <c r="D64" s="249" t="str">
        <f t="shared" si="7"/>
        <v/>
      </c>
      <c r="E64" s="249" t="str">
        <f t="shared" si="8"/>
        <v/>
      </c>
    </row>
    <row r="65" spans="1:5">
      <c r="A65" s="45" t="s">
        <v>1640</v>
      </c>
      <c r="B65" s="78" t="str">
        <f>Table24[[#This Row],[Z Score Difference]]</f>
        <v/>
      </c>
      <c r="C65" s="249" t="str">
        <f t="shared" si="6"/>
        <v/>
      </c>
      <c r="D65" s="249" t="str">
        <f t="shared" si="7"/>
        <v/>
      </c>
      <c r="E65" s="249" t="str">
        <f t="shared" si="8"/>
        <v/>
      </c>
    </row>
    <row r="66" spans="1:5">
      <c r="A66" s="45" t="s">
        <v>1641</v>
      </c>
      <c r="B66" s="78" t="str">
        <f>Table24[[#This Row],[Z Score Difference]]</f>
        <v/>
      </c>
      <c r="C66" s="249" t="str">
        <f t="shared" si="6"/>
        <v/>
      </c>
      <c r="D66" s="249" t="str">
        <f t="shared" si="7"/>
        <v/>
      </c>
      <c r="E66" s="249" t="str">
        <f t="shared" si="8"/>
        <v/>
      </c>
    </row>
    <row r="67" spans="1:5">
      <c r="A67" s="45" t="s">
        <v>1731</v>
      </c>
      <c r="B67" s="78" t="str">
        <f>Table24[[#This Row],[Z Score Difference]]</f>
        <v/>
      </c>
      <c r="C67" s="249" t="str">
        <f t="shared" si="6"/>
        <v/>
      </c>
      <c r="D67" s="249" t="str">
        <f t="shared" si="7"/>
        <v/>
      </c>
      <c r="E67" s="249" t="str">
        <f t="shared" si="8"/>
        <v/>
      </c>
    </row>
    <row r="68" spans="1:5">
      <c r="A68" s="45" t="s">
        <v>1732</v>
      </c>
      <c r="B68" s="78" t="str">
        <f>Table24[[#This Row],[Z Score Difference]]</f>
        <v/>
      </c>
      <c r="C68" s="249" t="str">
        <f t="shared" si="6"/>
        <v/>
      </c>
      <c r="D68" s="249" t="str">
        <f t="shared" si="7"/>
        <v/>
      </c>
      <c r="E68" s="249" t="str">
        <f t="shared" si="8"/>
        <v/>
      </c>
    </row>
    <row r="69" spans="1:5">
      <c r="A69" s="45" t="s">
        <v>1733</v>
      </c>
      <c r="B69" s="78" t="str">
        <f>Table24[[#This Row],[Z Score Difference]]</f>
        <v/>
      </c>
      <c r="C69" s="249" t="str">
        <f t="shared" si="6"/>
        <v/>
      </c>
      <c r="D69" s="249" t="str">
        <f t="shared" si="7"/>
        <v/>
      </c>
      <c r="E69" s="249" t="str">
        <f t="shared" si="8"/>
        <v/>
      </c>
    </row>
    <row r="70" spans="1:5">
      <c r="A70" s="45" t="s">
        <v>1734</v>
      </c>
      <c r="B70" s="78" t="str">
        <f>Table24[[#This Row],[Z Score Difference]]</f>
        <v/>
      </c>
      <c r="C70" s="249" t="str">
        <f t="shared" si="6"/>
        <v/>
      </c>
      <c r="D70" s="249" t="str">
        <f t="shared" si="7"/>
        <v/>
      </c>
      <c r="E70" s="249" t="str">
        <f t="shared" si="8"/>
        <v/>
      </c>
    </row>
    <row r="71" spans="1:5">
      <c r="A71" s="45" t="s">
        <v>1834</v>
      </c>
      <c r="B71" s="78" t="str">
        <f>Table24[[#This Row],[Z Score Difference]]</f>
        <v/>
      </c>
      <c r="C71" s="249" t="str">
        <f t="shared" si="6"/>
        <v/>
      </c>
      <c r="D71" s="249" t="str">
        <f t="shared" si="7"/>
        <v/>
      </c>
      <c r="E71" s="249" t="str">
        <f t="shared" si="8"/>
        <v/>
      </c>
    </row>
    <row r="72" spans="1:5">
      <c r="A72" s="45" t="s">
        <v>1835</v>
      </c>
      <c r="B72" s="78" t="str">
        <f>Table24[[#This Row],[Z Score Difference]]</f>
        <v/>
      </c>
      <c r="C72" s="249" t="str">
        <f t="shared" si="6"/>
        <v/>
      </c>
      <c r="D72" s="249" t="str">
        <f t="shared" si="7"/>
        <v/>
      </c>
      <c r="E72" s="249" t="str">
        <f t="shared" si="8"/>
        <v/>
      </c>
    </row>
    <row r="73" spans="1:5">
      <c r="A73" s="45" t="s">
        <v>1836</v>
      </c>
      <c r="B73" s="78" t="str">
        <f>Table24[[#This Row],[Z Score Difference]]</f>
        <v/>
      </c>
      <c r="C73" s="249" t="str">
        <f t="shared" si="6"/>
        <v/>
      </c>
      <c r="D73" s="249" t="str">
        <f t="shared" si="7"/>
        <v/>
      </c>
      <c r="E73" s="249" t="str">
        <f t="shared" si="8"/>
        <v/>
      </c>
    </row>
    <row r="74" spans="1:5">
      <c r="A74" s="45" t="s">
        <v>1837</v>
      </c>
      <c r="B74" s="78" t="str">
        <f>Table24[[#This Row],[Z Score Difference]]</f>
        <v/>
      </c>
      <c r="C74" s="249" t="str">
        <f t="shared" si="6"/>
        <v/>
      </c>
      <c r="D74" s="249" t="str">
        <f t="shared" si="7"/>
        <v/>
      </c>
      <c r="E74" s="249" t="str">
        <f t="shared" si="8"/>
        <v/>
      </c>
    </row>
    <row r="75" spans="1:5">
      <c r="A75" s="45" t="s">
        <v>1838</v>
      </c>
      <c r="B75" s="78" t="str">
        <f>Table24[[#This Row],[Z Score Difference]]</f>
        <v/>
      </c>
      <c r="C75" s="249" t="str">
        <f t="shared" si="6"/>
        <v/>
      </c>
      <c r="D75" s="249" t="str">
        <f t="shared" si="7"/>
        <v/>
      </c>
      <c r="E75" s="249" t="str">
        <f t="shared" si="8"/>
        <v/>
      </c>
    </row>
    <row r="76" spans="1:5">
      <c r="A76" s="45" t="s">
        <v>1839</v>
      </c>
      <c r="B76" s="78" t="str">
        <f>Table24[[#This Row],[Z Score Difference]]</f>
        <v/>
      </c>
      <c r="C76" s="249" t="str">
        <f t="shared" si="6"/>
        <v/>
      </c>
      <c r="D76" s="249" t="str">
        <f t="shared" si="7"/>
        <v/>
      </c>
      <c r="E76" s="249" t="str">
        <f t="shared" si="8"/>
        <v/>
      </c>
    </row>
    <row r="77" spans="1:5">
      <c r="A77" s="254" t="s">
        <v>24</v>
      </c>
      <c r="B77" s="78" t="str">
        <f>Table24[[#This Row],[Z Score Difference]]</f>
        <v/>
      </c>
      <c r="C77" s="249" t="str">
        <f t="shared" si="6"/>
        <v/>
      </c>
      <c r="D77" s="249" t="str">
        <f t="shared" si="7"/>
        <v/>
      </c>
      <c r="E77" s="249" t="str">
        <f t="shared" si="8"/>
        <v/>
      </c>
    </row>
    <row r="78" spans="1:5">
      <c r="A78" s="45" t="s">
        <v>1509</v>
      </c>
      <c r="B78" s="78" t="str">
        <f>Table24[[#This Row],[Z Score Difference]]</f>
        <v/>
      </c>
      <c r="C78" s="249" t="str">
        <f t="shared" si="6"/>
        <v/>
      </c>
      <c r="D78" s="249" t="str">
        <f t="shared" si="7"/>
        <v/>
      </c>
      <c r="E78" s="249" t="str">
        <f t="shared" si="8"/>
        <v/>
      </c>
    </row>
    <row r="79" spans="1:5">
      <c r="A79" s="45" t="s">
        <v>1511</v>
      </c>
      <c r="B79" s="78" t="str">
        <f>Table24[[#This Row],[Z Score Difference]]</f>
        <v/>
      </c>
      <c r="C79" s="249" t="str">
        <f t="shared" si="6"/>
        <v/>
      </c>
      <c r="D79" s="249" t="str">
        <f t="shared" si="7"/>
        <v/>
      </c>
      <c r="E79" s="249" t="str">
        <f t="shared" si="8"/>
        <v/>
      </c>
    </row>
    <row r="80" spans="1:5">
      <c r="A80" s="45" t="s">
        <v>1581</v>
      </c>
      <c r="B80" s="78" t="str">
        <f>Table24[[#This Row],[Z Score Difference]]</f>
        <v/>
      </c>
      <c r="C80" s="249" t="str">
        <f t="shared" si="6"/>
        <v/>
      </c>
      <c r="D80" s="249" t="str">
        <f t="shared" si="7"/>
        <v/>
      </c>
      <c r="E80" s="249" t="str">
        <f t="shared" si="8"/>
        <v/>
      </c>
    </row>
    <row r="81" spans="1:5">
      <c r="A81" s="45" t="s">
        <v>1514</v>
      </c>
      <c r="B81" s="78" t="str">
        <f>Table24[[#This Row],[Z Score Difference]]</f>
        <v/>
      </c>
      <c r="C81" s="249" t="str">
        <f t="shared" si="6"/>
        <v/>
      </c>
      <c r="D81" s="249" t="str">
        <f t="shared" si="7"/>
        <v/>
      </c>
      <c r="E81" s="249" t="str">
        <f t="shared" si="8"/>
        <v/>
      </c>
    </row>
    <row r="82" spans="1:5">
      <c r="A82" s="45" t="s">
        <v>1515</v>
      </c>
      <c r="B82" s="78" t="str">
        <f>Table24[[#This Row],[Z Score Difference]]</f>
        <v/>
      </c>
      <c r="C82" s="249" t="str">
        <f t="shared" si="6"/>
        <v/>
      </c>
      <c r="D82" s="249" t="str">
        <f t="shared" si="7"/>
        <v/>
      </c>
      <c r="E82" s="249" t="str">
        <f t="shared" si="8"/>
        <v/>
      </c>
    </row>
    <row r="83" spans="1:5">
      <c r="A83" s="45" t="s">
        <v>1517</v>
      </c>
      <c r="B83" s="78" t="str">
        <f>Table24[[#This Row],[Z Score Difference]]</f>
        <v/>
      </c>
      <c r="C83" s="249" t="str">
        <f t="shared" si="6"/>
        <v/>
      </c>
      <c r="D83" s="249" t="str">
        <f t="shared" si="7"/>
        <v/>
      </c>
      <c r="E83" s="249" t="str">
        <f t="shared" si="8"/>
        <v/>
      </c>
    </row>
    <row r="84" spans="1:5">
      <c r="A84" s="45" t="s">
        <v>3</v>
      </c>
      <c r="B84" s="78" t="str">
        <f>Table24[[#This Row],[Z Score Difference]]</f>
        <v/>
      </c>
      <c r="C84" s="249" t="str">
        <f t="shared" si="6"/>
        <v/>
      </c>
      <c r="D84" s="249" t="str">
        <f t="shared" si="7"/>
        <v/>
      </c>
      <c r="E84" s="249" t="str">
        <f t="shared" si="8"/>
        <v/>
      </c>
    </row>
    <row r="85" spans="1:5">
      <c r="A85" s="45" t="s">
        <v>4</v>
      </c>
      <c r="B85" s="78" t="str">
        <f>Table24[[#This Row],[Z Score Difference]]</f>
        <v/>
      </c>
      <c r="C85" s="249" t="str">
        <f t="shared" si="6"/>
        <v/>
      </c>
      <c r="D85" s="249" t="str">
        <f t="shared" si="7"/>
        <v/>
      </c>
      <c r="E85" s="249" t="str">
        <f t="shared" si="8"/>
        <v/>
      </c>
    </row>
    <row r="86" spans="1:5">
      <c r="A86" s="45" t="s">
        <v>25</v>
      </c>
      <c r="B86" s="78" t="str">
        <f>Table24[[#This Row],[Z Score Difference]]</f>
        <v/>
      </c>
      <c r="C86" s="249" t="str">
        <f t="shared" si="6"/>
        <v/>
      </c>
      <c r="D86" s="249" t="str">
        <f t="shared" si="7"/>
        <v/>
      </c>
      <c r="E86" s="249" t="str">
        <f t="shared" si="8"/>
        <v/>
      </c>
    </row>
    <row r="87" spans="1:5">
      <c r="A87" s="45" t="s">
        <v>1520</v>
      </c>
      <c r="B87" s="78" t="str">
        <f>Table24[[#This Row],[Z Score Difference]]</f>
        <v/>
      </c>
      <c r="C87" s="249" t="str">
        <f t="shared" si="6"/>
        <v/>
      </c>
      <c r="D87" s="249" t="str">
        <f t="shared" si="7"/>
        <v/>
      </c>
      <c r="E87" s="249" t="str">
        <f t="shared" si="8"/>
        <v/>
      </c>
    </row>
    <row r="88" spans="1:5">
      <c r="A88" s="45" t="s">
        <v>1521</v>
      </c>
      <c r="B88" s="78" t="str">
        <f>Table24[[#This Row],[Z Score Difference]]</f>
        <v/>
      </c>
      <c r="C88" s="249" t="str">
        <f t="shared" si="6"/>
        <v/>
      </c>
      <c r="D88" s="249" t="str">
        <f t="shared" si="7"/>
        <v/>
      </c>
      <c r="E88" s="249" t="str">
        <f t="shared" si="8"/>
        <v/>
      </c>
    </row>
    <row r="89" spans="1:5">
      <c r="A89" s="45" t="s">
        <v>1523</v>
      </c>
      <c r="B89" s="78" t="str">
        <f>Table24[[#This Row],[Z Score Difference]]</f>
        <v/>
      </c>
      <c r="C89" s="249" t="str">
        <f t="shared" si="6"/>
        <v/>
      </c>
      <c r="D89" s="249" t="str">
        <f t="shared" si="7"/>
        <v/>
      </c>
      <c r="E89" s="249" t="str">
        <f t="shared" si="8"/>
        <v/>
      </c>
    </row>
    <row r="90" spans="1:5">
      <c r="A90" s="254" t="s">
        <v>15</v>
      </c>
      <c r="B90" s="78" t="str">
        <f>Table24[[#This Row],[Z Score Difference]]</f>
        <v/>
      </c>
      <c r="C90" s="249" t="str">
        <f t="shared" si="6"/>
        <v/>
      </c>
      <c r="D90" s="249" t="str">
        <f t="shared" si="7"/>
        <v/>
      </c>
      <c r="E90" s="249" t="str">
        <f t="shared" si="8"/>
        <v/>
      </c>
    </row>
    <row r="91" spans="1:5">
      <c r="A91" s="45" t="s">
        <v>1840</v>
      </c>
      <c r="B91" s="78" t="str">
        <f>Table24[[#This Row],[Z Score Difference]]</f>
        <v/>
      </c>
      <c r="C91" s="249" t="str">
        <f t="shared" si="6"/>
        <v/>
      </c>
      <c r="D91" s="249" t="str">
        <f t="shared" si="7"/>
        <v/>
      </c>
      <c r="E91" s="249" t="str">
        <f t="shared" si="8"/>
        <v/>
      </c>
    </row>
    <row r="92" spans="1:5">
      <c r="A92" s="45" t="s">
        <v>1841</v>
      </c>
      <c r="B92" s="78" t="str">
        <f>Table24[[#This Row],[Z Score Difference]]</f>
        <v/>
      </c>
      <c r="C92" s="249" t="str">
        <f t="shared" si="6"/>
        <v/>
      </c>
      <c r="D92" s="249" t="str">
        <f t="shared" si="7"/>
        <v/>
      </c>
      <c r="E92" s="249" t="str">
        <f t="shared" si="8"/>
        <v/>
      </c>
    </row>
    <row r="93" spans="1:5">
      <c r="A93" s="45" t="s">
        <v>1842</v>
      </c>
      <c r="B93" s="78" t="str">
        <f>Table24[[#This Row],[Z Score Difference]]</f>
        <v/>
      </c>
      <c r="C93" s="249" t="str">
        <f t="shared" ref="C93:C107" si="9">IF(B93&lt;(-1.99),B93,"")</f>
        <v/>
      </c>
      <c r="D93" s="249" t="str">
        <f t="shared" ref="D93:D107" si="10">IF(AND(B93&lt;(-1.33),B93&gt;(-2)),B93,"")</f>
        <v/>
      </c>
      <c r="E93" s="249" t="str">
        <f t="shared" ref="E93:E107" si="11">IF(B93&gt;(-1.32),B93,"")</f>
        <v/>
      </c>
    </row>
    <row r="94" spans="1:5">
      <c r="A94" s="45" t="s">
        <v>1843</v>
      </c>
      <c r="B94" s="78" t="str">
        <f>Table24[[#This Row],[Z Score Difference]]</f>
        <v/>
      </c>
      <c r="C94" s="249" t="str">
        <f t="shared" si="9"/>
        <v/>
      </c>
      <c r="D94" s="249" t="str">
        <f t="shared" si="10"/>
        <v/>
      </c>
      <c r="E94" s="249" t="str">
        <f t="shared" si="11"/>
        <v/>
      </c>
    </row>
    <row r="95" spans="1:5">
      <c r="A95" s="45" t="s">
        <v>1844</v>
      </c>
      <c r="B95" s="78" t="str">
        <f>Table24[[#This Row],[Z Score Difference]]</f>
        <v/>
      </c>
      <c r="C95" s="249" t="str">
        <f t="shared" si="9"/>
        <v/>
      </c>
      <c r="D95" s="249" t="str">
        <f t="shared" si="10"/>
        <v/>
      </c>
      <c r="E95" s="249" t="str">
        <f t="shared" si="11"/>
        <v/>
      </c>
    </row>
    <row r="96" spans="1:5">
      <c r="A96" s="254" t="s">
        <v>26</v>
      </c>
      <c r="B96" s="78" t="str">
        <f>Table24[[#This Row],[Z Score Difference]]</f>
        <v/>
      </c>
      <c r="C96" s="249" t="str">
        <f t="shared" si="9"/>
        <v/>
      </c>
      <c r="D96" s="249" t="str">
        <f t="shared" si="10"/>
        <v/>
      </c>
      <c r="E96" s="249" t="str">
        <f t="shared" si="11"/>
        <v/>
      </c>
    </row>
    <row r="97" spans="1:5">
      <c r="A97" s="45" t="s">
        <v>1846</v>
      </c>
      <c r="B97" s="78" t="str">
        <f>Table24[[#This Row],[Z Score Difference]]</f>
        <v/>
      </c>
      <c r="C97" s="249" t="str">
        <f t="shared" si="9"/>
        <v/>
      </c>
      <c r="D97" s="249" t="str">
        <f t="shared" si="10"/>
        <v/>
      </c>
      <c r="E97" s="249" t="str">
        <f t="shared" si="11"/>
        <v/>
      </c>
    </row>
    <row r="98" spans="1:5">
      <c r="A98" s="45" t="s">
        <v>1845</v>
      </c>
      <c r="B98" s="78" t="str">
        <f>Table24[[#This Row],[Z Score Difference]]</f>
        <v/>
      </c>
      <c r="C98" s="249" t="str">
        <f t="shared" si="9"/>
        <v/>
      </c>
      <c r="D98" s="249" t="str">
        <f t="shared" si="10"/>
        <v/>
      </c>
      <c r="E98" s="249" t="str">
        <f t="shared" si="11"/>
        <v/>
      </c>
    </row>
    <row r="99" spans="1:5">
      <c r="A99" s="45" t="s">
        <v>1847</v>
      </c>
      <c r="B99" s="78" t="str">
        <f>Table24[[#This Row],[Z Score Difference]]</f>
        <v/>
      </c>
      <c r="C99" s="249" t="str">
        <f t="shared" si="9"/>
        <v/>
      </c>
      <c r="D99" s="249" t="str">
        <f t="shared" si="10"/>
        <v/>
      </c>
      <c r="E99" s="249" t="str">
        <f t="shared" si="11"/>
        <v/>
      </c>
    </row>
    <row r="100" spans="1:5">
      <c r="A100" s="45" t="s">
        <v>1848</v>
      </c>
      <c r="B100" s="78" t="str">
        <f>Table24[[#This Row],[Z Score Difference]]</f>
        <v/>
      </c>
      <c r="C100" s="249" t="str">
        <f t="shared" si="9"/>
        <v/>
      </c>
      <c r="D100" s="249" t="str">
        <f t="shared" si="10"/>
        <v/>
      </c>
      <c r="E100" s="249" t="str">
        <f t="shared" si="11"/>
        <v/>
      </c>
    </row>
    <row r="101" spans="1:5">
      <c r="A101" s="45" t="s">
        <v>1849</v>
      </c>
      <c r="B101" s="78" t="str">
        <f>Table24[[#This Row],[Z Score Difference]]</f>
        <v/>
      </c>
      <c r="C101" s="249" t="str">
        <f t="shared" si="9"/>
        <v/>
      </c>
      <c r="D101" s="249" t="str">
        <f t="shared" si="10"/>
        <v/>
      </c>
      <c r="E101" s="249" t="str">
        <f t="shared" si="11"/>
        <v/>
      </c>
    </row>
    <row r="102" spans="1:5">
      <c r="A102" s="45" t="s">
        <v>1850</v>
      </c>
      <c r="B102" s="78" t="str">
        <f>Table24[[#This Row],[Z Score Difference]]</f>
        <v/>
      </c>
      <c r="C102" s="249" t="str">
        <f t="shared" si="9"/>
        <v/>
      </c>
      <c r="D102" s="249" t="str">
        <f t="shared" si="10"/>
        <v/>
      </c>
      <c r="E102" s="249" t="str">
        <f t="shared" si="11"/>
        <v/>
      </c>
    </row>
    <row r="103" spans="1:5">
      <c r="A103" s="254" t="s">
        <v>27</v>
      </c>
      <c r="B103" s="78" t="str">
        <f>Table24[[#This Row],[Z Score Difference]]</f>
        <v/>
      </c>
      <c r="C103" s="249" t="str">
        <f t="shared" si="9"/>
        <v/>
      </c>
      <c r="D103" s="249" t="str">
        <f t="shared" si="10"/>
        <v/>
      </c>
      <c r="E103" s="249" t="str">
        <f t="shared" si="11"/>
        <v/>
      </c>
    </row>
    <row r="104" spans="1:5">
      <c r="A104" s="45" t="s">
        <v>1650</v>
      </c>
      <c r="B104" s="78" t="str">
        <f>Table24[[#This Row],[Z Score Difference]]</f>
        <v/>
      </c>
      <c r="C104" s="249" t="str">
        <f t="shared" si="9"/>
        <v/>
      </c>
      <c r="D104" s="249" t="str">
        <f t="shared" si="10"/>
        <v/>
      </c>
      <c r="E104" s="249" t="str">
        <f t="shared" si="11"/>
        <v/>
      </c>
    </row>
    <row r="105" spans="1:5">
      <c r="A105" s="45" t="s">
        <v>1653</v>
      </c>
      <c r="B105" s="78" t="str">
        <f>Table24[[#This Row],[Z Score Difference]]</f>
        <v/>
      </c>
      <c r="C105" s="249" t="str">
        <f t="shared" si="9"/>
        <v/>
      </c>
      <c r="D105" s="249" t="str">
        <f t="shared" si="10"/>
        <v/>
      </c>
      <c r="E105" s="249" t="str">
        <f t="shared" si="11"/>
        <v/>
      </c>
    </row>
    <row r="106" spans="1:5">
      <c r="A106" s="45" t="s">
        <v>1651</v>
      </c>
      <c r="B106" s="78" t="str">
        <f>Table24[[#This Row],[Z Score Difference]]</f>
        <v/>
      </c>
      <c r="C106" s="249" t="str">
        <f t="shared" si="9"/>
        <v/>
      </c>
      <c r="D106" s="249" t="str">
        <f t="shared" si="10"/>
        <v/>
      </c>
      <c r="E106" s="249" t="str">
        <f t="shared" si="11"/>
        <v/>
      </c>
    </row>
    <row r="107" spans="1:5">
      <c r="A107" s="45" t="s">
        <v>1652</v>
      </c>
      <c r="B107" s="78" t="str">
        <f>Table24[[#This Row],[Z Score Difference]]</f>
        <v/>
      </c>
      <c r="C107" s="249" t="str">
        <f t="shared" si="9"/>
        <v/>
      </c>
      <c r="D107" s="249" t="str">
        <f t="shared" si="10"/>
        <v/>
      </c>
      <c r="E107" s="249" t="str">
        <f t="shared" si="11"/>
        <v/>
      </c>
    </row>
  </sheetData>
  <dataValidations disablePrompts="1" count="3">
    <dataValidation allowBlank="1" showInputMessage="1" showErrorMessage="1" prompt="Full Scale Intellectual Quotient " sqref="A5"/>
    <dataValidation allowBlank="1" showInputMessage="1" showErrorMessage="1" prompt="Perceptual Reasoning Index" sqref="A4"/>
    <dataValidation allowBlank="1" showInputMessage="1" showErrorMessage="1" prompt="Verbal Comprehension Index" sqref="A3"/>
  </dataValidations>
  <pageMargins left="0.7" right="0.7" top="0.75" bottom="0.75" header="0.3" footer="0.3"/>
  <drawing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B159"/>
  <sheetViews>
    <sheetView topLeftCell="A103" workbookViewId="0">
      <selection activeCell="B105" sqref="B105"/>
    </sheetView>
  </sheetViews>
  <sheetFormatPr defaultColWidth="8.85546875" defaultRowHeight="15"/>
  <cols>
    <col min="1" max="16384" width="8.85546875" style="78"/>
  </cols>
  <sheetData>
    <row r="1" spans="1:2" ht="15.75" thickBot="1">
      <c r="A1" s="78" t="s">
        <v>83</v>
      </c>
      <c r="B1" s="78" t="s">
        <v>153</v>
      </c>
    </row>
    <row r="2" spans="1:2" ht="15.75" thickBot="1">
      <c r="A2" s="250">
        <v>99.99</v>
      </c>
      <c r="B2" s="250">
        <v>3.7</v>
      </c>
    </row>
    <row r="3" spans="1:2" ht="15.75" thickBot="1">
      <c r="A3" s="250">
        <v>99.99</v>
      </c>
      <c r="B3" s="250">
        <v>3.65</v>
      </c>
    </row>
    <row r="4" spans="1:2" ht="15.75" thickBot="1">
      <c r="A4" s="250">
        <v>99.98</v>
      </c>
      <c r="B4" s="250">
        <v>3.6</v>
      </c>
    </row>
    <row r="5" spans="1:2" ht="15.75" thickBot="1">
      <c r="A5" s="250">
        <v>99.98</v>
      </c>
      <c r="B5" s="250">
        <v>3.55</v>
      </c>
    </row>
    <row r="6" spans="1:2" ht="15.75" thickBot="1">
      <c r="A6" s="250">
        <v>99.98</v>
      </c>
      <c r="B6" s="250">
        <v>3.5</v>
      </c>
    </row>
    <row r="7" spans="1:2" ht="15.75" thickBot="1">
      <c r="A7" s="250">
        <v>99.97</v>
      </c>
      <c r="B7" s="250">
        <v>3.45</v>
      </c>
    </row>
    <row r="8" spans="1:2" ht="15.75" thickBot="1">
      <c r="A8" s="250">
        <v>99.97</v>
      </c>
      <c r="B8" s="250">
        <v>3.4</v>
      </c>
    </row>
    <row r="9" spans="1:2" ht="15.75" thickBot="1">
      <c r="A9" s="250">
        <v>99.96</v>
      </c>
      <c r="B9" s="250">
        <v>3.35</v>
      </c>
    </row>
    <row r="10" spans="1:2" ht="15.75" thickBot="1">
      <c r="A10" s="250">
        <v>99.96</v>
      </c>
      <c r="B10" s="250">
        <v>3.3</v>
      </c>
    </row>
    <row r="11" spans="1:2" ht="15.75" thickBot="1">
      <c r="A11" s="250">
        <v>99.95</v>
      </c>
      <c r="B11" s="250">
        <v>3.25</v>
      </c>
    </row>
    <row r="12" spans="1:2" ht="15.75" thickBot="1">
      <c r="A12" s="250">
        <v>99.93</v>
      </c>
      <c r="B12" s="250">
        <v>3.2</v>
      </c>
    </row>
    <row r="13" spans="1:2" ht="15.75" thickBot="1">
      <c r="A13" s="250">
        <v>99.91</v>
      </c>
      <c r="B13" s="250">
        <v>3.15</v>
      </c>
    </row>
    <row r="14" spans="1:2" ht="15.75" thickBot="1">
      <c r="A14" s="250">
        <v>99.91</v>
      </c>
      <c r="B14" s="250">
        <v>3.1</v>
      </c>
    </row>
    <row r="15" spans="1:2" ht="15.75" thickBot="1">
      <c r="A15" s="250">
        <v>99.89</v>
      </c>
      <c r="B15" s="250">
        <v>3.05</v>
      </c>
    </row>
    <row r="16" spans="1:2" ht="15.75" thickBot="1">
      <c r="A16" s="250">
        <v>99.87</v>
      </c>
      <c r="B16" s="250">
        <v>3</v>
      </c>
    </row>
    <row r="17" spans="1:2" ht="15.75" thickBot="1">
      <c r="A17" s="250">
        <v>99.83</v>
      </c>
      <c r="B17" s="250">
        <v>2.95</v>
      </c>
    </row>
    <row r="18" spans="1:2" ht="15.75" thickBot="1">
      <c r="A18" s="250">
        <v>99.83</v>
      </c>
      <c r="B18" s="250">
        <v>2.9</v>
      </c>
    </row>
    <row r="19" spans="1:2" ht="15.75" thickBot="1">
      <c r="A19" s="250">
        <v>99.79</v>
      </c>
      <c r="B19" s="250">
        <v>2.85</v>
      </c>
    </row>
    <row r="20" spans="1:2" ht="15.75" thickBot="1">
      <c r="A20" s="250">
        <v>99.74</v>
      </c>
      <c r="B20" s="250">
        <v>2.8</v>
      </c>
    </row>
    <row r="21" spans="1:2" ht="15.75" thickBot="1">
      <c r="A21" s="250">
        <v>99.69</v>
      </c>
      <c r="B21" s="250">
        <v>2.75</v>
      </c>
    </row>
    <row r="22" spans="1:2" ht="15.75" thickBot="1">
      <c r="A22" s="250">
        <v>99.69</v>
      </c>
      <c r="B22" s="250">
        <v>2.7</v>
      </c>
    </row>
    <row r="23" spans="1:2" ht="15.75" thickBot="1">
      <c r="A23" s="250">
        <v>99.62</v>
      </c>
      <c r="B23" s="250">
        <v>2.65</v>
      </c>
    </row>
    <row r="24" spans="1:2" ht="15.75" thickBot="1">
      <c r="A24" s="250">
        <v>99.53</v>
      </c>
      <c r="B24" s="250">
        <v>2.6</v>
      </c>
    </row>
    <row r="25" spans="1:2" ht="15.75" thickBot="1">
      <c r="A25" s="250">
        <v>99</v>
      </c>
      <c r="B25" s="250">
        <v>2.4</v>
      </c>
    </row>
    <row r="26" spans="1:2" ht="15.75" thickBot="1">
      <c r="A26" s="250">
        <v>98</v>
      </c>
      <c r="B26" s="250">
        <v>2.1</v>
      </c>
    </row>
    <row r="27" spans="1:2" ht="15.75" thickBot="1">
      <c r="A27" s="250">
        <v>97</v>
      </c>
      <c r="B27" s="250">
        <v>1.9</v>
      </c>
    </row>
    <row r="28" spans="1:2" ht="15.75" thickBot="1">
      <c r="A28" s="250">
        <v>96</v>
      </c>
      <c r="B28" s="250">
        <v>1.75</v>
      </c>
    </row>
    <row r="29" spans="1:2" ht="15.75" thickBot="1">
      <c r="A29" s="250">
        <v>96</v>
      </c>
      <c r="B29" s="250">
        <v>1.7</v>
      </c>
    </row>
    <row r="30" spans="1:2" ht="15.75" thickBot="1">
      <c r="A30" s="250">
        <v>95</v>
      </c>
      <c r="B30" s="250">
        <v>1.6</v>
      </c>
    </row>
    <row r="31" spans="1:2" ht="15.75" thickBot="1">
      <c r="A31" s="250">
        <v>94</v>
      </c>
      <c r="B31" s="250">
        <v>1.55</v>
      </c>
    </row>
    <row r="32" spans="1:2" ht="15.75" thickBot="1">
      <c r="A32" s="250">
        <v>94</v>
      </c>
      <c r="B32" s="250">
        <v>1.5</v>
      </c>
    </row>
    <row r="33" spans="1:2" ht="15.75" thickBot="1">
      <c r="A33" s="250">
        <v>93</v>
      </c>
      <c r="B33" s="250">
        <v>1.45</v>
      </c>
    </row>
    <row r="34" spans="1:2" ht="15.75" thickBot="1">
      <c r="A34" s="250">
        <v>92</v>
      </c>
      <c r="B34" s="250">
        <v>1.4</v>
      </c>
    </row>
    <row r="35" spans="1:2" ht="15.75" thickBot="1">
      <c r="A35" s="250">
        <v>91</v>
      </c>
      <c r="B35" s="250">
        <v>1.35</v>
      </c>
    </row>
    <row r="36" spans="1:2" ht="15.75" thickBot="1">
      <c r="A36" s="250">
        <v>90</v>
      </c>
      <c r="B36" s="250">
        <v>1.3</v>
      </c>
    </row>
    <row r="37" spans="1:2" ht="15.75" thickBot="1">
      <c r="A37" s="250">
        <v>89</v>
      </c>
      <c r="B37" s="250">
        <v>1.25</v>
      </c>
    </row>
    <row r="38" spans="1:2" ht="15.75" thickBot="1">
      <c r="A38" s="250">
        <v>88</v>
      </c>
      <c r="B38" s="250">
        <v>1.2</v>
      </c>
    </row>
    <row r="39" spans="1:2" ht="15.75" thickBot="1">
      <c r="A39" s="250">
        <v>87</v>
      </c>
      <c r="B39" s="250">
        <v>1.1499999999999999</v>
      </c>
    </row>
    <row r="40" spans="1:2" ht="15.75" thickBot="1">
      <c r="A40" s="250">
        <v>86</v>
      </c>
      <c r="B40" s="250">
        <v>1.1000000000000001</v>
      </c>
    </row>
    <row r="41" spans="1:2" ht="15.75" thickBot="1">
      <c r="A41" s="250">
        <v>85</v>
      </c>
      <c r="B41" s="250">
        <v>1.05</v>
      </c>
    </row>
    <row r="42" spans="1:2" ht="15.75" thickBot="1">
      <c r="A42" s="250">
        <v>84</v>
      </c>
      <c r="B42" s="250">
        <v>1</v>
      </c>
    </row>
    <row r="43" spans="1:2" ht="15.75" thickBot="1">
      <c r="A43" s="250">
        <v>83</v>
      </c>
      <c r="B43" s="250">
        <v>0.95</v>
      </c>
    </row>
    <row r="44" spans="1:2" ht="15.75" thickBot="1">
      <c r="A44" s="250">
        <v>82</v>
      </c>
      <c r="B44" s="250">
        <v>0.9</v>
      </c>
    </row>
    <row r="45" spans="1:2" ht="15.75" thickBot="1">
      <c r="A45" s="250">
        <v>81</v>
      </c>
      <c r="B45" s="250">
        <v>0.85</v>
      </c>
    </row>
    <row r="46" spans="1:2" ht="15.75" thickBot="1">
      <c r="A46" s="250">
        <v>80</v>
      </c>
      <c r="B46" s="250">
        <v>0.83</v>
      </c>
    </row>
    <row r="47" spans="1:2" ht="15.75" thickBot="1">
      <c r="A47" s="250">
        <v>79</v>
      </c>
      <c r="B47" s="250">
        <v>0.8</v>
      </c>
    </row>
    <row r="48" spans="1:2" ht="15.75" thickBot="1">
      <c r="A48" s="250">
        <v>77</v>
      </c>
      <c r="B48" s="250">
        <v>0.75</v>
      </c>
    </row>
    <row r="49" spans="1:2" ht="15.75" thickBot="1">
      <c r="A49" s="250">
        <v>76</v>
      </c>
      <c r="B49" s="250">
        <v>0.7</v>
      </c>
    </row>
    <row r="50" spans="1:2" ht="15.75" thickBot="1">
      <c r="A50" s="250">
        <v>75</v>
      </c>
      <c r="B50" s="250">
        <v>0.65</v>
      </c>
    </row>
    <row r="51" spans="1:2" ht="15.75" thickBot="1">
      <c r="A51" s="250">
        <v>74</v>
      </c>
      <c r="B51" s="250">
        <v>0.63</v>
      </c>
    </row>
    <row r="52" spans="1:2" ht="15.75" thickBot="1">
      <c r="A52" s="250">
        <v>73</v>
      </c>
      <c r="B52" s="250">
        <v>0.6</v>
      </c>
    </row>
    <row r="53" spans="1:2" ht="15.75" thickBot="1">
      <c r="A53" s="250">
        <v>72</v>
      </c>
      <c r="B53" s="250">
        <v>0.59</v>
      </c>
    </row>
    <row r="54" spans="1:2" ht="15.75" thickBot="1">
      <c r="A54" s="250">
        <v>71</v>
      </c>
      <c r="B54" s="250">
        <v>0.56999999999999995</v>
      </c>
    </row>
    <row r="55" spans="1:2" ht="15.75" thickBot="1">
      <c r="A55" s="250">
        <v>70</v>
      </c>
      <c r="B55" s="250">
        <v>0.55000000000000004</v>
      </c>
    </row>
    <row r="56" spans="1:2" ht="15.75" thickBot="1">
      <c r="A56" s="250">
        <v>69</v>
      </c>
      <c r="B56" s="250">
        <v>0.5</v>
      </c>
    </row>
    <row r="57" spans="1:2" ht="15.75" thickBot="1">
      <c r="A57" s="250">
        <v>68</v>
      </c>
      <c r="B57" s="250">
        <v>0.45</v>
      </c>
    </row>
    <row r="58" spans="1:2" ht="15.75" thickBot="1">
      <c r="A58" s="250">
        <v>67</v>
      </c>
      <c r="B58" s="250">
        <v>0.43</v>
      </c>
    </row>
    <row r="59" spans="1:2" ht="15.75" thickBot="1">
      <c r="A59" s="250">
        <v>66</v>
      </c>
      <c r="B59" s="250">
        <v>0.4</v>
      </c>
    </row>
    <row r="60" spans="1:2" ht="15.75" thickBot="1">
      <c r="A60" s="250">
        <v>65</v>
      </c>
      <c r="B60" s="250">
        <v>0.38</v>
      </c>
    </row>
    <row r="61" spans="1:2" ht="15.75" thickBot="1">
      <c r="A61" s="250">
        <v>64</v>
      </c>
      <c r="B61" s="250">
        <v>0.36</v>
      </c>
    </row>
    <row r="62" spans="1:2" ht="15.75" thickBot="1">
      <c r="A62" s="250">
        <v>63</v>
      </c>
      <c r="B62" s="250">
        <v>0.35</v>
      </c>
    </row>
    <row r="63" spans="1:2" ht="15.75" thickBot="1">
      <c r="A63" s="250">
        <v>62</v>
      </c>
      <c r="B63" s="250">
        <v>0.3</v>
      </c>
    </row>
    <row r="64" spans="1:2" ht="15.75" thickBot="1">
      <c r="A64" s="250">
        <v>61</v>
      </c>
      <c r="B64" s="250">
        <v>0.25</v>
      </c>
    </row>
    <row r="65" spans="1:2" ht="15.75" thickBot="1">
      <c r="A65" s="250">
        <v>60</v>
      </c>
      <c r="B65" s="250">
        <v>0.24</v>
      </c>
    </row>
    <row r="66" spans="1:2" ht="15.75" thickBot="1">
      <c r="A66" s="250">
        <v>59</v>
      </c>
      <c r="B66" s="250">
        <v>0.23</v>
      </c>
    </row>
    <row r="67" spans="1:2" ht="15.75" thickBot="1">
      <c r="A67" s="250">
        <v>58</v>
      </c>
      <c r="B67" s="250">
        <v>0.2</v>
      </c>
    </row>
    <row r="68" spans="1:2" ht="15.75" thickBot="1">
      <c r="A68" s="250">
        <v>57</v>
      </c>
      <c r="B68" s="250">
        <v>0.17</v>
      </c>
    </row>
    <row r="69" spans="1:2" ht="15.75" thickBot="1">
      <c r="A69" s="250">
        <v>56</v>
      </c>
      <c r="B69" s="250">
        <v>0.15</v>
      </c>
    </row>
    <row r="70" spans="1:2" ht="15.75" thickBot="1">
      <c r="A70" s="250">
        <v>55</v>
      </c>
      <c r="B70" s="250">
        <v>0.1</v>
      </c>
    </row>
    <row r="71" spans="1:2" ht="15.75" thickBot="1">
      <c r="A71" s="250">
        <v>54</v>
      </c>
      <c r="B71" s="250">
        <v>7.0000000000000007E-2</v>
      </c>
    </row>
    <row r="72" spans="1:2" ht="15.75" thickBot="1">
      <c r="A72" s="250">
        <v>53</v>
      </c>
      <c r="B72" s="250">
        <v>0.05</v>
      </c>
    </row>
    <row r="73" spans="1:2" ht="15.75" thickBot="1">
      <c r="A73" s="250">
        <v>52</v>
      </c>
      <c r="B73" s="250">
        <v>0.02</v>
      </c>
    </row>
    <row r="74" spans="1:2" ht="15.75" thickBot="1">
      <c r="A74" s="250">
        <v>51</v>
      </c>
      <c r="B74" s="250">
        <v>0.01</v>
      </c>
    </row>
    <row r="75" spans="1:2" ht="15.75" thickBot="1">
      <c r="A75" s="250">
        <v>50</v>
      </c>
      <c r="B75" s="250">
        <v>0</v>
      </c>
    </row>
    <row r="76" spans="1:2" ht="15.75" thickBot="1">
      <c r="A76" s="250">
        <v>49</v>
      </c>
      <c r="B76" s="250">
        <v>-0.01</v>
      </c>
    </row>
    <row r="77" spans="1:2" ht="15.75" thickBot="1">
      <c r="A77" s="250">
        <v>48</v>
      </c>
      <c r="B77" s="250">
        <v>-0.03</v>
      </c>
    </row>
    <row r="78" spans="1:2" ht="15.75" thickBot="1">
      <c r="A78" s="250">
        <v>47</v>
      </c>
      <c r="B78" s="250">
        <v>-0.05</v>
      </c>
    </row>
    <row r="79" spans="1:2" ht="15.75" thickBot="1">
      <c r="A79" s="250">
        <v>46</v>
      </c>
      <c r="B79" s="250">
        <v>-7.0000000000000007E-2</v>
      </c>
    </row>
    <row r="80" spans="1:2" ht="15.75" thickBot="1">
      <c r="A80" s="250">
        <v>45</v>
      </c>
      <c r="B80" s="250">
        <v>-0.1</v>
      </c>
    </row>
    <row r="81" spans="1:2" ht="15.75" thickBot="1">
      <c r="A81" s="250">
        <v>44</v>
      </c>
      <c r="B81" s="250">
        <v>-0.15</v>
      </c>
    </row>
    <row r="82" spans="1:2" ht="15.75" thickBot="1">
      <c r="A82" s="250">
        <v>43</v>
      </c>
      <c r="B82" s="250">
        <v>-0.2</v>
      </c>
    </row>
    <row r="83" spans="1:2" ht="15.75" thickBot="1">
      <c r="A83" s="250">
        <v>42</v>
      </c>
      <c r="B83" s="250">
        <v>-0.2</v>
      </c>
    </row>
    <row r="84" spans="1:2" ht="15.75" thickBot="1">
      <c r="A84" s="250">
        <v>41</v>
      </c>
      <c r="B84" s="250">
        <v>-0.23</v>
      </c>
    </row>
    <row r="85" spans="1:2" ht="15.75" thickBot="1">
      <c r="A85" s="250">
        <v>40</v>
      </c>
      <c r="B85" s="250">
        <v>-0.25</v>
      </c>
    </row>
    <row r="86" spans="1:2" ht="15.75" thickBot="1">
      <c r="A86" s="250">
        <v>39</v>
      </c>
      <c r="B86" s="250">
        <v>-0.3</v>
      </c>
    </row>
    <row r="87" spans="1:2" ht="15.75" thickBot="1">
      <c r="A87" s="250">
        <v>38</v>
      </c>
      <c r="B87" s="250">
        <v>-0.3</v>
      </c>
    </row>
    <row r="88" spans="1:2" ht="15.75" thickBot="1">
      <c r="A88" s="250">
        <v>37</v>
      </c>
      <c r="B88" s="250">
        <v>-0.35</v>
      </c>
    </row>
    <row r="89" spans="1:2" ht="15.75" thickBot="1">
      <c r="A89" s="250">
        <v>36</v>
      </c>
      <c r="B89" s="250">
        <v>-0.35</v>
      </c>
    </row>
    <row r="90" spans="1:2" ht="15.75" thickBot="1">
      <c r="A90" s="250">
        <v>35</v>
      </c>
      <c r="B90" s="250">
        <v>-0.35</v>
      </c>
    </row>
    <row r="91" spans="1:2" ht="15.75" thickBot="1">
      <c r="A91" s="250">
        <v>34</v>
      </c>
      <c r="B91" s="250">
        <v>-0.4</v>
      </c>
    </row>
    <row r="92" spans="1:2" ht="15.75" thickBot="1">
      <c r="A92" s="250">
        <v>33</v>
      </c>
      <c r="B92" s="250">
        <v>-0.45</v>
      </c>
    </row>
    <row r="93" spans="1:2" ht="15.75" thickBot="1">
      <c r="A93" s="250">
        <v>32</v>
      </c>
      <c r="B93" s="250">
        <v>-0.5</v>
      </c>
    </row>
    <row r="94" spans="1:2" ht="15.75" thickBot="1">
      <c r="A94" s="250">
        <v>31</v>
      </c>
      <c r="B94" s="250">
        <v>-0.5</v>
      </c>
    </row>
    <row r="95" spans="1:2" ht="15.75" thickBot="1">
      <c r="A95" s="250">
        <v>30</v>
      </c>
      <c r="B95" s="250">
        <v>-0.55000000000000004</v>
      </c>
    </row>
    <row r="96" spans="1:2" ht="15.75" thickBot="1">
      <c r="A96" s="250">
        <v>29</v>
      </c>
      <c r="B96" s="250">
        <v>-0.55000000000000004</v>
      </c>
    </row>
    <row r="97" spans="1:2" ht="15.75" thickBot="1">
      <c r="A97" s="250">
        <v>28</v>
      </c>
      <c r="B97" s="250">
        <v>-0.55000000000000004</v>
      </c>
    </row>
    <row r="98" spans="1:2" ht="15.75" thickBot="1">
      <c r="A98" s="250">
        <v>27</v>
      </c>
      <c r="B98" s="250">
        <v>-0.6</v>
      </c>
    </row>
    <row r="99" spans="1:2" ht="15.75" thickBot="1">
      <c r="A99" s="250">
        <v>26</v>
      </c>
      <c r="B99" s="250">
        <v>-0.65</v>
      </c>
    </row>
    <row r="100" spans="1:2" ht="15.75" thickBot="1">
      <c r="A100" s="250">
        <v>25</v>
      </c>
      <c r="B100" s="250">
        <v>-0.7</v>
      </c>
    </row>
    <row r="101" spans="1:2" ht="15.75" thickBot="1">
      <c r="A101" s="250">
        <v>24</v>
      </c>
      <c r="B101" s="250">
        <v>-0.7</v>
      </c>
    </row>
    <row r="102" spans="1:2" ht="15.75" thickBot="1">
      <c r="A102" s="250">
        <v>23</v>
      </c>
      <c r="B102" s="250">
        <v>-0.75</v>
      </c>
    </row>
    <row r="103" spans="1:2" ht="15.75" thickBot="1">
      <c r="A103" s="250">
        <v>22</v>
      </c>
      <c r="B103" s="250">
        <v>-0.75</v>
      </c>
    </row>
    <row r="104" spans="1:2" ht="15.75" thickBot="1">
      <c r="A104" s="250">
        <v>21</v>
      </c>
      <c r="B104" s="250">
        <v>-0.8</v>
      </c>
    </row>
    <row r="105" spans="1:2" ht="15.75" thickBot="1">
      <c r="A105" s="250">
        <v>20</v>
      </c>
      <c r="B105" s="250">
        <v>-0.83</v>
      </c>
    </row>
    <row r="106" spans="1:2" ht="15.75" thickBot="1">
      <c r="A106" s="250">
        <v>19</v>
      </c>
      <c r="B106" s="250">
        <v>-0.85</v>
      </c>
    </row>
    <row r="107" spans="1:2" ht="15.75" thickBot="1">
      <c r="A107" s="250">
        <v>18</v>
      </c>
      <c r="B107" s="250">
        <v>-0.9</v>
      </c>
    </row>
    <row r="108" spans="1:2" ht="15.75" thickBot="1">
      <c r="A108" s="250">
        <v>17</v>
      </c>
      <c r="B108" s="250">
        <v>-0.95</v>
      </c>
    </row>
    <row r="109" spans="1:2" ht="15.75" thickBot="1">
      <c r="A109" s="250">
        <v>16</v>
      </c>
      <c r="B109" s="250">
        <v>-1</v>
      </c>
    </row>
    <row r="110" spans="1:2" ht="15.75" thickBot="1">
      <c r="A110" s="250">
        <v>15</v>
      </c>
      <c r="B110" s="250">
        <v>-1</v>
      </c>
    </row>
    <row r="111" spans="1:2" ht="15.75" thickBot="1">
      <c r="A111" s="250">
        <v>14</v>
      </c>
      <c r="B111" s="250">
        <v>-1.05</v>
      </c>
    </row>
    <row r="112" spans="1:2" ht="15.75" thickBot="1">
      <c r="A112" s="250">
        <v>14</v>
      </c>
      <c r="B112" s="250">
        <v>-1.1000000000000001</v>
      </c>
    </row>
    <row r="113" spans="1:2" ht="15.75" thickBot="1">
      <c r="A113" s="250">
        <v>13</v>
      </c>
      <c r="B113" s="250">
        <v>-1.1499999999999999</v>
      </c>
    </row>
    <row r="114" spans="1:2" ht="15.75" thickBot="1">
      <c r="A114" s="250">
        <v>12</v>
      </c>
      <c r="B114" s="250">
        <v>-1.2</v>
      </c>
    </row>
    <row r="115" spans="1:2" ht="15.75" thickBot="1">
      <c r="A115" s="250">
        <v>11</v>
      </c>
      <c r="B115" s="250">
        <v>-1.25</v>
      </c>
    </row>
    <row r="116" spans="1:2" ht="15.75" thickBot="1">
      <c r="A116" s="250">
        <v>10</v>
      </c>
      <c r="B116" s="250">
        <v>-1.3</v>
      </c>
    </row>
    <row r="117" spans="1:2" ht="15.75" thickBot="1">
      <c r="A117" s="250">
        <v>9</v>
      </c>
      <c r="B117" s="250">
        <v>-1.35</v>
      </c>
    </row>
    <row r="118" spans="1:2" ht="15.75" thickBot="1">
      <c r="A118" s="250">
        <v>8</v>
      </c>
      <c r="B118" s="250">
        <v>-1.4</v>
      </c>
    </row>
    <row r="119" spans="1:2" ht="15.75" thickBot="1">
      <c r="A119" s="250">
        <v>7</v>
      </c>
      <c r="B119" s="250">
        <v>-1.45</v>
      </c>
    </row>
    <row r="120" spans="1:2" ht="15.75" thickBot="1">
      <c r="A120" s="250">
        <v>7</v>
      </c>
      <c r="B120" s="250">
        <v>-1.5</v>
      </c>
    </row>
    <row r="121" spans="1:2" ht="15.75" thickBot="1">
      <c r="A121" s="250">
        <v>6</v>
      </c>
      <c r="B121" s="250">
        <v>-1.55</v>
      </c>
    </row>
    <row r="122" spans="1:2" ht="15.75" thickBot="1">
      <c r="A122" s="250">
        <v>5</v>
      </c>
      <c r="B122" s="250">
        <v>-1.65</v>
      </c>
    </row>
    <row r="123" spans="1:2" ht="15.75" thickBot="1">
      <c r="A123" s="250">
        <v>4</v>
      </c>
      <c r="B123" s="250">
        <v>-1.75</v>
      </c>
    </row>
    <row r="124" spans="1:2" ht="15.75" thickBot="1">
      <c r="A124" s="250">
        <v>4</v>
      </c>
      <c r="B124" s="250">
        <v>-1.8</v>
      </c>
    </row>
    <row r="125" spans="1:2" ht="15.75" thickBot="1">
      <c r="A125" s="250">
        <v>3</v>
      </c>
      <c r="B125" s="250">
        <v>-1.9</v>
      </c>
    </row>
    <row r="126" spans="1:2" ht="15.75" thickBot="1">
      <c r="A126" s="250">
        <v>2</v>
      </c>
      <c r="B126" s="250">
        <v>-2.0499999999999998</v>
      </c>
    </row>
    <row r="127" spans="1:2" ht="15.75" thickBot="1">
      <c r="A127" s="250">
        <v>2</v>
      </c>
      <c r="B127" s="250">
        <v>-2.1</v>
      </c>
    </row>
    <row r="128" spans="1:2" ht="15.75" thickBot="1">
      <c r="A128" s="250">
        <v>1</v>
      </c>
      <c r="B128" s="250">
        <v>-2.35</v>
      </c>
    </row>
    <row r="129" spans="1:2" ht="15.75" thickBot="1">
      <c r="A129" s="250">
        <v>0.47</v>
      </c>
      <c r="B129" s="250">
        <v>-2.6</v>
      </c>
    </row>
    <row r="130" spans="1:2" ht="15.75" thickBot="1">
      <c r="A130" s="250">
        <v>0.38</v>
      </c>
      <c r="B130" s="250">
        <v>-2.65</v>
      </c>
    </row>
    <row r="131" spans="1:2" ht="15.75" thickBot="1">
      <c r="A131" s="250">
        <v>0.38</v>
      </c>
      <c r="B131" s="250">
        <v>-2.7</v>
      </c>
    </row>
    <row r="132" spans="1:2" ht="15.75" thickBot="1">
      <c r="A132" s="250">
        <v>0.31</v>
      </c>
      <c r="B132" s="250">
        <v>-2.75</v>
      </c>
    </row>
    <row r="133" spans="1:2" ht="15.75" thickBot="1">
      <c r="A133" s="250">
        <v>0.26</v>
      </c>
      <c r="B133" s="250">
        <v>-2.8</v>
      </c>
    </row>
    <row r="134" spans="1:2" ht="15.75" thickBot="1">
      <c r="A134" s="250">
        <v>0.21</v>
      </c>
      <c r="B134" s="250">
        <v>-2.85</v>
      </c>
    </row>
    <row r="135" spans="1:2" ht="15.75" thickBot="1">
      <c r="A135" s="250">
        <v>0.21</v>
      </c>
      <c r="B135" s="250">
        <v>-2.9</v>
      </c>
    </row>
    <row r="136" spans="1:2" ht="15.75" thickBot="1">
      <c r="A136" s="250">
        <v>0.17</v>
      </c>
      <c r="B136" s="250">
        <v>-2.95</v>
      </c>
    </row>
    <row r="137" spans="1:2" ht="15.75" thickBot="1">
      <c r="A137" s="250">
        <v>0.13</v>
      </c>
      <c r="B137" s="250">
        <v>-3</v>
      </c>
    </row>
    <row r="138" spans="1:2" ht="15.75" thickBot="1">
      <c r="A138" s="250">
        <v>0.11</v>
      </c>
      <c r="B138" s="250">
        <v>-3.05</v>
      </c>
    </row>
    <row r="139" spans="1:2" ht="15.75" thickBot="1">
      <c r="A139" s="250">
        <v>0.11</v>
      </c>
      <c r="B139" s="250">
        <v>-3.1</v>
      </c>
    </row>
    <row r="140" spans="1:2" ht="15.75" thickBot="1">
      <c r="A140" s="250">
        <v>0.09</v>
      </c>
      <c r="B140" s="250">
        <v>-3.15</v>
      </c>
    </row>
    <row r="141" spans="1:2" ht="15.75" thickBot="1">
      <c r="A141" s="250">
        <v>7.0000000000000007E-2</v>
      </c>
      <c r="B141" s="250">
        <v>-3.2</v>
      </c>
    </row>
    <row r="142" spans="1:2" ht="15.75" thickBot="1">
      <c r="A142" s="250">
        <v>0.05</v>
      </c>
      <c r="B142" s="250">
        <v>-3.25</v>
      </c>
    </row>
    <row r="143" spans="1:2" ht="15.75" thickBot="1">
      <c r="A143" s="250">
        <v>0.05</v>
      </c>
      <c r="B143" s="250">
        <v>-3.3</v>
      </c>
    </row>
    <row r="144" spans="1:2" ht="15.75" thickBot="1">
      <c r="A144" s="250">
        <v>0.04</v>
      </c>
      <c r="B144" s="250">
        <v>-3.35</v>
      </c>
    </row>
    <row r="145" spans="1:2" ht="15.75" thickBot="1">
      <c r="A145" s="250">
        <v>0.03</v>
      </c>
      <c r="B145" s="250">
        <v>-3.4</v>
      </c>
    </row>
    <row r="146" spans="1:2" ht="15.75" thickBot="1">
      <c r="A146" s="250">
        <v>0.03</v>
      </c>
      <c r="B146" s="250">
        <v>-3.45</v>
      </c>
    </row>
    <row r="147" spans="1:2" ht="15.75" thickBot="1">
      <c r="A147" s="250">
        <v>0.03</v>
      </c>
      <c r="B147" s="250">
        <v>-3.5</v>
      </c>
    </row>
    <row r="148" spans="1:2" ht="15.75" thickBot="1">
      <c r="A148" s="250">
        <v>0.02</v>
      </c>
      <c r="B148" s="250">
        <v>-3.55</v>
      </c>
    </row>
    <row r="149" spans="1:2" ht="15.75" thickBot="1">
      <c r="A149" s="250">
        <v>0.02</v>
      </c>
      <c r="B149" s="250">
        <v>-3.6</v>
      </c>
    </row>
    <row r="150" spans="1:2" ht="15.75" thickBot="1">
      <c r="A150" s="251">
        <v>0.01</v>
      </c>
      <c r="B150" s="250">
        <v>-3.65</v>
      </c>
    </row>
    <row r="151" spans="1:2" ht="15.75" thickBot="1">
      <c r="A151" s="250">
        <v>51</v>
      </c>
      <c r="B151" s="250">
        <v>-3.25</v>
      </c>
    </row>
    <row r="152" spans="1:2" ht="15.75" thickBot="1">
      <c r="A152" s="250">
        <v>51</v>
      </c>
      <c r="B152" s="250">
        <v>-3.3</v>
      </c>
    </row>
    <row r="153" spans="1:2" ht="15.75" thickBot="1">
      <c r="A153" s="250">
        <v>50</v>
      </c>
      <c r="B153" s="250">
        <v>-3.35</v>
      </c>
    </row>
    <row r="154" spans="1:2" ht="15.75" thickBot="1">
      <c r="A154" s="250">
        <v>49</v>
      </c>
      <c r="B154" s="250">
        <v>-3.4</v>
      </c>
    </row>
    <row r="155" spans="1:2" ht="15.75" thickBot="1">
      <c r="A155" s="250">
        <v>48</v>
      </c>
      <c r="B155" s="250">
        <v>-3.45</v>
      </c>
    </row>
    <row r="156" spans="1:2" ht="15.75" thickBot="1">
      <c r="A156" s="250">
        <v>48</v>
      </c>
      <c r="B156" s="250">
        <v>-3.5</v>
      </c>
    </row>
    <row r="157" spans="1:2" ht="15.75" thickBot="1">
      <c r="A157" s="250">
        <v>47</v>
      </c>
      <c r="B157" s="250">
        <v>-3.55</v>
      </c>
    </row>
    <row r="158" spans="1:2" ht="15.75" thickBot="1">
      <c r="A158" s="250">
        <v>46</v>
      </c>
      <c r="B158" s="250">
        <v>-3.6</v>
      </c>
    </row>
    <row r="159" spans="1:2" ht="15.75" thickBot="1">
      <c r="A159" s="250">
        <v>45</v>
      </c>
      <c r="B159" s="250">
        <v>-3.65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C1:Z109"/>
  <sheetViews>
    <sheetView showGridLines="0" zoomScale="85" workbookViewId="0">
      <pane ySplit="6" topLeftCell="A7" activePane="bottomLeft" state="frozen"/>
      <selection pane="bottomLeft" activeCell="J22" sqref="J22:L23"/>
    </sheetView>
  </sheetViews>
  <sheetFormatPr defaultColWidth="8.85546875" defaultRowHeight="15"/>
  <cols>
    <col min="1" max="8" width="8.85546875" style="79"/>
    <col min="9" max="9" width="7.85546875" style="79" customWidth="1"/>
    <col min="10" max="10" width="8.85546875" style="79"/>
    <col min="11" max="11" width="12.42578125" style="79" customWidth="1"/>
    <col min="12" max="14" width="8.85546875" style="79"/>
    <col min="15" max="15" width="10.7109375" style="79" bestFit="1" customWidth="1"/>
    <col min="16" max="16" width="8.85546875" style="79"/>
    <col min="17" max="17" width="9.140625" style="79" customWidth="1"/>
    <col min="18" max="18" width="9.7109375" style="79" customWidth="1"/>
    <col min="19" max="25" width="8.85546875" style="79"/>
    <col min="26" max="26" width="8.85546875" style="79" hidden="1" customWidth="1"/>
    <col min="27" max="16384" width="8.85546875" style="79"/>
  </cols>
  <sheetData>
    <row r="1" spans="3:26" s="210" customFormat="1" ht="15" customHeight="1">
      <c r="C1" s="710" t="s">
        <v>1966</v>
      </c>
      <c r="D1" s="710"/>
      <c r="E1" s="710"/>
      <c r="F1" s="710"/>
      <c r="G1" s="710"/>
      <c r="H1" s="710"/>
      <c r="I1" s="710"/>
      <c r="J1" s="710"/>
      <c r="K1" s="710"/>
      <c r="L1" s="710"/>
      <c r="M1" s="710"/>
      <c r="N1" s="710"/>
      <c r="O1" s="710"/>
      <c r="P1" s="710"/>
      <c r="Q1" s="710"/>
    </row>
    <row r="2" spans="3:26" s="210" customFormat="1" ht="15" customHeight="1">
      <c r="C2" s="710"/>
      <c r="D2" s="710"/>
      <c r="E2" s="710"/>
      <c r="F2" s="710"/>
      <c r="G2" s="710"/>
      <c r="H2" s="710"/>
      <c r="I2" s="710"/>
      <c r="J2" s="710"/>
      <c r="K2" s="710"/>
      <c r="L2" s="710"/>
      <c r="M2" s="710"/>
      <c r="N2" s="710"/>
      <c r="O2" s="710"/>
      <c r="P2" s="710"/>
      <c r="Q2" s="710"/>
    </row>
    <row r="3" spans="3:26" s="210" customFormat="1" ht="15" customHeight="1">
      <c r="C3" s="710"/>
      <c r="D3" s="710"/>
      <c r="E3" s="710"/>
      <c r="F3" s="710"/>
      <c r="G3" s="710"/>
      <c r="H3" s="710"/>
      <c r="I3" s="710"/>
      <c r="J3" s="710"/>
      <c r="K3" s="710"/>
      <c r="L3" s="710"/>
      <c r="M3" s="710"/>
      <c r="N3" s="710"/>
      <c r="O3" s="710"/>
      <c r="P3" s="710"/>
      <c r="Q3" s="710"/>
    </row>
    <row r="4" spans="3:26" s="210" customFormat="1" ht="14.25" customHeight="1"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</row>
    <row r="8" spans="3:26">
      <c r="Z8" s="79">
        <v>16</v>
      </c>
    </row>
    <row r="9" spans="3:26">
      <c r="Z9" s="79">
        <f>Z8+1</f>
        <v>17</v>
      </c>
    </row>
    <row r="10" spans="3:26">
      <c r="J10" s="723"/>
      <c r="K10" s="712"/>
      <c r="L10" s="713"/>
      <c r="Z10" s="79">
        <f t="shared" ref="Z10:Z76" si="0">Z9+1</f>
        <v>18</v>
      </c>
    </row>
    <row r="11" spans="3:26">
      <c r="J11" s="714"/>
      <c r="K11" s="715"/>
      <c r="L11" s="716"/>
      <c r="Z11" s="79">
        <f t="shared" si="0"/>
        <v>19</v>
      </c>
    </row>
    <row r="12" spans="3:26" ht="18.75" customHeight="1">
      <c r="Z12" s="79">
        <f t="shared" si="0"/>
        <v>20</v>
      </c>
    </row>
    <row r="13" spans="3:26" ht="15" customHeight="1">
      <c r="J13" s="711"/>
      <c r="K13" s="712"/>
      <c r="L13" s="713"/>
      <c r="Z13" s="79">
        <f t="shared" si="0"/>
        <v>21</v>
      </c>
    </row>
    <row r="14" spans="3:26" ht="15" customHeight="1">
      <c r="J14" s="714"/>
      <c r="K14" s="715"/>
      <c r="L14" s="716"/>
      <c r="R14" s="69" t="s">
        <v>1590</v>
      </c>
      <c r="Z14" s="79">
        <f t="shared" si="0"/>
        <v>22</v>
      </c>
    </row>
    <row r="15" spans="3:26" ht="18.75">
      <c r="J15" s="423"/>
      <c r="K15" s="423"/>
      <c r="R15" s="69" t="s">
        <v>1580</v>
      </c>
      <c r="Z15" s="79">
        <f t="shared" si="0"/>
        <v>23</v>
      </c>
    </row>
    <row r="16" spans="3:26" ht="15" customHeight="1">
      <c r="J16" s="724"/>
      <c r="K16" s="712"/>
      <c r="L16" s="713"/>
      <c r="R16" s="69"/>
      <c r="Z16" s="79">
        <f t="shared" si="0"/>
        <v>24</v>
      </c>
    </row>
    <row r="17" spans="10:26" ht="15" customHeight="1">
      <c r="J17" s="714"/>
      <c r="K17" s="715"/>
      <c r="L17" s="716"/>
      <c r="O17" s="106"/>
      <c r="Z17" s="79">
        <f t="shared" si="0"/>
        <v>25</v>
      </c>
    </row>
    <row r="18" spans="10:26" ht="18.75">
      <c r="J18" s="423"/>
      <c r="K18" s="423"/>
      <c r="Z18" s="79">
        <f t="shared" si="0"/>
        <v>26</v>
      </c>
    </row>
    <row r="19" spans="10:26" ht="15" customHeight="1">
      <c r="J19" s="725"/>
      <c r="K19" s="726"/>
      <c r="L19" s="727"/>
      <c r="Z19" s="79">
        <f t="shared" si="0"/>
        <v>27</v>
      </c>
    </row>
    <row r="20" spans="10:26" ht="15" customHeight="1">
      <c r="J20" s="728"/>
      <c r="K20" s="729"/>
      <c r="L20" s="730"/>
      <c r="Z20" s="79">
        <f t="shared" si="0"/>
        <v>28</v>
      </c>
    </row>
    <row r="21" spans="10:26">
      <c r="J21" s="106"/>
      <c r="K21" s="106"/>
      <c r="L21" s="106"/>
      <c r="Z21" s="79">
        <f t="shared" si="0"/>
        <v>29</v>
      </c>
    </row>
    <row r="22" spans="10:26" ht="15" customHeight="1">
      <c r="J22" s="725"/>
      <c r="K22" s="726"/>
      <c r="L22" s="727"/>
      <c r="Z22" s="79">
        <f t="shared" si="0"/>
        <v>30</v>
      </c>
    </row>
    <row r="23" spans="10:26" ht="15" customHeight="1">
      <c r="J23" s="728"/>
      <c r="K23" s="729"/>
      <c r="L23" s="730"/>
      <c r="Z23" s="79">
        <f t="shared" si="0"/>
        <v>31</v>
      </c>
    </row>
    <row r="24" spans="10:26">
      <c r="Z24" s="79">
        <f t="shared" si="0"/>
        <v>32</v>
      </c>
    </row>
    <row r="25" spans="10:26" ht="15" customHeight="1">
      <c r="J25" s="717" t="str">
        <f>IF(OR(J22="",J19=""),"",ROUNDDOWN(YEARFRAC(J19, J22, 1), 0))</f>
        <v/>
      </c>
      <c r="K25" s="718"/>
      <c r="L25" s="719"/>
      <c r="Z25" s="79">
        <f t="shared" si="0"/>
        <v>33</v>
      </c>
    </row>
    <row r="26" spans="10:26" ht="15" customHeight="1">
      <c r="J26" s="720"/>
      <c r="K26" s="721"/>
      <c r="L26" s="722"/>
      <c r="Z26" s="79">
        <f t="shared" si="0"/>
        <v>34</v>
      </c>
    </row>
    <row r="27" spans="10:26">
      <c r="Z27" s="79">
        <f t="shared" si="0"/>
        <v>35</v>
      </c>
    </row>
    <row r="28" spans="10:26">
      <c r="J28" s="717" t="str">
        <f ca="1">IF(J19="","",ROUNDDOWN(YEARFRAC(J19, TODAY(), 1), 0))</f>
        <v/>
      </c>
      <c r="K28" s="718"/>
      <c r="L28" s="719"/>
      <c r="Z28" s="79">
        <f t="shared" si="0"/>
        <v>36</v>
      </c>
    </row>
    <row r="29" spans="10:26">
      <c r="J29" s="720"/>
      <c r="K29" s="721"/>
      <c r="L29" s="722"/>
      <c r="Z29" s="79">
        <f t="shared" si="0"/>
        <v>37</v>
      </c>
    </row>
    <row r="30" spans="10:26">
      <c r="Z30" s="79">
        <f t="shared" si="0"/>
        <v>38</v>
      </c>
    </row>
    <row r="31" spans="10:26">
      <c r="Z31" s="79">
        <f t="shared" si="0"/>
        <v>39</v>
      </c>
    </row>
    <row r="32" spans="10:26">
      <c r="Z32" s="79">
        <f t="shared" si="0"/>
        <v>40</v>
      </c>
    </row>
    <row r="33" spans="26:26">
      <c r="Z33" s="79">
        <f t="shared" si="0"/>
        <v>41</v>
      </c>
    </row>
    <row r="34" spans="26:26">
      <c r="Z34" s="79">
        <f t="shared" si="0"/>
        <v>42</v>
      </c>
    </row>
    <row r="35" spans="26:26">
      <c r="Z35" s="79">
        <f t="shared" si="0"/>
        <v>43</v>
      </c>
    </row>
    <row r="36" spans="26:26">
      <c r="Z36" s="79">
        <f t="shared" si="0"/>
        <v>44</v>
      </c>
    </row>
    <row r="37" spans="26:26">
      <c r="Z37" s="79">
        <f t="shared" si="0"/>
        <v>45</v>
      </c>
    </row>
    <row r="38" spans="26:26">
      <c r="Z38" s="79">
        <f t="shared" si="0"/>
        <v>46</v>
      </c>
    </row>
    <row r="39" spans="26:26">
      <c r="Z39" s="79">
        <f t="shared" si="0"/>
        <v>47</v>
      </c>
    </row>
    <row r="40" spans="26:26">
      <c r="Z40" s="79">
        <f t="shared" si="0"/>
        <v>48</v>
      </c>
    </row>
    <row r="41" spans="26:26">
      <c r="Z41" s="79">
        <f t="shared" si="0"/>
        <v>49</v>
      </c>
    </row>
    <row r="42" spans="26:26">
      <c r="Z42" s="79">
        <f t="shared" si="0"/>
        <v>50</v>
      </c>
    </row>
    <row r="43" spans="26:26">
      <c r="Z43" s="79">
        <f t="shared" si="0"/>
        <v>51</v>
      </c>
    </row>
    <row r="44" spans="26:26">
      <c r="Z44" s="79">
        <f t="shared" si="0"/>
        <v>52</v>
      </c>
    </row>
    <row r="45" spans="26:26">
      <c r="Z45" s="79">
        <f t="shared" si="0"/>
        <v>53</v>
      </c>
    </row>
    <row r="46" spans="26:26">
      <c r="Z46" s="79">
        <f t="shared" si="0"/>
        <v>54</v>
      </c>
    </row>
    <row r="47" spans="26:26">
      <c r="Z47" s="79">
        <f t="shared" si="0"/>
        <v>55</v>
      </c>
    </row>
    <row r="48" spans="26:26">
      <c r="Z48" s="79">
        <f t="shared" si="0"/>
        <v>56</v>
      </c>
    </row>
    <row r="49" spans="26:26">
      <c r="Z49" s="79">
        <f t="shared" si="0"/>
        <v>57</v>
      </c>
    </row>
    <row r="50" spans="26:26">
      <c r="Z50" s="79">
        <f t="shared" si="0"/>
        <v>58</v>
      </c>
    </row>
    <row r="51" spans="26:26">
      <c r="Z51" s="79">
        <f t="shared" si="0"/>
        <v>59</v>
      </c>
    </row>
    <row r="52" spans="26:26">
      <c r="Z52" s="79">
        <f t="shared" si="0"/>
        <v>60</v>
      </c>
    </row>
    <row r="53" spans="26:26">
      <c r="Z53" s="79">
        <f t="shared" si="0"/>
        <v>61</v>
      </c>
    </row>
    <row r="54" spans="26:26">
      <c r="Z54" s="79">
        <f t="shared" si="0"/>
        <v>62</v>
      </c>
    </row>
    <row r="55" spans="26:26">
      <c r="Z55" s="79">
        <f t="shared" si="0"/>
        <v>63</v>
      </c>
    </row>
    <row r="56" spans="26:26">
      <c r="Z56" s="79">
        <f t="shared" si="0"/>
        <v>64</v>
      </c>
    </row>
    <row r="57" spans="26:26">
      <c r="Z57" s="79">
        <f t="shared" si="0"/>
        <v>65</v>
      </c>
    </row>
    <row r="58" spans="26:26">
      <c r="Z58" s="79">
        <f t="shared" si="0"/>
        <v>66</v>
      </c>
    </row>
    <row r="59" spans="26:26">
      <c r="Z59" s="79">
        <f t="shared" si="0"/>
        <v>67</v>
      </c>
    </row>
    <row r="60" spans="26:26">
      <c r="Z60" s="79">
        <f t="shared" si="0"/>
        <v>68</v>
      </c>
    </row>
    <row r="61" spans="26:26">
      <c r="Z61" s="79">
        <f t="shared" si="0"/>
        <v>69</v>
      </c>
    </row>
    <row r="62" spans="26:26">
      <c r="Z62" s="79">
        <f t="shared" si="0"/>
        <v>70</v>
      </c>
    </row>
    <row r="63" spans="26:26">
      <c r="Z63" s="79">
        <f t="shared" si="0"/>
        <v>71</v>
      </c>
    </row>
    <row r="64" spans="26:26">
      <c r="Z64" s="79">
        <f t="shared" si="0"/>
        <v>72</v>
      </c>
    </row>
    <row r="65" spans="26:26">
      <c r="Z65" s="79">
        <f t="shared" si="0"/>
        <v>73</v>
      </c>
    </row>
    <row r="66" spans="26:26">
      <c r="Z66" s="79">
        <f t="shared" si="0"/>
        <v>74</v>
      </c>
    </row>
    <row r="67" spans="26:26">
      <c r="Z67" s="79">
        <f t="shared" si="0"/>
        <v>75</v>
      </c>
    </row>
    <row r="68" spans="26:26">
      <c r="Z68" s="79">
        <f t="shared" si="0"/>
        <v>76</v>
      </c>
    </row>
    <row r="69" spans="26:26">
      <c r="Z69" s="79">
        <f t="shared" si="0"/>
        <v>77</v>
      </c>
    </row>
    <row r="70" spans="26:26">
      <c r="Z70" s="79">
        <f t="shared" si="0"/>
        <v>78</v>
      </c>
    </row>
    <row r="71" spans="26:26">
      <c r="Z71" s="79">
        <f t="shared" si="0"/>
        <v>79</v>
      </c>
    </row>
    <row r="72" spans="26:26">
      <c r="Z72" s="79">
        <f t="shared" si="0"/>
        <v>80</v>
      </c>
    </row>
    <row r="73" spans="26:26">
      <c r="Z73" s="79">
        <f t="shared" si="0"/>
        <v>81</v>
      </c>
    </row>
    <row r="74" spans="26:26">
      <c r="Z74" s="79">
        <f t="shared" si="0"/>
        <v>82</v>
      </c>
    </row>
    <row r="75" spans="26:26">
      <c r="Z75" s="79">
        <f t="shared" si="0"/>
        <v>83</v>
      </c>
    </row>
    <row r="76" spans="26:26">
      <c r="Z76" s="79">
        <f t="shared" si="0"/>
        <v>84</v>
      </c>
    </row>
    <row r="77" spans="26:26">
      <c r="Z77" s="79">
        <f t="shared" ref="Z77:Z109" si="1">Z76+1</f>
        <v>85</v>
      </c>
    </row>
    <row r="78" spans="26:26">
      <c r="Z78" s="79">
        <f t="shared" si="1"/>
        <v>86</v>
      </c>
    </row>
    <row r="79" spans="26:26">
      <c r="Z79" s="79">
        <f t="shared" si="1"/>
        <v>87</v>
      </c>
    </row>
    <row r="80" spans="26:26">
      <c r="Z80" s="79">
        <f t="shared" si="1"/>
        <v>88</v>
      </c>
    </row>
    <row r="81" spans="26:26">
      <c r="Z81" s="79">
        <f t="shared" si="1"/>
        <v>89</v>
      </c>
    </row>
    <row r="82" spans="26:26">
      <c r="Z82" s="79">
        <f t="shared" si="1"/>
        <v>90</v>
      </c>
    </row>
    <row r="83" spans="26:26">
      <c r="Z83" s="79">
        <f t="shared" si="1"/>
        <v>91</v>
      </c>
    </row>
    <row r="84" spans="26:26">
      <c r="Z84" s="79">
        <f t="shared" si="1"/>
        <v>92</v>
      </c>
    </row>
    <row r="85" spans="26:26">
      <c r="Z85" s="79">
        <f t="shared" si="1"/>
        <v>93</v>
      </c>
    </row>
    <row r="86" spans="26:26">
      <c r="Z86" s="79">
        <f t="shared" si="1"/>
        <v>94</v>
      </c>
    </row>
    <row r="87" spans="26:26">
      <c r="Z87" s="79">
        <f t="shared" si="1"/>
        <v>95</v>
      </c>
    </row>
    <row r="88" spans="26:26">
      <c r="Z88" s="79">
        <f t="shared" si="1"/>
        <v>96</v>
      </c>
    </row>
    <row r="89" spans="26:26">
      <c r="Z89" s="79">
        <f t="shared" si="1"/>
        <v>97</v>
      </c>
    </row>
    <row r="90" spans="26:26">
      <c r="Z90" s="79">
        <f t="shared" si="1"/>
        <v>98</v>
      </c>
    </row>
    <row r="91" spans="26:26">
      <c r="Z91" s="79">
        <f t="shared" si="1"/>
        <v>99</v>
      </c>
    </row>
    <row r="92" spans="26:26">
      <c r="Z92" s="79">
        <f t="shared" si="1"/>
        <v>100</v>
      </c>
    </row>
    <row r="93" spans="26:26">
      <c r="Z93" s="79">
        <f t="shared" si="1"/>
        <v>101</v>
      </c>
    </row>
    <row r="94" spans="26:26">
      <c r="Z94" s="79">
        <f t="shared" si="1"/>
        <v>102</v>
      </c>
    </row>
    <row r="95" spans="26:26">
      <c r="Z95" s="79">
        <f t="shared" si="1"/>
        <v>103</v>
      </c>
    </row>
    <row r="96" spans="26:26">
      <c r="Z96" s="79">
        <f t="shared" si="1"/>
        <v>104</v>
      </c>
    </row>
    <row r="97" spans="26:26">
      <c r="Z97" s="79">
        <f t="shared" si="1"/>
        <v>105</v>
      </c>
    </row>
    <row r="98" spans="26:26">
      <c r="Z98" s="79">
        <f t="shared" si="1"/>
        <v>106</v>
      </c>
    </row>
    <row r="99" spans="26:26">
      <c r="Z99" s="79">
        <f t="shared" si="1"/>
        <v>107</v>
      </c>
    </row>
    <row r="100" spans="26:26">
      <c r="Z100" s="79">
        <f t="shared" si="1"/>
        <v>108</v>
      </c>
    </row>
    <row r="101" spans="26:26">
      <c r="Z101" s="79">
        <f t="shared" si="1"/>
        <v>109</v>
      </c>
    </row>
    <row r="102" spans="26:26">
      <c r="Z102" s="79">
        <f t="shared" si="1"/>
        <v>110</v>
      </c>
    </row>
    <row r="103" spans="26:26">
      <c r="Z103" s="79">
        <f t="shared" si="1"/>
        <v>111</v>
      </c>
    </row>
    <row r="104" spans="26:26">
      <c r="Z104" s="79">
        <f t="shared" si="1"/>
        <v>112</v>
      </c>
    </row>
    <row r="105" spans="26:26">
      <c r="Z105" s="79">
        <f t="shared" si="1"/>
        <v>113</v>
      </c>
    </row>
    <row r="106" spans="26:26">
      <c r="Z106" s="79">
        <f t="shared" si="1"/>
        <v>114</v>
      </c>
    </row>
    <row r="107" spans="26:26">
      <c r="Z107" s="79">
        <f t="shared" si="1"/>
        <v>115</v>
      </c>
    </row>
    <row r="108" spans="26:26">
      <c r="Z108" s="79">
        <f t="shared" si="1"/>
        <v>116</v>
      </c>
    </row>
    <row r="109" spans="26:26">
      <c r="Z109" s="79">
        <f t="shared" si="1"/>
        <v>117</v>
      </c>
    </row>
  </sheetData>
  <sheetProtection sheet="1" selectLockedCells="1"/>
  <mergeCells count="8">
    <mergeCell ref="C1:Q4"/>
    <mergeCell ref="J13:L14"/>
    <mergeCell ref="J28:L29"/>
    <mergeCell ref="J10:L11"/>
    <mergeCell ref="J16:L17"/>
    <mergeCell ref="J19:L20"/>
    <mergeCell ref="J22:L23"/>
    <mergeCell ref="J25:L26"/>
  </mergeCells>
  <conditionalFormatting sqref="J10:L11 J13:L14">
    <cfRule type="containsBlanks" dxfId="252" priority="33">
      <formula>LEN(TRIM(J10))=0</formula>
    </cfRule>
    <cfRule type="notContainsBlanks" dxfId="251" priority="35">
      <formula>LEN(TRIM(J10))&gt;0</formula>
    </cfRule>
  </conditionalFormatting>
  <conditionalFormatting sqref="J16:L17">
    <cfRule type="containsBlanks" dxfId="250" priority="11">
      <formula>LEN(TRIM(J16))=0</formula>
    </cfRule>
    <cfRule type="notContainsBlanks" dxfId="249" priority="12">
      <formula>LEN(TRIM(J16))&gt;0</formula>
    </cfRule>
  </conditionalFormatting>
  <conditionalFormatting sqref="J22:L23">
    <cfRule type="containsBlanks" dxfId="248" priority="7">
      <formula>LEN(TRIM(J22))=0</formula>
    </cfRule>
    <cfRule type="notContainsBlanks" dxfId="247" priority="8">
      <formula>LEN(TRIM(J22))&gt;0</formula>
    </cfRule>
  </conditionalFormatting>
  <conditionalFormatting sqref="J25:L26">
    <cfRule type="containsBlanks" dxfId="246" priority="5">
      <formula>LEN(TRIM(J25))=0</formula>
    </cfRule>
    <cfRule type="notContainsBlanks" dxfId="245" priority="6">
      <formula>LEN(TRIM(J25))&gt;0</formula>
    </cfRule>
  </conditionalFormatting>
  <conditionalFormatting sqref="J28:L29">
    <cfRule type="containsBlanks" dxfId="244" priority="3">
      <formula>LEN(TRIM(J28))=0</formula>
    </cfRule>
    <cfRule type="notContainsBlanks" dxfId="243" priority="4">
      <formula>LEN(TRIM(J28))&gt;0</formula>
    </cfRule>
  </conditionalFormatting>
  <conditionalFormatting sqref="J19:L20">
    <cfRule type="containsBlanks" dxfId="242" priority="1">
      <formula>LEN(TRIM(J19))=0</formula>
    </cfRule>
    <cfRule type="notContainsBlanks" dxfId="241" priority="2">
      <formula>LEN(TRIM(J19))&gt;0</formula>
    </cfRule>
  </conditionalFormatting>
  <dataValidations xWindow="810" yWindow="434" count="4">
    <dataValidation allowBlank="1" showInputMessage="1" showErrorMessage="1" promptTitle="Date of Birth" prompt="Clients Date of Birth must be entered here for for age dependnant test results " sqref="J19:L20"/>
    <dataValidation type="list" errorStyle="warning" allowBlank="1" showInputMessage="1" showErrorMessage="1" errorTitle="Age " error="This is not a valid age" prompt="Clients Age must be entered here for scale scores and percentile dependancies" sqref="J25:L26">
      <formula1>$Z$8:$Z$109</formula1>
    </dataValidation>
    <dataValidation type="list" errorStyle="warning" allowBlank="1" showInputMessage="1" showErrorMessage="1" errorTitle="Age " error="This is not a valid age" sqref="J28:L29">
      <formula1>$Z$8:$Z$109</formula1>
    </dataValidation>
    <dataValidation type="list" allowBlank="1" showInputMessage="1" showErrorMessage="1" sqref="J13:L14">
      <formula1>$R$14:$R$16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152"/>
  <sheetViews>
    <sheetView workbookViewId="0">
      <pane ySplit="6" topLeftCell="A7" activePane="bottomLeft" state="frozen"/>
      <selection pane="bottomLeft" activeCell="G11" sqref="G11"/>
    </sheetView>
  </sheetViews>
  <sheetFormatPr defaultColWidth="8.85546875" defaultRowHeight="15"/>
  <cols>
    <col min="1" max="1" width="9.7109375" style="79" customWidth="1"/>
    <col min="2" max="8" width="8.85546875" style="79"/>
    <col min="9" max="9" width="16.28515625" style="79" customWidth="1"/>
    <col min="10" max="16384" width="8.85546875" style="79"/>
  </cols>
  <sheetData>
    <row r="1" spans="1:24" s="209" customFormat="1" ht="15" customHeight="1">
      <c r="A1" s="296"/>
      <c r="B1" s="297"/>
      <c r="C1" s="331"/>
      <c r="D1" s="331"/>
      <c r="E1" s="731" t="s">
        <v>28</v>
      </c>
      <c r="F1" s="731"/>
      <c r="G1" s="731"/>
      <c r="H1" s="731"/>
      <c r="I1" s="731"/>
      <c r="J1" s="731"/>
      <c r="K1" s="731"/>
      <c r="L1" s="731"/>
      <c r="M1" s="731"/>
      <c r="N1" s="731"/>
      <c r="O1" s="331"/>
      <c r="P1" s="331"/>
      <c r="Q1" s="331"/>
      <c r="R1" s="296" t="s">
        <v>2038</v>
      </c>
      <c r="S1" s="297" t="str">
        <f>IF(Home!$J$10="","",Home!$J$10)</f>
        <v/>
      </c>
      <c r="T1" s="331"/>
      <c r="U1" s="331"/>
      <c r="V1" s="331"/>
      <c r="W1" s="331"/>
      <c r="X1" s="331"/>
    </row>
    <row r="2" spans="1:24" s="209" customFormat="1" ht="15" customHeight="1">
      <c r="A2" s="296"/>
      <c r="B2" s="297"/>
      <c r="C2" s="331"/>
      <c r="D2" s="3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331"/>
      <c r="P2" s="331"/>
      <c r="Q2" s="331"/>
      <c r="R2" s="296" t="s">
        <v>2039</v>
      </c>
      <c r="S2" s="297" t="str">
        <f>Home!$J$25</f>
        <v/>
      </c>
      <c r="T2" s="331"/>
      <c r="U2" s="331"/>
      <c r="V2" s="331"/>
      <c r="W2" s="331"/>
      <c r="X2" s="331"/>
    </row>
    <row r="3" spans="1:24" s="209" customFormat="1" ht="15" customHeight="1">
      <c r="A3" s="331"/>
      <c r="B3" s="331"/>
      <c r="C3" s="331"/>
      <c r="D3" s="331"/>
      <c r="E3" s="731"/>
      <c r="F3" s="731"/>
      <c r="G3" s="731"/>
      <c r="H3" s="731"/>
      <c r="I3" s="731"/>
      <c r="J3" s="731"/>
      <c r="K3" s="731"/>
      <c r="L3" s="731"/>
      <c r="M3" s="731"/>
      <c r="N3" s="731"/>
      <c r="O3" s="331"/>
      <c r="P3" s="331"/>
      <c r="Q3" s="331"/>
      <c r="R3" s="331"/>
      <c r="S3" s="331"/>
      <c r="T3" s="331"/>
      <c r="U3" s="331"/>
      <c r="V3" s="331"/>
      <c r="W3" s="331"/>
      <c r="X3" s="331"/>
    </row>
    <row r="4" spans="1:24" s="209" customFormat="1" ht="14.25" customHeight="1">
      <c r="A4" s="331"/>
      <c r="B4" s="331"/>
      <c r="C4" s="331"/>
      <c r="D4" s="331"/>
      <c r="E4" s="731"/>
      <c r="F4" s="731"/>
      <c r="G4" s="731"/>
      <c r="H4" s="731"/>
      <c r="I4" s="731"/>
      <c r="J4" s="731"/>
      <c r="K4" s="731"/>
      <c r="L4" s="731"/>
      <c r="M4" s="731"/>
      <c r="N4" s="731"/>
      <c r="O4" s="331"/>
      <c r="P4" s="331"/>
      <c r="Q4" s="331"/>
      <c r="R4" s="331"/>
      <c r="S4" s="331"/>
      <c r="T4" s="331"/>
      <c r="U4" s="331"/>
      <c r="V4" s="331"/>
      <c r="W4" s="331"/>
      <c r="X4" s="331"/>
    </row>
    <row r="5" spans="1:24">
      <c r="A5" s="299"/>
      <c r="B5" s="299"/>
      <c r="C5" s="299"/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299"/>
      <c r="O5" s="299"/>
      <c r="P5" s="299"/>
      <c r="Q5" s="299"/>
      <c r="R5" s="299"/>
      <c r="S5" s="299"/>
      <c r="T5" s="299"/>
      <c r="U5" s="299"/>
      <c r="V5" s="299"/>
      <c r="W5" s="299"/>
      <c r="X5" s="299"/>
    </row>
    <row r="6" spans="1:24">
      <c r="A6" s="299"/>
      <c r="B6" s="299"/>
      <c r="C6" s="299"/>
      <c r="D6" s="299"/>
      <c r="E6" s="299"/>
      <c r="F6" s="299"/>
      <c r="G6" s="299"/>
      <c r="H6" s="299"/>
      <c r="I6" s="299"/>
      <c r="J6" s="299"/>
      <c r="K6" s="299"/>
      <c r="L6" s="299"/>
      <c r="M6" s="299"/>
      <c r="N6" s="299"/>
      <c r="O6" s="299"/>
      <c r="P6" s="299"/>
      <c r="Q6" s="299"/>
      <c r="R6" s="299"/>
      <c r="S6" s="299"/>
      <c r="T6" s="299"/>
      <c r="U6" s="299"/>
      <c r="V6" s="299"/>
      <c r="W6" s="299"/>
      <c r="X6" s="299"/>
    </row>
    <row r="7" spans="1:24">
      <c r="A7" s="309"/>
      <c r="B7" s="309"/>
      <c r="C7" s="309"/>
      <c r="D7" s="309"/>
      <c r="E7" s="309"/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09"/>
      <c r="R7" s="309"/>
      <c r="S7" s="309"/>
      <c r="T7" s="309"/>
      <c r="U7" s="309"/>
      <c r="V7" s="309"/>
      <c r="W7" s="309"/>
      <c r="X7" s="299"/>
    </row>
    <row r="8" spans="1:24">
      <c r="A8" s="309"/>
      <c r="B8" s="309"/>
      <c r="C8" s="309"/>
      <c r="D8" s="309"/>
      <c r="E8" s="309"/>
      <c r="F8" s="309"/>
      <c r="G8" s="309"/>
      <c r="H8" s="309"/>
      <c r="I8" s="309"/>
      <c r="J8" s="309"/>
      <c r="K8" s="309"/>
      <c r="L8" s="309"/>
      <c r="M8" s="309"/>
      <c r="N8" s="309"/>
      <c r="O8" s="301"/>
      <c r="P8" s="301"/>
      <c r="Q8" s="309"/>
      <c r="R8" s="309"/>
      <c r="S8" s="309"/>
      <c r="T8" s="309"/>
      <c r="U8" s="309"/>
      <c r="V8" s="309"/>
      <c r="W8" s="309"/>
      <c r="X8" s="299"/>
    </row>
    <row r="9" spans="1:24" ht="18.75">
      <c r="A9" s="309"/>
      <c r="B9" s="309"/>
      <c r="C9" s="309"/>
      <c r="D9" s="309"/>
      <c r="E9" s="732"/>
      <c r="F9" s="732"/>
      <c r="G9" s="737" t="s">
        <v>35</v>
      </c>
      <c r="H9" s="737"/>
      <c r="I9" s="737"/>
      <c r="J9" s="737"/>
      <c r="K9" s="733"/>
      <c r="L9" s="733"/>
      <c r="M9" s="309"/>
      <c r="N9" s="309"/>
      <c r="O9" s="301"/>
      <c r="P9" s="301"/>
      <c r="Q9" s="309"/>
      <c r="R9" s="309"/>
      <c r="S9" s="309"/>
      <c r="T9" s="309"/>
      <c r="U9" s="309"/>
      <c r="V9" s="309"/>
      <c r="W9" s="309"/>
      <c r="X9" s="299"/>
    </row>
    <row r="10" spans="1:24" ht="18.75">
      <c r="A10" s="309"/>
      <c r="B10" s="309"/>
      <c r="C10" s="309"/>
      <c r="D10" s="309"/>
      <c r="E10" s="332"/>
      <c r="F10" s="332"/>
      <c r="G10" s="333"/>
      <c r="H10" s="333"/>
      <c r="I10" s="333"/>
      <c r="J10" s="333"/>
      <c r="K10" s="332"/>
      <c r="L10" s="332"/>
      <c r="M10" s="309"/>
      <c r="N10" s="309"/>
      <c r="O10" s="301"/>
      <c r="P10" s="301"/>
      <c r="Q10" s="301"/>
      <c r="R10" s="301"/>
      <c r="S10" s="301"/>
      <c r="T10" s="301"/>
      <c r="U10" s="301"/>
      <c r="V10" s="301"/>
      <c r="W10" s="301"/>
      <c r="X10" s="299"/>
    </row>
    <row r="11" spans="1:24" ht="21.75" customHeight="1">
      <c r="A11" s="309"/>
      <c r="B11" s="309"/>
      <c r="C11" s="309"/>
      <c r="D11" s="732" t="s">
        <v>2145</v>
      </c>
      <c r="E11" s="732"/>
      <c r="F11" s="736"/>
      <c r="G11" s="259"/>
      <c r="H11" s="334"/>
      <c r="I11" s="735"/>
      <c r="J11" s="735"/>
      <c r="K11" s="335"/>
      <c r="L11" s="335"/>
      <c r="M11" s="335"/>
      <c r="N11" s="309"/>
      <c r="O11" s="301"/>
      <c r="P11" s="301"/>
      <c r="Q11" s="301"/>
      <c r="R11" s="301"/>
      <c r="S11" s="301"/>
      <c r="T11" s="301"/>
      <c r="U11" s="301"/>
      <c r="V11" s="301"/>
      <c r="W11" s="301"/>
      <c r="X11" s="299"/>
    </row>
    <row r="12" spans="1:24" ht="21.75" customHeight="1">
      <c r="A12" s="309"/>
      <c r="B12" s="309"/>
      <c r="C12" s="309"/>
      <c r="D12" s="493"/>
      <c r="E12" s="493"/>
      <c r="F12" s="493"/>
      <c r="G12" s="495"/>
      <c r="H12" s="495"/>
      <c r="I12" s="495"/>
      <c r="J12" s="495"/>
      <c r="K12" s="335"/>
      <c r="L12" s="335"/>
      <c r="M12" s="335"/>
      <c r="N12" s="309"/>
      <c r="O12" s="301"/>
      <c r="P12" s="301"/>
      <c r="Q12" s="301"/>
      <c r="R12" s="301"/>
      <c r="S12" s="301"/>
      <c r="T12" s="301"/>
      <c r="U12" s="301"/>
      <c r="V12" s="301"/>
      <c r="W12" s="301"/>
      <c r="X12" s="299"/>
    </row>
    <row r="13" spans="1:24" ht="15" customHeight="1" thickBot="1">
      <c r="A13" s="309"/>
      <c r="B13" s="309"/>
      <c r="C13" s="309"/>
      <c r="D13" s="309"/>
      <c r="E13" s="335"/>
      <c r="F13" s="336"/>
      <c r="G13" s="457"/>
      <c r="H13" s="457"/>
      <c r="I13" s="505" t="s">
        <v>96</v>
      </c>
      <c r="J13" s="505"/>
      <c r="K13" s="734" t="s">
        <v>83</v>
      </c>
      <c r="L13" s="734"/>
      <c r="M13" s="335"/>
      <c r="N13" s="309"/>
      <c r="O13" s="301"/>
      <c r="P13" s="301"/>
      <c r="Q13" s="301"/>
      <c r="R13" s="301"/>
      <c r="S13" s="301"/>
      <c r="T13" s="301"/>
      <c r="U13" s="301"/>
      <c r="V13" s="301"/>
      <c r="W13" s="301"/>
      <c r="X13" s="299"/>
    </row>
    <row r="14" spans="1:24" ht="15" customHeight="1" thickTop="1">
      <c r="A14" s="309"/>
      <c r="B14" s="309"/>
      <c r="C14" s="309"/>
      <c r="D14" s="309"/>
      <c r="E14" s="337"/>
      <c r="F14" s="335"/>
      <c r="G14" s="335"/>
      <c r="H14" s="335"/>
      <c r="M14" s="309"/>
      <c r="N14" s="309"/>
      <c r="O14" s="301"/>
      <c r="P14" s="299"/>
      <c r="Q14" s="299"/>
      <c r="R14" s="299"/>
      <c r="S14" s="299"/>
      <c r="T14" s="299"/>
      <c r="U14" s="299"/>
      <c r="V14" s="299"/>
      <c r="W14" s="299"/>
      <c r="X14" s="299"/>
    </row>
    <row r="15" spans="1:24" ht="15" customHeight="1">
      <c r="A15" s="309"/>
      <c r="B15" s="309"/>
      <c r="C15" s="309"/>
      <c r="D15" s="309"/>
      <c r="E15" s="337"/>
      <c r="F15" s="335"/>
      <c r="G15" s="738" t="s">
        <v>751</v>
      </c>
      <c r="H15" s="738"/>
      <c r="I15" s="497" t="str">
        <f>IFERROR(VLOOKUP(G$11,TOPF!A:C,2,0),"")</f>
        <v/>
      </c>
      <c r="J15" s="502" t="str">
        <f>IFERROR(VLOOKUP(G$11,TOPF!A:C,3,0),"")</f>
        <v/>
      </c>
      <c r="K15" s="354" t="str">
        <f>IFERROR(VLOOKUP(J15,P:Q,2,0),"")</f>
        <v/>
      </c>
      <c r="L15" s="299"/>
      <c r="M15" s="309"/>
      <c r="N15" s="309"/>
      <c r="O15" s="301"/>
      <c r="P15" s="299"/>
      <c r="Q15" s="299"/>
      <c r="R15" s="299"/>
      <c r="S15" s="299"/>
      <c r="T15" s="299"/>
      <c r="U15" s="299"/>
      <c r="V15" s="299"/>
      <c r="W15" s="299"/>
      <c r="X15" s="299"/>
    </row>
    <row r="16" spans="1:24" ht="15" customHeight="1">
      <c r="A16" s="309"/>
      <c r="B16" s="309"/>
      <c r="C16" s="309"/>
      <c r="D16" s="309"/>
      <c r="E16" s="337"/>
      <c r="F16" s="335"/>
      <c r="G16" s="354"/>
      <c r="H16" s="354"/>
      <c r="I16" s="504"/>
      <c r="J16" s="496"/>
      <c r="K16" s="494"/>
      <c r="L16" s="339"/>
      <c r="M16" s="309"/>
      <c r="N16" s="309"/>
      <c r="O16" s="301"/>
      <c r="P16" s="299"/>
      <c r="Q16" s="299"/>
      <c r="R16" s="299"/>
      <c r="S16" s="299"/>
      <c r="T16" s="299"/>
      <c r="U16" s="299"/>
      <c r="V16" s="299"/>
      <c r="W16" s="299"/>
      <c r="X16" s="299"/>
    </row>
    <row r="17" spans="1:24" ht="15" customHeight="1">
      <c r="A17" s="309"/>
      <c r="B17" s="309"/>
      <c r="C17" s="309"/>
      <c r="D17" s="309"/>
      <c r="E17" s="309"/>
      <c r="F17" s="340"/>
      <c r="G17" s="738" t="s">
        <v>5</v>
      </c>
      <c r="H17" s="738"/>
      <c r="I17" s="497" t="str">
        <f>IFERROR(VLOOKUP(G$11,TOPF!E:G,2,0),"")</f>
        <v/>
      </c>
      <c r="J17" s="502" t="str">
        <f>IFERROR(VLOOKUP(G$11,TOPF!E:G,3,0),"")</f>
        <v/>
      </c>
      <c r="K17" s="354" t="str">
        <f>IFERROR(VLOOKUP(J17,P:Q,2,0),"")</f>
        <v/>
      </c>
      <c r="L17" s="299"/>
      <c r="M17" s="299"/>
      <c r="N17" s="309"/>
      <c r="O17" s="301"/>
      <c r="P17" s="299"/>
      <c r="Q17" s="299"/>
      <c r="R17" s="299"/>
      <c r="S17" s="299"/>
      <c r="T17" s="299"/>
      <c r="U17" s="299"/>
      <c r="V17" s="299"/>
      <c r="W17" s="299"/>
      <c r="X17" s="299"/>
    </row>
    <row r="18" spans="1:24" ht="15.75">
      <c r="A18" s="309"/>
      <c r="B18" s="309"/>
      <c r="C18" s="309"/>
      <c r="D18" s="309"/>
      <c r="E18" s="309"/>
      <c r="F18" s="337"/>
      <c r="G18" s="501"/>
      <c r="H18" s="354"/>
      <c r="I18" s="497"/>
      <c r="J18" s="502"/>
      <c r="K18" s="354"/>
      <c r="L18" s="299"/>
      <c r="M18" s="299"/>
      <c r="N18" s="309"/>
      <c r="O18" s="301"/>
      <c r="P18" s="299"/>
      <c r="Q18" s="299"/>
      <c r="R18" s="299"/>
      <c r="S18" s="299"/>
      <c r="T18" s="299"/>
      <c r="U18" s="299"/>
      <c r="V18" s="299"/>
      <c r="W18" s="299"/>
      <c r="X18" s="299"/>
    </row>
    <row r="19" spans="1:24" ht="15.75">
      <c r="A19" s="309"/>
      <c r="B19" s="309"/>
      <c r="C19" s="309"/>
      <c r="D19" s="309"/>
      <c r="E19" s="309"/>
      <c r="F19" s="340"/>
      <c r="G19" s="738" t="s">
        <v>6</v>
      </c>
      <c r="H19" s="738"/>
      <c r="I19" s="497" t="str">
        <f>IFERROR(VLOOKUP(G$11,TOPF!I:K,2,0),"")</f>
        <v/>
      </c>
      <c r="J19" s="502" t="str">
        <f>IFERROR(VLOOKUP(G$11,TOPF!I:K,3,0),"")</f>
        <v/>
      </c>
      <c r="K19" s="354" t="str">
        <f>IFERROR(VLOOKUP(J19,P:Q,2,0),"")</f>
        <v/>
      </c>
      <c r="L19" s="299"/>
      <c r="M19" s="299"/>
      <c r="N19" s="309"/>
      <c r="O19" s="301"/>
      <c r="P19" s="299"/>
      <c r="Q19" s="299"/>
      <c r="R19" s="299"/>
      <c r="S19" s="299"/>
      <c r="T19" s="299"/>
      <c r="U19" s="299"/>
      <c r="V19" s="299"/>
      <c r="W19" s="299"/>
      <c r="X19" s="299"/>
    </row>
    <row r="20" spans="1:24" ht="15.75">
      <c r="A20" s="309"/>
      <c r="B20" s="309"/>
      <c r="C20" s="309"/>
      <c r="D20" s="309"/>
      <c r="E20" s="309"/>
      <c r="F20" s="337"/>
      <c r="G20" s="501"/>
      <c r="H20" s="356"/>
      <c r="I20" s="498"/>
      <c r="J20" s="503"/>
      <c r="K20" s="354"/>
      <c r="L20" s="299"/>
      <c r="M20" s="299"/>
      <c r="N20" s="309"/>
      <c r="O20" s="301"/>
      <c r="P20" s="299"/>
      <c r="Q20" s="299"/>
      <c r="R20" s="299"/>
      <c r="S20" s="299"/>
      <c r="T20" s="299"/>
      <c r="U20" s="299"/>
      <c r="V20" s="299"/>
      <c r="W20" s="299"/>
      <c r="X20" s="299"/>
    </row>
    <row r="21" spans="1:24" ht="15.75">
      <c r="A21" s="309"/>
      <c r="B21" s="309"/>
      <c r="C21" s="309"/>
      <c r="D21" s="309"/>
      <c r="E21" s="309"/>
      <c r="F21" s="340"/>
      <c r="G21" s="738" t="s">
        <v>7</v>
      </c>
      <c r="H21" s="738"/>
      <c r="I21" s="497" t="str">
        <f>IFERROR(VLOOKUP(G$11,TOPF!M:O,2,0),"")</f>
        <v/>
      </c>
      <c r="J21" s="502" t="str">
        <f>IFERROR(VLOOKUP(G$11,TOPF!M:O,3,0),"")</f>
        <v/>
      </c>
      <c r="K21" s="354" t="str">
        <f>IFERROR(VLOOKUP(J21,P:Q,2,0),"")</f>
        <v/>
      </c>
      <c r="L21" s="299"/>
      <c r="M21" s="299"/>
      <c r="N21" s="309"/>
      <c r="O21" s="298"/>
      <c r="P21" s="298"/>
      <c r="Q21" s="298"/>
      <c r="R21" s="298"/>
      <c r="S21" s="298"/>
      <c r="T21" s="299"/>
      <c r="U21" s="299"/>
      <c r="V21" s="299"/>
      <c r="W21" s="299"/>
      <c r="X21" s="299"/>
    </row>
    <row r="22" spans="1:24">
      <c r="A22" s="309"/>
      <c r="B22" s="309"/>
      <c r="C22" s="309"/>
      <c r="D22" s="309"/>
      <c r="E22" s="309"/>
      <c r="F22" s="309"/>
      <c r="G22" s="356"/>
      <c r="H22" s="356"/>
      <c r="I22" s="498"/>
      <c r="J22" s="503"/>
      <c r="K22" s="354"/>
      <c r="L22" s="299"/>
      <c r="M22" s="299"/>
      <c r="N22" s="309"/>
      <c r="O22" s="298"/>
      <c r="P22" s="298"/>
      <c r="Q22" s="298"/>
      <c r="R22" s="298"/>
      <c r="S22" s="298"/>
      <c r="T22" s="299"/>
      <c r="U22" s="299"/>
      <c r="V22" s="299"/>
      <c r="W22" s="299"/>
      <c r="X22" s="299"/>
    </row>
    <row r="23" spans="1:24">
      <c r="A23" s="309"/>
      <c r="B23" s="309"/>
      <c r="C23" s="309"/>
      <c r="D23" s="309"/>
      <c r="E23" s="309"/>
      <c r="F23" s="341"/>
      <c r="G23" s="739" t="s">
        <v>8</v>
      </c>
      <c r="H23" s="739"/>
      <c r="I23" s="497" t="str">
        <f>IFERROR(VLOOKUP(G$11,TOPF!Q:S,2,0),"")</f>
        <v/>
      </c>
      <c r="J23" s="502" t="str">
        <f>IFERROR(VLOOKUP(G$11,TOPF!Q:S,3,0),"")</f>
        <v/>
      </c>
      <c r="K23" s="354" t="str">
        <f>IFERROR(VLOOKUP(J23,P:Q,2,0),"")</f>
        <v/>
      </c>
      <c r="L23" s="299"/>
      <c r="M23" s="299"/>
      <c r="N23" s="309"/>
      <c r="O23" s="298"/>
      <c r="P23" s="298"/>
      <c r="Q23" s="298"/>
      <c r="R23" s="298"/>
      <c r="S23" s="298"/>
      <c r="T23" s="299"/>
      <c r="U23" s="299"/>
      <c r="V23" s="299"/>
      <c r="W23" s="299"/>
      <c r="X23" s="299"/>
    </row>
    <row r="24" spans="1:24" ht="15.75">
      <c r="A24" s="309"/>
      <c r="B24" s="309"/>
      <c r="C24" s="309"/>
      <c r="D24" s="309"/>
      <c r="E24" s="309"/>
      <c r="F24" s="309"/>
      <c r="G24" s="309"/>
      <c r="H24" s="309"/>
      <c r="I24" s="309"/>
      <c r="J24" s="309"/>
      <c r="K24" s="309"/>
      <c r="L24" s="309"/>
      <c r="M24" s="309"/>
      <c r="N24" s="309"/>
      <c r="O24" s="298"/>
      <c r="P24" s="310">
        <v>0</v>
      </c>
      <c r="Q24" s="310" t="s">
        <v>1863</v>
      </c>
      <c r="R24" s="298"/>
      <c r="S24" s="298"/>
      <c r="T24" s="301"/>
      <c r="U24" s="301"/>
      <c r="V24" s="301"/>
      <c r="W24" s="301"/>
      <c r="X24" s="299"/>
    </row>
    <row r="25" spans="1:24" ht="15.75">
      <c r="A25" s="309"/>
      <c r="B25" s="309"/>
      <c r="C25" s="309"/>
      <c r="D25" s="309"/>
      <c r="E25" s="309"/>
      <c r="F25" s="309"/>
      <c r="G25" s="309"/>
      <c r="H25" s="309"/>
      <c r="I25" s="309"/>
      <c r="J25" s="309"/>
      <c r="K25" s="309"/>
      <c r="L25" s="309"/>
      <c r="M25" s="309"/>
      <c r="N25" s="309"/>
      <c r="O25" s="298"/>
      <c r="P25" s="310">
        <v>0</v>
      </c>
      <c r="Q25" s="310" t="s">
        <v>1866</v>
      </c>
      <c r="R25" s="298"/>
      <c r="S25" s="298"/>
      <c r="T25" s="301"/>
      <c r="U25" s="301"/>
      <c r="V25" s="301"/>
      <c r="W25" s="301"/>
      <c r="X25" s="299"/>
    </row>
    <row r="26" spans="1:24" ht="15.75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309"/>
      <c r="M26" s="309"/>
      <c r="N26" s="309"/>
      <c r="O26" s="298"/>
      <c r="P26" s="310">
        <v>0.1</v>
      </c>
      <c r="Q26" s="310" t="s">
        <v>41</v>
      </c>
      <c r="R26" s="298"/>
      <c r="S26" s="298"/>
      <c r="T26" s="301"/>
      <c r="U26" s="301"/>
      <c r="V26" s="301"/>
      <c r="W26" s="301"/>
      <c r="X26" s="299"/>
    </row>
    <row r="27" spans="1:24" ht="15.75">
      <c r="A27" s="309"/>
      <c r="B27" s="309"/>
      <c r="C27" s="309"/>
      <c r="D27" s="309"/>
      <c r="E27" s="309"/>
      <c r="F27" s="309"/>
      <c r="G27" s="309"/>
      <c r="H27" s="309"/>
      <c r="I27" s="309"/>
      <c r="J27" s="309"/>
      <c r="K27" s="309"/>
      <c r="L27" s="309"/>
      <c r="M27" s="309"/>
      <c r="N27" s="309"/>
      <c r="O27" s="298"/>
      <c r="P27" s="310">
        <v>0.2</v>
      </c>
      <c r="Q27" s="310" t="s">
        <v>98</v>
      </c>
      <c r="R27" s="298"/>
      <c r="S27" s="298"/>
      <c r="T27" s="301"/>
      <c r="U27" s="301"/>
      <c r="V27" s="301"/>
      <c r="W27" s="301"/>
      <c r="X27" s="299"/>
    </row>
    <row r="28" spans="1:24" ht="15.75">
      <c r="A28" s="309"/>
      <c r="B28" s="309"/>
      <c r="C28" s="309"/>
      <c r="D28" s="309"/>
      <c r="E28" s="309"/>
      <c r="F28" s="309"/>
      <c r="G28" s="309"/>
      <c r="H28" s="309"/>
      <c r="I28" s="309"/>
      <c r="J28" s="309"/>
      <c r="K28" s="309"/>
      <c r="L28" s="309"/>
      <c r="M28" s="309"/>
      <c r="N28" s="309"/>
      <c r="O28" s="298"/>
      <c r="P28" s="310">
        <v>0.3</v>
      </c>
      <c r="Q28" s="310" t="s">
        <v>99</v>
      </c>
      <c r="R28" s="298"/>
      <c r="S28" s="298"/>
      <c r="T28" s="301"/>
      <c r="U28" s="301"/>
      <c r="V28" s="301"/>
      <c r="W28" s="301"/>
      <c r="X28" s="299"/>
    </row>
    <row r="29" spans="1:24" ht="15.75">
      <c r="A29" s="309"/>
      <c r="B29" s="309"/>
      <c r="C29" s="309"/>
      <c r="D29" s="309"/>
      <c r="E29" s="309"/>
      <c r="F29" s="309"/>
      <c r="G29" s="309"/>
      <c r="H29" s="309"/>
      <c r="I29" s="309"/>
      <c r="J29" s="309"/>
      <c r="K29" s="309"/>
      <c r="L29" s="309"/>
      <c r="M29" s="309"/>
      <c r="N29" s="309"/>
      <c r="O29" s="298"/>
      <c r="P29" s="310">
        <v>0.4</v>
      </c>
      <c r="Q29" s="310" t="s">
        <v>42</v>
      </c>
      <c r="R29" s="298"/>
      <c r="S29" s="298"/>
      <c r="T29" s="301"/>
      <c r="U29" s="301"/>
      <c r="V29" s="301"/>
      <c r="W29" s="301"/>
      <c r="X29" s="299"/>
    </row>
    <row r="30" spans="1:24" ht="15.75">
      <c r="A30" s="309"/>
      <c r="B30" s="309"/>
      <c r="C30" s="309"/>
      <c r="D30" s="309"/>
      <c r="E30" s="309"/>
      <c r="F30" s="309"/>
      <c r="G30" s="309"/>
      <c r="H30" s="309"/>
      <c r="I30" s="309"/>
      <c r="J30" s="309"/>
      <c r="K30" s="309"/>
      <c r="L30" s="309"/>
      <c r="M30" s="309"/>
      <c r="N30" s="309"/>
      <c r="O30" s="298"/>
      <c r="P30" s="310">
        <v>0.5</v>
      </c>
      <c r="Q30" s="310" t="s">
        <v>100</v>
      </c>
      <c r="R30" s="298"/>
      <c r="S30" s="298"/>
      <c r="T30" s="301"/>
      <c r="U30" s="301"/>
      <c r="V30" s="301"/>
      <c r="W30" s="301"/>
      <c r="X30" s="299"/>
    </row>
    <row r="31" spans="1:24" ht="15.75">
      <c r="A31" s="309"/>
      <c r="B31" s="309"/>
      <c r="C31" s="309"/>
      <c r="D31" s="309"/>
      <c r="E31" s="309"/>
      <c r="F31" s="309"/>
      <c r="G31" s="309"/>
      <c r="H31" s="309"/>
      <c r="I31" s="309"/>
      <c r="J31" s="309"/>
      <c r="K31" s="309"/>
      <c r="L31" s="309"/>
      <c r="M31" s="309"/>
      <c r="N31" s="309"/>
      <c r="O31" s="298"/>
      <c r="P31" s="310">
        <v>0.6</v>
      </c>
      <c r="Q31" s="310" t="s">
        <v>1877</v>
      </c>
      <c r="R31" s="298"/>
      <c r="S31" s="298"/>
      <c r="T31" s="301"/>
      <c r="U31" s="301"/>
      <c r="V31" s="301"/>
      <c r="W31" s="301"/>
      <c r="X31" s="299"/>
    </row>
    <row r="32" spans="1:24" ht="15.75">
      <c r="A32" s="309"/>
      <c r="B32" s="309"/>
      <c r="C32" s="309"/>
      <c r="D32" s="309"/>
      <c r="E32" s="309"/>
      <c r="F32" s="309"/>
      <c r="G32" s="309"/>
      <c r="H32" s="309"/>
      <c r="I32" s="309"/>
      <c r="J32" s="309"/>
      <c r="K32" s="309"/>
      <c r="L32" s="309"/>
      <c r="M32" s="309"/>
      <c r="N32" s="309"/>
      <c r="O32" s="298"/>
      <c r="P32" s="310">
        <v>0.7</v>
      </c>
      <c r="Q32" s="310" t="s">
        <v>1880</v>
      </c>
      <c r="R32" s="298"/>
      <c r="S32" s="298"/>
      <c r="T32" s="301"/>
      <c r="U32" s="301"/>
      <c r="V32" s="301"/>
      <c r="W32" s="301"/>
      <c r="X32" s="299"/>
    </row>
    <row r="33" spans="1:24" ht="15.75">
      <c r="A33" s="309"/>
      <c r="B33" s="309"/>
      <c r="C33" s="309"/>
      <c r="D33" s="309"/>
      <c r="E33" s="309"/>
      <c r="F33" s="309"/>
      <c r="G33" s="309"/>
      <c r="H33" s="309"/>
      <c r="I33" s="309"/>
      <c r="J33" s="309"/>
      <c r="K33" s="309"/>
      <c r="L33" s="309"/>
      <c r="M33" s="309"/>
      <c r="N33" s="309"/>
      <c r="O33" s="298"/>
      <c r="P33" s="310">
        <v>0.8</v>
      </c>
      <c r="Q33" s="310" t="s">
        <v>1883</v>
      </c>
      <c r="R33" s="298"/>
      <c r="S33" s="298"/>
      <c r="T33" s="301"/>
      <c r="U33" s="301"/>
      <c r="V33" s="301"/>
      <c r="W33" s="301"/>
      <c r="X33" s="299"/>
    </row>
    <row r="34" spans="1:24" ht="15.75">
      <c r="A34" s="299"/>
      <c r="B34" s="299"/>
      <c r="C34" s="299"/>
      <c r="D34" s="299"/>
      <c r="E34" s="299"/>
      <c r="F34" s="299"/>
      <c r="G34" s="299"/>
      <c r="H34" s="299"/>
      <c r="I34" s="299"/>
      <c r="J34" s="299"/>
      <c r="K34" s="299"/>
      <c r="L34" s="299"/>
      <c r="M34" s="299"/>
      <c r="N34" s="299"/>
      <c r="O34" s="298"/>
      <c r="P34" s="310">
        <v>1</v>
      </c>
      <c r="Q34" s="310" t="s">
        <v>1857</v>
      </c>
      <c r="R34" s="298"/>
      <c r="S34" s="298"/>
      <c r="T34" s="301"/>
      <c r="U34" s="301"/>
      <c r="V34" s="301"/>
      <c r="W34" s="301"/>
      <c r="X34" s="299"/>
    </row>
    <row r="35" spans="1:24" ht="15.75">
      <c r="A35" s="299"/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8"/>
      <c r="P35" s="310">
        <v>1</v>
      </c>
      <c r="Q35" s="310" t="s">
        <v>43</v>
      </c>
      <c r="R35" s="298"/>
      <c r="S35" s="298"/>
      <c r="T35" s="301"/>
      <c r="U35" s="301"/>
      <c r="V35" s="301"/>
      <c r="W35" s="301"/>
      <c r="X35" s="299"/>
    </row>
    <row r="36" spans="1:24" ht="15.75">
      <c r="A36" s="299"/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8"/>
      <c r="P36" s="310">
        <v>2</v>
      </c>
      <c r="Q36" s="310" t="s">
        <v>44</v>
      </c>
      <c r="R36" s="298"/>
      <c r="S36" s="298"/>
      <c r="T36" s="301"/>
      <c r="U36" s="301"/>
      <c r="V36" s="301"/>
      <c r="W36" s="301"/>
      <c r="X36" s="299"/>
    </row>
    <row r="37" spans="1:24" ht="15.75">
      <c r="A37" s="299"/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8"/>
      <c r="P37" s="310">
        <v>3</v>
      </c>
      <c r="Q37" s="310" t="s">
        <v>101</v>
      </c>
      <c r="R37" s="298"/>
      <c r="S37" s="298"/>
      <c r="T37" s="301"/>
      <c r="U37" s="301"/>
      <c r="V37" s="301"/>
      <c r="W37" s="301"/>
      <c r="X37" s="299"/>
    </row>
    <row r="38" spans="1:24" ht="15.75">
      <c r="A38" s="299"/>
      <c r="B38" s="299"/>
      <c r="C38" s="299"/>
      <c r="D38" s="299"/>
      <c r="E38" s="299"/>
      <c r="F38" s="299"/>
      <c r="G38" s="299"/>
      <c r="H38" s="299"/>
      <c r="I38" s="299"/>
      <c r="J38" s="299"/>
      <c r="K38" s="299"/>
      <c r="L38" s="299"/>
      <c r="M38" s="299"/>
      <c r="N38" s="299"/>
      <c r="O38" s="298"/>
      <c r="P38" s="310">
        <v>4</v>
      </c>
      <c r="Q38" s="310" t="s">
        <v>102</v>
      </c>
      <c r="R38" s="298"/>
      <c r="S38" s="298"/>
      <c r="T38" s="301"/>
      <c r="U38" s="301"/>
      <c r="V38" s="301"/>
      <c r="W38" s="301"/>
      <c r="X38" s="299"/>
    </row>
    <row r="39" spans="1:24" ht="15.75">
      <c r="A39" s="299"/>
      <c r="B39" s="299"/>
      <c r="C39" s="299"/>
      <c r="D39" s="299"/>
      <c r="E39" s="299"/>
      <c r="F39" s="299"/>
      <c r="G39" s="299"/>
      <c r="H39" s="299"/>
      <c r="I39" s="299"/>
      <c r="J39" s="299"/>
      <c r="K39" s="299"/>
      <c r="L39" s="299"/>
      <c r="M39" s="299"/>
      <c r="N39" s="299"/>
      <c r="O39" s="298"/>
      <c r="P39" s="310">
        <v>5</v>
      </c>
      <c r="Q39" s="310" t="s">
        <v>45</v>
      </c>
      <c r="R39" s="298"/>
      <c r="S39" s="298"/>
      <c r="T39" s="301"/>
      <c r="U39" s="301"/>
      <c r="V39" s="301"/>
      <c r="W39" s="301"/>
      <c r="X39" s="299"/>
    </row>
    <row r="40" spans="1:24" ht="15.75">
      <c r="A40" s="299"/>
      <c r="B40" s="299"/>
      <c r="C40" s="299"/>
      <c r="D40" s="299"/>
      <c r="E40" s="299"/>
      <c r="F40" s="299"/>
      <c r="G40" s="299"/>
      <c r="H40" s="299"/>
      <c r="I40" s="299"/>
      <c r="J40" s="299"/>
      <c r="K40" s="299"/>
      <c r="L40" s="299"/>
      <c r="M40" s="299"/>
      <c r="N40" s="299"/>
      <c r="O40" s="298"/>
      <c r="P40" s="310">
        <v>6</v>
      </c>
      <c r="Q40" s="310" t="s">
        <v>103</v>
      </c>
      <c r="R40" s="298"/>
      <c r="S40" s="298"/>
      <c r="T40" s="301"/>
      <c r="U40" s="301"/>
      <c r="V40" s="301"/>
      <c r="W40" s="301"/>
      <c r="X40" s="299"/>
    </row>
    <row r="41" spans="1:24" ht="15.75">
      <c r="A41" s="299"/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8"/>
      <c r="P41" s="310">
        <v>7</v>
      </c>
      <c r="Q41" s="310" t="s">
        <v>104</v>
      </c>
      <c r="R41" s="298"/>
      <c r="S41" s="298"/>
      <c r="T41" s="301"/>
      <c r="U41" s="301"/>
      <c r="V41" s="301"/>
      <c r="W41" s="301"/>
      <c r="X41" s="299"/>
    </row>
    <row r="42" spans="1:24" ht="15.75">
      <c r="A42" s="299"/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8"/>
      <c r="P42" s="310">
        <v>8</v>
      </c>
      <c r="Q42" s="310" t="s">
        <v>105</v>
      </c>
      <c r="R42" s="298"/>
      <c r="S42" s="298"/>
      <c r="T42" s="301"/>
      <c r="U42" s="301"/>
      <c r="V42" s="301"/>
      <c r="W42" s="301"/>
      <c r="X42" s="299"/>
    </row>
    <row r="43" spans="1:24" ht="15.75">
      <c r="A43" s="299"/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8"/>
      <c r="P43" s="310">
        <v>9</v>
      </c>
      <c r="Q43" s="310" t="s">
        <v>46</v>
      </c>
      <c r="R43" s="298"/>
      <c r="S43" s="298"/>
      <c r="T43" s="301"/>
      <c r="U43" s="301"/>
      <c r="V43" s="301"/>
      <c r="W43" s="301"/>
      <c r="X43" s="299"/>
    </row>
    <row r="44" spans="1:24" ht="15.75">
      <c r="A44" s="299"/>
      <c r="B44" s="299"/>
      <c r="C44" s="299"/>
      <c r="D44" s="299"/>
      <c r="E44" s="299"/>
      <c r="F44" s="299"/>
      <c r="G44" s="299"/>
      <c r="H44" s="299"/>
      <c r="I44" s="299"/>
      <c r="J44" s="299"/>
      <c r="K44" s="299"/>
      <c r="L44" s="299"/>
      <c r="M44" s="299"/>
      <c r="N44" s="299"/>
      <c r="O44" s="298"/>
      <c r="P44" s="310">
        <v>10</v>
      </c>
      <c r="Q44" s="310" t="s">
        <v>106</v>
      </c>
      <c r="R44" s="298"/>
      <c r="S44" s="298"/>
      <c r="T44" s="301"/>
      <c r="U44" s="301"/>
      <c r="V44" s="301"/>
      <c r="W44" s="301"/>
      <c r="X44" s="299"/>
    </row>
    <row r="45" spans="1:24" ht="15.75">
      <c r="A45" s="299"/>
      <c r="B45" s="299"/>
      <c r="C45" s="299"/>
      <c r="D45" s="299"/>
      <c r="E45" s="299"/>
      <c r="F45" s="299"/>
      <c r="G45" s="299"/>
      <c r="H45" s="299"/>
      <c r="I45" s="299"/>
      <c r="J45" s="299"/>
      <c r="K45" s="299"/>
      <c r="L45" s="299"/>
      <c r="M45" s="299"/>
      <c r="N45" s="299"/>
      <c r="O45" s="298"/>
      <c r="P45" s="310">
        <v>11</v>
      </c>
      <c r="Q45" s="310" t="s">
        <v>1899</v>
      </c>
      <c r="R45" s="298"/>
      <c r="S45" s="298"/>
      <c r="T45" s="301"/>
      <c r="U45" s="301"/>
      <c r="V45" s="301"/>
      <c r="W45" s="301"/>
      <c r="X45" s="299"/>
    </row>
    <row r="46" spans="1:24" ht="15.75">
      <c r="A46" s="299"/>
      <c r="B46" s="299"/>
      <c r="C46" s="299"/>
      <c r="D46" s="299"/>
      <c r="E46" s="299"/>
      <c r="F46" s="299"/>
      <c r="G46" s="299"/>
      <c r="H46" s="299"/>
      <c r="I46" s="299"/>
      <c r="J46" s="299"/>
      <c r="K46" s="299"/>
      <c r="L46" s="299"/>
      <c r="M46" s="299"/>
      <c r="N46" s="299"/>
      <c r="O46" s="298"/>
      <c r="P46" s="310">
        <v>12</v>
      </c>
      <c r="Q46" s="310" t="s">
        <v>107</v>
      </c>
      <c r="R46" s="298"/>
      <c r="S46" s="298"/>
      <c r="T46" s="301"/>
      <c r="U46" s="301"/>
      <c r="V46" s="301"/>
      <c r="W46" s="301"/>
      <c r="X46" s="299"/>
    </row>
    <row r="47" spans="1:24" ht="15.75">
      <c r="A47" s="299"/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8"/>
      <c r="P47" s="310">
        <v>13</v>
      </c>
      <c r="Q47" s="310" t="s">
        <v>108</v>
      </c>
      <c r="R47" s="298"/>
      <c r="S47" s="298"/>
      <c r="T47" s="301"/>
      <c r="U47" s="301"/>
      <c r="V47" s="301"/>
      <c r="W47" s="301"/>
      <c r="X47" s="299"/>
    </row>
    <row r="48" spans="1:24" ht="15.75">
      <c r="A48" s="299"/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8"/>
      <c r="P48" s="310">
        <v>14</v>
      </c>
      <c r="Q48" s="310" t="s">
        <v>109</v>
      </c>
      <c r="R48" s="298"/>
      <c r="S48" s="298"/>
      <c r="T48" s="301"/>
      <c r="U48" s="301"/>
      <c r="V48" s="301"/>
      <c r="W48" s="301"/>
      <c r="X48" s="299"/>
    </row>
    <row r="49" spans="1:24" ht="15.75">
      <c r="A49" s="299"/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8"/>
      <c r="P49" s="310">
        <v>15</v>
      </c>
      <c r="Q49" s="310" t="s">
        <v>1900</v>
      </c>
      <c r="R49" s="298"/>
      <c r="S49" s="298"/>
      <c r="T49" s="301"/>
      <c r="U49" s="301"/>
      <c r="V49" s="301"/>
      <c r="W49" s="301"/>
      <c r="X49" s="299"/>
    </row>
    <row r="50" spans="1:24" ht="15.75">
      <c r="A50" s="299"/>
      <c r="B50" s="299"/>
      <c r="C50" s="299"/>
      <c r="D50" s="299"/>
      <c r="E50" s="299"/>
      <c r="F50" s="299"/>
      <c r="G50" s="299"/>
      <c r="H50" s="299"/>
      <c r="I50" s="299"/>
      <c r="J50" s="299"/>
      <c r="K50" s="299"/>
      <c r="L50" s="299"/>
      <c r="M50" s="299"/>
      <c r="N50" s="299"/>
      <c r="O50" s="298"/>
      <c r="P50" s="310">
        <v>16</v>
      </c>
      <c r="Q50" s="310" t="s">
        <v>47</v>
      </c>
      <c r="R50" s="298"/>
      <c r="S50" s="298"/>
      <c r="T50" s="301"/>
      <c r="U50" s="301"/>
      <c r="V50" s="301"/>
      <c r="W50" s="301"/>
      <c r="X50" s="299"/>
    </row>
    <row r="51" spans="1:24" ht="15.75">
      <c r="A51" s="299"/>
      <c r="B51" s="299"/>
      <c r="C51" s="299"/>
      <c r="D51" s="299"/>
      <c r="E51" s="299"/>
      <c r="F51" s="299"/>
      <c r="G51" s="299"/>
      <c r="H51" s="299"/>
      <c r="I51" s="299"/>
      <c r="J51" s="299"/>
      <c r="K51" s="299"/>
      <c r="L51" s="299"/>
      <c r="M51" s="299"/>
      <c r="N51" s="299"/>
      <c r="O51" s="298"/>
      <c r="P51" s="310">
        <v>17</v>
      </c>
      <c r="Q51" s="310" t="s">
        <v>1901</v>
      </c>
      <c r="R51" s="298"/>
      <c r="S51" s="298"/>
      <c r="T51" s="301"/>
      <c r="U51" s="301"/>
      <c r="V51" s="301"/>
      <c r="W51" s="301"/>
      <c r="X51" s="299"/>
    </row>
    <row r="52" spans="1:24" ht="15.75">
      <c r="A52" s="299"/>
      <c r="B52" s="299"/>
      <c r="C52" s="299"/>
      <c r="D52" s="299"/>
      <c r="E52" s="299"/>
      <c r="F52" s="299"/>
      <c r="G52" s="299"/>
      <c r="H52" s="299"/>
      <c r="I52" s="299"/>
      <c r="J52" s="299"/>
      <c r="K52" s="299"/>
      <c r="L52" s="299"/>
      <c r="M52" s="299"/>
      <c r="N52" s="299"/>
      <c r="O52" s="298"/>
      <c r="P52" s="310">
        <v>18</v>
      </c>
      <c r="Q52" s="310" t="s">
        <v>110</v>
      </c>
      <c r="R52" s="298"/>
      <c r="S52" s="298"/>
      <c r="T52" s="301"/>
      <c r="U52" s="301"/>
      <c r="V52" s="301"/>
      <c r="W52" s="301"/>
      <c r="X52" s="299"/>
    </row>
    <row r="53" spans="1:24" ht="15.75">
      <c r="A53" s="299"/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8"/>
      <c r="P53" s="310">
        <v>19</v>
      </c>
      <c r="Q53" s="310" t="s">
        <v>111</v>
      </c>
      <c r="R53" s="298"/>
      <c r="S53" s="298"/>
      <c r="T53" s="301"/>
      <c r="U53" s="301"/>
      <c r="V53" s="301"/>
      <c r="W53" s="301"/>
      <c r="X53" s="299"/>
    </row>
    <row r="54" spans="1:24" ht="15.75">
      <c r="A54" s="299"/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8"/>
      <c r="P54" s="310">
        <v>20</v>
      </c>
      <c r="Q54" s="310" t="s">
        <v>1902</v>
      </c>
      <c r="R54" s="298"/>
      <c r="S54" s="298"/>
      <c r="T54" s="301"/>
      <c r="U54" s="301"/>
      <c r="V54" s="301"/>
      <c r="W54" s="301"/>
      <c r="X54" s="299"/>
    </row>
    <row r="55" spans="1:24" ht="15.75">
      <c r="A55" s="299"/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8"/>
      <c r="P55" s="310">
        <v>21</v>
      </c>
      <c r="Q55" s="310" t="s">
        <v>112</v>
      </c>
      <c r="R55" s="298"/>
      <c r="S55" s="298"/>
      <c r="T55" s="301"/>
      <c r="U55" s="301"/>
      <c r="V55" s="301"/>
      <c r="W55" s="301"/>
      <c r="X55" s="299"/>
    </row>
    <row r="56" spans="1:24" ht="15.75">
      <c r="A56" s="299"/>
      <c r="B56" s="299"/>
      <c r="C56" s="299"/>
      <c r="D56" s="299"/>
      <c r="E56" s="299"/>
      <c r="F56" s="299"/>
      <c r="G56" s="299"/>
      <c r="H56" s="299"/>
      <c r="I56" s="299"/>
      <c r="J56" s="299"/>
      <c r="K56" s="299"/>
      <c r="L56" s="299"/>
      <c r="M56" s="299"/>
      <c r="N56" s="299"/>
      <c r="O56" s="298"/>
      <c r="P56" s="310">
        <v>22</v>
      </c>
      <c r="Q56" s="310" t="s">
        <v>1903</v>
      </c>
      <c r="R56" s="298"/>
      <c r="S56" s="298"/>
      <c r="T56" s="301"/>
      <c r="U56" s="301"/>
      <c r="V56" s="301"/>
      <c r="W56" s="301"/>
      <c r="X56" s="299"/>
    </row>
    <row r="57" spans="1:24" ht="15.75">
      <c r="A57" s="299"/>
      <c r="B57" s="299"/>
      <c r="C57" s="299"/>
      <c r="D57" s="299"/>
      <c r="E57" s="299"/>
      <c r="F57" s="299"/>
      <c r="G57" s="299"/>
      <c r="H57" s="299"/>
      <c r="I57" s="299"/>
      <c r="J57" s="299"/>
      <c r="K57" s="299"/>
      <c r="L57" s="299"/>
      <c r="M57" s="299"/>
      <c r="N57" s="299"/>
      <c r="O57" s="298"/>
      <c r="P57" s="310">
        <v>23</v>
      </c>
      <c r="Q57" s="310" t="s">
        <v>113</v>
      </c>
      <c r="R57" s="298"/>
      <c r="S57" s="298"/>
      <c r="T57" s="301"/>
      <c r="U57" s="301"/>
      <c r="V57" s="301"/>
      <c r="W57" s="301"/>
      <c r="X57" s="299"/>
    </row>
    <row r="58" spans="1:24" ht="15.75">
      <c r="A58" s="299"/>
      <c r="B58" s="299"/>
      <c r="C58" s="299"/>
      <c r="D58" s="299"/>
      <c r="E58" s="299"/>
      <c r="F58" s="299"/>
      <c r="G58" s="299"/>
      <c r="H58" s="299"/>
      <c r="I58" s="299"/>
      <c r="J58" s="299"/>
      <c r="K58" s="299"/>
      <c r="L58" s="299"/>
      <c r="M58" s="299"/>
      <c r="N58" s="299"/>
      <c r="O58" s="298"/>
      <c r="P58" s="310">
        <v>24</v>
      </c>
      <c r="Q58" s="310" t="s">
        <v>1904</v>
      </c>
      <c r="R58" s="298"/>
      <c r="S58" s="298"/>
      <c r="T58" s="301"/>
      <c r="U58" s="301"/>
      <c r="V58" s="301"/>
      <c r="W58" s="301"/>
      <c r="X58" s="299"/>
    </row>
    <row r="59" spans="1:24" ht="15.75">
      <c r="A59" s="299"/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8"/>
      <c r="P59" s="310">
        <v>25</v>
      </c>
      <c r="Q59" s="310" t="s">
        <v>48</v>
      </c>
      <c r="R59" s="298"/>
      <c r="S59" s="298"/>
      <c r="T59" s="301"/>
      <c r="U59" s="301"/>
      <c r="V59" s="301"/>
      <c r="W59" s="301"/>
      <c r="X59" s="299"/>
    </row>
    <row r="60" spans="1:24" ht="15.75">
      <c r="A60" s="299"/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8"/>
      <c r="P60" s="310">
        <v>26</v>
      </c>
      <c r="Q60" s="310" t="s">
        <v>1906</v>
      </c>
      <c r="R60" s="298"/>
      <c r="S60" s="298"/>
      <c r="T60" s="301"/>
      <c r="U60" s="301"/>
      <c r="V60" s="301"/>
      <c r="W60" s="301"/>
      <c r="X60" s="299"/>
    </row>
    <row r="61" spans="1:24" ht="15.75">
      <c r="A61" s="299"/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8"/>
      <c r="P61" s="310">
        <v>27</v>
      </c>
      <c r="Q61" s="310" t="s">
        <v>114</v>
      </c>
      <c r="R61" s="298"/>
      <c r="S61" s="298"/>
      <c r="T61" s="301"/>
      <c r="U61" s="301"/>
      <c r="V61" s="301"/>
      <c r="W61" s="301"/>
      <c r="X61" s="299"/>
    </row>
    <row r="62" spans="1:24" ht="15.75">
      <c r="O62" s="69"/>
      <c r="P62" s="270">
        <v>28</v>
      </c>
      <c r="Q62" s="270" t="s">
        <v>1907</v>
      </c>
      <c r="R62" s="69"/>
      <c r="S62" s="69"/>
      <c r="T62" s="214"/>
      <c r="U62" s="214"/>
      <c r="V62" s="214"/>
      <c r="W62" s="214"/>
    </row>
    <row r="63" spans="1:24" ht="15.75">
      <c r="O63" s="69"/>
      <c r="P63" s="270">
        <v>29</v>
      </c>
      <c r="Q63" s="270" t="s">
        <v>1908</v>
      </c>
      <c r="R63" s="69"/>
      <c r="S63" s="69"/>
      <c r="T63" s="214"/>
      <c r="U63" s="214"/>
      <c r="V63" s="214"/>
      <c r="W63" s="214"/>
    </row>
    <row r="64" spans="1:24" ht="15.75">
      <c r="O64" s="69"/>
      <c r="P64" s="270">
        <v>30</v>
      </c>
      <c r="Q64" s="270" t="s">
        <v>115</v>
      </c>
      <c r="R64" s="69"/>
      <c r="S64" s="69"/>
      <c r="T64" s="214"/>
      <c r="U64" s="214"/>
      <c r="V64" s="214"/>
      <c r="W64" s="214"/>
    </row>
    <row r="65" spans="15:19" ht="15.75">
      <c r="O65" s="69"/>
      <c r="P65" s="270">
        <v>31</v>
      </c>
      <c r="Q65" s="270" t="s">
        <v>1909</v>
      </c>
      <c r="R65" s="69"/>
      <c r="S65" s="69"/>
    </row>
    <row r="66" spans="15:19" ht="15.75">
      <c r="O66" s="69"/>
      <c r="P66" s="270">
        <v>32</v>
      </c>
      <c r="Q66" s="270" t="s">
        <v>116</v>
      </c>
      <c r="R66" s="69"/>
      <c r="S66" s="69"/>
    </row>
    <row r="67" spans="15:19" ht="15.75">
      <c r="O67" s="69"/>
      <c r="P67" s="270">
        <v>33</v>
      </c>
      <c r="Q67" s="270" t="s">
        <v>1858</v>
      </c>
      <c r="R67" s="69"/>
      <c r="S67" s="69"/>
    </row>
    <row r="68" spans="15:19" ht="15.75">
      <c r="O68" s="69"/>
      <c r="P68" s="270">
        <v>34</v>
      </c>
      <c r="Q68" s="270" t="s">
        <v>117</v>
      </c>
      <c r="R68" s="69"/>
      <c r="S68" s="69"/>
    </row>
    <row r="69" spans="15:19" ht="15.75">
      <c r="O69" s="69"/>
      <c r="P69" s="270">
        <v>35</v>
      </c>
      <c r="Q69" s="270" t="s">
        <v>1910</v>
      </c>
      <c r="R69" s="69"/>
      <c r="S69" s="69"/>
    </row>
    <row r="70" spans="15:19" ht="15.75">
      <c r="O70" s="69"/>
      <c r="P70" s="270">
        <v>36</v>
      </c>
      <c r="Q70" s="270" t="s">
        <v>1911</v>
      </c>
      <c r="R70" s="69"/>
      <c r="S70" s="69"/>
    </row>
    <row r="71" spans="15:19" ht="15.75">
      <c r="O71" s="69"/>
      <c r="P71" s="270">
        <v>37</v>
      </c>
      <c r="Q71" s="270" t="s">
        <v>49</v>
      </c>
      <c r="R71" s="69"/>
      <c r="S71" s="69"/>
    </row>
    <row r="72" spans="15:19" ht="15.75">
      <c r="O72" s="69"/>
      <c r="P72" s="270">
        <v>38</v>
      </c>
      <c r="Q72" s="270" t="s">
        <v>1912</v>
      </c>
      <c r="R72" s="69"/>
      <c r="S72" s="69"/>
    </row>
    <row r="73" spans="15:19" ht="15.75">
      <c r="O73" s="69"/>
      <c r="P73" s="270">
        <v>39</v>
      </c>
      <c r="Q73" s="270" t="s">
        <v>118</v>
      </c>
      <c r="R73" s="69"/>
      <c r="S73" s="69"/>
    </row>
    <row r="74" spans="15:19" ht="15.75">
      <c r="O74" s="69"/>
      <c r="P74" s="270">
        <v>40</v>
      </c>
      <c r="Q74" s="270" t="s">
        <v>1913</v>
      </c>
      <c r="R74" s="69"/>
      <c r="S74" s="69"/>
    </row>
    <row r="75" spans="15:19" ht="15.75">
      <c r="O75" s="69"/>
      <c r="P75" s="270">
        <v>41</v>
      </c>
      <c r="Q75" s="270" t="s">
        <v>1914</v>
      </c>
      <c r="R75" s="69"/>
      <c r="S75" s="69"/>
    </row>
    <row r="76" spans="15:19" ht="15.75">
      <c r="O76" s="69"/>
      <c r="P76" s="270">
        <v>42</v>
      </c>
      <c r="Q76" s="270" t="s">
        <v>119</v>
      </c>
      <c r="R76" s="69"/>
      <c r="S76" s="69"/>
    </row>
    <row r="77" spans="15:19" ht="15.75">
      <c r="O77" s="69"/>
      <c r="P77" s="270">
        <v>43</v>
      </c>
      <c r="Q77" s="270" t="s">
        <v>1915</v>
      </c>
      <c r="R77" s="69"/>
      <c r="S77" s="69"/>
    </row>
    <row r="78" spans="15:19" ht="15.75">
      <c r="O78" s="69"/>
      <c r="P78" s="270">
        <v>44</v>
      </c>
      <c r="Q78" s="270" t="s">
        <v>1916</v>
      </c>
      <c r="R78" s="69"/>
      <c r="S78" s="69"/>
    </row>
    <row r="79" spans="15:19" ht="15.75">
      <c r="O79" s="69"/>
      <c r="P79" s="270">
        <v>45</v>
      </c>
      <c r="Q79" s="270" t="s">
        <v>120</v>
      </c>
      <c r="R79" s="69"/>
      <c r="S79" s="69"/>
    </row>
    <row r="80" spans="15:19" ht="15.75">
      <c r="O80" s="69"/>
      <c r="P80" s="270">
        <v>46</v>
      </c>
      <c r="Q80" s="270" t="s">
        <v>1917</v>
      </c>
      <c r="R80" s="69"/>
      <c r="S80" s="69"/>
    </row>
    <row r="81" spans="15:19" ht="15.75">
      <c r="O81" s="69"/>
      <c r="P81" s="270">
        <v>47</v>
      </c>
      <c r="Q81" s="270" t="s">
        <v>121</v>
      </c>
      <c r="R81" s="69"/>
      <c r="S81" s="69"/>
    </row>
    <row r="82" spans="15:19" ht="15.75">
      <c r="O82" s="69"/>
      <c r="P82" s="270">
        <v>48</v>
      </c>
      <c r="Q82" s="270" t="s">
        <v>1918</v>
      </c>
      <c r="R82" s="69"/>
      <c r="S82" s="69"/>
    </row>
    <row r="83" spans="15:19" ht="15.75">
      <c r="O83" s="69"/>
      <c r="P83" s="270">
        <v>49</v>
      </c>
      <c r="Q83" s="270" t="s">
        <v>1919</v>
      </c>
      <c r="R83" s="69"/>
      <c r="S83" s="69"/>
    </row>
    <row r="84" spans="15:19" ht="15.75">
      <c r="O84" s="69"/>
      <c r="P84" s="270">
        <v>50</v>
      </c>
      <c r="Q84" s="270" t="s">
        <v>50</v>
      </c>
      <c r="R84" s="69"/>
      <c r="S84" s="69"/>
    </row>
    <row r="85" spans="15:19" ht="15.75">
      <c r="O85" s="69"/>
      <c r="P85" s="270">
        <v>51</v>
      </c>
      <c r="Q85" s="270" t="s">
        <v>1920</v>
      </c>
      <c r="R85" s="69"/>
      <c r="S85" s="69"/>
    </row>
    <row r="86" spans="15:19" ht="15.75">
      <c r="O86" s="69"/>
      <c r="P86" s="270">
        <v>52</v>
      </c>
      <c r="Q86" s="270" t="s">
        <v>1921</v>
      </c>
      <c r="R86" s="69"/>
      <c r="S86" s="69"/>
    </row>
    <row r="87" spans="15:19" ht="15.75">
      <c r="O87" s="69"/>
      <c r="P87" s="270">
        <v>53</v>
      </c>
      <c r="Q87" s="270" t="s">
        <v>122</v>
      </c>
      <c r="R87" s="69"/>
      <c r="S87" s="69"/>
    </row>
    <row r="88" spans="15:19" ht="15.75">
      <c r="O88" s="69"/>
      <c r="P88" s="270">
        <v>54</v>
      </c>
      <c r="Q88" s="270" t="s">
        <v>1922</v>
      </c>
      <c r="R88" s="69"/>
      <c r="S88" s="69"/>
    </row>
    <row r="89" spans="15:19" ht="15.75">
      <c r="O89" s="69"/>
      <c r="P89" s="270">
        <v>55</v>
      </c>
      <c r="Q89" s="270" t="s">
        <v>123</v>
      </c>
      <c r="R89" s="69"/>
      <c r="S89" s="69"/>
    </row>
    <row r="90" spans="15:19" ht="15.75">
      <c r="O90" s="69"/>
      <c r="P90" s="270">
        <v>56</v>
      </c>
      <c r="Q90" s="270" t="s">
        <v>1923</v>
      </c>
      <c r="R90" s="69"/>
      <c r="S90" s="69"/>
    </row>
    <row r="91" spans="15:19" ht="15.75">
      <c r="O91" s="69"/>
      <c r="P91" s="270">
        <v>57</v>
      </c>
      <c r="Q91" s="270" t="s">
        <v>1924</v>
      </c>
      <c r="R91" s="69"/>
      <c r="S91" s="69"/>
    </row>
    <row r="92" spans="15:19" ht="15.75">
      <c r="O92" s="69"/>
      <c r="P92" s="270">
        <v>58</v>
      </c>
      <c r="Q92" s="270" t="s">
        <v>124</v>
      </c>
      <c r="R92" s="69"/>
      <c r="S92" s="69"/>
    </row>
    <row r="93" spans="15:19" ht="15.75">
      <c r="O93" s="69"/>
      <c r="P93" s="270">
        <v>59</v>
      </c>
      <c r="Q93" s="270" t="s">
        <v>1925</v>
      </c>
      <c r="R93" s="69"/>
      <c r="S93" s="69"/>
    </row>
    <row r="94" spans="15:19" ht="15.75">
      <c r="O94" s="69"/>
      <c r="P94" s="270">
        <v>60</v>
      </c>
      <c r="Q94" s="270" t="s">
        <v>1926</v>
      </c>
      <c r="R94" s="69"/>
      <c r="S94" s="69"/>
    </row>
    <row r="95" spans="15:19" ht="15.75">
      <c r="O95" s="69"/>
      <c r="P95" s="270">
        <v>61</v>
      </c>
      <c r="Q95" s="270" t="s">
        <v>125</v>
      </c>
      <c r="R95" s="69"/>
      <c r="S95" s="69"/>
    </row>
    <row r="96" spans="15:19" ht="15.75">
      <c r="O96" s="69"/>
      <c r="P96" s="270">
        <v>62</v>
      </c>
      <c r="Q96" s="270" t="s">
        <v>1927</v>
      </c>
      <c r="R96" s="69"/>
      <c r="S96" s="69"/>
    </row>
    <row r="97" spans="15:19" ht="15.75">
      <c r="O97" s="69"/>
      <c r="P97" s="270">
        <v>63</v>
      </c>
      <c r="Q97" s="270" t="s">
        <v>51</v>
      </c>
      <c r="R97" s="69"/>
      <c r="S97" s="69"/>
    </row>
    <row r="98" spans="15:19" ht="15.75">
      <c r="O98" s="69"/>
      <c r="P98" s="270">
        <v>64</v>
      </c>
      <c r="Q98" s="270" t="s">
        <v>1928</v>
      </c>
      <c r="R98" s="69"/>
      <c r="S98" s="69"/>
    </row>
    <row r="99" spans="15:19" ht="15.75">
      <c r="O99" s="69"/>
      <c r="P99" s="270">
        <v>65</v>
      </c>
      <c r="Q99" s="270" t="s">
        <v>1929</v>
      </c>
      <c r="R99" s="69"/>
      <c r="S99" s="69"/>
    </row>
    <row r="100" spans="15:19" ht="15.75">
      <c r="O100" s="69"/>
      <c r="P100" s="270">
        <v>66</v>
      </c>
      <c r="Q100" s="270" t="s">
        <v>126</v>
      </c>
      <c r="R100" s="69"/>
      <c r="S100" s="69"/>
    </row>
    <row r="101" spans="15:19" ht="15.75">
      <c r="O101" s="69"/>
      <c r="P101" s="270">
        <v>67</v>
      </c>
      <c r="Q101" s="270" t="s">
        <v>1930</v>
      </c>
      <c r="R101" s="69"/>
      <c r="S101" s="69"/>
    </row>
    <row r="102" spans="15:19" ht="15.75">
      <c r="O102" s="69"/>
      <c r="P102" s="270">
        <v>68</v>
      </c>
      <c r="Q102" s="270" t="s">
        <v>127</v>
      </c>
      <c r="R102" s="69"/>
      <c r="S102" s="69"/>
    </row>
    <row r="103" spans="15:19" ht="15.75">
      <c r="O103" s="69"/>
      <c r="P103" s="270">
        <v>69</v>
      </c>
      <c r="Q103" s="270" t="s">
        <v>1931</v>
      </c>
      <c r="R103" s="69"/>
      <c r="S103" s="69"/>
    </row>
    <row r="104" spans="15:19" ht="15.75">
      <c r="O104" s="69"/>
      <c r="P104" s="270">
        <v>70</v>
      </c>
      <c r="Q104" s="270" t="s">
        <v>128</v>
      </c>
      <c r="R104" s="69"/>
      <c r="S104" s="69"/>
    </row>
    <row r="105" spans="15:19" ht="15.75">
      <c r="O105" s="69"/>
      <c r="P105" s="270">
        <v>71</v>
      </c>
      <c r="Q105" s="270" t="s">
        <v>1932</v>
      </c>
      <c r="R105" s="69"/>
      <c r="S105" s="69"/>
    </row>
    <row r="106" spans="15:19" ht="15.75">
      <c r="O106" s="69"/>
      <c r="P106" s="270">
        <v>72</v>
      </c>
      <c r="Q106" s="270" t="s">
        <v>1933</v>
      </c>
      <c r="R106" s="69"/>
      <c r="S106" s="69"/>
    </row>
    <row r="107" spans="15:19" ht="15.75">
      <c r="O107" s="69"/>
      <c r="P107" s="270">
        <v>73</v>
      </c>
      <c r="Q107" s="270" t="s">
        <v>129</v>
      </c>
      <c r="R107" s="69"/>
      <c r="S107" s="69"/>
    </row>
    <row r="108" spans="15:19" ht="15.75">
      <c r="O108" s="69"/>
      <c r="P108" s="270">
        <v>74</v>
      </c>
      <c r="Q108" s="270" t="s">
        <v>1934</v>
      </c>
      <c r="R108" s="69"/>
      <c r="S108" s="69"/>
    </row>
    <row r="109" spans="15:19" ht="15.75">
      <c r="O109" s="69"/>
      <c r="P109" s="270">
        <v>75</v>
      </c>
      <c r="Q109" s="270" t="s">
        <v>52</v>
      </c>
      <c r="R109" s="69"/>
      <c r="S109" s="69"/>
    </row>
    <row r="110" spans="15:19" ht="15.75">
      <c r="O110" s="69"/>
      <c r="P110" s="270">
        <v>76</v>
      </c>
      <c r="Q110" s="270" t="s">
        <v>1935</v>
      </c>
      <c r="R110" s="69"/>
      <c r="S110" s="69"/>
    </row>
    <row r="111" spans="15:19" ht="15.75">
      <c r="O111" s="69"/>
      <c r="P111" s="270">
        <v>77</v>
      </c>
      <c r="Q111" s="270" t="s">
        <v>1573</v>
      </c>
      <c r="R111" s="69"/>
      <c r="S111" s="69"/>
    </row>
    <row r="112" spans="15:19" ht="15.75">
      <c r="O112" s="69"/>
      <c r="P112" s="270">
        <v>78</v>
      </c>
      <c r="Q112" s="270" t="s">
        <v>1937</v>
      </c>
      <c r="R112" s="69"/>
      <c r="S112" s="69"/>
    </row>
    <row r="113" spans="15:19" ht="15.75">
      <c r="O113" s="69"/>
      <c r="P113" s="270">
        <v>79</v>
      </c>
      <c r="Q113" s="270" t="s">
        <v>131</v>
      </c>
      <c r="R113" s="69"/>
      <c r="S113" s="69"/>
    </row>
    <row r="114" spans="15:19" ht="15.75">
      <c r="O114" s="69"/>
      <c r="P114" s="270">
        <v>80</v>
      </c>
      <c r="Q114" s="270" t="s">
        <v>1938</v>
      </c>
      <c r="R114" s="69"/>
      <c r="S114" s="69"/>
    </row>
    <row r="115" spans="15:19" ht="15.75">
      <c r="O115" s="69"/>
      <c r="P115" s="270">
        <v>81</v>
      </c>
      <c r="Q115" s="270" t="s">
        <v>132</v>
      </c>
      <c r="R115" s="69"/>
      <c r="S115" s="69"/>
    </row>
    <row r="116" spans="15:19" ht="15.75">
      <c r="O116" s="69"/>
      <c r="P116" s="270">
        <v>82</v>
      </c>
      <c r="Q116" s="270" t="s">
        <v>133</v>
      </c>
      <c r="R116" s="69"/>
      <c r="S116" s="69"/>
    </row>
    <row r="117" spans="15:19" ht="15.75">
      <c r="O117" s="69"/>
      <c r="P117" s="270">
        <v>83</v>
      </c>
      <c r="Q117" s="270" t="s">
        <v>1939</v>
      </c>
      <c r="R117" s="69"/>
      <c r="S117" s="69"/>
    </row>
    <row r="118" spans="15:19" ht="15.75">
      <c r="O118" s="69"/>
      <c r="P118" s="270">
        <v>84</v>
      </c>
      <c r="Q118" s="270" t="s">
        <v>53</v>
      </c>
      <c r="R118" s="69"/>
      <c r="S118" s="69"/>
    </row>
    <row r="119" spans="15:19" ht="15.75">
      <c r="O119" s="69"/>
      <c r="P119" s="270">
        <v>85</v>
      </c>
      <c r="Q119" s="270" t="s">
        <v>1940</v>
      </c>
      <c r="R119" s="69"/>
      <c r="S119" s="69"/>
    </row>
    <row r="120" spans="15:19" ht="15.75">
      <c r="O120" s="69"/>
      <c r="P120" s="270">
        <v>86</v>
      </c>
      <c r="Q120" s="270" t="s">
        <v>134</v>
      </c>
      <c r="R120" s="69"/>
      <c r="S120" s="69"/>
    </row>
    <row r="121" spans="15:19" ht="15.75">
      <c r="O121" s="69"/>
      <c r="P121" s="270">
        <v>87</v>
      </c>
      <c r="Q121" s="270" t="s">
        <v>135</v>
      </c>
      <c r="R121" s="69"/>
      <c r="S121" s="69"/>
    </row>
    <row r="122" spans="15:19" ht="15.75">
      <c r="O122" s="69"/>
      <c r="P122" s="270">
        <v>88</v>
      </c>
      <c r="Q122" s="270" t="s">
        <v>136</v>
      </c>
      <c r="R122" s="69"/>
      <c r="S122" s="69"/>
    </row>
    <row r="123" spans="15:19" ht="15.75">
      <c r="O123" s="69"/>
      <c r="P123" s="270">
        <v>89</v>
      </c>
      <c r="Q123" s="270" t="s">
        <v>1941</v>
      </c>
      <c r="R123" s="69"/>
      <c r="S123" s="69"/>
    </row>
    <row r="124" spans="15:19" ht="15.75">
      <c r="O124" s="69"/>
      <c r="P124" s="270">
        <v>90</v>
      </c>
      <c r="Q124" s="270" t="s">
        <v>137</v>
      </c>
      <c r="R124" s="69"/>
      <c r="S124" s="69"/>
    </row>
    <row r="125" spans="15:19" ht="15.75">
      <c r="O125" s="69"/>
      <c r="P125" s="270">
        <v>91</v>
      </c>
      <c r="Q125" s="270" t="s">
        <v>54</v>
      </c>
      <c r="R125" s="69"/>
      <c r="S125" s="69"/>
    </row>
    <row r="126" spans="15:19" ht="15.75">
      <c r="O126" s="69"/>
      <c r="P126" s="270">
        <v>92</v>
      </c>
      <c r="Q126" s="270" t="s">
        <v>138</v>
      </c>
      <c r="R126" s="69"/>
      <c r="S126" s="69"/>
    </row>
    <row r="127" spans="15:19" ht="15.75">
      <c r="O127" s="69"/>
      <c r="P127" s="270">
        <v>93</v>
      </c>
      <c r="Q127" s="270" t="s">
        <v>139</v>
      </c>
      <c r="R127" s="69"/>
      <c r="S127" s="69"/>
    </row>
    <row r="128" spans="15:19" ht="15.75">
      <c r="O128" s="69"/>
      <c r="P128" s="270">
        <v>94</v>
      </c>
      <c r="Q128" s="270" t="s">
        <v>140</v>
      </c>
      <c r="R128" s="69"/>
      <c r="S128" s="69"/>
    </row>
    <row r="129" spans="15:19" ht="15.75">
      <c r="O129" s="69"/>
      <c r="P129" s="270">
        <v>95</v>
      </c>
      <c r="Q129" s="270" t="s">
        <v>55</v>
      </c>
      <c r="R129" s="69"/>
      <c r="S129" s="69"/>
    </row>
    <row r="130" spans="15:19" ht="15.75">
      <c r="O130" s="69"/>
      <c r="P130" s="270">
        <v>96</v>
      </c>
      <c r="Q130" s="270" t="s">
        <v>141</v>
      </c>
      <c r="R130" s="69"/>
      <c r="S130" s="69"/>
    </row>
    <row r="131" spans="15:19" ht="15.75">
      <c r="P131" s="270">
        <v>97</v>
      </c>
      <c r="Q131" s="270" t="s">
        <v>142</v>
      </c>
      <c r="R131" s="69"/>
      <c r="S131" s="69"/>
    </row>
    <row r="132" spans="15:19" ht="15.75">
      <c r="P132" s="270">
        <v>98</v>
      </c>
      <c r="Q132" s="270" t="s">
        <v>56</v>
      </c>
      <c r="R132" s="69"/>
      <c r="S132" s="69"/>
    </row>
    <row r="133" spans="15:19" ht="15.75">
      <c r="P133" s="270">
        <v>99</v>
      </c>
      <c r="Q133" s="270" t="s">
        <v>57</v>
      </c>
      <c r="R133" s="69"/>
      <c r="S133" s="69"/>
    </row>
    <row r="134" spans="15:19" ht="15.75">
      <c r="P134" s="270">
        <v>100</v>
      </c>
      <c r="Q134" s="270" t="s">
        <v>1944</v>
      </c>
      <c r="R134" s="69"/>
      <c r="S134" s="69"/>
    </row>
    <row r="135" spans="15:19">
      <c r="P135" s="69"/>
      <c r="Q135" s="69"/>
      <c r="R135" s="69"/>
      <c r="S135" s="69"/>
    </row>
    <row r="136" spans="15:19">
      <c r="P136" s="69"/>
      <c r="Q136" s="69"/>
      <c r="R136" s="69"/>
      <c r="S136" s="69"/>
    </row>
    <row r="137" spans="15:19">
      <c r="P137" s="69"/>
      <c r="Q137" s="69"/>
      <c r="R137" s="69"/>
      <c r="S137" s="69"/>
    </row>
    <row r="138" spans="15:19">
      <c r="P138" s="69"/>
      <c r="Q138" s="69"/>
      <c r="R138" s="69"/>
      <c r="S138" s="69"/>
    </row>
    <row r="139" spans="15:19">
      <c r="P139" s="69"/>
      <c r="Q139" s="69"/>
      <c r="R139" s="69"/>
      <c r="S139" s="69"/>
    </row>
    <row r="140" spans="15:19">
      <c r="P140" s="69"/>
      <c r="Q140" s="69"/>
      <c r="R140" s="69"/>
      <c r="S140" s="69"/>
    </row>
    <row r="141" spans="15:19">
      <c r="P141" s="69"/>
      <c r="Q141" s="69"/>
      <c r="R141" s="69"/>
      <c r="S141" s="69"/>
    </row>
    <row r="142" spans="15:19">
      <c r="P142" s="69"/>
      <c r="Q142" s="69"/>
      <c r="R142" s="69"/>
      <c r="S142" s="69"/>
    </row>
    <row r="143" spans="15:19">
      <c r="P143" s="69"/>
      <c r="Q143" s="69"/>
      <c r="R143" s="69"/>
      <c r="S143" s="69"/>
    </row>
    <row r="144" spans="15:19">
      <c r="P144" s="69"/>
      <c r="Q144" s="69"/>
      <c r="R144" s="69"/>
      <c r="S144" s="69"/>
    </row>
    <row r="145" spans="16:19">
      <c r="P145" s="69"/>
      <c r="Q145" s="69"/>
      <c r="R145" s="69"/>
      <c r="S145" s="69"/>
    </row>
    <row r="146" spans="16:19">
      <c r="P146" s="69"/>
      <c r="Q146" s="69"/>
      <c r="R146" s="69"/>
      <c r="S146" s="69"/>
    </row>
    <row r="147" spans="16:19">
      <c r="P147" s="69"/>
      <c r="Q147" s="69"/>
      <c r="R147" s="69"/>
      <c r="S147" s="69"/>
    </row>
    <row r="148" spans="16:19">
      <c r="P148" s="69"/>
      <c r="Q148" s="69"/>
      <c r="R148" s="69"/>
      <c r="S148" s="69"/>
    </row>
    <row r="149" spans="16:19">
      <c r="P149" s="69"/>
      <c r="Q149" s="69"/>
      <c r="R149" s="69"/>
      <c r="S149" s="69"/>
    </row>
    <row r="150" spans="16:19">
      <c r="P150" s="69"/>
      <c r="Q150" s="69"/>
      <c r="R150" s="69"/>
      <c r="S150" s="69"/>
    </row>
    <row r="151" spans="16:19">
      <c r="P151" s="69"/>
      <c r="Q151" s="69"/>
      <c r="R151" s="69"/>
      <c r="S151" s="69"/>
    </row>
    <row r="152" spans="16:19">
      <c r="P152" s="69"/>
      <c r="Q152" s="69"/>
      <c r="R152" s="69"/>
      <c r="S152" s="69"/>
    </row>
  </sheetData>
  <sheetProtection sheet="1" selectLockedCells="1"/>
  <mergeCells count="13">
    <mergeCell ref="G15:H15"/>
    <mergeCell ref="G17:H17"/>
    <mergeCell ref="G19:H19"/>
    <mergeCell ref="G21:H21"/>
    <mergeCell ref="G23:H23"/>
    <mergeCell ref="E1:N4"/>
    <mergeCell ref="E9:F9"/>
    <mergeCell ref="K9:L9"/>
    <mergeCell ref="K13:L13"/>
    <mergeCell ref="I11:J11"/>
    <mergeCell ref="D11:F11"/>
    <mergeCell ref="I9:J9"/>
    <mergeCell ref="G9:H9"/>
  </mergeCells>
  <conditionalFormatting sqref="H11:I12">
    <cfRule type="containsErrors" dxfId="240" priority="5">
      <formula>ISERROR(H11)</formula>
    </cfRule>
  </conditionalFormatting>
  <conditionalFormatting sqref="G11">
    <cfRule type="notContainsBlanks" dxfId="239" priority="3">
      <formula>LEN(TRIM(G11))&gt;0</formula>
    </cfRule>
    <cfRule type="containsBlanks" dxfId="238" priority="4">
      <formula>LEN(TRIM(G11))=0</formula>
    </cfRule>
  </conditionalFormatting>
  <conditionalFormatting sqref="I17">
    <cfRule type="containsErrors" dxfId="237" priority="2">
      <formula>ISERROR(I17)</formula>
    </cfRule>
  </conditionalFormatting>
  <conditionalFormatting sqref="G12">
    <cfRule type="containsErrors" dxfId="236" priority="1">
      <formula>ISERROR(G12)</formula>
    </cfRule>
  </conditionalFormatting>
  <dataValidations count="3">
    <dataValidation allowBlank="1" showInputMessage="1" showErrorMessage="1" prompt="Perceptual Reasoning Index" sqref="F19:G19"/>
    <dataValidation allowBlank="1" showInputMessage="1" showErrorMessage="1" prompt="Verbal Comprehension Index" sqref="F17:G17"/>
    <dataValidation allowBlank="1" showInputMessage="1" showErrorMessage="1" prompt="Full Scale Intellectual Quotient " sqref="G15"/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CD1772"/>
  <sheetViews>
    <sheetView topLeftCell="BO1" zoomScale="85" zoomScaleNormal="85" workbookViewId="0">
      <pane ySplit="3" topLeftCell="A4" activePane="bottomLeft" state="frozen"/>
      <selection pane="bottomLeft" activeCell="C808" sqref="C808"/>
    </sheetView>
  </sheetViews>
  <sheetFormatPr defaultColWidth="8.85546875" defaultRowHeight="15.75"/>
  <cols>
    <col min="1" max="1" width="10.85546875" style="86" customWidth="1"/>
    <col min="2" max="4" width="8.85546875" style="86"/>
    <col min="5" max="5" width="16.42578125" style="86" customWidth="1"/>
    <col min="6" max="7" width="8.85546875" style="86"/>
    <col min="8" max="8" width="11.140625" style="86" customWidth="1"/>
    <col min="9" max="11" width="8.85546875" style="86"/>
    <col min="12" max="12" width="16.42578125" style="86" customWidth="1"/>
    <col min="13" max="14" width="8.85546875" style="86"/>
    <col min="15" max="15" width="10.85546875" style="86" customWidth="1"/>
    <col min="16" max="18" width="8.85546875" style="86"/>
    <col min="19" max="19" width="16.42578125" style="86" customWidth="1"/>
    <col min="20" max="21" width="8.85546875" style="86"/>
    <col min="22" max="22" width="11.28515625" style="86" customWidth="1"/>
    <col min="23" max="25" width="8.85546875" style="86"/>
    <col min="26" max="26" width="16.42578125" style="86" customWidth="1"/>
    <col min="27" max="28" width="8.85546875" style="86"/>
    <col min="29" max="29" width="11.28515625" style="86" customWidth="1"/>
    <col min="30" max="32" width="8.85546875" style="86"/>
    <col min="33" max="33" width="16.42578125" style="86" customWidth="1"/>
    <col min="34" max="35" width="8.85546875" style="86"/>
    <col min="36" max="36" width="12" style="86" customWidth="1"/>
    <col min="37" max="39" width="8.85546875" style="86"/>
    <col min="40" max="40" width="16.42578125" style="86" customWidth="1"/>
    <col min="41" max="42" width="8.85546875" style="86"/>
    <col min="43" max="43" width="11.28515625" style="86" customWidth="1"/>
    <col min="44" max="46" width="8.85546875" style="86"/>
    <col min="47" max="47" width="16.42578125" style="86" customWidth="1"/>
    <col min="48" max="49" width="8.85546875" style="86"/>
    <col min="50" max="50" width="12" style="86" customWidth="1"/>
    <col min="51" max="53" width="8.85546875" style="86"/>
    <col min="54" max="54" width="16.42578125" style="86" customWidth="1"/>
    <col min="55" max="56" width="8.85546875" style="86"/>
    <col min="57" max="57" width="11.140625" style="86" customWidth="1"/>
    <col min="58" max="60" width="8.85546875" style="86"/>
    <col min="61" max="61" width="16.42578125" style="86" customWidth="1"/>
    <col min="62" max="63" width="8.85546875" style="86"/>
    <col min="64" max="64" width="11.28515625" style="86" customWidth="1"/>
    <col min="65" max="67" width="8.85546875" style="86"/>
    <col min="68" max="68" width="16.42578125" style="86" customWidth="1"/>
    <col min="69" max="70" width="8.85546875" style="86"/>
    <col min="71" max="71" width="11.42578125" style="86" customWidth="1"/>
    <col min="72" max="74" width="8.85546875" style="86"/>
    <col min="75" max="75" width="16.42578125" style="86" customWidth="1"/>
    <col min="76" max="77" width="8.85546875" style="86"/>
    <col min="78" max="78" width="11.28515625" style="86" customWidth="1"/>
    <col min="79" max="81" width="8.85546875" style="86"/>
    <col min="82" max="82" width="16.42578125" style="86" customWidth="1"/>
    <col min="83" max="16384" width="8.85546875" style="86"/>
  </cols>
  <sheetData>
    <row r="1" spans="1:82" ht="28.5">
      <c r="A1" s="128" t="s">
        <v>1541</v>
      </c>
      <c r="B1" s="128"/>
      <c r="C1" s="128"/>
      <c r="D1" s="128"/>
      <c r="E1" s="128"/>
      <c r="H1" s="129" t="s">
        <v>1542</v>
      </c>
      <c r="I1" s="130"/>
      <c r="J1" s="130"/>
      <c r="K1" s="96"/>
      <c r="L1" s="96"/>
      <c r="O1" s="131" t="s">
        <v>3</v>
      </c>
      <c r="P1" s="130"/>
      <c r="Q1" s="130"/>
      <c r="R1" s="130"/>
      <c r="S1" s="130"/>
      <c r="V1" s="91" t="s">
        <v>1543</v>
      </c>
      <c r="W1" s="92"/>
      <c r="X1" s="92"/>
      <c r="Y1" s="92"/>
      <c r="Z1" s="92"/>
      <c r="AC1" s="129" t="s">
        <v>0</v>
      </c>
      <c r="AD1" s="130"/>
      <c r="AE1" s="130"/>
      <c r="AF1" s="130"/>
      <c r="AG1" s="130"/>
      <c r="AJ1" s="132" t="s">
        <v>1544</v>
      </c>
      <c r="AK1" s="132"/>
      <c r="AL1" s="132"/>
      <c r="AM1" s="132"/>
      <c r="AN1" s="132"/>
      <c r="AQ1" s="133" t="s">
        <v>1536</v>
      </c>
      <c r="AR1" s="130"/>
      <c r="AS1" s="130"/>
      <c r="AT1" s="130"/>
      <c r="AU1" s="130"/>
      <c r="AX1" s="134" t="s">
        <v>1537</v>
      </c>
      <c r="AY1" s="128"/>
      <c r="AZ1" s="128"/>
      <c r="BA1" s="128"/>
      <c r="BB1" s="128"/>
      <c r="BE1" s="135" t="s">
        <v>4</v>
      </c>
      <c r="BF1" s="136"/>
      <c r="BG1" s="136"/>
      <c r="BH1" s="136"/>
      <c r="BI1" s="136"/>
      <c r="BL1" s="137" t="s">
        <v>1545</v>
      </c>
      <c r="BM1" s="138"/>
      <c r="BN1" s="138"/>
      <c r="BO1" s="138"/>
      <c r="BP1" s="138"/>
      <c r="BS1" s="139" t="s">
        <v>1546</v>
      </c>
      <c r="BT1" s="140"/>
      <c r="BU1" s="140"/>
      <c r="BV1" s="96"/>
      <c r="BW1" s="96"/>
      <c r="BZ1" s="141" t="s">
        <v>1539</v>
      </c>
      <c r="CA1" s="142"/>
      <c r="CB1" s="142"/>
      <c r="CC1" s="142"/>
      <c r="CD1" s="142"/>
    </row>
    <row r="3" spans="1:82">
      <c r="A3" s="87" t="s">
        <v>80</v>
      </c>
      <c r="B3" s="87" t="s">
        <v>171</v>
      </c>
      <c r="C3" s="87" t="s">
        <v>76</v>
      </c>
      <c r="D3" s="87" t="s">
        <v>172</v>
      </c>
      <c r="E3" s="87" t="s">
        <v>83</v>
      </c>
      <c r="H3" s="87" t="s">
        <v>80</v>
      </c>
      <c r="I3" s="87" t="s">
        <v>171</v>
      </c>
      <c r="J3" s="87" t="s">
        <v>76</v>
      </c>
      <c r="K3" s="87" t="s">
        <v>172</v>
      </c>
      <c r="L3" s="87" t="s">
        <v>83</v>
      </c>
      <c r="O3" s="87" t="s">
        <v>80</v>
      </c>
      <c r="P3" s="87" t="s">
        <v>171</v>
      </c>
      <c r="Q3" s="87" t="s">
        <v>76</v>
      </c>
      <c r="R3" s="87" t="s">
        <v>172</v>
      </c>
      <c r="S3" s="87" t="s">
        <v>83</v>
      </c>
      <c r="V3" s="87" t="s">
        <v>80</v>
      </c>
      <c r="W3" s="87" t="s">
        <v>171</v>
      </c>
      <c r="X3" s="87" t="s">
        <v>76</v>
      </c>
      <c r="Y3" s="87" t="s">
        <v>172</v>
      </c>
      <c r="Z3" s="87" t="s">
        <v>83</v>
      </c>
      <c r="AC3" s="87" t="s">
        <v>80</v>
      </c>
      <c r="AD3" s="87" t="s">
        <v>171</v>
      </c>
      <c r="AE3" s="87" t="s">
        <v>76</v>
      </c>
      <c r="AF3" s="87" t="s">
        <v>172</v>
      </c>
      <c r="AG3" s="87" t="s">
        <v>83</v>
      </c>
      <c r="AJ3" s="87" t="s">
        <v>80</v>
      </c>
      <c r="AK3" s="87" t="s">
        <v>171</v>
      </c>
      <c r="AL3" s="87" t="s">
        <v>76</v>
      </c>
      <c r="AM3" s="87" t="s">
        <v>172</v>
      </c>
      <c r="AN3" s="87" t="s">
        <v>83</v>
      </c>
      <c r="AQ3" s="87" t="s">
        <v>80</v>
      </c>
      <c r="AR3" s="87" t="s">
        <v>171</v>
      </c>
      <c r="AS3" s="87" t="s">
        <v>76</v>
      </c>
      <c r="AT3" s="87" t="s">
        <v>172</v>
      </c>
      <c r="AU3" s="87" t="s">
        <v>83</v>
      </c>
      <c r="AX3" s="87" t="s">
        <v>80</v>
      </c>
      <c r="AY3" s="87" t="s">
        <v>171</v>
      </c>
      <c r="AZ3" s="87" t="s">
        <v>76</v>
      </c>
      <c r="BA3" s="87" t="s">
        <v>172</v>
      </c>
      <c r="BB3" s="87" t="s">
        <v>83</v>
      </c>
      <c r="BE3" s="87" t="s">
        <v>80</v>
      </c>
      <c r="BF3" s="87" t="s">
        <v>171</v>
      </c>
      <c r="BG3" s="87" t="s">
        <v>76</v>
      </c>
      <c r="BH3" s="87" t="s">
        <v>172</v>
      </c>
      <c r="BI3" s="87" t="s">
        <v>83</v>
      </c>
      <c r="BL3" s="87" t="s">
        <v>80</v>
      </c>
      <c r="BM3" s="87" t="s">
        <v>171</v>
      </c>
      <c r="BN3" s="87" t="s">
        <v>76</v>
      </c>
      <c r="BO3" s="87" t="s">
        <v>172</v>
      </c>
      <c r="BP3" s="87" t="s">
        <v>83</v>
      </c>
      <c r="BS3" s="87" t="s">
        <v>80</v>
      </c>
      <c r="BT3" s="87" t="s">
        <v>171</v>
      </c>
      <c r="BU3" s="87" t="s">
        <v>76</v>
      </c>
      <c r="BV3" s="87" t="s">
        <v>172</v>
      </c>
      <c r="BW3" s="87" t="s">
        <v>83</v>
      </c>
      <c r="BZ3" s="87" t="s">
        <v>80</v>
      </c>
      <c r="CA3" s="87" t="s">
        <v>171</v>
      </c>
      <c r="CB3" s="87" t="s">
        <v>76</v>
      </c>
      <c r="CC3" s="87" t="s">
        <v>172</v>
      </c>
      <c r="CD3" s="87" t="s">
        <v>83</v>
      </c>
    </row>
    <row r="5" spans="1:82">
      <c r="A5" s="87" t="s">
        <v>770</v>
      </c>
      <c r="B5" s="86">
        <v>0</v>
      </c>
      <c r="C5" s="86" t="str">
        <f>A5&amp;"|"&amp;B5</f>
        <v>16-17|0</v>
      </c>
      <c r="D5" s="86">
        <v>1</v>
      </c>
      <c r="E5" s="86" t="s">
        <v>41</v>
      </c>
      <c r="H5" s="87" t="s">
        <v>770</v>
      </c>
      <c r="I5" s="86">
        <v>0</v>
      </c>
      <c r="J5" s="86" t="str">
        <f>H5&amp;"|"&amp;I5</f>
        <v>16-17|0</v>
      </c>
      <c r="K5" s="86">
        <v>1</v>
      </c>
      <c r="L5" s="86" t="s">
        <v>41</v>
      </c>
      <c r="O5" s="87" t="s">
        <v>770</v>
      </c>
      <c r="P5" s="86">
        <v>0</v>
      </c>
      <c r="Q5" s="86" t="str">
        <f>O5&amp;"|"&amp;P5</f>
        <v>16-17|0</v>
      </c>
      <c r="R5" s="86">
        <v>1</v>
      </c>
      <c r="S5" s="86" t="s">
        <v>41</v>
      </c>
      <c r="V5" s="87" t="s">
        <v>770</v>
      </c>
      <c r="W5" s="86">
        <v>0</v>
      </c>
      <c r="X5" s="86" t="str">
        <f>V5&amp;"|"&amp;W5</f>
        <v>16-17|0</v>
      </c>
      <c r="Y5" s="86">
        <v>1</v>
      </c>
      <c r="Z5" s="86" t="s">
        <v>41</v>
      </c>
      <c r="AC5" s="87" t="s">
        <v>770</v>
      </c>
      <c r="AD5" s="86">
        <v>0</v>
      </c>
      <c r="AE5" s="86" t="str">
        <f>AC5&amp;"|"&amp;AD5</f>
        <v>16-17|0</v>
      </c>
      <c r="AF5" s="86">
        <v>1</v>
      </c>
      <c r="AG5" s="86" t="s">
        <v>41</v>
      </c>
      <c r="AJ5" s="87" t="s">
        <v>770</v>
      </c>
      <c r="AK5" s="86">
        <v>0</v>
      </c>
      <c r="AL5" s="86" t="str">
        <f>AJ5&amp;"|"&amp;AK5</f>
        <v>16-17|0</v>
      </c>
      <c r="AM5" s="86">
        <v>1</v>
      </c>
      <c r="AN5" s="86" t="s">
        <v>41</v>
      </c>
      <c r="AQ5" s="87" t="s">
        <v>770</v>
      </c>
      <c r="AR5" s="86">
        <v>0</v>
      </c>
      <c r="AS5" s="86" t="str">
        <f>AQ5&amp;"|"&amp;AR5</f>
        <v>16-17|0</v>
      </c>
      <c r="AT5" s="86">
        <v>1</v>
      </c>
      <c r="AU5" s="86" t="s">
        <v>41</v>
      </c>
      <c r="AX5" s="87" t="s">
        <v>770</v>
      </c>
      <c r="AY5" s="86">
        <v>0</v>
      </c>
      <c r="AZ5" s="86" t="str">
        <f>AX5&amp;"|"&amp;AY5</f>
        <v>16-17|0</v>
      </c>
      <c r="BA5" s="88">
        <v>1</v>
      </c>
      <c r="BB5" s="86" t="s">
        <v>41</v>
      </c>
      <c r="BE5" s="87" t="s">
        <v>770</v>
      </c>
      <c r="BF5" s="86">
        <v>0</v>
      </c>
      <c r="BG5" s="86" t="str">
        <f>BE5&amp;"|"&amp;BF5</f>
        <v>16-17|0</v>
      </c>
      <c r="BH5" s="86">
        <v>1</v>
      </c>
      <c r="BI5" s="86" t="s">
        <v>41</v>
      </c>
      <c r="BL5" s="87" t="s">
        <v>770</v>
      </c>
      <c r="BM5" s="86">
        <v>0</v>
      </c>
      <c r="BN5" s="86" t="str">
        <f>BL5&amp;"|"&amp;BM5</f>
        <v>16-17|0</v>
      </c>
      <c r="BO5" s="86">
        <v>1</v>
      </c>
      <c r="BP5" s="86" t="s">
        <v>41</v>
      </c>
      <c r="BS5" s="87" t="s">
        <v>770</v>
      </c>
      <c r="BT5" s="86">
        <v>0</v>
      </c>
      <c r="BU5" s="86" t="str">
        <f>BS5&amp;"|"&amp;BT5</f>
        <v>16-17|0</v>
      </c>
      <c r="BV5" s="86">
        <v>1</v>
      </c>
      <c r="BW5" s="86" t="s">
        <v>41</v>
      </c>
      <c r="BZ5" s="87" t="s">
        <v>770</v>
      </c>
      <c r="CA5" s="86">
        <v>0</v>
      </c>
      <c r="CB5" s="86" t="str">
        <f>BZ5&amp;"|"&amp;CA5</f>
        <v>16-17|0</v>
      </c>
      <c r="CC5" s="86">
        <v>1</v>
      </c>
      <c r="CD5" s="86" t="s">
        <v>41</v>
      </c>
    </row>
    <row r="6" spans="1:82">
      <c r="A6" s="87" t="s">
        <v>770</v>
      </c>
      <c r="B6" s="86">
        <v>1</v>
      </c>
      <c r="C6" s="86" t="str">
        <f t="shared" ref="C6:C69" si="0">A6&amp;"|"&amp;B6</f>
        <v>16-17|1</v>
      </c>
      <c r="D6" s="86">
        <v>1</v>
      </c>
      <c r="E6" s="86" t="s">
        <v>41</v>
      </c>
      <c r="H6" s="87" t="s">
        <v>770</v>
      </c>
      <c r="I6" s="86">
        <v>1</v>
      </c>
      <c r="J6" s="86" t="str">
        <f t="shared" ref="J6:J69" si="1">H6&amp;"|"&amp;I6</f>
        <v>16-17|1</v>
      </c>
      <c r="K6" s="86">
        <v>1</v>
      </c>
      <c r="L6" s="86" t="s">
        <v>41</v>
      </c>
      <c r="O6" s="87" t="s">
        <v>770</v>
      </c>
      <c r="P6" s="86">
        <v>1</v>
      </c>
      <c r="Q6" s="86" t="str">
        <f t="shared" ref="Q6:Q69" si="2">O6&amp;"|"&amp;P6</f>
        <v>16-17|1</v>
      </c>
      <c r="R6" s="86">
        <v>1</v>
      </c>
      <c r="S6" s="86" t="s">
        <v>41</v>
      </c>
      <c r="V6" s="87" t="s">
        <v>770</v>
      </c>
      <c r="W6" s="86">
        <v>1</v>
      </c>
      <c r="X6" s="86" t="str">
        <f t="shared" ref="X6:X69" si="3">V6&amp;"|"&amp;W6</f>
        <v>16-17|1</v>
      </c>
      <c r="Y6" s="86">
        <v>1</v>
      </c>
      <c r="Z6" s="86" t="s">
        <v>41</v>
      </c>
      <c r="AC6" s="87" t="s">
        <v>770</v>
      </c>
      <c r="AD6" s="86">
        <v>1</v>
      </c>
      <c r="AE6" s="86" t="str">
        <f t="shared" ref="AE6:AE69" si="4">AC6&amp;"|"&amp;AD6</f>
        <v>16-17|1</v>
      </c>
      <c r="AF6" s="86">
        <v>2</v>
      </c>
      <c r="AG6" s="86" t="s">
        <v>42</v>
      </c>
      <c r="AJ6" s="87" t="s">
        <v>770</v>
      </c>
      <c r="AK6" s="86">
        <v>1</v>
      </c>
      <c r="AL6" s="86" t="str">
        <f t="shared" ref="AL6:AL69" si="5">AJ6&amp;"|"&amp;AK6</f>
        <v>16-17|1</v>
      </c>
      <c r="AM6" s="86">
        <v>1</v>
      </c>
      <c r="AN6" s="86" t="s">
        <v>41</v>
      </c>
      <c r="AQ6" s="87" t="s">
        <v>770</v>
      </c>
      <c r="AR6" s="86">
        <v>1</v>
      </c>
      <c r="AS6" s="86" t="str">
        <f t="shared" ref="AS6:AS69" si="6">AQ6&amp;"|"&amp;AR6</f>
        <v>16-17|1</v>
      </c>
      <c r="AT6" s="86">
        <v>1</v>
      </c>
      <c r="AU6" s="86" t="s">
        <v>41</v>
      </c>
      <c r="AX6" s="87" t="s">
        <v>770</v>
      </c>
      <c r="AY6" s="86">
        <v>1</v>
      </c>
      <c r="AZ6" s="86" t="str">
        <f t="shared" ref="AZ6:AZ69" si="7">AX6&amp;"|"&amp;AY6</f>
        <v>16-17|1</v>
      </c>
      <c r="BA6" s="88">
        <v>1</v>
      </c>
      <c r="BB6" s="86" t="s">
        <v>41</v>
      </c>
      <c r="BE6" s="87" t="s">
        <v>770</v>
      </c>
      <c r="BF6" s="86">
        <v>1</v>
      </c>
      <c r="BG6" s="86" t="str">
        <f t="shared" ref="BG6:BG69" si="8">BE6&amp;"|"&amp;BF6</f>
        <v>16-17|1</v>
      </c>
      <c r="BH6" s="86">
        <v>1</v>
      </c>
      <c r="BI6" s="86" t="s">
        <v>41</v>
      </c>
      <c r="BL6" s="87" t="s">
        <v>770</v>
      </c>
      <c r="BM6" s="86">
        <v>1</v>
      </c>
      <c r="BN6" s="86" t="str">
        <f t="shared" ref="BN6:BN69" si="9">BL6&amp;"|"&amp;BM6</f>
        <v>16-17|1</v>
      </c>
      <c r="BO6" s="86">
        <v>1</v>
      </c>
      <c r="BP6" s="86" t="s">
        <v>41</v>
      </c>
      <c r="BS6" s="87" t="s">
        <v>770</v>
      </c>
      <c r="BT6" s="86">
        <v>1</v>
      </c>
      <c r="BU6" s="86" t="str">
        <f t="shared" ref="BU6:BU69" si="10">BS6&amp;"|"&amp;BT6</f>
        <v>16-17|1</v>
      </c>
      <c r="BV6" s="86">
        <v>1</v>
      </c>
      <c r="BW6" s="86" t="s">
        <v>41</v>
      </c>
      <c r="BZ6" s="87" t="s">
        <v>770</v>
      </c>
      <c r="CA6" s="86">
        <v>1</v>
      </c>
      <c r="CB6" s="86" t="str">
        <f t="shared" ref="CB6:CB69" si="11">BZ6&amp;"|"&amp;CA6</f>
        <v>16-17|1</v>
      </c>
      <c r="CC6" s="86">
        <v>1</v>
      </c>
      <c r="CD6" s="86" t="s">
        <v>41</v>
      </c>
    </row>
    <row r="7" spans="1:82">
      <c r="A7" s="87" t="s">
        <v>770</v>
      </c>
      <c r="B7" s="86">
        <v>2</v>
      </c>
      <c r="C7" s="86" t="str">
        <f t="shared" si="0"/>
        <v>16-17|2</v>
      </c>
      <c r="D7" s="86">
        <v>1</v>
      </c>
      <c r="E7" s="86" t="s">
        <v>41</v>
      </c>
      <c r="H7" s="87" t="s">
        <v>770</v>
      </c>
      <c r="I7" s="86">
        <v>2</v>
      </c>
      <c r="J7" s="86" t="str">
        <f t="shared" si="1"/>
        <v>16-17|2</v>
      </c>
      <c r="K7" s="86">
        <v>1</v>
      </c>
      <c r="L7" s="86" t="s">
        <v>41</v>
      </c>
      <c r="O7" s="87" t="s">
        <v>770</v>
      </c>
      <c r="P7" s="86">
        <v>2</v>
      </c>
      <c r="Q7" s="86" t="str">
        <f t="shared" si="2"/>
        <v>16-17|2</v>
      </c>
      <c r="R7" s="86">
        <v>1</v>
      </c>
      <c r="S7" s="86" t="s">
        <v>41</v>
      </c>
      <c r="V7" s="87" t="s">
        <v>770</v>
      </c>
      <c r="W7" s="86">
        <v>2</v>
      </c>
      <c r="X7" s="86" t="str">
        <f t="shared" si="3"/>
        <v>16-17|2</v>
      </c>
      <c r="Y7" s="86">
        <v>1</v>
      </c>
      <c r="Z7" s="86" t="s">
        <v>41</v>
      </c>
      <c r="AC7" s="87" t="s">
        <v>770</v>
      </c>
      <c r="AD7" s="86">
        <v>2</v>
      </c>
      <c r="AE7" s="86" t="str">
        <f t="shared" si="4"/>
        <v>16-17|2</v>
      </c>
      <c r="AF7" s="86">
        <v>2</v>
      </c>
      <c r="AG7" s="86" t="s">
        <v>42</v>
      </c>
      <c r="AJ7" s="87" t="s">
        <v>770</v>
      </c>
      <c r="AK7" s="86">
        <v>2</v>
      </c>
      <c r="AL7" s="86" t="str">
        <f t="shared" si="5"/>
        <v>16-17|2</v>
      </c>
      <c r="AM7" s="86">
        <v>1</v>
      </c>
      <c r="AN7" s="86" t="s">
        <v>41</v>
      </c>
      <c r="AQ7" s="87" t="s">
        <v>770</v>
      </c>
      <c r="AR7" s="86">
        <v>2</v>
      </c>
      <c r="AS7" s="86" t="str">
        <f t="shared" si="6"/>
        <v>16-17|2</v>
      </c>
      <c r="AT7" s="86">
        <v>1</v>
      </c>
      <c r="AU7" s="86" t="s">
        <v>41</v>
      </c>
      <c r="AX7" s="87" t="s">
        <v>770</v>
      </c>
      <c r="AY7" s="86">
        <v>2</v>
      </c>
      <c r="AZ7" s="86" t="str">
        <f t="shared" si="7"/>
        <v>16-17|2</v>
      </c>
      <c r="BA7" s="88">
        <v>1</v>
      </c>
      <c r="BB7" s="86" t="s">
        <v>41</v>
      </c>
      <c r="BE7" s="87" t="s">
        <v>770</v>
      </c>
      <c r="BF7" s="86">
        <v>2</v>
      </c>
      <c r="BG7" s="86" t="str">
        <f t="shared" si="8"/>
        <v>16-17|2</v>
      </c>
      <c r="BH7" s="86">
        <v>1</v>
      </c>
      <c r="BI7" s="86" t="s">
        <v>41</v>
      </c>
      <c r="BL7" s="87" t="s">
        <v>770</v>
      </c>
      <c r="BM7" s="86">
        <v>2</v>
      </c>
      <c r="BN7" s="86" t="str">
        <f t="shared" si="9"/>
        <v>16-17|2</v>
      </c>
      <c r="BO7" s="86">
        <v>1</v>
      </c>
      <c r="BP7" s="86" t="s">
        <v>41</v>
      </c>
      <c r="BS7" s="87" t="s">
        <v>770</v>
      </c>
      <c r="BT7" s="86">
        <v>2</v>
      </c>
      <c r="BU7" s="86" t="str">
        <f t="shared" si="10"/>
        <v>16-17|2</v>
      </c>
      <c r="BV7" s="86">
        <v>1</v>
      </c>
      <c r="BW7" s="86" t="s">
        <v>41</v>
      </c>
      <c r="BZ7" s="87" t="s">
        <v>770</v>
      </c>
      <c r="CA7" s="86">
        <v>2</v>
      </c>
      <c r="CB7" s="86" t="str">
        <f t="shared" si="11"/>
        <v>16-17|2</v>
      </c>
      <c r="CC7" s="86">
        <v>1</v>
      </c>
      <c r="CD7" s="86" t="s">
        <v>41</v>
      </c>
    </row>
    <row r="8" spans="1:82">
      <c r="A8" s="87" t="s">
        <v>770</v>
      </c>
      <c r="B8" s="86">
        <v>3</v>
      </c>
      <c r="C8" s="86" t="str">
        <f t="shared" si="0"/>
        <v>16-17|3</v>
      </c>
      <c r="D8" s="86">
        <v>1</v>
      </c>
      <c r="E8" s="86" t="s">
        <v>41</v>
      </c>
      <c r="H8" s="87" t="s">
        <v>770</v>
      </c>
      <c r="I8" s="86">
        <v>3</v>
      </c>
      <c r="J8" s="86" t="str">
        <f t="shared" si="1"/>
        <v>16-17|3</v>
      </c>
      <c r="K8" s="86">
        <v>1</v>
      </c>
      <c r="L8" s="86" t="s">
        <v>41</v>
      </c>
      <c r="O8" s="87" t="s">
        <v>770</v>
      </c>
      <c r="P8" s="86">
        <v>3</v>
      </c>
      <c r="Q8" s="86" t="str">
        <f t="shared" si="2"/>
        <v>16-17|3</v>
      </c>
      <c r="R8" s="86">
        <v>1</v>
      </c>
      <c r="S8" s="86" t="s">
        <v>41</v>
      </c>
      <c r="V8" s="87" t="s">
        <v>770</v>
      </c>
      <c r="W8" s="86">
        <v>3</v>
      </c>
      <c r="X8" s="86" t="str">
        <f t="shared" si="3"/>
        <v>16-17|3</v>
      </c>
      <c r="Y8" s="86">
        <v>1</v>
      </c>
      <c r="Z8" s="86" t="s">
        <v>41</v>
      </c>
      <c r="AC8" s="87" t="s">
        <v>770</v>
      </c>
      <c r="AD8" s="86">
        <v>3</v>
      </c>
      <c r="AE8" s="86" t="str">
        <f t="shared" si="4"/>
        <v>16-17|3</v>
      </c>
      <c r="AF8" s="86">
        <v>3</v>
      </c>
      <c r="AG8" s="86" t="s">
        <v>43</v>
      </c>
      <c r="AJ8" s="87" t="s">
        <v>770</v>
      </c>
      <c r="AK8" s="86">
        <v>3</v>
      </c>
      <c r="AL8" s="86" t="str">
        <f t="shared" si="5"/>
        <v>16-17|3</v>
      </c>
      <c r="AM8" s="86">
        <v>2</v>
      </c>
      <c r="AN8" s="86" t="s">
        <v>42</v>
      </c>
      <c r="AQ8" s="87" t="s">
        <v>770</v>
      </c>
      <c r="AR8" s="86">
        <v>3</v>
      </c>
      <c r="AS8" s="86" t="str">
        <f t="shared" si="6"/>
        <v>16-17|3</v>
      </c>
      <c r="AT8" s="86">
        <v>1</v>
      </c>
      <c r="AU8" s="86" t="s">
        <v>41</v>
      </c>
      <c r="AX8" s="87" t="s">
        <v>770</v>
      </c>
      <c r="AY8" s="86">
        <v>3</v>
      </c>
      <c r="AZ8" s="86" t="str">
        <f t="shared" si="7"/>
        <v>16-17|3</v>
      </c>
      <c r="BA8" s="88">
        <v>2</v>
      </c>
      <c r="BB8" s="86" t="s">
        <v>42</v>
      </c>
      <c r="BE8" s="87" t="s">
        <v>770</v>
      </c>
      <c r="BF8" s="86">
        <v>3</v>
      </c>
      <c r="BG8" s="86" t="str">
        <f t="shared" si="8"/>
        <v>16-17|3</v>
      </c>
      <c r="BH8" s="86">
        <v>1</v>
      </c>
      <c r="BI8" s="86" t="s">
        <v>41</v>
      </c>
      <c r="BL8" s="87" t="s">
        <v>770</v>
      </c>
      <c r="BM8" s="86">
        <v>3</v>
      </c>
      <c r="BN8" s="86" t="str">
        <f t="shared" si="9"/>
        <v>16-17|3</v>
      </c>
      <c r="BO8" s="86">
        <v>1</v>
      </c>
      <c r="BP8" s="86" t="s">
        <v>41</v>
      </c>
      <c r="BS8" s="87" t="s">
        <v>770</v>
      </c>
      <c r="BT8" s="86">
        <v>3</v>
      </c>
      <c r="BU8" s="86" t="str">
        <f t="shared" si="10"/>
        <v>16-17|3</v>
      </c>
      <c r="BV8" s="86">
        <v>2</v>
      </c>
      <c r="BW8" s="86" t="s">
        <v>42</v>
      </c>
      <c r="BZ8" s="87" t="s">
        <v>770</v>
      </c>
      <c r="CA8" s="86">
        <v>3</v>
      </c>
      <c r="CB8" s="86" t="str">
        <f t="shared" si="11"/>
        <v>16-17|3</v>
      </c>
      <c r="CC8" s="86">
        <v>2</v>
      </c>
      <c r="CD8" s="86" t="s">
        <v>42</v>
      </c>
    </row>
    <row r="9" spans="1:82">
      <c r="A9" s="87" t="s">
        <v>770</v>
      </c>
      <c r="B9" s="86">
        <v>4</v>
      </c>
      <c r="C9" s="86" t="str">
        <f t="shared" si="0"/>
        <v>16-17|4</v>
      </c>
      <c r="D9" s="86">
        <v>1</v>
      </c>
      <c r="E9" s="86" t="s">
        <v>41</v>
      </c>
      <c r="H9" s="87" t="s">
        <v>770</v>
      </c>
      <c r="I9" s="86">
        <v>4</v>
      </c>
      <c r="J9" s="86" t="str">
        <f t="shared" si="1"/>
        <v>16-17|4</v>
      </c>
      <c r="K9" s="86">
        <v>1</v>
      </c>
      <c r="L9" s="86" t="s">
        <v>41</v>
      </c>
      <c r="O9" s="87" t="s">
        <v>770</v>
      </c>
      <c r="P9" s="86">
        <v>4</v>
      </c>
      <c r="Q9" s="86" t="str">
        <f t="shared" si="2"/>
        <v>16-17|4</v>
      </c>
      <c r="R9" s="86">
        <v>1</v>
      </c>
      <c r="S9" s="86" t="s">
        <v>41</v>
      </c>
      <c r="V9" s="87" t="s">
        <v>770</v>
      </c>
      <c r="W9" s="86">
        <v>4</v>
      </c>
      <c r="X9" s="86" t="str">
        <f t="shared" si="3"/>
        <v>16-17|4</v>
      </c>
      <c r="Y9" s="86">
        <v>1</v>
      </c>
      <c r="Z9" s="86" t="s">
        <v>41</v>
      </c>
      <c r="AC9" s="87" t="s">
        <v>770</v>
      </c>
      <c r="AD9" s="86">
        <v>4</v>
      </c>
      <c r="AE9" s="86" t="str">
        <f t="shared" si="4"/>
        <v>16-17|4</v>
      </c>
      <c r="AF9" s="86">
        <v>3</v>
      </c>
      <c r="AG9" s="86" t="s">
        <v>43</v>
      </c>
      <c r="AJ9" s="87" t="s">
        <v>770</v>
      </c>
      <c r="AK9" s="86">
        <v>4</v>
      </c>
      <c r="AL9" s="86" t="str">
        <f t="shared" si="5"/>
        <v>16-17|4</v>
      </c>
      <c r="AM9" s="86">
        <v>3</v>
      </c>
      <c r="AN9" s="86" t="s">
        <v>43</v>
      </c>
      <c r="AQ9" s="87" t="s">
        <v>770</v>
      </c>
      <c r="AR9" s="86">
        <v>4</v>
      </c>
      <c r="AS9" s="86" t="str">
        <f t="shared" si="6"/>
        <v>16-17|4</v>
      </c>
      <c r="AT9" s="86">
        <v>1</v>
      </c>
      <c r="AU9" s="86" t="s">
        <v>41</v>
      </c>
      <c r="AX9" s="87" t="s">
        <v>770</v>
      </c>
      <c r="AY9" s="86">
        <v>4</v>
      </c>
      <c r="AZ9" s="86" t="str">
        <f t="shared" si="7"/>
        <v>16-17|4</v>
      </c>
      <c r="BA9" s="88">
        <v>2</v>
      </c>
      <c r="BB9" s="86" t="s">
        <v>42</v>
      </c>
      <c r="BE9" s="87" t="s">
        <v>770</v>
      </c>
      <c r="BF9" s="86">
        <v>4</v>
      </c>
      <c r="BG9" s="86" t="str">
        <f t="shared" si="8"/>
        <v>16-17|4</v>
      </c>
      <c r="BH9" s="86">
        <v>1</v>
      </c>
      <c r="BI9" s="86" t="s">
        <v>41</v>
      </c>
      <c r="BL9" s="87" t="s">
        <v>770</v>
      </c>
      <c r="BM9" s="86">
        <v>4</v>
      </c>
      <c r="BN9" s="86" t="str">
        <f t="shared" si="9"/>
        <v>16-17|4</v>
      </c>
      <c r="BO9" s="86">
        <v>2</v>
      </c>
      <c r="BP9" s="86" t="s">
        <v>42</v>
      </c>
      <c r="BS9" s="87" t="s">
        <v>770</v>
      </c>
      <c r="BT9" s="86">
        <v>4</v>
      </c>
      <c r="BU9" s="86" t="str">
        <f t="shared" si="10"/>
        <v>16-17|4</v>
      </c>
      <c r="BV9" s="86">
        <v>4</v>
      </c>
      <c r="BW9" s="86" t="s">
        <v>44</v>
      </c>
      <c r="BZ9" s="87" t="s">
        <v>770</v>
      </c>
      <c r="CA9" s="86">
        <v>4</v>
      </c>
      <c r="CB9" s="86" t="str">
        <f t="shared" si="11"/>
        <v>16-17|4</v>
      </c>
      <c r="CC9" s="86">
        <v>3</v>
      </c>
      <c r="CD9" s="86" t="s">
        <v>43</v>
      </c>
    </row>
    <row r="10" spans="1:82">
      <c r="A10" s="87" t="s">
        <v>770</v>
      </c>
      <c r="B10" s="86">
        <v>5</v>
      </c>
      <c r="C10" s="86" t="str">
        <f t="shared" si="0"/>
        <v>16-17|5</v>
      </c>
      <c r="D10" s="86">
        <v>1</v>
      </c>
      <c r="E10" s="86" t="s">
        <v>41</v>
      </c>
      <c r="H10" s="87" t="s">
        <v>770</v>
      </c>
      <c r="I10" s="86">
        <v>5</v>
      </c>
      <c r="J10" s="86" t="str">
        <f t="shared" si="1"/>
        <v>16-17|5</v>
      </c>
      <c r="K10" s="86">
        <v>1</v>
      </c>
      <c r="L10" s="86" t="s">
        <v>41</v>
      </c>
      <c r="O10" s="87" t="s">
        <v>770</v>
      </c>
      <c r="P10" s="86">
        <v>5</v>
      </c>
      <c r="Q10" s="86" t="str">
        <f t="shared" si="2"/>
        <v>16-17|5</v>
      </c>
      <c r="R10" s="86">
        <v>1</v>
      </c>
      <c r="S10" s="86" t="s">
        <v>41</v>
      </c>
      <c r="V10" s="87" t="s">
        <v>770</v>
      </c>
      <c r="W10" s="86">
        <v>5</v>
      </c>
      <c r="X10" s="86" t="str">
        <f t="shared" si="3"/>
        <v>16-17|5</v>
      </c>
      <c r="Y10" s="86">
        <v>2</v>
      </c>
      <c r="Z10" s="86" t="s">
        <v>42</v>
      </c>
      <c r="AC10" s="87" t="s">
        <v>770</v>
      </c>
      <c r="AD10" s="86">
        <v>5</v>
      </c>
      <c r="AE10" s="86" t="str">
        <f t="shared" si="4"/>
        <v>16-17|5</v>
      </c>
      <c r="AF10" s="86">
        <v>3</v>
      </c>
      <c r="AG10" s="86" t="s">
        <v>43</v>
      </c>
      <c r="AJ10" s="87" t="s">
        <v>770</v>
      </c>
      <c r="AK10" s="86">
        <v>5</v>
      </c>
      <c r="AL10" s="86" t="str">
        <f t="shared" si="5"/>
        <v>16-17|5</v>
      </c>
      <c r="AM10" s="86">
        <v>4</v>
      </c>
      <c r="AN10" s="86" t="s">
        <v>44</v>
      </c>
      <c r="AQ10" s="87" t="s">
        <v>770</v>
      </c>
      <c r="AR10" s="86">
        <v>5</v>
      </c>
      <c r="AS10" s="86" t="str">
        <f t="shared" si="6"/>
        <v>16-17|5</v>
      </c>
      <c r="AT10" s="86">
        <v>1</v>
      </c>
      <c r="AU10" s="86" t="s">
        <v>41</v>
      </c>
      <c r="AX10" s="87" t="s">
        <v>770</v>
      </c>
      <c r="AY10" s="86">
        <v>5</v>
      </c>
      <c r="AZ10" s="86" t="str">
        <f t="shared" si="7"/>
        <v>16-17|5</v>
      </c>
      <c r="BA10" s="88">
        <v>3</v>
      </c>
      <c r="BB10" s="86" t="s">
        <v>43</v>
      </c>
      <c r="BE10" s="87" t="s">
        <v>770</v>
      </c>
      <c r="BF10" s="86">
        <v>5</v>
      </c>
      <c r="BG10" s="86" t="str">
        <f t="shared" si="8"/>
        <v>16-17|5</v>
      </c>
      <c r="BH10" s="86">
        <v>1</v>
      </c>
      <c r="BI10" s="86" t="s">
        <v>41</v>
      </c>
      <c r="BL10" s="87" t="s">
        <v>770</v>
      </c>
      <c r="BM10" s="86">
        <v>5</v>
      </c>
      <c r="BN10" s="86" t="str">
        <f t="shared" si="9"/>
        <v>16-17|5</v>
      </c>
      <c r="BO10" s="86">
        <v>3</v>
      </c>
      <c r="BP10" s="86" t="s">
        <v>43</v>
      </c>
      <c r="BS10" s="87" t="s">
        <v>770</v>
      </c>
      <c r="BT10" s="86">
        <v>5</v>
      </c>
      <c r="BU10" s="86" t="str">
        <f t="shared" si="10"/>
        <v>16-17|5</v>
      </c>
      <c r="BV10" s="86">
        <v>6</v>
      </c>
      <c r="BW10" s="86" t="s">
        <v>46</v>
      </c>
      <c r="BZ10" s="87" t="s">
        <v>770</v>
      </c>
      <c r="CA10" s="86">
        <v>5</v>
      </c>
      <c r="CB10" s="86" t="str">
        <f t="shared" si="11"/>
        <v>16-17|5</v>
      </c>
      <c r="CC10" s="86">
        <v>5</v>
      </c>
      <c r="CD10" s="86" t="s">
        <v>45</v>
      </c>
    </row>
    <row r="11" spans="1:82">
      <c r="A11" s="87" t="s">
        <v>770</v>
      </c>
      <c r="B11" s="86">
        <v>6</v>
      </c>
      <c r="C11" s="86" t="str">
        <f t="shared" si="0"/>
        <v>16-17|6</v>
      </c>
      <c r="D11" s="86">
        <v>1</v>
      </c>
      <c r="E11" s="86" t="s">
        <v>41</v>
      </c>
      <c r="H11" s="87" t="s">
        <v>770</v>
      </c>
      <c r="I11" s="86">
        <v>6</v>
      </c>
      <c r="J11" s="86" t="str">
        <f t="shared" si="1"/>
        <v>16-17|6</v>
      </c>
      <c r="K11" s="86">
        <v>2</v>
      </c>
      <c r="L11" s="86" t="s">
        <v>42</v>
      </c>
      <c r="O11" s="87" t="s">
        <v>770</v>
      </c>
      <c r="P11" s="86">
        <v>6</v>
      </c>
      <c r="Q11" s="86" t="str">
        <f t="shared" si="2"/>
        <v>16-17|6</v>
      </c>
      <c r="R11" s="86">
        <v>1</v>
      </c>
      <c r="S11" s="86" t="s">
        <v>41</v>
      </c>
      <c r="V11" s="87" t="s">
        <v>770</v>
      </c>
      <c r="W11" s="86">
        <v>6</v>
      </c>
      <c r="X11" s="86" t="str">
        <f t="shared" si="3"/>
        <v>16-17|6</v>
      </c>
      <c r="Y11" s="86">
        <v>3</v>
      </c>
      <c r="Z11" s="86" t="s">
        <v>43</v>
      </c>
      <c r="AC11" s="87" t="s">
        <v>770</v>
      </c>
      <c r="AD11" s="86">
        <v>6</v>
      </c>
      <c r="AE11" s="86" t="str">
        <f t="shared" si="4"/>
        <v>16-17|6</v>
      </c>
      <c r="AF11" s="86">
        <v>4</v>
      </c>
      <c r="AG11" s="86" t="s">
        <v>44</v>
      </c>
      <c r="AJ11" s="87" t="s">
        <v>770</v>
      </c>
      <c r="AK11" s="86">
        <v>6</v>
      </c>
      <c r="AL11" s="86" t="str">
        <f t="shared" si="5"/>
        <v>16-17|6</v>
      </c>
      <c r="AM11" s="86">
        <v>5</v>
      </c>
      <c r="AN11" s="86" t="s">
        <v>45</v>
      </c>
      <c r="AQ11" s="87" t="s">
        <v>770</v>
      </c>
      <c r="AR11" s="86">
        <v>6</v>
      </c>
      <c r="AS11" s="86" t="str">
        <f t="shared" si="6"/>
        <v>16-17|6</v>
      </c>
      <c r="AT11" s="86">
        <v>1</v>
      </c>
      <c r="AU11" s="86" t="s">
        <v>41</v>
      </c>
      <c r="AX11" s="87" t="s">
        <v>770</v>
      </c>
      <c r="AY11" s="86">
        <v>6</v>
      </c>
      <c r="AZ11" s="86" t="str">
        <f t="shared" si="7"/>
        <v>16-17|6</v>
      </c>
      <c r="BA11" s="88">
        <v>4</v>
      </c>
      <c r="BB11" s="86" t="s">
        <v>44</v>
      </c>
      <c r="BE11" s="87" t="s">
        <v>770</v>
      </c>
      <c r="BF11" s="86">
        <v>6</v>
      </c>
      <c r="BG11" s="86" t="str">
        <f t="shared" si="8"/>
        <v>16-17|6</v>
      </c>
      <c r="BH11" s="86">
        <v>1</v>
      </c>
      <c r="BI11" s="86" t="s">
        <v>41</v>
      </c>
      <c r="BL11" s="87" t="s">
        <v>770</v>
      </c>
      <c r="BM11" s="86">
        <v>6</v>
      </c>
      <c r="BN11" s="86" t="str">
        <f t="shared" si="9"/>
        <v>16-17|6</v>
      </c>
      <c r="BO11" s="86">
        <v>4</v>
      </c>
      <c r="BP11" s="86" t="s">
        <v>44</v>
      </c>
      <c r="BS11" s="87" t="s">
        <v>770</v>
      </c>
      <c r="BT11" s="86">
        <v>6</v>
      </c>
      <c r="BU11" s="86" t="str">
        <f t="shared" si="10"/>
        <v>16-17|6</v>
      </c>
      <c r="BV11" s="86">
        <v>7</v>
      </c>
      <c r="BW11" s="86" t="s">
        <v>47</v>
      </c>
      <c r="BZ11" s="87" t="s">
        <v>770</v>
      </c>
      <c r="CA11" s="86">
        <v>6</v>
      </c>
      <c r="CB11" s="86" t="str">
        <f t="shared" si="11"/>
        <v>16-17|6</v>
      </c>
      <c r="CC11" s="86">
        <v>6</v>
      </c>
      <c r="CD11" s="86" t="s">
        <v>46</v>
      </c>
    </row>
    <row r="12" spans="1:82">
      <c r="A12" s="87" t="s">
        <v>770</v>
      </c>
      <c r="B12" s="86">
        <v>7</v>
      </c>
      <c r="C12" s="86" t="str">
        <f t="shared" si="0"/>
        <v>16-17|7</v>
      </c>
      <c r="D12" s="86">
        <v>1</v>
      </c>
      <c r="E12" s="86" t="s">
        <v>41</v>
      </c>
      <c r="H12" s="87" t="s">
        <v>770</v>
      </c>
      <c r="I12" s="86">
        <v>7</v>
      </c>
      <c r="J12" s="86" t="str">
        <f t="shared" si="1"/>
        <v>16-17|7</v>
      </c>
      <c r="K12" s="86">
        <v>2</v>
      </c>
      <c r="L12" s="86" t="s">
        <v>42</v>
      </c>
      <c r="O12" s="87" t="s">
        <v>770</v>
      </c>
      <c r="P12" s="86">
        <v>7</v>
      </c>
      <c r="Q12" s="86" t="str">
        <f t="shared" si="2"/>
        <v>16-17|7</v>
      </c>
      <c r="R12" s="86">
        <v>1</v>
      </c>
      <c r="S12" s="86" t="s">
        <v>41</v>
      </c>
      <c r="V12" s="87" t="s">
        <v>770</v>
      </c>
      <c r="W12" s="86">
        <v>7</v>
      </c>
      <c r="X12" s="86" t="str">
        <f t="shared" si="3"/>
        <v>16-17|7</v>
      </c>
      <c r="Y12" s="86">
        <v>3</v>
      </c>
      <c r="Z12" s="86" t="s">
        <v>43</v>
      </c>
      <c r="AC12" s="87" t="s">
        <v>770</v>
      </c>
      <c r="AD12" s="86">
        <v>7</v>
      </c>
      <c r="AE12" s="86" t="str">
        <f t="shared" si="4"/>
        <v>16-17|7</v>
      </c>
      <c r="AF12" s="86">
        <v>4</v>
      </c>
      <c r="AG12" s="86" t="s">
        <v>44</v>
      </c>
      <c r="AJ12" s="87" t="s">
        <v>770</v>
      </c>
      <c r="AK12" s="86">
        <v>7</v>
      </c>
      <c r="AL12" s="86" t="str">
        <f t="shared" si="5"/>
        <v>16-17|7</v>
      </c>
      <c r="AM12" s="86">
        <v>6</v>
      </c>
      <c r="AN12" s="86" t="s">
        <v>46</v>
      </c>
      <c r="AQ12" s="87" t="s">
        <v>770</v>
      </c>
      <c r="AR12" s="86">
        <v>7</v>
      </c>
      <c r="AS12" s="86" t="str">
        <f t="shared" si="6"/>
        <v>16-17|7</v>
      </c>
      <c r="AT12" s="86">
        <v>1</v>
      </c>
      <c r="AU12" s="86" t="s">
        <v>41</v>
      </c>
      <c r="AX12" s="87" t="s">
        <v>770</v>
      </c>
      <c r="AY12" s="86">
        <v>7</v>
      </c>
      <c r="AZ12" s="86" t="str">
        <f t="shared" si="7"/>
        <v>16-17|7</v>
      </c>
      <c r="BA12" s="88">
        <v>5</v>
      </c>
      <c r="BB12" s="86" t="s">
        <v>45</v>
      </c>
      <c r="BE12" s="87" t="s">
        <v>770</v>
      </c>
      <c r="BF12" s="86">
        <v>7</v>
      </c>
      <c r="BG12" s="86" t="str">
        <f t="shared" si="8"/>
        <v>16-17|7</v>
      </c>
      <c r="BH12" s="86">
        <v>1</v>
      </c>
      <c r="BI12" s="86" t="s">
        <v>41</v>
      </c>
      <c r="BL12" s="87" t="s">
        <v>770</v>
      </c>
      <c r="BM12" s="86">
        <v>7</v>
      </c>
      <c r="BN12" s="86" t="str">
        <f t="shared" si="9"/>
        <v>16-17|7</v>
      </c>
      <c r="BO12" s="86">
        <v>6</v>
      </c>
      <c r="BP12" s="86" t="s">
        <v>46</v>
      </c>
      <c r="BS12" s="87" t="s">
        <v>770</v>
      </c>
      <c r="BT12" s="86">
        <v>7</v>
      </c>
      <c r="BU12" s="86" t="str">
        <f t="shared" si="10"/>
        <v>16-17|7</v>
      </c>
      <c r="BV12" s="86">
        <v>8</v>
      </c>
      <c r="BW12" s="86" t="s">
        <v>48</v>
      </c>
      <c r="BZ12" s="87" t="s">
        <v>770</v>
      </c>
      <c r="CA12" s="86">
        <v>7</v>
      </c>
      <c r="CB12" s="86" t="str">
        <f t="shared" si="11"/>
        <v>16-17|7</v>
      </c>
      <c r="CC12" s="86">
        <v>7</v>
      </c>
      <c r="CD12" s="86" t="s">
        <v>47</v>
      </c>
    </row>
    <row r="13" spans="1:82">
      <c r="A13" s="87" t="s">
        <v>770</v>
      </c>
      <c r="B13" s="86">
        <v>8</v>
      </c>
      <c r="C13" s="86" t="str">
        <f t="shared" si="0"/>
        <v>16-17|8</v>
      </c>
      <c r="D13" s="86">
        <v>2</v>
      </c>
      <c r="E13" s="86" t="s">
        <v>42</v>
      </c>
      <c r="H13" s="87" t="s">
        <v>770</v>
      </c>
      <c r="I13" s="86">
        <v>8</v>
      </c>
      <c r="J13" s="86" t="str">
        <f t="shared" si="1"/>
        <v>16-17|8</v>
      </c>
      <c r="K13" s="86">
        <v>3</v>
      </c>
      <c r="L13" s="86" t="s">
        <v>43</v>
      </c>
      <c r="O13" s="87" t="s">
        <v>770</v>
      </c>
      <c r="P13" s="86">
        <v>8</v>
      </c>
      <c r="Q13" s="86" t="str">
        <f t="shared" si="2"/>
        <v>16-17|8</v>
      </c>
      <c r="R13" s="86">
        <v>1</v>
      </c>
      <c r="S13" s="86" t="s">
        <v>41</v>
      </c>
      <c r="V13" s="87" t="s">
        <v>770</v>
      </c>
      <c r="W13" s="86">
        <v>8</v>
      </c>
      <c r="X13" s="86" t="str">
        <f t="shared" si="3"/>
        <v>16-17|8</v>
      </c>
      <c r="Y13" s="86">
        <v>4</v>
      </c>
      <c r="Z13" s="86" t="s">
        <v>44</v>
      </c>
      <c r="AC13" s="87" t="s">
        <v>770</v>
      </c>
      <c r="AD13" s="86">
        <v>8</v>
      </c>
      <c r="AE13" s="86" t="str">
        <f t="shared" si="4"/>
        <v>16-17|8</v>
      </c>
      <c r="AF13" s="86">
        <v>4</v>
      </c>
      <c r="AG13" s="86" t="s">
        <v>44</v>
      </c>
      <c r="AJ13" s="87" t="s">
        <v>770</v>
      </c>
      <c r="AK13" s="86">
        <v>8</v>
      </c>
      <c r="AL13" s="86" t="str">
        <f t="shared" si="5"/>
        <v>16-17|8</v>
      </c>
      <c r="AM13" s="86">
        <v>7</v>
      </c>
      <c r="AN13" s="86" t="s">
        <v>47</v>
      </c>
      <c r="AQ13" s="87" t="s">
        <v>770</v>
      </c>
      <c r="AR13" s="86">
        <v>8</v>
      </c>
      <c r="AS13" s="86" t="str">
        <f t="shared" si="6"/>
        <v>16-17|8</v>
      </c>
      <c r="AT13" s="86">
        <v>1</v>
      </c>
      <c r="AU13" s="86" t="s">
        <v>41</v>
      </c>
      <c r="AX13" s="87" t="s">
        <v>770</v>
      </c>
      <c r="AY13" s="86">
        <v>8</v>
      </c>
      <c r="AZ13" s="86" t="str">
        <f t="shared" si="7"/>
        <v>16-17|8</v>
      </c>
      <c r="BA13" s="88">
        <v>6</v>
      </c>
      <c r="BB13" s="86" t="s">
        <v>46</v>
      </c>
      <c r="BE13" s="87" t="s">
        <v>770</v>
      </c>
      <c r="BF13" s="86">
        <v>8</v>
      </c>
      <c r="BG13" s="86" t="str">
        <f t="shared" si="8"/>
        <v>16-17|8</v>
      </c>
      <c r="BH13" s="86">
        <v>1</v>
      </c>
      <c r="BI13" s="86" t="s">
        <v>41</v>
      </c>
      <c r="BL13" s="87" t="s">
        <v>770</v>
      </c>
      <c r="BM13" s="86">
        <v>8</v>
      </c>
      <c r="BN13" s="86" t="str">
        <f t="shared" si="9"/>
        <v>16-17|8</v>
      </c>
      <c r="BO13" s="86">
        <v>7</v>
      </c>
      <c r="BP13" s="86" t="s">
        <v>47</v>
      </c>
      <c r="BS13" s="87" t="s">
        <v>770</v>
      </c>
      <c r="BT13" s="86">
        <v>8</v>
      </c>
      <c r="BU13" s="86" t="str">
        <f t="shared" si="10"/>
        <v>16-17|8</v>
      </c>
      <c r="BV13" s="86">
        <v>9</v>
      </c>
      <c r="BW13" s="89" t="s">
        <v>49</v>
      </c>
      <c r="BZ13" s="87" t="s">
        <v>770</v>
      </c>
      <c r="CA13" s="86">
        <v>8</v>
      </c>
      <c r="CB13" s="86" t="str">
        <f t="shared" si="11"/>
        <v>16-17|8</v>
      </c>
      <c r="CC13" s="86">
        <v>9</v>
      </c>
      <c r="CD13" s="89" t="s">
        <v>49</v>
      </c>
    </row>
    <row r="14" spans="1:82">
      <c r="A14" s="87" t="s">
        <v>770</v>
      </c>
      <c r="B14" s="86">
        <v>9</v>
      </c>
      <c r="C14" s="86" t="str">
        <f t="shared" si="0"/>
        <v>16-17|9</v>
      </c>
      <c r="D14" s="86">
        <v>2</v>
      </c>
      <c r="E14" s="86" t="s">
        <v>42</v>
      </c>
      <c r="H14" s="87" t="s">
        <v>770</v>
      </c>
      <c r="I14" s="86">
        <v>9</v>
      </c>
      <c r="J14" s="86" t="str">
        <f t="shared" si="1"/>
        <v>16-17|9</v>
      </c>
      <c r="K14" s="86">
        <v>3</v>
      </c>
      <c r="L14" s="86" t="s">
        <v>43</v>
      </c>
      <c r="O14" s="87" t="s">
        <v>770</v>
      </c>
      <c r="P14" s="86">
        <v>9</v>
      </c>
      <c r="Q14" s="86" t="str">
        <f t="shared" si="2"/>
        <v>16-17|9</v>
      </c>
      <c r="R14" s="86">
        <v>1</v>
      </c>
      <c r="S14" s="86" t="s">
        <v>41</v>
      </c>
      <c r="V14" s="87" t="s">
        <v>770</v>
      </c>
      <c r="W14" s="86">
        <v>9</v>
      </c>
      <c r="X14" s="86" t="str">
        <f t="shared" si="3"/>
        <v>16-17|9</v>
      </c>
      <c r="Y14" s="86">
        <v>4</v>
      </c>
      <c r="Z14" s="86" t="s">
        <v>44</v>
      </c>
      <c r="AC14" s="87" t="s">
        <v>770</v>
      </c>
      <c r="AD14" s="86">
        <v>9</v>
      </c>
      <c r="AE14" s="86" t="str">
        <f t="shared" si="4"/>
        <v>16-17|9</v>
      </c>
      <c r="AF14" s="86">
        <v>4</v>
      </c>
      <c r="AG14" s="86" t="s">
        <v>44</v>
      </c>
      <c r="AJ14" s="87" t="s">
        <v>770</v>
      </c>
      <c r="AK14" s="86">
        <v>9</v>
      </c>
      <c r="AL14" s="86" t="str">
        <f t="shared" si="5"/>
        <v>16-17|9</v>
      </c>
      <c r="AM14" s="86">
        <v>7</v>
      </c>
      <c r="AN14" s="86" t="s">
        <v>47</v>
      </c>
      <c r="AQ14" s="87" t="s">
        <v>770</v>
      </c>
      <c r="AR14" s="86">
        <v>9</v>
      </c>
      <c r="AS14" s="86" t="str">
        <f t="shared" si="6"/>
        <v>16-17|9</v>
      </c>
      <c r="AT14" s="86">
        <v>1</v>
      </c>
      <c r="AU14" s="86" t="s">
        <v>41</v>
      </c>
      <c r="AX14" s="87" t="s">
        <v>770</v>
      </c>
      <c r="AY14" s="86">
        <v>9</v>
      </c>
      <c r="AZ14" s="86" t="str">
        <f t="shared" si="7"/>
        <v>16-17|9</v>
      </c>
      <c r="BA14" s="88">
        <v>6</v>
      </c>
      <c r="BB14" s="86" t="s">
        <v>46</v>
      </c>
      <c r="BE14" s="87" t="s">
        <v>770</v>
      </c>
      <c r="BF14" s="86">
        <v>9</v>
      </c>
      <c r="BG14" s="86" t="str">
        <f t="shared" si="8"/>
        <v>16-17|9</v>
      </c>
      <c r="BH14" s="86">
        <v>1</v>
      </c>
      <c r="BI14" s="86" t="s">
        <v>41</v>
      </c>
      <c r="BL14" s="87" t="s">
        <v>770</v>
      </c>
      <c r="BM14" s="86">
        <v>9</v>
      </c>
      <c r="BN14" s="86" t="str">
        <f t="shared" si="9"/>
        <v>16-17|9</v>
      </c>
      <c r="BO14" s="86">
        <v>8</v>
      </c>
      <c r="BP14" s="86" t="s">
        <v>48</v>
      </c>
      <c r="BS14" s="87" t="s">
        <v>770</v>
      </c>
      <c r="BT14" s="86">
        <v>9</v>
      </c>
      <c r="BU14" s="86" t="str">
        <f t="shared" si="10"/>
        <v>16-17|9</v>
      </c>
      <c r="BV14" s="86">
        <v>11</v>
      </c>
      <c r="BW14" s="86" t="s">
        <v>51</v>
      </c>
      <c r="BZ14" s="87" t="s">
        <v>770</v>
      </c>
      <c r="CA14" s="86">
        <v>9</v>
      </c>
      <c r="CB14" s="86" t="str">
        <f t="shared" si="11"/>
        <v>16-17|9</v>
      </c>
      <c r="CC14" s="86">
        <v>10</v>
      </c>
      <c r="CD14" s="89" t="s">
        <v>50</v>
      </c>
    </row>
    <row r="15" spans="1:82">
      <c r="A15" s="87" t="s">
        <v>770</v>
      </c>
      <c r="B15" s="86">
        <v>10</v>
      </c>
      <c r="C15" s="86" t="str">
        <f t="shared" si="0"/>
        <v>16-17|10</v>
      </c>
      <c r="D15" s="86">
        <v>2</v>
      </c>
      <c r="E15" s="86" t="s">
        <v>42</v>
      </c>
      <c r="H15" s="87" t="s">
        <v>770</v>
      </c>
      <c r="I15" s="86">
        <v>10</v>
      </c>
      <c r="J15" s="86" t="str">
        <f t="shared" si="1"/>
        <v>16-17|10</v>
      </c>
      <c r="K15" s="86">
        <v>4</v>
      </c>
      <c r="L15" s="86" t="s">
        <v>44</v>
      </c>
      <c r="O15" s="87" t="s">
        <v>770</v>
      </c>
      <c r="P15" s="86">
        <v>10</v>
      </c>
      <c r="Q15" s="86" t="str">
        <f t="shared" si="2"/>
        <v>16-17|10</v>
      </c>
      <c r="R15" s="86">
        <v>1</v>
      </c>
      <c r="S15" s="86" t="s">
        <v>41</v>
      </c>
      <c r="V15" s="87" t="s">
        <v>770</v>
      </c>
      <c r="W15" s="86">
        <v>10</v>
      </c>
      <c r="X15" s="86" t="str">
        <f t="shared" si="3"/>
        <v>16-17|10</v>
      </c>
      <c r="Y15" s="86">
        <v>5</v>
      </c>
      <c r="Z15" s="86" t="s">
        <v>45</v>
      </c>
      <c r="AC15" s="87" t="s">
        <v>770</v>
      </c>
      <c r="AD15" s="86">
        <v>10</v>
      </c>
      <c r="AE15" s="86" t="str">
        <f t="shared" si="4"/>
        <v>16-17|10</v>
      </c>
      <c r="AF15" s="86">
        <v>5</v>
      </c>
      <c r="AG15" s="86" t="s">
        <v>45</v>
      </c>
      <c r="AJ15" s="87" t="s">
        <v>770</v>
      </c>
      <c r="AK15" s="86">
        <v>10</v>
      </c>
      <c r="AL15" s="86" t="str">
        <f t="shared" si="5"/>
        <v>16-17|10</v>
      </c>
      <c r="AM15" s="86">
        <v>7</v>
      </c>
      <c r="AN15" s="86" t="s">
        <v>47</v>
      </c>
      <c r="AQ15" s="87" t="s">
        <v>770</v>
      </c>
      <c r="AR15" s="86">
        <v>10</v>
      </c>
      <c r="AS15" s="86" t="str">
        <f t="shared" si="6"/>
        <v>16-17|10</v>
      </c>
      <c r="AT15" s="86">
        <v>2</v>
      </c>
      <c r="AU15" s="86" t="s">
        <v>42</v>
      </c>
      <c r="AX15" s="87" t="s">
        <v>770</v>
      </c>
      <c r="AY15" s="86">
        <v>10</v>
      </c>
      <c r="AZ15" s="86" t="str">
        <f t="shared" si="7"/>
        <v>16-17|10</v>
      </c>
      <c r="BA15" s="88">
        <v>7</v>
      </c>
      <c r="BB15" s="86" t="s">
        <v>47</v>
      </c>
      <c r="BE15" s="87" t="s">
        <v>770</v>
      </c>
      <c r="BF15" s="86">
        <v>10</v>
      </c>
      <c r="BG15" s="86" t="str">
        <f t="shared" si="8"/>
        <v>16-17|10</v>
      </c>
      <c r="BH15" s="86">
        <v>1</v>
      </c>
      <c r="BI15" s="86" t="s">
        <v>41</v>
      </c>
      <c r="BL15" s="87" t="s">
        <v>770</v>
      </c>
      <c r="BM15" s="86">
        <v>10</v>
      </c>
      <c r="BN15" s="86" t="str">
        <f t="shared" si="9"/>
        <v>16-17|10</v>
      </c>
      <c r="BO15" s="86">
        <v>9</v>
      </c>
      <c r="BP15" s="89" t="s">
        <v>49</v>
      </c>
      <c r="BS15" s="87" t="s">
        <v>770</v>
      </c>
      <c r="BT15" s="86">
        <v>10</v>
      </c>
      <c r="BU15" s="86" t="str">
        <f t="shared" si="10"/>
        <v>16-17|10</v>
      </c>
      <c r="BV15" s="86">
        <v>12</v>
      </c>
      <c r="BW15" s="86" t="s">
        <v>52</v>
      </c>
      <c r="BZ15" s="87" t="s">
        <v>770</v>
      </c>
      <c r="CA15" s="86">
        <v>10</v>
      </c>
      <c r="CB15" s="86" t="str">
        <f t="shared" si="11"/>
        <v>16-17|10</v>
      </c>
      <c r="CC15" s="86">
        <v>12</v>
      </c>
      <c r="CD15" s="86" t="s">
        <v>52</v>
      </c>
    </row>
    <row r="16" spans="1:82">
      <c r="A16" s="87" t="s">
        <v>770</v>
      </c>
      <c r="B16" s="86">
        <v>11</v>
      </c>
      <c r="C16" s="86" t="str">
        <f t="shared" si="0"/>
        <v>16-17|11</v>
      </c>
      <c r="D16" s="86">
        <v>3</v>
      </c>
      <c r="E16" s="86" t="s">
        <v>43</v>
      </c>
      <c r="H16" s="87" t="s">
        <v>770</v>
      </c>
      <c r="I16" s="86">
        <v>11</v>
      </c>
      <c r="J16" s="86" t="str">
        <f t="shared" si="1"/>
        <v>16-17|11</v>
      </c>
      <c r="K16" s="86">
        <v>4</v>
      </c>
      <c r="L16" s="86" t="s">
        <v>44</v>
      </c>
      <c r="O16" s="87" t="s">
        <v>770</v>
      </c>
      <c r="P16" s="86">
        <v>11</v>
      </c>
      <c r="Q16" s="86" t="str">
        <f t="shared" si="2"/>
        <v>16-17|11</v>
      </c>
      <c r="R16" s="86">
        <v>2</v>
      </c>
      <c r="S16" s="86" t="s">
        <v>42</v>
      </c>
      <c r="V16" s="87" t="s">
        <v>770</v>
      </c>
      <c r="W16" s="86">
        <v>11</v>
      </c>
      <c r="X16" s="86" t="str">
        <f t="shared" si="3"/>
        <v>16-17|11</v>
      </c>
      <c r="Y16" s="86">
        <v>5</v>
      </c>
      <c r="Z16" s="86" t="s">
        <v>45</v>
      </c>
      <c r="AC16" s="87" t="s">
        <v>770</v>
      </c>
      <c r="AD16" s="86">
        <v>11</v>
      </c>
      <c r="AE16" s="86" t="str">
        <f t="shared" si="4"/>
        <v>16-17|11</v>
      </c>
      <c r="AF16" s="86">
        <v>5</v>
      </c>
      <c r="AG16" s="86" t="s">
        <v>45</v>
      </c>
      <c r="AJ16" s="87" t="s">
        <v>770</v>
      </c>
      <c r="AK16" s="86">
        <v>11</v>
      </c>
      <c r="AL16" s="86" t="str">
        <f t="shared" si="5"/>
        <v>16-17|11</v>
      </c>
      <c r="AM16" s="86">
        <v>8</v>
      </c>
      <c r="AN16" s="86" t="s">
        <v>48</v>
      </c>
      <c r="AQ16" s="87" t="s">
        <v>770</v>
      </c>
      <c r="AR16" s="86">
        <v>11</v>
      </c>
      <c r="AS16" s="86" t="str">
        <f t="shared" si="6"/>
        <v>16-17|11</v>
      </c>
      <c r="AT16" s="86">
        <v>2</v>
      </c>
      <c r="AU16" s="86" t="s">
        <v>42</v>
      </c>
      <c r="AX16" s="87" t="s">
        <v>770</v>
      </c>
      <c r="AY16" s="86">
        <v>11</v>
      </c>
      <c r="AZ16" s="86" t="str">
        <f t="shared" si="7"/>
        <v>16-17|11</v>
      </c>
      <c r="BA16" s="88">
        <v>7</v>
      </c>
      <c r="BB16" s="86" t="s">
        <v>47</v>
      </c>
      <c r="BE16" s="87" t="s">
        <v>770</v>
      </c>
      <c r="BF16" s="86">
        <v>11</v>
      </c>
      <c r="BG16" s="86" t="str">
        <f t="shared" si="8"/>
        <v>16-17|11</v>
      </c>
      <c r="BH16" s="86">
        <v>1</v>
      </c>
      <c r="BI16" s="86" t="s">
        <v>41</v>
      </c>
      <c r="BL16" s="87" t="s">
        <v>770</v>
      </c>
      <c r="BM16" s="86">
        <v>11</v>
      </c>
      <c r="BN16" s="86" t="str">
        <f t="shared" si="9"/>
        <v>16-17|11</v>
      </c>
      <c r="BO16" s="86">
        <v>11</v>
      </c>
      <c r="BP16" s="86" t="s">
        <v>51</v>
      </c>
      <c r="BS16" s="87" t="s">
        <v>770</v>
      </c>
      <c r="BT16" s="86">
        <v>11</v>
      </c>
      <c r="BU16" s="86" t="str">
        <f t="shared" si="10"/>
        <v>16-17|11</v>
      </c>
      <c r="BV16" s="86">
        <v>13</v>
      </c>
      <c r="BW16" s="86" t="s">
        <v>53</v>
      </c>
      <c r="BZ16" s="87" t="s">
        <v>770</v>
      </c>
      <c r="CA16" s="86">
        <v>11</v>
      </c>
      <c r="CB16" s="86" t="str">
        <f t="shared" si="11"/>
        <v>16-17|11</v>
      </c>
      <c r="CC16" s="86">
        <v>13</v>
      </c>
      <c r="CD16" s="86" t="s">
        <v>53</v>
      </c>
    </row>
    <row r="17" spans="1:82">
      <c r="A17" s="87" t="s">
        <v>770</v>
      </c>
      <c r="B17" s="86">
        <v>12</v>
      </c>
      <c r="C17" s="86" t="str">
        <f t="shared" si="0"/>
        <v>16-17|12</v>
      </c>
      <c r="D17" s="86">
        <v>3</v>
      </c>
      <c r="E17" s="86" t="s">
        <v>43</v>
      </c>
      <c r="H17" s="87" t="s">
        <v>770</v>
      </c>
      <c r="I17" s="86">
        <v>12</v>
      </c>
      <c r="J17" s="86" t="str">
        <f t="shared" si="1"/>
        <v>16-17|12</v>
      </c>
      <c r="K17" s="86">
        <v>5</v>
      </c>
      <c r="L17" s="86" t="s">
        <v>45</v>
      </c>
      <c r="O17" s="87" t="s">
        <v>770</v>
      </c>
      <c r="P17" s="86">
        <v>12</v>
      </c>
      <c r="Q17" s="86" t="str">
        <f t="shared" si="2"/>
        <v>16-17|12</v>
      </c>
      <c r="R17" s="86">
        <v>2</v>
      </c>
      <c r="S17" s="86" t="s">
        <v>42</v>
      </c>
      <c r="V17" s="87" t="s">
        <v>770</v>
      </c>
      <c r="W17" s="86">
        <v>12</v>
      </c>
      <c r="X17" s="86" t="str">
        <f t="shared" si="3"/>
        <v>16-17|12</v>
      </c>
      <c r="Y17" s="86">
        <v>6</v>
      </c>
      <c r="Z17" s="86" t="s">
        <v>46</v>
      </c>
      <c r="AC17" s="87" t="s">
        <v>770</v>
      </c>
      <c r="AD17" s="86">
        <v>12</v>
      </c>
      <c r="AE17" s="86" t="str">
        <f t="shared" si="4"/>
        <v>16-17|12</v>
      </c>
      <c r="AF17" s="86">
        <v>5</v>
      </c>
      <c r="AG17" s="86" t="s">
        <v>45</v>
      </c>
      <c r="AJ17" s="87" t="s">
        <v>770</v>
      </c>
      <c r="AK17" s="86">
        <v>12</v>
      </c>
      <c r="AL17" s="86" t="str">
        <f t="shared" si="5"/>
        <v>16-17|12</v>
      </c>
      <c r="AM17" s="86">
        <v>9</v>
      </c>
      <c r="AN17" s="86" t="s">
        <v>49</v>
      </c>
      <c r="AQ17" s="87" t="s">
        <v>770</v>
      </c>
      <c r="AR17" s="86">
        <v>12</v>
      </c>
      <c r="AS17" s="86" t="str">
        <f t="shared" si="6"/>
        <v>16-17|12</v>
      </c>
      <c r="AT17" s="86">
        <v>2</v>
      </c>
      <c r="AU17" s="86" t="s">
        <v>42</v>
      </c>
      <c r="AX17" s="87" t="s">
        <v>770</v>
      </c>
      <c r="AY17" s="86">
        <v>12</v>
      </c>
      <c r="AZ17" s="86" t="str">
        <f t="shared" si="7"/>
        <v>16-17|12</v>
      </c>
      <c r="BA17" s="88">
        <v>8</v>
      </c>
      <c r="BB17" s="86" t="s">
        <v>48</v>
      </c>
      <c r="BE17" s="87" t="s">
        <v>770</v>
      </c>
      <c r="BF17" s="86">
        <v>12</v>
      </c>
      <c r="BG17" s="86" t="str">
        <f t="shared" si="8"/>
        <v>16-17|12</v>
      </c>
      <c r="BH17" s="86">
        <v>1</v>
      </c>
      <c r="BI17" s="86" t="s">
        <v>41</v>
      </c>
      <c r="BL17" s="87" t="s">
        <v>770</v>
      </c>
      <c r="BM17" s="86">
        <v>12</v>
      </c>
      <c r="BN17" s="86" t="str">
        <f t="shared" si="9"/>
        <v>16-17|12</v>
      </c>
      <c r="BO17" s="86">
        <v>13</v>
      </c>
      <c r="BP17" s="86" t="s">
        <v>53</v>
      </c>
      <c r="BS17" s="87" t="s">
        <v>770</v>
      </c>
      <c r="BT17" s="86">
        <v>12</v>
      </c>
      <c r="BU17" s="86" t="str">
        <f t="shared" si="10"/>
        <v>16-17|12</v>
      </c>
      <c r="BV17" s="86">
        <v>15</v>
      </c>
      <c r="BW17" s="89" t="s">
        <v>55</v>
      </c>
      <c r="BZ17" s="87" t="s">
        <v>770</v>
      </c>
      <c r="CA17" s="86">
        <v>12</v>
      </c>
      <c r="CB17" s="86" t="str">
        <f t="shared" si="11"/>
        <v>16-17|12</v>
      </c>
      <c r="CC17" s="86">
        <v>15</v>
      </c>
      <c r="CD17" s="89" t="s">
        <v>55</v>
      </c>
    </row>
    <row r="18" spans="1:82">
      <c r="A18" s="87" t="s">
        <v>770</v>
      </c>
      <c r="B18" s="86">
        <v>13</v>
      </c>
      <c r="C18" s="86" t="str">
        <f t="shared" si="0"/>
        <v>16-17|13</v>
      </c>
      <c r="D18" s="86">
        <v>3</v>
      </c>
      <c r="E18" s="86" t="s">
        <v>43</v>
      </c>
      <c r="H18" s="87" t="s">
        <v>770</v>
      </c>
      <c r="I18" s="86">
        <v>13</v>
      </c>
      <c r="J18" s="86" t="str">
        <f t="shared" si="1"/>
        <v>16-17|13</v>
      </c>
      <c r="K18" s="86">
        <v>5</v>
      </c>
      <c r="L18" s="86" t="s">
        <v>45</v>
      </c>
      <c r="O18" s="87" t="s">
        <v>770</v>
      </c>
      <c r="P18" s="86">
        <v>13</v>
      </c>
      <c r="Q18" s="86" t="str">
        <f t="shared" si="2"/>
        <v>16-17|13</v>
      </c>
      <c r="R18" s="86">
        <v>3</v>
      </c>
      <c r="S18" s="86" t="s">
        <v>43</v>
      </c>
      <c r="V18" s="87" t="s">
        <v>770</v>
      </c>
      <c r="W18" s="86">
        <v>13</v>
      </c>
      <c r="X18" s="86" t="str">
        <f t="shared" si="3"/>
        <v>16-17|13</v>
      </c>
      <c r="Y18" s="86">
        <v>6</v>
      </c>
      <c r="Z18" s="86" t="s">
        <v>46</v>
      </c>
      <c r="AC18" s="87" t="s">
        <v>770</v>
      </c>
      <c r="AD18" s="86">
        <v>13</v>
      </c>
      <c r="AE18" s="86" t="str">
        <f t="shared" si="4"/>
        <v>16-17|13</v>
      </c>
      <c r="AF18" s="86">
        <v>5</v>
      </c>
      <c r="AG18" s="86" t="s">
        <v>45</v>
      </c>
      <c r="AJ18" s="87" t="s">
        <v>770</v>
      </c>
      <c r="AK18" s="86">
        <v>13</v>
      </c>
      <c r="AL18" s="86" t="str">
        <f t="shared" si="5"/>
        <v>16-17|13</v>
      </c>
      <c r="AM18" s="86">
        <v>10</v>
      </c>
      <c r="AN18" s="86" t="s">
        <v>50</v>
      </c>
      <c r="AQ18" s="87" t="s">
        <v>770</v>
      </c>
      <c r="AR18" s="86">
        <v>13</v>
      </c>
      <c r="AS18" s="86" t="str">
        <f t="shared" si="6"/>
        <v>16-17|13</v>
      </c>
      <c r="AT18" s="86">
        <v>3</v>
      </c>
      <c r="AU18" s="86" t="s">
        <v>43</v>
      </c>
      <c r="AX18" s="87" t="s">
        <v>770</v>
      </c>
      <c r="AY18" s="86">
        <v>13</v>
      </c>
      <c r="AZ18" s="86" t="str">
        <f t="shared" si="7"/>
        <v>16-17|13</v>
      </c>
      <c r="BA18" s="88">
        <v>8</v>
      </c>
      <c r="BB18" s="86" t="s">
        <v>48</v>
      </c>
      <c r="BE18" s="87" t="s">
        <v>770</v>
      </c>
      <c r="BF18" s="86">
        <v>13</v>
      </c>
      <c r="BG18" s="86" t="str">
        <f t="shared" si="8"/>
        <v>16-17|13</v>
      </c>
      <c r="BH18" s="86">
        <v>1</v>
      </c>
      <c r="BI18" s="86" t="s">
        <v>41</v>
      </c>
      <c r="BL18" s="87" t="s">
        <v>770</v>
      </c>
      <c r="BM18" s="86">
        <v>13</v>
      </c>
      <c r="BN18" s="86" t="str">
        <f t="shared" si="9"/>
        <v>16-17|13</v>
      </c>
      <c r="BO18" s="86">
        <v>14</v>
      </c>
      <c r="BP18" s="86" t="s">
        <v>54</v>
      </c>
      <c r="BS18" s="87" t="s">
        <v>770</v>
      </c>
      <c r="BT18" s="86">
        <v>13</v>
      </c>
      <c r="BU18" s="86" t="str">
        <f t="shared" si="10"/>
        <v>16-17|13</v>
      </c>
      <c r="BV18" s="86">
        <v>16</v>
      </c>
      <c r="BW18" s="86" t="s">
        <v>56</v>
      </c>
      <c r="BZ18" s="87" t="s">
        <v>770</v>
      </c>
      <c r="CA18" s="86">
        <v>13</v>
      </c>
      <c r="CB18" s="86" t="str">
        <f t="shared" si="11"/>
        <v>16-17|13</v>
      </c>
      <c r="CC18" s="86">
        <v>16</v>
      </c>
      <c r="CD18" s="86" t="s">
        <v>56</v>
      </c>
    </row>
    <row r="19" spans="1:82">
      <c r="A19" s="87" t="s">
        <v>770</v>
      </c>
      <c r="B19" s="86">
        <v>14</v>
      </c>
      <c r="C19" s="86" t="str">
        <f t="shared" si="0"/>
        <v>16-17|14</v>
      </c>
      <c r="D19" s="86">
        <v>3</v>
      </c>
      <c r="E19" s="86" t="s">
        <v>43</v>
      </c>
      <c r="H19" s="87" t="s">
        <v>770</v>
      </c>
      <c r="I19" s="86">
        <v>14</v>
      </c>
      <c r="J19" s="86" t="str">
        <f t="shared" si="1"/>
        <v>16-17|14</v>
      </c>
      <c r="K19" s="86">
        <v>6</v>
      </c>
      <c r="L19" s="86" t="s">
        <v>46</v>
      </c>
      <c r="O19" s="87" t="s">
        <v>770</v>
      </c>
      <c r="P19" s="86">
        <v>14</v>
      </c>
      <c r="Q19" s="86" t="str">
        <f t="shared" si="2"/>
        <v>16-17|14</v>
      </c>
      <c r="R19" s="86">
        <v>3</v>
      </c>
      <c r="S19" s="86" t="s">
        <v>43</v>
      </c>
      <c r="V19" s="87" t="s">
        <v>770</v>
      </c>
      <c r="W19" s="86">
        <v>14</v>
      </c>
      <c r="X19" s="86" t="str">
        <f t="shared" si="3"/>
        <v>16-17|14</v>
      </c>
      <c r="Y19" s="86">
        <v>7</v>
      </c>
      <c r="Z19" s="86" t="s">
        <v>47</v>
      </c>
      <c r="AC19" s="87" t="s">
        <v>770</v>
      </c>
      <c r="AD19" s="86">
        <v>14</v>
      </c>
      <c r="AE19" s="86" t="str">
        <f t="shared" si="4"/>
        <v>16-17|14</v>
      </c>
      <c r="AF19" s="86">
        <v>6</v>
      </c>
      <c r="AG19" s="86" t="s">
        <v>46</v>
      </c>
      <c r="AJ19" s="87" t="s">
        <v>770</v>
      </c>
      <c r="AK19" s="86">
        <v>14</v>
      </c>
      <c r="AL19" s="86" t="str">
        <f t="shared" si="5"/>
        <v>16-17|14</v>
      </c>
      <c r="AM19" s="86">
        <v>10</v>
      </c>
      <c r="AN19" s="86" t="s">
        <v>50</v>
      </c>
      <c r="AQ19" s="87" t="s">
        <v>770</v>
      </c>
      <c r="AR19" s="86">
        <v>14</v>
      </c>
      <c r="AS19" s="86" t="str">
        <f t="shared" si="6"/>
        <v>16-17|14</v>
      </c>
      <c r="AT19" s="86">
        <v>3</v>
      </c>
      <c r="AU19" s="86" t="s">
        <v>43</v>
      </c>
      <c r="AX19" s="87" t="s">
        <v>770</v>
      </c>
      <c r="AY19" s="86">
        <v>14</v>
      </c>
      <c r="AZ19" s="86" t="str">
        <f t="shared" si="7"/>
        <v>16-17|14</v>
      </c>
      <c r="BA19" s="88">
        <v>9</v>
      </c>
      <c r="BB19" s="86" t="s">
        <v>49</v>
      </c>
      <c r="BE19" s="87" t="s">
        <v>770</v>
      </c>
      <c r="BF19" s="86">
        <v>14</v>
      </c>
      <c r="BG19" s="86" t="str">
        <f t="shared" si="8"/>
        <v>16-17|14</v>
      </c>
      <c r="BH19" s="86">
        <v>1</v>
      </c>
      <c r="BI19" s="86" t="s">
        <v>41</v>
      </c>
      <c r="BL19" s="87" t="s">
        <v>770</v>
      </c>
      <c r="BM19" s="86">
        <v>14</v>
      </c>
      <c r="BN19" s="86" t="str">
        <f t="shared" si="9"/>
        <v>16-17|14</v>
      </c>
      <c r="BO19" s="86">
        <v>16</v>
      </c>
      <c r="BP19" s="86" t="s">
        <v>56</v>
      </c>
      <c r="BS19" s="87" t="s">
        <v>770</v>
      </c>
      <c r="BT19" s="86">
        <v>14</v>
      </c>
      <c r="BU19" s="86" t="str">
        <f t="shared" si="10"/>
        <v>16-17|14</v>
      </c>
      <c r="BV19" s="86">
        <v>17</v>
      </c>
      <c r="BW19" s="86" t="s">
        <v>57</v>
      </c>
      <c r="BZ19" s="87" t="s">
        <v>770</v>
      </c>
      <c r="CA19" s="86">
        <v>14</v>
      </c>
      <c r="CB19" s="86" t="str">
        <f t="shared" si="11"/>
        <v>16-17|14</v>
      </c>
      <c r="CC19" s="86">
        <v>17</v>
      </c>
      <c r="CD19" s="86" t="s">
        <v>57</v>
      </c>
    </row>
    <row r="20" spans="1:82">
      <c r="A20" s="87" t="s">
        <v>770</v>
      </c>
      <c r="B20" s="86">
        <v>15</v>
      </c>
      <c r="C20" s="86" t="str">
        <f t="shared" si="0"/>
        <v>16-17|15</v>
      </c>
      <c r="D20" s="86">
        <v>4</v>
      </c>
      <c r="E20" s="86" t="s">
        <v>44</v>
      </c>
      <c r="H20" s="87" t="s">
        <v>770</v>
      </c>
      <c r="I20" s="86">
        <v>15</v>
      </c>
      <c r="J20" s="86" t="str">
        <f t="shared" si="1"/>
        <v>16-17|15</v>
      </c>
      <c r="K20" s="86">
        <v>6</v>
      </c>
      <c r="L20" s="86" t="s">
        <v>46</v>
      </c>
      <c r="O20" s="87" t="s">
        <v>770</v>
      </c>
      <c r="P20" s="86">
        <v>15</v>
      </c>
      <c r="Q20" s="86" t="str">
        <f t="shared" si="2"/>
        <v>16-17|15</v>
      </c>
      <c r="R20" s="86">
        <v>4</v>
      </c>
      <c r="S20" s="86" t="s">
        <v>44</v>
      </c>
      <c r="V20" s="87" t="s">
        <v>770</v>
      </c>
      <c r="W20" s="86">
        <v>15</v>
      </c>
      <c r="X20" s="86" t="str">
        <f t="shared" si="3"/>
        <v>16-17|15</v>
      </c>
      <c r="Y20" s="86">
        <v>8</v>
      </c>
      <c r="Z20" s="86" t="s">
        <v>48</v>
      </c>
      <c r="AC20" s="87" t="s">
        <v>770</v>
      </c>
      <c r="AD20" s="86">
        <v>15</v>
      </c>
      <c r="AE20" s="86" t="str">
        <f t="shared" si="4"/>
        <v>16-17|15</v>
      </c>
      <c r="AF20" s="86">
        <v>6</v>
      </c>
      <c r="AG20" s="86" t="s">
        <v>46</v>
      </c>
      <c r="AJ20" s="87" t="s">
        <v>770</v>
      </c>
      <c r="AK20" s="86">
        <v>15</v>
      </c>
      <c r="AL20" s="86" t="str">
        <f t="shared" si="5"/>
        <v>16-17|15</v>
      </c>
      <c r="AM20" s="86">
        <v>11</v>
      </c>
      <c r="AN20" s="86" t="s">
        <v>51</v>
      </c>
      <c r="AQ20" s="87" t="s">
        <v>770</v>
      </c>
      <c r="AR20" s="86">
        <v>15</v>
      </c>
      <c r="AS20" s="86" t="str">
        <f t="shared" si="6"/>
        <v>16-17|15</v>
      </c>
      <c r="AT20" s="86">
        <v>3</v>
      </c>
      <c r="AU20" s="86" t="s">
        <v>43</v>
      </c>
      <c r="AX20" s="87" t="s">
        <v>770</v>
      </c>
      <c r="AY20" s="86">
        <v>15</v>
      </c>
      <c r="AZ20" s="86" t="str">
        <f t="shared" si="7"/>
        <v>16-17|15</v>
      </c>
      <c r="BA20" s="88">
        <v>9</v>
      </c>
      <c r="BB20" s="86" t="s">
        <v>49</v>
      </c>
      <c r="BE20" s="87" t="s">
        <v>770</v>
      </c>
      <c r="BF20" s="86">
        <v>15</v>
      </c>
      <c r="BG20" s="86" t="str">
        <f t="shared" si="8"/>
        <v>16-17|15</v>
      </c>
      <c r="BH20" s="86">
        <v>1</v>
      </c>
      <c r="BI20" s="86" t="s">
        <v>41</v>
      </c>
      <c r="BL20" s="87" t="s">
        <v>770</v>
      </c>
      <c r="BM20" s="86">
        <v>15</v>
      </c>
      <c r="BN20" s="86" t="str">
        <f t="shared" si="9"/>
        <v>16-17|15</v>
      </c>
      <c r="BO20" s="86">
        <v>17</v>
      </c>
      <c r="BP20" s="86" t="s">
        <v>57</v>
      </c>
      <c r="BS20" s="87" t="s">
        <v>770</v>
      </c>
      <c r="BT20" s="86">
        <v>15</v>
      </c>
      <c r="BU20" s="86" t="str">
        <f t="shared" si="10"/>
        <v>16-17|15</v>
      </c>
      <c r="BV20" s="86">
        <v>18</v>
      </c>
      <c r="BW20" s="86" t="s">
        <v>58</v>
      </c>
      <c r="BZ20" s="87" t="s">
        <v>770</v>
      </c>
      <c r="CA20" s="86">
        <v>15</v>
      </c>
      <c r="CB20" s="86" t="str">
        <f t="shared" si="11"/>
        <v>16-17|15</v>
      </c>
      <c r="CC20" s="86">
        <v>18</v>
      </c>
      <c r="CD20" s="86" t="s">
        <v>58</v>
      </c>
    </row>
    <row r="21" spans="1:82">
      <c r="A21" s="87" t="s">
        <v>770</v>
      </c>
      <c r="B21" s="86">
        <v>16</v>
      </c>
      <c r="C21" s="86" t="str">
        <f t="shared" si="0"/>
        <v>16-17|16</v>
      </c>
      <c r="D21" s="86">
        <v>4</v>
      </c>
      <c r="E21" s="86" t="s">
        <v>44</v>
      </c>
      <c r="H21" s="87" t="s">
        <v>770</v>
      </c>
      <c r="I21" s="86">
        <v>16</v>
      </c>
      <c r="J21" s="86" t="str">
        <f t="shared" si="1"/>
        <v>16-17|16</v>
      </c>
      <c r="K21" s="86">
        <v>7</v>
      </c>
      <c r="L21" s="86" t="s">
        <v>47</v>
      </c>
      <c r="O21" s="87" t="s">
        <v>770</v>
      </c>
      <c r="P21" s="86">
        <v>16</v>
      </c>
      <c r="Q21" s="86" t="str">
        <f t="shared" si="2"/>
        <v>16-17|16</v>
      </c>
      <c r="R21" s="86">
        <v>4</v>
      </c>
      <c r="S21" s="86" t="s">
        <v>44</v>
      </c>
      <c r="V21" s="87" t="s">
        <v>770</v>
      </c>
      <c r="W21" s="86">
        <v>16</v>
      </c>
      <c r="X21" s="86" t="str">
        <f t="shared" si="3"/>
        <v>16-17|16</v>
      </c>
      <c r="Y21" s="86">
        <v>8</v>
      </c>
      <c r="Z21" s="86" t="s">
        <v>48</v>
      </c>
      <c r="AC21" s="87" t="s">
        <v>770</v>
      </c>
      <c r="AD21" s="86">
        <v>16</v>
      </c>
      <c r="AE21" s="86" t="str">
        <f t="shared" si="4"/>
        <v>16-17|16</v>
      </c>
      <c r="AF21" s="86">
        <v>6</v>
      </c>
      <c r="AG21" s="86" t="s">
        <v>46</v>
      </c>
      <c r="AJ21" s="87" t="s">
        <v>770</v>
      </c>
      <c r="AK21" s="86">
        <v>16</v>
      </c>
      <c r="AL21" s="86" t="str">
        <f t="shared" si="5"/>
        <v>16-17|16</v>
      </c>
      <c r="AM21" s="86">
        <v>12</v>
      </c>
      <c r="AN21" s="86" t="s">
        <v>52</v>
      </c>
      <c r="AQ21" s="87" t="s">
        <v>770</v>
      </c>
      <c r="AR21" s="86">
        <v>16</v>
      </c>
      <c r="AS21" s="86" t="str">
        <f t="shared" si="6"/>
        <v>16-17|16</v>
      </c>
      <c r="AT21" s="86">
        <v>4</v>
      </c>
      <c r="AU21" s="86" t="s">
        <v>44</v>
      </c>
      <c r="AX21" s="87" t="s">
        <v>770</v>
      </c>
      <c r="AY21" s="86">
        <v>16</v>
      </c>
      <c r="AZ21" s="86" t="str">
        <f t="shared" si="7"/>
        <v>16-17|16</v>
      </c>
      <c r="BA21" s="88">
        <v>10</v>
      </c>
      <c r="BB21" s="86" t="s">
        <v>50</v>
      </c>
      <c r="BE21" s="87" t="s">
        <v>770</v>
      </c>
      <c r="BF21" s="86">
        <v>16</v>
      </c>
      <c r="BG21" s="86" t="str">
        <f t="shared" si="8"/>
        <v>16-17|16</v>
      </c>
      <c r="BH21" s="86">
        <v>1</v>
      </c>
      <c r="BI21" s="86" t="s">
        <v>41</v>
      </c>
      <c r="BL21" s="87" t="s">
        <v>770</v>
      </c>
      <c r="BM21" s="86">
        <v>16</v>
      </c>
      <c r="BN21" s="86" t="str">
        <f t="shared" si="9"/>
        <v>16-17|16</v>
      </c>
      <c r="BO21" s="86">
        <v>19</v>
      </c>
      <c r="BP21" s="86" t="s">
        <v>59</v>
      </c>
      <c r="BS21" s="87" t="s">
        <v>770</v>
      </c>
      <c r="BT21" s="86">
        <v>16</v>
      </c>
      <c r="BU21" s="86" t="str">
        <f t="shared" si="10"/>
        <v>16-17|16</v>
      </c>
      <c r="BV21" s="86">
        <v>19</v>
      </c>
      <c r="BW21" s="86" t="s">
        <v>59</v>
      </c>
      <c r="BZ21" s="87" t="s">
        <v>770</v>
      </c>
      <c r="CA21" s="86">
        <v>16</v>
      </c>
      <c r="CB21" s="86" t="str">
        <f t="shared" si="11"/>
        <v>16-17|16</v>
      </c>
      <c r="CC21" s="86">
        <v>19</v>
      </c>
      <c r="CD21" s="89" t="s">
        <v>59</v>
      </c>
    </row>
    <row r="22" spans="1:82">
      <c r="A22" s="87" t="s">
        <v>770</v>
      </c>
      <c r="B22" s="86">
        <v>17</v>
      </c>
      <c r="C22" s="86" t="str">
        <f t="shared" si="0"/>
        <v>16-17|17</v>
      </c>
      <c r="D22" s="86">
        <v>4</v>
      </c>
      <c r="E22" s="143" t="s">
        <v>44</v>
      </c>
      <c r="H22" s="87" t="s">
        <v>770</v>
      </c>
      <c r="I22" s="86">
        <v>17</v>
      </c>
      <c r="J22" s="86" t="str">
        <f t="shared" si="1"/>
        <v>16-17|17</v>
      </c>
      <c r="K22" s="86">
        <v>7</v>
      </c>
      <c r="L22" s="86" t="s">
        <v>47</v>
      </c>
      <c r="O22" s="87" t="s">
        <v>770</v>
      </c>
      <c r="P22" s="86">
        <v>17</v>
      </c>
      <c r="Q22" s="86" t="str">
        <f t="shared" si="2"/>
        <v>16-17|17</v>
      </c>
      <c r="R22" s="86">
        <v>5</v>
      </c>
      <c r="S22" s="86" t="s">
        <v>45</v>
      </c>
      <c r="V22" s="87" t="s">
        <v>770</v>
      </c>
      <c r="W22" s="86">
        <v>17</v>
      </c>
      <c r="X22" s="86" t="str">
        <f t="shared" si="3"/>
        <v>16-17|17</v>
      </c>
      <c r="Y22" s="86">
        <v>9</v>
      </c>
      <c r="Z22" s="86" t="s">
        <v>49</v>
      </c>
      <c r="AC22" s="87" t="s">
        <v>770</v>
      </c>
      <c r="AD22" s="86">
        <v>17</v>
      </c>
      <c r="AE22" s="86" t="str">
        <f t="shared" si="4"/>
        <v>16-17|17</v>
      </c>
      <c r="AF22" s="86">
        <v>6</v>
      </c>
      <c r="AG22" s="86" t="s">
        <v>46</v>
      </c>
      <c r="AJ22" s="87" t="s">
        <v>770</v>
      </c>
      <c r="AK22" s="86">
        <v>17</v>
      </c>
      <c r="AL22" s="86" t="str">
        <f t="shared" si="5"/>
        <v>16-17|17</v>
      </c>
      <c r="AM22" s="86">
        <v>13</v>
      </c>
      <c r="AN22" s="86" t="s">
        <v>53</v>
      </c>
      <c r="AQ22" s="87" t="s">
        <v>770</v>
      </c>
      <c r="AR22" s="86">
        <v>17</v>
      </c>
      <c r="AS22" s="86" t="str">
        <f t="shared" si="6"/>
        <v>16-17|17</v>
      </c>
      <c r="AT22" s="86">
        <v>4</v>
      </c>
      <c r="AU22" s="86" t="s">
        <v>44</v>
      </c>
      <c r="AX22" s="87" t="s">
        <v>770</v>
      </c>
      <c r="AY22" s="86">
        <v>17</v>
      </c>
      <c r="AZ22" s="86" t="str">
        <f t="shared" si="7"/>
        <v>16-17|17</v>
      </c>
      <c r="BA22" s="88">
        <v>10</v>
      </c>
      <c r="BB22" s="86" t="s">
        <v>50</v>
      </c>
      <c r="BE22" s="87" t="s">
        <v>770</v>
      </c>
      <c r="BF22" s="86">
        <v>17</v>
      </c>
      <c r="BG22" s="86" t="str">
        <f t="shared" si="8"/>
        <v>16-17|17</v>
      </c>
      <c r="BH22" s="86">
        <v>1</v>
      </c>
      <c r="BI22" s="86" t="s">
        <v>41</v>
      </c>
      <c r="BL22" s="93" t="s">
        <v>803</v>
      </c>
      <c r="BM22" s="86">
        <v>0</v>
      </c>
      <c r="BN22" s="86" t="str">
        <f t="shared" si="9"/>
        <v>18-19|0</v>
      </c>
      <c r="BO22" s="86">
        <v>1</v>
      </c>
      <c r="BP22" s="86" t="s">
        <v>41</v>
      </c>
      <c r="BS22" s="93" t="s">
        <v>803</v>
      </c>
      <c r="BT22" s="86">
        <v>0</v>
      </c>
      <c r="BU22" s="86" t="str">
        <f t="shared" si="10"/>
        <v>18-19|0</v>
      </c>
      <c r="BV22" s="86">
        <v>1</v>
      </c>
      <c r="BW22" s="86" t="s">
        <v>41</v>
      </c>
      <c r="BZ22" s="93" t="s">
        <v>803</v>
      </c>
      <c r="CA22" s="86">
        <v>0</v>
      </c>
      <c r="CB22" s="86" t="str">
        <f t="shared" si="11"/>
        <v>18-19|0</v>
      </c>
      <c r="CC22" s="86">
        <v>1</v>
      </c>
      <c r="CD22" s="86" t="s">
        <v>41</v>
      </c>
    </row>
    <row r="23" spans="1:82">
      <c r="A23" s="87" t="s">
        <v>770</v>
      </c>
      <c r="B23" s="86">
        <v>18</v>
      </c>
      <c r="C23" s="86" t="str">
        <f t="shared" si="0"/>
        <v>16-17|18</v>
      </c>
      <c r="D23" s="86">
        <v>4</v>
      </c>
      <c r="E23" s="143" t="s">
        <v>44</v>
      </c>
      <c r="H23" s="87" t="s">
        <v>770</v>
      </c>
      <c r="I23" s="86">
        <v>18</v>
      </c>
      <c r="J23" s="86" t="str">
        <f t="shared" si="1"/>
        <v>16-17|18</v>
      </c>
      <c r="K23" s="86">
        <v>7</v>
      </c>
      <c r="L23" s="86" t="s">
        <v>47</v>
      </c>
      <c r="O23" s="87" t="s">
        <v>770</v>
      </c>
      <c r="P23" s="86">
        <v>18</v>
      </c>
      <c r="Q23" s="86" t="str">
        <f t="shared" si="2"/>
        <v>16-17|18</v>
      </c>
      <c r="R23" s="86">
        <v>5</v>
      </c>
      <c r="S23" s="86" t="s">
        <v>45</v>
      </c>
      <c r="V23" s="87" t="s">
        <v>770</v>
      </c>
      <c r="W23" s="86">
        <v>18</v>
      </c>
      <c r="X23" s="86" t="str">
        <f t="shared" si="3"/>
        <v>16-17|18</v>
      </c>
      <c r="Y23" s="86">
        <v>9</v>
      </c>
      <c r="Z23" s="86" t="s">
        <v>49</v>
      </c>
      <c r="AC23" s="87" t="s">
        <v>770</v>
      </c>
      <c r="AD23" s="86">
        <v>18</v>
      </c>
      <c r="AE23" s="86" t="str">
        <f t="shared" si="4"/>
        <v>16-17|18</v>
      </c>
      <c r="AF23" s="86">
        <v>7</v>
      </c>
      <c r="AG23" s="86" t="s">
        <v>47</v>
      </c>
      <c r="AJ23" s="87" t="s">
        <v>770</v>
      </c>
      <c r="AK23" s="86">
        <v>18</v>
      </c>
      <c r="AL23" s="86" t="str">
        <f t="shared" si="5"/>
        <v>16-17|18</v>
      </c>
      <c r="AM23" s="86">
        <v>14</v>
      </c>
      <c r="AN23" s="86" t="s">
        <v>54</v>
      </c>
      <c r="AQ23" s="87" t="s">
        <v>770</v>
      </c>
      <c r="AR23" s="86">
        <v>18</v>
      </c>
      <c r="AS23" s="86" t="str">
        <f t="shared" si="6"/>
        <v>16-17|18</v>
      </c>
      <c r="AT23" s="86">
        <v>4</v>
      </c>
      <c r="AU23" s="86" t="s">
        <v>44</v>
      </c>
      <c r="AX23" s="87" t="s">
        <v>770</v>
      </c>
      <c r="AY23" s="86">
        <v>18</v>
      </c>
      <c r="AZ23" s="86" t="str">
        <f t="shared" si="7"/>
        <v>16-17|18</v>
      </c>
      <c r="BA23" s="88">
        <v>11</v>
      </c>
      <c r="BB23" s="86" t="s">
        <v>51</v>
      </c>
      <c r="BE23" s="87" t="s">
        <v>770</v>
      </c>
      <c r="BF23" s="86">
        <v>18</v>
      </c>
      <c r="BG23" s="86" t="str">
        <f t="shared" si="8"/>
        <v>16-17|18</v>
      </c>
      <c r="BH23" s="86">
        <v>1</v>
      </c>
      <c r="BI23" s="86" t="s">
        <v>41</v>
      </c>
      <c r="BL23" s="87" t="s">
        <v>803</v>
      </c>
      <c r="BM23" s="86">
        <v>1</v>
      </c>
      <c r="BN23" s="86" t="str">
        <f t="shared" si="9"/>
        <v>18-19|1</v>
      </c>
      <c r="BO23" s="86">
        <v>1</v>
      </c>
      <c r="BP23" s="86" t="s">
        <v>41</v>
      </c>
      <c r="BS23" s="87" t="s">
        <v>803</v>
      </c>
      <c r="BT23" s="86">
        <v>1</v>
      </c>
      <c r="BU23" s="86" t="str">
        <f t="shared" si="10"/>
        <v>18-19|1</v>
      </c>
      <c r="BV23" s="86">
        <v>1</v>
      </c>
      <c r="BW23" s="86" t="s">
        <v>41</v>
      </c>
      <c r="BZ23" s="87" t="s">
        <v>803</v>
      </c>
      <c r="CA23" s="86">
        <v>1</v>
      </c>
      <c r="CB23" s="86" t="str">
        <f t="shared" si="11"/>
        <v>18-19|1</v>
      </c>
      <c r="CC23" s="86">
        <v>1</v>
      </c>
      <c r="CD23" s="86" t="s">
        <v>41</v>
      </c>
    </row>
    <row r="24" spans="1:82">
      <c r="A24" s="87" t="s">
        <v>770</v>
      </c>
      <c r="B24" s="86">
        <v>19</v>
      </c>
      <c r="C24" s="86" t="str">
        <f t="shared" si="0"/>
        <v>16-17|19</v>
      </c>
      <c r="D24" s="86">
        <v>4</v>
      </c>
      <c r="E24" s="143" t="s">
        <v>44</v>
      </c>
      <c r="H24" s="87" t="s">
        <v>770</v>
      </c>
      <c r="I24" s="86">
        <v>19</v>
      </c>
      <c r="J24" s="86" t="str">
        <f t="shared" si="1"/>
        <v>16-17|19</v>
      </c>
      <c r="K24" s="86">
        <v>8</v>
      </c>
      <c r="L24" s="86" t="s">
        <v>48</v>
      </c>
      <c r="O24" s="87" t="s">
        <v>770</v>
      </c>
      <c r="P24" s="86">
        <v>19</v>
      </c>
      <c r="Q24" s="86" t="str">
        <f t="shared" si="2"/>
        <v>16-17|19</v>
      </c>
      <c r="R24" s="86">
        <v>6</v>
      </c>
      <c r="S24" s="86" t="s">
        <v>46</v>
      </c>
      <c r="V24" s="87" t="s">
        <v>770</v>
      </c>
      <c r="W24" s="86">
        <v>19</v>
      </c>
      <c r="X24" s="86" t="str">
        <f t="shared" si="3"/>
        <v>16-17|19</v>
      </c>
      <c r="Y24" s="86">
        <v>10</v>
      </c>
      <c r="Z24" s="86" t="s">
        <v>50</v>
      </c>
      <c r="AC24" s="87" t="s">
        <v>770</v>
      </c>
      <c r="AD24" s="86">
        <v>19</v>
      </c>
      <c r="AE24" s="86" t="str">
        <f t="shared" si="4"/>
        <v>16-17|19</v>
      </c>
      <c r="AF24" s="86">
        <v>7</v>
      </c>
      <c r="AG24" s="86" t="s">
        <v>47</v>
      </c>
      <c r="AJ24" s="87" t="s">
        <v>770</v>
      </c>
      <c r="AK24" s="86">
        <v>19</v>
      </c>
      <c r="AL24" s="86" t="str">
        <f t="shared" si="5"/>
        <v>16-17|19</v>
      </c>
      <c r="AM24" s="86">
        <v>15</v>
      </c>
      <c r="AN24" s="86" t="s">
        <v>55</v>
      </c>
      <c r="AQ24" s="87" t="s">
        <v>770</v>
      </c>
      <c r="AR24" s="86">
        <v>19</v>
      </c>
      <c r="AS24" s="86" t="str">
        <f t="shared" si="6"/>
        <v>16-17|19</v>
      </c>
      <c r="AT24" s="86">
        <v>5</v>
      </c>
      <c r="AU24" s="86" t="s">
        <v>45</v>
      </c>
      <c r="AX24" s="87" t="s">
        <v>770</v>
      </c>
      <c r="AY24" s="86">
        <v>19</v>
      </c>
      <c r="AZ24" s="86" t="str">
        <f t="shared" si="7"/>
        <v>16-17|19</v>
      </c>
      <c r="BA24" s="88">
        <v>12</v>
      </c>
      <c r="BB24" s="86" t="s">
        <v>52</v>
      </c>
      <c r="BE24" s="87" t="s">
        <v>770</v>
      </c>
      <c r="BF24" s="86">
        <v>19</v>
      </c>
      <c r="BG24" s="86" t="str">
        <f t="shared" si="8"/>
        <v>16-17|19</v>
      </c>
      <c r="BH24" s="86">
        <v>1</v>
      </c>
      <c r="BI24" s="86" t="s">
        <v>41</v>
      </c>
      <c r="BL24" s="87" t="s">
        <v>803</v>
      </c>
      <c r="BM24" s="86">
        <v>2</v>
      </c>
      <c r="BN24" s="86" t="str">
        <f t="shared" si="9"/>
        <v>18-19|2</v>
      </c>
      <c r="BO24" s="86">
        <v>1</v>
      </c>
      <c r="BP24" s="86" t="s">
        <v>41</v>
      </c>
      <c r="BS24" s="87" t="s">
        <v>803</v>
      </c>
      <c r="BT24" s="86">
        <v>2</v>
      </c>
      <c r="BU24" s="86" t="str">
        <f t="shared" si="10"/>
        <v>18-19|2</v>
      </c>
      <c r="BV24" s="86">
        <v>1</v>
      </c>
      <c r="BW24" s="86" t="s">
        <v>41</v>
      </c>
      <c r="BZ24" s="87" t="s">
        <v>803</v>
      </c>
      <c r="CA24" s="86">
        <v>2</v>
      </c>
      <c r="CB24" s="86" t="str">
        <f t="shared" si="11"/>
        <v>18-19|2</v>
      </c>
      <c r="CC24" s="86">
        <v>1</v>
      </c>
      <c r="CD24" s="86" t="s">
        <v>41</v>
      </c>
    </row>
    <row r="25" spans="1:82">
      <c r="A25" s="87" t="s">
        <v>770</v>
      </c>
      <c r="B25" s="86">
        <v>20</v>
      </c>
      <c r="C25" s="86" t="str">
        <f t="shared" si="0"/>
        <v>16-17|20</v>
      </c>
      <c r="D25" s="86">
        <v>5</v>
      </c>
      <c r="E25" s="86" t="s">
        <v>45</v>
      </c>
      <c r="H25" s="87" t="s">
        <v>770</v>
      </c>
      <c r="I25" s="86">
        <v>20</v>
      </c>
      <c r="J25" s="86" t="str">
        <f t="shared" si="1"/>
        <v>16-17|20</v>
      </c>
      <c r="K25" s="86">
        <v>8</v>
      </c>
      <c r="L25" s="86" t="s">
        <v>48</v>
      </c>
      <c r="O25" s="87" t="s">
        <v>770</v>
      </c>
      <c r="P25" s="86">
        <v>20</v>
      </c>
      <c r="Q25" s="86" t="str">
        <f t="shared" si="2"/>
        <v>16-17|20</v>
      </c>
      <c r="R25" s="86">
        <v>6</v>
      </c>
      <c r="S25" s="86" t="s">
        <v>46</v>
      </c>
      <c r="V25" s="87" t="s">
        <v>770</v>
      </c>
      <c r="W25" s="86">
        <v>20</v>
      </c>
      <c r="X25" s="86" t="str">
        <f t="shared" si="3"/>
        <v>16-17|20</v>
      </c>
      <c r="Y25" s="86">
        <v>11</v>
      </c>
      <c r="Z25" s="86" t="s">
        <v>51</v>
      </c>
      <c r="AC25" s="87" t="s">
        <v>770</v>
      </c>
      <c r="AD25" s="86">
        <v>20</v>
      </c>
      <c r="AE25" s="86" t="str">
        <f t="shared" si="4"/>
        <v>16-17|20</v>
      </c>
      <c r="AF25" s="86">
        <v>7</v>
      </c>
      <c r="AG25" s="86" t="s">
        <v>47</v>
      </c>
      <c r="AJ25" s="87" t="s">
        <v>770</v>
      </c>
      <c r="AK25" s="86">
        <v>20</v>
      </c>
      <c r="AL25" s="86" t="str">
        <f t="shared" si="5"/>
        <v>16-17|20</v>
      </c>
      <c r="AM25" s="86">
        <v>16</v>
      </c>
      <c r="AN25" s="86" t="s">
        <v>56</v>
      </c>
      <c r="AQ25" s="87" t="s">
        <v>770</v>
      </c>
      <c r="AR25" s="86">
        <v>20</v>
      </c>
      <c r="AS25" s="86" t="str">
        <f t="shared" si="6"/>
        <v>16-17|20</v>
      </c>
      <c r="AT25" s="86">
        <v>5</v>
      </c>
      <c r="AU25" s="86" t="s">
        <v>45</v>
      </c>
      <c r="AX25" s="87" t="s">
        <v>770</v>
      </c>
      <c r="AY25" s="86">
        <v>20</v>
      </c>
      <c r="AZ25" s="86" t="str">
        <f t="shared" si="7"/>
        <v>16-17|20</v>
      </c>
      <c r="BA25" s="88">
        <v>12</v>
      </c>
      <c r="BB25" s="86" t="s">
        <v>52</v>
      </c>
      <c r="BE25" s="87" t="s">
        <v>770</v>
      </c>
      <c r="BF25" s="86">
        <v>20</v>
      </c>
      <c r="BG25" s="86" t="str">
        <f t="shared" si="8"/>
        <v>16-17|20</v>
      </c>
      <c r="BH25" s="86">
        <v>1</v>
      </c>
      <c r="BI25" s="86" t="s">
        <v>41</v>
      </c>
      <c r="BL25" s="87" t="s">
        <v>803</v>
      </c>
      <c r="BM25" s="86">
        <v>3</v>
      </c>
      <c r="BN25" s="86" t="str">
        <f t="shared" si="9"/>
        <v>18-19|3</v>
      </c>
      <c r="BO25" s="86">
        <v>1</v>
      </c>
      <c r="BP25" s="86" t="s">
        <v>41</v>
      </c>
      <c r="BS25" s="87" t="s">
        <v>803</v>
      </c>
      <c r="BT25" s="86">
        <v>3</v>
      </c>
      <c r="BU25" s="86" t="str">
        <f t="shared" si="10"/>
        <v>18-19|3</v>
      </c>
      <c r="BV25" s="86">
        <v>2</v>
      </c>
      <c r="BW25" s="86" t="s">
        <v>42</v>
      </c>
      <c r="BZ25" s="87" t="s">
        <v>803</v>
      </c>
      <c r="CA25" s="86">
        <v>3</v>
      </c>
      <c r="CB25" s="86" t="str">
        <f t="shared" si="11"/>
        <v>18-19|3</v>
      </c>
      <c r="CC25" s="86">
        <v>2</v>
      </c>
      <c r="CD25" s="86" t="s">
        <v>42</v>
      </c>
    </row>
    <row r="26" spans="1:82">
      <c r="A26" s="87" t="s">
        <v>770</v>
      </c>
      <c r="B26" s="86">
        <v>21</v>
      </c>
      <c r="C26" s="86" t="str">
        <f t="shared" si="0"/>
        <v>16-17|21</v>
      </c>
      <c r="D26" s="86">
        <v>5</v>
      </c>
      <c r="E26" s="86" t="s">
        <v>45</v>
      </c>
      <c r="H26" s="87" t="s">
        <v>770</v>
      </c>
      <c r="I26" s="86">
        <v>21</v>
      </c>
      <c r="J26" s="86" t="str">
        <f t="shared" si="1"/>
        <v>16-17|21</v>
      </c>
      <c r="K26" s="86">
        <v>9</v>
      </c>
      <c r="L26" s="86" t="s">
        <v>49</v>
      </c>
      <c r="O26" s="87" t="s">
        <v>770</v>
      </c>
      <c r="P26" s="86">
        <v>21</v>
      </c>
      <c r="Q26" s="86" t="str">
        <f t="shared" si="2"/>
        <v>16-17|21</v>
      </c>
      <c r="R26" s="86">
        <v>7</v>
      </c>
      <c r="S26" s="86" t="s">
        <v>47</v>
      </c>
      <c r="V26" s="87" t="s">
        <v>770</v>
      </c>
      <c r="W26" s="86">
        <v>21</v>
      </c>
      <c r="X26" s="86" t="str">
        <f t="shared" si="3"/>
        <v>16-17|21</v>
      </c>
      <c r="Y26" s="86">
        <v>11</v>
      </c>
      <c r="Z26" s="86" t="s">
        <v>51</v>
      </c>
      <c r="AC26" s="87" t="s">
        <v>770</v>
      </c>
      <c r="AD26" s="86">
        <v>21</v>
      </c>
      <c r="AE26" s="86" t="str">
        <f t="shared" si="4"/>
        <v>16-17|21</v>
      </c>
      <c r="AF26" s="86">
        <v>7</v>
      </c>
      <c r="AG26" s="86" t="s">
        <v>47</v>
      </c>
      <c r="AJ26" s="87" t="s">
        <v>770</v>
      </c>
      <c r="AK26" s="86">
        <v>21</v>
      </c>
      <c r="AL26" s="86" t="str">
        <f t="shared" si="5"/>
        <v>16-17|21</v>
      </c>
      <c r="AM26" s="86">
        <v>18</v>
      </c>
      <c r="AN26" s="86" t="s">
        <v>58</v>
      </c>
      <c r="AQ26" s="87" t="s">
        <v>770</v>
      </c>
      <c r="AR26" s="86">
        <v>21</v>
      </c>
      <c r="AS26" s="86" t="str">
        <f t="shared" si="6"/>
        <v>16-17|21</v>
      </c>
      <c r="AT26" s="86">
        <v>5</v>
      </c>
      <c r="AU26" s="86" t="s">
        <v>45</v>
      </c>
      <c r="AX26" s="87" t="s">
        <v>770</v>
      </c>
      <c r="AY26" s="86">
        <v>21</v>
      </c>
      <c r="AZ26" s="86" t="str">
        <f t="shared" si="7"/>
        <v>16-17|21</v>
      </c>
      <c r="BA26" s="88">
        <v>13</v>
      </c>
      <c r="BB26" s="86" t="s">
        <v>53</v>
      </c>
      <c r="BE26" s="87" t="s">
        <v>770</v>
      </c>
      <c r="BF26" s="86">
        <v>21</v>
      </c>
      <c r="BG26" s="86" t="str">
        <f t="shared" si="8"/>
        <v>16-17|21</v>
      </c>
      <c r="BH26" s="86">
        <v>1</v>
      </c>
      <c r="BI26" s="86" t="s">
        <v>41</v>
      </c>
      <c r="BL26" s="87" t="s">
        <v>803</v>
      </c>
      <c r="BM26" s="86">
        <v>4</v>
      </c>
      <c r="BN26" s="86" t="str">
        <f t="shared" si="9"/>
        <v>18-19|4</v>
      </c>
      <c r="BO26" s="86">
        <v>2</v>
      </c>
      <c r="BP26" s="86" t="s">
        <v>42</v>
      </c>
      <c r="BS26" s="87" t="s">
        <v>803</v>
      </c>
      <c r="BT26" s="86">
        <v>4</v>
      </c>
      <c r="BU26" s="86" t="str">
        <f t="shared" si="10"/>
        <v>18-19|4</v>
      </c>
      <c r="BV26" s="86">
        <v>4</v>
      </c>
      <c r="BW26" s="86" t="s">
        <v>44</v>
      </c>
      <c r="BZ26" s="87" t="s">
        <v>803</v>
      </c>
      <c r="CA26" s="86">
        <v>4</v>
      </c>
      <c r="CB26" s="86" t="str">
        <f t="shared" si="11"/>
        <v>18-19|4</v>
      </c>
      <c r="CC26" s="86">
        <v>3</v>
      </c>
      <c r="CD26" s="86" t="s">
        <v>43</v>
      </c>
    </row>
    <row r="27" spans="1:82">
      <c r="A27" s="87" t="s">
        <v>770</v>
      </c>
      <c r="B27" s="86">
        <v>22</v>
      </c>
      <c r="C27" s="86" t="str">
        <f t="shared" si="0"/>
        <v>16-17|22</v>
      </c>
      <c r="D27" s="86">
        <v>5</v>
      </c>
      <c r="E27" s="86" t="s">
        <v>45</v>
      </c>
      <c r="H27" s="87" t="s">
        <v>770</v>
      </c>
      <c r="I27" s="86">
        <v>22</v>
      </c>
      <c r="J27" s="86" t="str">
        <f t="shared" si="1"/>
        <v>16-17|22</v>
      </c>
      <c r="K27" s="86">
        <v>9</v>
      </c>
      <c r="L27" s="86" t="s">
        <v>49</v>
      </c>
      <c r="O27" s="87" t="s">
        <v>770</v>
      </c>
      <c r="P27" s="86">
        <v>22</v>
      </c>
      <c r="Q27" s="86" t="str">
        <f t="shared" si="2"/>
        <v>16-17|22</v>
      </c>
      <c r="R27" s="86">
        <v>7</v>
      </c>
      <c r="S27" s="86" t="s">
        <v>47</v>
      </c>
      <c r="V27" s="87" t="s">
        <v>770</v>
      </c>
      <c r="W27" s="86">
        <v>22</v>
      </c>
      <c r="X27" s="86" t="str">
        <f t="shared" si="3"/>
        <v>16-17|22</v>
      </c>
      <c r="Y27" s="86">
        <v>12</v>
      </c>
      <c r="Z27" s="86" t="s">
        <v>52</v>
      </c>
      <c r="AC27" s="87" t="s">
        <v>770</v>
      </c>
      <c r="AD27" s="86">
        <v>22</v>
      </c>
      <c r="AE27" s="86" t="str">
        <f t="shared" si="4"/>
        <v>16-17|22</v>
      </c>
      <c r="AF27" s="86">
        <v>8</v>
      </c>
      <c r="AG27" s="86" t="s">
        <v>48</v>
      </c>
      <c r="AJ27" s="87" t="s">
        <v>770</v>
      </c>
      <c r="AK27" s="86">
        <v>22</v>
      </c>
      <c r="AL27" s="86" t="str">
        <f t="shared" si="5"/>
        <v>16-17|22</v>
      </c>
      <c r="AM27" s="86">
        <v>19</v>
      </c>
      <c r="AN27" s="86" t="s">
        <v>59</v>
      </c>
      <c r="AQ27" s="87" t="s">
        <v>770</v>
      </c>
      <c r="AR27" s="86">
        <v>22</v>
      </c>
      <c r="AS27" s="86" t="str">
        <f t="shared" si="6"/>
        <v>16-17|22</v>
      </c>
      <c r="AT27" s="86">
        <v>6</v>
      </c>
      <c r="AU27" s="86" t="s">
        <v>46</v>
      </c>
      <c r="AX27" s="87" t="s">
        <v>770</v>
      </c>
      <c r="AY27" s="86">
        <v>22</v>
      </c>
      <c r="AZ27" s="86" t="str">
        <f t="shared" si="7"/>
        <v>16-17|22</v>
      </c>
      <c r="BA27" s="88">
        <v>14</v>
      </c>
      <c r="BB27" s="86" t="s">
        <v>54</v>
      </c>
      <c r="BE27" s="87" t="s">
        <v>770</v>
      </c>
      <c r="BF27" s="86">
        <v>22</v>
      </c>
      <c r="BG27" s="86" t="str">
        <f t="shared" si="8"/>
        <v>16-17|22</v>
      </c>
      <c r="BH27" s="86">
        <v>1</v>
      </c>
      <c r="BI27" s="86" t="s">
        <v>41</v>
      </c>
      <c r="BL27" s="87" t="s">
        <v>803</v>
      </c>
      <c r="BM27" s="86">
        <v>5</v>
      </c>
      <c r="BN27" s="86" t="str">
        <f t="shared" si="9"/>
        <v>18-19|5</v>
      </c>
      <c r="BO27" s="86">
        <v>3</v>
      </c>
      <c r="BP27" s="86" t="s">
        <v>43</v>
      </c>
      <c r="BS27" s="87" t="s">
        <v>803</v>
      </c>
      <c r="BT27" s="86">
        <v>5</v>
      </c>
      <c r="BU27" s="86" t="str">
        <f t="shared" si="10"/>
        <v>18-19|5</v>
      </c>
      <c r="BV27" s="86">
        <v>6</v>
      </c>
      <c r="BW27" s="86" t="s">
        <v>46</v>
      </c>
      <c r="BZ27" s="87" t="s">
        <v>803</v>
      </c>
      <c r="CA27" s="86">
        <v>5</v>
      </c>
      <c r="CB27" s="86" t="str">
        <f t="shared" si="11"/>
        <v>18-19|5</v>
      </c>
      <c r="CC27" s="86">
        <v>5</v>
      </c>
      <c r="CD27" s="86" t="s">
        <v>45</v>
      </c>
    </row>
    <row r="28" spans="1:82">
      <c r="A28" s="87" t="s">
        <v>770</v>
      </c>
      <c r="B28" s="86">
        <v>23</v>
      </c>
      <c r="C28" s="86" t="str">
        <f t="shared" si="0"/>
        <v>16-17|23</v>
      </c>
      <c r="D28" s="86">
        <v>5</v>
      </c>
      <c r="E28" s="86" t="s">
        <v>45</v>
      </c>
      <c r="H28" s="87" t="s">
        <v>770</v>
      </c>
      <c r="I28" s="86">
        <v>23</v>
      </c>
      <c r="J28" s="86" t="str">
        <f t="shared" si="1"/>
        <v>16-17|23</v>
      </c>
      <c r="K28" s="86">
        <v>10</v>
      </c>
      <c r="L28" s="86" t="s">
        <v>50</v>
      </c>
      <c r="O28" s="87" t="s">
        <v>770</v>
      </c>
      <c r="P28" s="86">
        <v>23</v>
      </c>
      <c r="Q28" s="86" t="str">
        <f t="shared" si="2"/>
        <v>16-17|23</v>
      </c>
      <c r="R28" s="86">
        <v>8</v>
      </c>
      <c r="S28" s="86" t="s">
        <v>48</v>
      </c>
      <c r="V28" s="87" t="s">
        <v>770</v>
      </c>
      <c r="W28" s="86">
        <v>23</v>
      </c>
      <c r="X28" s="86" t="str">
        <f t="shared" si="3"/>
        <v>16-17|23</v>
      </c>
      <c r="Y28" s="86">
        <v>13</v>
      </c>
      <c r="Z28" s="86" t="s">
        <v>53</v>
      </c>
      <c r="AC28" s="87" t="s">
        <v>770</v>
      </c>
      <c r="AD28" s="86">
        <v>23</v>
      </c>
      <c r="AE28" s="86" t="str">
        <f t="shared" si="4"/>
        <v>16-17|23</v>
      </c>
      <c r="AF28" s="86">
        <v>8</v>
      </c>
      <c r="AG28" s="86" t="s">
        <v>48</v>
      </c>
      <c r="AJ28" s="93" t="s">
        <v>803</v>
      </c>
      <c r="AK28" s="86">
        <v>0</v>
      </c>
      <c r="AL28" s="86" t="str">
        <f t="shared" si="5"/>
        <v>18-19|0</v>
      </c>
      <c r="AM28" s="86">
        <v>1</v>
      </c>
      <c r="AN28" s="86" t="s">
        <v>41</v>
      </c>
      <c r="AQ28" s="87" t="s">
        <v>770</v>
      </c>
      <c r="AR28" s="86">
        <v>23</v>
      </c>
      <c r="AS28" s="86" t="str">
        <f t="shared" si="6"/>
        <v>16-17|23</v>
      </c>
      <c r="AT28" s="86">
        <v>6</v>
      </c>
      <c r="AU28" s="86" t="s">
        <v>46</v>
      </c>
      <c r="AX28" s="87" t="s">
        <v>770</v>
      </c>
      <c r="AY28" s="86">
        <v>23</v>
      </c>
      <c r="AZ28" s="86" t="str">
        <f t="shared" si="7"/>
        <v>16-17|23</v>
      </c>
      <c r="BA28" s="88">
        <v>16</v>
      </c>
      <c r="BB28" s="86" t="s">
        <v>56</v>
      </c>
      <c r="BE28" s="87" t="s">
        <v>770</v>
      </c>
      <c r="BF28" s="86">
        <v>23</v>
      </c>
      <c r="BG28" s="86" t="str">
        <f t="shared" si="8"/>
        <v>16-17|23</v>
      </c>
      <c r="BH28" s="86">
        <v>2</v>
      </c>
      <c r="BI28" s="86" t="s">
        <v>42</v>
      </c>
      <c r="BL28" s="87" t="s">
        <v>803</v>
      </c>
      <c r="BM28" s="86">
        <v>6</v>
      </c>
      <c r="BN28" s="86" t="str">
        <f t="shared" si="9"/>
        <v>18-19|6</v>
      </c>
      <c r="BO28" s="86">
        <v>4</v>
      </c>
      <c r="BP28" s="86" t="s">
        <v>44</v>
      </c>
      <c r="BS28" s="87" t="s">
        <v>803</v>
      </c>
      <c r="BT28" s="86">
        <v>6</v>
      </c>
      <c r="BU28" s="86" t="str">
        <f t="shared" si="10"/>
        <v>18-19|6</v>
      </c>
      <c r="BV28" s="86">
        <v>7</v>
      </c>
      <c r="BW28" s="86" t="s">
        <v>47</v>
      </c>
      <c r="BZ28" s="87" t="s">
        <v>803</v>
      </c>
      <c r="CA28" s="86">
        <v>6</v>
      </c>
      <c r="CB28" s="86" t="str">
        <f t="shared" si="11"/>
        <v>18-19|6</v>
      </c>
      <c r="CC28" s="86">
        <v>6</v>
      </c>
      <c r="CD28" s="86" t="s">
        <v>46</v>
      </c>
    </row>
    <row r="29" spans="1:82">
      <c r="A29" s="87" t="s">
        <v>770</v>
      </c>
      <c r="B29" s="86">
        <v>24</v>
      </c>
      <c r="C29" s="86" t="str">
        <f t="shared" si="0"/>
        <v>16-17|24</v>
      </c>
      <c r="D29" s="86">
        <v>5</v>
      </c>
      <c r="E29" s="86" t="s">
        <v>45</v>
      </c>
      <c r="H29" s="87" t="s">
        <v>770</v>
      </c>
      <c r="I29" s="86">
        <v>24</v>
      </c>
      <c r="J29" s="86" t="str">
        <f t="shared" si="1"/>
        <v>16-17|24</v>
      </c>
      <c r="K29" s="86">
        <v>11</v>
      </c>
      <c r="L29" s="86" t="s">
        <v>51</v>
      </c>
      <c r="O29" s="87" t="s">
        <v>770</v>
      </c>
      <c r="P29" s="86">
        <v>24</v>
      </c>
      <c r="Q29" s="86" t="str">
        <f t="shared" si="2"/>
        <v>16-17|24</v>
      </c>
      <c r="R29" s="86">
        <v>8</v>
      </c>
      <c r="S29" s="86" t="s">
        <v>48</v>
      </c>
      <c r="V29" s="87" t="s">
        <v>770</v>
      </c>
      <c r="W29" s="86">
        <v>24</v>
      </c>
      <c r="X29" s="86" t="str">
        <f t="shared" si="3"/>
        <v>16-17|24</v>
      </c>
      <c r="Y29" s="86">
        <v>14</v>
      </c>
      <c r="Z29" s="86" t="s">
        <v>54</v>
      </c>
      <c r="AC29" s="87" t="s">
        <v>770</v>
      </c>
      <c r="AD29" s="86">
        <v>24</v>
      </c>
      <c r="AE29" s="86" t="str">
        <f t="shared" si="4"/>
        <v>16-17|24</v>
      </c>
      <c r="AF29" s="86">
        <v>8</v>
      </c>
      <c r="AG29" s="86" t="s">
        <v>48</v>
      </c>
      <c r="AJ29" s="87" t="s">
        <v>803</v>
      </c>
      <c r="AK29" s="86">
        <v>1</v>
      </c>
      <c r="AL29" s="86" t="str">
        <f t="shared" si="5"/>
        <v>18-19|1</v>
      </c>
      <c r="AM29" s="86">
        <v>1</v>
      </c>
      <c r="AN29" s="86" t="s">
        <v>41</v>
      </c>
      <c r="AQ29" s="87" t="s">
        <v>770</v>
      </c>
      <c r="AR29" s="86">
        <v>24</v>
      </c>
      <c r="AS29" s="86" t="str">
        <f t="shared" si="6"/>
        <v>16-17|24</v>
      </c>
      <c r="AT29" s="86">
        <v>6</v>
      </c>
      <c r="AU29" s="86" t="s">
        <v>46</v>
      </c>
      <c r="AX29" s="87" t="s">
        <v>770</v>
      </c>
      <c r="AY29" s="86">
        <v>24</v>
      </c>
      <c r="AZ29" s="86" t="str">
        <f t="shared" si="7"/>
        <v>16-17|24</v>
      </c>
      <c r="BA29" s="88">
        <v>16</v>
      </c>
      <c r="BB29" s="86" t="s">
        <v>56</v>
      </c>
      <c r="BE29" s="87" t="s">
        <v>770</v>
      </c>
      <c r="BF29" s="86">
        <v>24</v>
      </c>
      <c r="BG29" s="86" t="str">
        <f t="shared" si="8"/>
        <v>16-17|24</v>
      </c>
      <c r="BH29" s="86">
        <v>2</v>
      </c>
      <c r="BI29" s="86" t="s">
        <v>42</v>
      </c>
      <c r="BL29" s="87" t="s">
        <v>803</v>
      </c>
      <c r="BM29" s="86">
        <v>7</v>
      </c>
      <c r="BN29" s="86" t="str">
        <f t="shared" si="9"/>
        <v>18-19|7</v>
      </c>
      <c r="BO29" s="86">
        <v>5</v>
      </c>
      <c r="BP29" s="86" t="s">
        <v>45</v>
      </c>
      <c r="BS29" s="87" t="s">
        <v>803</v>
      </c>
      <c r="BT29" s="86">
        <v>7</v>
      </c>
      <c r="BU29" s="86" t="str">
        <f t="shared" si="10"/>
        <v>18-19|7</v>
      </c>
      <c r="BV29" s="86">
        <v>8</v>
      </c>
      <c r="BW29" s="86" t="s">
        <v>48</v>
      </c>
      <c r="BZ29" s="87" t="s">
        <v>803</v>
      </c>
      <c r="CA29" s="86">
        <v>7</v>
      </c>
      <c r="CB29" s="86" t="str">
        <f t="shared" si="11"/>
        <v>18-19|7</v>
      </c>
      <c r="CC29" s="86">
        <v>7</v>
      </c>
      <c r="CD29" s="86" t="s">
        <v>47</v>
      </c>
    </row>
    <row r="30" spans="1:82">
      <c r="A30" s="87" t="s">
        <v>770</v>
      </c>
      <c r="B30" s="86">
        <v>25</v>
      </c>
      <c r="C30" s="86" t="str">
        <f t="shared" si="0"/>
        <v>16-17|25</v>
      </c>
      <c r="D30" s="86">
        <v>6</v>
      </c>
      <c r="E30" s="86" t="s">
        <v>46</v>
      </c>
      <c r="H30" s="87" t="s">
        <v>770</v>
      </c>
      <c r="I30" s="86">
        <v>25</v>
      </c>
      <c r="J30" s="86" t="str">
        <f t="shared" si="1"/>
        <v>16-17|25</v>
      </c>
      <c r="K30" s="86">
        <v>11</v>
      </c>
      <c r="L30" s="86" t="s">
        <v>51</v>
      </c>
      <c r="O30" s="87" t="s">
        <v>770</v>
      </c>
      <c r="P30" s="86">
        <v>25</v>
      </c>
      <c r="Q30" s="86" t="str">
        <f t="shared" si="2"/>
        <v>16-17|25</v>
      </c>
      <c r="R30" s="86">
        <v>9</v>
      </c>
      <c r="S30" s="86" t="s">
        <v>49</v>
      </c>
      <c r="V30" s="87" t="s">
        <v>770</v>
      </c>
      <c r="W30" s="86">
        <v>25</v>
      </c>
      <c r="X30" s="86" t="str">
        <f t="shared" si="3"/>
        <v>16-17|25</v>
      </c>
      <c r="Y30" s="86">
        <v>16</v>
      </c>
      <c r="Z30" s="86" t="s">
        <v>56</v>
      </c>
      <c r="AC30" s="87" t="s">
        <v>770</v>
      </c>
      <c r="AD30" s="86">
        <v>25</v>
      </c>
      <c r="AE30" s="86" t="str">
        <f t="shared" si="4"/>
        <v>16-17|25</v>
      </c>
      <c r="AF30" s="86">
        <v>9</v>
      </c>
      <c r="AG30" s="86" t="s">
        <v>49</v>
      </c>
      <c r="AJ30" s="87" t="s">
        <v>803</v>
      </c>
      <c r="AK30" s="86">
        <v>2</v>
      </c>
      <c r="AL30" s="86" t="str">
        <f t="shared" si="5"/>
        <v>18-19|2</v>
      </c>
      <c r="AM30" s="86">
        <v>1</v>
      </c>
      <c r="AN30" s="86" t="s">
        <v>41</v>
      </c>
      <c r="AQ30" s="87" t="s">
        <v>770</v>
      </c>
      <c r="AR30" s="86">
        <v>25</v>
      </c>
      <c r="AS30" s="86" t="str">
        <f t="shared" si="6"/>
        <v>16-17|25</v>
      </c>
      <c r="AT30" s="86">
        <v>7</v>
      </c>
      <c r="AU30" s="86" t="s">
        <v>47</v>
      </c>
      <c r="AX30" s="87" t="s">
        <v>770</v>
      </c>
      <c r="AY30" s="86">
        <v>25</v>
      </c>
      <c r="AZ30" s="86" t="str">
        <f t="shared" si="7"/>
        <v>16-17|25</v>
      </c>
      <c r="BA30" s="88">
        <v>17</v>
      </c>
      <c r="BB30" s="86" t="s">
        <v>57</v>
      </c>
      <c r="BE30" s="87" t="s">
        <v>770</v>
      </c>
      <c r="BF30" s="86">
        <v>25</v>
      </c>
      <c r="BG30" s="86" t="str">
        <f t="shared" si="8"/>
        <v>16-17|25</v>
      </c>
      <c r="BH30" s="86">
        <v>2</v>
      </c>
      <c r="BI30" s="86" t="s">
        <v>42</v>
      </c>
      <c r="BL30" s="87" t="s">
        <v>803</v>
      </c>
      <c r="BM30" s="86">
        <v>8</v>
      </c>
      <c r="BN30" s="86" t="str">
        <f t="shared" si="9"/>
        <v>18-19|8</v>
      </c>
      <c r="BO30" s="86">
        <v>7</v>
      </c>
      <c r="BP30" s="86" t="s">
        <v>47</v>
      </c>
      <c r="BS30" s="87" t="s">
        <v>803</v>
      </c>
      <c r="BT30" s="86">
        <v>8</v>
      </c>
      <c r="BU30" s="86" t="str">
        <f t="shared" si="10"/>
        <v>18-19|8</v>
      </c>
      <c r="BV30" s="86">
        <v>9</v>
      </c>
      <c r="BW30" s="89" t="s">
        <v>49</v>
      </c>
      <c r="BZ30" s="87" t="s">
        <v>803</v>
      </c>
      <c r="CA30" s="86">
        <v>8</v>
      </c>
      <c r="CB30" s="86" t="str">
        <f t="shared" si="11"/>
        <v>18-19|8</v>
      </c>
      <c r="CC30" s="86">
        <v>9</v>
      </c>
      <c r="CD30" s="89" t="s">
        <v>49</v>
      </c>
    </row>
    <row r="31" spans="1:82">
      <c r="A31" s="87" t="s">
        <v>770</v>
      </c>
      <c r="B31" s="86">
        <v>26</v>
      </c>
      <c r="C31" s="86" t="str">
        <f t="shared" si="0"/>
        <v>16-17|26</v>
      </c>
      <c r="D31" s="86">
        <v>6</v>
      </c>
      <c r="E31" s="86" t="s">
        <v>46</v>
      </c>
      <c r="H31" s="87" t="s">
        <v>770</v>
      </c>
      <c r="I31" s="86">
        <v>26</v>
      </c>
      <c r="J31" s="86" t="str">
        <f t="shared" si="1"/>
        <v>16-17|26</v>
      </c>
      <c r="K31" s="86">
        <v>12</v>
      </c>
      <c r="L31" s="86" t="s">
        <v>52</v>
      </c>
      <c r="O31" s="87" t="s">
        <v>770</v>
      </c>
      <c r="P31" s="86">
        <v>26</v>
      </c>
      <c r="Q31" s="86" t="str">
        <f t="shared" si="2"/>
        <v>16-17|26</v>
      </c>
      <c r="R31" s="86">
        <v>9</v>
      </c>
      <c r="S31" s="86" t="s">
        <v>49</v>
      </c>
      <c r="V31" s="87" t="s">
        <v>770</v>
      </c>
      <c r="W31" s="86">
        <v>26</v>
      </c>
      <c r="X31" s="86" t="str">
        <f t="shared" si="3"/>
        <v>16-17|26</v>
      </c>
      <c r="Y31" s="86">
        <v>18</v>
      </c>
      <c r="Z31" s="86" t="s">
        <v>58</v>
      </c>
      <c r="AC31" s="87" t="s">
        <v>770</v>
      </c>
      <c r="AD31" s="86">
        <v>26</v>
      </c>
      <c r="AE31" s="86" t="str">
        <f t="shared" si="4"/>
        <v>16-17|26</v>
      </c>
      <c r="AF31" s="86">
        <v>9</v>
      </c>
      <c r="AG31" s="86" t="s">
        <v>49</v>
      </c>
      <c r="AJ31" s="87" t="s">
        <v>803</v>
      </c>
      <c r="AK31" s="86">
        <v>3</v>
      </c>
      <c r="AL31" s="86" t="str">
        <f t="shared" si="5"/>
        <v>18-19|3</v>
      </c>
      <c r="AM31" s="86">
        <v>1</v>
      </c>
      <c r="AN31" s="86" t="s">
        <v>41</v>
      </c>
      <c r="AQ31" s="87" t="s">
        <v>770</v>
      </c>
      <c r="AR31" s="86">
        <v>26</v>
      </c>
      <c r="AS31" s="86" t="str">
        <f t="shared" si="6"/>
        <v>16-17|26</v>
      </c>
      <c r="AT31" s="86">
        <v>7</v>
      </c>
      <c r="AU31" s="86" t="s">
        <v>47</v>
      </c>
      <c r="AX31" s="87" t="s">
        <v>770</v>
      </c>
      <c r="AY31" s="86">
        <v>26</v>
      </c>
      <c r="AZ31" s="86" t="str">
        <f t="shared" si="7"/>
        <v>16-17|26</v>
      </c>
      <c r="BA31" s="88">
        <v>19</v>
      </c>
      <c r="BB31" s="86" t="s">
        <v>59</v>
      </c>
      <c r="BE31" s="87" t="s">
        <v>770</v>
      </c>
      <c r="BF31" s="86">
        <v>26</v>
      </c>
      <c r="BG31" s="86" t="str">
        <f t="shared" si="8"/>
        <v>16-17|26</v>
      </c>
      <c r="BH31" s="86">
        <v>2</v>
      </c>
      <c r="BI31" s="86" t="s">
        <v>42</v>
      </c>
      <c r="BL31" s="87" t="s">
        <v>803</v>
      </c>
      <c r="BM31" s="86">
        <v>9</v>
      </c>
      <c r="BN31" s="86" t="str">
        <f t="shared" si="9"/>
        <v>18-19|9</v>
      </c>
      <c r="BO31" s="86">
        <v>8</v>
      </c>
      <c r="BP31" s="86" t="s">
        <v>48</v>
      </c>
      <c r="BS31" s="87" t="s">
        <v>803</v>
      </c>
      <c r="BT31" s="86">
        <v>9</v>
      </c>
      <c r="BU31" s="86" t="str">
        <f t="shared" si="10"/>
        <v>18-19|9</v>
      </c>
      <c r="BV31" s="86">
        <v>10</v>
      </c>
      <c r="BW31" s="86" t="s">
        <v>50</v>
      </c>
      <c r="BZ31" s="87" t="s">
        <v>803</v>
      </c>
      <c r="CA31" s="86">
        <v>9</v>
      </c>
      <c r="CB31" s="86" t="str">
        <f t="shared" si="11"/>
        <v>18-19|9</v>
      </c>
      <c r="CC31" s="86">
        <v>10</v>
      </c>
      <c r="CD31" s="89" t="s">
        <v>50</v>
      </c>
    </row>
    <row r="32" spans="1:82">
      <c r="A32" s="87" t="s">
        <v>770</v>
      </c>
      <c r="B32" s="86">
        <v>27</v>
      </c>
      <c r="C32" s="86" t="str">
        <f t="shared" si="0"/>
        <v>16-17|27</v>
      </c>
      <c r="D32" s="86">
        <v>6</v>
      </c>
      <c r="E32" s="86" t="s">
        <v>46</v>
      </c>
      <c r="H32" s="87" t="s">
        <v>770</v>
      </c>
      <c r="I32" s="86">
        <v>27</v>
      </c>
      <c r="J32" s="86" t="str">
        <f t="shared" si="1"/>
        <v>16-17|27</v>
      </c>
      <c r="K32" s="86">
        <v>13</v>
      </c>
      <c r="L32" s="86" t="s">
        <v>53</v>
      </c>
      <c r="O32" s="87" t="s">
        <v>770</v>
      </c>
      <c r="P32" s="86">
        <v>27</v>
      </c>
      <c r="Q32" s="86" t="str">
        <f t="shared" si="2"/>
        <v>16-17|27</v>
      </c>
      <c r="R32" s="86">
        <v>9</v>
      </c>
      <c r="S32" s="86" t="s">
        <v>49</v>
      </c>
      <c r="V32" s="93" t="s">
        <v>803</v>
      </c>
      <c r="W32" s="86">
        <v>0</v>
      </c>
      <c r="X32" s="86" t="str">
        <f t="shared" si="3"/>
        <v>18-19|0</v>
      </c>
      <c r="Y32" s="86">
        <v>1</v>
      </c>
      <c r="Z32" s="86" t="s">
        <v>41</v>
      </c>
      <c r="AC32" s="87" t="s">
        <v>770</v>
      </c>
      <c r="AD32" s="86">
        <v>27</v>
      </c>
      <c r="AE32" s="86" t="str">
        <f t="shared" si="4"/>
        <v>16-17|27</v>
      </c>
      <c r="AF32" s="86">
        <v>9</v>
      </c>
      <c r="AG32" s="86" t="s">
        <v>49</v>
      </c>
      <c r="AJ32" s="87" t="s">
        <v>803</v>
      </c>
      <c r="AK32" s="86">
        <v>4</v>
      </c>
      <c r="AL32" s="86" t="str">
        <f t="shared" si="5"/>
        <v>18-19|4</v>
      </c>
      <c r="AM32" s="86">
        <v>2</v>
      </c>
      <c r="AN32" s="86" t="s">
        <v>42</v>
      </c>
      <c r="AQ32" s="87" t="s">
        <v>770</v>
      </c>
      <c r="AR32" s="86">
        <v>27</v>
      </c>
      <c r="AS32" s="86" t="str">
        <f t="shared" si="6"/>
        <v>16-17|27</v>
      </c>
      <c r="AT32" s="86">
        <v>7</v>
      </c>
      <c r="AU32" s="86" t="s">
        <v>47</v>
      </c>
      <c r="AX32" s="87" t="s">
        <v>803</v>
      </c>
      <c r="AY32" s="86">
        <v>0</v>
      </c>
      <c r="AZ32" s="86" t="str">
        <f t="shared" si="7"/>
        <v>18-19|0</v>
      </c>
      <c r="BA32" s="88">
        <v>1</v>
      </c>
      <c r="BB32" s="86" t="s">
        <v>41</v>
      </c>
      <c r="BC32" s="87"/>
      <c r="BE32" s="87" t="s">
        <v>770</v>
      </c>
      <c r="BF32" s="86">
        <v>27</v>
      </c>
      <c r="BG32" s="86" t="str">
        <f t="shared" si="8"/>
        <v>16-17|27</v>
      </c>
      <c r="BH32" s="86">
        <v>2</v>
      </c>
      <c r="BI32" s="86" t="s">
        <v>42</v>
      </c>
      <c r="BL32" s="87" t="s">
        <v>803</v>
      </c>
      <c r="BM32" s="86">
        <v>10</v>
      </c>
      <c r="BN32" s="86" t="str">
        <f t="shared" si="9"/>
        <v>18-19|10</v>
      </c>
      <c r="BO32" s="86">
        <v>9</v>
      </c>
      <c r="BP32" s="89" t="s">
        <v>49</v>
      </c>
      <c r="BS32" s="87" t="s">
        <v>803</v>
      </c>
      <c r="BT32" s="86">
        <v>10</v>
      </c>
      <c r="BU32" s="86" t="str">
        <f t="shared" si="10"/>
        <v>18-19|10</v>
      </c>
      <c r="BV32" s="86">
        <v>12</v>
      </c>
      <c r="BW32" s="86" t="s">
        <v>52</v>
      </c>
      <c r="BZ32" s="87" t="s">
        <v>803</v>
      </c>
      <c r="CA32" s="86">
        <v>10</v>
      </c>
      <c r="CB32" s="86" t="str">
        <f t="shared" si="11"/>
        <v>18-19|10</v>
      </c>
      <c r="CC32" s="86">
        <v>12</v>
      </c>
      <c r="CD32" s="86" t="s">
        <v>52</v>
      </c>
    </row>
    <row r="33" spans="1:82">
      <c r="A33" s="87" t="s">
        <v>770</v>
      </c>
      <c r="B33" s="86">
        <v>28</v>
      </c>
      <c r="C33" s="86" t="str">
        <f t="shared" si="0"/>
        <v>16-17|28</v>
      </c>
      <c r="D33" s="86">
        <v>6</v>
      </c>
      <c r="E33" s="86" t="s">
        <v>46</v>
      </c>
      <c r="H33" s="87" t="s">
        <v>770</v>
      </c>
      <c r="I33" s="86">
        <v>28</v>
      </c>
      <c r="J33" s="86" t="str">
        <f t="shared" si="1"/>
        <v>16-17|28</v>
      </c>
      <c r="K33" s="86">
        <v>13</v>
      </c>
      <c r="L33" s="86" t="s">
        <v>53</v>
      </c>
      <c r="O33" s="87" t="s">
        <v>770</v>
      </c>
      <c r="P33" s="86">
        <v>28</v>
      </c>
      <c r="Q33" s="86" t="str">
        <f t="shared" si="2"/>
        <v>16-17|28</v>
      </c>
      <c r="R33" s="86">
        <v>10</v>
      </c>
      <c r="S33" s="86" t="s">
        <v>50</v>
      </c>
      <c r="V33" s="87" t="s">
        <v>803</v>
      </c>
      <c r="W33" s="86">
        <v>1</v>
      </c>
      <c r="X33" s="86" t="str">
        <f t="shared" si="3"/>
        <v>18-19|1</v>
      </c>
      <c r="Y33" s="86">
        <v>1</v>
      </c>
      <c r="Z33" s="86" t="s">
        <v>41</v>
      </c>
      <c r="AC33" s="87" t="s">
        <v>770</v>
      </c>
      <c r="AD33" s="86">
        <v>28</v>
      </c>
      <c r="AE33" s="86" t="str">
        <f t="shared" si="4"/>
        <v>16-17|28</v>
      </c>
      <c r="AF33" s="86">
        <v>9</v>
      </c>
      <c r="AG33" s="86" t="s">
        <v>49</v>
      </c>
      <c r="AJ33" s="87" t="s">
        <v>803</v>
      </c>
      <c r="AK33" s="86">
        <v>5</v>
      </c>
      <c r="AL33" s="86" t="str">
        <f t="shared" si="5"/>
        <v>18-19|5</v>
      </c>
      <c r="AM33" s="86">
        <v>3</v>
      </c>
      <c r="AN33" s="86" t="s">
        <v>43</v>
      </c>
      <c r="AQ33" s="87" t="s">
        <v>770</v>
      </c>
      <c r="AR33" s="86">
        <v>28</v>
      </c>
      <c r="AS33" s="86" t="str">
        <f t="shared" si="6"/>
        <v>16-17|28</v>
      </c>
      <c r="AT33" s="86">
        <v>8</v>
      </c>
      <c r="AU33" s="86" t="s">
        <v>48</v>
      </c>
      <c r="AX33" s="87" t="s">
        <v>803</v>
      </c>
      <c r="AY33" s="86">
        <v>1</v>
      </c>
      <c r="AZ33" s="86" t="str">
        <f t="shared" si="7"/>
        <v>18-19|1</v>
      </c>
      <c r="BA33" s="88">
        <v>1</v>
      </c>
      <c r="BB33" s="86" t="s">
        <v>41</v>
      </c>
      <c r="BC33" s="87"/>
      <c r="BE33" s="87" t="s">
        <v>770</v>
      </c>
      <c r="BF33" s="86">
        <v>28</v>
      </c>
      <c r="BG33" s="86" t="str">
        <f t="shared" si="8"/>
        <v>16-17|28</v>
      </c>
      <c r="BH33" s="86">
        <v>3</v>
      </c>
      <c r="BI33" s="86" t="s">
        <v>43</v>
      </c>
      <c r="BL33" s="87" t="s">
        <v>803</v>
      </c>
      <c r="BM33" s="86">
        <v>11</v>
      </c>
      <c r="BN33" s="86" t="str">
        <f t="shared" si="9"/>
        <v>18-19|11</v>
      </c>
      <c r="BO33" s="86">
        <v>11</v>
      </c>
      <c r="BP33" s="86" t="s">
        <v>51</v>
      </c>
      <c r="BS33" s="87" t="s">
        <v>803</v>
      </c>
      <c r="BT33" s="86">
        <v>11</v>
      </c>
      <c r="BU33" s="86" t="str">
        <f t="shared" si="10"/>
        <v>18-19|11</v>
      </c>
      <c r="BV33" s="86">
        <v>13</v>
      </c>
      <c r="BW33" s="86" t="s">
        <v>53</v>
      </c>
      <c r="BZ33" s="87" t="s">
        <v>803</v>
      </c>
      <c r="CA33" s="86">
        <v>11</v>
      </c>
      <c r="CB33" s="86" t="str">
        <f t="shared" si="11"/>
        <v>18-19|11</v>
      </c>
      <c r="CC33" s="86">
        <v>13</v>
      </c>
      <c r="CD33" s="86" t="s">
        <v>53</v>
      </c>
    </row>
    <row r="34" spans="1:82">
      <c r="A34" s="87" t="s">
        <v>770</v>
      </c>
      <c r="B34" s="86">
        <v>29</v>
      </c>
      <c r="C34" s="86" t="str">
        <f t="shared" si="0"/>
        <v>16-17|29</v>
      </c>
      <c r="D34" s="86">
        <v>6</v>
      </c>
      <c r="E34" s="86" t="s">
        <v>46</v>
      </c>
      <c r="H34" s="87" t="s">
        <v>770</v>
      </c>
      <c r="I34" s="86">
        <v>29</v>
      </c>
      <c r="J34" s="86" t="str">
        <f t="shared" si="1"/>
        <v>16-17|29</v>
      </c>
      <c r="K34" s="86">
        <v>14</v>
      </c>
      <c r="L34" s="86" t="s">
        <v>54</v>
      </c>
      <c r="O34" s="87" t="s">
        <v>770</v>
      </c>
      <c r="P34" s="86">
        <v>29</v>
      </c>
      <c r="Q34" s="86" t="str">
        <f t="shared" si="2"/>
        <v>16-17|29</v>
      </c>
      <c r="R34" s="86">
        <v>10</v>
      </c>
      <c r="S34" s="86" t="s">
        <v>50</v>
      </c>
      <c r="V34" s="87" t="s">
        <v>803</v>
      </c>
      <c r="W34" s="86">
        <v>2</v>
      </c>
      <c r="X34" s="86" t="str">
        <f t="shared" si="3"/>
        <v>18-19|2</v>
      </c>
      <c r="Y34" s="86">
        <v>1</v>
      </c>
      <c r="Z34" s="86" t="s">
        <v>41</v>
      </c>
      <c r="AC34" s="87" t="s">
        <v>770</v>
      </c>
      <c r="AD34" s="86">
        <v>29</v>
      </c>
      <c r="AE34" s="86" t="str">
        <f t="shared" si="4"/>
        <v>16-17|29</v>
      </c>
      <c r="AF34" s="86">
        <v>10</v>
      </c>
      <c r="AG34" s="86" t="s">
        <v>50</v>
      </c>
      <c r="AJ34" s="87" t="s">
        <v>803</v>
      </c>
      <c r="AK34" s="86">
        <v>6</v>
      </c>
      <c r="AL34" s="86" t="str">
        <f t="shared" si="5"/>
        <v>18-19|6</v>
      </c>
      <c r="AM34" s="86">
        <v>4</v>
      </c>
      <c r="AN34" s="86" t="s">
        <v>44</v>
      </c>
      <c r="AQ34" s="87" t="s">
        <v>770</v>
      </c>
      <c r="AR34" s="86">
        <v>29</v>
      </c>
      <c r="AS34" s="86" t="str">
        <f t="shared" si="6"/>
        <v>16-17|29</v>
      </c>
      <c r="AT34" s="86">
        <v>8</v>
      </c>
      <c r="AU34" s="86" t="s">
        <v>48</v>
      </c>
      <c r="AX34" s="87" t="s">
        <v>803</v>
      </c>
      <c r="AY34" s="86">
        <v>2</v>
      </c>
      <c r="AZ34" s="86" t="str">
        <f t="shared" si="7"/>
        <v>18-19|2</v>
      </c>
      <c r="BA34" s="88">
        <v>1</v>
      </c>
      <c r="BB34" s="86" t="s">
        <v>41</v>
      </c>
      <c r="BE34" s="87" t="s">
        <v>770</v>
      </c>
      <c r="BF34" s="86">
        <v>29</v>
      </c>
      <c r="BG34" s="86" t="str">
        <f t="shared" si="8"/>
        <v>16-17|29</v>
      </c>
      <c r="BH34" s="86">
        <v>3</v>
      </c>
      <c r="BI34" s="86" t="s">
        <v>43</v>
      </c>
      <c r="BL34" s="87" t="s">
        <v>803</v>
      </c>
      <c r="BM34" s="86">
        <v>12</v>
      </c>
      <c r="BN34" s="86" t="str">
        <f t="shared" si="9"/>
        <v>18-19|12</v>
      </c>
      <c r="BO34" s="86">
        <v>12</v>
      </c>
      <c r="BP34" s="86" t="s">
        <v>52</v>
      </c>
      <c r="BS34" s="87" t="s">
        <v>803</v>
      </c>
      <c r="BT34" s="86">
        <v>12</v>
      </c>
      <c r="BU34" s="86" t="str">
        <f t="shared" si="10"/>
        <v>18-19|12</v>
      </c>
      <c r="BV34" s="86">
        <v>15</v>
      </c>
      <c r="BW34" s="89" t="s">
        <v>55</v>
      </c>
      <c r="BZ34" s="87" t="s">
        <v>803</v>
      </c>
      <c r="CA34" s="86">
        <v>12</v>
      </c>
      <c r="CB34" s="86" t="str">
        <f t="shared" si="11"/>
        <v>18-19|12</v>
      </c>
      <c r="CC34" s="86">
        <v>14</v>
      </c>
      <c r="CD34" s="86" t="s">
        <v>54</v>
      </c>
    </row>
    <row r="35" spans="1:82">
      <c r="A35" s="87" t="s">
        <v>770</v>
      </c>
      <c r="B35" s="86">
        <v>30</v>
      </c>
      <c r="C35" s="86" t="str">
        <f t="shared" si="0"/>
        <v>16-17|30</v>
      </c>
      <c r="D35" s="86">
        <v>7</v>
      </c>
      <c r="E35" s="86" t="s">
        <v>47</v>
      </c>
      <c r="H35" s="87" t="s">
        <v>770</v>
      </c>
      <c r="I35" s="86">
        <v>30</v>
      </c>
      <c r="J35" s="86" t="str">
        <f t="shared" si="1"/>
        <v>16-17|30</v>
      </c>
      <c r="K35" s="86">
        <v>15</v>
      </c>
      <c r="L35" s="86" t="s">
        <v>55</v>
      </c>
      <c r="O35" s="87" t="s">
        <v>770</v>
      </c>
      <c r="P35" s="86">
        <v>30</v>
      </c>
      <c r="Q35" s="86" t="str">
        <f t="shared" si="2"/>
        <v>16-17|30</v>
      </c>
      <c r="R35" s="86">
        <v>11</v>
      </c>
      <c r="S35" s="86" t="s">
        <v>51</v>
      </c>
      <c r="V35" s="87" t="s">
        <v>803</v>
      </c>
      <c r="W35" s="86">
        <v>3</v>
      </c>
      <c r="X35" s="86" t="str">
        <f t="shared" si="3"/>
        <v>18-19|3</v>
      </c>
      <c r="Y35" s="86">
        <v>1</v>
      </c>
      <c r="Z35" s="86" t="s">
        <v>41</v>
      </c>
      <c r="AC35" s="87" t="s">
        <v>770</v>
      </c>
      <c r="AD35" s="86">
        <v>30</v>
      </c>
      <c r="AE35" s="86" t="str">
        <f t="shared" si="4"/>
        <v>16-17|30</v>
      </c>
      <c r="AF35" s="86">
        <v>10</v>
      </c>
      <c r="AG35" s="86" t="s">
        <v>50</v>
      </c>
      <c r="AJ35" s="87" t="s">
        <v>803</v>
      </c>
      <c r="AK35" s="86">
        <v>7</v>
      </c>
      <c r="AL35" s="86" t="str">
        <f t="shared" si="5"/>
        <v>18-19|7</v>
      </c>
      <c r="AM35" s="86">
        <v>5</v>
      </c>
      <c r="AN35" s="86" t="s">
        <v>45</v>
      </c>
      <c r="AQ35" s="87" t="s">
        <v>770</v>
      </c>
      <c r="AR35" s="86">
        <v>30</v>
      </c>
      <c r="AS35" s="86" t="str">
        <f t="shared" si="6"/>
        <v>16-17|30</v>
      </c>
      <c r="AT35" s="86">
        <v>8</v>
      </c>
      <c r="AU35" s="86" t="s">
        <v>48</v>
      </c>
      <c r="AX35" s="87" t="s">
        <v>803</v>
      </c>
      <c r="AY35" s="86">
        <v>3</v>
      </c>
      <c r="AZ35" s="86" t="str">
        <f t="shared" si="7"/>
        <v>18-19|3</v>
      </c>
      <c r="BA35" s="88">
        <v>2</v>
      </c>
      <c r="BB35" s="86" t="s">
        <v>42</v>
      </c>
      <c r="BE35" s="87" t="s">
        <v>770</v>
      </c>
      <c r="BF35" s="86">
        <v>30</v>
      </c>
      <c r="BG35" s="86" t="str">
        <f t="shared" si="8"/>
        <v>16-17|30</v>
      </c>
      <c r="BH35" s="86">
        <v>3</v>
      </c>
      <c r="BI35" s="86" t="s">
        <v>43</v>
      </c>
      <c r="BL35" s="87" t="s">
        <v>803</v>
      </c>
      <c r="BM35" s="86">
        <v>13</v>
      </c>
      <c r="BN35" s="86" t="str">
        <f t="shared" si="9"/>
        <v>18-19|13</v>
      </c>
      <c r="BO35" s="86">
        <v>13</v>
      </c>
      <c r="BP35" s="86" t="s">
        <v>53</v>
      </c>
      <c r="BS35" s="87" t="s">
        <v>803</v>
      </c>
      <c r="BT35" s="86">
        <v>13</v>
      </c>
      <c r="BU35" s="86" t="str">
        <f t="shared" si="10"/>
        <v>18-19|13</v>
      </c>
      <c r="BV35" s="86">
        <v>16</v>
      </c>
      <c r="BW35" s="86" t="s">
        <v>56</v>
      </c>
      <c r="BZ35" s="87" t="s">
        <v>803</v>
      </c>
      <c r="CA35" s="86">
        <v>13</v>
      </c>
      <c r="CB35" s="86" t="str">
        <f t="shared" si="11"/>
        <v>18-19|13</v>
      </c>
      <c r="CC35" s="86">
        <v>16</v>
      </c>
      <c r="CD35" s="86" t="s">
        <v>56</v>
      </c>
    </row>
    <row r="36" spans="1:82">
      <c r="A36" s="87" t="s">
        <v>770</v>
      </c>
      <c r="B36" s="86">
        <v>31</v>
      </c>
      <c r="C36" s="86" t="str">
        <f t="shared" si="0"/>
        <v>16-17|31</v>
      </c>
      <c r="D36" s="86">
        <v>7</v>
      </c>
      <c r="E36" s="86" t="s">
        <v>47</v>
      </c>
      <c r="H36" s="87" t="s">
        <v>770</v>
      </c>
      <c r="I36" s="86">
        <v>31</v>
      </c>
      <c r="J36" s="86" t="str">
        <f t="shared" si="1"/>
        <v>16-17|31</v>
      </c>
      <c r="K36" s="86">
        <v>16</v>
      </c>
      <c r="L36" s="86" t="s">
        <v>56</v>
      </c>
      <c r="O36" s="87" t="s">
        <v>770</v>
      </c>
      <c r="P36" s="86">
        <v>31</v>
      </c>
      <c r="Q36" s="86" t="str">
        <f t="shared" si="2"/>
        <v>16-17|31</v>
      </c>
      <c r="R36" s="86">
        <v>11</v>
      </c>
      <c r="S36" s="86" t="s">
        <v>51</v>
      </c>
      <c r="V36" s="87" t="s">
        <v>803</v>
      </c>
      <c r="W36" s="86">
        <v>4</v>
      </c>
      <c r="X36" s="86" t="str">
        <f t="shared" si="3"/>
        <v>18-19|4</v>
      </c>
      <c r="Y36" s="86">
        <v>1</v>
      </c>
      <c r="Z36" s="86" t="s">
        <v>41</v>
      </c>
      <c r="AC36" s="87" t="s">
        <v>770</v>
      </c>
      <c r="AD36" s="86">
        <v>31</v>
      </c>
      <c r="AE36" s="86" t="str">
        <f t="shared" si="4"/>
        <v>16-17|31</v>
      </c>
      <c r="AF36" s="86">
        <v>10</v>
      </c>
      <c r="AG36" s="86" t="s">
        <v>50</v>
      </c>
      <c r="AJ36" s="87" t="s">
        <v>803</v>
      </c>
      <c r="AK36" s="86">
        <v>8</v>
      </c>
      <c r="AL36" s="86" t="str">
        <f t="shared" si="5"/>
        <v>18-19|8</v>
      </c>
      <c r="AM36" s="86">
        <v>5</v>
      </c>
      <c r="AN36" s="86" t="s">
        <v>45</v>
      </c>
      <c r="AQ36" s="87" t="s">
        <v>770</v>
      </c>
      <c r="AR36" s="86">
        <v>31</v>
      </c>
      <c r="AS36" s="86" t="str">
        <f t="shared" si="6"/>
        <v>16-17|31</v>
      </c>
      <c r="AT36" s="86">
        <v>9</v>
      </c>
      <c r="AU36" s="86" t="s">
        <v>49</v>
      </c>
      <c r="AX36" s="87" t="s">
        <v>803</v>
      </c>
      <c r="AY36" s="86">
        <v>4</v>
      </c>
      <c r="AZ36" s="86" t="str">
        <f t="shared" si="7"/>
        <v>18-19|4</v>
      </c>
      <c r="BA36" s="88">
        <v>2</v>
      </c>
      <c r="BB36" s="86" t="s">
        <v>42</v>
      </c>
      <c r="BC36" s="87"/>
      <c r="BE36" s="87" t="s">
        <v>770</v>
      </c>
      <c r="BF36" s="86">
        <v>31</v>
      </c>
      <c r="BG36" s="86" t="str">
        <f t="shared" si="8"/>
        <v>16-17|31</v>
      </c>
      <c r="BH36" s="86">
        <v>3</v>
      </c>
      <c r="BI36" s="86" t="s">
        <v>43</v>
      </c>
      <c r="BL36" s="87" t="s">
        <v>803</v>
      </c>
      <c r="BM36" s="86">
        <v>14</v>
      </c>
      <c r="BN36" s="86" t="str">
        <f t="shared" si="9"/>
        <v>18-19|14</v>
      </c>
      <c r="BO36" s="86">
        <v>15</v>
      </c>
      <c r="BP36" s="86" t="s">
        <v>55</v>
      </c>
      <c r="BS36" s="87" t="s">
        <v>803</v>
      </c>
      <c r="BT36" s="86">
        <v>14</v>
      </c>
      <c r="BU36" s="86" t="str">
        <f t="shared" si="10"/>
        <v>18-19|14</v>
      </c>
      <c r="BV36" s="86">
        <v>17</v>
      </c>
      <c r="BW36" s="86" t="s">
        <v>57</v>
      </c>
      <c r="BZ36" s="87" t="s">
        <v>803</v>
      </c>
      <c r="CA36" s="86">
        <v>14</v>
      </c>
      <c r="CB36" s="86" t="str">
        <f t="shared" si="11"/>
        <v>18-19|14</v>
      </c>
      <c r="CC36" s="86">
        <v>17</v>
      </c>
      <c r="CD36" s="86" t="s">
        <v>57</v>
      </c>
    </row>
    <row r="37" spans="1:82">
      <c r="A37" s="87" t="s">
        <v>770</v>
      </c>
      <c r="B37" s="86">
        <v>32</v>
      </c>
      <c r="C37" s="86" t="str">
        <f t="shared" si="0"/>
        <v>16-17|32</v>
      </c>
      <c r="D37" s="86">
        <v>7</v>
      </c>
      <c r="E37" s="86" t="s">
        <v>47</v>
      </c>
      <c r="H37" s="87" t="s">
        <v>770</v>
      </c>
      <c r="I37" s="86">
        <v>32</v>
      </c>
      <c r="J37" s="86" t="str">
        <f t="shared" si="1"/>
        <v>16-17|32</v>
      </c>
      <c r="K37" s="86">
        <v>17</v>
      </c>
      <c r="L37" s="86" t="s">
        <v>57</v>
      </c>
      <c r="O37" s="87" t="s">
        <v>770</v>
      </c>
      <c r="P37" s="86">
        <v>32</v>
      </c>
      <c r="Q37" s="86" t="str">
        <f t="shared" si="2"/>
        <v>16-17|32</v>
      </c>
      <c r="R37" s="86">
        <v>12</v>
      </c>
      <c r="S37" s="86" t="s">
        <v>52</v>
      </c>
      <c r="V37" s="87" t="s">
        <v>803</v>
      </c>
      <c r="W37" s="86">
        <v>5</v>
      </c>
      <c r="X37" s="86" t="str">
        <f t="shared" si="3"/>
        <v>18-19|5</v>
      </c>
      <c r="Y37" s="86">
        <v>2</v>
      </c>
      <c r="Z37" s="86" t="s">
        <v>42</v>
      </c>
      <c r="AC37" s="87" t="s">
        <v>770</v>
      </c>
      <c r="AD37" s="86">
        <v>32</v>
      </c>
      <c r="AE37" s="86" t="str">
        <f t="shared" si="4"/>
        <v>16-17|32</v>
      </c>
      <c r="AF37" s="86">
        <v>11</v>
      </c>
      <c r="AG37" s="86" t="s">
        <v>51</v>
      </c>
      <c r="AJ37" s="87" t="s">
        <v>803</v>
      </c>
      <c r="AK37" s="86">
        <v>9</v>
      </c>
      <c r="AL37" s="86" t="str">
        <f t="shared" si="5"/>
        <v>18-19|9</v>
      </c>
      <c r="AM37" s="86">
        <v>6</v>
      </c>
      <c r="AN37" s="86" t="s">
        <v>46</v>
      </c>
      <c r="AQ37" s="87" t="s">
        <v>770</v>
      </c>
      <c r="AR37" s="86">
        <v>32</v>
      </c>
      <c r="AS37" s="86" t="str">
        <f t="shared" si="6"/>
        <v>16-17|32</v>
      </c>
      <c r="AT37" s="86">
        <v>9</v>
      </c>
      <c r="AU37" s="86" t="s">
        <v>49</v>
      </c>
      <c r="AX37" s="87" t="s">
        <v>803</v>
      </c>
      <c r="AY37" s="86">
        <v>5</v>
      </c>
      <c r="AZ37" s="86" t="str">
        <f t="shared" si="7"/>
        <v>18-19|5</v>
      </c>
      <c r="BA37" s="88">
        <v>3</v>
      </c>
      <c r="BB37" s="86" t="s">
        <v>43</v>
      </c>
      <c r="BE37" s="87" t="s">
        <v>770</v>
      </c>
      <c r="BF37" s="86">
        <v>32</v>
      </c>
      <c r="BG37" s="86" t="str">
        <f t="shared" si="8"/>
        <v>16-17|32</v>
      </c>
      <c r="BH37" s="86">
        <v>3</v>
      </c>
      <c r="BI37" s="86" t="s">
        <v>43</v>
      </c>
      <c r="BL37" s="87" t="s">
        <v>803</v>
      </c>
      <c r="BM37" s="86">
        <v>15</v>
      </c>
      <c r="BN37" s="86" t="str">
        <f t="shared" si="9"/>
        <v>18-19|15</v>
      </c>
      <c r="BO37" s="86">
        <v>16</v>
      </c>
      <c r="BP37" s="86" t="s">
        <v>56</v>
      </c>
      <c r="BS37" s="87" t="s">
        <v>803</v>
      </c>
      <c r="BT37" s="86">
        <v>15</v>
      </c>
      <c r="BU37" s="86" t="str">
        <f t="shared" si="10"/>
        <v>18-19|15</v>
      </c>
      <c r="BV37" s="86">
        <v>18</v>
      </c>
      <c r="BW37" s="86" t="s">
        <v>58</v>
      </c>
      <c r="BZ37" s="87" t="s">
        <v>803</v>
      </c>
      <c r="CA37" s="86">
        <v>15</v>
      </c>
      <c r="CB37" s="86" t="str">
        <f t="shared" si="11"/>
        <v>18-19|15</v>
      </c>
      <c r="CC37" s="86">
        <v>18</v>
      </c>
      <c r="CD37" s="86" t="s">
        <v>58</v>
      </c>
    </row>
    <row r="38" spans="1:82">
      <c r="A38" s="87" t="s">
        <v>770</v>
      </c>
      <c r="B38" s="86">
        <v>33</v>
      </c>
      <c r="C38" s="86" t="str">
        <f t="shared" si="0"/>
        <v>16-17|33</v>
      </c>
      <c r="D38" s="86">
        <v>7</v>
      </c>
      <c r="E38" s="86" t="s">
        <v>47</v>
      </c>
      <c r="H38" s="87" t="s">
        <v>770</v>
      </c>
      <c r="I38" s="86">
        <v>33</v>
      </c>
      <c r="J38" s="86" t="str">
        <f t="shared" si="1"/>
        <v>16-17|33</v>
      </c>
      <c r="K38" s="86">
        <v>18</v>
      </c>
      <c r="L38" s="86" t="s">
        <v>58</v>
      </c>
      <c r="O38" s="87" t="s">
        <v>770</v>
      </c>
      <c r="P38" s="86">
        <v>33</v>
      </c>
      <c r="Q38" s="86" t="str">
        <f t="shared" si="2"/>
        <v>16-17|33</v>
      </c>
      <c r="R38" s="86">
        <v>13</v>
      </c>
      <c r="S38" s="86" t="s">
        <v>53</v>
      </c>
      <c r="V38" s="87" t="s">
        <v>803</v>
      </c>
      <c r="W38" s="86">
        <v>6</v>
      </c>
      <c r="X38" s="86" t="str">
        <f t="shared" si="3"/>
        <v>18-19|6</v>
      </c>
      <c r="Y38" s="86">
        <v>3</v>
      </c>
      <c r="Z38" s="86" t="s">
        <v>43</v>
      </c>
      <c r="AC38" s="87" t="s">
        <v>770</v>
      </c>
      <c r="AD38" s="86">
        <v>33</v>
      </c>
      <c r="AE38" s="86" t="str">
        <f t="shared" si="4"/>
        <v>16-17|33</v>
      </c>
      <c r="AF38" s="86">
        <v>11</v>
      </c>
      <c r="AG38" s="86" t="s">
        <v>51</v>
      </c>
      <c r="AJ38" s="87" t="s">
        <v>803</v>
      </c>
      <c r="AK38" s="86">
        <v>10</v>
      </c>
      <c r="AL38" s="86" t="str">
        <f t="shared" si="5"/>
        <v>18-19|10</v>
      </c>
      <c r="AM38" s="86">
        <v>7</v>
      </c>
      <c r="AN38" s="86" t="s">
        <v>47</v>
      </c>
      <c r="AQ38" s="87" t="s">
        <v>770</v>
      </c>
      <c r="AR38" s="86">
        <v>33</v>
      </c>
      <c r="AS38" s="86" t="str">
        <f t="shared" si="6"/>
        <v>16-17|33</v>
      </c>
      <c r="AT38" s="86">
        <v>9</v>
      </c>
      <c r="AU38" s="86" t="s">
        <v>49</v>
      </c>
      <c r="AX38" s="87" t="s">
        <v>803</v>
      </c>
      <c r="AY38" s="86">
        <v>6</v>
      </c>
      <c r="AZ38" s="86" t="str">
        <f t="shared" si="7"/>
        <v>18-19|6</v>
      </c>
      <c r="BA38" s="88">
        <v>4</v>
      </c>
      <c r="BB38" s="86" t="s">
        <v>44</v>
      </c>
      <c r="BE38" s="87" t="s">
        <v>770</v>
      </c>
      <c r="BF38" s="86">
        <v>33</v>
      </c>
      <c r="BG38" s="86" t="str">
        <f t="shared" si="8"/>
        <v>16-17|33</v>
      </c>
      <c r="BH38" s="86">
        <v>3</v>
      </c>
      <c r="BI38" s="86" t="s">
        <v>43</v>
      </c>
      <c r="BL38" s="87" t="s">
        <v>803</v>
      </c>
      <c r="BM38" s="86">
        <v>16</v>
      </c>
      <c r="BN38" s="86" t="str">
        <f t="shared" si="9"/>
        <v>18-19|16</v>
      </c>
      <c r="BO38" s="86">
        <v>18</v>
      </c>
      <c r="BP38" s="86" t="s">
        <v>58</v>
      </c>
      <c r="BS38" s="87" t="s">
        <v>803</v>
      </c>
      <c r="BT38" s="86">
        <v>16</v>
      </c>
      <c r="BU38" s="86" t="str">
        <f t="shared" si="10"/>
        <v>18-19|16</v>
      </c>
      <c r="BV38" s="86">
        <v>19</v>
      </c>
      <c r="BW38" s="86" t="s">
        <v>59</v>
      </c>
      <c r="BZ38" s="87" t="s">
        <v>803</v>
      </c>
      <c r="CA38" s="86">
        <v>16</v>
      </c>
      <c r="CB38" s="86" t="str">
        <f t="shared" si="11"/>
        <v>18-19|16</v>
      </c>
      <c r="CC38" s="86">
        <v>19</v>
      </c>
      <c r="CD38" s="89" t="s">
        <v>59</v>
      </c>
    </row>
    <row r="39" spans="1:82">
      <c r="A39" s="87" t="s">
        <v>770</v>
      </c>
      <c r="B39" s="86">
        <v>34</v>
      </c>
      <c r="C39" s="86" t="str">
        <f t="shared" si="0"/>
        <v>16-17|34</v>
      </c>
      <c r="D39" s="86">
        <v>7</v>
      </c>
      <c r="E39" s="86" t="s">
        <v>47</v>
      </c>
      <c r="H39" s="87" t="s">
        <v>770</v>
      </c>
      <c r="I39" s="86">
        <v>34</v>
      </c>
      <c r="J39" s="86" t="str">
        <f t="shared" si="1"/>
        <v>16-17|34</v>
      </c>
      <c r="K39" s="86">
        <v>19</v>
      </c>
      <c r="L39" s="86" t="s">
        <v>59</v>
      </c>
      <c r="O39" s="87" t="s">
        <v>770</v>
      </c>
      <c r="P39" s="86">
        <v>34</v>
      </c>
      <c r="Q39" s="86" t="str">
        <f t="shared" si="2"/>
        <v>16-17|34</v>
      </c>
      <c r="R39" s="86">
        <v>14</v>
      </c>
      <c r="S39" s="86" t="s">
        <v>54</v>
      </c>
      <c r="V39" s="87" t="s">
        <v>803</v>
      </c>
      <c r="W39" s="86">
        <v>7</v>
      </c>
      <c r="X39" s="86" t="str">
        <f t="shared" si="3"/>
        <v>18-19|7</v>
      </c>
      <c r="Y39" s="86">
        <v>3</v>
      </c>
      <c r="Z39" s="86" t="s">
        <v>43</v>
      </c>
      <c r="AC39" s="87" t="s">
        <v>770</v>
      </c>
      <c r="AD39" s="86">
        <v>34</v>
      </c>
      <c r="AE39" s="86" t="str">
        <f t="shared" si="4"/>
        <v>16-17|34</v>
      </c>
      <c r="AF39" s="86">
        <v>11</v>
      </c>
      <c r="AG39" s="86" t="s">
        <v>51</v>
      </c>
      <c r="AJ39" s="87" t="s">
        <v>803</v>
      </c>
      <c r="AK39" s="86">
        <v>11</v>
      </c>
      <c r="AL39" s="86" t="str">
        <f t="shared" si="5"/>
        <v>18-19|11</v>
      </c>
      <c r="AM39" s="86">
        <v>8</v>
      </c>
      <c r="AN39" s="86" t="s">
        <v>48</v>
      </c>
      <c r="AQ39" s="87" t="s">
        <v>770</v>
      </c>
      <c r="AR39" s="86">
        <v>34</v>
      </c>
      <c r="AS39" s="86" t="str">
        <f t="shared" si="6"/>
        <v>16-17|34</v>
      </c>
      <c r="AT39" s="86">
        <v>10</v>
      </c>
      <c r="AU39" s="86" t="s">
        <v>50</v>
      </c>
      <c r="AX39" s="87" t="s">
        <v>803</v>
      </c>
      <c r="AY39" s="86">
        <v>7</v>
      </c>
      <c r="AZ39" s="86" t="str">
        <f t="shared" si="7"/>
        <v>18-19|7</v>
      </c>
      <c r="BA39" s="88">
        <v>5</v>
      </c>
      <c r="BB39" s="86" t="s">
        <v>45</v>
      </c>
      <c r="BE39" s="87" t="s">
        <v>770</v>
      </c>
      <c r="BF39" s="86">
        <v>34</v>
      </c>
      <c r="BG39" s="86" t="str">
        <f t="shared" si="8"/>
        <v>16-17|34</v>
      </c>
      <c r="BH39" s="86">
        <v>4</v>
      </c>
      <c r="BI39" s="86" t="s">
        <v>44</v>
      </c>
      <c r="BL39" s="93" t="s">
        <v>63</v>
      </c>
      <c r="BM39" s="86">
        <v>0</v>
      </c>
      <c r="BN39" s="86" t="str">
        <f t="shared" si="9"/>
        <v>20-24|0</v>
      </c>
      <c r="BO39" s="86">
        <v>1</v>
      </c>
      <c r="BP39" s="86" t="s">
        <v>41</v>
      </c>
      <c r="BS39" s="93" t="s">
        <v>63</v>
      </c>
      <c r="BT39" s="86">
        <v>0</v>
      </c>
      <c r="BU39" s="86" t="str">
        <f t="shared" si="10"/>
        <v>20-24|0</v>
      </c>
      <c r="BV39" s="86">
        <v>1</v>
      </c>
      <c r="BW39" s="86" t="s">
        <v>41</v>
      </c>
      <c r="BZ39" s="93" t="s">
        <v>63</v>
      </c>
      <c r="CA39" s="86">
        <v>0</v>
      </c>
      <c r="CB39" s="86" t="str">
        <f t="shared" si="11"/>
        <v>20-24|0</v>
      </c>
      <c r="CC39" s="86">
        <v>1</v>
      </c>
      <c r="CD39" s="86" t="s">
        <v>41</v>
      </c>
    </row>
    <row r="40" spans="1:82">
      <c r="A40" s="87" t="s">
        <v>770</v>
      </c>
      <c r="B40" s="86">
        <v>35</v>
      </c>
      <c r="C40" s="86" t="str">
        <f t="shared" si="0"/>
        <v>16-17|35</v>
      </c>
      <c r="D40" s="86">
        <v>7</v>
      </c>
      <c r="E40" s="86" t="s">
        <v>47</v>
      </c>
      <c r="H40" s="87" t="s">
        <v>770</v>
      </c>
      <c r="I40" s="86">
        <v>35</v>
      </c>
      <c r="J40" s="86" t="str">
        <f t="shared" si="1"/>
        <v>16-17|35</v>
      </c>
      <c r="K40" s="86">
        <v>19</v>
      </c>
      <c r="L40" s="86" t="s">
        <v>59</v>
      </c>
      <c r="O40" s="87" t="s">
        <v>770</v>
      </c>
      <c r="P40" s="86">
        <v>35</v>
      </c>
      <c r="Q40" s="86" t="str">
        <f t="shared" si="2"/>
        <v>16-17|35</v>
      </c>
      <c r="R40" s="86">
        <v>14</v>
      </c>
      <c r="S40" s="86" t="s">
        <v>54</v>
      </c>
      <c r="V40" s="87" t="s">
        <v>803</v>
      </c>
      <c r="W40" s="86">
        <v>8</v>
      </c>
      <c r="X40" s="86" t="str">
        <f t="shared" si="3"/>
        <v>18-19|8</v>
      </c>
      <c r="Y40" s="86">
        <v>4</v>
      </c>
      <c r="Z40" s="86" t="s">
        <v>44</v>
      </c>
      <c r="AC40" s="87" t="s">
        <v>770</v>
      </c>
      <c r="AD40" s="86">
        <v>35</v>
      </c>
      <c r="AE40" s="86" t="str">
        <f t="shared" si="4"/>
        <v>16-17|35</v>
      </c>
      <c r="AF40" s="86">
        <v>11</v>
      </c>
      <c r="AG40" s="86" t="s">
        <v>51</v>
      </c>
      <c r="AJ40" s="87" t="s">
        <v>803</v>
      </c>
      <c r="AK40" s="86">
        <v>12</v>
      </c>
      <c r="AL40" s="86" t="str">
        <f t="shared" si="5"/>
        <v>18-19|12</v>
      </c>
      <c r="AM40" s="86">
        <v>9</v>
      </c>
      <c r="AN40" s="86" t="s">
        <v>49</v>
      </c>
      <c r="AQ40" s="87" t="s">
        <v>770</v>
      </c>
      <c r="AR40" s="86">
        <v>35</v>
      </c>
      <c r="AS40" s="86" t="str">
        <f t="shared" si="6"/>
        <v>16-17|35</v>
      </c>
      <c r="AT40" s="86">
        <v>10</v>
      </c>
      <c r="AU40" s="86" t="s">
        <v>50</v>
      </c>
      <c r="AX40" s="87" t="s">
        <v>803</v>
      </c>
      <c r="AY40" s="86">
        <v>8</v>
      </c>
      <c r="AZ40" s="86" t="str">
        <f t="shared" si="7"/>
        <v>18-19|8</v>
      </c>
      <c r="BA40" s="88">
        <v>6</v>
      </c>
      <c r="BB40" s="86" t="s">
        <v>46</v>
      </c>
      <c r="BE40" s="87" t="s">
        <v>770</v>
      </c>
      <c r="BF40" s="86">
        <v>35</v>
      </c>
      <c r="BG40" s="86" t="str">
        <f t="shared" si="8"/>
        <v>16-17|35</v>
      </c>
      <c r="BH40" s="86">
        <v>4</v>
      </c>
      <c r="BI40" s="86" t="s">
        <v>44</v>
      </c>
      <c r="BL40" s="87" t="s">
        <v>63</v>
      </c>
      <c r="BM40" s="86">
        <v>1</v>
      </c>
      <c r="BN40" s="86" t="str">
        <f t="shared" si="9"/>
        <v>20-24|1</v>
      </c>
      <c r="BO40" s="86">
        <v>1</v>
      </c>
      <c r="BP40" s="86" t="s">
        <v>41</v>
      </c>
      <c r="BS40" s="87" t="s">
        <v>63</v>
      </c>
      <c r="BT40" s="86">
        <v>1</v>
      </c>
      <c r="BU40" s="86" t="str">
        <f t="shared" si="10"/>
        <v>20-24|1</v>
      </c>
      <c r="BV40" s="86">
        <v>1</v>
      </c>
      <c r="BW40" s="86" t="s">
        <v>41</v>
      </c>
      <c r="BZ40" s="87" t="s">
        <v>63</v>
      </c>
      <c r="CA40" s="86">
        <v>1</v>
      </c>
      <c r="CB40" s="86" t="str">
        <f t="shared" si="11"/>
        <v>20-24|1</v>
      </c>
      <c r="CC40" s="86">
        <v>1</v>
      </c>
      <c r="CD40" s="86" t="s">
        <v>41</v>
      </c>
    </row>
    <row r="41" spans="1:82">
      <c r="A41" s="87" t="s">
        <v>770</v>
      </c>
      <c r="B41" s="86">
        <v>36</v>
      </c>
      <c r="C41" s="86" t="str">
        <f t="shared" si="0"/>
        <v>16-17|36</v>
      </c>
      <c r="D41" s="86">
        <v>8</v>
      </c>
      <c r="E41" s="86" t="s">
        <v>48</v>
      </c>
      <c r="H41" s="87" t="s">
        <v>770</v>
      </c>
      <c r="I41" s="86">
        <v>36</v>
      </c>
      <c r="J41" s="86" t="str">
        <f t="shared" si="1"/>
        <v>16-17|36</v>
      </c>
      <c r="K41" s="86">
        <v>19</v>
      </c>
      <c r="L41" s="86" t="s">
        <v>59</v>
      </c>
      <c r="O41" s="87" t="s">
        <v>770</v>
      </c>
      <c r="P41" s="86">
        <v>36</v>
      </c>
      <c r="Q41" s="86" t="str">
        <f t="shared" si="2"/>
        <v>16-17|36</v>
      </c>
      <c r="R41" s="86">
        <v>15</v>
      </c>
      <c r="S41" s="86" t="s">
        <v>55</v>
      </c>
      <c r="V41" s="87" t="s">
        <v>803</v>
      </c>
      <c r="W41" s="86">
        <v>9</v>
      </c>
      <c r="X41" s="86" t="str">
        <f t="shared" si="3"/>
        <v>18-19|9</v>
      </c>
      <c r="Y41" s="86">
        <v>4</v>
      </c>
      <c r="Z41" s="86" t="s">
        <v>44</v>
      </c>
      <c r="AC41" s="87" t="s">
        <v>770</v>
      </c>
      <c r="AD41" s="86">
        <v>36</v>
      </c>
      <c r="AE41" s="86" t="str">
        <f t="shared" si="4"/>
        <v>16-17|36</v>
      </c>
      <c r="AF41" s="86">
        <v>12</v>
      </c>
      <c r="AG41" s="86" t="s">
        <v>52</v>
      </c>
      <c r="AJ41" s="87" t="s">
        <v>803</v>
      </c>
      <c r="AK41" s="86">
        <v>13</v>
      </c>
      <c r="AL41" s="86" t="str">
        <f t="shared" si="5"/>
        <v>18-19|13</v>
      </c>
      <c r="AM41" s="86">
        <v>9</v>
      </c>
      <c r="AN41" s="86" t="s">
        <v>49</v>
      </c>
      <c r="AQ41" s="87" t="s">
        <v>770</v>
      </c>
      <c r="AR41" s="86">
        <v>36</v>
      </c>
      <c r="AS41" s="86" t="str">
        <f t="shared" si="6"/>
        <v>16-17|36</v>
      </c>
      <c r="AT41" s="86">
        <v>11</v>
      </c>
      <c r="AU41" s="86" t="s">
        <v>51</v>
      </c>
      <c r="AX41" s="87" t="s">
        <v>803</v>
      </c>
      <c r="AY41" s="86">
        <v>9</v>
      </c>
      <c r="AZ41" s="86" t="str">
        <f t="shared" si="7"/>
        <v>18-19|9</v>
      </c>
      <c r="BA41" s="88">
        <v>6</v>
      </c>
      <c r="BB41" s="86" t="s">
        <v>46</v>
      </c>
      <c r="BE41" s="87" t="s">
        <v>770</v>
      </c>
      <c r="BF41" s="86">
        <v>36</v>
      </c>
      <c r="BG41" s="86" t="str">
        <f t="shared" si="8"/>
        <v>16-17|36</v>
      </c>
      <c r="BH41" s="86">
        <v>4</v>
      </c>
      <c r="BI41" s="86" t="s">
        <v>44</v>
      </c>
      <c r="BL41" s="87" t="s">
        <v>63</v>
      </c>
      <c r="BM41" s="86">
        <v>2</v>
      </c>
      <c r="BN41" s="86" t="str">
        <f t="shared" si="9"/>
        <v>20-24|2</v>
      </c>
      <c r="BO41" s="86">
        <v>1</v>
      </c>
      <c r="BP41" s="86" t="s">
        <v>41</v>
      </c>
      <c r="BS41" s="87" t="s">
        <v>63</v>
      </c>
      <c r="BT41" s="86">
        <v>2</v>
      </c>
      <c r="BU41" s="86" t="str">
        <f t="shared" si="10"/>
        <v>20-24|2</v>
      </c>
      <c r="BV41" s="86">
        <v>1</v>
      </c>
      <c r="BW41" s="86" t="s">
        <v>41</v>
      </c>
      <c r="BZ41" s="87" t="s">
        <v>63</v>
      </c>
      <c r="CA41" s="86">
        <v>2</v>
      </c>
      <c r="CB41" s="86" t="str">
        <f t="shared" si="11"/>
        <v>20-24|2</v>
      </c>
      <c r="CC41" s="86">
        <v>1</v>
      </c>
      <c r="CD41" s="86" t="s">
        <v>41</v>
      </c>
    </row>
    <row r="42" spans="1:82">
      <c r="A42" s="87" t="s">
        <v>770</v>
      </c>
      <c r="B42" s="86">
        <v>37</v>
      </c>
      <c r="C42" s="86" t="str">
        <f t="shared" si="0"/>
        <v>16-17|37</v>
      </c>
      <c r="D42" s="86">
        <v>8</v>
      </c>
      <c r="E42" s="86" t="s">
        <v>48</v>
      </c>
      <c r="H42" s="93" t="s">
        <v>803</v>
      </c>
      <c r="I42" s="86">
        <v>0</v>
      </c>
      <c r="J42" s="86" t="str">
        <f t="shared" si="1"/>
        <v>18-19|0</v>
      </c>
      <c r="K42" s="86">
        <v>1</v>
      </c>
      <c r="L42" s="86" t="s">
        <v>41</v>
      </c>
      <c r="O42" s="87" t="s">
        <v>770</v>
      </c>
      <c r="P42" s="86">
        <v>37</v>
      </c>
      <c r="Q42" s="86" t="str">
        <f t="shared" si="2"/>
        <v>16-17|37</v>
      </c>
      <c r="R42" s="86">
        <v>15</v>
      </c>
      <c r="S42" s="86" t="s">
        <v>55</v>
      </c>
      <c r="V42" s="87" t="s">
        <v>803</v>
      </c>
      <c r="W42" s="86">
        <v>10</v>
      </c>
      <c r="X42" s="86" t="str">
        <f t="shared" si="3"/>
        <v>18-19|10</v>
      </c>
      <c r="Y42" s="86">
        <v>5</v>
      </c>
      <c r="Z42" s="86" t="s">
        <v>45</v>
      </c>
      <c r="AC42" s="87" t="s">
        <v>770</v>
      </c>
      <c r="AD42" s="86">
        <v>37</v>
      </c>
      <c r="AE42" s="86" t="str">
        <f t="shared" si="4"/>
        <v>16-17|37</v>
      </c>
      <c r="AF42" s="86">
        <v>12</v>
      </c>
      <c r="AG42" s="86" t="s">
        <v>52</v>
      </c>
      <c r="AJ42" s="87" t="s">
        <v>803</v>
      </c>
      <c r="AK42" s="86">
        <v>14</v>
      </c>
      <c r="AL42" s="86" t="str">
        <f t="shared" si="5"/>
        <v>18-19|14</v>
      </c>
      <c r="AM42" s="86">
        <v>10</v>
      </c>
      <c r="AN42" s="86" t="s">
        <v>50</v>
      </c>
      <c r="AQ42" s="87" t="s">
        <v>770</v>
      </c>
      <c r="AR42" s="86">
        <v>37</v>
      </c>
      <c r="AS42" s="86" t="str">
        <f t="shared" si="6"/>
        <v>16-17|37</v>
      </c>
      <c r="AT42" s="86">
        <v>11</v>
      </c>
      <c r="AU42" s="86" t="s">
        <v>51</v>
      </c>
      <c r="AX42" s="87" t="s">
        <v>803</v>
      </c>
      <c r="AY42" s="86">
        <v>10</v>
      </c>
      <c r="AZ42" s="86" t="str">
        <f t="shared" si="7"/>
        <v>18-19|10</v>
      </c>
      <c r="BA42" s="88">
        <v>7</v>
      </c>
      <c r="BB42" s="86" t="s">
        <v>47</v>
      </c>
      <c r="BE42" s="87" t="s">
        <v>770</v>
      </c>
      <c r="BF42" s="86">
        <v>37</v>
      </c>
      <c r="BG42" s="86" t="str">
        <f t="shared" si="8"/>
        <v>16-17|37</v>
      </c>
      <c r="BH42" s="86">
        <v>4</v>
      </c>
      <c r="BI42" s="86" t="s">
        <v>44</v>
      </c>
      <c r="BL42" s="87" t="s">
        <v>63</v>
      </c>
      <c r="BM42" s="86">
        <v>3</v>
      </c>
      <c r="BN42" s="86" t="str">
        <f t="shared" si="9"/>
        <v>20-24|3</v>
      </c>
      <c r="BO42" s="86">
        <v>1</v>
      </c>
      <c r="BP42" s="86" t="s">
        <v>41</v>
      </c>
      <c r="BS42" s="87" t="s">
        <v>63</v>
      </c>
      <c r="BT42" s="86">
        <v>3</v>
      </c>
      <c r="BU42" s="86" t="str">
        <f t="shared" si="10"/>
        <v>20-24|3</v>
      </c>
      <c r="BV42" s="86">
        <v>2</v>
      </c>
      <c r="BW42" s="86" t="s">
        <v>42</v>
      </c>
      <c r="BZ42" s="87" t="s">
        <v>63</v>
      </c>
      <c r="CA42" s="86">
        <v>3</v>
      </c>
      <c r="CB42" s="86" t="str">
        <f t="shared" si="11"/>
        <v>20-24|3</v>
      </c>
      <c r="CC42" s="86">
        <v>2</v>
      </c>
      <c r="CD42" s="86" t="s">
        <v>42</v>
      </c>
    </row>
    <row r="43" spans="1:82">
      <c r="A43" s="87" t="s">
        <v>770</v>
      </c>
      <c r="B43" s="86">
        <v>38</v>
      </c>
      <c r="C43" s="86" t="str">
        <f t="shared" si="0"/>
        <v>16-17|38</v>
      </c>
      <c r="D43" s="86">
        <v>8</v>
      </c>
      <c r="E43" s="86" t="s">
        <v>48</v>
      </c>
      <c r="H43" s="87" t="s">
        <v>803</v>
      </c>
      <c r="I43" s="86">
        <v>1</v>
      </c>
      <c r="J43" s="86" t="str">
        <f t="shared" si="1"/>
        <v>18-19|1</v>
      </c>
      <c r="K43" s="86">
        <v>1</v>
      </c>
      <c r="L43" s="86" t="s">
        <v>41</v>
      </c>
      <c r="O43" s="87" t="s">
        <v>770</v>
      </c>
      <c r="P43" s="86">
        <v>38</v>
      </c>
      <c r="Q43" s="86" t="str">
        <f t="shared" si="2"/>
        <v>16-17|38</v>
      </c>
      <c r="R43" s="86">
        <v>16</v>
      </c>
      <c r="S43" s="86" t="s">
        <v>56</v>
      </c>
      <c r="V43" s="87" t="s">
        <v>803</v>
      </c>
      <c r="W43" s="86">
        <v>11</v>
      </c>
      <c r="X43" s="86" t="str">
        <f t="shared" si="3"/>
        <v>18-19|11</v>
      </c>
      <c r="Y43" s="86">
        <v>5</v>
      </c>
      <c r="Z43" s="86" t="s">
        <v>45</v>
      </c>
      <c r="AC43" s="87" t="s">
        <v>770</v>
      </c>
      <c r="AD43" s="86">
        <v>38</v>
      </c>
      <c r="AE43" s="86" t="str">
        <f t="shared" si="4"/>
        <v>16-17|38</v>
      </c>
      <c r="AF43" s="86">
        <v>12</v>
      </c>
      <c r="AG43" s="86" t="s">
        <v>52</v>
      </c>
      <c r="AJ43" s="87" t="s">
        <v>803</v>
      </c>
      <c r="AK43" s="86">
        <v>15</v>
      </c>
      <c r="AL43" s="86" t="str">
        <f t="shared" si="5"/>
        <v>18-19|15</v>
      </c>
      <c r="AM43" s="86">
        <v>11</v>
      </c>
      <c r="AN43" s="86" t="s">
        <v>51</v>
      </c>
      <c r="AQ43" s="87" t="s">
        <v>770</v>
      </c>
      <c r="AR43" s="86">
        <v>38</v>
      </c>
      <c r="AS43" s="86" t="str">
        <f t="shared" si="6"/>
        <v>16-17|38</v>
      </c>
      <c r="AT43" s="86">
        <v>12</v>
      </c>
      <c r="AU43" s="86" t="s">
        <v>52</v>
      </c>
      <c r="AX43" s="87" t="s">
        <v>803</v>
      </c>
      <c r="AY43" s="86">
        <v>11</v>
      </c>
      <c r="AZ43" s="86" t="str">
        <f t="shared" si="7"/>
        <v>18-19|11</v>
      </c>
      <c r="BA43" s="88">
        <v>7</v>
      </c>
      <c r="BB43" s="86" t="s">
        <v>47</v>
      </c>
      <c r="BE43" s="87" t="s">
        <v>770</v>
      </c>
      <c r="BF43" s="86">
        <v>38</v>
      </c>
      <c r="BG43" s="86" t="str">
        <f t="shared" si="8"/>
        <v>16-17|38</v>
      </c>
      <c r="BH43" s="86">
        <v>4</v>
      </c>
      <c r="BI43" s="86" t="s">
        <v>44</v>
      </c>
      <c r="BL43" s="87" t="s">
        <v>63</v>
      </c>
      <c r="BM43" s="86">
        <v>4</v>
      </c>
      <c r="BN43" s="86" t="str">
        <f t="shared" si="9"/>
        <v>20-24|4</v>
      </c>
      <c r="BO43" s="86">
        <v>2</v>
      </c>
      <c r="BP43" s="86" t="s">
        <v>42</v>
      </c>
      <c r="BS43" s="87" t="s">
        <v>63</v>
      </c>
      <c r="BT43" s="86">
        <v>4</v>
      </c>
      <c r="BU43" s="86" t="str">
        <f t="shared" si="10"/>
        <v>20-24|4</v>
      </c>
      <c r="BV43" s="86">
        <v>4</v>
      </c>
      <c r="BW43" s="86" t="s">
        <v>44</v>
      </c>
      <c r="BZ43" s="87" t="s">
        <v>63</v>
      </c>
      <c r="CA43" s="86">
        <v>4</v>
      </c>
      <c r="CB43" s="86" t="str">
        <f t="shared" si="11"/>
        <v>20-24|4</v>
      </c>
      <c r="CC43" s="86">
        <v>3</v>
      </c>
      <c r="CD43" s="86" t="s">
        <v>43</v>
      </c>
    </row>
    <row r="44" spans="1:82">
      <c r="A44" s="87" t="s">
        <v>770</v>
      </c>
      <c r="B44" s="86">
        <v>39</v>
      </c>
      <c r="C44" s="86" t="str">
        <f t="shared" si="0"/>
        <v>16-17|39</v>
      </c>
      <c r="D44" s="86">
        <v>8</v>
      </c>
      <c r="E44" s="86" t="s">
        <v>48</v>
      </c>
      <c r="H44" s="87" t="s">
        <v>803</v>
      </c>
      <c r="I44" s="86">
        <v>2</v>
      </c>
      <c r="J44" s="86" t="str">
        <f t="shared" si="1"/>
        <v>18-19|2</v>
      </c>
      <c r="K44" s="86">
        <v>1</v>
      </c>
      <c r="L44" s="86" t="s">
        <v>41</v>
      </c>
      <c r="O44" s="87" t="s">
        <v>770</v>
      </c>
      <c r="P44" s="86">
        <v>39</v>
      </c>
      <c r="Q44" s="86" t="str">
        <f t="shared" si="2"/>
        <v>16-17|39</v>
      </c>
      <c r="R44" s="86">
        <v>17</v>
      </c>
      <c r="S44" s="86" t="s">
        <v>57</v>
      </c>
      <c r="V44" s="87" t="s">
        <v>803</v>
      </c>
      <c r="W44" s="86">
        <v>12</v>
      </c>
      <c r="X44" s="86" t="str">
        <f t="shared" si="3"/>
        <v>18-19|12</v>
      </c>
      <c r="Y44" s="86">
        <v>6</v>
      </c>
      <c r="Z44" s="86" t="s">
        <v>46</v>
      </c>
      <c r="AC44" s="87" t="s">
        <v>770</v>
      </c>
      <c r="AD44" s="86">
        <v>39</v>
      </c>
      <c r="AE44" s="86" t="str">
        <f t="shared" si="4"/>
        <v>16-17|39</v>
      </c>
      <c r="AF44" s="86">
        <v>13</v>
      </c>
      <c r="AG44" s="86" t="s">
        <v>53</v>
      </c>
      <c r="AJ44" s="87" t="s">
        <v>803</v>
      </c>
      <c r="AK44" s="86">
        <v>16</v>
      </c>
      <c r="AL44" s="86" t="str">
        <f t="shared" si="5"/>
        <v>18-19|16</v>
      </c>
      <c r="AM44" s="86">
        <v>12</v>
      </c>
      <c r="AN44" s="86" t="s">
        <v>52</v>
      </c>
      <c r="AQ44" s="87" t="s">
        <v>770</v>
      </c>
      <c r="AR44" s="86">
        <v>39</v>
      </c>
      <c r="AS44" s="86" t="str">
        <f t="shared" si="6"/>
        <v>16-17|39</v>
      </c>
      <c r="AT44" s="86">
        <v>12</v>
      </c>
      <c r="AU44" s="86" t="s">
        <v>52</v>
      </c>
      <c r="AX44" s="87" t="s">
        <v>803</v>
      </c>
      <c r="AY44" s="86">
        <v>12</v>
      </c>
      <c r="AZ44" s="86" t="str">
        <f t="shared" si="7"/>
        <v>18-19|12</v>
      </c>
      <c r="BA44" s="88">
        <v>8</v>
      </c>
      <c r="BB44" s="86" t="s">
        <v>48</v>
      </c>
      <c r="BE44" s="87" t="s">
        <v>770</v>
      </c>
      <c r="BF44" s="86">
        <v>39</v>
      </c>
      <c r="BG44" s="86" t="str">
        <f t="shared" si="8"/>
        <v>16-17|39</v>
      </c>
      <c r="BH44" s="86">
        <v>4</v>
      </c>
      <c r="BI44" s="86" t="s">
        <v>44</v>
      </c>
      <c r="BL44" s="87" t="s">
        <v>63</v>
      </c>
      <c r="BM44" s="86">
        <v>5</v>
      </c>
      <c r="BN44" s="86" t="str">
        <f t="shared" si="9"/>
        <v>20-24|5</v>
      </c>
      <c r="BO44" s="86">
        <v>3</v>
      </c>
      <c r="BP44" s="86" t="s">
        <v>43</v>
      </c>
      <c r="BS44" s="87" t="s">
        <v>63</v>
      </c>
      <c r="BT44" s="86">
        <v>5</v>
      </c>
      <c r="BU44" s="86" t="str">
        <f t="shared" si="10"/>
        <v>20-24|5</v>
      </c>
      <c r="BV44" s="86">
        <v>6</v>
      </c>
      <c r="BW44" s="86" t="s">
        <v>46</v>
      </c>
      <c r="BZ44" s="87" t="s">
        <v>63</v>
      </c>
      <c r="CA44" s="86">
        <v>5</v>
      </c>
      <c r="CB44" s="86" t="str">
        <f t="shared" si="11"/>
        <v>20-24|5</v>
      </c>
      <c r="CC44" s="86">
        <v>5</v>
      </c>
      <c r="CD44" s="86" t="s">
        <v>45</v>
      </c>
    </row>
    <row r="45" spans="1:82">
      <c r="A45" s="87" t="s">
        <v>770</v>
      </c>
      <c r="B45" s="86">
        <v>40</v>
      </c>
      <c r="C45" s="86" t="str">
        <f t="shared" si="0"/>
        <v>16-17|40</v>
      </c>
      <c r="D45" s="86">
        <v>8</v>
      </c>
      <c r="E45" s="86" t="s">
        <v>48</v>
      </c>
      <c r="H45" s="87" t="s">
        <v>803</v>
      </c>
      <c r="I45" s="86">
        <v>3</v>
      </c>
      <c r="J45" s="86" t="str">
        <f t="shared" si="1"/>
        <v>18-19|3</v>
      </c>
      <c r="K45" s="86">
        <v>1</v>
      </c>
      <c r="L45" s="86" t="s">
        <v>41</v>
      </c>
      <c r="O45" s="87" t="s">
        <v>770</v>
      </c>
      <c r="P45" s="86">
        <v>40</v>
      </c>
      <c r="Q45" s="86" t="str">
        <f t="shared" si="2"/>
        <v>16-17|40</v>
      </c>
      <c r="R45" s="86">
        <v>17</v>
      </c>
      <c r="S45" s="86" t="s">
        <v>57</v>
      </c>
      <c r="V45" s="87" t="s">
        <v>803</v>
      </c>
      <c r="W45" s="86">
        <v>13</v>
      </c>
      <c r="X45" s="86" t="str">
        <f t="shared" si="3"/>
        <v>18-19|13</v>
      </c>
      <c r="Y45" s="86">
        <v>6</v>
      </c>
      <c r="Z45" s="86" t="s">
        <v>46</v>
      </c>
      <c r="AC45" s="87" t="s">
        <v>770</v>
      </c>
      <c r="AD45" s="86">
        <v>40</v>
      </c>
      <c r="AE45" s="86" t="str">
        <f t="shared" si="4"/>
        <v>16-17|40</v>
      </c>
      <c r="AF45" s="86">
        <v>13</v>
      </c>
      <c r="AG45" s="86" t="s">
        <v>53</v>
      </c>
      <c r="AJ45" s="87" t="s">
        <v>803</v>
      </c>
      <c r="AK45" s="86">
        <v>17</v>
      </c>
      <c r="AL45" s="86" t="str">
        <f t="shared" si="5"/>
        <v>18-19|17</v>
      </c>
      <c r="AM45" s="86">
        <v>12</v>
      </c>
      <c r="AN45" s="86" t="s">
        <v>52</v>
      </c>
      <c r="AQ45" s="87" t="s">
        <v>770</v>
      </c>
      <c r="AR45" s="86">
        <v>40</v>
      </c>
      <c r="AS45" s="86" t="str">
        <f t="shared" si="6"/>
        <v>16-17|40</v>
      </c>
      <c r="AT45" s="86">
        <v>12</v>
      </c>
      <c r="AU45" s="86" t="s">
        <v>52</v>
      </c>
      <c r="AX45" s="87" t="s">
        <v>803</v>
      </c>
      <c r="AY45" s="86">
        <v>13</v>
      </c>
      <c r="AZ45" s="86" t="str">
        <f t="shared" si="7"/>
        <v>18-19|13</v>
      </c>
      <c r="BA45" s="88">
        <v>8</v>
      </c>
      <c r="BB45" s="86" t="s">
        <v>48</v>
      </c>
      <c r="BE45" s="87" t="s">
        <v>770</v>
      </c>
      <c r="BF45" s="86">
        <v>40</v>
      </c>
      <c r="BG45" s="86" t="str">
        <f t="shared" si="8"/>
        <v>16-17|40</v>
      </c>
      <c r="BH45" s="86">
        <v>5</v>
      </c>
      <c r="BI45" s="86" t="s">
        <v>45</v>
      </c>
      <c r="BL45" s="87" t="s">
        <v>63</v>
      </c>
      <c r="BM45" s="86">
        <v>6</v>
      </c>
      <c r="BN45" s="86" t="str">
        <f t="shared" si="9"/>
        <v>20-24|6</v>
      </c>
      <c r="BO45" s="86">
        <v>4</v>
      </c>
      <c r="BP45" s="86" t="s">
        <v>44</v>
      </c>
      <c r="BS45" s="87" t="s">
        <v>63</v>
      </c>
      <c r="BT45" s="86">
        <v>6</v>
      </c>
      <c r="BU45" s="86" t="str">
        <f t="shared" si="10"/>
        <v>20-24|6</v>
      </c>
      <c r="BV45" s="86">
        <v>7</v>
      </c>
      <c r="BW45" s="86" t="s">
        <v>47</v>
      </c>
      <c r="BZ45" s="87" t="s">
        <v>63</v>
      </c>
      <c r="CA45" s="86">
        <v>6</v>
      </c>
      <c r="CB45" s="86" t="str">
        <f t="shared" si="11"/>
        <v>20-24|6</v>
      </c>
      <c r="CC45" s="86">
        <v>6</v>
      </c>
      <c r="CD45" s="86" t="s">
        <v>46</v>
      </c>
    </row>
    <row r="46" spans="1:82">
      <c r="A46" s="87" t="s">
        <v>770</v>
      </c>
      <c r="B46" s="86">
        <v>41</v>
      </c>
      <c r="C46" s="86" t="str">
        <f t="shared" si="0"/>
        <v>16-17|41</v>
      </c>
      <c r="D46" s="86">
        <v>9</v>
      </c>
      <c r="E46" s="86" t="s">
        <v>49</v>
      </c>
      <c r="H46" s="87" t="s">
        <v>803</v>
      </c>
      <c r="I46" s="86">
        <v>4</v>
      </c>
      <c r="J46" s="86" t="str">
        <f t="shared" si="1"/>
        <v>18-19|4</v>
      </c>
      <c r="K46" s="86">
        <v>1</v>
      </c>
      <c r="L46" s="86" t="s">
        <v>41</v>
      </c>
      <c r="O46" s="87" t="s">
        <v>770</v>
      </c>
      <c r="P46" s="86">
        <v>41</v>
      </c>
      <c r="Q46" s="86" t="str">
        <f t="shared" si="2"/>
        <v>16-17|41</v>
      </c>
      <c r="R46" s="86">
        <v>18</v>
      </c>
      <c r="S46" s="86" t="s">
        <v>58</v>
      </c>
      <c r="V46" s="87" t="s">
        <v>803</v>
      </c>
      <c r="W46" s="86">
        <v>14</v>
      </c>
      <c r="X46" s="86" t="str">
        <f t="shared" si="3"/>
        <v>18-19|14</v>
      </c>
      <c r="Y46" s="86">
        <v>7</v>
      </c>
      <c r="Z46" s="86" t="s">
        <v>47</v>
      </c>
      <c r="AC46" s="87" t="s">
        <v>770</v>
      </c>
      <c r="AD46" s="86">
        <v>41</v>
      </c>
      <c r="AE46" s="86" t="str">
        <f t="shared" si="4"/>
        <v>16-17|41</v>
      </c>
      <c r="AF46" s="86">
        <v>13</v>
      </c>
      <c r="AG46" s="86" t="s">
        <v>53</v>
      </c>
      <c r="AJ46" s="87" t="s">
        <v>803</v>
      </c>
      <c r="AK46" s="86">
        <v>18</v>
      </c>
      <c r="AL46" s="86" t="str">
        <f t="shared" si="5"/>
        <v>18-19|18</v>
      </c>
      <c r="AM46" s="86">
        <v>13</v>
      </c>
      <c r="AN46" s="86" t="s">
        <v>53</v>
      </c>
      <c r="AQ46" s="87" t="s">
        <v>770</v>
      </c>
      <c r="AR46" s="86">
        <v>41</v>
      </c>
      <c r="AS46" s="86" t="str">
        <f t="shared" si="6"/>
        <v>16-17|41</v>
      </c>
      <c r="AT46" s="86">
        <v>13</v>
      </c>
      <c r="AU46" s="86" t="s">
        <v>53</v>
      </c>
      <c r="AX46" s="87" t="s">
        <v>803</v>
      </c>
      <c r="AY46" s="86">
        <v>14</v>
      </c>
      <c r="AZ46" s="86" t="str">
        <f t="shared" si="7"/>
        <v>18-19|14</v>
      </c>
      <c r="BA46" s="88">
        <v>9</v>
      </c>
      <c r="BB46" s="86" t="s">
        <v>49</v>
      </c>
      <c r="BE46" s="87" t="s">
        <v>770</v>
      </c>
      <c r="BF46" s="86">
        <v>41</v>
      </c>
      <c r="BG46" s="86" t="str">
        <f t="shared" si="8"/>
        <v>16-17|41</v>
      </c>
      <c r="BH46" s="86">
        <v>5</v>
      </c>
      <c r="BI46" s="86" t="s">
        <v>45</v>
      </c>
      <c r="BL46" s="87" t="s">
        <v>63</v>
      </c>
      <c r="BM46" s="86">
        <v>7</v>
      </c>
      <c r="BN46" s="86" t="str">
        <f t="shared" si="9"/>
        <v>20-24|7</v>
      </c>
      <c r="BO46" s="86">
        <v>5</v>
      </c>
      <c r="BP46" s="86" t="s">
        <v>45</v>
      </c>
      <c r="BS46" s="87" t="s">
        <v>63</v>
      </c>
      <c r="BT46" s="86">
        <v>7</v>
      </c>
      <c r="BU46" s="86" t="str">
        <f t="shared" si="10"/>
        <v>20-24|7</v>
      </c>
      <c r="BV46" s="86">
        <v>8</v>
      </c>
      <c r="BW46" s="86" t="s">
        <v>48</v>
      </c>
      <c r="BZ46" s="87" t="s">
        <v>63</v>
      </c>
      <c r="CA46" s="86">
        <v>7</v>
      </c>
      <c r="CB46" s="86" t="str">
        <f t="shared" si="11"/>
        <v>20-24|7</v>
      </c>
      <c r="CC46" s="86">
        <v>7</v>
      </c>
      <c r="CD46" s="86" t="s">
        <v>47</v>
      </c>
    </row>
    <row r="47" spans="1:82">
      <c r="A47" s="87" t="s">
        <v>770</v>
      </c>
      <c r="B47" s="86">
        <v>42</v>
      </c>
      <c r="C47" s="86" t="str">
        <f t="shared" si="0"/>
        <v>16-17|42</v>
      </c>
      <c r="D47" s="86">
        <v>9</v>
      </c>
      <c r="E47" s="86" t="s">
        <v>49</v>
      </c>
      <c r="H47" s="87" t="s">
        <v>803</v>
      </c>
      <c r="I47" s="86">
        <v>5</v>
      </c>
      <c r="J47" s="86" t="str">
        <f t="shared" si="1"/>
        <v>18-19|5</v>
      </c>
      <c r="K47" s="86">
        <v>1</v>
      </c>
      <c r="L47" s="86" t="s">
        <v>41</v>
      </c>
      <c r="O47" s="87" t="s">
        <v>770</v>
      </c>
      <c r="P47" s="86">
        <v>42</v>
      </c>
      <c r="Q47" s="86" t="str">
        <f t="shared" si="2"/>
        <v>16-17|42</v>
      </c>
      <c r="R47" s="86">
        <v>19</v>
      </c>
      <c r="S47" s="86" t="s">
        <v>59</v>
      </c>
      <c r="V47" s="87" t="s">
        <v>803</v>
      </c>
      <c r="W47" s="86">
        <v>15</v>
      </c>
      <c r="X47" s="86" t="str">
        <f t="shared" si="3"/>
        <v>18-19|15</v>
      </c>
      <c r="Y47" s="86">
        <v>8</v>
      </c>
      <c r="Z47" s="86" t="s">
        <v>48</v>
      </c>
      <c r="AC47" s="87" t="s">
        <v>770</v>
      </c>
      <c r="AD47" s="86">
        <v>42</v>
      </c>
      <c r="AE47" s="86" t="str">
        <f t="shared" si="4"/>
        <v>16-17|42</v>
      </c>
      <c r="AF47" s="86">
        <v>14</v>
      </c>
      <c r="AG47" s="86" t="s">
        <v>54</v>
      </c>
      <c r="AJ47" s="87" t="s">
        <v>803</v>
      </c>
      <c r="AK47" s="86">
        <v>19</v>
      </c>
      <c r="AL47" s="86" t="str">
        <f t="shared" si="5"/>
        <v>18-19|19</v>
      </c>
      <c r="AM47" s="86">
        <v>14</v>
      </c>
      <c r="AN47" s="86" t="s">
        <v>54</v>
      </c>
      <c r="AQ47" s="87" t="s">
        <v>770</v>
      </c>
      <c r="AR47" s="86">
        <v>42</v>
      </c>
      <c r="AS47" s="86" t="str">
        <f t="shared" si="6"/>
        <v>16-17|42</v>
      </c>
      <c r="AT47" s="86">
        <v>13</v>
      </c>
      <c r="AU47" s="86" t="s">
        <v>53</v>
      </c>
      <c r="AX47" s="87" t="s">
        <v>803</v>
      </c>
      <c r="AY47" s="86">
        <v>15</v>
      </c>
      <c r="AZ47" s="86" t="str">
        <f t="shared" si="7"/>
        <v>18-19|15</v>
      </c>
      <c r="BA47" s="88">
        <v>9</v>
      </c>
      <c r="BB47" s="86" t="s">
        <v>49</v>
      </c>
      <c r="BE47" s="87" t="s">
        <v>770</v>
      </c>
      <c r="BF47" s="86">
        <v>42</v>
      </c>
      <c r="BG47" s="86" t="str">
        <f t="shared" si="8"/>
        <v>16-17|42</v>
      </c>
      <c r="BH47" s="86">
        <v>5</v>
      </c>
      <c r="BI47" s="86" t="s">
        <v>45</v>
      </c>
      <c r="BL47" s="87" t="s">
        <v>63</v>
      </c>
      <c r="BM47" s="86">
        <v>8</v>
      </c>
      <c r="BN47" s="86" t="str">
        <f t="shared" si="9"/>
        <v>20-24|8</v>
      </c>
      <c r="BO47" s="86">
        <v>7</v>
      </c>
      <c r="BP47" s="86" t="s">
        <v>47</v>
      </c>
      <c r="BS47" s="87" t="s">
        <v>63</v>
      </c>
      <c r="BT47" s="86">
        <v>8</v>
      </c>
      <c r="BU47" s="86" t="str">
        <f t="shared" si="10"/>
        <v>20-24|8</v>
      </c>
      <c r="BV47" s="86">
        <v>9</v>
      </c>
      <c r="BW47" s="89" t="s">
        <v>49</v>
      </c>
      <c r="BZ47" s="87" t="s">
        <v>63</v>
      </c>
      <c r="CA47" s="86">
        <v>8</v>
      </c>
      <c r="CB47" s="86" t="str">
        <f t="shared" si="11"/>
        <v>20-24|8</v>
      </c>
      <c r="CC47" s="86">
        <v>9</v>
      </c>
      <c r="CD47" s="89" t="s">
        <v>49</v>
      </c>
    </row>
    <row r="48" spans="1:82">
      <c r="A48" s="87" t="s">
        <v>770</v>
      </c>
      <c r="B48" s="86">
        <v>43</v>
      </c>
      <c r="C48" s="86" t="str">
        <f t="shared" si="0"/>
        <v>16-17|43</v>
      </c>
      <c r="D48" s="86">
        <v>9</v>
      </c>
      <c r="E48" s="86" t="s">
        <v>49</v>
      </c>
      <c r="H48" s="87" t="s">
        <v>803</v>
      </c>
      <c r="I48" s="86">
        <v>6</v>
      </c>
      <c r="J48" s="86" t="str">
        <f t="shared" si="1"/>
        <v>18-19|6</v>
      </c>
      <c r="K48" s="86">
        <v>1</v>
      </c>
      <c r="L48" s="86" t="s">
        <v>41</v>
      </c>
      <c r="O48" s="87" t="s">
        <v>770</v>
      </c>
      <c r="P48" s="86">
        <v>43</v>
      </c>
      <c r="Q48" s="86" t="str">
        <f t="shared" si="2"/>
        <v>16-17|43</v>
      </c>
      <c r="R48" s="86">
        <v>19</v>
      </c>
      <c r="S48" s="86" t="s">
        <v>59</v>
      </c>
      <c r="V48" s="87" t="s">
        <v>803</v>
      </c>
      <c r="W48" s="86">
        <v>16</v>
      </c>
      <c r="X48" s="86" t="str">
        <f t="shared" si="3"/>
        <v>18-19|16</v>
      </c>
      <c r="Y48" s="86">
        <v>8</v>
      </c>
      <c r="Z48" s="86" t="s">
        <v>48</v>
      </c>
      <c r="AC48" s="87" t="s">
        <v>770</v>
      </c>
      <c r="AD48" s="86">
        <v>43</v>
      </c>
      <c r="AE48" s="86" t="str">
        <f t="shared" si="4"/>
        <v>16-17|43</v>
      </c>
      <c r="AF48" s="86">
        <v>14</v>
      </c>
      <c r="AG48" s="86" t="s">
        <v>54</v>
      </c>
      <c r="AJ48" s="87" t="s">
        <v>803</v>
      </c>
      <c r="AK48" s="86">
        <v>20</v>
      </c>
      <c r="AL48" s="86" t="str">
        <f t="shared" si="5"/>
        <v>18-19|20</v>
      </c>
      <c r="AM48" s="86">
        <v>15</v>
      </c>
      <c r="AN48" s="86" t="s">
        <v>55</v>
      </c>
      <c r="AQ48" s="87" t="s">
        <v>770</v>
      </c>
      <c r="AR48" s="86">
        <v>43</v>
      </c>
      <c r="AS48" s="86" t="str">
        <f t="shared" si="6"/>
        <v>16-17|43</v>
      </c>
      <c r="AT48" s="86">
        <v>13</v>
      </c>
      <c r="AU48" s="86" t="s">
        <v>53</v>
      </c>
      <c r="AX48" s="87" t="s">
        <v>803</v>
      </c>
      <c r="AY48" s="86">
        <v>16</v>
      </c>
      <c r="AZ48" s="86" t="str">
        <f t="shared" si="7"/>
        <v>18-19|16</v>
      </c>
      <c r="BA48" s="88">
        <v>10</v>
      </c>
      <c r="BB48" s="86" t="s">
        <v>50</v>
      </c>
      <c r="BE48" s="87" t="s">
        <v>770</v>
      </c>
      <c r="BF48" s="86">
        <v>43</v>
      </c>
      <c r="BG48" s="86" t="str">
        <f t="shared" si="8"/>
        <v>16-17|43</v>
      </c>
      <c r="BH48" s="86">
        <v>5</v>
      </c>
      <c r="BI48" s="86" t="s">
        <v>45</v>
      </c>
      <c r="BL48" s="87" t="s">
        <v>63</v>
      </c>
      <c r="BM48" s="86">
        <v>9</v>
      </c>
      <c r="BN48" s="86" t="str">
        <f t="shared" si="9"/>
        <v>20-24|9</v>
      </c>
      <c r="BO48" s="86">
        <v>8</v>
      </c>
      <c r="BP48" s="86" t="s">
        <v>48</v>
      </c>
      <c r="BS48" s="87" t="s">
        <v>63</v>
      </c>
      <c r="BT48" s="86">
        <v>9</v>
      </c>
      <c r="BU48" s="86" t="str">
        <f t="shared" si="10"/>
        <v>20-24|9</v>
      </c>
      <c r="BV48" s="86">
        <v>10</v>
      </c>
      <c r="BW48" s="86" t="s">
        <v>50</v>
      </c>
      <c r="BZ48" s="87" t="s">
        <v>63</v>
      </c>
      <c r="CA48" s="86">
        <v>9</v>
      </c>
      <c r="CB48" s="86" t="str">
        <f t="shared" si="11"/>
        <v>20-24|9</v>
      </c>
      <c r="CC48" s="86">
        <v>10</v>
      </c>
      <c r="CD48" s="89" t="s">
        <v>50</v>
      </c>
    </row>
    <row r="49" spans="1:82">
      <c r="A49" s="87" t="s">
        <v>770</v>
      </c>
      <c r="B49" s="86">
        <v>44</v>
      </c>
      <c r="C49" s="86" t="str">
        <f t="shared" si="0"/>
        <v>16-17|44</v>
      </c>
      <c r="D49" s="86">
        <v>9</v>
      </c>
      <c r="E49" s="86" t="s">
        <v>49</v>
      </c>
      <c r="H49" s="87" t="s">
        <v>803</v>
      </c>
      <c r="I49" s="86">
        <v>7</v>
      </c>
      <c r="J49" s="86" t="str">
        <f t="shared" si="1"/>
        <v>18-19|7</v>
      </c>
      <c r="K49" s="86">
        <v>2</v>
      </c>
      <c r="L49" s="86" t="s">
        <v>42</v>
      </c>
      <c r="O49" s="87" t="s">
        <v>770</v>
      </c>
      <c r="P49" s="86">
        <v>44</v>
      </c>
      <c r="Q49" s="86" t="str">
        <f t="shared" si="2"/>
        <v>16-17|44</v>
      </c>
      <c r="R49" s="86">
        <v>19</v>
      </c>
      <c r="S49" s="86" t="s">
        <v>59</v>
      </c>
      <c r="V49" s="87" t="s">
        <v>803</v>
      </c>
      <c r="W49" s="86">
        <v>17</v>
      </c>
      <c r="X49" s="86" t="str">
        <f t="shared" si="3"/>
        <v>18-19|17</v>
      </c>
      <c r="Y49" s="86">
        <v>9</v>
      </c>
      <c r="Z49" s="86" t="s">
        <v>49</v>
      </c>
      <c r="AC49" s="87" t="s">
        <v>770</v>
      </c>
      <c r="AD49" s="86">
        <v>44</v>
      </c>
      <c r="AE49" s="86" t="str">
        <f t="shared" si="4"/>
        <v>16-17|44</v>
      </c>
      <c r="AF49" s="86">
        <v>15</v>
      </c>
      <c r="AG49" s="86" t="s">
        <v>55</v>
      </c>
      <c r="AJ49" s="87" t="s">
        <v>803</v>
      </c>
      <c r="AK49" s="86">
        <v>21</v>
      </c>
      <c r="AL49" s="86" t="str">
        <f t="shared" si="5"/>
        <v>18-19|21</v>
      </c>
      <c r="AM49" s="86">
        <v>17</v>
      </c>
      <c r="AN49" s="86" t="s">
        <v>57</v>
      </c>
      <c r="AQ49" s="87" t="s">
        <v>770</v>
      </c>
      <c r="AR49" s="86">
        <v>44</v>
      </c>
      <c r="AS49" s="86" t="str">
        <f t="shared" si="6"/>
        <v>16-17|44</v>
      </c>
      <c r="AT49" s="86">
        <v>14</v>
      </c>
      <c r="AU49" s="86" t="s">
        <v>54</v>
      </c>
      <c r="AX49" s="87" t="s">
        <v>803</v>
      </c>
      <c r="AY49" s="86">
        <v>17</v>
      </c>
      <c r="AZ49" s="86" t="str">
        <f t="shared" si="7"/>
        <v>18-19|17</v>
      </c>
      <c r="BA49" s="88">
        <v>10</v>
      </c>
      <c r="BB49" s="86" t="s">
        <v>50</v>
      </c>
      <c r="BE49" s="87" t="s">
        <v>770</v>
      </c>
      <c r="BF49" s="86">
        <v>44</v>
      </c>
      <c r="BG49" s="86" t="str">
        <f t="shared" si="8"/>
        <v>16-17|44</v>
      </c>
      <c r="BH49" s="86">
        <v>5</v>
      </c>
      <c r="BI49" s="86" t="s">
        <v>45</v>
      </c>
      <c r="BL49" s="87" t="s">
        <v>63</v>
      </c>
      <c r="BM49" s="86">
        <v>10</v>
      </c>
      <c r="BN49" s="86" t="str">
        <f t="shared" si="9"/>
        <v>20-24|10</v>
      </c>
      <c r="BO49" s="86">
        <v>9</v>
      </c>
      <c r="BP49" s="89" t="s">
        <v>49</v>
      </c>
      <c r="BS49" s="87" t="s">
        <v>63</v>
      </c>
      <c r="BT49" s="86">
        <v>10</v>
      </c>
      <c r="BU49" s="86" t="str">
        <f t="shared" si="10"/>
        <v>20-24|10</v>
      </c>
      <c r="BV49" s="86">
        <v>11</v>
      </c>
      <c r="BW49" s="86" t="s">
        <v>51</v>
      </c>
      <c r="BZ49" s="87" t="s">
        <v>63</v>
      </c>
      <c r="CA49" s="86">
        <v>10</v>
      </c>
      <c r="CB49" s="86" t="str">
        <f t="shared" si="11"/>
        <v>20-24|10</v>
      </c>
      <c r="CC49" s="86">
        <v>11</v>
      </c>
      <c r="CD49" s="86" t="s">
        <v>51</v>
      </c>
    </row>
    <row r="50" spans="1:82">
      <c r="A50" s="87" t="s">
        <v>770</v>
      </c>
      <c r="B50" s="86">
        <v>45</v>
      </c>
      <c r="C50" s="86" t="str">
        <f t="shared" si="0"/>
        <v>16-17|45</v>
      </c>
      <c r="D50" s="86">
        <v>10</v>
      </c>
      <c r="E50" s="86" t="s">
        <v>50</v>
      </c>
      <c r="H50" s="87" t="s">
        <v>803</v>
      </c>
      <c r="I50" s="86">
        <v>8</v>
      </c>
      <c r="J50" s="86" t="str">
        <f t="shared" si="1"/>
        <v>18-19|8</v>
      </c>
      <c r="K50" s="86">
        <v>2</v>
      </c>
      <c r="L50" s="86" t="s">
        <v>42</v>
      </c>
      <c r="O50" s="87" t="s">
        <v>770</v>
      </c>
      <c r="P50" s="86">
        <v>45</v>
      </c>
      <c r="Q50" s="86" t="str">
        <f t="shared" si="2"/>
        <v>16-17|45</v>
      </c>
      <c r="R50" s="86">
        <v>19</v>
      </c>
      <c r="S50" s="86" t="s">
        <v>59</v>
      </c>
      <c r="V50" s="87" t="s">
        <v>803</v>
      </c>
      <c r="W50" s="86">
        <v>18</v>
      </c>
      <c r="X50" s="86" t="str">
        <f t="shared" si="3"/>
        <v>18-19|18</v>
      </c>
      <c r="Y50" s="86">
        <v>9</v>
      </c>
      <c r="Z50" s="86" t="s">
        <v>49</v>
      </c>
      <c r="AC50" s="87" t="s">
        <v>770</v>
      </c>
      <c r="AD50" s="86">
        <v>45</v>
      </c>
      <c r="AE50" s="86" t="str">
        <f t="shared" si="4"/>
        <v>16-17|45</v>
      </c>
      <c r="AF50" s="86">
        <v>15</v>
      </c>
      <c r="AG50" s="86" t="s">
        <v>55</v>
      </c>
      <c r="AJ50" s="87" t="s">
        <v>803</v>
      </c>
      <c r="AK50" s="86">
        <v>22</v>
      </c>
      <c r="AL50" s="86" t="str">
        <f t="shared" si="5"/>
        <v>18-19|22</v>
      </c>
      <c r="AM50" s="86">
        <v>19</v>
      </c>
      <c r="AN50" s="86" t="s">
        <v>59</v>
      </c>
      <c r="AQ50" s="87" t="s">
        <v>770</v>
      </c>
      <c r="AR50" s="86">
        <v>45</v>
      </c>
      <c r="AS50" s="86" t="str">
        <f t="shared" si="6"/>
        <v>16-17|45</v>
      </c>
      <c r="AT50" s="86">
        <v>14</v>
      </c>
      <c r="AU50" s="86" t="s">
        <v>54</v>
      </c>
      <c r="AX50" s="87" t="s">
        <v>803</v>
      </c>
      <c r="AY50" s="86">
        <v>18</v>
      </c>
      <c r="AZ50" s="86" t="str">
        <f t="shared" si="7"/>
        <v>18-19|18</v>
      </c>
      <c r="BA50" s="88">
        <v>11</v>
      </c>
      <c r="BB50" s="86" t="s">
        <v>51</v>
      </c>
      <c r="BE50" s="87" t="s">
        <v>770</v>
      </c>
      <c r="BF50" s="86">
        <v>45</v>
      </c>
      <c r="BG50" s="86" t="str">
        <f t="shared" si="8"/>
        <v>16-17|45</v>
      </c>
      <c r="BH50" s="86">
        <v>5</v>
      </c>
      <c r="BI50" s="86" t="s">
        <v>45</v>
      </c>
      <c r="BL50" s="87" t="s">
        <v>63</v>
      </c>
      <c r="BM50" s="86">
        <v>11</v>
      </c>
      <c r="BN50" s="86" t="str">
        <f t="shared" si="9"/>
        <v>20-24|11</v>
      </c>
      <c r="BO50" s="86">
        <v>10</v>
      </c>
      <c r="BP50" s="86" t="s">
        <v>50</v>
      </c>
      <c r="BS50" s="87" t="s">
        <v>63</v>
      </c>
      <c r="BT50" s="86">
        <v>11</v>
      </c>
      <c r="BU50" s="86" t="str">
        <f t="shared" si="10"/>
        <v>20-24|11</v>
      </c>
      <c r="BV50" s="86">
        <v>13</v>
      </c>
      <c r="BW50" s="86" t="s">
        <v>53</v>
      </c>
      <c r="BZ50" s="87" t="s">
        <v>63</v>
      </c>
      <c r="CA50" s="86">
        <v>11</v>
      </c>
      <c r="CB50" s="86" t="str">
        <f t="shared" si="11"/>
        <v>20-24|11</v>
      </c>
      <c r="CC50" s="86">
        <v>13</v>
      </c>
      <c r="CD50" s="86" t="s">
        <v>53</v>
      </c>
    </row>
    <row r="51" spans="1:82">
      <c r="A51" s="87" t="s">
        <v>770</v>
      </c>
      <c r="B51" s="86">
        <v>46</v>
      </c>
      <c r="C51" s="86" t="str">
        <f t="shared" si="0"/>
        <v>16-17|46</v>
      </c>
      <c r="D51" s="86">
        <v>10</v>
      </c>
      <c r="E51" s="86" t="s">
        <v>50</v>
      </c>
      <c r="H51" s="87" t="s">
        <v>803</v>
      </c>
      <c r="I51" s="86">
        <v>9</v>
      </c>
      <c r="J51" s="86" t="str">
        <f t="shared" si="1"/>
        <v>18-19|9</v>
      </c>
      <c r="K51" s="86">
        <v>3</v>
      </c>
      <c r="L51" s="86" t="s">
        <v>43</v>
      </c>
      <c r="O51" s="87" t="s">
        <v>770</v>
      </c>
      <c r="P51" s="86">
        <v>46</v>
      </c>
      <c r="Q51" s="86" t="str">
        <f t="shared" si="2"/>
        <v>16-17|46</v>
      </c>
      <c r="R51" s="86">
        <v>19</v>
      </c>
      <c r="S51" s="86" t="s">
        <v>59</v>
      </c>
      <c r="V51" s="87" t="s">
        <v>803</v>
      </c>
      <c r="W51" s="86">
        <v>19</v>
      </c>
      <c r="X51" s="86" t="str">
        <f t="shared" si="3"/>
        <v>18-19|19</v>
      </c>
      <c r="Y51" s="86">
        <v>10</v>
      </c>
      <c r="Z51" s="86" t="s">
        <v>50</v>
      </c>
      <c r="AC51" s="87" t="s">
        <v>770</v>
      </c>
      <c r="AD51" s="86">
        <v>46</v>
      </c>
      <c r="AE51" s="86" t="str">
        <f t="shared" si="4"/>
        <v>16-17|46</v>
      </c>
      <c r="AF51" s="86">
        <v>15</v>
      </c>
      <c r="AG51" s="86" t="s">
        <v>55</v>
      </c>
      <c r="AJ51" s="93" t="s">
        <v>63</v>
      </c>
      <c r="AK51" s="86">
        <v>0</v>
      </c>
      <c r="AL51" s="86" t="str">
        <f t="shared" si="5"/>
        <v>20-24|0</v>
      </c>
      <c r="AM51" s="86">
        <v>1</v>
      </c>
      <c r="AN51" s="86" t="s">
        <v>41</v>
      </c>
      <c r="AQ51" s="87" t="s">
        <v>770</v>
      </c>
      <c r="AR51" s="86">
        <v>46</v>
      </c>
      <c r="AS51" s="86" t="str">
        <f t="shared" si="6"/>
        <v>16-17|46</v>
      </c>
      <c r="AT51" s="86">
        <v>15</v>
      </c>
      <c r="AU51" s="86" t="s">
        <v>55</v>
      </c>
      <c r="AX51" s="87" t="s">
        <v>803</v>
      </c>
      <c r="AY51" s="86">
        <v>19</v>
      </c>
      <c r="AZ51" s="86" t="str">
        <f t="shared" si="7"/>
        <v>18-19|19</v>
      </c>
      <c r="BA51" s="88">
        <v>12</v>
      </c>
      <c r="BB51" s="86" t="s">
        <v>52</v>
      </c>
      <c r="BE51" s="87" t="s">
        <v>770</v>
      </c>
      <c r="BF51" s="86">
        <v>46</v>
      </c>
      <c r="BG51" s="86" t="str">
        <f t="shared" si="8"/>
        <v>16-17|46</v>
      </c>
      <c r="BH51" s="86">
        <v>5</v>
      </c>
      <c r="BI51" s="86" t="s">
        <v>45</v>
      </c>
      <c r="BL51" s="87" t="s">
        <v>63</v>
      </c>
      <c r="BM51" s="86">
        <v>12</v>
      </c>
      <c r="BN51" s="86" t="str">
        <f t="shared" si="9"/>
        <v>20-24|12</v>
      </c>
      <c r="BO51" s="86">
        <v>12</v>
      </c>
      <c r="BP51" s="86" t="s">
        <v>52</v>
      </c>
      <c r="BS51" s="87" t="s">
        <v>63</v>
      </c>
      <c r="BT51" s="86">
        <v>12</v>
      </c>
      <c r="BU51" s="86" t="str">
        <f t="shared" si="10"/>
        <v>20-24|12</v>
      </c>
      <c r="BV51" s="86">
        <v>15</v>
      </c>
      <c r="BW51" s="89" t="s">
        <v>55</v>
      </c>
      <c r="BZ51" s="87" t="s">
        <v>63</v>
      </c>
      <c r="CA51" s="86">
        <v>12</v>
      </c>
      <c r="CB51" s="86" t="str">
        <f t="shared" si="11"/>
        <v>20-24|12</v>
      </c>
      <c r="CC51" s="86">
        <v>14</v>
      </c>
      <c r="CD51" s="86" t="s">
        <v>54</v>
      </c>
    </row>
    <row r="52" spans="1:82">
      <c r="A52" s="87" t="s">
        <v>770</v>
      </c>
      <c r="B52" s="86">
        <v>47</v>
      </c>
      <c r="C52" s="86" t="str">
        <f t="shared" si="0"/>
        <v>16-17|47</v>
      </c>
      <c r="D52" s="86">
        <v>10</v>
      </c>
      <c r="E52" s="86" t="s">
        <v>50</v>
      </c>
      <c r="H52" s="87" t="s">
        <v>803</v>
      </c>
      <c r="I52" s="86">
        <v>10</v>
      </c>
      <c r="J52" s="86" t="str">
        <f t="shared" si="1"/>
        <v>18-19|10</v>
      </c>
      <c r="K52" s="86">
        <v>3</v>
      </c>
      <c r="L52" s="86" t="s">
        <v>43</v>
      </c>
      <c r="O52" s="87" t="s">
        <v>770</v>
      </c>
      <c r="P52" s="86">
        <v>47</v>
      </c>
      <c r="Q52" s="86" t="str">
        <f t="shared" si="2"/>
        <v>16-17|47</v>
      </c>
      <c r="R52" s="86">
        <v>19</v>
      </c>
      <c r="S52" s="86" t="s">
        <v>59</v>
      </c>
      <c r="V52" s="87" t="s">
        <v>803</v>
      </c>
      <c r="W52" s="86">
        <v>20</v>
      </c>
      <c r="X52" s="86" t="str">
        <f t="shared" si="3"/>
        <v>18-19|20</v>
      </c>
      <c r="Y52" s="86">
        <v>11</v>
      </c>
      <c r="Z52" s="86" t="s">
        <v>51</v>
      </c>
      <c r="AC52" s="87" t="s">
        <v>770</v>
      </c>
      <c r="AD52" s="86">
        <v>47</v>
      </c>
      <c r="AE52" s="86" t="str">
        <f t="shared" si="4"/>
        <v>16-17|47</v>
      </c>
      <c r="AF52" s="86">
        <v>16</v>
      </c>
      <c r="AG52" s="86" t="s">
        <v>56</v>
      </c>
      <c r="AJ52" s="87" t="s">
        <v>63</v>
      </c>
      <c r="AK52" s="86">
        <v>1</v>
      </c>
      <c r="AL52" s="86" t="str">
        <f t="shared" si="5"/>
        <v>20-24|1</v>
      </c>
      <c r="AM52" s="86">
        <v>1</v>
      </c>
      <c r="AN52" s="86" t="s">
        <v>41</v>
      </c>
      <c r="AQ52" s="87" t="s">
        <v>770</v>
      </c>
      <c r="AR52" s="86">
        <v>47</v>
      </c>
      <c r="AS52" s="86" t="str">
        <f t="shared" si="6"/>
        <v>16-17|47</v>
      </c>
      <c r="AT52" s="86">
        <v>15</v>
      </c>
      <c r="AU52" s="86" t="s">
        <v>55</v>
      </c>
      <c r="AX52" s="87" t="s">
        <v>803</v>
      </c>
      <c r="AY52" s="86">
        <v>20</v>
      </c>
      <c r="AZ52" s="86" t="str">
        <f t="shared" si="7"/>
        <v>18-19|20</v>
      </c>
      <c r="BA52" s="88">
        <v>12</v>
      </c>
      <c r="BB52" s="86" t="s">
        <v>52</v>
      </c>
      <c r="BE52" s="87" t="s">
        <v>770</v>
      </c>
      <c r="BF52" s="86">
        <v>47</v>
      </c>
      <c r="BG52" s="86" t="str">
        <f t="shared" si="8"/>
        <v>16-17|47</v>
      </c>
      <c r="BH52" s="86">
        <v>6</v>
      </c>
      <c r="BI52" s="86" t="s">
        <v>46</v>
      </c>
      <c r="BL52" s="87" t="s">
        <v>63</v>
      </c>
      <c r="BM52" s="86">
        <v>13</v>
      </c>
      <c r="BN52" s="86" t="str">
        <f t="shared" si="9"/>
        <v>20-24|13</v>
      </c>
      <c r="BO52" s="86">
        <v>13</v>
      </c>
      <c r="BP52" s="86" t="s">
        <v>53</v>
      </c>
      <c r="BS52" s="87" t="s">
        <v>63</v>
      </c>
      <c r="BT52" s="86">
        <v>13</v>
      </c>
      <c r="BU52" s="86" t="str">
        <f t="shared" si="10"/>
        <v>20-24|13</v>
      </c>
      <c r="BV52" s="86">
        <v>16</v>
      </c>
      <c r="BW52" s="86" t="s">
        <v>56</v>
      </c>
      <c r="BZ52" s="87" t="s">
        <v>63</v>
      </c>
      <c r="CA52" s="86">
        <v>13</v>
      </c>
      <c r="CB52" s="86" t="str">
        <f t="shared" si="11"/>
        <v>20-24|13</v>
      </c>
      <c r="CC52" s="86">
        <v>16</v>
      </c>
      <c r="CD52" s="86" t="s">
        <v>56</v>
      </c>
    </row>
    <row r="53" spans="1:82">
      <c r="A53" s="87" t="s">
        <v>770</v>
      </c>
      <c r="B53" s="86">
        <v>48</v>
      </c>
      <c r="C53" s="86" t="str">
        <f t="shared" si="0"/>
        <v>16-17|48</v>
      </c>
      <c r="D53" s="86">
        <v>10</v>
      </c>
      <c r="E53" s="86" t="s">
        <v>50</v>
      </c>
      <c r="H53" s="87" t="s">
        <v>803</v>
      </c>
      <c r="I53" s="86">
        <v>11</v>
      </c>
      <c r="J53" s="86" t="str">
        <f t="shared" si="1"/>
        <v>18-19|11</v>
      </c>
      <c r="K53" s="86">
        <v>4</v>
      </c>
      <c r="L53" s="86" t="s">
        <v>44</v>
      </c>
      <c r="O53" s="87" t="s">
        <v>770</v>
      </c>
      <c r="P53" s="86">
        <v>48</v>
      </c>
      <c r="Q53" s="86" t="str">
        <f t="shared" si="2"/>
        <v>16-17|48</v>
      </c>
      <c r="R53" s="86">
        <v>19</v>
      </c>
      <c r="S53" s="86" t="s">
        <v>59</v>
      </c>
      <c r="V53" s="87" t="s">
        <v>803</v>
      </c>
      <c r="W53" s="86">
        <v>21</v>
      </c>
      <c r="X53" s="86" t="str">
        <f t="shared" si="3"/>
        <v>18-19|21</v>
      </c>
      <c r="Y53" s="86">
        <v>11</v>
      </c>
      <c r="Z53" s="86" t="s">
        <v>51</v>
      </c>
      <c r="AC53" s="87" t="s">
        <v>770</v>
      </c>
      <c r="AD53" s="86">
        <v>48</v>
      </c>
      <c r="AE53" s="86" t="str">
        <f t="shared" si="4"/>
        <v>16-17|48</v>
      </c>
      <c r="AF53" s="86">
        <v>16</v>
      </c>
      <c r="AG53" s="86" t="s">
        <v>56</v>
      </c>
      <c r="AJ53" s="87" t="s">
        <v>63</v>
      </c>
      <c r="AK53" s="86">
        <v>2</v>
      </c>
      <c r="AL53" s="86" t="str">
        <f t="shared" si="5"/>
        <v>20-24|2</v>
      </c>
      <c r="AM53" s="86">
        <v>1</v>
      </c>
      <c r="AN53" s="86" t="s">
        <v>41</v>
      </c>
      <c r="AQ53" s="87" t="s">
        <v>770</v>
      </c>
      <c r="AR53" s="86">
        <v>48</v>
      </c>
      <c r="AS53" s="86" t="str">
        <f t="shared" si="6"/>
        <v>16-17|48</v>
      </c>
      <c r="AT53" s="86">
        <v>16</v>
      </c>
      <c r="AU53" s="86" t="s">
        <v>56</v>
      </c>
      <c r="AX53" s="87" t="s">
        <v>803</v>
      </c>
      <c r="AY53" s="86">
        <v>21</v>
      </c>
      <c r="AZ53" s="86" t="str">
        <f t="shared" si="7"/>
        <v>18-19|21</v>
      </c>
      <c r="BA53" s="88">
        <v>13</v>
      </c>
      <c r="BB53" s="86" t="s">
        <v>53</v>
      </c>
      <c r="BE53" s="87" t="s">
        <v>770</v>
      </c>
      <c r="BF53" s="86">
        <v>48</v>
      </c>
      <c r="BG53" s="86" t="str">
        <f t="shared" si="8"/>
        <v>16-17|48</v>
      </c>
      <c r="BH53" s="86">
        <v>6</v>
      </c>
      <c r="BI53" s="86" t="s">
        <v>46</v>
      </c>
      <c r="BL53" s="87" t="s">
        <v>63</v>
      </c>
      <c r="BM53" s="86">
        <v>14</v>
      </c>
      <c r="BN53" s="86" t="str">
        <f t="shared" si="9"/>
        <v>20-24|14</v>
      </c>
      <c r="BO53" s="86">
        <v>14</v>
      </c>
      <c r="BP53" s="86" t="s">
        <v>54</v>
      </c>
      <c r="BS53" s="87" t="s">
        <v>63</v>
      </c>
      <c r="BT53" s="86">
        <v>14</v>
      </c>
      <c r="BU53" s="86" t="str">
        <f t="shared" si="10"/>
        <v>20-24|14</v>
      </c>
      <c r="BV53" s="86">
        <v>17</v>
      </c>
      <c r="BW53" s="86" t="s">
        <v>57</v>
      </c>
      <c r="BZ53" s="87" t="s">
        <v>63</v>
      </c>
      <c r="CA53" s="86">
        <v>14</v>
      </c>
      <c r="CB53" s="86" t="str">
        <f t="shared" si="11"/>
        <v>20-24|14</v>
      </c>
      <c r="CC53" s="86">
        <v>17</v>
      </c>
      <c r="CD53" s="86" t="s">
        <v>57</v>
      </c>
    </row>
    <row r="54" spans="1:82">
      <c r="A54" s="87" t="s">
        <v>770</v>
      </c>
      <c r="B54" s="86">
        <v>49</v>
      </c>
      <c r="C54" s="86" t="str">
        <f t="shared" si="0"/>
        <v>16-17|49</v>
      </c>
      <c r="D54" s="86">
        <v>11</v>
      </c>
      <c r="E54" s="86" t="s">
        <v>51</v>
      </c>
      <c r="H54" s="87" t="s">
        <v>803</v>
      </c>
      <c r="I54" s="86">
        <v>12</v>
      </c>
      <c r="J54" s="86" t="str">
        <f t="shared" si="1"/>
        <v>18-19|12</v>
      </c>
      <c r="K54" s="86">
        <v>4</v>
      </c>
      <c r="L54" s="86" t="s">
        <v>44</v>
      </c>
      <c r="O54" s="93" t="s">
        <v>803</v>
      </c>
      <c r="P54" s="86">
        <v>0</v>
      </c>
      <c r="Q54" s="86" t="str">
        <f t="shared" si="2"/>
        <v>18-19|0</v>
      </c>
      <c r="R54" s="86">
        <v>1</v>
      </c>
      <c r="S54" s="86" t="s">
        <v>41</v>
      </c>
      <c r="V54" s="87" t="s">
        <v>803</v>
      </c>
      <c r="W54" s="86">
        <v>22</v>
      </c>
      <c r="X54" s="86" t="str">
        <f t="shared" si="3"/>
        <v>18-19|22</v>
      </c>
      <c r="Y54" s="86">
        <v>12</v>
      </c>
      <c r="Z54" s="86" t="s">
        <v>52</v>
      </c>
      <c r="AC54" s="87" t="s">
        <v>770</v>
      </c>
      <c r="AD54" s="86">
        <v>49</v>
      </c>
      <c r="AE54" s="86" t="str">
        <f t="shared" si="4"/>
        <v>16-17|49</v>
      </c>
      <c r="AF54" s="86">
        <v>17</v>
      </c>
      <c r="AG54" s="86" t="s">
        <v>57</v>
      </c>
      <c r="AJ54" s="87" t="s">
        <v>63</v>
      </c>
      <c r="AK54" s="86">
        <v>3</v>
      </c>
      <c r="AL54" s="86" t="str">
        <f t="shared" si="5"/>
        <v>20-24|3</v>
      </c>
      <c r="AM54" s="86">
        <v>1</v>
      </c>
      <c r="AN54" s="86" t="s">
        <v>41</v>
      </c>
      <c r="AQ54" s="87" t="s">
        <v>770</v>
      </c>
      <c r="AR54" s="86">
        <v>49</v>
      </c>
      <c r="AS54" s="86" t="str">
        <f t="shared" si="6"/>
        <v>16-17|49</v>
      </c>
      <c r="AT54" s="86">
        <v>16</v>
      </c>
      <c r="AU54" s="86" t="s">
        <v>56</v>
      </c>
      <c r="AX54" s="87" t="s">
        <v>803</v>
      </c>
      <c r="AY54" s="86">
        <v>22</v>
      </c>
      <c r="AZ54" s="86" t="str">
        <f t="shared" si="7"/>
        <v>18-19|22</v>
      </c>
      <c r="BA54" s="88">
        <v>14</v>
      </c>
      <c r="BB54" s="86" t="s">
        <v>54</v>
      </c>
      <c r="BE54" s="87" t="s">
        <v>770</v>
      </c>
      <c r="BF54" s="86">
        <v>49</v>
      </c>
      <c r="BG54" s="86" t="str">
        <f t="shared" si="8"/>
        <v>16-17|49</v>
      </c>
      <c r="BH54" s="86">
        <v>6</v>
      </c>
      <c r="BI54" s="86" t="s">
        <v>46</v>
      </c>
      <c r="BL54" s="87" t="s">
        <v>63</v>
      </c>
      <c r="BM54" s="86">
        <v>15</v>
      </c>
      <c r="BN54" s="86" t="str">
        <f t="shared" si="9"/>
        <v>20-24|15</v>
      </c>
      <c r="BO54" s="86">
        <v>16</v>
      </c>
      <c r="BP54" s="86" t="s">
        <v>56</v>
      </c>
      <c r="BS54" s="87" t="s">
        <v>63</v>
      </c>
      <c r="BT54" s="86">
        <v>15</v>
      </c>
      <c r="BU54" s="86" t="str">
        <f t="shared" si="10"/>
        <v>20-24|15</v>
      </c>
      <c r="BV54" s="86">
        <v>18</v>
      </c>
      <c r="BW54" s="86" t="s">
        <v>58</v>
      </c>
      <c r="BZ54" s="87" t="s">
        <v>63</v>
      </c>
      <c r="CA54" s="86">
        <v>15</v>
      </c>
      <c r="CB54" s="86" t="str">
        <f t="shared" si="11"/>
        <v>20-24|15</v>
      </c>
      <c r="CC54" s="86">
        <v>18</v>
      </c>
      <c r="CD54" s="86" t="s">
        <v>58</v>
      </c>
    </row>
    <row r="55" spans="1:82">
      <c r="A55" s="87" t="s">
        <v>770</v>
      </c>
      <c r="B55" s="86">
        <v>50</v>
      </c>
      <c r="C55" s="86" t="str">
        <f t="shared" si="0"/>
        <v>16-17|50</v>
      </c>
      <c r="D55" s="86">
        <v>11</v>
      </c>
      <c r="E55" s="86" t="s">
        <v>51</v>
      </c>
      <c r="H55" s="87" t="s">
        <v>803</v>
      </c>
      <c r="I55" s="86">
        <v>13</v>
      </c>
      <c r="J55" s="86" t="str">
        <f t="shared" si="1"/>
        <v>18-19|13</v>
      </c>
      <c r="K55" s="86">
        <v>5</v>
      </c>
      <c r="L55" s="86" t="s">
        <v>45</v>
      </c>
      <c r="O55" s="87" t="s">
        <v>803</v>
      </c>
      <c r="P55" s="86">
        <v>1</v>
      </c>
      <c r="Q55" s="86" t="str">
        <f t="shared" si="2"/>
        <v>18-19|1</v>
      </c>
      <c r="R55" s="86">
        <v>1</v>
      </c>
      <c r="S55" s="86" t="s">
        <v>41</v>
      </c>
      <c r="V55" s="87" t="s">
        <v>803</v>
      </c>
      <c r="W55" s="86">
        <v>23</v>
      </c>
      <c r="X55" s="86" t="str">
        <f t="shared" si="3"/>
        <v>18-19|23</v>
      </c>
      <c r="Y55" s="86">
        <v>13</v>
      </c>
      <c r="Z55" s="86" t="s">
        <v>53</v>
      </c>
      <c r="AC55" s="87" t="s">
        <v>770</v>
      </c>
      <c r="AD55" s="86">
        <v>50</v>
      </c>
      <c r="AE55" s="86" t="str">
        <f t="shared" si="4"/>
        <v>16-17|50</v>
      </c>
      <c r="AF55" s="86">
        <v>17</v>
      </c>
      <c r="AG55" s="86" t="s">
        <v>57</v>
      </c>
      <c r="AJ55" s="87" t="s">
        <v>63</v>
      </c>
      <c r="AK55" s="86">
        <v>4</v>
      </c>
      <c r="AL55" s="86" t="str">
        <f t="shared" si="5"/>
        <v>20-24|4</v>
      </c>
      <c r="AM55" s="86">
        <v>2</v>
      </c>
      <c r="AN55" s="86" t="s">
        <v>42</v>
      </c>
      <c r="AQ55" s="87" t="s">
        <v>770</v>
      </c>
      <c r="AR55" s="86">
        <v>50</v>
      </c>
      <c r="AS55" s="86" t="str">
        <f t="shared" si="6"/>
        <v>16-17|50</v>
      </c>
      <c r="AT55" s="86">
        <v>17</v>
      </c>
      <c r="AU55" s="86" t="s">
        <v>57</v>
      </c>
      <c r="AX55" s="87" t="s">
        <v>803</v>
      </c>
      <c r="AY55" s="86">
        <v>23</v>
      </c>
      <c r="AZ55" s="86" t="str">
        <f t="shared" si="7"/>
        <v>18-19|23</v>
      </c>
      <c r="BA55" s="88">
        <v>15</v>
      </c>
      <c r="BB55" s="86" t="s">
        <v>55</v>
      </c>
      <c r="BE55" s="87" t="s">
        <v>770</v>
      </c>
      <c r="BF55" s="86">
        <v>50</v>
      </c>
      <c r="BG55" s="86" t="str">
        <f t="shared" si="8"/>
        <v>16-17|50</v>
      </c>
      <c r="BH55" s="86">
        <v>6</v>
      </c>
      <c r="BI55" s="86" t="s">
        <v>46</v>
      </c>
      <c r="BL55" s="87" t="s">
        <v>63</v>
      </c>
      <c r="BM55" s="86">
        <v>16</v>
      </c>
      <c r="BN55" s="86" t="str">
        <f t="shared" si="9"/>
        <v>20-24|16</v>
      </c>
      <c r="BO55" s="86">
        <v>18</v>
      </c>
      <c r="BP55" s="86" t="s">
        <v>58</v>
      </c>
      <c r="BS55" s="87" t="s">
        <v>63</v>
      </c>
      <c r="BT55" s="86">
        <v>16</v>
      </c>
      <c r="BU55" s="86" t="str">
        <f t="shared" si="10"/>
        <v>20-24|16</v>
      </c>
      <c r="BV55" s="86">
        <v>19</v>
      </c>
      <c r="BW55" s="86" t="s">
        <v>59</v>
      </c>
      <c r="BZ55" s="87" t="s">
        <v>63</v>
      </c>
      <c r="CA55" s="86">
        <v>16</v>
      </c>
      <c r="CB55" s="86" t="str">
        <f t="shared" si="11"/>
        <v>20-24|16</v>
      </c>
      <c r="CC55" s="86">
        <v>19</v>
      </c>
      <c r="CD55" s="89" t="s">
        <v>59</v>
      </c>
    </row>
    <row r="56" spans="1:82">
      <c r="A56" s="87" t="s">
        <v>770</v>
      </c>
      <c r="B56" s="86">
        <v>51</v>
      </c>
      <c r="C56" s="86" t="str">
        <f t="shared" si="0"/>
        <v>16-17|51</v>
      </c>
      <c r="D56" s="86">
        <v>11</v>
      </c>
      <c r="E56" s="86" t="s">
        <v>51</v>
      </c>
      <c r="H56" s="87" t="s">
        <v>803</v>
      </c>
      <c r="I56" s="86">
        <v>14</v>
      </c>
      <c r="J56" s="86" t="str">
        <f t="shared" si="1"/>
        <v>18-19|14</v>
      </c>
      <c r="K56" s="86">
        <v>5</v>
      </c>
      <c r="L56" s="86" t="s">
        <v>45</v>
      </c>
      <c r="O56" s="87" t="s">
        <v>803</v>
      </c>
      <c r="P56" s="86">
        <v>2</v>
      </c>
      <c r="Q56" s="86" t="str">
        <f t="shared" si="2"/>
        <v>18-19|2</v>
      </c>
      <c r="R56" s="86">
        <v>1</v>
      </c>
      <c r="S56" s="86" t="s">
        <v>41</v>
      </c>
      <c r="V56" s="87" t="s">
        <v>803</v>
      </c>
      <c r="W56" s="86">
        <v>24</v>
      </c>
      <c r="X56" s="86" t="str">
        <f t="shared" si="3"/>
        <v>18-19|24</v>
      </c>
      <c r="Y56" s="86">
        <v>14</v>
      </c>
      <c r="Z56" s="86" t="s">
        <v>54</v>
      </c>
      <c r="AC56" s="87" t="s">
        <v>770</v>
      </c>
      <c r="AD56" s="86">
        <v>51</v>
      </c>
      <c r="AE56" s="86" t="str">
        <f t="shared" si="4"/>
        <v>16-17|51</v>
      </c>
      <c r="AF56" s="86">
        <v>18</v>
      </c>
      <c r="AG56" s="86" t="s">
        <v>58</v>
      </c>
      <c r="AJ56" s="87" t="s">
        <v>63</v>
      </c>
      <c r="AK56" s="86">
        <v>5</v>
      </c>
      <c r="AL56" s="86" t="str">
        <f t="shared" si="5"/>
        <v>20-24|5</v>
      </c>
      <c r="AM56" s="86">
        <v>3</v>
      </c>
      <c r="AN56" s="86" t="s">
        <v>43</v>
      </c>
      <c r="AQ56" s="87" t="s">
        <v>770</v>
      </c>
      <c r="AR56" s="86">
        <v>51</v>
      </c>
      <c r="AS56" s="86" t="str">
        <f t="shared" si="6"/>
        <v>16-17|51</v>
      </c>
      <c r="AT56" s="86">
        <v>17</v>
      </c>
      <c r="AU56" s="86" t="s">
        <v>57</v>
      </c>
      <c r="AX56" s="87" t="s">
        <v>803</v>
      </c>
      <c r="AY56" s="86">
        <v>24</v>
      </c>
      <c r="AZ56" s="86" t="str">
        <f t="shared" si="7"/>
        <v>18-19|24</v>
      </c>
      <c r="BA56" s="88">
        <v>16</v>
      </c>
      <c r="BB56" s="86" t="s">
        <v>56</v>
      </c>
      <c r="BE56" s="87" t="s">
        <v>770</v>
      </c>
      <c r="BF56" s="86">
        <v>51</v>
      </c>
      <c r="BG56" s="86" t="str">
        <f t="shared" si="8"/>
        <v>16-17|51</v>
      </c>
      <c r="BH56" s="86">
        <v>6</v>
      </c>
      <c r="BI56" s="86" t="s">
        <v>46</v>
      </c>
      <c r="BL56" s="93" t="s">
        <v>64</v>
      </c>
      <c r="BM56" s="86">
        <v>0</v>
      </c>
      <c r="BN56" s="86" t="str">
        <f t="shared" si="9"/>
        <v>25-29|0</v>
      </c>
      <c r="BO56" s="86">
        <v>1</v>
      </c>
      <c r="BP56" s="86" t="s">
        <v>41</v>
      </c>
      <c r="BS56" s="93" t="s">
        <v>64</v>
      </c>
      <c r="BT56" s="86">
        <v>0</v>
      </c>
      <c r="BU56" s="86" t="str">
        <f t="shared" si="10"/>
        <v>25-29|0</v>
      </c>
      <c r="BV56" s="86">
        <v>1</v>
      </c>
      <c r="BW56" s="86" t="s">
        <v>41</v>
      </c>
      <c r="BZ56" s="93" t="s">
        <v>64</v>
      </c>
      <c r="CA56" s="86">
        <v>0</v>
      </c>
      <c r="CB56" s="86" t="str">
        <f t="shared" si="11"/>
        <v>25-29|0</v>
      </c>
      <c r="CC56" s="86">
        <v>1</v>
      </c>
      <c r="CD56" s="86" t="s">
        <v>41</v>
      </c>
    </row>
    <row r="57" spans="1:82">
      <c r="A57" s="87" t="s">
        <v>770</v>
      </c>
      <c r="B57" s="86">
        <v>52</v>
      </c>
      <c r="C57" s="86" t="str">
        <f t="shared" si="0"/>
        <v>16-17|52</v>
      </c>
      <c r="D57" s="86">
        <v>11</v>
      </c>
      <c r="E57" s="86" t="s">
        <v>51</v>
      </c>
      <c r="H57" s="87" t="s">
        <v>803</v>
      </c>
      <c r="I57" s="86">
        <v>15</v>
      </c>
      <c r="J57" s="86" t="str">
        <f t="shared" si="1"/>
        <v>18-19|15</v>
      </c>
      <c r="K57" s="86">
        <v>6</v>
      </c>
      <c r="L57" s="86" t="s">
        <v>46</v>
      </c>
      <c r="O57" s="87" t="s">
        <v>803</v>
      </c>
      <c r="P57" s="86">
        <v>3</v>
      </c>
      <c r="Q57" s="86" t="str">
        <f t="shared" si="2"/>
        <v>18-19|3</v>
      </c>
      <c r="R57" s="86">
        <v>1</v>
      </c>
      <c r="S57" s="86" t="s">
        <v>41</v>
      </c>
      <c r="V57" s="87" t="s">
        <v>803</v>
      </c>
      <c r="W57" s="86">
        <v>25</v>
      </c>
      <c r="X57" s="86" t="str">
        <f t="shared" si="3"/>
        <v>18-19|25</v>
      </c>
      <c r="Y57" s="86">
        <v>16</v>
      </c>
      <c r="Z57" s="86" t="s">
        <v>56</v>
      </c>
      <c r="AC57" s="87" t="s">
        <v>770</v>
      </c>
      <c r="AD57" s="86">
        <v>52</v>
      </c>
      <c r="AE57" s="86" t="str">
        <f t="shared" si="4"/>
        <v>16-17|52</v>
      </c>
      <c r="AF57" s="86">
        <v>18</v>
      </c>
      <c r="AG57" s="86" t="s">
        <v>58</v>
      </c>
      <c r="AJ57" s="87" t="s">
        <v>63</v>
      </c>
      <c r="AK57" s="86">
        <v>6</v>
      </c>
      <c r="AL57" s="86" t="str">
        <f t="shared" si="5"/>
        <v>20-24|6</v>
      </c>
      <c r="AM57" s="86">
        <v>4</v>
      </c>
      <c r="AN57" s="86" t="s">
        <v>44</v>
      </c>
      <c r="AQ57" s="87" t="s">
        <v>770</v>
      </c>
      <c r="AR57" s="86">
        <v>52</v>
      </c>
      <c r="AS57" s="86" t="str">
        <f t="shared" si="6"/>
        <v>16-17|52</v>
      </c>
      <c r="AT57" s="86">
        <v>18</v>
      </c>
      <c r="AU57" s="86" t="s">
        <v>58</v>
      </c>
      <c r="AX57" s="87" t="s">
        <v>803</v>
      </c>
      <c r="AY57" s="86">
        <v>25</v>
      </c>
      <c r="AZ57" s="86" t="str">
        <f t="shared" si="7"/>
        <v>18-19|25</v>
      </c>
      <c r="BA57" s="88">
        <v>17</v>
      </c>
      <c r="BB57" s="86" t="s">
        <v>57</v>
      </c>
      <c r="BE57" s="87" t="s">
        <v>770</v>
      </c>
      <c r="BF57" s="86">
        <v>52</v>
      </c>
      <c r="BG57" s="86" t="str">
        <f t="shared" si="8"/>
        <v>16-17|52</v>
      </c>
      <c r="BH57" s="86">
        <v>6</v>
      </c>
      <c r="BI57" s="86" t="s">
        <v>46</v>
      </c>
      <c r="BL57" s="87" t="s">
        <v>64</v>
      </c>
      <c r="BM57" s="86">
        <v>1</v>
      </c>
      <c r="BN57" s="86" t="str">
        <f t="shared" si="9"/>
        <v>25-29|1</v>
      </c>
      <c r="BO57" s="86">
        <v>1</v>
      </c>
      <c r="BP57" s="86" t="s">
        <v>41</v>
      </c>
      <c r="BS57" s="87" t="s">
        <v>64</v>
      </c>
      <c r="BT57" s="86">
        <v>1</v>
      </c>
      <c r="BU57" s="86" t="str">
        <f t="shared" si="10"/>
        <v>25-29|1</v>
      </c>
      <c r="BV57" s="86">
        <v>1</v>
      </c>
      <c r="BW57" s="86" t="s">
        <v>41</v>
      </c>
      <c r="BZ57" s="87" t="s">
        <v>64</v>
      </c>
      <c r="CA57" s="86">
        <v>1</v>
      </c>
      <c r="CB57" s="86" t="str">
        <f t="shared" si="11"/>
        <v>25-29|1</v>
      </c>
      <c r="CC57" s="86">
        <v>1</v>
      </c>
      <c r="CD57" s="86" t="s">
        <v>41</v>
      </c>
    </row>
    <row r="58" spans="1:82">
      <c r="A58" s="87" t="s">
        <v>770</v>
      </c>
      <c r="B58" s="86">
        <v>53</v>
      </c>
      <c r="C58" s="86" t="str">
        <f t="shared" si="0"/>
        <v>16-17|53</v>
      </c>
      <c r="D58" s="86">
        <v>11</v>
      </c>
      <c r="E58" s="86" t="s">
        <v>51</v>
      </c>
      <c r="H58" s="87" t="s">
        <v>803</v>
      </c>
      <c r="I58" s="86">
        <v>16</v>
      </c>
      <c r="J58" s="86" t="str">
        <f t="shared" si="1"/>
        <v>18-19|16</v>
      </c>
      <c r="K58" s="86">
        <v>6</v>
      </c>
      <c r="L58" s="86" t="s">
        <v>46</v>
      </c>
      <c r="O58" s="87" t="s">
        <v>803</v>
      </c>
      <c r="P58" s="86">
        <v>4</v>
      </c>
      <c r="Q58" s="86" t="str">
        <f t="shared" si="2"/>
        <v>18-19|4</v>
      </c>
      <c r="R58" s="86">
        <v>1</v>
      </c>
      <c r="S58" s="86" t="s">
        <v>41</v>
      </c>
      <c r="V58" s="87" t="s">
        <v>803</v>
      </c>
      <c r="W58" s="86">
        <v>26</v>
      </c>
      <c r="X58" s="86" t="str">
        <f t="shared" si="3"/>
        <v>18-19|26</v>
      </c>
      <c r="Y58" s="86">
        <v>18</v>
      </c>
      <c r="Z58" s="86" t="s">
        <v>58</v>
      </c>
      <c r="AC58" s="87" t="s">
        <v>770</v>
      </c>
      <c r="AD58" s="86">
        <v>53</v>
      </c>
      <c r="AE58" s="86" t="str">
        <f t="shared" si="4"/>
        <v>16-17|53</v>
      </c>
      <c r="AF58" s="86">
        <v>19</v>
      </c>
      <c r="AG58" s="86" t="s">
        <v>59</v>
      </c>
      <c r="AJ58" s="87" t="s">
        <v>63</v>
      </c>
      <c r="AK58" s="86">
        <v>7</v>
      </c>
      <c r="AL58" s="86" t="str">
        <f t="shared" si="5"/>
        <v>20-24|7</v>
      </c>
      <c r="AM58" s="86">
        <v>5</v>
      </c>
      <c r="AN58" s="86" t="s">
        <v>45</v>
      </c>
      <c r="AQ58" s="87" t="s">
        <v>770</v>
      </c>
      <c r="AR58" s="86">
        <v>53</v>
      </c>
      <c r="AS58" s="86" t="str">
        <f t="shared" si="6"/>
        <v>16-17|53</v>
      </c>
      <c r="AT58" s="86">
        <v>18</v>
      </c>
      <c r="AU58" s="86" t="s">
        <v>58</v>
      </c>
      <c r="AX58" s="87" t="s">
        <v>803</v>
      </c>
      <c r="AY58" s="86">
        <v>26</v>
      </c>
      <c r="AZ58" s="86" t="str">
        <f t="shared" si="7"/>
        <v>18-19|26</v>
      </c>
      <c r="BA58" s="88">
        <v>19</v>
      </c>
      <c r="BB58" s="86" t="s">
        <v>59</v>
      </c>
      <c r="BE58" s="87" t="s">
        <v>770</v>
      </c>
      <c r="BF58" s="86">
        <v>53</v>
      </c>
      <c r="BG58" s="86" t="str">
        <f t="shared" si="8"/>
        <v>16-17|53</v>
      </c>
      <c r="BH58" s="86">
        <v>7</v>
      </c>
      <c r="BI58" s="86" t="s">
        <v>47</v>
      </c>
      <c r="BL58" s="87" t="s">
        <v>64</v>
      </c>
      <c r="BM58" s="86">
        <v>2</v>
      </c>
      <c r="BN58" s="86" t="str">
        <f t="shared" si="9"/>
        <v>25-29|2</v>
      </c>
      <c r="BO58" s="86">
        <v>1</v>
      </c>
      <c r="BP58" s="86" t="s">
        <v>41</v>
      </c>
      <c r="BS58" s="87" t="s">
        <v>64</v>
      </c>
      <c r="BT58" s="86">
        <v>2</v>
      </c>
      <c r="BU58" s="86" t="str">
        <f t="shared" si="10"/>
        <v>25-29|2</v>
      </c>
      <c r="BV58" s="86">
        <v>1</v>
      </c>
      <c r="BW58" s="86" t="s">
        <v>41</v>
      </c>
      <c r="BZ58" s="87" t="s">
        <v>64</v>
      </c>
      <c r="CA58" s="86">
        <v>2</v>
      </c>
      <c r="CB58" s="86" t="str">
        <f t="shared" si="11"/>
        <v>25-29|2</v>
      </c>
      <c r="CC58" s="86">
        <v>2</v>
      </c>
      <c r="CD58" s="86" t="s">
        <v>42</v>
      </c>
    </row>
    <row r="59" spans="1:82">
      <c r="A59" s="87" t="s">
        <v>770</v>
      </c>
      <c r="B59" s="86">
        <v>54</v>
      </c>
      <c r="C59" s="86" t="str">
        <f t="shared" si="0"/>
        <v>16-17|54</v>
      </c>
      <c r="D59" s="86">
        <v>12</v>
      </c>
      <c r="E59" s="86" t="s">
        <v>52</v>
      </c>
      <c r="H59" s="87" t="s">
        <v>803</v>
      </c>
      <c r="I59" s="86">
        <v>17</v>
      </c>
      <c r="J59" s="86" t="str">
        <f t="shared" si="1"/>
        <v>18-19|17</v>
      </c>
      <c r="K59" s="86">
        <v>7</v>
      </c>
      <c r="L59" s="86" t="s">
        <v>47</v>
      </c>
      <c r="O59" s="87" t="s">
        <v>803</v>
      </c>
      <c r="P59" s="86">
        <v>5</v>
      </c>
      <c r="Q59" s="86" t="str">
        <f t="shared" si="2"/>
        <v>18-19|5</v>
      </c>
      <c r="R59" s="86">
        <v>1</v>
      </c>
      <c r="S59" s="89" t="s">
        <v>41</v>
      </c>
      <c r="V59" s="93" t="s">
        <v>63</v>
      </c>
      <c r="W59" s="86">
        <v>0</v>
      </c>
      <c r="X59" s="86" t="str">
        <f t="shared" si="3"/>
        <v>20-24|0</v>
      </c>
      <c r="Y59" s="86">
        <v>1</v>
      </c>
      <c r="Z59" s="86" t="s">
        <v>41</v>
      </c>
      <c r="AC59" s="87" t="s">
        <v>770</v>
      </c>
      <c r="AD59" s="86">
        <v>54</v>
      </c>
      <c r="AE59" s="86" t="str">
        <f t="shared" si="4"/>
        <v>16-17|54</v>
      </c>
      <c r="AF59" s="86">
        <v>19</v>
      </c>
      <c r="AG59" s="86" t="s">
        <v>59</v>
      </c>
      <c r="AJ59" s="87" t="s">
        <v>63</v>
      </c>
      <c r="AK59" s="86">
        <v>8</v>
      </c>
      <c r="AL59" s="86" t="str">
        <f t="shared" si="5"/>
        <v>20-24|8</v>
      </c>
      <c r="AM59" s="86">
        <v>5</v>
      </c>
      <c r="AN59" s="86" t="s">
        <v>45</v>
      </c>
      <c r="AQ59" s="87" t="s">
        <v>770</v>
      </c>
      <c r="AR59" s="86">
        <v>54</v>
      </c>
      <c r="AS59" s="86" t="str">
        <f t="shared" si="6"/>
        <v>16-17|54</v>
      </c>
      <c r="AT59" s="86">
        <v>19</v>
      </c>
      <c r="AU59" s="86" t="s">
        <v>59</v>
      </c>
      <c r="AX59" s="87" t="s">
        <v>63</v>
      </c>
      <c r="AY59" s="86">
        <v>0</v>
      </c>
      <c r="AZ59" s="86" t="str">
        <f t="shared" si="7"/>
        <v>20-24|0</v>
      </c>
      <c r="BA59" s="86">
        <v>1</v>
      </c>
      <c r="BB59" s="86" t="s">
        <v>41</v>
      </c>
      <c r="BC59" s="49"/>
      <c r="BE59" s="87" t="s">
        <v>770</v>
      </c>
      <c r="BF59" s="86">
        <v>54</v>
      </c>
      <c r="BG59" s="86" t="str">
        <f t="shared" si="8"/>
        <v>16-17|54</v>
      </c>
      <c r="BH59" s="86">
        <v>7</v>
      </c>
      <c r="BI59" s="86" t="s">
        <v>47</v>
      </c>
      <c r="BL59" s="87" t="s">
        <v>64</v>
      </c>
      <c r="BM59" s="86">
        <v>3</v>
      </c>
      <c r="BN59" s="86" t="str">
        <f t="shared" si="9"/>
        <v>25-29|3</v>
      </c>
      <c r="BO59" s="86">
        <v>1</v>
      </c>
      <c r="BP59" s="86" t="s">
        <v>41</v>
      </c>
      <c r="BS59" s="87" t="s">
        <v>64</v>
      </c>
      <c r="BT59" s="86">
        <v>3</v>
      </c>
      <c r="BU59" s="86" t="str">
        <f t="shared" si="10"/>
        <v>25-29|3</v>
      </c>
      <c r="BV59" s="86">
        <v>2</v>
      </c>
      <c r="BW59" s="86" t="s">
        <v>42</v>
      </c>
      <c r="BZ59" s="87" t="s">
        <v>64</v>
      </c>
      <c r="CA59" s="86">
        <v>3</v>
      </c>
      <c r="CB59" s="86" t="str">
        <f t="shared" si="11"/>
        <v>25-29|3</v>
      </c>
      <c r="CC59" s="86">
        <v>3</v>
      </c>
      <c r="CD59" s="86" t="s">
        <v>43</v>
      </c>
    </row>
    <row r="60" spans="1:82">
      <c r="A60" s="87" t="s">
        <v>770</v>
      </c>
      <c r="B60" s="86">
        <v>55</v>
      </c>
      <c r="C60" s="86" t="str">
        <f t="shared" si="0"/>
        <v>16-17|55</v>
      </c>
      <c r="D60" s="86">
        <v>12</v>
      </c>
      <c r="E60" s="86" t="s">
        <v>52</v>
      </c>
      <c r="H60" s="87" t="s">
        <v>803</v>
      </c>
      <c r="I60" s="86">
        <v>18</v>
      </c>
      <c r="J60" s="86" t="str">
        <f t="shared" si="1"/>
        <v>18-19|18</v>
      </c>
      <c r="K60" s="86">
        <v>7</v>
      </c>
      <c r="L60" s="86" t="s">
        <v>47</v>
      </c>
      <c r="O60" s="87" t="s">
        <v>803</v>
      </c>
      <c r="P60" s="86">
        <v>6</v>
      </c>
      <c r="Q60" s="86" t="str">
        <f t="shared" si="2"/>
        <v>18-19|6</v>
      </c>
      <c r="R60" s="86">
        <v>1</v>
      </c>
      <c r="S60" s="89" t="s">
        <v>41</v>
      </c>
      <c r="V60" s="87" t="s">
        <v>63</v>
      </c>
      <c r="W60" s="86">
        <v>1</v>
      </c>
      <c r="X60" s="86" t="str">
        <f t="shared" si="3"/>
        <v>20-24|1</v>
      </c>
      <c r="Y60" s="86">
        <v>1</v>
      </c>
      <c r="Z60" s="86" t="s">
        <v>41</v>
      </c>
      <c r="AC60" s="87" t="s">
        <v>770</v>
      </c>
      <c r="AD60" s="86">
        <v>55</v>
      </c>
      <c r="AE60" s="86" t="str">
        <f t="shared" si="4"/>
        <v>16-17|55</v>
      </c>
      <c r="AF60" s="86">
        <v>19</v>
      </c>
      <c r="AG60" s="86" t="s">
        <v>59</v>
      </c>
      <c r="AJ60" s="87" t="s">
        <v>63</v>
      </c>
      <c r="AK60" s="86">
        <v>9</v>
      </c>
      <c r="AL60" s="86" t="str">
        <f t="shared" si="5"/>
        <v>20-24|9</v>
      </c>
      <c r="AM60" s="86">
        <v>6</v>
      </c>
      <c r="AN60" s="86" t="s">
        <v>46</v>
      </c>
      <c r="AQ60" s="87" t="s">
        <v>770</v>
      </c>
      <c r="AR60" s="86">
        <v>55</v>
      </c>
      <c r="AS60" s="86" t="str">
        <f t="shared" si="6"/>
        <v>16-17|55</v>
      </c>
      <c r="AT60" s="86">
        <v>19</v>
      </c>
      <c r="AU60" s="86" t="s">
        <v>59</v>
      </c>
      <c r="AX60" s="87" t="s">
        <v>63</v>
      </c>
      <c r="AY60" s="86">
        <v>1</v>
      </c>
      <c r="AZ60" s="86" t="str">
        <f t="shared" si="7"/>
        <v>20-24|1</v>
      </c>
      <c r="BA60" s="86">
        <v>1</v>
      </c>
      <c r="BB60" s="86" t="s">
        <v>41</v>
      </c>
      <c r="BC60" s="49"/>
      <c r="BE60" s="87" t="s">
        <v>770</v>
      </c>
      <c r="BF60" s="86">
        <v>55</v>
      </c>
      <c r="BG60" s="86" t="str">
        <f t="shared" si="8"/>
        <v>16-17|55</v>
      </c>
      <c r="BH60" s="86">
        <v>7</v>
      </c>
      <c r="BI60" s="86" t="s">
        <v>47</v>
      </c>
      <c r="BL60" s="87" t="s">
        <v>64</v>
      </c>
      <c r="BM60" s="86">
        <v>4</v>
      </c>
      <c r="BN60" s="86" t="str">
        <f t="shared" si="9"/>
        <v>25-29|4</v>
      </c>
      <c r="BO60" s="86">
        <v>2</v>
      </c>
      <c r="BP60" s="86" t="s">
        <v>42</v>
      </c>
      <c r="BS60" s="87" t="s">
        <v>64</v>
      </c>
      <c r="BT60" s="86">
        <v>4</v>
      </c>
      <c r="BU60" s="86" t="str">
        <f t="shared" si="10"/>
        <v>25-29|4</v>
      </c>
      <c r="BV60" s="86">
        <v>4</v>
      </c>
      <c r="BW60" s="86" t="s">
        <v>44</v>
      </c>
      <c r="BZ60" s="87" t="s">
        <v>64</v>
      </c>
      <c r="CA60" s="86">
        <v>4</v>
      </c>
      <c r="CB60" s="86" t="str">
        <f t="shared" si="11"/>
        <v>25-29|4</v>
      </c>
      <c r="CC60" s="86">
        <v>4</v>
      </c>
      <c r="CD60" s="86" t="s">
        <v>44</v>
      </c>
    </row>
    <row r="61" spans="1:82">
      <c r="A61" s="87" t="s">
        <v>770</v>
      </c>
      <c r="B61" s="86">
        <v>56</v>
      </c>
      <c r="C61" s="86" t="str">
        <f t="shared" si="0"/>
        <v>16-17|56</v>
      </c>
      <c r="D61" s="86">
        <v>12</v>
      </c>
      <c r="E61" s="86" t="s">
        <v>52</v>
      </c>
      <c r="H61" s="87" t="s">
        <v>803</v>
      </c>
      <c r="I61" s="86">
        <v>19</v>
      </c>
      <c r="J61" s="86" t="str">
        <f t="shared" si="1"/>
        <v>18-19|19</v>
      </c>
      <c r="K61" s="86">
        <v>7</v>
      </c>
      <c r="L61" s="86" t="s">
        <v>47</v>
      </c>
      <c r="O61" s="87" t="s">
        <v>803</v>
      </c>
      <c r="P61" s="86">
        <v>7</v>
      </c>
      <c r="Q61" s="86" t="str">
        <f t="shared" si="2"/>
        <v>18-19|7</v>
      </c>
      <c r="R61" s="86">
        <v>1</v>
      </c>
      <c r="S61" s="89" t="s">
        <v>41</v>
      </c>
      <c r="V61" s="87" t="s">
        <v>63</v>
      </c>
      <c r="W61" s="86">
        <v>2</v>
      </c>
      <c r="X61" s="86" t="str">
        <f t="shared" si="3"/>
        <v>20-24|2</v>
      </c>
      <c r="Y61" s="86">
        <v>1</v>
      </c>
      <c r="Z61" s="86" t="s">
        <v>41</v>
      </c>
      <c r="AC61" s="87" t="s">
        <v>770</v>
      </c>
      <c r="AD61" s="86">
        <v>56</v>
      </c>
      <c r="AE61" s="86" t="str">
        <f t="shared" si="4"/>
        <v>16-17|56</v>
      </c>
      <c r="AF61" s="86">
        <v>19</v>
      </c>
      <c r="AG61" s="86" t="s">
        <v>59</v>
      </c>
      <c r="AJ61" s="87" t="s">
        <v>63</v>
      </c>
      <c r="AK61" s="86">
        <v>10</v>
      </c>
      <c r="AL61" s="86" t="str">
        <f t="shared" si="5"/>
        <v>20-24|10</v>
      </c>
      <c r="AM61" s="86">
        <v>7</v>
      </c>
      <c r="AN61" s="86" t="s">
        <v>47</v>
      </c>
      <c r="AQ61" s="87" t="s">
        <v>770</v>
      </c>
      <c r="AR61" s="86">
        <v>56</v>
      </c>
      <c r="AS61" s="86" t="str">
        <f t="shared" si="6"/>
        <v>16-17|56</v>
      </c>
      <c r="AT61" s="86">
        <v>19</v>
      </c>
      <c r="AU61" s="86" t="s">
        <v>59</v>
      </c>
      <c r="AX61" s="87" t="s">
        <v>63</v>
      </c>
      <c r="AY61" s="86">
        <v>2</v>
      </c>
      <c r="AZ61" s="86" t="str">
        <f t="shared" si="7"/>
        <v>20-24|2</v>
      </c>
      <c r="BA61" s="86">
        <v>1</v>
      </c>
      <c r="BB61" s="86" t="s">
        <v>41</v>
      </c>
      <c r="BE61" s="87" t="s">
        <v>770</v>
      </c>
      <c r="BF61" s="86">
        <v>56</v>
      </c>
      <c r="BG61" s="86" t="str">
        <f t="shared" si="8"/>
        <v>16-17|56</v>
      </c>
      <c r="BH61" s="86">
        <v>7</v>
      </c>
      <c r="BI61" s="86" t="s">
        <v>47</v>
      </c>
      <c r="BL61" s="87" t="s">
        <v>64</v>
      </c>
      <c r="BM61" s="86">
        <v>5</v>
      </c>
      <c r="BN61" s="86" t="str">
        <f t="shared" si="9"/>
        <v>25-29|5</v>
      </c>
      <c r="BO61" s="86">
        <v>3</v>
      </c>
      <c r="BP61" s="86" t="s">
        <v>43</v>
      </c>
      <c r="BS61" s="87" t="s">
        <v>64</v>
      </c>
      <c r="BT61" s="86">
        <v>5</v>
      </c>
      <c r="BU61" s="86" t="str">
        <f t="shared" si="10"/>
        <v>25-29|5</v>
      </c>
      <c r="BV61" s="86">
        <v>6</v>
      </c>
      <c r="BW61" s="86" t="s">
        <v>46</v>
      </c>
      <c r="BZ61" s="87" t="s">
        <v>64</v>
      </c>
      <c r="CA61" s="86">
        <v>5</v>
      </c>
      <c r="CB61" s="86" t="str">
        <f t="shared" si="11"/>
        <v>25-29|5</v>
      </c>
      <c r="CC61" s="86">
        <v>5</v>
      </c>
      <c r="CD61" s="86" t="s">
        <v>45</v>
      </c>
    </row>
    <row r="62" spans="1:82">
      <c r="A62" s="87" t="s">
        <v>770</v>
      </c>
      <c r="B62" s="86">
        <v>57</v>
      </c>
      <c r="C62" s="86" t="str">
        <f t="shared" si="0"/>
        <v>16-17|57</v>
      </c>
      <c r="D62" s="86">
        <v>13</v>
      </c>
      <c r="E62" s="86" t="s">
        <v>53</v>
      </c>
      <c r="H62" s="87" t="s">
        <v>803</v>
      </c>
      <c r="I62" s="86">
        <v>20</v>
      </c>
      <c r="J62" s="86" t="str">
        <f t="shared" si="1"/>
        <v>18-19|20</v>
      </c>
      <c r="K62" s="86">
        <v>8</v>
      </c>
      <c r="L62" s="86" t="s">
        <v>48</v>
      </c>
      <c r="O62" s="87" t="s">
        <v>803</v>
      </c>
      <c r="P62" s="86">
        <v>8</v>
      </c>
      <c r="Q62" s="86" t="str">
        <f t="shared" si="2"/>
        <v>18-19|8</v>
      </c>
      <c r="R62" s="86">
        <v>1</v>
      </c>
      <c r="S62" s="89" t="s">
        <v>41</v>
      </c>
      <c r="V62" s="87" t="s">
        <v>63</v>
      </c>
      <c r="W62" s="86">
        <v>3</v>
      </c>
      <c r="X62" s="86" t="str">
        <f t="shared" si="3"/>
        <v>20-24|3</v>
      </c>
      <c r="Y62" s="86">
        <v>1</v>
      </c>
      <c r="Z62" s="86" t="s">
        <v>41</v>
      </c>
      <c r="AC62" s="87" t="s">
        <v>770</v>
      </c>
      <c r="AD62" s="86">
        <v>57</v>
      </c>
      <c r="AE62" s="86" t="str">
        <f t="shared" si="4"/>
        <v>16-17|57</v>
      </c>
      <c r="AF62" s="86">
        <v>19</v>
      </c>
      <c r="AG62" s="86" t="s">
        <v>59</v>
      </c>
      <c r="AJ62" s="87" t="s">
        <v>63</v>
      </c>
      <c r="AK62" s="86">
        <v>11</v>
      </c>
      <c r="AL62" s="86" t="str">
        <f t="shared" si="5"/>
        <v>20-24|11</v>
      </c>
      <c r="AM62" s="86">
        <v>8</v>
      </c>
      <c r="AN62" s="86" t="s">
        <v>48</v>
      </c>
      <c r="AQ62" s="87" t="s">
        <v>770</v>
      </c>
      <c r="AR62" s="86">
        <v>57</v>
      </c>
      <c r="AS62" s="86" t="str">
        <f t="shared" si="6"/>
        <v>16-17|57</v>
      </c>
      <c r="AT62" s="86">
        <v>19</v>
      </c>
      <c r="AU62" s="86" t="s">
        <v>59</v>
      </c>
      <c r="AX62" s="87" t="s">
        <v>63</v>
      </c>
      <c r="AY62" s="86">
        <v>3</v>
      </c>
      <c r="AZ62" s="86" t="str">
        <f t="shared" si="7"/>
        <v>20-24|3</v>
      </c>
      <c r="BA62" s="86">
        <v>2</v>
      </c>
      <c r="BB62" s="86" t="s">
        <v>42</v>
      </c>
      <c r="BE62" s="87" t="s">
        <v>770</v>
      </c>
      <c r="BF62" s="86">
        <v>57</v>
      </c>
      <c r="BG62" s="86" t="str">
        <f t="shared" si="8"/>
        <v>16-17|57</v>
      </c>
      <c r="BH62" s="86">
        <v>7</v>
      </c>
      <c r="BI62" s="86" t="s">
        <v>47</v>
      </c>
      <c r="BL62" s="87" t="s">
        <v>64</v>
      </c>
      <c r="BM62" s="86">
        <v>6</v>
      </c>
      <c r="BN62" s="86" t="str">
        <f t="shared" si="9"/>
        <v>25-29|6</v>
      </c>
      <c r="BO62" s="86">
        <v>4</v>
      </c>
      <c r="BP62" s="86" t="s">
        <v>44</v>
      </c>
      <c r="BS62" s="87" t="s">
        <v>64</v>
      </c>
      <c r="BT62" s="86">
        <v>6</v>
      </c>
      <c r="BU62" s="86" t="str">
        <f t="shared" si="10"/>
        <v>25-29|6</v>
      </c>
      <c r="BV62" s="86">
        <v>7</v>
      </c>
      <c r="BW62" s="86" t="s">
        <v>47</v>
      </c>
      <c r="BZ62" s="87" t="s">
        <v>64</v>
      </c>
      <c r="CA62" s="86">
        <v>6</v>
      </c>
      <c r="CB62" s="86" t="str">
        <f t="shared" si="11"/>
        <v>25-29|6</v>
      </c>
      <c r="CC62" s="86">
        <v>6</v>
      </c>
      <c r="CD62" s="86" t="s">
        <v>46</v>
      </c>
    </row>
    <row r="63" spans="1:82">
      <c r="A63" s="87" t="s">
        <v>770</v>
      </c>
      <c r="B63" s="86">
        <v>58</v>
      </c>
      <c r="C63" s="86" t="str">
        <f t="shared" si="0"/>
        <v>16-17|58</v>
      </c>
      <c r="D63" s="86">
        <v>13</v>
      </c>
      <c r="E63" s="86" t="s">
        <v>53</v>
      </c>
      <c r="H63" s="87" t="s">
        <v>803</v>
      </c>
      <c r="I63" s="86">
        <v>21</v>
      </c>
      <c r="J63" s="86" t="str">
        <f t="shared" si="1"/>
        <v>18-19|21</v>
      </c>
      <c r="K63" s="86">
        <v>8</v>
      </c>
      <c r="L63" s="86" t="s">
        <v>48</v>
      </c>
      <c r="O63" s="87" t="s">
        <v>803</v>
      </c>
      <c r="P63" s="86">
        <v>9</v>
      </c>
      <c r="Q63" s="86" t="str">
        <f t="shared" si="2"/>
        <v>18-19|9</v>
      </c>
      <c r="R63" s="86">
        <v>1</v>
      </c>
      <c r="S63" s="89" t="s">
        <v>41</v>
      </c>
      <c r="V63" s="87" t="s">
        <v>63</v>
      </c>
      <c r="W63" s="86">
        <v>4</v>
      </c>
      <c r="X63" s="86" t="str">
        <f t="shared" si="3"/>
        <v>20-24|4</v>
      </c>
      <c r="Y63" s="86">
        <v>1</v>
      </c>
      <c r="Z63" s="86" t="s">
        <v>41</v>
      </c>
      <c r="AC63" s="93" t="s">
        <v>803</v>
      </c>
      <c r="AD63" s="86">
        <v>0</v>
      </c>
      <c r="AE63" s="86" t="str">
        <f t="shared" si="4"/>
        <v>18-19|0</v>
      </c>
      <c r="AF63" s="86">
        <v>1</v>
      </c>
      <c r="AG63" s="86" t="s">
        <v>41</v>
      </c>
      <c r="AJ63" s="87" t="s">
        <v>63</v>
      </c>
      <c r="AK63" s="86">
        <v>12</v>
      </c>
      <c r="AL63" s="86" t="str">
        <f t="shared" si="5"/>
        <v>20-24|12</v>
      </c>
      <c r="AM63" s="86">
        <v>9</v>
      </c>
      <c r="AN63" s="86" t="s">
        <v>49</v>
      </c>
      <c r="AQ63" s="87" t="s">
        <v>770</v>
      </c>
      <c r="AR63" s="86">
        <v>58</v>
      </c>
      <c r="AS63" s="86" t="str">
        <f t="shared" si="6"/>
        <v>16-17|58</v>
      </c>
      <c r="AT63" s="86">
        <v>19</v>
      </c>
      <c r="AU63" s="86" t="s">
        <v>59</v>
      </c>
      <c r="AX63" s="87" t="s">
        <v>63</v>
      </c>
      <c r="AY63" s="86">
        <v>4</v>
      </c>
      <c r="AZ63" s="86" t="str">
        <f t="shared" si="7"/>
        <v>20-24|4</v>
      </c>
      <c r="BA63" s="86">
        <v>2</v>
      </c>
      <c r="BB63" s="86" t="s">
        <v>42</v>
      </c>
      <c r="BC63" s="49"/>
      <c r="BE63" s="87" t="s">
        <v>770</v>
      </c>
      <c r="BF63" s="86">
        <v>58</v>
      </c>
      <c r="BG63" s="86" t="str">
        <f t="shared" si="8"/>
        <v>16-17|58</v>
      </c>
      <c r="BH63" s="86">
        <v>7</v>
      </c>
      <c r="BI63" s="86" t="s">
        <v>47</v>
      </c>
      <c r="BL63" s="87" t="s">
        <v>64</v>
      </c>
      <c r="BM63" s="86">
        <v>7</v>
      </c>
      <c r="BN63" s="86" t="str">
        <f t="shared" si="9"/>
        <v>25-29|7</v>
      </c>
      <c r="BO63" s="86">
        <v>5</v>
      </c>
      <c r="BP63" s="86" t="s">
        <v>45</v>
      </c>
      <c r="BS63" s="87" t="s">
        <v>64</v>
      </c>
      <c r="BT63" s="86">
        <v>7</v>
      </c>
      <c r="BU63" s="86" t="str">
        <f t="shared" si="10"/>
        <v>25-29|7</v>
      </c>
      <c r="BV63" s="86">
        <v>8</v>
      </c>
      <c r="BW63" s="86" t="s">
        <v>48</v>
      </c>
      <c r="BZ63" s="87" t="s">
        <v>64</v>
      </c>
      <c r="CA63" s="86">
        <v>7</v>
      </c>
      <c r="CB63" s="86" t="str">
        <f t="shared" si="11"/>
        <v>25-29|7</v>
      </c>
      <c r="CC63" s="86">
        <v>8</v>
      </c>
      <c r="CD63" s="86" t="s">
        <v>48</v>
      </c>
    </row>
    <row r="64" spans="1:82">
      <c r="A64" s="87" t="s">
        <v>770</v>
      </c>
      <c r="B64" s="86">
        <v>59</v>
      </c>
      <c r="C64" s="86" t="str">
        <f t="shared" si="0"/>
        <v>16-17|59</v>
      </c>
      <c r="D64" s="86">
        <v>14</v>
      </c>
      <c r="E64" s="86" t="s">
        <v>54</v>
      </c>
      <c r="H64" s="87" t="s">
        <v>803</v>
      </c>
      <c r="I64" s="86">
        <v>22</v>
      </c>
      <c r="J64" s="86" t="str">
        <f t="shared" si="1"/>
        <v>18-19|22</v>
      </c>
      <c r="K64" s="86">
        <v>9</v>
      </c>
      <c r="L64" s="86" t="s">
        <v>49</v>
      </c>
      <c r="O64" s="87" t="s">
        <v>803</v>
      </c>
      <c r="P64" s="86">
        <v>10</v>
      </c>
      <c r="Q64" s="86" t="str">
        <f t="shared" si="2"/>
        <v>18-19|10</v>
      </c>
      <c r="R64" s="86">
        <v>1</v>
      </c>
      <c r="S64" s="89" t="s">
        <v>41</v>
      </c>
      <c r="V64" s="87" t="s">
        <v>63</v>
      </c>
      <c r="W64" s="86">
        <v>5</v>
      </c>
      <c r="X64" s="86" t="str">
        <f t="shared" si="3"/>
        <v>20-24|5</v>
      </c>
      <c r="Y64" s="86">
        <v>2</v>
      </c>
      <c r="Z64" s="86" t="s">
        <v>42</v>
      </c>
      <c r="AC64" s="87" t="s">
        <v>803</v>
      </c>
      <c r="AD64" s="86">
        <v>1</v>
      </c>
      <c r="AE64" s="86" t="str">
        <f t="shared" si="4"/>
        <v>18-19|1</v>
      </c>
      <c r="AF64" s="86">
        <v>1</v>
      </c>
      <c r="AG64" s="86" t="s">
        <v>41</v>
      </c>
      <c r="AJ64" s="87" t="s">
        <v>63</v>
      </c>
      <c r="AK64" s="86">
        <v>13</v>
      </c>
      <c r="AL64" s="86" t="str">
        <f t="shared" si="5"/>
        <v>20-24|13</v>
      </c>
      <c r="AM64" s="86">
        <v>9</v>
      </c>
      <c r="AN64" s="86" t="s">
        <v>49</v>
      </c>
      <c r="AQ64" s="87" t="s">
        <v>770</v>
      </c>
      <c r="AR64" s="86">
        <v>59</v>
      </c>
      <c r="AS64" s="86" t="str">
        <f t="shared" si="6"/>
        <v>16-17|59</v>
      </c>
      <c r="AT64" s="86">
        <v>19</v>
      </c>
      <c r="AU64" s="86" t="s">
        <v>59</v>
      </c>
      <c r="AX64" s="87" t="s">
        <v>63</v>
      </c>
      <c r="AY64" s="86">
        <v>5</v>
      </c>
      <c r="AZ64" s="86" t="str">
        <f t="shared" si="7"/>
        <v>20-24|5</v>
      </c>
      <c r="BA64" s="86">
        <v>3</v>
      </c>
      <c r="BB64" s="86" t="s">
        <v>43</v>
      </c>
      <c r="BE64" s="87" t="s">
        <v>770</v>
      </c>
      <c r="BF64" s="86">
        <v>59</v>
      </c>
      <c r="BG64" s="86" t="str">
        <f t="shared" si="8"/>
        <v>16-17|59</v>
      </c>
      <c r="BH64" s="86">
        <v>8</v>
      </c>
      <c r="BI64" s="86" t="s">
        <v>48</v>
      </c>
      <c r="BL64" s="87" t="s">
        <v>64</v>
      </c>
      <c r="BM64" s="86">
        <v>8</v>
      </c>
      <c r="BN64" s="86" t="str">
        <f t="shared" si="9"/>
        <v>25-29|8</v>
      </c>
      <c r="BO64" s="86">
        <v>6</v>
      </c>
      <c r="BP64" s="86" t="s">
        <v>46</v>
      </c>
      <c r="BS64" s="87" t="s">
        <v>64</v>
      </c>
      <c r="BT64" s="86">
        <v>8</v>
      </c>
      <c r="BU64" s="86" t="str">
        <f t="shared" si="10"/>
        <v>25-29|8</v>
      </c>
      <c r="BV64" s="86">
        <v>9</v>
      </c>
      <c r="BW64" s="89" t="s">
        <v>49</v>
      </c>
      <c r="BZ64" s="87" t="s">
        <v>64</v>
      </c>
      <c r="CA64" s="86">
        <v>8</v>
      </c>
      <c r="CB64" s="86" t="str">
        <f t="shared" si="11"/>
        <v>25-29|8</v>
      </c>
      <c r="CC64" s="86">
        <v>9</v>
      </c>
      <c r="CD64" s="89" t="s">
        <v>49</v>
      </c>
    </row>
    <row r="65" spans="1:82">
      <c r="A65" s="87" t="s">
        <v>770</v>
      </c>
      <c r="B65" s="86">
        <v>60</v>
      </c>
      <c r="C65" s="86" t="str">
        <f t="shared" si="0"/>
        <v>16-17|60</v>
      </c>
      <c r="D65" s="86">
        <v>14</v>
      </c>
      <c r="E65" s="86" t="s">
        <v>54</v>
      </c>
      <c r="H65" s="87" t="s">
        <v>803</v>
      </c>
      <c r="I65" s="86">
        <v>23</v>
      </c>
      <c r="J65" s="86" t="str">
        <f t="shared" si="1"/>
        <v>18-19|23</v>
      </c>
      <c r="K65" s="86">
        <v>10</v>
      </c>
      <c r="L65" s="86" t="s">
        <v>50</v>
      </c>
      <c r="O65" s="87" t="s">
        <v>803</v>
      </c>
      <c r="P65" s="86">
        <v>11</v>
      </c>
      <c r="Q65" s="86" t="str">
        <f t="shared" si="2"/>
        <v>18-19|11</v>
      </c>
      <c r="R65" s="86">
        <v>1</v>
      </c>
      <c r="S65" s="89" t="s">
        <v>41</v>
      </c>
      <c r="V65" s="87" t="s">
        <v>63</v>
      </c>
      <c r="W65" s="86">
        <v>6</v>
      </c>
      <c r="X65" s="86" t="str">
        <f t="shared" si="3"/>
        <v>20-24|6</v>
      </c>
      <c r="Y65" s="86">
        <v>3</v>
      </c>
      <c r="Z65" s="86" t="s">
        <v>43</v>
      </c>
      <c r="AC65" s="87" t="s">
        <v>803</v>
      </c>
      <c r="AD65" s="86">
        <v>2</v>
      </c>
      <c r="AE65" s="86" t="str">
        <f t="shared" si="4"/>
        <v>18-19|2</v>
      </c>
      <c r="AF65" s="86">
        <v>2</v>
      </c>
      <c r="AG65" s="86" t="s">
        <v>42</v>
      </c>
      <c r="AJ65" s="87" t="s">
        <v>63</v>
      </c>
      <c r="AK65" s="86">
        <v>14</v>
      </c>
      <c r="AL65" s="86" t="str">
        <f t="shared" si="5"/>
        <v>20-24|14</v>
      </c>
      <c r="AM65" s="86">
        <v>10</v>
      </c>
      <c r="AN65" s="86" t="s">
        <v>50</v>
      </c>
      <c r="AQ65" s="87" t="s">
        <v>770</v>
      </c>
      <c r="AR65" s="86">
        <v>60</v>
      </c>
      <c r="AS65" s="86" t="str">
        <f t="shared" si="6"/>
        <v>16-17|60</v>
      </c>
      <c r="AT65" s="86">
        <v>19</v>
      </c>
      <c r="AU65" s="86" t="s">
        <v>59</v>
      </c>
      <c r="AX65" s="87" t="s">
        <v>63</v>
      </c>
      <c r="AY65" s="86">
        <v>6</v>
      </c>
      <c r="AZ65" s="86" t="str">
        <f t="shared" si="7"/>
        <v>20-24|6</v>
      </c>
      <c r="BA65" s="86">
        <v>4</v>
      </c>
      <c r="BB65" s="86" t="s">
        <v>44</v>
      </c>
      <c r="BE65" s="87" t="s">
        <v>770</v>
      </c>
      <c r="BF65" s="86">
        <v>60</v>
      </c>
      <c r="BG65" s="86" t="str">
        <f t="shared" si="8"/>
        <v>16-17|60</v>
      </c>
      <c r="BH65" s="86">
        <v>8</v>
      </c>
      <c r="BI65" s="86" t="s">
        <v>48</v>
      </c>
      <c r="BL65" s="87" t="s">
        <v>64</v>
      </c>
      <c r="BM65" s="86">
        <v>9</v>
      </c>
      <c r="BN65" s="86" t="str">
        <f t="shared" si="9"/>
        <v>25-29|9</v>
      </c>
      <c r="BO65" s="86">
        <v>8</v>
      </c>
      <c r="BP65" s="86" t="s">
        <v>48</v>
      </c>
      <c r="BS65" s="87" t="s">
        <v>64</v>
      </c>
      <c r="BT65" s="86">
        <v>9</v>
      </c>
      <c r="BU65" s="86" t="str">
        <f t="shared" si="10"/>
        <v>25-29|9</v>
      </c>
      <c r="BV65" s="86">
        <v>10</v>
      </c>
      <c r="BW65" s="89" t="s">
        <v>50</v>
      </c>
      <c r="BZ65" s="87" t="s">
        <v>64</v>
      </c>
      <c r="CA65" s="86">
        <v>9</v>
      </c>
      <c r="CB65" s="86" t="str">
        <f t="shared" si="11"/>
        <v>25-29|9</v>
      </c>
      <c r="CC65" s="86">
        <v>10</v>
      </c>
      <c r="CD65" s="89" t="s">
        <v>50</v>
      </c>
    </row>
    <row r="66" spans="1:82">
      <c r="A66" s="87" t="s">
        <v>770</v>
      </c>
      <c r="B66" s="86">
        <v>61</v>
      </c>
      <c r="C66" s="86" t="str">
        <f t="shared" si="0"/>
        <v>16-17|61</v>
      </c>
      <c r="D66" s="86">
        <v>15</v>
      </c>
      <c r="E66" s="86" t="s">
        <v>55</v>
      </c>
      <c r="H66" s="87" t="s">
        <v>803</v>
      </c>
      <c r="I66" s="86">
        <v>24</v>
      </c>
      <c r="J66" s="86" t="str">
        <f t="shared" si="1"/>
        <v>18-19|24</v>
      </c>
      <c r="K66" s="86">
        <v>10</v>
      </c>
      <c r="L66" s="86" t="s">
        <v>50</v>
      </c>
      <c r="O66" s="87" t="s">
        <v>803</v>
      </c>
      <c r="P66" s="86">
        <v>12</v>
      </c>
      <c r="Q66" s="86" t="str">
        <f t="shared" si="2"/>
        <v>18-19|12</v>
      </c>
      <c r="R66" s="86">
        <v>2</v>
      </c>
      <c r="S66" s="86" t="s">
        <v>42</v>
      </c>
      <c r="V66" s="87" t="s">
        <v>63</v>
      </c>
      <c r="W66" s="86">
        <v>7</v>
      </c>
      <c r="X66" s="86" t="str">
        <f t="shared" si="3"/>
        <v>20-24|7</v>
      </c>
      <c r="Y66" s="86">
        <v>3</v>
      </c>
      <c r="Z66" s="86" t="s">
        <v>43</v>
      </c>
      <c r="AC66" s="87" t="s">
        <v>803</v>
      </c>
      <c r="AD66" s="86">
        <v>3</v>
      </c>
      <c r="AE66" s="86" t="str">
        <f t="shared" si="4"/>
        <v>18-19|3</v>
      </c>
      <c r="AF66" s="86">
        <v>2</v>
      </c>
      <c r="AG66" s="86" t="s">
        <v>42</v>
      </c>
      <c r="AJ66" s="87" t="s">
        <v>63</v>
      </c>
      <c r="AK66" s="86">
        <v>15</v>
      </c>
      <c r="AL66" s="86" t="str">
        <f t="shared" si="5"/>
        <v>20-24|15</v>
      </c>
      <c r="AM66" s="86">
        <v>11</v>
      </c>
      <c r="AN66" s="86" t="s">
        <v>51</v>
      </c>
      <c r="AQ66" s="93" t="s">
        <v>803</v>
      </c>
      <c r="AR66" s="86">
        <v>0</v>
      </c>
      <c r="AS66" s="86" t="str">
        <f t="shared" si="6"/>
        <v>18-19|0</v>
      </c>
      <c r="AT66" s="86">
        <v>1</v>
      </c>
      <c r="AU66" s="86" t="s">
        <v>41</v>
      </c>
      <c r="AX66" s="87" t="s">
        <v>63</v>
      </c>
      <c r="AY66" s="86">
        <v>7</v>
      </c>
      <c r="AZ66" s="86" t="str">
        <f t="shared" si="7"/>
        <v>20-24|7</v>
      </c>
      <c r="BA66" s="86">
        <v>5</v>
      </c>
      <c r="BB66" s="86" t="s">
        <v>45</v>
      </c>
      <c r="BE66" s="87" t="s">
        <v>770</v>
      </c>
      <c r="BF66" s="86">
        <v>61</v>
      </c>
      <c r="BG66" s="86" t="str">
        <f t="shared" si="8"/>
        <v>16-17|61</v>
      </c>
      <c r="BH66" s="86">
        <v>8</v>
      </c>
      <c r="BI66" s="86" t="s">
        <v>48</v>
      </c>
      <c r="BL66" s="87" t="s">
        <v>64</v>
      </c>
      <c r="BM66" s="86">
        <v>10</v>
      </c>
      <c r="BN66" s="86" t="str">
        <f t="shared" si="9"/>
        <v>25-29|10</v>
      </c>
      <c r="BO66" s="86">
        <v>9</v>
      </c>
      <c r="BP66" s="89" t="s">
        <v>49</v>
      </c>
      <c r="BS66" s="87" t="s">
        <v>64</v>
      </c>
      <c r="BT66" s="86">
        <v>10</v>
      </c>
      <c r="BU66" s="86" t="str">
        <f t="shared" si="10"/>
        <v>25-29|10</v>
      </c>
      <c r="BV66" s="86">
        <v>11</v>
      </c>
      <c r="BW66" s="86" t="s">
        <v>51</v>
      </c>
      <c r="BZ66" s="87" t="s">
        <v>64</v>
      </c>
      <c r="CA66" s="86">
        <v>10</v>
      </c>
      <c r="CB66" s="86" t="str">
        <f t="shared" si="11"/>
        <v>25-29|10</v>
      </c>
      <c r="CC66" s="86">
        <v>11</v>
      </c>
      <c r="CD66" s="86" t="s">
        <v>51</v>
      </c>
    </row>
    <row r="67" spans="1:82">
      <c r="A67" s="87" t="s">
        <v>770</v>
      </c>
      <c r="B67" s="86">
        <v>62</v>
      </c>
      <c r="C67" s="86" t="str">
        <f t="shared" si="0"/>
        <v>16-17|62</v>
      </c>
      <c r="D67" s="86">
        <v>15</v>
      </c>
      <c r="E67" s="86" t="s">
        <v>55</v>
      </c>
      <c r="H67" s="87" t="s">
        <v>803</v>
      </c>
      <c r="I67" s="86">
        <v>25</v>
      </c>
      <c r="J67" s="86" t="str">
        <f t="shared" si="1"/>
        <v>18-19|25</v>
      </c>
      <c r="K67" s="86">
        <v>11</v>
      </c>
      <c r="L67" s="86" t="s">
        <v>51</v>
      </c>
      <c r="O67" s="87" t="s">
        <v>803</v>
      </c>
      <c r="P67" s="86">
        <v>13</v>
      </c>
      <c r="Q67" s="86" t="str">
        <f t="shared" si="2"/>
        <v>18-19|13</v>
      </c>
      <c r="R67" s="86">
        <v>2</v>
      </c>
      <c r="S67" s="86" t="s">
        <v>42</v>
      </c>
      <c r="V67" s="87" t="s">
        <v>63</v>
      </c>
      <c r="W67" s="86">
        <v>8</v>
      </c>
      <c r="X67" s="86" t="str">
        <f t="shared" si="3"/>
        <v>20-24|8</v>
      </c>
      <c r="Y67" s="86">
        <v>4</v>
      </c>
      <c r="Z67" s="86" t="s">
        <v>44</v>
      </c>
      <c r="AC67" s="87" t="s">
        <v>803</v>
      </c>
      <c r="AD67" s="86">
        <v>4</v>
      </c>
      <c r="AE67" s="86" t="str">
        <f t="shared" si="4"/>
        <v>18-19|4</v>
      </c>
      <c r="AF67" s="86">
        <v>3</v>
      </c>
      <c r="AG67" s="86" t="s">
        <v>43</v>
      </c>
      <c r="AJ67" s="87" t="s">
        <v>63</v>
      </c>
      <c r="AK67" s="86">
        <v>16</v>
      </c>
      <c r="AL67" s="86" t="str">
        <f t="shared" si="5"/>
        <v>20-24|16</v>
      </c>
      <c r="AM67" s="86">
        <v>12</v>
      </c>
      <c r="AN67" s="86" t="s">
        <v>52</v>
      </c>
      <c r="AQ67" s="87" t="s">
        <v>803</v>
      </c>
      <c r="AR67" s="86">
        <v>1</v>
      </c>
      <c r="AS67" s="86" t="str">
        <f t="shared" si="6"/>
        <v>18-19|1</v>
      </c>
      <c r="AT67" s="86">
        <v>1</v>
      </c>
      <c r="AU67" s="86" t="s">
        <v>41</v>
      </c>
      <c r="AX67" s="87" t="s">
        <v>63</v>
      </c>
      <c r="AY67" s="86">
        <v>8</v>
      </c>
      <c r="AZ67" s="86" t="str">
        <f t="shared" si="7"/>
        <v>20-24|8</v>
      </c>
      <c r="BA67" s="86">
        <v>6</v>
      </c>
      <c r="BB67" s="86" t="s">
        <v>46</v>
      </c>
      <c r="BE67" s="87" t="s">
        <v>770</v>
      </c>
      <c r="BF67" s="86">
        <v>62</v>
      </c>
      <c r="BG67" s="86" t="str">
        <f t="shared" si="8"/>
        <v>16-17|62</v>
      </c>
      <c r="BH67" s="86">
        <v>8</v>
      </c>
      <c r="BI67" s="86" t="s">
        <v>48</v>
      </c>
      <c r="BL67" s="87" t="s">
        <v>64</v>
      </c>
      <c r="BM67" s="86">
        <v>11</v>
      </c>
      <c r="BN67" s="86" t="str">
        <f t="shared" si="9"/>
        <v>25-29|11</v>
      </c>
      <c r="BO67" s="86">
        <v>10</v>
      </c>
      <c r="BP67" s="86" t="s">
        <v>50</v>
      </c>
      <c r="BS67" s="87" t="s">
        <v>64</v>
      </c>
      <c r="BT67" s="86">
        <v>11</v>
      </c>
      <c r="BU67" s="86" t="str">
        <f t="shared" si="10"/>
        <v>25-29|11</v>
      </c>
      <c r="BV67" s="86">
        <v>13</v>
      </c>
      <c r="BW67" s="86" t="s">
        <v>53</v>
      </c>
      <c r="BZ67" s="87" t="s">
        <v>64</v>
      </c>
      <c r="CA67" s="86">
        <v>11</v>
      </c>
      <c r="CB67" s="86" t="str">
        <f t="shared" si="11"/>
        <v>25-29|11</v>
      </c>
      <c r="CC67" s="86">
        <v>13</v>
      </c>
      <c r="CD67" s="86" t="s">
        <v>53</v>
      </c>
    </row>
    <row r="68" spans="1:82">
      <c r="A68" s="87" t="s">
        <v>770</v>
      </c>
      <c r="B68" s="86">
        <v>63</v>
      </c>
      <c r="C68" s="86" t="str">
        <f t="shared" si="0"/>
        <v>16-17|63</v>
      </c>
      <c r="D68" s="86">
        <v>16</v>
      </c>
      <c r="E68" s="86" t="s">
        <v>56</v>
      </c>
      <c r="H68" s="87" t="s">
        <v>803</v>
      </c>
      <c r="I68" s="86">
        <v>26</v>
      </c>
      <c r="J68" s="86" t="str">
        <f t="shared" si="1"/>
        <v>18-19|26</v>
      </c>
      <c r="K68" s="86">
        <v>11</v>
      </c>
      <c r="L68" s="86" t="s">
        <v>51</v>
      </c>
      <c r="O68" s="87" t="s">
        <v>803</v>
      </c>
      <c r="P68" s="86">
        <v>14</v>
      </c>
      <c r="Q68" s="86" t="str">
        <f t="shared" si="2"/>
        <v>18-19|14</v>
      </c>
      <c r="R68" s="86">
        <v>3</v>
      </c>
      <c r="S68" s="86" t="s">
        <v>43</v>
      </c>
      <c r="V68" s="87" t="s">
        <v>63</v>
      </c>
      <c r="W68" s="86">
        <v>9</v>
      </c>
      <c r="X68" s="86" t="str">
        <f t="shared" si="3"/>
        <v>20-24|9</v>
      </c>
      <c r="Y68" s="86">
        <v>4</v>
      </c>
      <c r="Z68" s="86" t="s">
        <v>44</v>
      </c>
      <c r="AC68" s="87" t="s">
        <v>803</v>
      </c>
      <c r="AD68" s="86">
        <v>5</v>
      </c>
      <c r="AE68" s="86" t="str">
        <f t="shared" si="4"/>
        <v>18-19|5</v>
      </c>
      <c r="AF68" s="86">
        <v>3</v>
      </c>
      <c r="AG68" s="86" t="s">
        <v>43</v>
      </c>
      <c r="AJ68" s="87" t="s">
        <v>63</v>
      </c>
      <c r="AK68" s="86">
        <v>17</v>
      </c>
      <c r="AL68" s="86" t="str">
        <f t="shared" si="5"/>
        <v>20-24|17</v>
      </c>
      <c r="AM68" s="86">
        <v>12</v>
      </c>
      <c r="AN68" s="86" t="s">
        <v>52</v>
      </c>
      <c r="AQ68" s="87" t="s">
        <v>803</v>
      </c>
      <c r="AR68" s="86">
        <v>2</v>
      </c>
      <c r="AS68" s="86" t="str">
        <f t="shared" si="6"/>
        <v>18-19|2</v>
      </c>
      <c r="AT68" s="86">
        <v>1</v>
      </c>
      <c r="AU68" s="86" t="s">
        <v>41</v>
      </c>
      <c r="AX68" s="87" t="s">
        <v>63</v>
      </c>
      <c r="AY68" s="86">
        <v>9</v>
      </c>
      <c r="AZ68" s="86" t="str">
        <f t="shared" si="7"/>
        <v>20-24|9</v>
      </c>
      <c r="BA68" s="86">
        <v>6</v>
      </c>
      <c r="BB68" s="86" t="s">
        <v>46</v>
      </c>
      <c r="BE68" s="87" t="s">
        <v>770</v>
      </c>
      <c r="BF68" s="86">
        <v>63</v>
      </c>
      <c r="BG68" s="86" t="str">
        <f t="shared" si="8"/>
        <v>16-17|63</v>
      </c>
      <c r="BH68" s="86">
        <v>8</v>
      </c>
      <c r="BI68" s="86" t="s">
        <v>48</v>
      </c>
      <c r="BL68" s="87" t="s">
        <v>64</v>
      </c>
      <c r="BM68" s="86">
        <v>12</v>
      </c>
      <c r="BN68" s="86" t="str">
        <f t="shared" si="9"/>
        <v>25-29|12</v>
      </c>
      <c r="BO68" s="86">
        <v>12</v>
      </c>
      <c r="BP68" s="86" t="s">
        <v>52</v>
      </c>
      <c r="BS68" s="87" t="s">
        <v>64</v>
      </c>
      <c r="BT68" s="86">
        <v>12</v>
      </c>
      <c r="BU68" s="86" t="str">
        <f t="shared" si="10"/>
        <v>25-29|12</v>
      </c>
      <c r="BV68" s="86">
        <v>15</v>
      </c>
      <c r="BW68" s="89" t="s">
        <v>55</v>
      </c>
      <c r="BZ68" s="87" t="s">
        <v>64</v>
      </c>
      <c r="CA68" s="86">
        <v>12</v>
      </c>
      <c r="CB68" s="86" t="str">
        <f t="shared" si="11"/>
        <v>25-29|12</v>
      </c>
      <c r="CC68" s="86">
        <v>14</v>
      </c>
      <c r="CD68" s="86" t="s">
        <v>54</v>
      </c>
    </row>
    <row r="69" spans="1:82">
      <c r="A69" s="87" t="s">
        <v>770</v>
      </c>
      <c r="B69" s="86">
        <v>64</v>
      </c>
      <c r="C69" s="86" t="str">
        <f t="shared" si="0"/>
        <v>16-17|64</v>
      </c>
      <c r="D69" s="86">
        <v>17</v>
      </c>
      <c r="E69" s="86" t="s">
        <v>57</v>
      </c>
      <c r="H69" s="87" t="s">
        <v>803</v>
      </c>
      <c r="I69" s="86">
        <v>27</v>
      </c>
      <c r="J69" s="86" t="str">
        <f t="shared" si="1"/>
        <v>18-19|27</v>
      </c>
      <c r="K69" s="86">
        <v>12</v>
      </c>
      <c r="L69" s="86" t="s">
        <v>52</v>
      </c>
      <c r="O69" s="87" t="s">
        <v>803</v>
      </c>
      <c r="P69" s="86">
        <v>15</v>
      </c>
      <c r="Q69" s="86" t="str">
        <f t="shared" si="2"/>
        <v>18-19|15</v>
      </c>
      <c r="R69" s="86">
        <v>3</v>
      </c>
      <c r="S69" s="86" t="s">
        <v>43</v>
      </c>
      <c r="V69" s="87" t="s">
        <v>63</v>
      </c>
      <c r="W69" s="86">
        <v>10</v>
      </c>
      <c r="X69" s="86" t="str">
        <f t="shared" si="3"/>
        <v>20-24|10</v>
      </c>
      <c r="Y69" s="86">
        <v>5</v>
      </c>
      <c r="Z69" s="86" t="s">
        <v>45</v>
      </c>
      <c r="AC69" s="87" t="s">
        <v>803</v>
      </c>
      <c r="AD69" s="86">
        <v>6</v>
      </c>
      <c r="AE69" s="86" t="str">
        <f t="shared" si="4"/>
        <v>18-19|6</v>
      </c>
      <c r="AF69" s="86">
        <v>3</v>
      </c>
      <c r="AG69" s="86" t="s">
        <v>43</v>
      </c>
      <c r="AJ69" s="87" t="s">
        <v>63</v>
      </c>
      <c r="AK69" s="86">
        <v>18</v>
      </c>
      <c r="AL69" s="86" t="str">
        <f t="shared" si="5"/>
        <v>20-24|18</v>
      </c>
      <c r="AM69" s="86">
        <v>13</v>
      </c>
      <c r="AN69" s="86" t="s">
        <v>53</v>
      </c>
      <c r="AQ69" s="87" t="s">
        <v>803</v>
      </c>
      <c r="AR69" s="86">
        <v>3</v>
      </c>
      <c r="AS69" s="86" t="str">
        <f t="shared" si="6"/>
        <v>18-19|3</v>
      </c>
      <c r="AT69" s="86">
        <v>1</v>
      </c>
      <c r="AU69" s="89" t="s">
        <v>41</v>
      </c>
      <c r="AX69" s="87" t="s">
        <v>63</v>
      </c>
      <c r="AY69" s="86">
        <v>10</v>
      </c>
      <c r="AZ69" s="86" t="str">
        <f t="shared" si="7"/>
        <v>20-24|10</v>
      </c>
      <c r="BA69" s="86">
        <v>7</v>
      </c>
      <c r="BB69" s="86" t="s">
        <v>47</v>
      </c>
      <c r="BE69" s="87" t="s">
        <v>770</v>
      </c>
      <c r="BF69" s="86">
        <v>64</v>
      </c>
      <c r="BG69" s="86" t="str">
        <f t="shared" si="8"/>
        <v>16-17|64</v>
      </c>
      <c r="BH69" s="86">
        <v>8</v>
      </c>
      <c r="BI69" s="86" t="s">
        <v>48</v>
      </c>
      <c r="BL69" s="87" t="s">
        <v>64</v>
      </c>
      <c r="BM69" s="86">
        <v>13</v>
      </c>
      <c r="BN69" s="86" t="str">
        <f t="shared" si="9"/>
        <v>25-29|13</v>
      </c>
      <c r="BO69" s="86">
        <v>13</v>
      </c>
      <c r="BP69" s="86" t="s">
        <v>53</v>
      </c>
      <c r="BS69" s="87" t="s">
        <v>64</v>
      </c>
      <c r="BT69" s="86">
        <v>13</v>
      </c>
      <c r="BU69" s="86" t="str">
        <f t="shared" si="10"/>
        <v>25-29|13</v>
      </c>
      <c r="BV69" s="86">
        <v>16</v>
      </c>
      <c r="BW69" s="86" t="s">
        <v>56</v>
      </c>
      <c r="BZ69" s="87" t="s">
        <v>64</v>
      </c>
      <c r="CA69" s="86">
        <v>13</v>
      </c>
      <c r="CB69" s="86" t="str">
        <f t="shared" si="11"/>
        <v>25-29|13</v>
      </c>
      <c r="CC69" s="86">
        <v>16</v>
      </c>
      <c r="CD69" s="86" t="s">
        <v>56</v>
      </c>
    </row>
    <row r="70" spans="1:82">
      <c r="A70" s="87" t="s">
        <v>770</v>
      </c>
      <c r="B70" s="86">
        <v>65</v>
      </c>
      <c r="C70" s="86" t="str">
        <f t="shared" ref="C70:C133" si="12">A70&amp;"|"&amp;B70</f>
        <v>16-17|65</v>
      </c>
      <c r="D70" s="86">
        <v>18</v>
      </c>
      <c r="E70" s="86" t="s">
        <v>58</v>
      </c>
      <c r="H70" s="87" t="s">
        <v>803</v>
      </c>
      <c r="I70" s="86">
        <v>28</v>
      </c>
      <c r="J70" s="86" t="str">
        <f t="shared" ref="J70:J133" si="13">H70&amp;"|"&amp;I70</f>
        <v>18-19|28</v>
      </c>
      <c r="K70" s="86">
        <v>13</v>
      </c>
      <c r="L70" s="86" t="s">
        <v>53</v>
      </c>
      <c r="O70" s="87" t="s">
        <v>803</v>
      </c>
      <c r="P70" s="86">
        <v>16</v>
      </c>
      <c r="Q70" s="86" t="str">
        <f t="shared" ref="Q70:Q133" si="14">O70&amp;"|"&amp;P70</f>
        <v>18-19|16</v>
      </c>
      <c r="R70" s="86">
        <v>4</v>
      </c>
      <c r="S70" s="86" t="s">
        <v>44</v>
      </c>
      <c r="V70" s="87" t="s">
        <v>63</v>
      </c>
      <c r="W70" s="86">
        <v>11</v>
      </c>
      <c r="X70" s="86" t="str">
        <f t="shared" ref="X70:X133" si="15">V70&amp;"|"&amp;W70</f>
        <v>20-24|11</v>
      </c>
      <c r="Y70" s="86">
        <v>5</v>
      </c>
      <c r="Z70" s="86" t="s">
        <v>45</v>
      </c>
      <c r="AC70" s="87" t="s">
        <v>803</v>
      </c>
      <c r="AD70" s="86">
        <v>7</v>
      </c>
      <c r="AE70" s="86" t="str">
        <f t="shared" ref="AE70:AE133" si="16">AC70&amp;"|"&amp;AD70</f>
        <v>18-19|7</v>
      </c>
      <c r="AF70" s="86">
        <v>4</v>
      </c>
      <c r="AG70" s="86" t="s">
        <v>44</v>
      </c>
      <c r="AJ70" s="87" t="s">
        <v>63</v>
      </c>
      <c r="AK70" s="86">
        <v>19</v>
      </c>
      <c r="AL70" s="86" t="str">
        <f t="shared" ref="AL70:AL133" si="17">AJ70&amp;"|"&amp;AK70</f>
        <v>20-24|19</v>
      </c>
      <c r="AM70" s="86">
        <v>14</v>
      </c>
      <c r="AN70" s="86" t="s">
        <v>54</v>
      </c>
      <c r="AQ70" s="87" t="s">
        <v>803</v>
      </c>
      <c r="AR70" s="86">
        <v>4</v>
      </c>
      <c r="AS70" s="86" t="str">
        <f t="shared" ref="AS70:AS133" si="18">AQ70&amp;"|"&amp;AR70</f>
        <v>18-19|4</v>
      </c>
      <c r="AT70" s="86">
        <v>1</v>
      </c>
      <c r="AU70" s="89" t="s">
        <v>41</v>
      </c>
      <c r="AX70" s="87" t="s">
        <v>63</v>
      </c>
      <c r="AY70" s="86">
        <v>11</v>
      </c>
      <c r="AZ70" s="86" t="str">
        <f t="shared" ref="AZ70:AZ133" si="19">AX70&amp;"|"&amp;AY70</f>
        <v>20-24|11</v>
      </c>
      <c r="BA70" s="86">
        <v>7</v>
      </c>
      <c r="BB70" s="86" t="s">
        <v>47</v>
      </c>
      <c r="BE70" s="87" t="s">
        <v>770</v>
      </c>
      <c r="BF70" s="86">
        <v>65</v>
      </c>
      <c r="BG70" s="86" t="str">
        <f t="shared" ref="BG70:BG133" si="20">BE70&amp;"|"&amp;BF70</f>
        <v>16-17|65</v>
      </c>
      <c r="BH70" s="86">
        <v>9</v>
      </c>
      <c r="BI70" s="89" t="s">
        <v>49</v>
      </c>
      <c r="BL70" s="87" t="s">
        <v>64</v>
      </c>
      <c r="BM70" s="86">
        <v>14</v>
      </c>
      <c r="BN70" s="86" t="str">
        <f t="shared" ref="BN70:BN133" si="21">BL70&amp;"|"&amp;BM70</f>
        <v>25-29|14</v>
      </c>
      <c r="BO70" s="86">
        <v>14</v>
      </c>
      <c r="BP70" s="86" t="s">
        <v>54</v>
      </c>
      <c r="BS70" s="87" t="s">
        <v>64</v>
      </c>
      <c r="BT70" s="86">
        <v>14</v>
      </c>
      <c r="BU70" s="86" t="str">
        <f t="shared" ref="BU70:BU133" si="22">BS70&amp;"|"&amp;BT70</f>
        <v>25-29|14</v>
      </c>
      <c r="BV70" s="86">
        <v>17</v>
      </c>
      <c r="BW70" s="86" t="s">
        <v>57</v>
      </c>
      <c r="BZ70" s="87" t="s">
        <v>64</v>
      </c>
      <c r="CA70" s="86">
        <v>14</v>
      </c>
      <c r="CB70" s="86" t="str">
        <f t="shared" ref="CB70:CB133" si="23">BZ70&amp;"|"&amp;CA70</f>
        <v>25-29|14</v>
      </c>
      <c r="CC70" s="86">
        <v>17</v>
      </c>
      <c r="CD70" s="86" t="s">
        <v>57</v>
      </c>
    </row>
    <row r="71" spans="1:82">
      <c r="A71" s="87" t="s">
        <v>770</v>
      </c>
      <c r="B71" s="86">
        <v>66</v>
      </c>
      <c r="C71" s="86" t="str">
        <f t="shared" si="12"/>
        <v>16-17|66</v>
      </c>
      <c r="D71" s="86">
        <v>19</v>
      </c>
      <c r="E71" s="86" t="s">
        <v>59</v>
      </c>
      <c r="H71" s="87" t="s">
        <v>803</v>
      </c>
      <c r="I71" s="86">
        <v>29</v>
      </c>
      <c r="J71" s="86" t="str">
        <f t="shared" si="13"/>
        <v>18-19|29</v>
      </c>
      <c r="K71" s="86">
        <v>13</v>
      </c>
      <c r="L71" s="86" t="s">
        <v>53</v>
      </c>
      <c r="O71" s="87" t="s">
        <v>803</v>
      </c>
      <c r="P71" s="86">
        <v>17</v>
      </c>
      <c r="Q71" s="86" t="str">
        <f t="shared" si="14"/>
        <v>18-19|17</v>
      </c>
      <c r="R71" s="86">
        <v>4</v>
      </c>
      <c r="S71" s="86" t="s">
        <v>44</v>
      </c>
      <c r="V71" s="87" t="s">
        <v>63</v>
      </c>
      <c r="W71" s="86">
        <v>12</v>
      </c>
      <c r="X71" s="86" t="str">
        <f t="shared" si="15"/>
        <v>20-24|12</v>
      </c>
      <c r="Y71" s="86">
        <v>6</v>
      </c>
      <c r="Z71" s="86" t="s">
        <v>46</v>
      </c>
      <c r="AC71" s="87" t="s">
        <v>803</v>
      </c>
      <c r="AD71" s="86">
        <v>8</v>
      </c>
      <c r="AE71" s="86" t="str">
        <f t="shared" si="16"/>
        <v>18-19|8</v>
      </c>
      <c r="AF71" s="86">
        <v>4</v>
      </c>
      <c r="AG71" s="86" t="s">
        <v>44</v>
      </c>
      <c r="AJ71" s="87" t="s">
        <v>63</v>
      </c>
      <c r="AK71" s="86">
        <v>20</v>
      </c>
      <c r="AL71" s="86" t="str">
        <f t="shared" si="17"/>
        <v>20-24|20</v>
      </c>
      <c r="AM71" s="86">
        <v>15</v>
      </c>
      <c r="AN71" s="86" t="s">
        <v>55</v>
      </c>
      <c r="AQ71" s="87" t="s">
        <v>803</v>
      </c>
      <c r="AR71" s="86">
        <v>5</v>
      </c>
      <c r="AS71" s="86" t="str">
        <f t="shared" si="18"/>
        <v>18-19|5</v>
      </c>
      <c r="AT71" s="86">
        <v>1</v>
      </c>
      <c r="AU71" s="89" t="s">
        <v>41</v>
      </c>
      <c r="AX71" s="87" t="s">
        <v>63</v>
      </c>
      <c r="AY71" s="86">
        <v>12</v>
      </c>
      <c r="AZ71" s="86" t="str">
        <f t="shared" si="19"/>
        <v>20-24|12</v>
      </c>
      <c r="BA71" s="86">
        <v>8</v>
      </c>
      <c r="BB71" s="86" t="s">
        <v>48</v>
      </c>
      <c r="BE71" s="87" t="s">
        <v>770</v>
      </c>
      <c r="BF71" s="86">
        <v>66</v>
      </c>
      <c r="BG71" s="86" t="str">
        <f t="shared" si="20"/>
        <v>16-17|66</v>
      </c>
      <c r="BH71" s="86">
        <v>9</v>
      </c>
      <c r="BI71" s="89" t="s">
        <v>49</v>
      </c>
      <c r="BL71" s="87" t="s">
        <v>64</v>
      </c>
      <c r="BM71" s="86">
        <v>15</v>
      </c>
      <c r="BN71" s="86" t="str">
        <f t="shared" si="21"/>
        <v>25-29|15</v>
      </c>
      <c r="BO71" s="86">
        <v>16</v>
      </c>
      <c r="BP71" s="86" t="s">
        <v>56</v>
      </c>
      <c r="BS71" s="87" t="s">
        <v>64</v>
      </c>
      <c r="BT71" s="86">
        <v>15</v>
      </c>
      <c r="BU71" s="86" t="str">
        <f t="shared" si="22"/>
        <v>25-29|15</v>
      </c>
      <c r="BV71" s="86">
        <v>18</v>
      </c>
      <c r="BW71" s="86" t="s">
        <v>58</v>
      </c>
      <c r="BZ71" s="87" t="s">
        <v>64</v>
      </c>
      <c r="CA71" s="86">
        <v>15</v>
      </c>
      <c r="CB71" s="86" t="str">
        <f t="shared" si="23"/>
        <v>25-29|15</v>
      </c>
      <c r="CC71" s="86">
        <v>18</v>
      </c>
      <c r="CD71" s="86" t="s">
        <v>58</v>
      </c>
    </row>
    <row r="72" spans="1:82">
      <c r="A72" s="93" t="s">
        <v>803</v>
      </c>
      <c r="B72" s="86">
        <v>0</v>
      </c>
      <c r="C72" s="86" t="str">
        <f t="shared" si="12"/>
        <v>18-19|0</v>
      </c>
      <c r="D72" s="86">
        <v>1</v>
      </c>
      <c r="E72" s="86" t="s">
        <v>41</v>
      </c>
      <c r="H72" s="87" t="s">
        <v>803</v>
      </c>
      <c r="I72" s="86">
        <v>30</v>
      </c>
      <c r="J72" s="86" t="str">
        <f t="shared" si="13"/>
        <v>18-19|30</v>
      </c>
      <c r="K72" s="86">
        <v>14</v>
      </c>
      <c r="L72" s="86" t="s">
        <v>54</v>
      </c>
      <c r="O72" s="87" t="s">
        <v>803</v>
      </c>
      <c r="P72" s="86">
        <v>18</v>
      </c>
      <c r="Q72" s="86" t="str">
        <f t="shared" si="14"/>
        <v>18-19|18</v>
      </c>
      <c r="R72" s="86">
        <v>5</v>
      </c>
      <c r="S72" s="86" t="s">
        <v>45</v>
      </c>
      <c r="V72" s="87" t="s">
        <v>63</v>
      </c>
      <c r="W72" s="86">
        <v>13</v>
      </c>
      <c r="X72" s="86" t="str">
        <f t="shared" si="15"/>
        <v>20-24|13</v>
      </c>
      <c r="Y72" s="86">
        <v>6</v>
      </c>
      <c r="Z72" s="86" t="s">
        <v>46</v>
      </c>
      <c r="AC72" s="87" t="s">
        <v>803</v>
      </c>
      <c r="AD72" s="86">
        <v>9</v>
      </c>
      <c r="AE72" s="86" t="str">
        <f t="shared" si="16"/>
        <v>18-19|9</v>
      </c>
      <c r="AF72" s="86">
        <v>4</v>
      </c>
      <c r="AG72" s="86" t="s">
        <v>44</v>
      </c>
      <c r="AJ72" s="87" t="s">
        <v>63</v>
      </c>
      <c r="AK72" s="86">
        <v>21</v>
      </c>
      <c r="AL72" s="86" t="str">
        <f t="shared" si="17"/>
        <v>20-24|21</v>
      </c>
      <c r="AM72" s="86">
        <v>17</v>
      </c>
      <c r="AN72" s="86" t="s">
        <v>57</v>
      </c>
      <c r="AQ72" s="87" t="s">
        <v>803</v>
      </c>
      <c r="AR72" s="86">
        <v>6</v>
      </c>
      <c r="AS72" s="86" t="str">
        <f t="shared" si="18"/>
        <v>18-19|6</v>
      </c>
      <c r="AT72" s="86">
        <v>1</v>
      </c>
      <c r="AU72" s="89" t="s">
        <v>41</v>
      </c>
      <c r="AX72" s="87" t="s">
        <v>63</v>
      </c>
      <c r="AY72" s="86">
        <v>13</v>
      </c>
      <c r="AZ72" s="86" t="str">
        <f t="shared" si="19"/>
        <v>20-24|13</v>
      </c>
      <c r="BA72" s="86">
        <v>8</v>
      </c>
      <c r="BB72" s="86" t="s">
        <v>48</v>
      </c>
      <c r="BE72" s="87" t="s">
        <v>770</v>
      </c>
      <c r="BF72" s="86">
        <v>67</v>
      </c>
      <c r="BG72" s="86" t="str">
        <f t="shared" si="20"/>
        <v>16-17|67</v>
      </c>
      <c r="BH72" s="86">
        <v>9</v>
      </c>
      <c r="BI72" s="89" t="s">
        <v>49</v>
      </c>
      <c r="BL72" s="87" t="s">
        <v>64</v>
      </c>
      <c r="BM72" s="86">
        <v>16</v>
      </c>
      <c r="BN72" s="86" t="str">
        <f t="shared" si="21"/>
        <v>25-29|16</v>
      </c>
      <c r="BO72" s="86">
        <v>18</v>
      </c>
      <c r="BP72" s="86" t="s">
        <v>58</v>
      </c>
      <c r="BS72" s="87" t="s">
        <v>64</v>
      </c>
      <c r="BT72" s="86">
        <v>16</v>
      </c>
      <c r="BU72" s="86" t="str">
        <f t="shared" si="22"/>
        <v>25-29|16</v>
      </c>
      <c r="BV72" s="86">
        <v>19</v>
      </c>
      <c r="BW72" s="86" t="s">
        <v>59</v>
      </c>
      <c r="BZ72" s="87" t="s">
        <v>64</v>
      </c>
      <c r="CA72" s="86">
        <v>16</v>
      </c>
      <c r="CB72" s="86" t="str">
        <f t="shared" si="23"/>
        <v>25-29|16</v>
      </c>
      <c r="CC72" s="86">
        <v>19</v>
      </c>
      <c r="CD72" s="89" t="s">
        <v>59</v>
      </c>
    </row>
    <row r="73" spans="1:82">
      <c r="A73" s="87" t="s">
        <v>803</v>
      </c>
      <c r="B73" s="86">
        <v>1</v>
      </c>
      <c r="C73" s="86" t="str">
        <f t="shared" si="12"/>
        <v>18-19|1</v>
      </c>
      <c r="D73" s="86">
        <v>1</v>
      </c>
      <c r="E73" s="86" t="s">
        <v>41</v>
      </c>
      <c r="H73" s="87" t="s">
        <v>803</v>
      </c>
      <c r="I73" s="86">
        <v>31</v>
      </c>
      <c r="J73" s="86" t="str">
        <f t="shared" si="13"/>
        <v>18-19|31</v>
      </c>
      <c r="K73" s="86">
        <v>15</v>
      </c>
      <c r="L73" s="86" t="s">
        <v>55</v>
      </c>
      <c r="O73" s="87" t="s">
        <v>803</v>
      </c>
      <c r="P73" s="86">
        <v>19</v>
      </c>
      <c r="Q73" s="86" t="str">
        <f t="shared" si="14"/>
        <v>18-19|19</v>
      </c>
      <c r="R73" s="86">
        <v>5</v>
      </c>
      <c r="S73" s="86" t="s">
        <v>45</v>
      </c>
      <c r="V73" s="87" t="s">
        <v>63</v>
      </c>
      <c r="W73" s="86">
        <v>14</v>
      </c>
      <c r="X73" s="86" t="str">
        <f t="shared" si="15"/>
        <v>20-24|14</v>
      </c>
      <c r="Y73" s="86">
        <v>7</v>
      </c>
      <c r="Z73" s="86" t="s">
        <v>47</v>
      </c>
      <c r="AC73" s="87" t="s">
        <v>803</v>
      </c>
      <c r="AD73" s="86">
        <v>10</v>
      </c>
      <c r="AE73" s="86" t="str">
        <f t="shared" si="16"/>
        <v>18-19|10</v>
      </c>
      <c r="AF73" s="86">
        <v>4</v>
      </c>
      <c r="AG73" s="86" t="s">
        <v>44</v>
      </c>
      <c r="AJ73" s="87" t="s">
        <v>63</v>
      </c>
      <c r="AK73" s="86">
        <v>22</v>
      </c>
      <c r="AL73" s="86" t="str">
        <f t="shared" si="17"/>
        <v>20-24|22</v>
      </c>
      <c r="AM73" s="86">
        <v>19</v>
      </c>
      <c r="AN73" s="86" t="s">
        <v>59</v>
      </c>
      <c r="AQ73" s="87" t="s">
        <v>803</v>
      </c>
      <c r="AR73" s="86">
        <v>7</v>
      </c>
      <c r="AS73" s="86" t="str">
        <f t="shared" si="18"/>
        <v>18-19|7</v>
      </c>
      <c r="AT73" s="86">
        <v>1</v>
      </c>
      <c r="AU73" s="89" t="s">
        <v>41</v>
      </c>
      <c r="AX73" s="87" t="s">
        <v>63</v>
      </c>
      <c r="AY73" s="86">
        <v>14</v>
      </c>
      <c r="AZ73" s="86" t="str">
        <f t="shared" si="19"/>
        <v>20-24|14</v>
      </c>
      <c r="BA73" s="86">
        <v>9</v>
      </c>
      <c r="BB73" s="86" t="s">
        <v>49</v>
      </c>
      <c r="BE73" s="87" t="s">
        <v>770</v>
      </c>
      <c r="BF73" s="86">
        <v>68</v>
      </c>
      <c r="BG73" s="86" t="str">
        <f t="shared" si="20"/>
        <v>16-17|68</v>
      </c>
      <c r="BH73" s="86">
        <v>9</v>
      </c>
      <c r="BI73" s="89" t="s">
        <v>49</v>
      </c>
      <c r="BL73" s="93" t="s">
        <v>65</v>
      </c>
      <c r="BM73" s="86">
        <v>0</v>
      </c>
      <c r="BN73" s="86" t="str">
        <f t="shared" si="21"/>
        <v>30-34|0</v>
      </c>
      <c r="BO73" s="86">
        <v>1</v>
      </c>
      <c r="BP73" s="86" t="s">
        <v>41</v>
      </c>
      <c r="BS73" s="93" t="s">
        <v>65</v>
      </c>
      <c r="BT73" s="86">
        <v>0</v>
      </c>
      <c r="BU73" s="86" t="str">
        <f t="shared" si="22"/>
        <v>30-34|0</v>
      </c>
      <c r="BV73" s="86">
        <v>1</v>
      </c>
      <c r="BW73" s="86" t="s">
        <v>41</v>
      </c>
      <c r="BZ73" s="93" t="s">
        <v>65</v>
      </c>
      <c r="CA73" s="86">
        <v>0</v>
      </c>
      <c r="CB73" s="86" t="str">
        <f t="shared" si="23"/>
        <v>30-34|0</v>
      </c>
      <c r="CC73" s="86">
        <v>1</v>
      </c>
      <c r="CD73" s="86" t="s">
        <v>41</v>
      </c>
    </row>
    <row r="74" spans="1:82">
      <c r="A74" s="87" t="s">
        <v>803</v>
      </c>
      <c r="B74" s="86">
        <v>2</v>
      </c>
      <c r="C74" s="86" t="str">
        <f t="shared" si="12"/>
        <v>18-19|2</v>
      </c>
      <c r="D74" s="86">
        <v>1</v>
      </c>
      <c r="E74" s="86" t="s">
        <v>41</v>
      </c>
      <c r="H74" s="87" t="s">
        <v>803</v>
      </c>
      <c r="I74" s="86">
        <v>32</v>
      </c>
      <c r="J74" s="86" t="str">
        <f t="shared" si="13"/>
        <v>18-19|32</v>
      </c>
      <c r="K74" s="86">
        <v>16</v>
      </c>
      <c r="L74" s="86" t="s">
        <v>56</v>
      </c>
      <c r="O74" s="87" t="s">
        <v>803</v>
      </c>
      <c r="P74" s="86">
        <v>20</v>
      </c>
      <c r="Q74" s="86" t="str">
        <f t="shared" si="14"/>
        <v>18-19|20</v>
      </c>
      <c r="R74" s="86">
        <v>6</v>
      </c>
      <c r="S74" s="86" t="s">
        <v>46</v>
      </c>
      <c r="V74" s="87" t="s">
        <v>63</v>
      </c>
      <c r="W74" s="86">
        <v>15</v>
      </c>
      <c r="X74" s="86" t="str">
        <f t="shared" si="15"/>
        <v>20-24|15</v>
      </c>
      <c r="Y74" s="86">
        <v>8</v>
      </c>
      <c r="Z74" s="86" t="s">
        <v>48</v>
      </c>
      <c r="AC74" s="87" t="s">
        <v>803</v>
      </c>
      <c r="AD74" s="86">
        <v>11</v>
      </c>
      <c r="AE74" s="86" t="str">
        <f t="shared" si="16"/>
        <v>18-19|11</v>
      </c>
      <c r="AF74" s="86">
        <v>5</v>
      </c>
      <c r="AG74" s="86" t="s">
        <v>45</v>
      </c>
      <c r="AJ74" s="93" t="s">
        <v>64</v>
      </c>
      <c r="AK74" s="86">
        <v>0</v>
      </c>
      <c r="AL74" s="86" t="str">
        <f t="shared" si="17"/>
        <v>25-29|0</v>
      </c>
      <c r="AM74" s="86">
        <v>1</v>
      </c>
      <c r="AN74" s="86" t="s">
        <v>41</v>
      </c>
      <c r="AQ74" s="87" t="s">
        <v>803</v>
      </c>
      <c r="AR74" s="86">
        <v>8</v>
      </c>
      <c r="AS74" s="86" t="str">
        <f t="shared" si="18"/>
        <v>18-19|8</v>
      </c>
      <c r="AT74" s="86">
        <v>1</v>
      </c>
      <c r="AU74" s="89" t="s">
        <v>41</v>
      </c>
      <c r="AX74" s="87" t="s">
        <v>63</v>
      </c>
      <c r="AY74" s="86">
        <v>15</v>
      </c>
      <c r="AZ74" s="86" t="str">
        <f t="shared" si="19"/>
        <v>20-24|15</v>
      </c>
      <c r="BA74" s="86">
        <v>9</v>
      </c>
      <c r="BB74" s="86" t="s">
        <v>49</v>
      </c>
      <c r="BE74" s="87" t="s">
        <v>770</v>
      </c>
      <c r="BF74" s="86">
        <v>69</v>
      </c>
      <c r="BG74" s="86" t="str">
        <f t="shared" si="20"/>
        <v>16-17|69</v>
      </c>
      <c r="BH74" s="86">
        <v>9</v>
      </c>
      <c r="BI74" s="89" t="s">
        <v>49</v>
      </c>
      <c r="BL74" s="87" t="s">
        <v>65</v>
      </c>
      <c r="BM74" s="86">
        <v>1</v>
      </c>
      <c r="BN74" s="86" t="str">
        <f t="shared" si="21"/>
        <v>30-34|1</v>
      </c>
      <c r="BO74" s="86">
        <v>1</v>
      </c>
      <c r="BP74" s="86" t="s">
        <v>41</v>
      </c>
      <c r="BS74" s="87" t="s">
        <v>65</v>
      </c>
      <c r="BT74" s="86">
        <v>1</v>
      </c>
      <c r="BU74" s="86" t="str">
        <f t="shared" si="22"/>
        <v>30-34|1</v>
      </c>
      <c r="BV74" s="86">
        <v>1</v>
      </c>
      <c r="BW74" s="86" t="s">
        <v>41</v>
      </c>
      <c r="BZ74" s="87" t="s">
        <v>65</v>
      </c>
      <c r="CA74" s="86">
        <v>1</v>
      </c>
      <c r="CB74" s="86" t="str">
        <f t="shared" si="23"/>
        <v>30-34|1</v>
      </c>
      <c r="CC74" s="86">
        <v>1</v>
      </c>
      <c r="CD74" s="86" t="s">
        <v>41</v>
      </c>
    </row>
    <row r="75" spans="1:82">
      <c r="A75" s="87" t="s">
        <v>803</v>
      </c>
      <c r="B75" s="86">
        <v>3</v>
      </c>
      <c r="C75" s="86" t="str">
        <f t="shared" si="12"/>
        <v>18-19|3</v>
      </c>
      <c r="D75" s="86">
        <v>1</v>
      </c>
      <c r="E75" s="86" t="s">
        <v>41</v>
      </c>
      <c r="H75" s="87" t="s">
        <v>803</v>
      </c>
      <c r="I75" s="86">
        <v>33</v>
      </c>
      <c r="J75" s="86" t="str">
        <f t="shared" si="13"/>
        <v>18-19|33</v>
      </c>
      <c r="K75" s="86">
        <v>17</v>
      </c>
      <c r="L75" s="86" t="s">
        <v>57</v>
      </c>
      <c r="O75" s="87" t="s">
        <v>803</v>
      </c>
      <c r="P75" s="86">
        <v>21</v>
      </c>
      <c r="Q75" s="86" t="str">
        <f t="shared" si="14"/>
        <v>18-19|21</v>
      </c>
      <c r="R75" s="86">
        <v>6</v>
      </c>
      <c r="S75" s="86" t="s">
        <v>46</v>
      </c>
      <c r="V75" s="87" t="s">
        <v>63</v>
      </c>
      <c r="W75" s="86">
        <v>16</v>
      </c>
      <c r="X75" s="86" t="str">
        <f t="shared" si="15"/>
        <v>20-24|16</v>
      </c>
      <c r="Y75" s="86">
        <v>8</v>
      </c>
      <c r="Z75" s="86" t="s">
        <v>48</v>
      </c>
      <c r="AC75" s="87" t="s">
        <v>803</v>
      </c>
      <c r="AD75" s="86">
        <v>12</v>
      </c>
      <c r="AE75" s="86" t="str">
        <f t="shared" si="16"/>
        <v>18-19|12</v>
      </c>
      <c r="AF75" s="86">
        <v>5</v>
      </c>
      <c r="AG75" s="86" t="s">
        <v>45</v>
      </c>
      <c r="AJ75" s="87" t="s">
        <v>64</v>
      </c>
      <c r="AK75" s="86">
        <v>1</v>
      </c>
      <c r="AL75" s="86" t="str">
        <f t="shared" si="17"/>
        <v>25-29|1</v>
      </c>
      <c r="AM75" s="86">
        <v>1</v>
      </c>
      <c r="AN75" s="86" t="s">
        <v>41</v>
      </c>
      <c r="AQ75" s="87" t="s">
        <v>803</v>
      </c>
      <c r="AR75" s="86">
        <v>9</v>
      </c>
      <c r="AS75" s="86" t="str">
        <f t="shared" si="18"/>
        <v>18-19|9</v>
      </c>
      <c r="AT75" s="86">
        <v>2</v>
      </c>
      <c r="AU75" s="86" t="s">
        <v>42</v>
      </c>
      <c r="AX75" s="87" t="s">
        <v>63</v>
      </c>
      <c r="AY75" s="86">
        <v>16</v>
      </c>
      <c r="AZ75" s="86" t="str">
        <f t="shared" si="19"/>
        <v>20-24|16</v>
      </c>
      <c r="BA75" s="86">
        <v>10</v>
      </c>
      <c r="BB75" s="86" t="s">
        <v>50</v>
      </c>
      <c r="BE75" s="87" t="s">
        <v>770</v>
      </c>
      <c r="BF75" s="86">
        <v>70</v>
      </c>
      <c r="BG75" s="86" t="str">
        <f t="shared" si="20"/>
        <v>16-17|70</v>
      </c>
      <c r="BH75" s="86">
        <v>9</v>
      </c>
      <c r="BI75" s="89" t="s">
        <v>49</v>
      </c>
      <c r="BL75" s="87" t="s">
        <v>65</v>
      </c>
      <c r="BM75" s="86">
        <v>2</v>
      </c>
      <c r="BN75" s="86" t="str">
        <f t="shared" si="21"/>
        <v>30-34|2</v>
      </c>
      <c r="BO75" s="86">
        <v>1</v>
      </c>
      <c r="BP75" s="86" t="s">
        <v>41</v>
      </c>
      <c r="BS75" s="87" t="s">
        <v>65</v>
      </c>
      <c r="BT75" s="86">
        <v>2</v>
      </c>
      <c r="BU75" s="86" t="str">
        <f t="shared" si="22"/>
        <v>30-34|2</v>
      </c>
      <c r="BV75" s="86">
        <v>1</v>
      </c>
      <c r="BW75" s="86" t="s">
        <v>41</v>
      </c>
      <c r="BZ75" s="87" t="s">
        <v>65</v>
      </c>
      <c r="CA75" s="86">
        <v>2</v>
      </c>
      <c r="CB75" s="86" t="str">
        <f t="shared" si="23"/>
        <v>30-34|2</v>
      </c>
      <c r="CC75" s="86">
        <v>2</v>
      </c>
      <c r="CD75" s="86" t="s">
        <v>42</v>
      </c>
    </row>
    <row r="76" spans="1:82">
      <c r="A76" s="87" t="s">
        <v>803</v>
      </c>
      <c r="B76" s="86">
        <v>4</v>
      </c>
      <c r="C76" s="86" t="str">
        <f t="shared" si="12"/>
        <v>18-19|4</v>
      </c>
      <c r="D76" s="86">
        <v>1</v>
      </c>
      <c r="E76" s="86" t="s">
        <v>41</v>
      </c>
      <c r="H76" s="87" t="s">
        <v>803</v>
      </c>
      <c r="I76" s="86">
        <v>34</v>
      </c>
      <c r="J76" s="86" t="str">
        <f t="shared" si="13"/>
        <v>18-19|34</v>
      </c>
      <c r="K76" s="86">
        <v>18</v>
      </c>
      <c r="L76" s="86" t="s">
        <v>58</v>
      </c>
      <c r="O76" s="87" t="s">
        <v>803</v>
      </c>
      <c r="P76" s="86">
        <v>22</v>
      </c>
      <c r="Q76" s="86" t="str">
        <f t="shared" si="14"/>
        <v>18-19|22</v>
      </c>
      <c r="R76" s="86">
        <v>7</v>
      </c>
      <c r="S76" s="86" t="s">
        <v>47</v>
      </c>
      <c r="V76" s="87" t="s">
        <v>63</v>
      </c>
      <c r="W76" s="86">
        <v>17</v>
      </c>
      <c r="X76" s="86" t="str">
        <f t="shared" si="15"/>
        <v>20-24|17</v>
      </c>
      <c r="Y76" s="86">
        <v>9</v>
      </c>
      <c r="Z76" s="86" t="s">
        <v>49</v>
      </c>
      <c r="AC76" s="87" t="s">
        <v>803</v>
      </c>
      <c r="AD76" s="86">
        <v>13</v>
      </c>
      <c r="AE76" s="86" t="str">
        <f t="shared" si="16"/>
        <v>18-19|13</v>
      </c>
      <c r="AF76" s="86">
        <v>5</v>
      </c>
      <c r="AG76" s="89" t="s">
        <v>45</v>
      </c>
      <c r="AJ76" s="87" t="s">
        <v>64</v>
      </c>
      <c r="AK76" s="86">
        <v>2</v>
      </c>
      <c r="AL76" s="86" t="str">
        <f t="shared" si="17"/>
        <v>25-29|2</v>
      </c>
      <c r="AM76" s="86">
        <v>1</v>
      </c>
      <c r="AN76" s="86" t="s">
        <v>41</v>
      </c>
      <c r="AQ76" s="87" t="s">
        <v>803</v>
      </c>
      <c r="AR76" s="86">
        <v>10</v>
      </c>
      <c r="AS76" s="86" t="str">
        <f t="shared" si="18"/>
        <v>18-19|10</v>
      </c>
      <c r="AT76" s="86">
        <v>2</v>
      </c>
      <c r="AU76" s="86" t="s">
        <v>42</v>
      </c>
      <c r="AX76" s="87" t="s">
        <v>63</v>
      </c>
      <c r="AY76" s="86">
        <v>17</v>
      </c>
      <c r="AZ76" s="86" t="str">
        <f t="shared" si="19"/>
        <v>20-24|17</v>
      </c>
      <c r="BA76" s="86">
        <v>10</v>
      </c>
      <c r="BB76" s="86" t="s">
        <v>50</v>
      </c>
      <c r="BE76" s="87" t="s">
        <v>770</v>
      </c>
      <c r="BF76" s="86">
        <v>71</v>
      </c>
      <c r="BG76" s="86" t="str">
        <f t="shared" si="20"/>
        <v>16-17|71</v>
      </c>
      <c r="BH76" s="86">
        <v>10</v>
      </c>
      <c r="BI76" s="86" t="s">
        <v>50</v>
      </c>
      <c r="BL76" s="87" t="s">
        <v>65</v>
      </c>
      <c r="BM76" s="86">
        <v>3</v>
      </c>
      <c r="BN76" s="86" t="str">
        <f t="shared" si="21"/>
        <v>30-34|3</v>
      </c>
      <c r="BO76" s="86">
        <v>1</v>
      </c>
      <c r="BP76" s="86" t="s">
        <v>41</v>
      </c>
      <c r="BS76" s="87" t="s">
        <v>65</v>
      </c>
      <c r="BT76" s="86">
        <v>3</v>
      </c>
      <c r="BU76" s="86" t="str">
        <f t="shared" si="22"/>
        <v>30-34|3</v>
      </c>
      <c r="BV76" s="86">
        <v>2</v>
      </c>
      <c r="BW76" s="86" t="s">
        <v>42</v>
      </c>
      <c r="BZ76" s="87" t="s">
        <v>65</v>
      </c>
      <c r="CA76" s="86">
        <v>3</v>
      </c>
      <c r="CB76" s="86" t="str">
        <f t="shared" si="23"/>
        <v>30-34|3</v>
      </c>
      <c r="CC76" s="86">
        <v>3</v>
      </c>
      <c r="CD76" s="86" t="s">
        <v>43</v>
      </c>
    </row>
    <row r="77" spans="1:82">
      <c r="A77" s="87" t="s">
        <v>803</v>
      </c>
      <c r="B77" s="86">
        <v>5</v>
      </c>
      <c r="C77" s="86" t="str">
        <f t="shared" si="12"/>
        <v>18-19|5</v>
      </c>
      <c r="D77" s="86">
        <v>1</v>
      </c>
      <c r="E77" s="86" t="s">
        <v>41</v>
      </c>
      <c r="H77" s="87" t="s">
        <v>803</v>
      </c>
      <c r="I77" s="86">
        <v>35</v>
      </c>
      <c r="J77" s="86" t="str">
        <f t="shared" si="13"/>
        <v>18-19|35</v>
      </c>
      <c r="K77" s="86">
        <v>19</v>
      </c>
      <c r="L77" s="86" t="s">
        <v>59</v>
      </c>
      <c r="O77" s="87" t="s">
        <v>803</v>
      </c>
      <c r="P77" s="86">
        <v>23</v>
      </c>
      <c r="Q77" s="86" t="str">
        <f t="shared" si="14"/>
        <v>18-19|23</v>
      </c>
      <c r="R77" s="86">
        <v>7</v>
      </c>
      <c r="S77" s="86" t="s">
        <v>47</v>
      </c>
      <c r="V77" s="87" t="s">
        <v>63</v>
      </c>
      <c r="W77" s="86">
        <v>18</v>
      </c>
      <c r="X77" s="86" t="str">
        <f t="shared" si="15"/>
        <v>20-24|18</v>
      </c>
      <c r="Y77" s="86">
        <v>9</v>
      </c>
      <c r="Z77" s="86" t="s">
        <v>49</v>
      </c>
      <c r="AC77" s="87" t="s">
        <v>803</v>
      </c>
      <c r="AD77" s="86">
        <v>14</v>
      </c>
      <c r="AE77" s="86" t="str">
        <f t="shared" si="16"/>
        <v>18-19|14</v>
      </c>
      <c r="AF77" s="86">
        <v>5</v>
      </c>
      <c r="AG77" s="89" t="s">
        <v>45</v>
      </c>
      <c r="AJ77" s="87" t="s">
        <v>64</v>
      </c>
      <c r="AK77" s="86">
        <v>3</v>
      </c>
      <c r="AL77" s="86" t="str">
        <f t="shared" si="17"/>
        <v>25-29|3</v>
      </c>
      <c r="AM77" s="86">
        <v>1</v>
      </c>
      <c r="AN77" s="86" t="s">
        <v>41</v>
      </c>
      <c r="AQ77" s="87" t="s">
        <v>803</v>
      </c>
      <c r="AR77" s="86">
        <v>11</v>
      </c>
      <c r="AS77" s="86" t="str">
        <f t="shared" si="18"/>
        <v>18-19|11</v>
      </c>
      <c r="AT77" s="86">
        <v>2</v>
      </c>
      <c r="AU77" s="86" t="s">
        <v>42</v>
      </c>
      <c r="AX77" s="87" t="s">
        <v>63</v>
      </c>
      <c r="AY77" s="86">
        <v>18</v>
      </c>
      <c r="AZ77" s="86" t="str">
        <f t="shared" si="19"/>
        <v>20-24|18</v>
      </c>
      <c r="BA77" s="86">
        <v>11</v>
      </c>
      <c r="BB77" s="86" t="s">
        <v>51</v>
      </c>
      <c r="BE77" s="87" t="s">
        <v>770</v>
      </c>
      <c r="BF77" s="86">
        <v>72</v>
      </c>
      <c r="BG77" s="86" t="str">
        <f t="shared" si="20"/>
        <v>16-17|72</v>
      </c>
      <c r="BH77" s="86">
        <v>10</v>
      </c>
      <c r="BI77" s="86" t="s">
        <v>50</v>
      </c>
      <c r="BL77" s="87" t="s">
        <v>65</v>
      </c>
      <c r="BM77" s="86">
        <v>4</v>
      </c>
      <c r="BN77" s="86" t="str">
        <f t="shared" si="21"/>
        <v>30-34|4</v>
      </c>
      <c r="BO77" s="86">
        <v>2</v>
      </c>
      <c r="BP77" s="86" t="s">
        <v>42</v>
      </c>
      <c r="BS77" s="87" t="s">
        <v>65</v>
      </c>
      <c r="BT77" s="86">
        <v>4</v>
      </c>
      <c r="BU77" s="86" t="str">
        <f t="shared" si="22"/>
        <v>30-34|4</v>
      </c>
      <c r="BV77" s="86">
        <v>4</v>
      </c>
      <c r="BW77" s="86" t="s">
        <v>44</v>
      </c>
      <c r="BZ77" s="87" t="s">
        <v>65</v>
      </c>
      <c r="CA77" s="86">
        <v>4</v>
      </c>
      <c r="CB77" s="86" t="str">
        <f t="shared" si="23"/>
        <v>30-34|4</v>
      </c>
      <c r="CC77" s="86">
        <v>4</v>
      </c>
      <c r="CD77" s="86" t="s">
        <v>44</v>
      </c>
    </row>
    <row r="78" spans="1:82">
      <c r="A78" s="87" t="s">
        <v>803</v>
      </c>
      <c r="B78" s="86">
        <v>6</v>
      </c>
      <c r="C78" s="86" t="str">
        <f t="shared" si="12"/>
        <v>18-19|6</v>
      </c>
      <c r="D78" s="86">
        <v>1</v>
      </c>
      <c r="E78" s="86" t="s">
        <v>41</v>
      </c>
      <c r="H78" s="87" t="s">
        <v>803</v>
      </c>
      <c r="I78" s="86">
        <v>36</v>
      </c>
      <c r="J78" s="86" t="str">
        <f t="shared" si="13"/>
        <v>18-19|36</v>
      </c>
      <c r="K78" s="86">
        <v>19</v>
      </c>
      <c r="L78" s="86" t="s">
        <v>59</v>
      </c>
      <c r="O78" s="87" t="s">
        <v>803</v>
      </c>
      <c r="P78" s="86">
        <v>24</v>
      </c>
      <c r="Q78" s="86" t="str">
        <f t="shared" si="14"/>
        <v>18-19|24</v>
      </c>
      <c r="R78" s="86">
        <v>8</v>
      </c>
      <c r="S78" s="86" t="s">
        <v>48</v>
      </c>
      <c r="V78" s="87" t="s">
        <v>63</v>
      </c>
      <c r="W78" s="86">
        <v>19</v>
      </c>
      <c r="X78" s="86" t="str">
        <f t="shared" si="15"/>
        <v>20-24|19</v>
      </c>
      <c r="Y78" s="86">
        <v>10</v>
      </c>
      <c r="Z78" s="86" t="s">
        <v>50</v>
      </c>
      <c r="AC78" s="87" t="s">
        <v>803</v>
      </c>
      <c r="AD78" s="86">
        <v>15</v>
      </c>
      <c r="AE78" s="86" t="str">
        <f t="shared" si="16"/>
        <v>18-19|15</v>
      </c>
      <c r="AF78" s="86">
        <v>6</v>
      </c>
      <c r="AG78" s="86" t="s">
        <v>46</v>
      </c>
      <c r="AJ78" s="87" t="s">
        <v>64</v>
      </c>
      <c r="AK78" s="86">
        <v>4</v>
      </c>
      <c r="AL78" s="86" t="str">
        <f t="shared" si="17"/>
        <v>25-29|4</v>
      </c>
      <c r="AM78" s="86">
        <v>2</v>
      </c>
      <c r="AN78" s="86" t="s">
        <v>42</v>
      </c>
      <c r="AQ78" s="87" t="s">
        <v>803</v>
      </c>
      <c r="AR78" s="86">
        <v>12</v>
      </c>
      <c r="AS78" s="86" t="str">
        <f t="shared" si="18"/>
        <v>18-19|12</v>
      </c>
      <c r="AT78" s="86">
        <v>3</v>
      </c>
      <c r="AU78" s="86" t="s">
        <v>43</v>
      </c>
      <c r="AX78" s="87" t="s">
        <v>63</v>
      </c>
      <c r="AY78" s="86">
        <v>19</v>
      </c>
      <c r="AZ78" s="86" t="str">
        <f t="shared" si="19"/>
        <v>20-24|19</v>
      </c>
      <c r="BA78" s="86">
        <v>12</v>
      </c>
      <c r="BB78" s="86" t="s">
        <v>52</v>
      </c>
      <c r="BE78" s="87" t="s">
        <v>770</v>
      </c>
      <c r="BF78" s="86">
        <v>73</v>
      </c>
      <c r="BG78" s="86" t="str">
        <f t="shared" si="20"/>
        <v>16-17|73</v>
      </c>
      <c r="BH78" s="86">
        <v>10</v>
      </c>
      <c r="BI78" s="86" t="s">
        <v>50</v>
      </c>
      <c r="BL78" s="87" t="s">
        <v>65</v>
      </c>
      <c r="BM78" s="86">
        <v>5</v>
      </c>
      <c r="BN78" s="86" t="str">
        <f t="shared" si="21"/>
        <v>30-34|5</v>
      </c>
      <c r="BO78" s="86">
        <v>3</v>
      </c>
      <c r="BP78" s="86" t="s">
        <v>43</v>
      </c>
      <c r="BS78" s="87" t="s">
        <v>65</v>
      </c>
      <c r="BT78" s="86">
        <v>5</v>
      </c>
      <c r="BU78" s="86" t="str">
        <f t="shared" si="22"/>
        <v>30-34|5</v>
      </c>
      <c r="BV78" s="86">
        <v>6</v>
      </c>
      <c r="BW78" s="86" t="s">
        <v>46</v>
      </c>
      <c r="BZ78" s="87" t="s">
        <v>65</v>
      </c>
      <c r="CA78" s="86">
        <v>5</v>
      </c>
      <c r="CB78" s="86" t="str">
        <f t="shared" si="23"/>
        <v>30-34|5</v>
      </c>
      <c r="CC78" s="86">
        <v>5</v>
      </c>
      <c r="CD78" s="86" t="s">
        <v>45</v>
      </c>
    </row>
    <row r="79" spans="1:82">
      <c r="A79" s="87" t="s">
        <v>803</v>
      </c>
      <c r="B79" s="86">
        <v>7</v>
      </c>
      <c r="C79" s="86" t="str">
        <f t="shared" si="12"/>
        <v>18-19|7</v>
      </c>
      <c r="D79" s="86">
        <v>1</v>
      </c>
      <c r="E79" s="86" t="s">
        <v>41</v>
      </c>
      <c r="H79" s="93" t="s">
        <v>63</v>
      </c>
      <c r="I79" s="86">
        <v>0</v>
      </c>
      <c r="J79" s="86" t="str">
        <f t="shared" si="13"/>
        <v>20-24|0</v>
      </c>
      <c r="K79" s="86">
        <v>1</v>
      </c>
      <c r="L79" s="86" t="s">
        <v>41</v>
      </c>
      <c r="O79" s="87" t="s">
        <v>803</v>
      </c>
      <c r="P79" s="86">
        <v>25</v>
      </c>
      <c r="Q79" s="86" t="str">
        <f t="shared" si="14"/>
        <v>18-19|25</v>
      </c>
      <c r="R79" s="86">
        <v>8</v>
      </c>
      <c r="S79" s="86" t="s">
        <v>48</v>
      </c>
      <c r="V79" s="87" t="s">
        <v>63</v>
      </c>
      <c r="W79" s="86">
        <v>20</v>
      </c>
      <c r="X79" s="86" t="str">
        <f t="shared" si="15"/>
        <v>20-24|20</v>
      </c>
      <c r="Y79" s="86">
        <v>11</v>
      </c>
      <c r="Z79" s="86" t="s">
        <v>51</v>
      </c>
      <c r="AC79" s="87" t="s">
        <v>803</v>
      </c>
      <c r="AD79" s="86">
        <v>16</v>
      </c>
      <c r="AE79" s="86" t="str">
        <f t="shared" si="16"/>
        <v>18-19|16</v>
      </c>
      <c r="AF79" s="86">
        <v>6</v>
      </c>
      <c r="AG79" s="86" t="s">
        <v>46</v>
      </c>
      <c r="AJ79" s="87" t="s">
        <v>64</v>
      </c>
      <c r="AK79" s="86">
        <v>5</v>
      </c>
      <c r="AL79" s="86" t="str">
        <f t="shared" si="17"/>
        <v>25-29|5</v>
      </c>
      <c r="AM79" s="86">
        <v>3</v>
      </c>
      <c r="AN79" s="86" t="s">
        <v>43</v>
      </c>
      <c r="AQ79" s="87" t="s">
        <v>803</v>
      </c>
      <c r="AR79" s="86">
        <v>13</v>
      </c>
      <c r="AS79" s="86" t="str">
        <f t="shared" si="18"/>
        <v>18-19|13</v>
      </c>
      <c r="AT79" s="86">
        <v>3</v>
      </c>
      <c r="AU79" s="86" t="s">
        <v>43</v>
      </c>
      <c r="AX79" s="87" t="s">
        <v>63</v>
      </c>
      <c r="AY79" s="86">
        <v>20</v>
      </c>
      <c r="AZ79" s="86" t="str">
        <f t="shared" si="19"/>
        <v>20-24|20</v>
      </c>
      <c r="BA79" s="86">
        <v>13</v>
      </c>
      <c r="BB79" s="86" t="s">
        <v>53</v>
      </c>
      <c r="BE79" s="87" t="s">
        <v>770</v>
      </c>
      <c r="BF79" s="86">
        <v>74</v>
      </c>
      <c r="BG79" s="86" t="str">
        <f t="shared" si="20"/>
        <v>16-17|74</v>
      </c>
      <c r="BH79" s="86">
        <v>10</v>
      </c>
      <c r="BI79" s="86" t="s">
        <v>50</v>
      </c>
      <c r="BL79" s="87" t="s">
        <v>65</v>
      </c>
      <c r="BM79" s="86">
        <v>6</v>
      </c>
      <c r="BN79" s="86" t="str">
        <f t="shared" si="21"/>
        <v>30-34|6</v>
      </c>
      <c r="BO79" s="86">
        <v>4</v>
      </c>
      <c r="BP79" s="86" t="s">
        <v>44</v>
      </c>
      <c r="BS79" s="87" t="s">
        <v>65</v>
      </c>
      <c r="BT79" s="86">
        <v>6</v>
      </c>
      <c r="BU79" s="86" t="str">
        <f t="shared" si="22"/>
        <v>30-34|6</v>
      </c>
      <c r="BV79" s="86">
        <v>7</v>
      </c>
      <c r="BW79" s="89" t="s">
        <v>47</v>
      </c>
      <c r="BZ79" s="87" t="s">
        <v>65</v>
      </c>
      <c r="CA79" s="86">
        <v>6</v>
      </c>
      <c r="CB79" s="86" t="str">
        <f t="shared" si="23"/>
        <v>30-34|6</v>
      </c>
      <c r="CC79" s="86">
        <v>7</v>
      </c>
      <c r="CD79" s="86" t="s">
        <v>47</v>
      </c>
    </row>
    <row r="80" spans="1:82">
      <c r="A80" s="87" t="s">
        <v>803</v>
      </c>
      <c r="B80" s="86">
        <v>8</v>
      </c>
      <c r="C80" s="86" t="str">
        <f t="shared" si="12"/>
        <v>18-19|8</v>
      </c>
      <c r="D80" s="86">
        <v>2</v>
      </c>
      <c r="E80" s="86" t="s">
        <v>42</v>
      </c>
      <c r="H80" s="87" t="s">
        <v>63</v>
      </c>
      <c r="I80" s="86">
        <v>1</v>
      </c>
      <c r="J80" s="86" t="str">
        <f t="shared" si="13"/>
        <v>20-24|1</v>
      </c>
      <c r="K80" s="86">
        <v>1</v>
      </c>
      <c r="L80" s="86" t="s">
        <v>41</v>
      </c>
      <c r="O80" s="87" t="s">
        <v>803</v>
      </c>
      <c r="P80" s="86">
        <v>26</v>
      </c>
      <c r="Q80" s="86" t="str">
        <f t="shared" si="14"/>
        <v>18-19|26</v>
      </c>
      <c r="R80" s="86">
        <v>9</v>
      </c>
      <c r="S80" s="86" t="s">
        <v>49</v>
      </c>
      <c r="V80" s="87" t="s">
        <v>63</v>
      </c>
      <c r="W80" s="86">
        <v>21</v>
      </c>
      <c r="X80" s="86" t="str">
        <f t="shared" si="15"/>
        <v>20-24|21</v>
      </c>
      <c r="Y80" s="86">
        <v>11</v>
      </c>
      <c r="Z80" s="86" t="s">
        <v>51</v>
      </c>
      <c r="AC80" s="87" t="s">
        <v>803</v>
      </c>
      <c r="AD80" s="86">
        <v>17</v>
      </c>
      <c r="AE80" s="86" t="str">
        <f t="shared" si="16"/>
        <v>18-19|17</v>
      </c>
      <c r="AF80" s="86">
        <v>6</v>
      </c>
      <c r="AG80" s="86" t="s">
        <v>46</v>
      </c>
      <c r="AJ80" s="87" t="s">
        <v>64</v>
      </c>
      <c r="AK80" s="86">
        <v>6</v>
      </c>
      <c r="AL80" s="86" t="str">
        <f t="shared" si="17"/>
        <v>25-29|6</v>
      </c>
      <c r="AM80" s="86">
        <v>4</v>
      </c>
      <c r="AN80" s="86" t="s">
        <v>44</v>
      </c>
      <c r="AQ80" s="87" t="s">
        <v>803</v>
      </c>
      <c r="AR80" s="86">
        <v>14</v>
      </c>
      <c r="AS80" s="86" t="str">
        <f t="shared" si="18"/>
        <v>18-19|14</v>
      </c>
      <c r="AT80" s="86">
        <v>3</v>
      </c>
      <c r="AU80" s="86" t="s">
        <v>43</v>
      </c>
      <c r="AX80" s="87" t="s">
        <v>63</v>
      </c>
      <c r="AY80" s="86">
        <v>21</v>
      </c>
      <c r="AZ80" s="86" t="str">
        <f t="shared" si="19"/>
        <v>20-24|21</v>
      </c>
      <c r="BA80" s="86">
        <v>13</v>
      </c>
      <c r="BB80" s="86" t="s">
        <v>53</v>
      </c>
      <c r="BE80" s="87" t="s">
        <v>770</v>
      </c>
      <c r="BF80" s="86">
        <v>75</v>
      </c>
      <c r="BG80" s="86" t="str">
        <f t="shared" si="20"/>
        <v>16-17|75</v>
      </c>
      <c r="BH80" s="86">
        <v>10</v>
      </c>
      <c r="BI80" s="86" t="s">
        <v>50</v>
      </c>
      <c r="BL80" s="87" t="s">
        <v>65</v>
      </c>
      <c r="BM80" s="86">
        <v>7</v>
      </c>
      <c r="BN80" s="86" t="str">
        <f t="shared" si="21"/>
        <v>30-34|7</v>
      </c>
      <c r="BO80" s="86">
        <v>6</v>
      </c>
      <c r="BP80" s="86" t="s">
        <v>46</v>
      </c>
      <c r="BS80" s="87" t="s">
        <v>65</v>
      </c>
      <c r="BT80" s="86">
        <v>7</v>
      </c>
      <c r="BU80" s="86" t="str">
        <f t="shared" si="22"/>
        <v>30-34|7</v>
      </c>
      <c r="BV80" s="86">
        <v>8</v>
      </c>
      <c r="BW80" s="86" t="s">
        <v>48</v>
      </c>
      <c r="BZ80" s="87" t="s">
        <v>65</v>
      </c>
      <c r="CA80" s="86">
        <v>7</v>
      </c>
      <c r="CB80" s="86" t="str">
        <f t="shared" si="23"/>
        <v>30-34|7</v>
      </c>
      <c r="CC80" s="86">
        <v>8</v>
      </c>
      <c r="CD80" s="86" t="s">
        <v>48</v>
      </c>
    </row>
    <row r="81" spans="1:82">
      <c r="A81" s="87" t="s">
        <v>803</v>
      </c>
      <c r="B81" s="86">
        <v>9</v>
      </c>
      <c r="C81" s="86" t="str">
        <f t="shared" si="12"/>
        <v>18-19|9</v>
      </c>
      <c r="D81" s="86">
        <v>2</v>
      </c>
      <c r="E81" s="86" t="s">
        <v>42</v>
      </c>
      <c r="H81" s="87" t="s">
        <v>63</v>
      </c>
      <c r="I81" s="86">
        <v>2</v>
      </c>
      <c r="J81" s="86" t="str">
        <f t="shared" si="13"/>
        <v>20-24|2</v>
      </c>
      <c r="K81" s="86">
        <v>1</v>
      </c>
      <c r="L81" s="86" t="s">
        <v>41</v>
      </c>
      <c r="O81" s="87" t="s">
        <v>803</v>
      </c>
      <c r="P81" s="86">
        <v>27</v>
      </c>
      <c r="Q81" s="86" t="str">
        <f t="shared" si="14"/>
        <v>18-19|27</v>
      </c>
      <c r="R81" s="86">
        <v>9</v>
      </c>
      <c r="S81" s="86" t="s">
        <v>49</v>
      </c>
      <c r="V81" s="87" t="s">
        <v>63</v>
      </c>
      <c r="W81" s="86">
        <v>22</v>
      </c>
      <c r="X81" s="86" t="str">
        <f t="shared" si="15"/>
        <v>20-24|22</v>
      </c>
      <c r="Y81" s="86">
        <v>12</v>
      </c>
      <c r="Z81" s="86" t="s">
        <v>52</v>
      </c>
      <c r="AC81" s="87" t="s">
        <v>803</v>
      </c>
      <c r="AD81" s="86">
        <v>18</v>
      </c>
      <c r="AE81" s="86" t="str">
        <f t="shared" si="16"/>
        <v>18-19|18</v>
      </c>
      <c r="AF81" s="86">
        <v>6</v>
      </c>
      <c r="AG81" s="86" t="s">
        <v>46</v>
      </c>
      <c r="AJ81" s="87" t="s">
        <v>64</v>
      </c>
      <c r="AK81" s="86">
        <v>7</v>
      </c>
      <c r="AL81" s="86" t="str">
        <f t="shared" si="17"/>
        <v>25-29|7</v>
      </c>
      <c r="AM81" s="86">
        <v>5</v>
      </c>
      <c r="AN81" s="86" t="s">
        <v>45</v>
      </c>
      <c r="AQ81" s="87" t="s">
        <v>803</v>
      </c>
      <c r="AR81" s="86">
        <v>15</v>
      </c>
      <c r="AS81" s="86" t="str">
        <f t="shared" si="18"/>
        <v>18-19|15</v>
      </c>
      <c r="AT81" s="86">
        <v>4</v>
      </c>
      <c r="AU81" s="86" t="s">
        <v>44</v>
      </c>
      <c r="AX81" s="87" t="s">
        <v>63</v>
      </c>
      <c r="AY81" s="86">
        <v>22</v>
      </c>
      <c r="AZ81" s="86" t="str">
        <f t="shared" si="19"/>
        <v>20-24|22</v>
      </c>
      <c r="BA81" s="86">
        <v>14</v>
      </c>
      <c r="BB81" s="86" t="s">
        <v>54</v>
      </c>
      <c r="BE81" s="87" t="s">
        <v>770</v>
      </c>
      <c r="BF81" s="86">
        <v>76</v>
      </c>
      <c r="BG81" s="86" t="str">
        <f t="shared" si="20"/>
        <v>16-17|76</v>
      </c>
      <c r="BH81" s="86">
        <v>11</v>
      </c>
      <c r="BI81" s="86" t="s">
        <v>51</v>
      </c>
      <c r="BL81" s="87" t="s">
        <v>65</v>
      </c>
      <c r="BM81" s="86">
        <v>8</v>
      </c>
      <c r="BN81" s="86" t="str">
        <f t="shared" si="21"/>
        <v>30-34|8</v>
      </c>
      <c r="BO81" s="86">
        <v>7</v>
      </c>
      <c r="BP81" s="86" t="s">
        <v>47</v>
      </c>
      <c r="BS81" s="87" t="s">
        <v>65</v>
      </c>
      <c r="BT81" s="86">
        <v>8</v>
      </c>
      <c r="BU81" s="86" t="str">
        <f t="shared" si="22"/>
        <v>30-34|8</v>
      </c>
      <c r="BV81" s="86">
        <v>9</v>
      </c>
      <c r="BW81" s="89" t="s">
        <v>49</v>
      </c>
      <c r="BZ81" s="87" t="s">
        <v>65</v>
      </c>
      <c r="CA81" s="86">
        <v>8</v>
      </c>
      <c r="CB81" s="86" t="str">
        <f t="shared" si="23"/>
        <v>30-34|8</v>
      </c>
      <c r="CC81" s="86">
        <v>9</v>
      </c>
      <c r="CD81" s="89" t="s">
        <v>49</v>
      </c>
    </row>
    <row r="82" spans="1:82">
      <c r="A82" s="87" t="s">
        <v>803</v>
      </c>
      <c r="B82" s="86">
        <v>10</v>
      </c>
      <c r="C82" s="86" t="str">
        <f t="shared" si="12"/>
        <v>18-19|10</v>
      </c>
      <c r="D82" s="86">
        <v>2</v>
      </c>
      <c r="E82" s="86" t="s">
        <v>42</v>
      </c>
      <c r="H82" s="87" t="s">
        <v>63</v>
      </c>
      <c r="I82" s="86">
        <v>3</v>
      </c>
      <c r="J82" s="86" t="str">
        <f t="shared" si="13"/>
        <v>20-24|3</v>
      </c>
      <c r="K82" s="86">
        <v>1</v>
      </c>
      <c r="L82" s="86" t="s">
        <v>41</v>
      </c>
      <c r="O82" s="87" t="s">
        <v>803</v>
      </c>
      <c r="P82" s="86">
        <v>28</v>
      </c>
      <c r="Q82" s="86" t="str">
        <f t="shared" si="14"/>
        <v>18-19|28</v>
      </c>
      <c r="R82" s="86">
        <v>10</v>
      </c>
      <c r="S82" s="86" t="s">
        <v>50</v>
      </c>
      <c r="V82" s="87" t="s">
        <v>63</v>
      </c>
      <c r="W82" s="86">
        <v>23</v>
      </c>
      <c r="X82" s="86" t="str">
        <f t="shared" si="15"/>
        <v>20-24|23</v>
      </c>
      <c r="Y82" s="86">
        <v>13</v>
      </c>
      <c r="Z82" s="86" t="s">
        <v>53</v>
      </c>
      <c r="AC82" s="87" t="s">
        <v>803</v>
      </c>
      <c r="AD82" s="86">
        <v>19</v>
      </c>
      <c r="AE82" s="86" t="str">
        <f t="shared" si="16"/>
        <v>18-19|19</v>
      </c>
      <c r="AF82" s="86">
        <v>7</v>
      </c>
      <c r="AG82" s="86" t="s">
        <v>47</v>
      </c>
      <c r="AJ82" s="87" t="s">
        <v>64</v>
      </c>
      <c r="AK82" s="86">
        <v>8</v>
      </c>
      <c r="AL82" s="86" t="str">
        <f t="shared" si="17"/>
        <v>25-29|8</v>
      </c>
      <c r="AM82" s="86">
        <v>5</v>
      </c>
      <c r="AN82" s="86" t="s">
        <v>45</v>
      </c>
      <c r="AQ82" s="87" t="s">
        <v>803</v>
      </c>
      <c r="AR82" s="86">
        <v>16</v>
      </c>
      <c r="AS82" s="86" t="str">
        <f t="shared" si="18"/>
        <v>18-19|16</v>
      </c>
      <c r="AT82" s="86">
        <v>4</v>
      </c>
      <c r="AU82" s="86" t="s">
        <v>44</v>
      </c>
      <c r="AX82" s="87" t="s">
        <v>63</v>
      </c>
      <c r="AY82" s="86">
        <v>23</v>
      </c>
      <c r="AZ82" s="86" t="str">
        <f t="shared" si="19"/>
        <v>20-24|23</v>
      </c>
      <c r="BA82" s="86">
        <v>15</v>
      </c>
      <c r="BB82" s="86" t="s">
        <v>55</v>
      </c>
      <c r="BE82" s="87" t="s">
        <v>770</v>
      </c>
      <c r="BF82" s="86">
        <v>77</v>
      </c>
      <c r="BG82" s="86" t="str">
        <f t="shared" si="20"/>
        <v>16-17|77</v>
      </c>
      <c r="BH82" s="86">
        <v>11</v>
      </c>
      <c r="BI82" s="86" t="s">
        <v>51</v>
      </c>
      <c r="BL82" s="87" t="s">
        <v>65</v>
      </c>
      <c r="BM82" s="86">
        <v>9</v>
      </c>
      <c r="BN82" s="86" t="str">
        <f t="shared" si="21"/>
        <v>30-34|9</v>
      </c>
      <c r="BO82" s="86">
        <v>8</v>
      </c>
      <c r="BP82" s="86" t="s">
        <v>48</v>
      </c>
      <c r="BS82" s="87" t="s">
        <v>65</v>
      </c>
      <c r="BT82" s="86">
        <v>9</v>
      </c>
      <c r="BU82" s="86" t="str">
        <f t="shared" si="22"/>
        <v>30-34|9</v>
      </c>
      <c r="BV82" s="86">
        <v>10</v>
      </c>
      <c r="BW82" s="89" t="s">
        <v>50</v>
      </c>
      <c r="BZ82" s="87" t="s">
        <v>65</v>
      </c>
      <c r="CA82" s="86">
        <v>9</v>
      </c>
      <c r="CB82" s="86" t="str">
        <f t="shared" si="23"/>
        <v>30-34|9</v>
      </c>
      <c r="CC82" s="86">
        <v>10</v>
      </c>
      <c r="CD82" s="89" t="s">
        <v>50</v>
      </c>
    </row>
    <row r="83" spans="1:82">
      <c r="A83" s="87" t="s">
        <v>803</v>
      </c>
      <c r="B83" s="86">
        <v>11</v>
      </c>
      <c r="C83" s="86" t="str">
        <f t="shared" si="12"/>
        <v>18-19|11</v>
      </c>
      <c r="D83" s="86">
        <v>3</v>
      </c>
      <c r="E83" s="86" t="s">
        <v>43</v>
      </c>
      <c r="H83" s="87" t="s">
        <v>63</v>
      </c>
      <c r="I83" s="86">
        <v>4</v>
      </c>
      <c r="J83" s="86" t="str">
        <f t="shared" si="13"/>
        <v>20-24|4</v>
      </c>
      <c r="K83" s="86">
        <v>1</v>
      </c>
      <c r="L83" s="86" t="s">
        <v>41</v>
      </c>
      <c r="O83" s="87" t="s">
        <v>803</v>
      </c>
      <c r="P83" s="86">
        <v>29</v>
      </c>
      <c r="Q83" s="86" t="str">
        <f t="shared" si="14"/>
        <v>18-19|29</v>
      </c>
      <c r="R83" s="86">
        <v>10</v>
      </c>
      <c r="S83" s="86" t="s">
        <v>50</v>
      </c>
      <c r="V83" s="87" t="s">
        <v>63</v>
      </c>
      <c r="W83" s="86">
        <v>24</v>
      </c>
      <c r="X83" s="86" t="str">
        <f t="shared" si="15"/>
        <v>20-24|24</v>
      </c>
      <c r="Y83" s="86">
        <v>14</v>
      </c>
      <c r="Z83" s="89" t="s">
        <v>54</v>
      </c>
      <c r="AC83" s="87" t="s">
        <v>803</v>
      </c>
      <c r="AD83" s="86">
        <v>20</v>
      </c>
      <c r="AE83" s="86" t="str">
        <f t="shared" si="16"/>
        <v>18-19|20</v>
      </c>
      <c r="AF83" s="86">
        <v>7</v>
      </c>
      <c r="AG83" s="86" t="s">
        <v>47</v>
      </c>
      <c r="AJ83" s="87" t="s">
        <v>64</v>
      </c>
      <c r="AK83" s="86">
        <v>9</v>
      </c>
      <c r="AL83" s="86" t="str">
        <f t="shared" si="17"/>
        <v>25-29|9</v>
      </c>
      <c r="AM83" s="86">
        <v>6</v>
      </c>
      <c r="AN83" s="86" t="s">
        <v>46</v>
      </c>
      <c r="AQ83" s="87" t="s">
        <v>803</v>
      </c>
      <c r="AR83" s="86">
        <v>17</v>
      </c>
      <c r="AS83" s="86" t="str">
        <f t="shared" si="18"/>
        <v>18-19|17</v>
      </c>
      <c r="AT83" s="86">
        <v>4</v>
      </c>
      <c r="AU83" s="86" t="s">
        <v>44</v>
      </c>
      <c r="AX83" s="87" t="s">
        <v>63</v>
      </c>
      <c r="AY83" s="86">
        <v>24</v>
      </c>
      <c r="AZ83" s="86" t="str">
        <f t="shared" si="19"/>
        <v>20-24|24</v>
      </c>
      <c r="BA83" s="86">
        <v>16</v>
      </c>
      <c r="BB83" s="86" t="s">
        <v>56</v>
      </c>
      <c r="BE83" s="87" t="s">
        <v>770</v>
      </c>
      <c r="BF83" s="86">
        <v>78</v>
      </c>
      <c r="BG83" s="86" t="str">
        <f t="shared" si="20"/>
        <v>16-17|78</v>
      </c>
      <c r="BH83" s="86">
        <v>11</v>
      </c>
      <c r="BI83" s="86" t="s">
        <v>51</v>
      </c>
      <c r="BL83" s="87" t="s">
        <v>65</v>
      </c>
      <c r="BM83" s="86">
        <v>10</v>
      </c>
      <c r="BN83" s="86" t="str">
        <f t="shared" si="21"/>
        <v>30-34|10</v>
      </c>
      <c r="BO83" s="86">
        <v>9</v>
      </c>
      <c r="BP83" s="89" t="s">
        <v>49</v>
      </c>
      <c r="BS83" s="87" t="s">
        <v>65</v>
      </c>
      <c r="BT83" s="86">
        <v>10</v>
      </c>
      <c r="BU83" s="86" t="str">
        <f t="shared" si="22"/>
        <v>30-34|10</v>
      </c>
      <c r="BV83" s="86">
        <v>11</v>
      </c>
      <c r="BW83" s="86" t="s">
        <v>51</v>
      </c>
      <c r="BZ83" s="87" t="s">
        <v>65</v>
      </c>
      <c r="CA83" s="86">
        <v>10</v>
      </c>
      <c r="CB83" s="86" t="str">
        <f t="shared" si="23"/>
        <v>30-34|10</v>
      </c>
      <c r="CC83" s="86">
        <v>11</v>
      </c>
      <c r="CD83" s="86" t="s">
        <v>51</v>
      </c>
    </row>
    <row r="84" spans="1:82">
      <c r="A84" s="87" t="s">
        <v>803</v>
      </c>
      <c r="B84" s="86">
        <v>12</v>
      </c>
      <c r="C84" s="86" t="str">
        <f t="shared" si="12"/>
        <v>18-19|12</v>
      </c>
      <c r="D84" s="86">
        <v>3</v>
      </c>
      <c r="E84" s="86" t="s">
        <v>43</v>
      </c>
      <c r="H84" s="87" t="s">
        <v>63</v>
      </c>
      <c r="I84" s="86">
        <v>5</v>
      </c>
      <c r="J84" s="86" t="str">
        <f t="shared" si="13"/>
        <v>20-24|5</v>
      </c>
      <c r="K84" s="86">
        <v>1</v>
      </c>
      <c r="L84" s="86" t="s">
        <v>41</v>
      </c>
      <c r="O84" s="87" t="s">
        <v>803</v>
      </c>
      <c r="P84" s="86">
        <v>30</v>
      </c>
      <c r="Q84" s="86" t="str">
        <f t="shared" si="14"/>
        <v>18-19|30</v>
      </c>
      <c r="R84" s="86">
        <v>11</v>
      </c>
      <c r="S84" s="86" t="s">
        <v>51</v>
      </c>
      <c r="V84" s="87" t="s">
        <v>63</v>
      </c>
      <c r="W84" s="86">
        <v>25</v>
      </c>
      <c r="X84" s="86" t="str">
        <f t="shared" si="15"/>
        <v>20-24|25</v>
      </c>
      <c r="Y84" s="86">
        <v>16</v>
      </c>
      <c r="Z84" s="86" t="s">
        <v>56</v>
      </c>
      <c r="AC84" s="87" t="s">
        <v>803</v>
      </c>
      <c r="AD84" s="86">
        <v>21</v>
      </c>
      <c r="AE84" s="86" t="str">
        <f t="shared" si="16"/>
        <v>18-19|21</v>
      </c>
      <c r="AF84" s="86">
        <v>7</v>
      </c>
      <c r="AG84" s="86" t="s">
        <v>47</v>
      </c>
      <c r="AJ84" s="87" t="s">
        <v>64</v>
      </c>
      <c r="AK84" s="86">
        <v>10</v>
      </c>
      <c r="AL84" s="86" t="str">
        <f t="shared" si="17"/>
        <v>25-29|10</v>
      </c>
      <c r="AM84" s="86">
        <v>7</v>
      </c>
      <c r="AN84" s="86" t="s">
        <v>47</v>
      </c>
      <c r="AQ84" s="87" t="s">
        <v>803</v>
      </c>
      <c r="AR84" s="86">
        <v>18</v>
      </c>
      <c r="AS84" s="86" t="str">
        <f t="shared" si="18"/>
        <v>18-19|18</v>
      </c>
      <c r="AT84" s="86">
        <v>5</v>
      </c>
      <c r="AU84" s="86" t="s">
        <v>45</v>
      </c>
      <c r="AX84" s="87" t="s">
        <v>63</v>
      </c>
      <c r="AY84" s="86">
        <v>25</v>
      </c>
      <c r="AZ84" s="86" t="str">
        <f t="shared" si="19"/>
        <v>20-24|25</v>
      </c>
      <c r="BA84" s="86">
        <v>17</v>
      </c>
      <c r="BB84" s="86" t="s">
        <v>57</v>
      </c>
      <c r="BE84" s="87" t="s">
        <v>770</v>
      </c>
      <c r="BF84" s="86">
        <v>79</v>
      </c>
      <c r="BG84" s="86" t="str">
        <f t="shared" si="20"/>
        <v>16-17|79</v>
      </c>
      <c r="BH84" s="86">
        <v>11</v>
      </c>
      <c r="BI84" s="86" t="s">
        <v>51</v>
      </c>
      <c r="BL84" s="87" t="s">
        <v>65</v>
      </c>
      <c r="BM84" s="86">
        <v>11</v>
      </c>
      <c r="BN84" s="86" t="str">
        <f t="shared" si="21"/>
        <v>30-34|11</v>
      </c>
      <c r="BO84" s="86">
        <v>10</v>
      </c>
      <c r="BP84" s="86" t="s">
        <v>50</v>
      </c>
      <c r="BS84" s="87" t="s">
        <v>65</v>
      </c>
      <c r="BT84" s="86">
        <v>11</v>
      </c>
      <c r="BU84" s="86" t="str">
        <f t="shared" si="22"/>
        <v>30-34|11</v>
      </c>
      <c r="BV84" s="86">
        <v>12</v>
      </c>
      <c r="BW84" s="86" t="s">
        <v>52</v>
      </c>
      <c r="BZ84" s="87" t="s">
        <v>65</v>
      </c>
      <c r="CA84" s="86">
        <v>11</v>
      </c>
      <c r="CB84" s="86" t="str">
        <f t="shared" si="23"/>
        <v>30-34|11</v>
      </c>
      <c r="CC84" s="86">
        <v>13</v>
      </c>
      <c r="CD84" s="86" t="s">
        <v>53</v>
      </c>
    </row>
    <row r="85" spans="1:82">
      <c r="A85" s="87" t="s">
        <v>803</v>
      </c>
      <c r="B85" s="86">
        <v>13</v>
      </c>
      <c r="C85" s="86" t="str">
        <f t="shared" si="12"/>
        <v>18-19|13</v>
      </c>
      <c r="D85" s="86">
        <v>3</v>
      </c>
      <c r="E85" s="86" t="s">
        <v>43</v>
      </c>
      <c r="H85" s="87" t="s">
        <v>63</v>
      </c>
      <c r="I85" s="86">
        <v>6</v>
      </c>
      <c r="J85" s="86" t="str">
        <f t="shared" si="13"/>
        <v>20-24|6</v>
      </c>
      <c r="K85" s="86">
        <v>1</v>
      </c>
      <c r="L85" s="86" t="s">
        <v>41</v>
      </c>
      <c r="O85" s="87" t="s">
        <v>803</v>
      </c>
      <c r="P85" s="86">
        <v>31</v>
      </c>
      <c r="Q85" s="86" t="str">
        <f t="shared" si="14"/>
        <v>18-19|31</v>
      </c>
      <c r="R85" s="86">
        <v>11</v>
      </c>
      <c r="S85" s="86" t="s">
        <v>51</v>
      </c>
      <c r="V85" s="87" t="s">
        <v>63</v>
      </c>
      <c r="W85" s="86">
        <v>26</v>
      </c>
      <c r="X85" s="86" t="str">
        <f t="shared" si="15"/>
        <v>20-24|26</v>
      </c>
      <c r="Y85" s="86">
        <v>18</v>
      </c>
      <c r="Z85" s="86" t="s">
        <v>58</v>
      </c>
      <c r="AC85" s="87" t="s">
        <v>803</v>
      </c>
      <c r="AD85" s="86">
        <v>22</v>
      </c>
      <c r="AE85" s="86" t="str">
        <f t="shared" si="16"/>
        <v>18-19|22</v>
      </c>
      <c r="AF85" s="86">
        <v>7</v>
      </c>
      <c r="AG85" s="86" t="s">
        <v>47</v>
      </c>
      <c r="AJ85" s="87" t="s">
        <v>64</v>
      </c>
      <c r="AK85" s="86">
        <v>11</v>
      </c>
      <c r="AL85" s="86" t="str">
        <f t="shared" si="17"/>
        <v>25-29|11</v>
      </c>
      <c r="AM85" s="86">
        <v>8</v>
      </c>
      <c r="AN85" s="86" t="s">
        <v>48</v>
      </c>
      <c r="AQ85" s="87" t="s">
        <v>803</v>
      </c>
      <c r="AR85" s="86">
        <v>19</v>
      </c>
      <c r="AS85" s="86" t="str">
        <f t="shared" si="18"/>
        <v>18-19|19</v>
      </c>
      <c r="AT85" s="86">
        <v>5</v>
      </c>
      <c r="AU85" s="86" t="s">
        <v>45</v>
      </c>
      <c r="AX85" s="87" t="s">
        <v>63</v>
      </c>
      <c r="AY85" s="86">
        <v>26</v>
      </c>
      <c r="AZ85" s="86" t="str">
        <f t="shared" si="19"/>
        <v>20-24|26</v>
      </c>
      <c r="BA85" s="86">
        <v>19</v>
      </c>
      <c r="BB85" s="86" t="s">
        <v>59</v>
      </c>
      <c r="BE85" s="87" t="s">
        <v>770</v>
      </c>
      <c r="BF85" s="86">
        <v>80</v>
      </c>
      <c r="BG85" s="86" t="str">
        <f t="shared" si="20"/>
        <v>16-17|80</v>
      </c>
      <c r="BH85" s="86">
        <v>11</v>
      </c>
      <c r="BI85" s="86" t="s">
        <v>51</v>
      </c>
      <c r="BL85" s="87" t="s">
        <v>65</v>
      </c>
      <c r="BM85" s="86">
        <v>12</v>
      </c>
      <c r="BN85" s="86" t="str">
        <f t="shared" si="21"/>
        <v>30-34|12</v>
      </c>
      <c r="BO85" s="86">
        <v>12</v>
      </c>
      <c r="BP85" s="86" t="s">
        <v>52</v>
      </c>
      <c r="BS85" s="87" t="s">
        <v>65</v>
      </c>
      <c r="BT85" s="86">
        <v>12</v>
      </c>
      <c r="BU85" s="86" t="str">
        <f t="shared" si="22"/>
        <v>30-34|12</v>
      </c>
      <c r="BV85" s="86">
        <v>14</v>
      </c>
      <c r="BW85" s="86" t="s">
        <v>54</v>
      </c>
      <c r="BZ85" s="87" t="s">
        <v>65</v>
      </c>
      <c r="CA85" s="86">
        <v>12</v>
      </c>
      <c r="CB85" s="86" t="str">
        <f t="shared" si="23"/>
        <v>30-34|12</v>
      </c>
      <c r="CC85" s="86">
        <v>14</v>
      </c>
      <c r="CD85" s="86" t="s">
        <v>54</v>
      </c>
    </row>
    <row r="86" spans="1:82">
      <c r="A86" s="87" t="s">
        <v>803</v>
      </c>
      <c r="B86" s="86">
        <v>14</v>
      </c>
      <c r="C86" s="86" t="str">
        <f t="shared" si="12"/>
        <v>18-19|14</v>
      </c>
      <c r="D86" s="86">
        <v>3</v>
      </c>
      <c r="E86" s="86" t="s">
        <v>43</v>
      </c>
      <c r="H86" s="87" t="s">
        <v>63</v>
      </c>
      <c r="I86" s="86">
        <v>7</v>
      </c>
      <c r="J86" s="86" t="str">
        <f t="shared" si="13"/>
        <v>20-24|7</v>
      </c>
      <c r="K86" s="86">
        <v>1</v>
      </c>
      <c r="L86" s="86" t="s">
        <v>41</v>
      </c>
      <c r="O86" s="87" t="s">
        <v>803</v>
      </c>
      <c r="P86" s="86">
        <v>32</v>
      </c>
      <c r="Q86" s="86" t="str">
        <f t="shared" si="14"/>
        <v>18-19|32</v>
      </c>
      <c r="R86" s="86">
        <v>12</v>
      </c>
      <c r="S86" s="86" t="s">
        <v>52</v>
      </c>
      <c r="V86" s="93" t="s">
        <v>64</v>
      </c>
      <c r="W86" s="86">
        <v>0</v>
      </c>
      <c r="X86" s="86" t="str">
        <f t="shared" si="15"/>
        <v>25-29|0</v>
      </c>
      <c r="Y86" s="86">
        <v>1</v>
      </c>
      <c r="Z86" s="86" t="s">
        <v>41</v>
      </c>
      <c r="AC86" s="87" t="s">
        <v>803</v>
      </c>
      <c r="AD86" s="86">
        <v>23</v>
      </c>
      <c r="AE86" s="86" t="str">
        <f t="shared" si="16"/>
        <v>18-19|23</v>
      </c>
      <c r="AF86" s="86">
        <v>8</v>
      </c>
      <c r="AG86" s="86" t="s">
        <v>48</v>
      </c>
      <c r="AJ86" s="87" t="s">
        <v>64</v>
      </c>
      <c r="AK86" s="86">
        <v>12</v>
      </c>
      <c r="AL86" s="86" t="str">
        <f t="shared" si="17"/>
        <v>25-29|12</v>
      </c>
      <c r="AM86" s="86">
        <v>9</v>
      </c>
      <c r="AN86" s="86" t="s">
        <v>49</v>
      </c>
      <c r="AQ86" s="87" t="s">
        <v>803</v>
      </c>
      <c r="AR86" s="86">
        <v>20</v>
      </c>
      <c r="AS86" s="86" t="str">
        <f t="shared" si="18"/>
        <v>18-19|20</v>
      </c>
      <c r="AT86" s="86">
        <v>5</v>
      </c>
      <c r="AU86" s="86" t="s">
        <v>45</v>
      </c>
      <c r="AX86" s="87" t="s">
        <v>64</v>
      </c>
      <c r="AY86" s="86">
        <v>0</v>
      </c>
      <c r="AZ86" s="86" t="str">
        <f t="shared" si="19"/>
        <v>25-29|0</v>
      </c>
      <c r="BA86" s="89">
        <v>1</v>
      </c>
      <c r="BB86" s="86" t="s">
        <v>41</v>
      </c>
      <c r="BC86" s="49"/>
      <c r="BE86" s="87" t="s">
        <v>770</v>
      </c>
      <c r="BF86" s="86">
        <v>81</v>
      </c>
      <c r="BG86" s="86" t="str">
        <f t="shared" si="20"/>
        <v>16-17|81</v>
      </c>
      <c r="BH86" s="86">
        <v>12</v>
      </c>
      <c r="BI86" s="86" t="s">
        <v>52</v>
      </c>
      <c r="BL86" s="87" t="s">
        <v>65</v>
      </c>
      <c r="BM86" s="86">
        <v>13</v>
      </c>
      <c r="BN86" s="86" t="str">
        <f t="shared" si="21"/>
        <v>30-34|13</v>
      </c>
      <c r="BO86" s="86">
        <v>13</v>
      </c>
      <c r="BP86" s="86" t="s">
        <v>53</v>
      </c>
      <c r="BS86" s="87" t="s">
        <v>65</v>
      </c>
      <c r="BT86" s="86">
        <v>13</v>
      </c>
      <c r="BU86" s="86" t="str">
        <f t="shared" si="22"/>
        <v>30-34|13</v>
      </c>
      <c r="BV86" s="86">
        <v>15</v>
      </c>
      <c r="BW86" s="89" t="s">
        <v>55</v>
      </c>
      <c r="BZ86" s="87" t="s">
        <v>65</v>
      </c>
      <c r="CA86" s="86">
        <v>13</v>
      </c>
      <c r="CB86" s="86" t="str">
        <f t="shared" si="23"/>
        <v>30-34|13</v>
      </c>
      <c r="CC86" s="86">
        <v>16</v>
      </c>
      <c r="CD86" s="86" t="s">
        <v>56</v>
      </c>
    </row>
    <row r="87" spans="1:82">
      <c r="A87" s="87" t="s">
        <v>803</v>
      </c>
      <c r="B87" s="86">
        <v>15</v>
      </c>
      <c r="C87" s="86" t="str">
        <f t="shared" si="12"/>
        <v>18-19|15</v>
      </c>
      <c r="D87" s="86">
        <v>4</v>
      </c>
      <c r="E87" s="86" t="s">
        <v>44</v>
      </c>
      <c r="H87" s="87" t="s">
        <v>63</v>
      </c>
      <c r="I87" s="86">
        <v>8</v>
      </c>
      <c r="J87" s="86" t="str">
        <f t="shared" si="13"/>
        <v>20-24|8</v>
      </c>
      <c r="K87" s="86">
        <v>2</v>
      </c>
      <c r="L87" s="86" t="s">
        <v>42</v>
      </c>
      <c r="O87" s="87" t="s">
        <v>803</v>
      </c>
      <c r="P87" s="86">
        <v>33</v>
      </c>
      <c r="Q87" s="86" t="str">
        <f t="shared" si="14"/>
        <v>18-19|33</v>
      </c>
      <c r="R87" s="86">
        <v>13</v>
      </c>
      <c r="S87" s="86" t="s">
        <v>53</v>
      </c>
      <c r="V87" s="87" t="s">
        <v>64</v>
      </c>
      <c r="W87" s="86">
        <v>1</v>
      </c>
      <c r="X87" s="86" t="str">
        <f t="shared" si="15"/>
        <v>25-29|1</v>
      </c>
      <c r="Y87" s="86">
        <v>1</v>
      </c>
      <c r="Z87" s="86" t="s">
        <v>41</v>
      </c>
      <c r="AC87" s="87" t="s">
        <v>803</v>
      </c>
      <c r="AD87" s="86">
        <v>24</v>
      </c>
      <c r="AE87" s="86" t="str">
        <f t="shared" si="16"/>
        <v>18-19|24</v>
      </c>
      <c r="AF87" s="86">
        <v>8</v>
      </c>
      <c r="AG87" s="86" t="s">
        <v>48</v>
      </c>
      <c r="AJ87" s="87" t="s">
        <v>64</v>
      </c>
      <c r="AK87" s="86">
        <v>13</v>
      </c>
      <c r="AL87" s="86" t="str">
        <f t="shared" si="17"/>
        <v>25-29|13</v>
      </c>
      <c r="AM87" s="86">
        <v>9</v>
      </c>
      <c r="AN87" s="86" t="s">
        <v>49</v>
      </c>
      <c r="AQ87" s="87" t="s">
        <v>803</v>
      </c>
      <c r="AR87" s="86">
        <v>21</v>
      </c>
      <c r="AS87" s="86" t="str">
        <f t="shared" si="18"/>
        <v>18-19|21</v>
      </c>
      <c r="AT87" s="86">
        <v>6</v>
      </c>
      <c r="AU87" s="86" t="s">
        <v>46</v>
      </c>
      <c r="AX87" s="87" t="s">
        <v>64</v>
      </c>
      <c r="AY87" s="86">
        <v>1</v>
      </c>
      <c r="AZ87" s="86" t="str">
        <f t="shared" si="19"/>
        <v>25-29|1</v>
      </c>
      <c r="BA87" s="89">
        <v>1</v>
      </c>
      <c r="BB87" s="86" t="s">
        <v>41</v>
      </c>
      <c r="BC87" s="49"/>
      <c r="BE87" s="87" t="s">
        <v>770</v>
      </c>
      <c r="BF87" s="86">
        <v>82</v>
      </c>
      <c r="BG87" s="86" t="str">
        <f t="shared" si="20"/>
        <v>16-17|82</v>
      </c>
      <c r="BH87" s="86">
        <v>12</v>
      </c>
      <c r="BI87" s="86" t="s">
        <v>52</v>
      </c>
      <c r="BL87" s="87" t="s">
        <v>65</v>
      </c>
      <c r="BM87" s="86">
        <v>14</v>
      </c>
      <c r="BN87" s="86" t="str">
        <f t="shared" si="21"/>
        <v>30-34|14</v>
      </c>
      <c r="BO87" s="86">
        <v>14</v>
      </c>
      <c r="BP87" s="86" t="s">
        <v>54</v>
      </c>
      <c r="BS87" s="87" t="s">
        <v>65</v>
      </c>
      <c r="BT87" s="86">
        <v>14</v>
      </c>
      <c r="BU87" s="86" t="str">
        <f t="shared" si="22"/>
        <v>30-34|14</v>
      </c>
      <c r="BV87" s="86">
        <v>16</v>
      </c>
      <c r="BW87" s="86" t="s">
        <v>56</v>
      </c>
      <c r="BZ87" s="87" t="s">
        <v>65</v>
      </c>
      <c r="CA87" s="86">
        <v>14</v>
      </c>
      <c r="CB87" s="86" t="str">
        <f t="shared" si="23"/>
        <v>30-34|14</v>
      </c>
      <c r="CC87" s="86">
        <v>17</v>
      </c>
      <c r="CD87" s="86" t="s">
        <v>57</v>
      </c>
    </row>
    <row r="88" spans="1:82">
      <c r="A88" s="87" t="s">
        <v>803</v>
      </c>
      <c r="B88" s="86">
        <v>16</v>
      </c>
      <c r="C88" s="86" t="str">
        <f t="shared" si="12"/>
        <v>18-19|16</v>
      </c>
      <c r="D88" s="86">
        <v>4</v>
      </c>
      <c r="E88" s="86" t="s">
        <v>44</v>
      </c>
      <c r="H88" s="87" t="s">
        <v>63</v>
      </c>
      <c r="I88" s="86">
        <v>9</v>
      </c>
      <c r="J88" s="86" t="str">
        <f t="shared" si="13"/>
        <v>20-24|9</v>
      </c>
      <c r="K88" s="86">
        <v>2</v>
      </c>
      <c r="L88" s="86" t="s">
        <v>42</v>
      </c>
      <c r="O88" s="87" t="s">
        <v>803</v>
      </c>
      <c r="P88" s="86">
        <v>34</v>
      </c>
      <c r="Q88" s="86" t="str">
        <f t="shared" si="14"/>
        <v>18-19|34</v>
      </c>
      <c r="R88" s="86">
        <v>13</v>
      </c>
      <c r="S88" s="86" t="s">
        <v>53</v>
      </c>
      <c r="V88" s="87" t="s">
        <v>64</v>
      </c>
      <c r="W88" s="86">
        <v>2</v>
      </c>
      <c r="X88" s="86" t="str">
        <f t="shared" si="15"/>
        <v>25-29|2</v>
      </c>
      <c r="Y88" s="86">
        <v>1</v>
      </c>
      <c r="Z88" s="86" t="s">
        <v>41</v>
      </c>
      <c r="AC88" s="87" t="s">
        <v>803</v>
      </c>
      <c r="AD88" s="86">
        <v>25</v>
      </c>
      <c r="AE88" s="86" t="str">
        <f t="shared" si="16"/>
        <v>18-19|25</v>
      </c>
      <c r="AF88" s="86">
        <v>8</v>
      </c>
      <c r="AG88" s="86" t="s">
        <v>48</v>
      </c>
      <c r="AJ88" s="87" t="s">
        <v>64</v>
      </c>
      <c r="AK88" s="86">
        <v>14</v>
      </c>
      <c r="AL88" s="86" t="str">
        <f t="shared" si="17"/>
        <v>25-29|14</v>
      </c>
      <c r="AM88" s="86">
        <v>10</v>
      </c>
      <c r="AN88" s="86" t="s">
        <v>50</v>
      </c>
      <c r="AQ88" s="87" t="s">
        <v>803</v>
      </c>
      <c r="AR88" s="86">
        <v>22</v>
      </c>
      <c r="AS88" s="86" t="str">
        <f t="shared" si="18"/>
        <v>18-19|22</v>
      </c>
      <c r="AT88" s="86">
        <v>6</v>
      </c>
      <c r="AU88" s="86" t="s">
        <v>46</v>
      </c>
      <c r="AX88" s="87" t="s">
        <v>64</v>
      </c>
      <c r="AY88" s="86">
        <v>2</v>
      </c>
      <c r="AZ88" s="86" t="str">
        <f t="shared" si="19"/>
        <v>25-29|2</v>
      </c>
      <c r="BA88" s="88">
        <v>1</v>
      </c>
      <c r="BB88" s="86" t="s">
        <v>41</v>
      </c>
      <c r="BE88" s="87" t="s">
        <v>770</v>
      </c>
      <c r="BF88" s="86">
        <v>83</v>
      </c>
      <c r="BG88" s="86" t="str">
        <f t="shared" si="20"/>
        <v>16-17|83</v>
      </c>
      <c r="BH88" s="86">
        <v>12</v>
      </c>
      <c r="BI88" s="86" t="s">
        <v>52</v>
      </c>
      <c r="BL88" s="87" t="s">
        <v>65</v>
      </c>
      <c r="BM88" s="86">
        <v>15</v>
      </c>
      <c r="BN88" s="86" t="str">
        <f t="shared" si="21"/>
        <v>30-34|15</v>
      </c>
      <c r="BO88" s="86">
        <v>16</v>
      </c>
      <c r="BP88" s="86" t="s">
        <v>56</v>
      </c>
      <c r="BS88" s="87" t="s">
        <v>65</v>
      </c>
      <c r="BT88" s="86">
        <v>15</v>
      </c>
      <c r="BU88" s="86" t="str">
        <f t="shared" si="22"/>
        <v>30-34|15</v>
      </c>
      <c r="BV88" s="86">
        <v>18</v>
      </c>
      <c r="BW88" s="86" t="s">
        <v>58</v>
      </c>
      <c r="BZ88" s="87" t="s">
        <v>65</v>
      </c>
      <c r="CA88" s="86">
        <v>15</v>
      </c>
      <c r="CB88" s="86" t="str">
        <f t="shared" si="23"/>
        <v>30-34|15</v>
      </c>
      <c r="CC88" s="86">
        <v>18</v>
      </c>
      <c r="CD88" s="86" t="s">
        <v>58</v>
      </c>
    </row>
    <row r="89" spans="1:82">
      <c r="A89" s="87" t="s">
        <v>803</v>
      </c>
      <c r="B89" s="86">
        <v>17</v>
      </c>
      <c r="C89" s="86" t="str">
        <f t="shared" si="12"/>
        <v>18-19|17</v>
      </c>
      <c r="D89" s="86">
        <v>4</v>
      </c>
      <c r="E89" s="86" t="s">
        <v>44</v>
      </c>
      <c r="H89" s="87" t="s">
        <v>63</v>
      </c>
      <c r="I89" s="86">
        <v>10</v>
      </c>
      <c r="J89" s="86" t="str">
        <f t="shared" si="13"/>
        <v>20-24|10</v>
      </c>
      <c r="K89" s="86">
        <v>3</v>
      </c>
      <c r="L89" s="86" t="s">
        <v>43</v>
      </c>
      <c r="O89" s="87" t="s">
        <v>803</v>
      </c>
      <c r="P89" s="86">
        <v>35</v>
      </c>
      <c r="Q89" s="86" t="str">
        <f t="shared" si="14"/>
        <v>18-19|35</v>
      </c>
      <c r="R89" s="86">
        <v>14</v>
      </c>
      <c r="S89" s="86" t="s">
        <v>54</v>
      </c>
      <c r="V89" s="87" t="s">
        <v>64</v>
      </c>
      <c r="W89" s="86">
        <v>3</v>
      </c>
      <c r="X89" s="86" t="str">
        <f t="shared" si="15"/>
        <v>25-29|3</v>
      </c>
      <c r="Y89" s="86">
        <v>1</v>
      </c>
      <c r="Z89" s="86" t="s">
        <v>41</v>
      </c>
      <c r="AC89" s="87" t="s">
        <v>803</v>
      </c>
      <c r="AD89" s="86">
        <v>26</v>
      </c>
      <c r="AE89" s="86" t="str">
        <f t="shared" si="16"/>
        <v>18-19|26</v>
      </c>
      <c r="AF89" s="86">
        <v>9</v>
      </c>
      <c r="AG89" s="86" t="s">
        <v>49</v>
      </c>
      <c r="AJ89" s="87" t="s">
        <v>64</v>
      </c>
      <c r="AK89" s="86">
        <v>15</v>
      </c>
      <c r="AL89" s="86" t="str">
        <f t="shared" si="17"/>
        <v>25-29|15</v>
      </c>
      <c r="AM89" s="86">
        <v>11</v>
      </c>
      <c r="AN89" s="86" t="s">
        <v>51</v>
      </c>
      <c r="AQ89" s="87" t="s">
        <v>803</v>
      </c>
      <c r="AR89" s="86">
        <v>23</v>
      </c>
      <c r="AS89" s="86" t="str">
        <f t="shared" si="18"/>
        <v>18-19|23</v>
      </c>
      <c r="AT89" s="86">
        <v>6</v>
      </c>
      <c r="AU89" s="86" t="s">
        <v>46</v>
      </c>
      <c r="AX89" s="87" t="s">
        <v>64</v>
      </c>
      <c r="AY89" s="86">
        <v>3</v>
      </c>
      <c r="AZ89" s="86" t="str">
        <f t="shared" si="19"/>
        <v>25-29|3</v>
      </c>
      <c r="BA89" s="89">
        <v>2</v>
      </c>
      <c r="BB89" s="86" t="s">
        <v>42</v>
      </c>
      <c r="BC89" s="87"/>
      <c r="BE89" s="87" t="s">
        <v>770</v>
      </c>
      <c r="BF89" s="86">
        <v>84</v>
      </c>
      <c r="BG89" s="86" t="str">
        <f t="shared" si="20"/>
        <v>16-17|84</v>
      </c>
      <c r="BH89" s="86">
        <v>12</v>
      </c>
      <c r="BI89" s="86" t="s">
        <v>52</v>
      </c>
      <c r="BL89" s="87" t="s">
        <v>65</v>
      </c>
      <c r="BM89" s="86">
        <v>16</v>
      </c>
      <c r="BN89" s="86" t="str">
        <f t="shared" si="21"/>
        <v>30-34|16</v>
      </c>
      <c r="BO89" s="86">
        <v>18</v>
      </c>
      <c r="BP89" s="86" t="s">
        <v>58</v>
      </c>
      <c r="BS89" s="87" t="s">
        <v>65</v>
      </c>
      <c r="BT89" s="86">
        <v>16</v>
      </c>
      <c r="BU89" s="86" t="str">
        <f t="shared" si="22"/>
        <v>30-34|16</v>
      </c>
      <c r="BV89" s="86">
        <v>19</v>
      </c>
      <c r="BW89" s="89" t="s">
        <v>59</v>
      </c>
      <c r="BZ89" s="87" t="s">
        <v>65</v>
      </c>
      <c r="CA89" s="86">
        <v>16</v>
      </c>
      <c r="CB89" s="86" t="str">
        <f t="shared" si="23"/>
        <v>30-34|16</v>
      </c>
      <c r="CC89" s="86">
        <v>19</v>
      </c>
      <c r="CD89" s="89" t="s">
        <v>59</v>
      </c>
    </row>
    <row r="90" spans="1:82">
      <c r="A90" s="87" t="s">
        <v>803</v>
      </c>
      <c r="B90" s="86">
        <v>18</v>
      </c>
      <c r="C90" s="86" t="str">
        <f t="shared" si="12"/>
        <v>18-19|18</v>
      </c>
      <c r="D90" s="86">
        <v>4</v>
      </c>
      <c r="E90" s="86" t="s">
        <v>44</v>
      </c>
      <c r="H90" s="87" t="s">
        <v>63</v>
      </c>
      <c r="I90" s="86">
        <v>11</v>
      </c>
      <c r="J90" s="86" t="str">
        <f t="shared" si="13"/>
        <v>20-24|11</v>
      </c>
      <c r="K90" s="86">
        <v>3</v>
      </c>
      <c r="L90" s="86" t="s">
        <v>43</v>
      </c>
      <c r="O90" s="87" t="s">
        <v>803</v>
      </c>
      <c r="P90" s="86">
        <v>36</v>
      </c>
      <c r="Q90" s="86" t="str">
        <f t="shared" si="14"/>
        <v>18-19|36</v>
      </c>
      <c r="R90" s="86">
        <v>14</v>
      </c>
      <c r="S90" s="86" t="s">
        <v>54</v>
      </c>
      <c r="V90" s="87" t="s">
        <v>64</v>
      </c>
      <c r="W90" s="86">
        <v>4</v>
      </c>
      <c r="X90" s="86" t="str">
        <f t="shared" si="15"/>
        <v>25-29|4</v>
      </c>
      <c r="Y90" s="86">
        <v>1</v>
      </c>
      <c r="Z90" s="86" t="s">
        <v>41</v>
      </c>
      <c r="AC90" s="87" t="s">
        <v>803</v>
      </c>
      <c r="AD90" s="86">
        <v>27</v>
      </c>
      <c r="AE90" s="86" t="str">
        <f t="shared" si="16"/>
        <v>18-19|27</v>
      </c>
      <c r="AF90" s="86">
        <v>9</v>
      </c>
      <c r="AG90" s="86" t="s">
        <v>49</v>
      </c>
      <c r="AJ90" s="87" t="s">
        <v>64</v>
      </c>
      <c r="AK90" s="86">
        <v>16</v>
      </c>
      <c r="AL90" s="86" t="str">
        <f t="shared" si="17"/>
        <v>25-29|16</v>
      </c>
      <c r="AM90" s="86">
        <v>11</v>
      </c>
      <c r="AN90" s="86" t="s">
        <v>51</v>
      </c>
      <c r="AQ90" s="87" t="s">
        <v>803</v>
      </c>
      <c r="AR90" s="86">
        <v>24</v>
      </c>
      <c r="AS90" s="86" t="str">
        <f t="shared" si="18"/>
        <v>18-19|24</v>
      </c>
      <c r="AT90" s="86">
        <v>7</v>
      </c>
      <c r="AU90" s="86" t="s">
        <v>47</v>
      </c>
      <c r="AX90" s="87" t="s">
        <v>64</v>
      </c>
      <c r="AY90" s="86">
        <v>4</v>
      </c>
      <c r="AZ90" s="86" t="str">
        <f t="shared" si="19"/>
        <v>25-29|4</v>
      </c>
      <c r="BA90" s="89">
        <v>2</v>
      </c>
      <c r="BB90" s="86" t="s">
        <v>42</v>
      </c>
      <c r="BC90" s="49"/>
      <c r="BE90" s="87" t="s">
        <v>770</v>
      </c>
      <c r="BF90" s="86">
        <v>85</v>
      </c>
      <c r="BG90" s="86" t="str">
        <f t="shared" si="20"/>
        <v>16-17|85</v>
      </c>
      <c r="BH90" s="86">
        <v>12</v>
      </c>
      <c r="BI90" s="86" t="s">
        <v>52</v>
      </c>
      <c r="BL90" s="93" t="s">
        <v>66</v>
      </c>
      <c r="BM90" s="86">
        <v>0</v>
      </c>
      <c r="BN90" s="86" t="str">
        <f t="shared" si="21"/>
        <v>35-44|0</v>
      </c>
      <c r="BO90" s="86">
        <v>1</v>
      </c>
      <c r="BP90" s="86" t="s">
        <v>41</v>
      </c>
      <c r="BS90" s="93" t="s">
        <v>66</v>
      </c>
      <c r="BT90" s="86">
        <v>0</v>
      </c>
      <c r="BU90" s="86" t="str">
        <f t="shared" si="22"/>
        <v>35-44|0</v>
      </c>
      <c r="BV90" s="86">
        <v>1</v>
      </c>
      <c r="BW90" s="86" t="s">
        <v>41</v>
      </c>
      <c r="BZ90" s="93" t="s">
        <v>66</v>
      </c>
      <c r="CA90" s="86">
        <v>0</v>
      </c>
      <c r="CB90" s="86" t="str">
        <f t="shared" si="23"/>
        <v>35-44|0</v>
      </c>
      <c r="CC90" s="86">
        <v>1</v>
      </c>
      <c r="CD90" s="86" t="s">
        <v>41</v>
      </c>
    </row>
    <row r="91" spans="1:82">
      <c r="A91" s="87" t="s">
        <v>803</v>
      </c>
      <c r="B91" s="86">
        <v>19</v>
      </c>
      <c r="C91" s="86" t="str">
        <f t="shared" si="12"/>
        <v>18-19|19</v>
      </c>
      <c r="D91" s="86">
        <v>4</v>
      </c>
      <c r="E91" s="86" t="s">
        <v>44</v>
      </c>
      <c r="H91" s="87" t="s">
        <v>63</v>
      </c>
      <c r="I91" s="86">
        <v>12</v>
      </c>
      <c r="J91" s="86" t="str">
        <f t="shared" si="13"/>
        <v>20-24|12</v>
      </c>
      <c r="K91" s="86">
        <v>4</v>
      </c>
      <c r="L91" s="86" t="s">
        <v>44</v>
      </c>
      <c r="O91" s="87" t="s">
        <v>803</v>
      </c>
      <c r="P91" s="86">
        <v>37</v>
      </c>
      <c r="Q91" s="86" t="str">
        <f t="shared" si="14"/>
        <v>18-19|37</v>
      </c>
      <c r="R91" s="86">
        <v>15</v>
      </c>
      <c r="S91" s="86" t="s">
        <v>55</v>
      </c>
      <c r="V91" s="87" t="s">
        <v>64</v>
      </c>
      <c r="W91" s="86">
        <v>5</v>
      </c>
      <c r="X91" s="86" t="str">
        <f t="shared" si="15"/>
        <v>25-29|5</v>
      </c>
      <c r="Y91" s="86">
        <v>2</v>
      </c>
      <c r="Z91" s="86" t="s">
        <v>42</v>
      </c>
      <c r="AC91" s="87" t="s">
        <v>803</v>
      </c>
      <c r="AD91" s="86">
        <v>28</v>
      </c>
      <c r="AE91" s="86" t="str">
        <f t="shared" si="16"/>
        <v>18-19|28</v>
      </c>
      <c r="AF91" s="86">
        <v>9</v>
      </c>
      <c r="AG91" s="86" t="s">
        <v>49</v>
      </c>
      <c r="AJ91" s="87" t="s">
        <v>64</v>
      </c>
      <c r="AK91" s="86">
        <v>17</v>
      </c>
      <c r="AL91" s="86" t="str">
        <f t="shared" si="17"/>
        <v>25-29|17</v>
      </c>
      <c r="AM91" s="86">
        <v>12</v>
      </c>
      <c r="AN91" s="86" t="s">
        <v>52</v>
      </c>
      <c r="AQ91" s="87" t="s">
        <v>803</v>
      </c>
      <c r="AR91" s="86">
        <v>25</v>
      </c>
      <c r="AS91" s="86" t="str">
        <f t="shared" si="18"/>
        <v>18-19|25</v>
      </c>
      <c r="AT91" s="86">
        <v>7</v>
      </c>
      <c r="AU91" s="86" t="s">
        <v>47</v>
      </c>
      <c r="AX91" s="87" t="s">
        <v>64</v>
      </c>
      <c r="AY91" s="86">
        <v>5</v>
      </c>
      <c r="AZ91" s="86" t="str">
        <f t="shared" si="19"/>
        <v>25-29|5</v>
      </c>
      <c r="BA91" s="89">
        <v>3</v>
      </c>
      <c r="BB91" s="86" t="s">
        <v>43</v>
      </c>
      <c r="BE91" s="87" t="s">
        <v>770</v>
      </c>
      <c r="BF91" s="86">
        <v>86</v>
      </c>
      <c r="BG91" s="86" t="str">
        <f t="shared" si="20"/>
        <v>16-17|86</v>
      </c>
      <c r="BH91" s="86">
        <v>12</v>
      </c>
      <c r="BI91" s="86" t="s">
        <v>52</v>
      </c>
      <c r="BL91" s="87" t="s">
        <v>66</v>
      </c>
      <c r="BM91" s="86">
        <v>1</v>
      </c>
      <c r="BN91" s="86" t="str">
        <f t="shared" si="21"/>
        <v>35-44|1</v>
      </c>
      <c r="BO91" s="86">
        <v>1</v>
      </c>
      <c r="BP91" s="86" t="s">
        <v>41</v>
      </c>
      <c r="BS91" s="87" t="s">
        <v>66</v>
      </c>
      <c r="BT91" s="86">
        <v>1</v>
      </c>
      <c r="BU91" s="86" t="str">
        <f t="shared" si="22"/>
        <v>35-44|1</v>
      </c>
      <c r="BV91" s="86">
        <v>1</v>
      </c>
      <c r="BW91" s="86" t="s">
        <v>41</v>
      </c>
      <c r="BZ91" s="87" t="s">
        <v>66</v>
      </c>
      <c r="CA91" s="86">
        <v>1</v>
      </c>
      <c r="CB91" s="86" t="str">
        <f t="shared" si="23"/>
        <v>35-44|1</v>
      </c>
      <c r="CC91" s="86">
        <v>2</v>
      </c>
      <c r="CD91" s="86" t="s">
        <v>42</v>
      </c>
    </row>
    <row r="92" spans="1:82">
      <c r="A92" s="87" t="s">
        <v>803</v>
      </c>
      <c r="B92" s="86">
        <v>20</v>
      </c>
      <c r="C92" s="86" t="str">
        <f t="shared" si="12"/>
        <v>18-19|20</v>
      </c>
      <c r="D92" s="86">
        <v>5</v>
      </c>
      <c r="E92" s="86" t="s">
        <v>45</v>
      </c>
      <c r="H92" s="87" t="s">
        <v>63</v>
      </c>
      <c r="I92" s="86">
        <v>13</v>
      </c>
      <c r="J92" s="86" t="str">
        <f t="shared" si="13"/>
        <v>20-24|13</v>
      </c>
      <c r="K92" s="86">
        <v>4</v>
      </c>
      <c r="L92" s="86" t="s">
        <v>44</v>
      </c>
      <c r="O92" s="87" t="s">
        <v>803</v>
      </c>
      <c r="P92" s="86">
        <v>38</v>
      </c>
      <c r="Q92" s="86" t="str">
        <f t="shared" si="14"/>
        <v>18-19|38</v>
      </c>
      <c r="R92" s="86">
        <v>16</v>
      </c>
      <c r="S92" s="86" t="s">
        <v>56</v>
      </c>
      <c r="V92" s="87" t="s">
        <v>64</v>
      </c>
      <c r="W92" s="86">
        <v>6</v>
      </c>
      <c r="X92" s="86" t="str">
        <f t="shared" si="15"/>
        <v>25-29|6</v>
      </c>
      <c r="Y92" s="86">
        <v>3</v>
      </c>
      <c r="Z92" s="86" t="s">
        <v>43</v>
      </c>
      <c r="AC92" s="87" t="s">
        <v>803</v>
      </c>
      <c r="AD92" s="86">
        <v>29</v>
      </c>
      <c r="AE92" s="86" t="str">
        <f t="shared" si="16"/>
        <v>18-19|29</v>
      </c>
      <c r="AF92" s="86">
        <v>9</v>
      </c>
      <c r="AG92" s="86" t="s">
        <v>49</v>
      </c>
      <c r="AJ92" s="87" t="s">
        <v>64</v>
      </c>
      <c r="AK92" s="86">
        <v>18</v>
      </c>
      <c r="AL92" s="86" t="str">
        <f t="shared" si="17"/>
        <v>25-29|18</v>
      </c>
      <c r="AM92" s="86">
        <v>13</v>
      </c>
      <c r="AN92" s="86" t="s">
        <v>53</v>
      </c>
      <c r="AQ92" s="87" t="s">
        <v>803</v>
      </c>
      <c r="AR92" s="86">
        <v>26</v>
      </c>
      <c r="AS92" s="86" t="str">
        <f t="shared" si="18"/>
        <v>18-19|26</v>
      </c>
      <c r="AT92" s="86">
        <v>7</v>
      </c>
      <c r="AU92" s="86" t="s">
        <v>47</v>
      </c>
      <c r="AX92" s="87" t="s">
        <v>64</v>
      </c>
      <c r="AY92" s="86">
        <v>6</v>
      </c>
      <c r="AZ92" s="86" t="str">
        <f t="shared" si="19"/>
        <v>25-29|6</v>
      </c>
      <c r="BA92" s="89">
        <v>4</v>
      </c>
      <c r="BB92" s="86" t="s">
        <v>44</v>
      </c>
      <c r="BE92" s="87" t="s">
        <v>770</v>
      </c>
      <c r="BF92" s="86">
        <v>87</v>
      </c>
      <c r="BG92" s="86" t="str">
        <f t="shared" si="20"/>
        <v>16-17|87</v>
      </c>
      <c r="BH92" s="86">
        <v>13</v>
      </c>
      <c r="BI92" s="86" t="s">
        <v>53</v>
      </c>
      <c r="BL92" s="87" t="s">
        <v>66</v>
      </c>
      <c r="BM92" s="86">
        <v>2</v>
      </c>
      <c r="BN92" s="86" t="str">
        <f t="shared" si="21"/>
        <v>35-44|2</v>
      </c>
      <c r="BO92" s="86">
        <v>1</v>
      </c>
      <c r="BP92" s="86" t="s">
        <v>41</v>
      </c>
      <c r="BS92" s="87" t="s">
        <v>66</v>
      </c>
      <c r="BT92" s="86">
        <v>2</v>
      </c>
      <c r="BU92" s="86" t="str">
        <f t="shared" si="22"/>
        <v>35-44|2</v>
      </c>
      <c r="BV92" s="86">
        <v>1</v>
      </c>
      <c r="BW92" s="86" t="s">
        <v>41</v>
      </c>
      <c r="BZ92" s="87" t="s">
        <v>66</v>
      </c>
      <c r="CA92" s="86">
        <v>2</v>
      </c>
      <c r="CB92" s="86" t="str">
        <f t="shared" si="23"/>
        <v>35-44|2</v>
      </c>
      <c r="CC92" s="86">
        <v>3</v>
      </c>
      <c r="CD92" s="86" t="s">
        <v>43</v>
      </c>
    </row>
    <row r="93" spans="1:82">
      <c r="A93" s="87" t="s">
        <v>803</v>
      </c>
      <c r="B93" s="86">
        <v>21</v>
      </c>
      <c r="C93" s="86" t="str">
        <f t="shared" si="12"/>
        <v>18-19|21</v>
      </c>
      <c r="D93" s="86">
        <v>5</v>
      </c>
      <c r="E93" s="86" t="s">
        <v>45</v>
      </c>
      <c r="H93" s="87" t="s">
        <v>63</v>
      </c>
      <c r="I93" s="86">
        <v>14</v>
      </c>
      <c r="J93" s="86" t="str">
        <f t="shared" si="13"/>
        <v>20-24|14</v>
      </c>
      <c r="K93" s="86">
        <v>5</v>
      </c>
      <c r="L93" s="86" t="s">
        <v>45</v>
      </c>
      <c r="O93" s="87" t="s">
        <v>803</v>
      </c>
      <c r="P93" s="86">
        <v>39</v>
      </c>
      <c r="Q93" s="86" t="str">
        <f t="shared" si="14"/>
        <v>18-19|39</v>
      </c>
      <c r="R93" s="86">
        <v>16</v>
      </c>
      <c r="S93" s="86" t="s">
        <v>56</v>
      </c>
      <c r="V93" s="87" t="s">
        <v>64</v>
      </c>
      <c r="W93" s="86">
        <v>7</v>
      </c>
      <c r="X93" s="86" t="str">
        <f t="shared" si="15"/>
        <v>25-29|7</v>
      </c>
      <c r="Y93" s="86">
        <v>3</v>
      </c>
      <c r="Z93" s="86" t="s">
        <v>43</v>
      </c>
      <c r="AC93" s="87" t="s">
        <v>803</v>
      </c>
      <c r="AD93" s="86">
        <v>30</v>
      </c>
      <c r="AE93" s="86" t="str">
        <f t="shared" si="16"/>
        <v>18-19|30</v>
      </c>
      <c r="AF93" s="86">
        <v>10</v>
      </c>
      <c r="AG93" s="86" t="s">
        <v>50</v>
      </c>
      <c r="AJ93" s="87" t="s">
        <v>64</v>
      </c>
      <c r="AK93" s="86">
        <v>19</v>
      </c>
      <c r="AL93" s="86" t="str">
        <f t="shared" si="17"/>
        <v>25-29|19</v>
      </c>
      <c r="AM93" s="86">
        <v>14</v>
      </c>
      <c r="AN93" s="86" t="s">
        <v>54</v>
      </c>
      <c r="AQ93" s="87" t="s">
        <v>803</v>
      </c>
      <c r="AR93" s="86">
        <v>27</v>
      </c>
      <c r="AS93" s="86" t="str">
        <f t="shared" si="18"/>
        <v>18-19|27</v>
      </c>
      <c r="AT93" s="86">
        <v>8</v>
      </c>
      <c r="AU93" s="86" t="s">
        <v>48</v>
      </c>
      <c r="AX93" s="87" t="s">
        <v>64</v>
      </c>
      <c r="AY93" s="86">
        <v>7</v>
      </c>
      <c r="AZ93" s="86" t="str">
        <f t="shared" si="19"/>
        <v>25-29|7</v>
      </c>
      <c r="BA93" s="89">
        <v>5</v>
      </c>
      <c r="BB93" s="86" t="s">
        <v>45</v>
      </c>
      <c r="BE93" s="87" t="s">
        <v>770</v>
      </c>
      <c r="BF93" s="86">
        <v>88</v>
      </c>
      <c r="BG93" s="86" t="str">
        <f t="shared" si="20"/>
        <v>16-17|88</v>
      </c>
      <c r="BH93" s="86">
        <v>13</v>
      </c>
      <c r="BI93" s="86" t="s">
        <v>53</v>
      </c>
      <c r="BL93" s="87" t="s">
        <v>66</v>
      </c>
      <c r="BM93" s="86">
        <v>3</v>
      </c>
      <c r="BN93" s="86" t="str">
        <f t="shared" si="21"/>
        <v>35-44|3</v>
      </c>
      <c r="BO93" s="86">
        <v>1</v>
      </c>
      <c r="BP93" s="86" t="s">
        <v>41</v>
      </c>
      <c r="BS93" s="87" t="s">
        <v>66</v>
      </c>
      <c r="BT93" s="86">
        <v>3</v>
      </c>
      <c r="BU93" s="86" t="str">
        <f t="shared" si="22"/>
        <v>35-44|3</v>
      </c>
      <c r="BV93" s="86">
        <v>2</v>
      </c>
      <c r="BW93" s="86" t="s">
        <v>42</v>
      </c>
      <c r="BZ93" s="87" t="s">
        <v>66</v>
      </c>
      <c r="CA93" s="86">
        <v>3</v>
      </c>
      <c r="CB93" s="86" t="str">
        <f t="shared" si="23"/>
        <v>35-44|3</v>
      </c>
      <c r="CC93" s="86">
        <v>4</v>
      </c>
      <c r="CD93" s="86" t="s">
        <v>44</v>
      </c>
    </row>
    <row r="94" spans="1:82">
      <c r="A94" s="87" t="s">
        <v>803</v>
      </c>
      <c r="B94" s="86">
        <v>22</v>
      </c>
      <c r="C94" s="86" t="str">
        <f t="shared" si="12"/>
        <v>18-19|22</v>
      </c>
      <c r="D94" s="86">
        <v>5</v>
      </c>
      <c r="E94" s="86" t="s">
        <v>45</v>
      </c>
      <c r="H94" s="87" t="s">
        <v>63</v>
      </c>
      <c r="I94" s="86">
        <v>15</v>
      </c>
      <c r="J94" s="86" t="str">
        <f t="shared" si="13"/>
        <v>20-24|15</v>
      </c>
      <c r="K94" s="86">
        <v>5</v>
      </c>
      <c r="L94" s="86" t="s">
        <v>45</v>
      </c>
      <c r="O94" s="87" t="s">
        <v>803</v>
      </c>
      <c r="P94" s="86">
        <v>40</v>
      </c>
      <c r="Q94" s="86" t="str">
        <f t="shared" si="14"/>
        <v>18-19|40</v>
      </c>
      <c r="R94" s="86">
        <v>17</v>
      </c>
      <c r="S94" s="86" t="s">
        <v>57</v>
      </c>
      <c r="V94" s="87" t="s">
        <v>64</v>
      </c>
      <c r="W94" s="86">
        <v>8</v>
      </c>
      <c r="X94" s="86" t="str">
        <f t="shared" si="15"/>
        <v>25-29|8</v>
      </c>
      <c r="Y94" s="86">
        <v>4</v>
      </c>
      <c r="Z94" s="86" t="s">
        <v>44</v>
      </c>
      <c r="AC94" s="87" t="s">
        <v>803</v>
      </c>
      <c r="AD94" s="86">
        <v>31</v>
      </c>
      <c r="AE94" s="86" t="str">
        <f t="shared" si="16"/>
        <v>18-19|31</v>
      </c>
      <c r="AF94" s="86">
        <v>10</v>
      </c>
      <c r="AG94" s="86" t="s">
        <v>50</v>
      </c>
      <c r="AJ94" s="87" t="s">
        <v>64</v>
      </c>
      <c r="AK94" s="86">
        <v>20</v>
      </c>
      <c r="AL94" s="86" t="str">
        <f t="shared" si="17"/>
        <v>25-29|20</v>
      </c>
      <c r="AM94" s="86">
        <v>15</v>
      </c>
      <c r="AN94" s="86" t="s">
        <v>55</v>
      </c>
      <c r="AQ94" s="87" t="s">
        <v>803</v>
      </c>
      <c r="AR94" s="86">
        <v>28</v>
      </c>
      <c r="AS94" s="86" t="str">
        <f t="shared" si="18"/>
        <v>18-19|28</v>
      </c>
      <c r="AT94" s="86">
        <v>8</v>
      </c>
      <c r="AU94" s="86" t="s">
        <v>48</v>
      </c>
      <c r="AX94" s="87" t="s">
        <v>64</v>
      </c>
      <c r="AY94" s="86">
        <v>8</v>
      </c>
      <c r="AZ94" s="86" t="str">
        <f t="shared" si="19"/>
        <v>25-29|8</v>
      </c>
      <c r="BA94" s="89">
        <v>6</v>
      </c>
      <c r="BB94" s="86" t="s">
        <v>46</v>
      </c>
      <c r="BE94" s="87" t="s">
        <v>770</v>
      </c>
      <c r="BF94" s="86">
        <v>89</v>
      </c>
      <c r="BG94" s="86" t="str">
        <f t="shared" si="20"/>
        <v>16-17|89</v>
      </c>
      <c r="BH94" s="86">
        <v>13</v>
      </c>
      <c r="BI94" s="86" t="s">
        <v>53</v>
      </c>
      <c r="BL94" s="87" t="s">
        <v>66</v>
      </c>
      <c r="BM94" s="86">
        <v>4</v>
      </c>
      <c r="BN94" s="86" t="str">
        <f t="shared" si="21"/>
        <v>35-44|4</v>
      </c>
      <c r="BO94" s="86">
        <v>2</v>
      </c>
      <c r="BP94" s="86" t="s">
        <v>42</v>
      </c>
      <c r="BS94" s="87" t="s">
        <v>66</v>
      </c>
      <c r="BT94" s="86">
        <v>4</v>
      </c>
      <c r="BU94" s="86" t="str">
        <f t="shared" si="22"/>
        <v>35-44|4</v>
      </c>
      <c r="BV94" s="86">
        <v>4</v>
      </c>
      <c r="BW94" s="86" t="s">
        <v>44</v>
      </c>
      <c r="BZ94" s="87" t="s">
        <v>66</v>
      </c>
      <c r="CA94" s="86">
        <v>4</v>
      </c>
      <c r="CB94" s="86" t="str">
        <f t="shared" si="23"/>
        <v>35-44|4</v>
      </c>
      <c r="CC94" s="86">
        <v>5</v>
      </c>
      <c r="CD94" s="86" t="s">
        <v>45</v>
      </c>
    </row>
    <row r="95" spans="1:82">
      <c r="A95" s="87" t="s">
        <v>803</v>
      </c>
      <c r="B95" s="86">
        <v>23</v>
      </c>
      <c r="C95" s="86" t="str">
        <f t="shared" si="12"/>
        <v>18-19|23</v>
      </c>
      <c r="D95" s="86">
        <v>5</v>
      </c>
      <c r="E95" s="86" t="s">
        <v>45</v>
      </c>
      <c r="H95" s="87" t="s">
        <v>63</v>
      </c>
      <c r="I95" s="86">
        <v>16</v>
      </c>
      <c r="J95" s="86" t="str">
        <f t="shared" si="13"/>
        <v>20-24|16</v>
      </c>
      <c r="K95" s="86">
        <v>6</v>
      </c>
      <c r="L95" s="86" t="s">
        <v>46</v>
      </c>
      <c r="O95" s="87" t="s">
        <v>803</v>
      </c>
      <c r="P95" s="86">
        <v>41</v>
      </c>
      <c r="Q95" s="86" t="str">
        <f t="shared" si="14"/>
        <v>18-19|41</v>
      </c>
      <c r="R95" s="86">
        <v>18</v>
      </c>
      <c r="S95" s="86" t="s">
        <v>58</v>
      </c>
      <c r="V95" s="87" t="s">
        <v>64</v>
      </c>
      <c r="W95" s="86">
        <v>9</v>
      </c>
      <c r="X95" s="86" t="str">
        <f t="shared" si="15"/>
        <v>25-29|9</v>
      </c>
      <c r="Y95" s="86">
        <v>4</v>
      </c>
      <c r="Z95" s="86" t="s">
        <v>44</v>
      </c>
      <c r="AC95" s="87" t="s">
        <v>803</v>
      </c>
      <c r="AD95" s="86">
        <v>32</v>
      </c>
      <c r="AE95" s="86" t="str">
        <f t="shared" si="16"/>
        <v>18-19|32</v>
      </c>
      <c r="AF95" s="86">
        <v>10</v>
      </c>
      <c r="AG95" s="86" t="s">
        <v>50</v>
      </c>
      <c r="AJ95" s="87" t="s">
        <v>64</v>
      </c>
      <c r="AK95" s="86">
        <v>21</v>
      </c>
      <c r="AL95" s="86" t="str">
        <f t="shared" si="17"/>
        <v>25-29|21</v>
      </c>
      <c r="AM95" s="86">
        <v>17</v>
      </c>
      <c r="AN95" s="86" t="s">
        <v>57</v>
      </c>
      <c r="AQ95" s="87" t="s">
        <v>803</v>
      </c>
      <c r="AR95" s="86">
        <v>29</v>
      </c>
      <c r="AS95" s="86" t="str">
        <f t="shared" si="18"/>
        <v>18-19|29</v>
      </c>
      <c r="AT95" s="86">
        <v>8</v>
      </c>
      <c r="AU95" s="86" t="s">
        <v>48</v>
      </c>
      <c r="AX95" s="87" t="s">
        <v>64</v>
      </c>
      <c r="AY95" s="86">
        <v>9</v>
      </c>
      <c r="AZ95" s="86" t="str">
        <f t="shared" si="19"/>
        <v>25-29|9</v>
      </c>
      <c r="BA95" s="89">
        <v>6</v>
      </c>
      <c r="BB95" s="86" t="s">
        <v>46</v>
      </c>
      <c r="BE95" s="87" t="s">
        <v>770</v>
      </c>
      <c r="BF95" s="86">
        <v>90</v>
      </c>
      <c r="BG95" s="86" t="str">
        <f t="shared" si="20"/>
        <v>16-17|90</v>
      </c>
      <c r="BH95" s="86">
        <v>13</v>
      </c>
      <c r="BI95" s="86" t="s">
        <v>53</v>
      </c>
      <c r="BL95" s="87" t="s">
        <v>66</v>
      </c>
      <c r="BM95" s="86">
        <v>5</v>
      </c>
      <c r="BN95" s="86" t="str">
        <f t="shared" si="21"/>
        <v>35-44|5</v>
      </c>
      <c r="BO95" s="86">
        <v>3</v>
      </c>
      <c r="BP95" s="86" t="s">
        <v>43</v>
      </c>
      <c r="BS95" s="87" t="s">
        <v>66</v>
      </c>
      <c r="BT95" s="86">
        <v>5</v>
      </c>
      <c r="BU95" s="86" t="str">
        <f t="shared" si="22"/>
        <v>35-44|5</v>
      </c>
      <c r="BV95" s="86">
        <v>6</v>
      </c>
      <c r="BW95" s="86" t="s">
        <v>46</v>
      </c>
      <c r="BZ95" s="87" t="s">
        <v>66</v>
      </c>
      <c r="CA95" s="86">
        <v>5</v>
      </c>
      <c r="CB95" s="86" t="str">
        <f t="shared" si="23"/>
        <v>35-44|5</v>
      </c>
      <c r="CC95" s="86">
        <v>6</v>
      </c>
      <c r="CD95" s="86" t="s">
        <v>46</v>
      </c>
    </row>
    <row r="96" spans="1:82">
      <c r="A96" s="87" t="s">
        <v>803</v>
      </c>
      <c r="B96" s="86">
        <v>24</v>
      </c>
      <c r="C96" s="86" t="str">
        <f t="shared" si="12"/>
        <v>18-19|24</v>
      </c>
      <c r="D96" s="86">
        <v>5</v>
      </c>
      <c r="E96" s="86" t="s">
        <v>45</v>
      </c>
      <c r="H96" s="87" t="s">
        <v>63</v>
      </c>
      <c r="I96" s="86">
        <v>17</v>
      </c>
      <c r="J96" s="86" t="str">
        <f t="shared" si="13"/>
        <v>20-24|17</v>
      </c>
      <c r="K96" s="86">
        <v>6</v>
      </c>
      <c r="L96" s="86" t="s">
        <v>46</v>
      </c>
      <c r="O96" s="87" t="s">
        <v>803</v>
      </c>
      <c r="P96" s="86">
        <v>42</v>
      </c>
      <c r="Q96" s="86" t="str">
        <f t="shared" si="14"/>
        <v>18-19|42</v>
      </c>
      <c r="R96" s="86">
        <v>18</v>
      </c>
      <c r="S96" s="86" t="s">
        <v>58</v>
      </c>
      <c r="V96" s="87" t="s">
        <v>64</v>
      </c>
      <c r="W96" s="86">
        <v>10</v>
      </c>
      <c r="X96" s="86" t="str">
        <f t="shared" si="15"/>
        <v>25-29|10</v>
      </c>
      <c r="Y96" s="86">
        <v>5</v>
      </c>
      <c r="Z96" s="86" t="s">
        <v>45</v>
      </c>
      <c r="AC96" s="87" t="s">
        <v>803</v>
      </c>
      <c r="AD96" s="86">
        <v>33</v>
      </c>
      <c r="AE96" s="86" t="str">
        <f t="shared" si="16"/>
        <v>18-19|33</v>
      </c>
      <c r="AF96" s="86">
        <v>11</v>
      </c>
      <c r="AG96" s="86" t="s">
        <v>51</v>
      </c>
      <c r="AJ96" s="87" t="s">
        <v>64</v>
      </c>
      <c r="AK96" s="86">
        <v>22</v>
      </c>
      <c r="AL96" s="86" t="str">
        <f t="shared" si="17"/>
        <v>25-29|22</v>
      </c>
      <c r="AM96" s="86">
        <v>19</v>
      </c>
      <c r="AN96" s="86" t="s">
        <v>59</v>
      </c>
      <c r="AQ96" s="87" t="s">
        <v>803</v>
      </c>
      <c r="AR96" s="86">
        <v>30</v>
      </c>
      <c r="AS96" s="86" t="str">
        <f t="shared" si="18"/>
        <v>18-19|30</v>
      </c>
      <c r="AT96" s="86">
        <v>9</v>
      </c>
      <c r="AU96" s="86" t="s">
        <v>49</v>
      </c>
      <c r="AX96" s="87" t="s">
        <v>64</v>
      </c>
      <c r="AY96" s="86">
        <v>10</v>
      </c>
      <c r="AZ96" s="86" t="str">
        <f t="shared" si="19"/>
        <v>25-29|10</v>
      </c>
      <c r="BA96" s="89">
        <v>7</v>
      </c>
      <c r="BB96" s="86" t="s">
        <v>47</v>
      </c>
      <c r="BE96" s="87" t="s">
        <v>770</v>
      </c>
      <c r="BF96" s="86">
        <v>91</v>
      </c>
      <c r="BG96" s="86" t="str">
        <f t="shared" si="20"/>
        <v>16-17|91</v>
      </c>
      <c r="BH96" s="86">
        <v>13</v>
      </c>
      <c r="BI96" s="86" t="s">
        <v>53</v>
      </c>
      <c r="BL96" s="87" t="s">
        <v>66</v>
      </c>
      <c r="BM96" s="86">
        <v>6</v>
      </c>
      <c r="BN96" s="86" t="str">
        <f t="shared" si="21"/>
        <v>35-44|6</v>
      </c>
      <c r="BO96" s="86">
        <v>5</v>
      </c>
      <c r="BP96" s="86" t="s">
        <v>45</v>
      </c>
      <c r="BS96" s="87" t="s">
        <v>66</v>
      </c>
      <c r="BT96" s="86">
        <v>6</v>
      </c>
      <c r="BU96" s="86" t="str">
        <f t="shared" si="22"/>
        <v>35-44|6</v>
      </c>
      <c r="BV96" s="86">
        <v>7</v>
      </c>
      <c r="BW96" s="86" t="s">
        <v>47</v>
      </c>
      <c r="BZ96" s="87" t="s">
        <v>66</v>
      </c>
      <c r="CA96" s="86">
        <v>6</v>
      </c>
      <c r="CB96" s="86" t="str">
        <f t="shared" si="23"/>
        <v>35-44|6</v>
      </c>
      <c r="CC96" s="86">
        <v>7</v>
      </c>
      <c r="CD96" s="86" t="s">
        <v>47</v>
      </c>
    </row>
    <row r="97" spans="1:82">
      <c r="A97" s="87" t="s">
        <v>803</v>
      </c>
      <c r="B97" s="86">
        <v>25</v>
      </c>
      <c r="C97" s="86" t="str">
        <f t="shared" si="12"/>
        <v>18-19|25</v>
      </c>
      <c r="D97" s="86">
        <v>6</v>
      </c>
      <c r="E97" s="86" t="s">
        <v>46</v>
      </c>
      <c r="H97" s="87" t="s">
        <v>63</v>
      </c>
      <c r="I97" s="86">
        <v>18</v>
      </c>
      <c r="J97" s="86" t="str">
        <f t="shared" si="13"/>
        <v>20-24|18</v>
      </c>
      <c r="K97" s="86">
        <v>7</v>
      </c>
      <c r="L97" s="86" t="s">
        <v>47</v>
      </c>
      <c r="O97" s="87" t="s">
        <v>803</v>
      </c>
      <c r="P97" s="86">
        <v>43</v>
      </c>
      <c r="Q97" s="86" t="str">
        <f t="shared" si="14"/>
        <v>18-19|43</v>
      </c>
      <c r="R97" s="86">
        <v>19</v>
      </c>
      <c r="S97" s="86" t="s">
        <v>59</v>
      </c>
      <c r="V97" s="87" t="s">
        <v>64</v>
      </c>
      <c r="W97" s="86">
        <v>11</v>
      </c>
      <c r="X97" s="86" t="str">
        <f t="shared" si="15"/>
        <v>25-29|11</v>
      </c>
      <c r="Y97" s="86">
        <v>6</v>
      </c>
      <c r="Z97" s="86" t="s">
        <v>46</v>
      </c>
      <c r="AC97" s="87" t="s">
        <v>803</v>
      </c>
      <c r="AD97" s="86">
        <v>34</v>
      </c>
      <c r="AE97" s="86" t="str">
        <f t="shared" si="16"/>
        <v>18-19|34</v>
      </c>
      <c r="AF97" s="86">
        <v>11</v>
      </c>
      <c r="AG97" s="86" t="s">
        <v>51</v>
      </c>
      <c r="AJ97" s="93" t="s">
        <v>65</v>
      </c>
      <c r="AK97" s="86">
        <v>0</v>
      </c>
      <c r="AL97" s="86" t="str">
        <f t="shared" si="17"/>
        <v>30-34|0</v>
      </c>
      <c r="AM97" s="86">
        <v>1</v>
      </c>
      <c r="AN97" s="86" t="s">
        <v>41</v>
      </c>
      <c r="AQ97" s="87" t="s">
        <v>803</v>
      </c>
      <c r="AR97" s="86">
        <v>31</v>
      </c>
      <c r="AS97" s="86" t="str">
        <f t="shared" si="18"/>
        <v>18-19|31</v>
      </c>
      <c r="AT97" s="86">
        <v>9</v>
      </c>
      <c r="AU97" s="86" t="s">
        <v>49</v>
      </c>
      <c r="AX97" s="87" t="s">
        <v>64</v>
      </c>
      <c r="AY97" s="86">
        <v>11</v>
      </c>
      <c r="AZ97" s="86" t="str">
        <f t="shared" si="19"/>
        <v>25-29|11</v>
      </c>
      <c r="BA97" s="89">
        <v>7</v>
      </c>
      <c r="BB97" s="86" t="s">
        <v>47</v>
      </c>
      <c r="BE97" s="87" t="s">
        <v>770</v>
      </c>
      <c r="BF97" s="86">
        <v>92</v>
      </c>
      <c r="BG97" s="86" t="str">
        <f t="shared" si="20"/>
        <v>16-17|92</v>
      </c>
      <c r="BH97" s="86">
        <v>14</v>
      </c>
      <c r="BI97" s="86" t="s">
        <v>54</v>
      </c>
      <c r="BL97" s="87" t="s">
        <v>66</v>
      </c>
      <c r="BM97" s="86">
        <v>7</v>
      </c>
      <c r="BN97" s="86" t="str">
        <f t="shared" si="21"/>
        <v>35-44|7</v>
      </c>
      <c r="BO97" s="86">
        <v>6</v>
      </c>
      <c r="BP97" s="86" t="s">
        <v>46</v>
      </c>
      <c r="BS97" s="87" t="s">
        <v>66</v>
      </c>
      <c r="BT97" s="86">
        <v>7</v>
      </c>
      <c r="BU97" s="86" t="str">
        <f t="shared" si="22"/>
        <v>35-44|7</v>
      </c>
      <c r="BV97" s="86">
        <v>8</v>
      </c>
      <c r="BW97" s="86" t="s">
        <v>48</v>
      </c>
      <c r="BZ97" s="87" t="s">
        <v>66</v>
      </c>
      <c r="CA97" s="86">
        <v>7</v>
      </c>
      <c r="CB97" s="86" t="str">
        <f t="shared" si="23"/>
        <v>35-44|7</v>
      </c>
      <c r="CC97" s="86">
        <v>8</v>
      </c>
      <c r="CD97" s="89" t="s">
        <v>48</v>
      </c>
    </row>
    <row r="98" spans="1:82">
      <c r="A98" s="87" t="s">
        <v>803</v>
      </c>
      <c r="B98" s="86">
        <v>26</v>
      </c>
      <c r="C98" s="86" t="str">
        <f t="shared" si="12"/>
        <v>18-19|26</v>
      </c>
      <c r="D98" s="86">
        <v>6</v>
      </c>
      <c r="E98" s="86" t="s">
        <v>46</v>
      </c>
      <c r="H98" s="87" t="s">
        <v>63</v>
      </c>
      <c r="I98" s="86">
        <v>19</v>
      </c>
      <c r="J98" s="86" t="str">
        <f t="shared" si="13"/>
        <v>20-24|19</v>
      </c>
      <c r="K98" s="86">
        <v>7</v>
      </c>
      <c r="L98" s="86" t="s">
        <v>47</v>
      </c>
      <c r="O98" s="87" t="s">
        <v>803</v>
      </c>
      <c r="P98" s="86">
        <v>44</v>
      </c>
      <c r="Q98" s="86" t="str">
        <f t="shared" si="14"/>
        <v>18-19|44</v>
      </c>
      <c r="R98" s="86">
        <v>19</v>
      </c>
      <c r="S98" s="86" t="s">
        <v>59</v>
      </c>
      <c r="V98" s="87" t="s">
        <v>64</v>
      </c>
      <c r="W98" s="86">
        <v>12</v>
      </c>
      <c r="X98" s="86" t="str">
        <f t="shared" si="15"/>
        <v>25-29|12</v>
      </c>
      <c r="Y98" s="86">
        <v>6</v>
      </c>
      <c r="Z98" s="86" t="s">
        <v>46</v>
      </c>
      <c r="AC98" s="87" t="s">
        <v>803</v>
      </c>
      <c r="AD98" s="86">
        <v>35</v>
      </c>
      <c r="AE98" s="86" t="str">
        <f t="shared" si="16"/>
        <v>18-19|35</v>
      </c>
      <c r="AF98" s="86">
        <v>11</v>
      </c>
      <c r="AG98" s="86" t="s">
        <v>51</v>
      </c>
      <c r="AJ98" s="87" t="s">
        <v>65</v>
      </c>
      <c r="AK98" s="86">
        <v>1</v>
      </c>
      <c r="AL98" s="86" t="str">
        <f t="shared" si="17"/>
        <v>30-34|1</v>
      </c>
      <c r="AM98" s="86">
        <v>1</v>
      </c>
      <c r="AN98" s="86" t="s">
        <v>41</v>
      </c>
      <c r="AQ98" s="87" t="s">
        <v>803</v>
      </c>
      <c r="AR98" s="86">
        <v>32</v>
      </c>
      <c r="AS98" s="86" t="str">
        <f t="shared" si="18"/>
        <v>18-19|32</v>
      </c>
      <c r="AT98" s="86">
        <v>9</v>
      </c>
      <c r="AU98" s="86" t="s">
        <v>49</v>
      </c>
      <c r="AX98" s="87" t="s">
        <v>64</v>
      </c>
      <c r="AY98" s="86">
        <v>12</v>
      </c>
      <c r="AZ98" s="86" t="str">
        <f t="shared" si="19"/>
        <v>25-29|12</v>
      </c>
      <c r="BA98" s="89">
        <v>8</v>
      </c>
      <c r="BB98" s="86" t="s">
        <v>48</v>
      </c>
      <c r="BE98" s="87" t="s">
        <v>770</v>
      </c>
      <c r="BF98" s="86">
        <v>93</v>
      </c>
      <c r="BG98" s="86" t="str">
        <f t="shared" si="20"/>
        <v>16-17|93</v>
      </c>
      <c r="BH98" s="86">
        <v>14</v>
      </c>
      <c r="BI98" s="86" t="s">
        <v>54</v>
      </c>
      <c r="BL98" s="87" t="s">
        <v>66</v>
      </c>
      <c r="BM98" s="86">
        <v>8</v>
      </c>
      <c r="BN98" s="86" t="str">
        <f t="shared" si="21"/>
        <v>35-44|8</v>
      </c>
      <c r="BO98" s="86">
        <v>7</v>
      </c>
      <c r="BP98" s="86" t="s">
        <v>47</v>
      </c>
      <c r="BS98" s="87" t="s">
        <v>66</v>
      </c>
      <c r="BT98" s="86">
        <v>8</v>
      </c>
      <c r="BU98" s="86" t="str">
        <f t="shared" si="22"/>
        <v>35-44|8</v>
      </c>
      <c r="BV98" s="86">
        <v>9</v>
      </c>
      <c r="BW98" s="89" t="s">
        <v>49</v>
      </c>
      <c r="BZ98" s="87" t="s">
        <v>66</v>
      </c>
      <c r="CA98" s="86">
        <v>8</v>
      </c>
      <c r="CB98" s="86" t="str">
        <f t="shared" si="23"/>
        <v>35-44|8</v>
      </c>
      <c r="CC98" s="86">
        <v>9</v>
      </c>
      <c r="CD98" s="89" t="s">
        <v>49</v>
      </c>
    </row>
    <row r="99" spans="1:82">
      <c r="A99" s="87" t="s">
        <v>803</v>
      </c>
      <c r="B99" s="86">
        <v>27</v>
      </c>
      <c r="C99" s="86" t="str">
        <f t="shared" si="12"/>
        <v>18-19|27</v>
      </c>
      <c r="D99" s="86">
        <v>6</v>
      </c>
      <c r="E99" s="86" t="s">
        <v>46</v>
      </c>
      <c r="H99" s="87" t="s">
        <v>63</v>
      </c>
      <c r="I99" s="86">
        <v>20</v>
      </c>
      <c r="J99" s="86" t="str">
        <f t="shared" si="13"/>
        <v>20-24|20</v>
      </c>
      <c r="K99" s="86">
        <v>8</v>
      </c>
      <c r="L99" s="86" t="s">
        <v>48</v>
      </c>
      <c r="O99" s="87" t="s">
        <v>803</v>
      </c>
      <c r="P99" s="86">
        <v>45</v>
      </c>
      <c r="Q99" s="86" t="str">
        <f t="shared" si="14"/>
        <v>18-19|45</v>
      </c>
      <c r="R99" s="86">
        <v>19</v>
      </c>
      <c r="S99" s="86" t="s">
        <v>59</v>
      </c>
      <c r="V99" s="87" t="s">
        <v>64</v>
      </c>
      <c r="W99" s="86">
        <v>13</v>
      </c>
      <c r="X99" s="86" t="str">
        <f t="shared" si="15"/>
        <v>25-29|13</v>
      </c>
      <c r="Y99" s="86">
        <v>7</v>
      </c>
      <c r="Z99" s="86" t="s">
        <v>47</v>
      </c>
      <c r="AC99" s="87" t="s">
        <v>803</v>
      </c>
      <c r="AD99" s="86">
        <v>36</v>
      </c>
      <c r="AE99" s="86" t="str">
        <f t="shared" si="16"/>
        <v>18-19|36</v>
      </c>
      <c r="AF99" s="86">
        <v>11</v>
      </c>
      <c r="AG99" s="86" t="s">
        <v>51</v>
      </c>
      <c r="AJ99" s="87" t="s">
        <v>65</v>
      </c>
      <c r="AK99" s="86">
        <v>2</v>
      </c>
      <c r="AL99" s="86" t="str">
        <f t="shared" si="17"/>
        <v>30-34|2</v>
      </c>
      <c r="AM99" s="86">
        <v>1</v>
      </c>
      <c r="AN99" s="86" t="s">
        <v>41</v>
      </c>
      <c r="AQ99" s="87" t="s">
        <v>803</v>
      </c>
      <c r="AR99" s="86">
        <v>33</v>
      </c>
      <c r="AS99" s="86" t="str">
        <f t="shared" si="18"/>
        <v>18-19|33</v>
      </c>
      <c r="AT99" s="86">
        <v>10</v>
      </c>
      <c r="AU99" s="86" t="s">
        <v>50</v>
      </c>
      <c r="AX99" s="87" t="s">
        <v>64</v>
      </c>
      <c r="AY99" s="86">
        <v>13</v>
      </c>
      <c r="AZ99" s="86" t="str">
        <f t="shared" si="19"/>
        <v>25-29|13</v>
      </c>
      <c r="BA99" s="89">
        <v>8</v>
      </c>
      <c r="BB99" s="86" t="s">
        <v>48</v>
      </c>
      <c r="BE99" s="87" t="s">
        <v>770</v>
      </c>
      <c r="BF99" s="86">
        <v>94</v>
      </c>
      <c r="BG99" s="86" t="str">
        <f t="shared" si="20"/>
        <v>16-17|94</v>
      </c>
      <c r="BH99" s="86">
        <v>14</v>
      </c>
      <c r="BI99" s="86" t="s">
        <v>54</v>
      </c>
      <c r="BL99" s="87" t="s">
        <v>66</v>
      </c>
      <c r="BM99" s="86">
        <v>9</v>
      </c>
      <c r="BN99" s="86" t="str">
        <f t="shared" si="21"/>
        <v>35-44|9</v>
      </c>
      <c r="BO99" s="86">
        <v>8</v>
      </c>
      <c r="BP99" s="86" t="s">
        <v>48</v>
      </c>
      <c r="BS99" s="87" t="s">
        <v>66</v>
      </c>
      <c r="BT99" s="86">
        <v>9</v>
      </c>
      <c r="BU99" s="86" t="str">
        <f t="shared" si="22"/>
        <v>35-44|9</v>
      </c>
      <c r="BV99" s="86">
        <v>10</v>
      </c>
      <c r="BW99" s="89" t="s">
        <v>50</v>
      </c>
      <c r="BZ99" s="87" t="s">
        <v>66</v>
      </c>
      <c r="CA99" s="86">
        <v>9</v>
      </c>
      <c r="CB99" s="86" t="str">
        <f t="shared" si="23"/>
        <v>35-44|9</v>
      </c>
      <c r="CC99" s="86">
        <v>10</v>
      </c>
      <c r="CD99" s="89" t="s">
        <v>50</v>
      </c>
    </row>
    <row r="100" spans="1:82">
      <c r="A100" s="87" t="s">
        <v>803</v>
      </c>
      <c r="B100" s="86">
        <v>28</v>
      </c>
      <c r="C100" s="86" t="str">
        <f t="shared" si="12"/>
        <v>18-19|28</v>
      </c>
      <c r="D100" s="86">
        <v>6</v>
      </c>
      <c r="E100" s="86" t="s">
        <v>46</v>
      </c>
      <c r="H100" s="87" t="s">
        <v>63</v>
      </c>
      <c r="I100" s="86">
        <v>21</v>
      </c>
      <c r="J100" s="86" t="str">
        <f t="shared" si="13"/>
        <v>20-24|21</v>
      </c>
      <c r="K100" s="86">
        <v>8</v>
      </c>
      <c r="L100" s="86" t="s">
        <v>48</v>
      </c>
      <c r="O100" s="87" t="s">
        <v>803</v>
      </c>
      <c r="P100" s="86">
        <v>46</v>
      </c>
      <c r="Q100" s="86" t="str">
        <f t="shared" si="14"/>
        <v>18-19|46</v>
      </c>
      <c r="R100" s="86">
        <v>19</v>
      </c>
      <c r="S100" s="86" t="s">
        <v>59</v>
      </c>
      <c r="V100" s="87" t="s">
        <v>64</v>
      </c>
      <c r="W100" s="86">
        <v>14</v>
      </c>
      <c r="X100" s="86" t="str">
        <f t="shared" si="15"/>
        <v>25-29|14</v>
      </c>
      <c r="Y100" s="86">
        <v>7</v>
      </c>
      <c r="Z100" s="86" t="s">
        <v>47</v>
      </c>
      <c r="AC100" s="87" t="s">
        <v>803</v>
      </c>
      <c r="AD100" s="86">
        <v>37</v>
      </c>
      <c r="AE100" s="86" t="str">
        <f t="shared" si="16"/>
        <v>18-19|37</v>
      </c>
      <c r="AF100" s="86">
        <v>12</v>
      </c>
      <c r="AG100" s="86" t="s">
        <v>52</v>
      </c>
      <c r="AJ100" s="87" t="s">
        <v>65</v>
      </c>
      <c r="AK100" s="86">
        <v>3</v>
      </c>
      <c r="AL100" s="86" t="str">
        <f t="shared" si="17"/>
        <v>30-34|3</v>
      </c>
      <c r="AM100" s="86">
        <v>1</v>
      </c>
      <c r="AN100" s="86" t="s">
        <v>41</v>
      </c>
      <c r="AQ100" s="87" t="s">
        <v>803</v>
      </c>
      <c r="AR100" s="86">
        <v>34</v>
      </c>
      <c r="AS100" s="86" t="str">
        <f t="shared" si="18"/>
        <v>18-19|34</v>
      </c>
      <c r="AT100" s="86">
        <v>10</v>
      </c>
      <c r="AU100" s="86" t="s">
        <v>50</v>
      </c>
      <c r="AX100" s="87" t="s">
        <v>64</v>
      </c>
      <c r="AY100" s="86">
        <v>14</v>
      </c>
      <c r="AZ100" s="86" t="str">
        <f t="shared" si="19"/>
        <v>25-29|14</v>
      </c>
      <c r="BA100" s="89">
        <v>9</v>
      </c>
      <c r="BB100" s="89" t="s">
        <v>49</v>
      </c>
      <c r="BE100" s="87" t="s">
        <v>770</v>
      </c>
      <c r="BF100" s="86">
        <v>95</v>
      </c>
      <c r="BG100" s="86" t="str">
        <f t="shared" si="20"/>
        <v>16-17|95</v>
      </c>
      <c r="BH100" s="86">
        <v>14</v>
      </c>
      <c r="BI100" s="86" t="s">
        <v>54</v>
      </c>
      <c r="BL100" s="87" t="s">
        <v>66</v>
      </c>
      <c r="BM100" s="86">
        <v>10</v>
      </c>
      <c r="BN100" s="86" t="str">
        <f t="shared" si="21"/>
        <v>35-44|10</v>
      </c>
      <c r="BO100" s="86">
        <v>9</v>
      </c>
      <c r="BP100" s="89" t="s">
        <v>49</v>
      </c>
      <c r="BS100" s="87" t="s">
        <v>66</v>
      </c>
      <c r="BT100" s="86">
        <v>10</v>
      </c>
      <c r="BU100" s="86" t="str">
        <f t="shared" si="22"/>
        <v>35-44|10</v>
      </c>
      <c r="BV100" s="86">
        <v>11</v>
      </c>
      <c r="BW100" s="86" t="s">
        <v>51</v>
      </c>
      <c r="BZ100" s="87" t="s">
        <v>66</v>
      </c>
      <c r="CA100" s="86">
        <v>10</v>
      </c>
      <c r="CB100" s="86" t="str">
        <f t="shared" si="23"/>
        <v>35-44|10</v>
      </c>
      <c r="CC100" s="86">
        <v>11</v>
      </c>
      <c r="CD100" s="86" t="s">
        <v>51</v>
      </c>
    </row>
    <row r="101" spans="1:82">
      <c r="A101" s="87" t="s">
        <v>803</v>
      </c>
      <c r="B101" s="86">
        <v>29</v>
      </c>
      <c r="C101" s="86" t="str">
        <f t="shared" si="12"/>
        <v>18-19|29</v>
      </c>
      <c r="D101" s="86">
        <v>6</v>
      </c>
      <c r="E101" s="86" t="s">
        <v>46</v>
      </c>
      <c r="H101" s="87" t="s">
        <v>63</v>
      </c>
      <c r="I101" s="86">
        <v>22</v>
      </c>
      <c r="J101" s="86" t="str">
        <f t="shared" si="13"/>
        <v>20-24|22</v>
      </c>
      <c r="K101" s="86">
        <v>9</v>
      </c>
      <c r="L101" s="86" t="s">
        <v>49</v>
      </c>
      <c r="O101" s="87" t="s">
        <v>803</v>
      </c>
      <c r="P101" s="86">
        <v>47</v>
      </c>
      <c r="Q101" s="86" t="str">
        <f t="shared" si="14"/>
        <v>18-19|47</v>
      </c>
      <c r="R101" s="86">
        <v>19</v>
      </c>
      <c r="S101" s="86" t="s">
        <v>59</v>
      </c>
      <c r="V101" s="87" t="s">
        <v>64</v>
      </c>
      <c r="W101" s="86">
        <v>15</v>
      </c>
      <c r="X101" s="86" t="str">
        <f t="shared" si="15"/>
        <v>25-29|15</v>
      </c>
      <c r="Y101" s="86">
        <v>8</v>
      </c>
      <c r="Z101" s="86" t="s">
        <v>48</v>
      </c>
      <c r="AC101" s="87" t="s">
        <v>803</v>
      </c>
      <c r="AD101" s="86">
        <v>38</v>
      </c>
      <c r="AE101" s="86" t="str">
        <f t="shared" si="16"/>
        <v>18-19|38</v>
      </c>
      <c r="AF101" s="86">
        <v>12</v>
      </c>
      <c r="AG101" s="86" t="s">
        <v>52</v>
      </c>
      <c r="AJ101" s="87" t="s">
        <v>65</v>
      </c>
      <c r="AK101" s="86">
        <v>4</v>
      </c>
      <c r="AL101" s="86" t="str">
        <f t="shared" si="17"/>
        <v>30-34|4</v>
      </c>
      <c r="AM101" s="86">
        <v>1</v>
      </c>
      <c r="AN101" s="86" t="s">
        <v>41</v>
      </c>
      <c r="AQ101" s="87" t="s">
        <v>803</v>
      </c>
      <c r="AR101" s="86">
        <v>35</v>
      </c>
      <c r="AS101" s="86" t="str">
        <f t="shared" si="18"/>
        <v>18-19|35</v>
      </c>
      <c r="AT101" s="86">
        <v>10</v>
      </c>
      <c r="AU101" s="86" t="s">
        <v>50</v>
      </c>
      <c r="AX101" s="87" t="s">
        <v>64</v>
      </c>
      <c r="AY101" s="86">
        <v>15</v>
      </c>
      <c r="AZ101" s="86" t="str">
        <f t="shared" si="19"/>
        <v>25-29|15</v>
      </c>
      <c r="BA101" s="89">
        <v>10</v>
      </c>
      <c r="BB101" s="86" t="s">
        <v>50</v>
      </c>
      <c r="BE101" s="87" t="s">
        <v>770</v>
      </c>
      <c r="BF101" s="86">
        <v>96</v>
      </c>
      <c r="BG101" s="86" t="str">
        <f t="shared" si="20"/>
        <v>16-17|96</v>
      </c>
      <c r="BH101" s="86">
        <v>15</v>
      </c>
      <c r="BI101" s="86" t="s">
        <v>55</v>
      </c>
      <c r="BL101" s="87" t="s">
        <v>66</v>
      </c>
      <c r="BM101" s="86">
        <v>11</v>
      </c>
      <c r="BN101" s="86" t="str">
        <f t="shared" si="21"/>
        <v>35-44|11</v>
      </c>
      <c r="BO101" s="86">
        <v>10</v>
      </c>
      <c r="BP101" s="86" t="s">
        <v>50</v>
      </c>
      <c r="BS101" s="87" t="s">
        <v>66</v>
      </c>
      <c r="BT101" s="86">
        <v>11</v>
      </c>
      <c r="BU101" s="86" t="str">
        <f t="shared" si="22"/>
        <v>35-44|11</v>
      </c>
      <c r="BV101" s="86">
        <v>12</v>
      </c>
      <c r="BW101" s="86" t="s">
        <v>52</v>
      </c>
      <c r="BZ101" s="87" t="s">
        <v>66</v>
      </c>
      <c r="CA101" s="86">
        <v>11</v>
      </c>
      <c r="CB101" s="86" t="str">
        <f t="shared" si="23"/>
        <v>35-44|11</v>
      </c>
      <c r="CC101" s="86">
        <v>13</v>
      </c>
      <c r="CD101" s="86" t="s">
        <v>53</v>
      </c>
    </row>
    <row r="102" spans="1:82">
      <c r="A102" s="87" t="s">
        <v>803</v>
      </c>
      <c r="B102" s="86">
        <v>30</v>
      </c>
      <c r="C102" s="86" t="str">
        <f t="shared" si="12"/>
        <v>18-19|30</v>
      </c>
      <c r="D102" s="86">
        <v>7</v>
      </c>
      <c r="E102" s="86" t="s">
        <v>47</v>
      </c>
      <c r="H102" s="87" t="s">
        <v>63</v>
      </c>
      <c r="I102" s="86">
        <v>23</v>
      </c>
      <c r="J102" s="86" t="str">
        <f t="shared" si="13"/>
        <v>20-24|23</v>
      </c>
      <c r="K102" s="86">
        <v>9</v>
      </c>
      <c r="L102" s="86" t="s">
        <v>49</v>
      </c>
      <c r="O102" s="87" t="s">
        <v>803</v>
      </c>
      <c r="P102" s="86">
        <v>48</v>
      </c>
      <c r="Q102" s="86" t="str">
        <f t="shared" si="14"/>
        <v>18-19|48</v>
      </c>
      <c r="R102" s="86">
        <v>19</v>
      </c>
      <c r="S102" s="86" t="s">
        <v>59</v>
      </c>
      <c r="V102" s="87" t="s">
        <v>64</v>
      </c>
      <c r="W102" s="86">
        <v>16</v>
      </c>
      <c r="X102" s="86" t="str">
        <f t="shared" si="15"/>
        <v>25-29|16</v>
      </c>
      <c r="Y102" s="86">
        <v>8</v>
      </c>
      <c r="Z102" s="86" t="s">
        <v>48</v>
      </c>
      <c r="AC102" s="87" t="s">
        <v>803</v>
      </c>
      <c r="AD102" s="86">
        <v>39</v>
      </c>
      <c r="AE102" s="86" t="str">
        <f t="shared" si="16"/>
        <v>18-19|39</v>
      </c>
      <c r="AF102" s="86">
        <v>12</v>
      </c>
      <c r="AG102" s="86" t="s">
        <v>52</v>
      </c>
      <c r="AJ102" s="87" t="s">
        <v>65</v>
      </c>
      <c r="AK102" s="86">
        <v>5</v>
      </c>
      <c r="AL102" s="86" t="str">
        <f t="shared" si="17"/>
        <v>30-34|5</v>
      </c>
      <c r="AM102" s="86">
        <v>2</v>
      </c>
      <c r="AN102" s="86" t="s">
        <v>42</v>
      </c>
      <c r="AQ102" s="87" t="s">
        <v>803</v>
      </c>
      <c r="AR102" s="86">
        <v>36</v>
      </c>
      <c r="AS102" s="86" t="str">
        <f t="shared" si="18"/>
        <v>18-19|36</v>
      </c>
      <c r="AT102" s="86">
        <v>11</v>
      </c>
      <c r="AU102" s="86" t="s">
        <v>51</v>
      </c>
      <c r="AX102" s="87" t="s">
        <v>64</v>
      </c>
      <c r="AY102" s="86">
        <v>16</v>
      </c>
      <c r="AZ102" s="86" t="str">
        <f t="shared" si="19"/>
        <v>25-29|16</v>
      </c>
      <c r="BA102" s="89">
        <v>10</v>
      </c>
      <c r="BB102" s="86" t="s">
        <v>50</v>
      </c>
      <c r="BE102" s="87" t="s">
        <v>770</v>
      </c>
      <c r="BF102" s="86">
        <v>97</v>
      </c>
      <c r="BG102" s="86" t="str">
        <f t="shared" si="20"/>
        <v>16-17|97</v>
      </c>
      <c r="BH102" s="86">
        <v>15</v>
      </c>
      <c r="BI102" s="86" t="s">
        <v>55</v>
      </c>
      <c r="BL102" s="87" t="s">
        <v>66</v>
      </c>
      <c r="BM102" s="86">
        <v>12</v>
      </c>
      <c r="BN102" s="86" t="str">
        <f t="shared" si="21"/>
        <v>35-44|12</v>
      </c>
      <c r="BO102" s="86">
        <v>12</v>
      </c>
      <c r="BP102" s="86" t="s">
        <v>52</v>
      </c>
      <c r="BS102" s="87" t="s">
        <v>66</v>
      </c>
      <c r="BT102" s="86">
        <v>12</v>
      </c>
      <c r="BU102" s="86" t="str">
        <f t="shared" si="22"/>
        <v>35-44|12</v>
      </c>
      <c r="BV102" s="86">
        <v>14</v>
      </c>
      <c r="BW102" s="86" t="s">
        <v>54</v>
      </c>
      <c r="BZ102" s="87" t="s">
        <v>66</v>
      </c>
      <c r="CA102" s="86">
        <v>12</v>
      </c>
      <c r="CB102" s="86" t="str">
        <f t="shared" si="23"/>
        <v>35-44|12</v>
      </c>
      <c r="CC102" s="86">
        <v>15</v>
      </c>
      <c r="CD102" s="89" t="s">
        <v>55</v>
      </c>
    </row>
    <row r="103" spans="1:82">
      <c r="A103" s="87" t="s">
        <v>803</v>
      </c>
      <c r="B103" s="86">
        <v>31</v>
      </c>
      <c r="C103" s="86" t="str">
        <f t="shared" si="12"/>
        <v>18-19|31</v>
      </c>
      <c r="D103" s="86">
        <v>7</v>
      </c>
      <c r="E103" s="86" t="s">
        <v>47</v>
      </c>
      <c r="H103" s="87" t="s">
        <v>63</v>
      </c>
      <c r="I103" s="86">
        <v>24</v>
      </c>
      <c r="J103" s="86" t="str">
        <f t="shared" si="13"/>
        <v>20-24|24</v>
      </c>
      <c r="K103" s="86">
        <v>10</v>
      </c>
      <c r="L103" s="86" t="s">
        <v>50</v>
      </c>
      <c r="O103" s="93" t="s">
        <v>63</v>
      </c>
      <c r="P103" s="86">
        <v>0</v>
      </c>
      <c r="Q103" s="86" t="str">
        <f t="shared" si="14"/>
        <v>20-24|0</v>
      </c>
      <c r="R103" s="86">
        <v>1</v>
      </c>
      <c r="S103" s="86" t="s">
        <v>41</v>
      </c>
      <c r="V103" s="87" t="s">
        <v>64</v>
      </c>
      <c r="W103" s="86">
        <v>17</v>
      </c>
      <c r="X103" s="86" t="str">
        <f t="shared" si="15"/>
        <v>25-29|17</v>
      </c>
      <c r="Y103" s="86">
        <v>9</v>
      </c>
      <c r="Z103" s="86" t="s">
        <v>49</v>
      </c>
      <c r="AC103" s="87" t="s">
        <v>803</v>
      </c>
      <c r="AD103" s="86">
        <v>40</v>
      </c>
      <c r="AE103" s="86" t="str">
        <f t="shared" si="16"/>
        <v>18-19|40</v>
      </c>
      <c r="AF103" s="86">
        <v>13</v>
      </c>
      <c r="AG103" s="86" t="s">
        <v>53</v>
      </c>
      <c r="AJ103" s="87" t="s">
        <v>65</v>
      </c>
      <c r="AK103" s="86">
        <v>6</v>
      </c>
      <c r="AL103" s="86" t="str">
        <f t="shared" si="17"/>
        <v>30-34|6</v>
      </c>
      <c r="AM103" s="86">
        <v>3</v>
      </c>
      <c r="AN103" s="86" t="s">
        <v>43</v>
      </c>
      <c r="AQ103" s="87" t="s">
        <v>803</v>
      </c>
      <c r="AR103" s="86">
        <v>37</v>
      </c>
      <c r="AS103" s="86" t="str">
        <f t="shared" si="18"/>
        <v>18-19|37</v>
      </c>
      <c r="AT103" s="86">
        <v>11</v>
      </c>
      <c r="AU103" s="86" t="s">
        <v>51</v>
      </c>
      <c r="AX103" s="87" t="s">
        <v>64</v>
      </c>
      <c r="AY103" s="86">
        <v>17</v>
      </c>
      <c r="AZ103" s="86" t="str">
        <f t="shared" si="19"/>
        <v>25-29|17</v>
      </c>
      <c r="BA103" s="89">
        <v>11</v>
      </c>
      <c r="BB103" s="86" t="s">
        <v>51</v>
      </c>
      <c r="BE103" s="87" t="s">
        <v>770</v>
      </c>
      <c r="BF103" s="86">
        <v>98</v>
      </c>
      <c r="BG103" s="86" t="str">
        <f t="shared" si="20"/>
        <v>16-17|98</v>
      </c>
      <c r="BH103" s="86">
        <v>15</v>
      </c>
      <c r="BI103" s="86" t="s">
        <v>55</v>
      </c>
      <c r="BL103" s="87" t="s">
        <v>66</v>
      </c>
      <c r="BM103" s="86">
        <v>13</v>
      </c>
      <c r="BN103" s="86" t="str">
        <f t="shared" si="21"/>
        <v>35-44|13</v>
      </c>
      <c r="BO103" s="86">
        <v>13</v>
      </c>
      <c r="BP103" s="86" t="s">
        <v>53</v>
      </c>
      <c r="BS103" s="87" t="s">
        <v>66</v>
      </c>
      <c r="BT103" s="86">
        <v>13</v>
      </c>
      <c r="BU103" s="86" t="str">
        <f t="shared" si="22"/>
        <v>35-44|13</v>
      </c>
      <c r="BV103" s="86">
        <v>15</v>
      </c>
      <c r="BW103" s="89" t="s">
        <v>55</v>
      </c>
      <c r="BZ103" s="87" t="s">
        <v>66</v>
      </c>
      <c r="CA103" s="86">
        <v>13</v>
      </c>
      <c r="CB103" s="86" t="str">
        <f t="shared" si="23"/>
        <v>35-44|13</v>
      </c>
      <c r="CC103" s="86">
        <v>16</v>
      </c>
      <c r="CD103" s="86" t="s">
        <v>56</v>
      </c>
    </row>
    <row r="104" spans="1:82">
      <c r="A104" s="87" t="s">
        <v>803</v>
      </c>
      <c r="B104" s="86">
        <v>32</v>
      </c>
      <c r="C104" s="86" t="str">
        <f t="shared" si="12"/>
        <v>18-19|32</v>
      </c>
      <c r="D104" s="86">
        <v>7</v>
      </c>
      <c r="E104" s="86" t="s">
        <v>47</v>
      </c>
      <c r="H104" s="87" t="s">
        <v>63</v>
      </c>
      <c r="I104" s="86">
        <v>25</v>
      </c>
      <c r="J104" s="86" t="str">
        <f t="shared" si="13"/>
        <v>20-24|25</v>
      </c>
      <c r="K104" s="86">
        <v>10</v>
      </c>
      <c r="L104" s="86" t="s">
        <v>50</v>
      </c>
      <c r="O104" s="87" t="s">
        <v>63</v>
      </c>
      <c r="P104" s="86">
        <v>1</v>
      </c>
      <c r="Q104" s="86" t="str">
        <f t="shared" si="14"/>
        <v>20-24|1</v>
      </c>
      <c r="R104" s="86">
        <v>1</v>
      </c>
      <c r="S104" s="86" t="s">
        <v>41</v>
      </c>
      <c r="V104" s="87" t="s">
        <v>64</v>
      </c>
      <c r="W104" s="86">
        <v>18</v>
      </c>
      <c r="X104" s="86" t="str">
        <f t="shared" si="15"/>
        <v>25-29|18</v>
      </c>
      <c r="Y104" s="86">
        <v>9</v>
      </c>
      <c r="Z104" s="86" t="s">
        <v>49</v>
      </c>
      <c r="AC104" s="87" t="s">
        <v>803</v>
      </c>
      <c r="AD104" s="86">
        <v>41</v>
      </c>
      <c r="AE104" s="86" t="str">
        <f t="shared" si="16"/>
        <v>18-19|41</v>
      </c>
      <c r="AF104" s="86">
        <v>13</v>
      </c>
      <c r="AG104" s="86" t="s">
        <v>53</v>
      </c>
      <c r="AJ104" s="87" t="s">
        <v>65</v>
      </c>
      <c r="AK104" s="86">
        <v>7</v>
      </c>
      <c r="AL104" s="86" t="str">
        <f t="shared" si="17"/>
        <v>30-34|7</v>
      </c>
      <c r="AM104" s="86">
        <v>4</v>
      </c>
      <c r="AN104" s="86" t="s">
        <v>44</v>
      </c>
      <c r="AQ104" s="87" t="s">
        <v>803</v>
      </c>
      <c r="AR104" s="86">
        <v>38</v>
      </c>
      <c r="AS104" s="86" t="str">
        <f t="shared" si="18"/>
        <v>18-19|38</v>
      </c>
      <c r="AT104" s="86">
        <v>12</v>
      </c>
      <c r="AU104" s="86" t="s">
        <v>52</v>
      </c>
      <c r="AX104" s="87" t="s">
        <v>64</v>
      </c>
      <c r="AY104" s="86">
        <v>18</v>
      </c>
      <c r="AZ104" s="86" t="str">
        <f t="shared" si="19"/>
        <v>25-29|18</v>
      </c>
      <c r="BA104" s="89">
        <v>11</v>
      </c>
      <c r="BB104" s="86" t="s">
        <v>51</v>
      </c>
      <c r="BE104" s="87" t="s">
        <v>770</v>
      </c>
      <c r="BF104" s="86">
        <v>99</v>
      </c>
      <c r="BG104" s="86" t="str">
        <f t="shared" si="20"/>
        <v>16-17|99</v>
      </c>
      <c r="BH104" s="86">
        <v>15</v>
      </c>
      <c r="BI104" s="86" t="s">
        <v>55</v>
      </c>
      <c r="BL104" s="87" t="s">
        <v>66</v>
      </c>
      <c r="BM104" s="86">
        <v>14</v>
      </c>
      <c r="BN104" s="86" t="str">
        <f t="shared" si="21"/>
        <v>35-44|14</v>
      </c>
      <c r="BO104" s="86">
        <v>14</v>
      </c>
      <c r="BP104" s="86" t="s">
        <v>54</v>
      </c>
      <c r="BS104" s="87" t="s">
        <v>66</v>
      </c>
      <c r="BT104" s="86">
        <v>14</v>
      </c>
      <c r="BU104" s="86" t="str">
        <f t="shared" si="22"/>
        <v>35-44|14</v>
      </c>
      <c r="BV104" s="86">
        <v>16</v>
      </c>
      <c r="BW104" s="86" t="s">
        <v>56</v>
      </c>
      <c r="BZ104" s="87" t="s">
        <v>66</v>
      </c>
      <c r="CA104" s="86">
        <v>14</v>
      </c>
      <c r="CB104" s="86" t="str">
        <f t="shared" si="23"/>
        <v>35-44|14</v>
      </c>
      <c r="CC104" s="86">
        <v>17</v>
      </c>
      <c r="CD104" s="86" t="s">
        <v>57</v>
      </c>
    </row>
    <row r="105" spans="1:82">
      <c r="A105" s="87" t="s">
        <v>803</v>
      </c>
      <c r="B105" s="86">
        <v>33</v>
      </c>
      <c r="C105" s="86" t="str">
        <f t="shared" si="12"/>
        <v>18-19|33</v>
      </c>
      <c r="D105" s="86">
        <v>7</v>
      </c>
      <c r="E105" s="86" t="s">
        <v>47</v>
      </c>
      <c r="H105" s="87" t="s">
        <v>63</v>
      </c>
      <c r="I105" s="86">
        <v>26</v>
      </c>
      <c r="J105" s="86" t="str">
        <f t="shared" si="13"/>
        <v>20-24|26</v>
      </c>
      <c r="K105" s="86">
        <v>11</v>
      </c>
      <c r="L105" s="86" t="s">
        <v>51</v>
      </c>
      <c r="O105" s="87" t="s">
        <v>63</v>
      </c>
      <c r="P105" s="86">
        <v>2</v>
      </c>
      <c r="Q105" s="86" t="str">
        <f t="shared" si="14"/>
        <v>20-24|2</v>
      </c>
      <c r="R105" s="86">
        <v>1</v>
      </c>
      <c r="S105" s="86" t="s">
        <v>41</v>
      </c>
      <c r="V105" s="87" t="s">
        <v>64</v>
      </c>
      <c r="W105" s="86">
        <v>19</v>
      </c>
      <c r="X105" s="86" t="str">
        <f t="shared" si="15"/>
        <v>25-29|19</v>
      </c>
      <c r="Y105" s="86">
        <v>10</v>
      </c>
      <c r="Z105" s="86" t="s">
        <v>50</v>
      </c>
      <c r="AC105" s="87" t="s">
        <v>803</v>
      </c>
      <c r="AD105" s="86">
        <v>42</v>
      </c>
      <c r="AE105" s="86" t="str">
        <f t="shared" si="16"/>
        <v>18-19|42</v>
      </c>
      <c r="AF105" s="86">
        <v>13</v>
      </c>
      <c r="AG105" s="86" t="s">
        <v>53</v>
      </c>
      <c r="AJ105" s="87" t="s">
        <v>65</v>
      </c>
      <c r="AK105" s="86">
        <v>8</v>
      </c>
      <c r="AL105" s="86" t="str">
        <f t="shared" si="17"/>
        <v>30-34|8</v>
      </c>
      <c r="AM105" s="86">
        <v>5</v>
      </c>
      <c r="AN105" s="86" t="s">
        <v>45</v>
      </c>
      <c r="AQ105" s="87" t="s">
        <v>803</v>
      </c>
      <c r="AR105" s="86">
        <v>39</v>
      </c>
      <c r="AS105" s="86" t="str">
        <f t="shared" si="18"/>
        <v>18-19|39</v>
      </c>
      <c r="AT105" s="86">
        <v>12</v>
      </c>
      <c r="AU105" s="86" t="s">
        <v>52</v>
      </c>
      <c r="AX105" s="87" t="s">
        <v>64</v>
      </c>
      <c r="AY105" s="86">
        <v>19</v>
      </c>
      <c r="AZ105" s="86" t="str">
        <f t="shared" si="19"/>
        <v>25-29|19</v>
      </c>
      <c r="BA105" s="89">
        <v>12</v>
      </c>
      <c r="BB105" s="86" t="s">
        <v>52</v>
      </c>
      <c r="BE105" s="87" t="s">
        <v>770</v>
      </c>
      <c r="BF105" s="86">
        <v>100</v>
      </c>
      <c r="BG105" s="86" t="str">
        <f t="shared" si="20"/>
        <v>16-17|100</v>
      </c>
      <c r="BH105" s="86">
        <v>15</v>
      </c>
      <c r="BI105" s="86" t="s">
        <v>55</v>
      </c>
      <c r="BL105" s="87" t="s">
        <v>66</v>
      </c>
      <c r="BM105" s="86">
        <v>15</v>
      </c>
      <c r="BN105" s="86" t="str">
        <f t="shared" si="21"/>
        <v>35-44|15</v>
      </c>
      <c r="BO105" s="86">
        <v>16</v>
      </c>
      <c r="BP105" s="86" t="s">
        <v>56</v>
      </c>
      <c r="BS105" s="87" t="s">
        <v>66</v>
      </c>
      <c r="BT105" s="86">
        <v>15</v>
      </c>
      <c r="BU105" s="86" t="str">
        <f t="shared" si="22"/>
        <v>35-44|15</v>
      </c>
      <c r="BV105" s="86">
        <v>18</v>
      </c>
      <c r="BW105" s="86" t="s">
        <v>58</v>
      </c>
      <c r="BZ105" s="87" t="s">
        <v>66</v>
      </c>
      <c r="CA105" s="86">
        <v>15</v>
      </c>
      <c r="CB105" s="86" t="str">
        <f t="shared" si="23"/>
        <v>35-44|15</v>
      </c>
      <c r="CC105" s="86">
        <v>18</v>
      </c>
      <c r="CD105" s="86" t="s">
        <v>58</v>
      </c>
    </row>
    <row r="106" spans="1:82">
      <c r="A106" s="87" t="s">
        <v>803</v>
      </c>
      <c r="B106" s="86">
        <v>34</v>
      </c>
      <c r="C106" s="86" t="str">
        <f t="shared" si="12"/>
        <v>18-19|34</v>
      </c>
      <c r="D106" s="86">
        <v>7</v>
      </c>
      <c r="E106" s="86" t="s">
        <v>47</v>
      </c>
      <c r="H106" s="87" t="s">
        <v>63</v>
      </c>
      <c r="I106" s="86">
        <v>27</v>
      </c>
      <c r="J106" s="86" t="str">
        <f t="shared" si="13"/>
        <v>20-24|27</v>
      </c>
      <c r="K106" s="86">
        <v>11</v>
      </c>
      <c r="L106" s="86" t="s">
        <v>51</v>
      </c>
      <c r="O106" s="87" t="s">
        <v>63</v>
      </c>
      <c r="P106" s="86">
        <v>3</v>
      </c>
      <c r="Q106" s="86" t="str">
        <f t="shared" si="14"/>
        <v>20-24|3</v>
      </c>
      <c r="R106" s="86">
        <v>1</v>
      </c>
      <c r="S106" s="86" t="s">
        <v>41</v>
      </c>
      <c r="V106" s="87" t="s">
        <v>64</v>
      </c>
      <c r="W106" s="86">
        <v>20</v>
      </c>
      <c r="X106" s="86" t="str">
        <f t="shared" si="15"/>
        <v>25-29|20</v>
      </c>
      <c r="Y106" s="86">
        <v>11</v>
      </c>
      <c r="Z106" s="86" t="s">
        <v>51</v>
      </c>
      <c r="AC106" s="87" t="s">
        <v>803</v>
      </c>
      <c r="AD106" s="86">
        <v>43</v>
      </c>
      <c r="AE106" s="86" t="str">
        <f t="shared" si="16"/>
        <v>18-19|43</v>
      </c>
      <c r="AF106" s="86">
        <v>14</v>
      </c>
      <c r="AG106" s="86" t="s">
        <v>54</v>
      </c>
      <c r="AJ106" s="87" t="s">
        <v>65</v>
      </c>
      <c r="AK106" s="86">
        <v>9</v>
      </c>
      <c r="AL106" s="86" t="str">
        <f t="shared" si="17"/>
        <v>30-34|9</v>
      </c>
      <c r="AM106" s="86">
        <v>6</v>
      </c>
      <c r="AN106" s="86" t="s">
        <v>46</v>
      </c>
      <c r="AQ106" s="87" t="s">
        <v>803</v>
      </c>
      <c r="AR106" s="86">
        <v>40</v>
      </c>
      <c r="AS106" s="86" t="str">
        <f t="shared" si="18"/>
        <v>18-19|40</v>
      </c>
      <c r="AT106" s="86">
        <v>12</v>
      </c>
      <c r="AU106" s="86" t="s">
        <v>52</v>
      </c>
      <c r="AX106" s="87" t="s">
        <v>64</v>
      </c>
      <c r="AY106" s="86">
        <v>20</v>
      </c>
      <c r="AZ106" s="86" t="str">
        <f t="shared" si="19"/>
        <v>25-29|20</v>
      </c>
      <c r="BA106" s="89">
        <v>13</v>
      </c>
      <c r="BB106" s="86" t="s">
        <v>53</v>
      </c>
      <c r="BE106" s="87" t="s">
        <v>770</v>
      </c>
      <c r="BF106" s="86">
        <v>101</v>
      </c>
      <c r="BG106" s="86" t="str">
        <f t="shared" si="20"/>
        <v>16-17|101</v>
      </c>
      <c r="BH106" s="86">
        <v>16</v>
      </c>
      <c r="BI106" s="86" t="s">
        <v>56</v>
      </c>
      <c r="BL106" s="87" t="s">
        <v>66</v>
      </c>
      <c r="BM106" s="86">
        <v>16</v>
      </c>
      <c r="BN106" s="86" t="str">
        <f t="shared" si="21"/>
        <v>35-44|16</v>
      </c>
      <c r="BO106" s="86">
        <v>18</v>
      </c>
      <c r="BP106" s="86" t="s">
        <v>58</v>
      </c>
      <c r="BS106" s="87" t="s">
        <v>66</v>
      </c>
      <c r="BT106" s="86">
        <v>16</v>
      </c>
      <c r="BU106" s="86" t="str">
        <f t="shared" si="22"/>
        <v>35-44|16</v>
      </c>
      <c r="BV106" s="86">
        <v>19</v>
      </c>
      <c r="BW106" s="86" t="s">
        <v>59</v>
      </c>
      <c r="BZ106" s="87" t="s">
        <v>66</v>
      </c>
      <c r="CA106" s="86">
        <v>16</v>
      </c>
      <c r="CB106" s="86" t="str">
        <f t="shared" si="23"/>
        <v>35-44|16</v>
      </c>
      <c r="CC106" s="86">
        <v>19</v>
      </c>
      <c r="CD106" s="89" t="s">
        <v>59</v>
      </c>
    </row>
    <row r="107" spans="1:82">
      <c r="A107" s="87" t="s">
        <v>803</v>
      </c>
      <c r="B107" s="86">
        <v>35</v>
      </c>
      <c r="C107" s="86" t="str">
        <f t="shared" si="12"/>
        <v>18-19|35</v>
      </c>
      <c r="D107" s="86">
        <v>7</v>
      </c>
      <c r="E107" s="86" t="s">
        <v>47</v>
      </c>
      <c r="H107" s="87" t="s">
        <v>63</v>
      </c>
      <c r="I107" s="86">
        <v>28</v>
      </c>
      <c r="J107" s="86" t="str">
        <f t="shared" si="13"/>
        <v>20-24|28</v>
      </c>
      <c r="K107" s="86">
        <v>12</v>
      </c>
      <c r="L107" s="86" t="s">
        <v>52</v>
      </c>
      <c r="O107" s="87" t="s">
        <v>63</v>
      </c>
      <c r="P107" s="86">
        <v>4</v>
      </c>
      <c r="Q107" s="86" t="str">
        <f t="shared" si="14"/>
        <v>20-24|4</v>
      </c>
      <c r="R107" s="86">
        <v>1</v>
      </c>
      <c r="S107" s="86" t="s">
        <v>41</v>
      </c>
      <c r="V107" s="87" t="s">
        <v>64</v>
      </c>
      <c r="W107" s="86">
        <v>21</v>
      </c>
      <c r="X107" s="86" t="str">
        <f t="shared" si="15"/>
        <v>25-29|21</v>
      </c>
      <c r="Y107" s="86">
        <v>12</v>
      </c>
      <c r="Z107" s="86" t="s">
        <v>52</v>
      </c>
      <c r="AC107" s="87" t="s">
        <v>803</v>
      </c>
      <c r="AD107" s="86">
        <v>44</v>
      </c>
      <c r="AE107" s="86" t="str">
        <f t="shared" si="16"/>
        <v>18-19|44</v>
      </c>
      <c r="AF107" s="86">
        <v>14</v>
      </c>
      <c r="AG107" s="86" t="s">
        <v>54</v>
      </c>
      <c r="AJ107" s="87" t="s">
        <v>65</v>
      </c>
      <c r="AK107" s="86">
        <v>10</v>
      </c>
      <c r="AL107" s="86" t="str">
        <f t="shared" si="17"/>
        <v>30-34|10</v>
      </c>
      <c r="AM107" s="86">
        <v>7</v>
      </c>
      <c r="AN107" s="86" t="s">
        <v>47</v>
      </c>
      <c r="AQ107" s="87" t="s">
        <v>803</v>
      </c>
      <c r="AR107" s="86">
        <v>41</v>
      </c>
      <c r="AS107" s="86" t="str">
        <f t="shared" si="18"/>
        <v>18-19|41</v>
      </c>
      <c r="AT107" s="86">
        <v>13</v>
      </c>
      <c r="AU107" s="86" t="s">
        <v>53</v>
      </c>
      <c r="AX107" s="87" t="s">
        <v>64</v>
      </c>
      <c r="AY107" s="86">
        <v>21</v>
      </c>
      <c r="AZ107" s="86" t="str">
        <f t="shared" si="19"/>
        <v>25-29|21</v>
      </c>
      <c r="BA107" s="89">
        <v>13</v>
      </c>
      <c r="BB107" s="86" t="s">
        <v>53</v>
      </c>
      <c r="BE107" s="87" t="s">
        <v>770</v>
      </c>
      <c r="BF107" s="86">
        <v>102</v>
      </c>
      <c r="BG107" s="86" t="str">
        <f t="shared" si="20"/>
        <v>16-17|102</v>
      </c>
      <c r="BH107" s="86">
        <v>16</v>
      </c>
      <c r="BI107" s="86" t="s">
        <v>56</v>
      </c>
      <c r="BL107" s="93" t="s">
        <v>67</v>
      </c>
      <c r="BM107" s="86">
        <v>0</v>
      </c>
      <c r="BN107" s="86" t="str">
        <f t="shared" si="21"/>
        <v>45-54|0</v>
      </c>
      <c r="BO107" s="86">
        <v>1</v>
      </c>
      <c r="BP107" s="86" t="s">
        <v>41</v>
      </c>
      <c r="BS107" s="93" t="s">
        <v>67</v>
      </c>
      <c r="BT107" s="86">
        <v>0</v>
      </c>
      <c r="BU107" s="86" t="str">
        <f t="shared" si="22"/>
        <v>45-54|0</v>
      </c>
      <c r="BV107" s="86">
        <v>1</v>
      </c>
      <c r="BW107" s="86" t="s">
        <v>41</v>
      </c>
      <c r="BZ107" s="93" t="s">
        <v>67</v>
      </c>
      <c r="CA107" s="86">
        <v>0</v>
      </c>
      <c r="CB107" s="86" t="str">
        <f t="shared" si="23"/>
        <v>45-54|0</v>
      </c>
      <c r="CC107" s="86">
        <v>1</v>
      </c>
      <c r="CD107" s="86" t="s">
        <v>41</v>
      </c>
    </row>
    <row r="108" spans="1:82">
      <c r="A108" s="87" t="s">
        <v>803</v>
      </c>
      <c r="B108" s="86">
        <v>36</v>
      </c>
      <c r="C108" s="86" t="str">
        <f t="shared" si="12"/>
        <v>18-19|36</v>
      </c>
      <c r="D108" s="86">
        <v>8</v>
      </c>
      <c r="E108" s="86" t="s">
        <v>48</v>
      </c>
      <c r="H108" s="87" t="s">
        <v>63</v>
      </c>
      <c r="I108" s="86">
        <v>29</v>
      </c>
      <c r="J108" s="86" t="str">
        <f t="shared" si="13"/>
        <v>20-24|29</v>
      </c>
      <c r="K108" s="86">
        <v>13</v>
      </c>
      <c r="L108" s="86" t="s">
        <v>53</v>
      </c>
      <c r="O108" s="87" t="s">
        <v>63</v>
      </c>
      <c r="P108" s="86">
        <v>5</v>
      </c>
      <c r="Q108" s="86" t="str">
        <f t="shared" si="14"/>
        <v>20-24|5</v>
      </c>
      <c r="R108" s="86">
        <v>1</v>
      </c>
      <c r="S108" s="86" t="s">
        <v>41</v>
      </c>
      <c r="V108" s="87" t="s">
        <v>64</v>
      </c>
      <c r="W108" s="86">
        <v>22</v>
      </c>
      <c r="X108" s="86" t="str">
        <f t="shared" si="15"/>
        <v>25-29|22</v>
      </c>
      <c r="Y108" s="86">
        <v>13</v>
      </c>
      <c r="Z108" s="86" t="s">
        <v>53</v>
      </c>
      <c r="AC108" s="87" t="s">
        <v>803</v>
      </c>
      <c r="AD108" s="86">
        <v>45</v>
      </c>
      <c r="AE108" s="86" t="str">
        <f t="shared" si="16"/>
        <v>18-19|45</v>
      </c>
      <c r="AF108" s="86">
        <v>14</v>
      </c>
      <c r="AG108" s="86" t="s">
        <v>54</v>
      </c>
      <c r="AJ108" s="87" t="s">
        <v>65</v>
      </c>
      <c r="AK108" s="86">
        <v>11</v>
      </c>
      <c r="AL108" s="86" t="str">
        <f t="shared" si="17"/>
        <v>30-34|11</v>
      </c>
      <c r="AM108" s="86">
        <v>8</v>
      </c>
      <c r="AN108" s="86" t="s">
        <v>48</v>
      </c>
      <c r="AQ108" s="87" t="s">
        <v>803</v>
      </c>
      <c r="AR108" s="86">
        <v>42</v>
      </c>
      <c r="AS108" s="86" t="str">
        <f t="shared" si="18"/>
        <v>18-19|42</v>
      </c>
      <c r="AT108" s="86">
        <v>13</v>
      </c>
      <c r="AU108" s="86" t="s">
        <v>53</v>
      </c>
      <c r="AX108" s="87" t="s">
        <v>64</v>
      </c>
      <c r="AY108" s="86">
        <v>22</v>
      </c>
      <c r="AZ108" s="86" t="str">
        <f t="shared" si="19"/>
        <v>25-29|22</v>
      </c>
      <c r="BA108" s="89">
        <v>14</v>
      </c>
      <c r="BB108" s="86" t="s">
        <v>54</v>
      </c>
      <c r="BE108" s="87" t="s">
        <v>770</v>
      </c>
      <c r="BF108" s="86">
        <v>103</v>
      </c>
      <c r="BG108" s="86" t="str">
        <f t="shared" si="20"/>
        <v>16-17|103</v>
      </c>
      <c r="BH108" s="86">
        <v>16</v>
      </c>
      <c r="BI108" s="86" t="s">
        <v>56</v>
      </c>
      <c r="BL108" s="87" t="s">
        <v>67</v>
      </c>
      <c r="BM108" s="86">
        <v>1</v>
      </c>
      <c r="BN108" s="86" t="str">
        <f t="shared" si="21"/>
        <v>45-54|1</v>
      </c>
      <c r="BO108" s="86">
        <v>1</v>
      </c>
      <c r="BP108" s="86" t="s">
        <v>41</v>
      </c>
      <c r="BS108" s="87" t="s">
        <v>67</v>
      </c>
      <c r="BT108" s="86">
        <v>1</v>
      </c>
      <c r="BU108" s="86" t="str">
        <f t="shared" si="22"/>
        <v>45-54|1</v>
      </c>
      <c r="BV108" s="86">
        <v>1</v>
      </c>
      <c r="BW108" s="86" t="s">
        <v>41</v>
      </c>
      <c r="BZ108" s="87" t="s">
        <v>67</v>
      </c>
      <c r="CA108" s="86">
        <v>1</v>
      </c>
      <c r="CB108" s="86" t="str">
        <f t="shared" si="23"/>
        <v>45-54|1</v>
      </c>
      <c r="CC108" s="86">
        <v>2</v>
      </c>
      <c r="CD108" s="86" t="s">
        <v>42</v>
      </c>
    </row>
    <row r="109" spans="1:82">
      <c r="A109" s="87" t="s">
        <v>803</v>
      </c>
      <c r="B109" s="86">
        <v>37</v>
      </c>
      <c r="C109" s="86" t="str">
        <f t="shared" si="12"/>
        <v>18-19|37</v>
      </c>
      <c r="D109" s="86">
        <v>8</v>
      </c>
      <c r="E109" s="86" t="s">
        <v>48</v>
      </c>
      <c r="H109" s="87" t="s">
        <v>63</v>
      </c>
      <c r="I109" s="86">
        <v>30</v>
      </c>
      <c r="J109" s="86" t="str">
        <f t="shared" si="13"/>
        <v>20-24|30</v>
      </c>
      <c r="K109" s="86">
        <v>13</v>
      </c>
      <c r="L109" s="86" t="s">
        <v>53</v>
      </c>
      <c r="O109" s="87" t="s">
        <v>63</v>
      </c>
      <c r="P109" s="86">
        <v>6</v>
      </c>
      <c r="Q109" s="86" t="str">
        <f t="shared" si="14"/>
        <v>20-24|6</v>
      </c>
      <c r="R109" s="86">
        <v>1</v>
      </c>
      <c r="S109" s="86" t="s">
        <v>41</v>
      </c>
      <c r="V109" s="87" t="s">
        <v>64</v>
      </c>
      <c r="W109" s="86">
        <v>23</v>
      </c>
      <c r="X109" s="86" t="str">
        <f t="shared" si="15"/>
        <v>25-29|23</v>
      </c>
      <c r="Y109" s="86">
        <v>14</v>
      </c>
      <c r="Z109" s="89" t="s">
        <v>54</v>
      </c>
      <c r="AC109" s="87" t="s">
        <v>803</v>
      </c>
      <c r="AD109" s="86">
        <v>46</v>
      </c>
      <c r="AE109" s="86" t="str">
        <f t="shared" si="16"/>
        <v>18-19|46</v>
      </c>
      <c r="AF109" s="86">
        <v>15</v>
      </c>
      <c r="AG109" s="86" t="s">
        <v>55</v>
      </c>
      <c r="AJ109" s="87" t="s">
        <v>65</v>
      </c>
      <c r="AK109" s="86">
        <v>12</v>
      </c>
      <c r="AL109" s="86" t="str">
        <f t="shared" si="17"/>
        <v>30-34|12</v>
      </c>
      <c r="AM109" s="86">
        <v>8</v>
      </c>
      <c r="AN109" s="86" t="s">
        <v>48</v>
      </c>
      <c r="AQ109" s="87" t="s">
        <v>803</v>
      </c>
      <c r="AR109" s="86">
        <v>43</v>
      </c>
      <c r="AS109" s="86" t="str">
        <f t="shared" si="18"/>
        <v>18-19|43</v>
      </c>
      <c r="AT109" s="86">
        <v>13</v>
      </c>
      <c r="AU109" s="86" t="s">
        <v>53</v>
      </c>
      <c r="AX109" s="87" t="s">
        <v>64</v>
      </c>
      <c r="AY109" s="86">
        <v>23</v>
      </c>
      <c r="AZ109" s="86" t="str">
        <f t="shared" si="19"/>
        <v>25-29|23</v>
      </c>
      <c r="BA109" s="89">
        <v>15</v>
      </c>
      <c r="BB109" s="86" t="s">
        <v>55</v>
      </c>
      <c r="BE109" s="87" t="s">
        <v>770</v>
      </c>
      <c r="BF109" s="86">
        <v>104</v>
      </c>
      <c r="BG109" s="86" t="str">
        <f t="shared" si="20"/>
        <v>16-17|104</v>
      </c>
      <c r="BH109" s="86">
        <v>16</v>
      </c>
      <c r="BI109" s="86" t="s">
        <v>56</v>
      </c>
      <c r="BL109" s="87" t="s">
        <v>67</v>
      </c>
      <c r="BM109" s="86">
        <v>2</v>
      </c>
      <c r="BN109" s="86" t="str">
        <f t="shared" si="21"/>
        <v>45-54|2</v>
      </c>
      <c r="BO109" s="86">
        <v>1</v>
      </c>
      <c r="BP109" s="86" t="s">
        <v>41</v>
      </c>
      <c r="BS109" s="87" t="s">
        <v>67</v>
      </c>
      <c r="BT109" s="86">
        <v>2</v>
      </c>
      <c r="BU109" s="86" t="str">
        <f t="shared" si="22"/>
        <v>45-54|2</v>
      </c>
      <c r="BV109" s="86">
        <v>2</v>
      </c>
      <c r="BW109" s="86" t="s">
        <v>42</v>
      </c>
      <c r="BZ109" s="87" t="s">
        <v>67</v>
      </c>
      <c r="CA109" s="86">
        <v>2</v>
      </c>
      <c r="CB109" s="86" t="str">
        <f t="shared" si="23"/>
        <v>45-54|2</v>
      </c>
      <c r="CC109" s="86">
        <v>3</v>
      </c>
      <c r="CD109" s="86" t="s">
        <v>43</v>
      </c>
    </row>
    <row r="110" spans="1:82">
      <c r="A110" s="87" t="s">
        <v>803</v>
      </c>
      <c r="B110" s="86">
        <v>38</v>
      </c>
      <c r="C110" s="86" t="str">
        <f t="shared" si="12"/>
        <v>18-19|38</v>
      </c>
      <c r="D110" s="86">
        <v>8</v>
      </c>
      <c r="E110" s="86" t="s">
        <v>48</v>
      </c>
      <c r="H110" s="87" t="s">
        <v>63</v>
      </c>
      <c r="I110" s="86">
        <v>31</v>
      </c>
      <c r="J110" s="86" t="str">
        <f t="shared" si="13"/>
        <v>20-24|31</v>
      </c>
      <c r="K110" s="86">
        <v>14</v>
      </c>
      <c r="L110" s="86" t="s">
        <v>54</v>
      </c>
      <c r="O110" s="87" t="s">
        <v>63</v>
      </c>
      <c r="P110" s="86">
        <v>7</v>
      </c>
      <c r="Q110" s="86" t="str">
        <f t="shared" si="14"/>
        <v>20-24|7</v>
      </c>
      <c r="R110" s="86">
        <v>1</v>
      </c>
      <c r="S110" s="86" t="s">
        <v>41</v>
      </c>
      <c r="V110" s="87" t="s">
        <v>64</v>
      </c>
      <c r="W110" s="86">
        <v>24</v>
      </c>
      <c r="X110" s="86" t="str">
        <f t="shared" si="15"/>
        <v>25-29|24</v>
      </c>
      <c r="Y110" s="86">
        <v>15</v>
      </c>
      <c r="Z110" s="86" t="s">
        <v>55</v>
      </c>
      <c r="AC110" s="87" t="s">
        <v>803</v>
      </c>
      <c r="AD110" s="86">
        <v>47</v>
      </c>
      <c r="AE110" s="86" t="str">
        <f t="shared" si="16"/>
        <v>18-19|47</v>
      </c>
      <c r="AF110" s="86">
        <v>15</v>
      </c>
      <c r="AG110" s="86" t="s">
        <v>55</v>
      </c>
      <c r="AJ110" s="87" t="s">
        <v>65</v>
      </c>
      <c r="AK110" s="86">
        <v>13</v>
      </c>
      <c r="AL110" s="86" t="str">
        <f t="shared" si="17"/>
        <v>30-34|13</v>
      </c>
      <c r="AM110" s="86">
        <v>9</v>
      </c>
      <c r="AN110" s="86" t="s">
        <v>49</v>
      </c>
      <c r="AQ110" s="87" t="s">
        <v>803</v>
      </c>
      <c r="AR110" s="86">
        <v>44</v>
      </c>
      <c r="AS110" s="86" t="str">
        <f t="shared" si="18"/>
        <v>18-19|44</v>
      </c>
      <c r="AT110" s="86">
        <v>14</v>
      </c>
      <c r="AU110" s="86" t="s">
        <v>54</v>
      </c>
      <c r="AX110" s="87" t="s">
        <v>64</v>
      </c>
      <c r="AY110" s="86">
        <v>24</v>
      </c>
      <c r="AZ110" s="86" t="str">
        <f t="shared" si="19"/>
        <v>25-29|24</v>
      </c>
      <c r="BA110" s="89">
        <v>16</v>
      </c>
      <c r="BB110" s="86" t="s">
        <v>56</v>
      </c>
      <c r="BE110" s="87" t="s">
        <v>770</v>
      </c>
      <c r="BF110" s="86">
        <v>105</v>
      </c>
      <c r="BG110" s="86" t="str">
        <f t="shared" si="20"/>
        <v>16-17|105</v>
      </c>
      <c r="BH110" s="86">
        <v>17</v>
      </c>
      <c r="BI110" s="86" t="s">
        <v>57</v>
      </c>
      <c r="BL110" s="87" t="s">
        <v>67</v>
      </c>
      <c r="BM110" s="86">
        <v>3</v>
      </c>
      <c r="BN110" s="86" t="str">
        <f t="shared" si="21"/>
        <v>45-54|3</v>
      </c>
      <c r="BO110" s="86">
        <v>1</v>
      </c>
      <c r="BP110" s="86" t="s">
        <v>41</v>
      </c>
      <c r="BS110" s="87" t="s">
        <v>67</v>
      </c>
      <c r="BT110" s="86">
        <v>3</v>
      </c>
      <c r="BU110" s="86" t="str">
        <f t="shared" si="22"/>
        <v>45-54|3</v>
      </c>
      <c r="BV110" s="86">
        <v>3</v>
      </c>
      <c r="BW110" s="86" t="s">
        <v>43</v>
      </c>
      <c r="BZ110" s="87" t="s">
        <v>67</v>
      </c>
      <c r="CA110" s="86">
        <v>3</v>
      </c>
      <c r="CB110" s="86" t="str">
        <f t="shared" si="23"/>
        <v>45-54|3</v>
      </c>
      <c r="CC110" s="86">
        <v>4</v>
      </c>
      <c r="CD110" s="86" t="s">
        <v>44</v>
      </c>
    </row>
    <row r="111" spans="1:82">
      <c r="A111" s="87" t="s">
        <v>803</v>
      </c>
      <c r="B111" s="86">
        <v>39</v>
      </c>
      <c r="C111" s="86" t="str">
        <f t="shared" si="12"/>
        <v>18-19|39</v>
      </c>
      <c r="D111" s="86">
        <v>8</v>
      </c>
      <c r="E111" s="86" t="s">
        <v>48</v>
      </c>
      <c r="H111" s="87" t="s">
        <v>63</v>
      </c>
      <c r="I111" s="86">
        <v>32</v>
      </c>
      <c r="J111" s="86" t="str">
        <f t="shared" si="13"/>
        <v>20-24|32</v>
      </c>
      <c r="K111" s="86">
        <v>15</v>
      </c>
      <c r="L111" s="86" t="s">
        <v>55</v>
      </c>
      <c r="O111" s="87" t="s">
        <v>63</v>
      </c>
      <c r="P111" s="86">
        <v>8</v>
      </c>
      <c r="Q111" s="86" t="str">
        <f t="shared" si="14"/>
        <v>20-24|8</v>
      </c>
      <c r="R111" s="86">
        <v>1</v>
      </c>
      <c r="S111" s="86" t="s">
        <v>41</v>
      </c>
      <c r="V111" s="87" t="s">
        <v>64</v>
      </c>
      <c r="W111" s="86">
        <v>25</v>
      </c>
      <c r="X111" s="86" t="str">
        <f t="shared" si="15"/>
        <v>25-29|25</v>
      </c>
      <c r="Y111" s="86">
        <v>16</v>
      </c>
      <c r="Z111" s="86" t="s">
        <v>56</v>
      </c>
      <c r="AC111" s="87" t="s">
        <v>803</v>
      </c>
      <c r="AD111" s="86">
        <v>48</v>
      </c>
      <c r="AE111" s="86" t="str">
        <f t="shared" si="16"/>
        <v>18-19|48</v>
      </c>
      <c r="AF111" s="86">
        <v>15</v>
      </c>
      <c r="AG111" s="86" t="s">
        <v>55</v>
      </c>
      <c r="AJ111" s="87" t="s">
        <v>65</v>
      </c>
      <c r="AK111" s="86">
        <v>14</v>
      </c>
      <c r="AL111" s="86" t="str">
        <f t="shared" si="17"/>
        <v>30-34|14</v>
      </c>
      <c r="AM111" s="86">
        <v>10</v>
      </c>
      <c r="AN111" s="86" t="s">
        <v>50</v>
      </c>
      <c r="AQ111" s="87" t="s">
        <v>803</v>
      </c>
      <c r="AR111" s="86">
        <v>45</v>
      </c>
      <c r="AS111" s="86" t="str">
        <f t="shared" si="18"/>
        <v>18-19|45</v>
      </c>
      <c r="AT111" s="86">
        <v>14</v>
      </c>
      <c r="AU111" s="86" t="s">
        <v>54</v>
      </c>
      <c r="AX111" s="87" t="s">
        <v>64</v>
      </c>
      <c r="AY111" s="86">
        <v>25</v>
      </c>
      <c r="AZ111" s="86" t="str">
        <f t="shared" si="19"/>
        <v>25-29|25</v>
      </c>
      <c r="BA111" s="89">
        <v>17</v>
      </c>
      <c r="BB111" s="86" t="s">
        <v>57</v>
      </c>
      <c r="BE111" s="87" t="s">
        <v>770</v>
      </c>
      <c r="BF111" s="86">
        <v>106</v>
      </c>
      <c r="BG111" s="86" t="str">
        <f t="shared" si="20"/>
        <v>16-17|106</v>
      </c>
      <c r="BH111" s="86">
        <v>17</v>
      </c>
      <c r="BI111" s="86" t="s">
        <v>57</v>
      </c>
      <c r="BL111" s="87" t="s">
        <v>67</v>
      </c>
      <c r="BM111" s="86">
        <v>4</v>
      </c>
      <c r="BN111" s="86" t="str">
        <f t="shared" si="21"/>
        <v>45-54|4</v>
      </c>
      <c r="BO111" s="86">
        <v>2</v>
      </c>
      <c r="BP111" s="86" t="s">
        <v>42</v>
      </c>
      <c r="BS111" s="87" t="s">
        <v>67</v>
      </c>
      <c r="BT111" s="86">
        <v>4</v>
      </c>
      <c r="BU111" s="86" t="str">
        <f t="shared" si="22"/>
        <v>45-54|4</v>
      </c>
      <c r="BV111" s="86">
        <v>5</v>
      </c>
      <c r="BW111" s="86" t="s">
        <v>45</v>
      </c>
      <c r="BZ111" s="87" t="s">
        <v>67</v>
      </c>
      <c r="CA111" s="86">
        <v>4</v>
      </c>
      <c r="CB111" s="86" t="str">
        <f t="shared" si="23"/>
        <v>45-54|4</v>
      </c>
      <c r="CC111" s="86">
        <v>5</v>
      </c>
      <c r="CD111" s="89" t="s">
        <v>45</v>
      </c>
    </row>
    <row r="112" spans="1:82">
      <c r="A112" s="87" t="s">
        <v>803</v>
      </c>
      <c r="B112" s="86">
        <v>40</v>
      </c>
      <c r="C112" s="86" t="str">
        <f t="shared" si="12"/>
        <v>18-19|40</v>
      </c>
      <c r="D112" s="86">
        <v>8</v>
      </c>
      <c r="E112" s="86" t="s">
        <v>48</v>
      </c>
      <c r="H112" s="87" t="s">
        <v>63</v>
      </c>
      <c r="I112" s="86">
        <v>33</v>
      </c>
      <c r="J112" s="86" t="str">
        <f t="shared" si="13"/>
        <v>20-24|33</v>
      </c>
      <c r="K112" s="86">
        <v>16</v>
      </c>
      <c r="L112" s="86" t="s">
        <v>56</v>
      </c>
      <c r="O112" s="87" t="s">
        <v>63</v>
      </c>
      <c r="P112" s="86">
        <v>9</v>
      </c>
      <c r="Q112" s="86" t="str">
        <f t="shared" si="14"/>
        <v>20-24|9</v>
      </c>
      <c r="R112" s="86">
        <v>1</v>
      </c>
      <c r="S112" s="86" t="s">
        <v>41</v>
      </c>
      <c r="V112" s="87" t="s">
        <v>64</v>
      </c>
      <c r="W112" s="86">
        <v>26</v>
      </c>
      <c r="X112" s="86" t="str">
        <f t="shared" si="15"/>
        <v>25-29|26</v>
      </c>
      <c r="Y112" s="86">
        <v>18</v>
      </c>
      <c r="Z112" s="86" t="s">
        <v>58</v>
      </c>
      <c r="AC112" s="87" t="s">
        <v>803</v>
      </c>
      <c r="AD112" s="86">
        <v>49</v>
      </c>
      <c r="AE112" s="86" t="str">
        <f t="shared" si="16"/>
        <v>18-19|49</v>
      </c>
      <c r="AF112" s="86">
        <v>16</v>
      </c>
      <c r="AG112" s="86" t="s">
        <v>56</v>
      </c>
      <c r="AJ112" s="87" t="s">
        <v>65</v>
      </c>
      <c r="AK112" s="86">
        <v>15</v>
      </c>
      <c r="AL112" s="86" t="str">
        <f t="shared" si="17"/>
        <v>30-34|15</v>
      </c>
      <c r="AM112" s="86">
        <v>11</v>
      </c>
      <c r="AN112" s="86" t="s">
        <v>51</v>
      </c>
      <c r="AQ112" s="87" t="s">
        <v>803</v>
      </c>
      <c r="AR112" s="86">
        <v>46</v>
      </c>
      <c r="AS112" s="86" t="str">
        <f t="shared" si="18"/>
        <v>18-19|46</v>
      </c>
      <c r="AT112" s="86">
        <v>15</v>
      </c>
      <c r="AU112" s="86" t="s">
        <v>55</v>
      </c>
      <c r="AX112" s="87" t="s">
        <v>64</v>
      </c>
      <c r="AY112" s="86">
        <v>26</v>
      </c>
      <c r="AZ112" s="86" t="str">
        <f t="shared" si="19"/>
        <v>25-29|26</v>
      </c>
      <c r="BA112" s="89">
        <v>19</v>
      </c>
      <c r="BB112" s="86" t="s">
        <v>59</v>
      </c>
      <c r="BE112" s="87" t="s">
        <v>770</v>
      </c>
      <c r="BF112" s="86">
        <v>107</v>
      </c>
      <c r="BG112" s="86" t="str">
        <f t="shared" si="20"/>
        <v>16-17|107</v>
      </c>
      <c r="BH112" s="86">
        <v>17</v>
      </c>
      <c r="BI112" s="86" t="s">
        <v>57</v>
      </c>
      <c r="BL112" s="87" t="s">
        <v>67</v>
      </c>
      <c r="BM112" s="86">
        <v>5</v>
      </c>
      <c r="BN112" s="86" t="str">
        <f t="shared" si="21"/>
        <v>45-54|5</v>
      </c>
      <c r="BO112" s="86">
        <v>3</v>
      </c>
      <c r="BP112" s="86" t="s">
        <v>43</v>
      </c>
      <c r="BS112" s="87" t="s">
        <v>67</v>
      </c>
      <c r="BT112" s="86">
        <v>5</v>
      </c>
      <c r="BU112" s="86" t="str">
        <f t="shared" si="22"/>
        <v>45-54|5</v>
      </c>
      <c r="BV112" s="86">
        <v>6</v>
      </c>
      <c r="BW112" s="86" t="s">
        <v>46</v>
      </c>
      <c r="BZ112" s="87" t="s">
        <v>67</v>
      </c>
      <c r="CA112" s="86">
        <v>5</v>
      </c>
      <c r="CB112" s="86" t="str">
        <f t="shared" si="23"/>
        <v>45-54|5</v>
      </c>
      <c r="CC112" s="86">
        <v>6</v>
      </c>
      <c r="CD112" s="86" t="s">
        <v>46</v>
      </c>
    </row>
    <row r="113" spans="1:82">
      <c r="A113" s="87" t="s">
        <v>803</v>
      </c>
      <c r="B113" s="86">
        <v>41</v>
      </c>
      <c r="C113" s="86" t="str">
        <f t="shared" si="12"/>
        <v>18-19|41</v>
      </c>
      <c r="D113" s="86">
        <v>9</v>
      </c>
      <c r="E113" s="86" t="s">
        <v>49</v>
      </c>
      <c r="H113" s="87" t="s">
        <v>63</v>
      </c>
      <c r="I113" s="86">
        <v>34</v>
      </c>
      <c r="J113" s="86" t="str">
        <f t="shared" si="13"/>
        <v>20-24|34</v>
      </c>
      <c r="K113" s="86">
        <v>17</v>
      </c>
      <c r="L113" s="86" t="s">
        <v>57</v>
      </c>
      <c r="O113" s="87" t="s">
        <v>63</v>
      </c>
      <c r="P113" s="86">
        <v>10</v>
      </c>
      <c r="Q113" s="86" t="str">
        <f t="shared" si="14"/>
        <v>20-24|10</v>
      </c>
      <c r="R113" s="86">
        <v>1</v>
      </c>
      <c r="S113" s="86" t="s">
        <v>41</v>
      </c>
      <c r="V113" s="93" t="s">
        <v>65</v>
      </c>
      <c r="W113" s="86">
        <v>0</v>
      </c>
      <c r="X113" s="86" t="str">
        <f t="shared" si="15"/>
        <v>30-34|0</v>
      </c>
      <c r="Y113" s="86">
        <v>1</v>
      </c>
      <c r="Z113" s="86" t="s">
        <v>41</v>
      </c>
      <c r="AC113" s="87" t="s">
        <v>803</v>
      </c>
      <c r="AD113" s="86">
        <v>50</v>
      </c>
      <c r="AE113" s="86" t="str">
        <f t="shared" si="16"/>
        <v>18-19|50</v>
      </c>
      <c r="AF113" s="86">
        <v>16</v>
      </c>
      <c r="AG113" s="86" t="s">
        <v>56</v>
      </c>
      <c r="AJ113" s="87" t="s">
        <v>65</v>
      </c>
      <c r="AK113" s="86">
        <v>16</v>
      </c>
      <c r="AL113" s="86" t="str">
        <f t="shared" si="17"/>
        <v>30-34|16</v>
      </c>
      <c r="AM113" s="86">
        <v>11</v>
      </c>
      <c r="AN113" s="86" t="s">
        <v>51</v>
      </c>
      <c r="AQ113" s="87" t="s">
        <v>803</v>
      </c>
      <c r="AR113" s="86">
        <v>47</v>
      </c>
      <c r="AS113" s="86" t="str">
        <f t="shared" si="18"/>
        <v>18-19|47</v>
      </c>
      <c r="AT113" s="86">
        <v>15</v>
      </c>
      <c r="AU113" s="86" t="s">
        <v>55</v>
      </c>
      <c r="AX113" s="87" t="s">
        <v>65</v>
      </c>
      <c r="AY113" s="86">
        <v>0</v>
      </c>
      <c r="AZ113" s="86" t="str">
        <f t="shared" si="19"/>
        <v>30-34|0</v>
      </c>
      <c r="BA113" s="89">
        <v>1</v>
      </c>
      <c r="BB113" s="89" t="s">
        <v>41</v>
      </c>
      <c r="BE113" s="87" t="s">
        <v>770</v>
      </c>
      <c r="BF113" s="86">
        <v>108</v>
      </c>
      <c r="BG113" s="86" t="str">
        <f t="shared" si="20"/>
        <v>16-17|108</v>
      </c>
      <c r="BH113" s="86">
        <v>18</v>
      </c>
      <c r="BI113" s="86" t="s">
        <v>58</v>
      </c>
      <c r="BL113" s="87" t="s">
        <v>67</v>
      </c>
      <c r="BM113" s="86">
        <v>6</v>
      </c>
      <c r="BN113" s="86" t="str">
        <f t="shared" si="21"/>
        <v>45-54|6</v>
      </c>
      <c r="BO113" s="86">
        <v>5</v>
      </c>
      <c r="BP113" s="86" t="s">
        <v>45</v>
      </c>
      <c r="BS113" s="87" t="s">
        <v>67</v>
      </c>
      <c r="BT113" s="86">
        <v>6</v>
      </c>
      <c r="BU113" s="86" t="str">
        <f t="shared" si="22"/>
        <v>45-54|6</v>
      </c>
      <c r="BV113" s="86">
        <v>7</v>
      </c>
      <c r="BW113" s="86" t="s">
        <v>47</v>
      </c>
      <c r="BZ113" s="87" t="s">
        <v>67</v>
      </c>
      <c r="CA113" s="86">
        <v>6</v>
      </c>
      <c r="CB113" s="86" t="str">
        <f t="shared" si="23"/>
        <v>45-54|6</v>
      </c>
      <c r="CC113" s="86">
        <v>7</v>
      </c>
      <c r="CD113" s="86" t="s">
        <v>47</v>
      </c>
    </row>
    <row r="114" spans="1:82">
      <c r="A114" s="87" t="s">
        <v>803</v>
      </c>
      <c r="B114" s="86">
        <v>42</v>
      </c>
      <c r="C114" s="86" t="str">
        <f t="shared" si="12"/>
        <v>18-19|42</v>
      </c>
      <c r="D114" s="86">
        <v>9</v>
      </c>
      <c r="E114" s="86" t="s">
        <v>49</v>
      </c>
      <c r="H114" s="87" t="s">
        <v>63</v>
      </c>
      <c r="I114" s="86">
        <v>35</v>
      </c>
      <c r="J114" s="86" t="str">
        <f t="shared" si="13"/>
        <v>20-24|35</v>
      </c>
      <c r="K114" s="86">
        <v>18</v>
      </c>
      <c r="L114" s="86" t="s">
        <v>58</v>
      </c>
      <c r="O114" s="87" t="s">
        <v>63</v>
      </c>
      <c r="P114" s="86">
        <v>11</v>
      </c>
      <c r="Q114" s="86" t="str">
        <f t="shared" si="14"/>
        <v>20-24|11</v>
      </c>
      <c r="R114" s="86">
        <v>1</v>
      </c>
      <c r="S114" s="86" t="s">
        <v>41</v>
      </c>
      <c r="V114" s="87" t="s">
        <v>65</v>
      </c>
      <c r="W114" s="86">
        <v>1</v>
      </c>
      <c r="X114" s="86" t="str">
        <f t="shared" si="15"/>
        <v>30-34|1</v>
      </c>
      <c r="Y114" s="86">
        <v>1</v>
      </c>
      <c r="Z114" s="86" t="s">
        <v>41</v>
      </c>
      <c r="AC114" s="87" t="s">
        <v>803</v>
      </c>
      <c r="AD114" s="86">
        <v>51</v>
      </c>
      <c r="AE114" s="86" t="str">
        <f t="shared" si="16"/>
        <v>18-19|51</v>
      </c>
      <c r="AF114" s="86">
        <v>17</v>
      </c>
      <c r="AG114" s="86" t="s">
        <v>57</v>
      </c>
      <c r="AJ114" s="87" t="s">
        <v>65</v>
      </c>
      <c r="AK114" s="86">
        <v>17</v>
      </c>
      <c r="AL114" s="86" t="str">
        <f t="shared" si="17"/>
        <v>30-34|17</v>
      </c>
      <c r="AM114" s="86">
        <v>12</v>
      </c>
      <c r="AN114" s="86" t="s">
        <v>52</v>
      </c>
      <c r="AQ114" s="87" t="s">
        <v>803</v>
      </c>
      <c r="AR114" s="86">
        <v>48</v>
      </c>
      <c r="AS114" s="86" t="str">
        <f t="shared" si="18"/>
        <v>18-19|48</v>
      </c>
      <c r="AT114" s="86">
        <v>16</v>
      </c>
      <c r="AU114" s="86" t="s">
        <v>56</v>
      </c>
      <c r="AX114" s="87" t="s">
        <v>65</v>
      </c>
      <c r="AY114" s="86">
        <v>1</v>
      </c>
      <c r="AZ114" s="86" t="str">
        <f t="shared" si="19"/>
        <v>30-34|1</v>
      </c>
      <c r="BA114" s="89">
        <v>1</v>
      </c>
      <c r="BB114" s="89" t="s">
        <v>41</v>
      </c>
      <c r="BE114" s="87" t="s">
        <v>770</v>
      </c>
      <c r="BF114" s="86">
        <v>109</v>
      </c>
      <c r="BG114" s="86" t="str">
        <f t="shared" si="20"/>
        <v>16-17|109</v>
      </c>
      <c r="BH114" s="86">
        <v>18</v>
      </c>
      <c r="BI114" s="86" t="s">
        <v>58</v>
      </c>
      <c r="BL114" s="87" t="s">
        <v>67</v>
      </c>
      <c r="BM114" s="86">
        <v>7</v>
      </c>
      <c r="BN114" s="86" t="str">
        <f t="shared" si="21"/>
        <v>45-54|7</v>
      </c>
      <c r="BO114" s="86">
        <v>6</v>
      </c>
      <c r="BP114" s="86" t="s">
        <v>46</v>
      </c>
      <c r="BS114" s="87" t="s">
        <v>67</v>
      </c>
      <c r="BT114" s="86">
        <v>7</v>
      </c>
      <c r="BU114" s="86" t="str">
        <f t="shared" si="22"/>
        <v>45-54|7</v>
      </c>
      <c r="BV114" s="86">
        <v>8</v>
      </c>
      <c r="BW114" s="86" t="s">
        <v>48</v>
      </c>
      <c r="BZ114" s="87" t="s">
        <v>67</v>
      </c>
      <c r="CA114" s="86">
        <v>7</v>
      </c>
      <c r="CB114" s="86" t="str">
        <f t="shared" si="23"/>
        <v>45-54|7</v>
      </c>
      <c r="CC114" s="86">
        <v>8</v>
      </c>
      <c r="CD114" s="89" t="s">
        <v>48</v>
      </c>
    </row>
    <row r="115" spans="1:82">
      <c r="A115" s="87" t="s">
        <v>803</v>
      </c>
      <c r="B115" s="86">
        <v>43</v>
      </c>
      <c r="C115" s="86" t="str">
        <f t="shared" si="12"/>
        <v>18-19|43</v>
      </c>
      <c r="D115" s="86">
        <v>9</v>
      </c>
      <c r="E115" s="86" t="s">
        <v>49</v>
      </c>
      <c r="H115" s="87" t="s">
        <v>63</v>
      </c>
      <c r="I115" s="86">
        <v>36</v>
      </c>
      <c r="J115" s="86" t="str">
        <f t="shared" si="13"/>
        <v>20-24|36</v>
      </c>
      <c r="K115" s="86">
        <v>19</v>
      </c>
      <c r="L115" s="86" t="s">
        <v>59</v>
      </c>
      <c r="O115" s="87" t="s">
        <v>63</v>
      </c>
      <c r="P115" s="86">
        <v>12</v>
      </c>
      <c r="Q115" s="86" t="str">
        <f t="shared" si="14"/>
        <v>20-24|12</v>
      </c>
      <c r="R115" s="86">
        <v>2</v>
      </c>
      <c r="S115" s="86" t="s">
        <v>42</v>
      </c>
      <c r="V115" s="87" t="s">
        <v>65</v>
      </c>
      <c r="W115" s="86">
        <v>2</v>
      </c>
      <c r="X115" s="86" t="str">
        <f t="shared" si="15"/>
        <v>30-34|2</v>
      </c>
      <c r="Y115" s="86">
        <v>1</v>
      </c>
      <c r="Z115" s="86" t="s">
        <v>41</v>
      </c>
      <c r="AC115" s="87" t="s">
        <v>803</v>
      </c>
      <c r="AD115" s="86">
        <v>52</v>
      </c>
      <c r="AE115" s="86" t="str">
        <f t="shared" si="16"/>
        <v>18-19|52</v>
      </c>
      <c r="AF115" s="86">
        <v>17</v>
      </c>
      <c r="AG115" s="86" t="s">
        <v>57</v>
      </c>
      <c r="AJ115" s="87" t="s">
        <v>65</v>
      </c>
      <c r="AK115" s="86">
        <v>18</v>
      </c>
      <c r="AL115" s="86" t="str">
        <f t="shared" si="17"/>
        <v>30-34|18</v>
      </c>
      <c r="AM115" s="86">
        <v>13</v>
      </c>
      <c r="AN115" s="89" t="s">
        <v>53</v>
      </c>
      <c r="AQ115" s="87" t="s">
        <v>803</v>
      </c>
      <c r="AR115" s="86">
        <v>49</v>
      </c>
      <c r="AS115" s="86" t="str">
        <f t="shared" si="18"/>
        <v>18-19|49</v>
      </c>
      <c r="AT115" s="86">
        <v>16</v>
      </c>
      <c r="AU115" s="86" t="s">
        <v>56</v>
      </c>
      <c r="AX115" s="87" t="s">
        <v>65</v>
      </c>
      <c r="AY115" s="86">
        <v>2</v>
      </c>
      <c r="AZ115" s="86" t="str">
        <f t="shared" si="19"/>
        <v>30-34|2</v>
      </c>
      <c r="BA115" s="88">
        <v>1</v>
      </c>
      <c r="BB115" s="89" t="s">
        <v>41</v>
      </c>
      <c r="BE115" s="87" t="s">
        <v>770</v>
      </c>
      <c r="BF115" s="86">
        <v>110</v>
      </c>
      <c r="BG115" s="86" t="str">
        <f t="shared" si="20"/>
        <v>16-17|110</v>
      </c>
      <c r="BH115" s="86">
        <v>18</v>
      </c>
      <c r="BI115" s="86" t="s">
        <v>58</v>
      </c>
      <c r="BL115" s="87" t="s">
        <v>67</v>
      </c>
      <c r="BM115" s="86">
        <v>8</v>
      </c>
      <c r="BN115" s="86" t="str">
        <f t="shared" si="21"/>
        <v>45-54|8</v>
      </c>
      <c r="BO115" s="86">
        <v>7</v>
      </c>
      <c r="BP115" s="86" t="s">
        <v>47</v>
      </c>
      <c r="BS115" s="87" t="s">
        <v>67</v>
      </c>
      <c r="BT115" s="86">
        <v>8</v>
      </c>
      <c r="BU115" s="86" t="str">
        <f t="shared" si="22"/>
        <v>45-54|8</v>
      </c>
      <c r="BV115" s="86">
        <v>9</v>
      </c>
      <c r="BW115" s="89" t="s">
        <v>49</v>
      </c>
      <c r="BZ115" s="87" t="s">
        <v>67</v>
      </c>
      <c r="CA115" s="86">
        <v>8</v>
      </c>
      <c r="CB115" s="86" t="str">
        <f t="shared" si="23"/>
        <v>45-54|8</v>
      </c>
      <c r="CC115" s="86">
        <v>9</v>
      </c>
      <c r="CD115" s="89" t="s">
        <v>49</v>
      </c>
    </row>
    <row r="116" spans="1:82">
      <c r="A116" s="87" t="s">
        <v>803</v>
      </c>
      <c r="B116" s="86">
        <v>44</v>
      </c>
      <c r="C116" s="86" t="str">
        <f t="shared" si="12"/>
        <v>18-19|44</v>
      </c>
      <c r="D116" s="86">
        <v>9</v>
      </c>
      <c r="E116" s="86" t="s">
        <v>49</v>
      </c>
      <c r="H116" s="93" t="s">
        <v>64</v>
      </c>
      <c r="I116" s="86">
        <v>0</v>
      </c>
      <c r="J116" s="86" t="str">
        <f t="shared" si="13"/>
        <v>25-29|0</v>
      </c>
      <c r="K116" s="86">
        <v>1</v>
      </c>
      <c r="L116" s="86" t="s">
        <v>41</v>
      </c>
      <c r="O116" s="87" t="s">
        <v>63</v>
      </c>
      <c r="P116" s="86">
        <v>13</v>
      </c>
      <c r="Q116" s="86" t="str">
        <f t="shared" si="14"/>
        <v>20-24|13</v>
      </c>
      <c r="R116" s="86">
        <v>2</v>
      </c>
      <c r="S116" s="86" t="s">
        <v>42</v>
      </c>
      <c r="V116" s="87" t="s">
        <v>65</v>
      </c>
      <c r="W116" s="86">
        <v>3</v>
      </c>
      <c r="X116" s="86" t="str">
        <f t="shared" si="15"/>
        <v>30-34|3</v>
      </c>
      <c r="Y116" s="86">
        <v>1</v>
      </c>
      <c r="Z116" s="86" t="s">
        <v>41</v>
      </c>
      <c r="AC116" s="87" t="s">
        <v>803</v>
      </c>
      <c r="AD116" s="86">
        <v>53</v>
      </c>
      <c r="AE116" s="86" t="str">
        <f t="shared" si="16"/>
        <v>18-19|53</v>
      </c>
      <c r="AF116" s="86">
        <v>18</v>
      </c>
      <c r="AG116" s="86" t="s">
        <v>58</v>
      </c>
      <c r="AJ116" s="87" t="s">
        <v>65</v>
      </c>
      <c r="AK116" s="86">
        <v>19</v>
      </c>
      <c r="AL116" s="86" t="str">
        <f t="shared" si="17"/>
        <v>30-34|19</v>
      </c>
      <c r="AM116" s="86">
        <v>14</v>
      </c>
      <c r="AN116" s="86" t="s">
        <v>54</v>
      </c>
      <c r="AQ116" s="87" t="s">
        <v>803</v>
      </c>
      <c r="AR116" s="86">
        <v>50</v>
      </c>
      <c r="AS116" s="86" t="str">
        <f t="shared" si="18"/>
        <v>18-19|50</v>
      </c>
      <c r="AT116" s="86">
        <v>17</v>
      </c>
      <c r="AU116" s="86" t="s">
        <v>57</v>
      </c>
      <c r="AX116" s="87" t="s">
        <v>65</v>
      </c>
      <c r="AY116" s="86">
        <v>3</v>
      </c>
      <c r="AZ116" s="86" t="str">
        <f t="shared" si="19"/>
        <v>30-34|3</v>
      </c>
      <c r="BA116" s="88">
        <v>2</v>
      </c>
      <c r="BB116" s="86" t="s">
        <v>42</v>
      </c>
      <c r="BE116" s="87" t="s">
        <v>770</v>
      </c>
      <c r="BF116" s="86">
        <v>111</v>
      </c>
      <c r="BG116" s="86" t="str">
        <f t="shared" si="20"/>
        <v>16-17|111</v>
      </c>
      <c r="BH116" s="86">
        <v>19</v>
      </c>
      <c r="BI116" s="86" t="s">
        <v>59</v>
      </c>
      <c r="BL116" s="87" t="s">
        <v>67</v>
      </c>
      <c r="BM116" s="86">
        <v>9</v>
      </c>
      <c r="BN116" s="86" t="str">
        <f t="shared" si="21"/>
        <v>45-54|9</v>
      </c>
      <c r="BO116" s="86">
        <v>9</v>
      </c>
      <c r="BP116" s="89" t="s">
        <v>49</v>
      </c>
      <c r="BS116" s="87" t="s">
        <v>67</v>
      </c>
      <c r="BT116" s="86">
        <v>9</v>
      </c>
      <c r="BU116" s="86" t="str">
        <f t="shared" si="22"/>
        <v>45-54|9</v>
      </c>
      <c r="BV116" s="86">
        <v>10</v>
      </c>
      <c r="BW116" s="89" t="s">
        <v>50</v>
      </c>
      <c r="BZ116" s="87" t="s">
        <v>67</v>
      </c>
      <c r="CA116" s="86">
        <v>9</v>
      </c>
      <c r="CB116" s="86" t="str">
        <f t="shared" si="23"/>
        <v>45-54|9</v>
      </c>
      <c r="CC116" s="86">
        <v>11</v>
      </c>
      <c r="CD116" s="86" t="s">
        <v>51</v>
      </c>
    </row>
    <row r="117" spans="1:82">
      <c r="A117" s="87" t="s">
        <v>803</v>
      </c>
      <c r="B117" s="86">
        <v>45</v>
      </c>
      <c r="C117" s="86" t="str">
        <f t="shared" si="12"/>
        <v>18-19|45</v>
      </c>
      <c r="D117" s="86">
        <v>10</v>
      </c>
      <c r="E117" s="86" t="s">
        <v>50</v>
      </c>
      <c r="H117" s="87" t="s">
        <v>64</v>
      </c>
      <c r="I117" s="86">
        <v>1</v>
      </c>
      <c r="J117" s="86" t="str">
        <f t="shared" si="13"/>
        <v>25-29|1</v>
      </c>
      <c r="K117" s="86">
        <v>1</v>
      </c>
      <c r="L117" s="86" t="s">
        <v>41</v>
      </c>
      <c r="O117" s="87" t="s">
        <v>63</v>
      </c>
      <c r="P117" s="86">
        <v>14</v>
      </c>
      <c r="Q117" s="86" t="str">
        <f t="shared" si="14"/>
        <v>20-24|14</v>
      </c>
      <c r="R117" s="86">
        <v>3</v>
      </c>
      <c r="S117" s="86" t="s">
        <v>43</v>
      </c>
      <c r="V117" s="87" t="s">
        <v>65</v>
      </c>
      <c r="W117" s="86">
        <v>4</v>
      </c>
      <c r="X117" s="86" t="str">
        <f t="shared" si="15"/>
        <v>30-34|4</v>
      </c>
      <c r="Y117" s="86">
        <v>2</v>
      </c>
      <c r="Z117" s="89" t="s">
        <v>42</v>
      </c>
      <c r="AC117" s="87" t="s">
        <v>803</v>
      </c>
      <c r="AD117" s="86">
        <v>54</v>
      </c>
      <c r="AE117" s="86" t="str">
        <f t="shared" si="16"/>
        <v>18-19|54</v>
      </c>
      <c r="AF117" s="86">
        <v>19</v>
      </c>
      <c r="AG117" s="86" t="s">
        <v>59</v>
      </c>
      <c r="AJ117" s="87" t="s">
        <v>65</v>
      </c>
      <c r="AK117" s="86">
        <v>20</v>
      </c>
      <c r="AL117" s="86" t="str">
        <f t="shared" si="17"/>
        <v>30-34|20</v>
      </c>
      <c r="AM117" s="86">
        <v>15</v>
      </c>
      <c r="AN117" s="86" t="s">
        <v>55</v>
      </c>
      <c r="AQ117" s="87" t="s">
        <v>803</v>
      </c>
      <c r="AR117" s="86">
        <v>51</v>
      </c>
      <c r="AS117" s="86" t="str">
        <f t="shared" si="18"/>
        <v>18-19|51</v>
      </c>
      <c r="AT117" s="86">
        <v>17</v>
      </c>
      <c r="AU117" s="86" t="s">
        <v>57</v>
      </c>
      <c r="AX117" s="87" t="s">
        <v>65</v>
      </c>
      <c r="AY117" s="86">
        <v>4</v>
      </c>
      <c r="AZ117" s="86" t="str">
        <f t="shared" si="19"/>
        <v>30-34|4</v>
      </c>
      <c r="BA117" s="89">
        <v>2</v>
      </c>
      <c r="BB117" s="86" t="s">
        <v>42</v>
      </c>
      <c r="BE117" s="87" t="s">
        <v>770</v>
      </c>
      <c r="BF117" s="86">
        <v>112</v>
      </c>
      <c r="BG117" s="86" t="str">
        <f t="shared" si="20"/>
        <v>16-17|112</v>
      </c>
      <c r="BH117" s="86">
        <v>19</v>
      </c>
      <c r="BI117" s="86" t="s">
        <v>59</v>
      </c>
      <c r="BL117" s="87" t="s">
        <v>67</v>
      </c>
      <c r="BM117" s="86">
        <v>10</v>
      </c>
      <c r="BN117" s="86" t="str">
        <f t="shared" si="21"/>
        <v>45-54|10</v>
      </c>
      <c r="BO117" s="86">
        <v>10</v>
      </c>
      <c r="BP117" s="86" t="s">
        <v>50</v>
      </c>
      <c r="BS117" s="87" t="s">
        <v>67</v>
      </c>
      <c r="BT117" s="86">
        <v>10</v>
      </c>
      <c r="BU117" s="86" t="str">
        <f t="shared" si="22"/>
        <v>45-54|10</v>
      </c>
      <c r="BV117" s="86">
        <v>11</v>
      </c>
      <c r="BW117" s="86" t="s">
        <v>51</v>
      </c>
      <c r="BZ117" s="87" t="s">
        <v>67</v>
      </c>
      <c r="CA117" s="86">
        <v>10</v>
      </c>
      <c r="CB117" s="86" t="str">
        <f t="shared" si="23"/>
        <v>45-54|10</v>
      </c>
      <c r="CC117" s="86">
        <v>12</v>
      </c>
      <c r="CD117" s="86" t="s">
        <v>52</v>
      </c>
    </row>
    <row r="118" spans="1:82">
      <c r="A118" s="87" t="s">
        <v>803</v>
      </c>
      <c r="B118" s="86">
        <v>46</v>
      </c>
      <c r="C118" s="86" t="str">
        <f t="shared" si="12"/>
        <v>18-19|46</v>
      </c>
      <c r="D118" s="86">
        <v>10</v>
      </c>
      <c r="E118" s="86" t="s">
        <v>50</v>
      </c>
      <c r="H118" s="87" t="s">
        <v>64</v>
      </c>
      <c r="I118" s="86">
        <v>2</v>
      </c>
      <c r="J118" s="86" t="str">
        <f t="shared" si="13"/>
        <v>25-29|2</v>
      </c>
      <c r="K118" s="86">
        <v>1</v>
      </c>
      <c r="L118" s="86" t="s">
        <v>41</v>
      </c>
      <c r="O118" s="87" t="s">
        <v>63</v>
      </c>
      <c r="P118" s="86">
        <v>15</v>
      </c>
      <c r="Q118" s="86" t="str">
        <f t="shared" si="14"/>
        <v>20-24|15</v>
      </c>
      <c r="R118" s="86">
        <v>3</v>
      </c>
      <c r="S118" s="86" t="s">
        <v>43</v>
      </c>
      <c r="V118" s="87" t="s">
        <v>65</v>
      </c>
      <c r="W118" s="86">
        <v>5</v>
      </c>
      <c r="X118" s="86" t="str">
        <f t="shared" si="15"/>
        <v>30-34|5</v>
      </c>
      <c r="Y118" s="86">
        <v>3</v>
      </c>
      <c r="Z118" s="86" t="s">
        <v>43</v>
      </c>
      <c r="AC118" s="87" t="s">
        <v>803</v>
      </c>
      <c r="AD118" s="86">
        <v>55</v>
      </c>
      <c r="AE118" s="86" t="str">
        <f t="shared" si="16"/>
        <v>18-19|55</v>
      </c>
      <c r="AF118" s="86">
        <v>19</v>
      </c>
      <c r="AG118" s="86" t="s">
        <v>59</v>
      </c>
      <c r="AJ118" s="87" t="s">
        <v>65</v>
      </c>
      <c r="AK118" s="86">
        <v>21</v>
      </c>
      <c r="AL118" s="86" t="str">
        <f t="shared" si="17"/>
        <v>30-34|21</v>
      </c>
      <c r="AM118" s="86">
        <v>17</v>
      </c>
      <c r="AN118" s="86" t="s">
        <v>57</v>
      </c>
      <c r="AQ118" s="87" t="s">
        <v>803</v>
      </c>
      <c r="AR118" s="86">
        <v>52</v>
      </c>
      <c r="AS118" s="86" t="str">
        <f t="shared" si="18"/>
        <v>18-19|52</v>
      </c>
      <c r="AT118" s="86">
        <v>18</v>
      </c>
      <c r="AU118" s="86" t="s">
        <v>58</v>
      </c>
      <c r="AX118" s="87" t="s">
        <v>65</v>
      </c>
      <c r="AY118" s="86">
        <v>5</v>
      </c>
      <c r="AZ118" s="86" t="str">
        <f t="shared" si="19"/>
        <v>30-34|5</v>
      </c>
      <c r="BA118" s="89">
        <v>3</v>
      </c>
      <c r="BB118" s="86" t="s">
        <v>43</v>
      </c>
      <c r="BE118" s="87" t="s">
        <v>770</v>
      </c>
      <c r="BF118" s="86">
        <v>113</v>
      </c>
      <c r="BG118" s="86" t="str">
        <f t="shared" si="20"/>
        <v>16-17|113</v>
      </c>
      <c r="BH118" s="86">
        <v>19</v>
      </c>
      <c r="BI118" s="86" t="s">
        <v>59</v>
      </c>
      <c r="BL118" s="87" t="s">
        <v>67</v>
      </c>
      <c r="BM118" s="86">
        <v>11</v>
      </c>
      <c r="BN118" s="86" t="str">
        <f t="shared" si="21"/>
        <v>45-54|11</v>
      </c>
      <c r="BO118" s="86">
        <v>11</v>
      </c>
      <c r="BP118" s="86" t="s">
        <v>51</v>
      </c>
      <c r="BS118" s="87" t="s">
        <v>67</v>
      </c>
      <c r="BT118" s="86">
        <v>11</v>
      </c>
      <c r="BU118" s="86" t="str">
        <f t="shared" si="22"/>
        <v>45-54|11</v>
      </c>
      <c r="BV118" s="86">
        <v>13</v>
      </c>
      <c r="BW118" s="86" t="s">
        <v>53</v>
      </c>
      <c r="BZ118" s="87" t="s">
        <v>67</v>
      </c>
      <c r="CA118" s="86">
        <v>11</v>
      </c>
      <c r="CB118" s="86" t="str">
        <f t="shared" si="23"/>
        <v>45-54|11</v>
      </c>
      <c r="CC118" s="86">
        <v>13</v>
      </c>
      <c r="CD118" s="86" t="s">
        <v>53</v>
      </c>
    </row>
    <row r="119" spans="1:82">
      <c r="A119" s="87" t="s">
        <v>803</v>
      </c>
      <c r="B119" s="86">
        <v>47</v>
      </c>
      <c r="C119" s="86" t="str">
        <f t="shared" si="12"/>
        <v>18-19|47</v>
      </c>
      <c r="D119" s="86">
        <v>10</v>
      </c>
      <c r="E119" s="86" t="s">
        <v>50</v>
      </c>
      <c r="H119" s="87" t="s">
        <v>64</v>
      </c>
      <c r="I119" s="86">
        <v>3</v>
      </c>
      <c r="J119" s="86" t="str">
        <f t="shared" si="13"/>
        <v>25-29|3</v>
      </c>
      <c r="K119" s="86">
        <v>1</v>
      </c>
      <c r="L119" s="86" t="s">
        <v>41</v>
      </c>
      <c r="O119" s="87" t="s">
        <v>63</v>
      </c>
      <c r="P119" s="86">
        <v>16</v>
      </c>
      <c r="Q119" s="86" t="str">
        <f t="shared" si="14"/>
        <v>20-24|16</v>
      </c>
      <c r="R119" s="86">
        <v>4</v>
      </c>
      <c r="S119" s="86" t="s">
        <v>44</v>
      </c>
      <c r="V119" s="87" t="s">
        <v>65</v>
      </c>
      <c r="W119" s="86">
        <v>6</v>
      </c>
      <c r="X119" s="86" t="str">
        <f t="shared" si="15"/>
        <v>30-34|6</v>
      </c>
      <c r="Y119" s="86">
        <v>3</v>
      </c>
      <c r="Z119" s="86" t="s">
        <v>43</v>
      </c>
      <c r="AC119" s="87" t="s">
        <v>803</v>
      </c>
      <c r="AD119" s="86">
        <v>56</v>
      </c>
      <c r="AE119" s="86" t="str">
        <f t="shared" si="16"/>
        <v>18-19|56</v>
      </c>
      <c r="AF119" s="86">
        <v>19</v>
      </c>
      <c r="AG119" s="86" t="s">
        <v>59</v>
      </c>
      <c r="AJ119" s="87" t="s">
        <v>65</v>
      </c>
      <c r="AK119" s="86">
        <v>22</v>
      </c>
      <c r="AL119" s="86" t="str">
        <f t="shared" si="17"/>
        <v>30-34|22</v>
      </c>
      <c r="AM119" s="86">
        <v>19</v>
      </c>
      <c r="AN119" s="86" t="s">
        <v>59</v>
      </c>
      <c r="AQ119" s="87" t="s">
        <v>803</v>
      </c>
      <c r="AR119" s="86">
        <v>53</v>
      </c>
      <c r="AS119" s="86" t="str">
        <f t="shared" si="18"/>
        <v>18-19|53</v>
      </c>
      <c r="AT119" s="86">
        <v>18</v>
      </c>
      <c r="AU119" s="86" t="s">
        <v>58</v>
      </c>
      <c r="AX119" s="87" t="s">
        <v>65</v>
      </c>
      <c r="AY119" s="86">
        <v>6</v>
      </c>
      <c r="AZ119" s="86" t="str">
        <f t="shared" si="19"/>
        <v>30-34|6</v>
      </c>
      <c r="BA119" s="89">
        <v>4</v>
      </c>
      <c r="BB119" s="86" t="s">
        <v>44</v>
      </c>
      <c r="BE119" s="87" t="s">
        <v>770</v>
      </c>
      <c r="BF119" s="86">
        <v>114</v>
      </c>
      <c r="BG119" s="86" t="str">
        <f t="shared" si="20"/>
        <v>16-17|114</v>
      </c>
      <c r="BH119" s="86">
        <v>19</v>
      </c>
      <c r="BI119" s="86" t="s">
        <v>59</v>
      </c>
      <c r="BL119" s="87" t="s">
        <v>67</v>
      </c>
      <c r="BM119" s="86">
        <v>12</v>
      </c>
      <c r="BN119" s="86" t="str">
        <f t="shared" si="21"/>
        <v>45-54|12</v>
      </c>
      <c r="BO119" s="86">
        <v>12</v>
      </c>
      <c r="BP119" s="86" t="s">
        <v>52</v>
      </c>
      <c r="BS119" s="87" t="s">
        <v>67</v>
      </c>
      <c r="BT119" s="86">
        <v>12</v>
      </c>
      <c r="BU119" s="86" t="str">
        <f t="shared" si="22"/>
        <v>45-54|12</v>
      </c>
      <c r="BV119" s="86">
        <v>14</v>
      </c>
      <c r="BW119" s="86" t="s">
        <v>54</v>
      </c>
      <c r="BZ119" s="87" t="s">
        <v>67</v>
      </c>
      <c r="CA119" s="86">
        <v>12</v>
      </c>
      <c r="CB119" s="86" t="str">
        <f t="shared" si="23"/>
        <v>45-54|12</v>
      </c>
      <c r="CC119" s="86">
        <v>15</v>
      </c>
      <c r="CD119" s="89" t="s">
        <v>55</v>
      </c>
    </row>
    <row r="120" spans="1:82">
      <c r="A120" s="87" t="s">
        <v>803</v>
      </c>
      <c r="B120" s="86">
        <v>48</v>
      </c>
      <c r="C120" s="86" t="str">
        <f t="shared" si="12"/>
        <v>18-19|48</v>
      </c>
      <c r="D120" s="86">
        <v>10</v>
      </c>
      <c r="E120" s="86" t="s">
        <v>50</v>
      </c>
      <c r="H120" s="87" t="s">
        <v>64</v>
      </c>
      <c r="I120" s="86">
        <v>4</v>
      </c>
      <c r="J120" s="86" t="str">
        <f t="shared" si="13"/>
        <v>25-29|4</v>
      </c>
      <c r="K120" s="86">
        <v>1</v>
      </c>
      <c r="L120" s="86" t="s">
        <v>41</v>
      </c>
      <c r="O120" s="87" t="s">
        <v>63</v>
      </c>
      <c r="P120" s="86">
        <v>17</v>
      </c>
      <c r="Q120" s="86" t="str">
        <f t="shared" si="14"/>
        <v>20-24|17</v>
      </c>
      <c r="R120" s="86">
        <v>4</v>
      </c>
      <c r="S120" s="86" t="s">
        <v>44</v>
      </c>
      <c r="V120" s="87" t="s">
        <v>65</v>
      </c>
      <c r="W120" s="86">
        <v>7</v>
      </c>
      <c r="X120" s="86" t="str">
        <f t="shared" si="15"/>
        <v>30-34|7</v>
      </c>
      <c r="Y120" s="86">
        <v>4</v>
      </c>
      <c r="Z120" s="86" t="s">
        <v>44</v>
      </c>
      <c r="AC120" s="87" t="s">
        <v>803</v>
      </c>
      <c r="AD120" s="86">
        <v>57</v>
      </c>
      <c r="AE120" s="86" t="str">
        <f t="shared" si="16"/>
        <v>18-19|57</v>
      </c>
      <c r="AF120" s="86">
        <v>19</v>
      </c>
      <c r="AG120" s="86" t="s">
        <v>59</v>
      </c>
      <c r="AJ120" s="93" t="s">
        <v>66</v>
      </c>
      <c r="AK120" s="86">
        <v>0</v>
      </c>
      <c r="AL120" s="86" t="str">
        <f t="shared" si="17"/>
        <v>35-44|0</v>
      </c>
      <c r="AM120" s="86">
        <v>1</v>
      </c>
      <c r="AN120" s="86" t="s">
        <v>41</v>
      </c>
      <c r="AQ120" s="87" t="s">
        <v>803</v>
      </c>
      <c r="AR120" s="86">
        <v>54</v>
      </c>
      <c r="AS120" s="86" t="str">
        <f t="shared" si="18"/>
        <v>18-19|54</v>
      </c>
      <c r="AT120" s="86">
        <v>19</v>
      </c>
      <c r="AU120" s="86" t="s">
        <v>59</v>
      </c>
      <c r="AX120" s="87" t="s">
        <v>65</v>
      </c>
      <c r="AY120" s="86">
        <v>7</v>
      </c>
      <c r="AZ120" s="86" t="str">
        <f t="shared" si="19"/>
        <v>30-34|7</v>
      </c>
      <c r="BA120" s="89">
        <v>5</v>
      </c>
      <c r="BB120" s="86" t="s">
        <v>45</v>
      </c>
      <c r="BE120" s="87" t="s">
        <v>770</v>
      </c>
      <c r="BF120" s="86">
        <v>115</v>
      </c>
      <c r="BG120" s="86" t="str">
        <f t="shared" si="20"/>
        <v>16-17|115</v>
      </c>
      <c r="BH120" s="86">
        <v>19</v>
      </c>
      <c r="BI120" s="86" t="s">
        <v>59</v>
      </c>
      <c r="BL120" s="87" t="s">
        <v>67</v>
      </c>
      <c r="BM120" s="86">
        <v>13</v>
      </c>
      <c r="BN120" s="86" t="str">
        <f t="shared" si="21"/>
        <v>45-54|13</v>
      </c>
      <c r="BO120" s="86">
        <v>13</v>
      </c>
      <c r="BP120" s="86" t="s">
        <v>53</v>
      </c>
      <c r="BS120" s="87" t="s">
        <v>67</v>
      </c>
      <c r="BT120" s="86">
        <v>13</v>
      </c>
      <c r="BU120" s="86" t="str">
        <f t="shared" si="22"/>
        <v>45-54|13</v>
      </c>
      <c r="BV120" s="86">
        <v>15</v>
      </c>
      <c r="BW120" s="89" t="s">
        <v>55</v>
      </c>
      <c r="BZ120" s="87" t="s">
        <v>67</v>
      </c>
      <c r="CA120" s="86">
        <v>13</v>
      </c>
      <c r="CB120" s="86" t="str">
        <f t="shared" si="23"/>
        <v>45-54|13</v>
      </c>
      <c r="CC120" s="86">
        <v>16</v>
      </c>
      <c r="CD120" s="86" t="s">
        <v>56</v>
      </c>
    </row>
    <row r="121" spans="1:82">
      <c r="A121" s="87" t="s">
        <v>803</v>
      </c>
      <c r="B121" s="86">
        <v>49</v>
      </c>
      <c r="C121" s="86" t="str">
        <f t="shared" si="12"/>
        <v>18-19|49</v>
      </c>
      <c r="D121" s="86">
        <v>11</v>
      </c>
      <c r="E121" s="86" t="s">
        <v>51</v>
      </c>
      <c r="H121" s="87" t="s">
        <v>64</v>
      </c>
      <c r="I121" s="86">
        <v>5</v>
      </c>
      <c r="J121" s="86" t="str">
        <f t="shared" si="13"/>
        <v>25-29|5</v>
      </c>
      <c r="K121" s="86">
        <v>1</v>
      </c>
      <c r="L121" s="86" t="s">
        <v>41</v>
      </c>
      <c r="O121" s="87" t="s">
        <v>63</v>
      </c>
      <c r="P121" s="86">
        <v>18</v>
      </c>
      <c r="Q121" s="86" t="str">
        <f t="shared" si="14"/>
        <v>20-24|18</v>
      </c>
      <c r="R121" s="86">
        <v>5</v>
      </c>
      <c r="S121" s="86" t="s">
        <v>45</v>
      </c>
      <c r="V121" s="87" t="s">
        <v>65</v>
      </c>
      <c r="W121" s="86">
        <v>8</v>
      </c>
      <c r="X121" s="86" t="str">
        <f t="shared" si="15"/>
        <v>30-34|8</v>
      </c>
      <c r="Y121" s="86">
        <v>4</v>
      </c>
      <c r="Z121" s="86" t="s">
        <v>44</v>
      </c>
      <c r="AC121" s="93" t="s">
        <v>63</v>
      </c>
      <c r="AD121" s="86">
        <v>0</v>
      </c>
      <c r="AE121" s="86" t="str">
        <f t="shared" si="16"/>
        <v>20-24|0</v>
      </c>
      <c r="AF121" s="86">
        <v>1</v>
      </c>
      <c r="AG121" s="86" t="s">
        <v>41</v>
      </c>
      <c r="AJ121" s="87" t="s">
        <v>66</v>
      </c>
      <c r="AK121" s="86">
        <v>1</v>
      </c>
      <c r="AL121" s="86" t="str">
        <f t="shared" si="17"/>
        <v>35-44|1</v>
      </c>
      <c r="AM121" s="86">
        <v>1</v>
      </c>
      <c r="AN121" s="86" t="s">
        <v>41</v>
      </c>
      <c r="AQ121" s="87" t="s">
        <v>803</v>
      </c>
      <c r="AR121" s="86">
        <v>55</v>
      </c>
      <c r="AS121" s="86" t="str">
        <f t="shared" si="18"/>
        <v>18-19|55</v>
      </c>
      <c r="AT121" s="86">
        <v>19</v>
      </c>
      <c r="AU121" s="86" t="s">
        <v>59</v>
      </c>
      <c r="AX121" s="87" t="s">
        <v>65</v>
      </c>
      <c r="AY121" s="86">
        <v>8</v>
      </c>
      <c r="AZ121" s="86" t="str">
        <f t="shared" si="19"/>
        <v>30-34|8</v>
      </c>
      <c r="BA121" s="89">
        <v>6</v>
      </c>
      <c r="BB121" s="86" t="s">
        <v>46</v>
      </c>
      <c r="BE121" s="87" t="s">
        <v>770</v>
      </c>
      <c r="BF121" s="86">
        <v>116</v>
      </c>
      <c r="BG121" s="86" t="str">
        <f t="shared" si="20"/>
        <v>16-17|116</v>
      </c>
      <c r="BH121" s="86">
        <v>19</v>
      </c>
      <c r="BI121" s="86" t="s">
        <v>59</v>
      </c>
      <c r="BL121" s="87" t="s">
        <v>67</v>
      </c>
      <c r="BM121" s="86">
        <v>14</v>
      </c>
      <c r="BN121" s="86" t="str">
        <f t="shared" si="21"/>
        <v>45-54|14</v>
      </c>
      <c r="BO121" s="86">
        <v>14</v>
      </c>
      <c r="BP121" s="86" t="s">
        <v>54</v>
      </c>
      <c r="BS121" s="87" t="s">
        <v>67</v>
      </c>
      <c r="BT121" s="86">
        <v>14</v>
      </c>
      <c r="BU121" s="86" t="str">
        <f t="shared" si="22"/>
        <v>45-54|14</v>
      </c>
      <c r="BV121" s="86">
        <v>16</v>
      </c>
      <c r="BW121" s="86" t="s">
        <v>56</v>
      </c>
      <c r="BZ121" s="87" t="s">
        <v>67</v>
      </c>
      <c r="CA121" s="86">
        <v>14</v>
      </c>
      <c r="CB121" s="86" t="str">
        <f t="shared" si="23"/>
        <v>45-54|14</v>
      </c>
      <c r="CC121" s="86">
        <v>17</v>
      </c>
      <c r="CD121" s="86" t="s">
        <v>57</v>
      </c>
    </row>
    <row r="122" spans="1:82">
      <c r="A122" s="87" t="s">
        <v>803</v>
      </c>
      <c r="B122" s="86">
        <v>50</v>
      </c>
      <c r="C122" s="86" t="str">
        <f t="shared" si="12"/>
        <v>18-19|50</v>
      </c>
      <c r="D122" s="86">
        <v>11</v>
      </c>
      <c r="E122" s="86" t="s">
        <v>51</v>
      </c>
      <c r="H122" s="87" t="s">
        <v>64</v>
      </c>
      <c r="I122" s="86">
        <v>6</v>
      </c>
      <c r="J122" s="86" t="str">
        <f t="shared" si="13"/>
        <v>25-29|6</v>
      </c>
      <c r="K122" s="86">
        <v>1</v>
      </c>
      <c r="L122" s="86" t="s">
        <v>41</v>
      </c>
      <c r="O122" s="87" t="s">
        <v>63</v>
      </c>
      <c r="P122" s="86">
        <v>19</v>
      </c>
      <c r="Q122" s="86" t="str">
        <f t="shared" si="14"/>
        <v>20-24|19</v>
      </c>
      <c r="R122" s="86">
        <v>5</v>
      </c>
      <c r="S122" s="86" t="s">
        <v>45</v>
      </c>
      <c r="V122" s="87" t="s">
        <v>65</v>
      </c>
      <c r="W122" s="86">
        <v>9</v>
      </c>
      <c r="X122" s="86" t="str">
        <f t="shared" si="15"/>
        <v>30-34|9</v>
      </c>
      <c r="Y122" s="86">
        <v>5</v>
      </c>
      <c r="Z122" s="86" t="s">
        <v>45</v>
      </c>
      <c r="AC122" s="87" t="s">
        <v>63</v>
      </c>
      <c r="AD122" s="86">
        <v>1</v>
      </c>
      <c r="AE122" s="86" t="str">
        <f t="shared" si="16"/>
        <v>20-24|1</v>
      </c>
      <c r="AF122" s="86">
        <v>1</v>
      </c>
      <c r="AG122" s="86" t="s">
        <v>41</v>
      </c>
      <c r="AJ122" s="87" t="s">
        <v>66</v>
      </c>
      <c r="AK122" s="86">
        <v>2</v>
      </c>
      <c r="AL122" s="86" t="str">
        <f t="shared" si="17"/>
        <v>35-44|2</v>
      </c>
      <c r="AM122" s="86">
        <v>1</v>
      </c>
      <c r="AN122" s="86" t="s">
        <v>41</v>
      </c>
      <c r="AQ122" s="87" t="s">
        <v>803</v>
      </c>
      <c r="AR122" s="86">
        <v>56</v>
      </c>
      <c r="AS122" s="86" t="str">
        <f t="shared" si="18"/>
        <v>18-19|56</v>
      </c>
      <c r="AT122" s="86">
        <v>19</v>
      </c>
      <c r="AU122" s="86" t="s">
        <v>59</v>
      </c>
      <c r="AX122" s="87" t="s">
        <v>65</v>
      </c>
      <c r="AY122" s="86">
        <v>9</v>
      </c>
      <c r="AZ122" s="86" t="str">
        <f t="shared" si="19"/>
        <v>30-34|9</v>
      </c>
      <c r="BA122" s="89">
        <v>6</v>
      </c>
      <c r="BB122" s="86" t="s">
        <v>46</v>
      </c>
      <c r="BE122" s="87" t="s">
        <v>770</v>
      </c>
      <c r="BF122" s="86">
        <v>117</v>
      </c>
      <c r="BG122" s="86" t="str">
        <f t="shared" si="20"/>
        <v>16-17|117</v>
      </c>
      <c r="BH122" s="86">
        <v>19</v>
      </c>
      <c r="BI122" s="86" t="s">
        <v>59</v>
      </c>
      <c r="BL122" s="87" t="s">
        <v>67</v>
      </c>
      <c r="BM122" s="86">
        <v>15</v>
      </c>
      <c r="BN122" s="86" t="str">
        <f t="shared" si="21"/>
        <v>45-54|15</v>
      </c>
      <c r="BO122" s="86">
        <v>16</v>
      </c>
      <c r="BP122" s="86" t="s">
        <v>56</v>
      </c>
      <c r="BS122" s="87" t="s">
        <v>67</v>
      </c>
      <c r="BT122" s="86">
        <v>15</v>
      </c>
      <c r="BU122" s="86" t="str">
        <f t="shared" si="22"/>
        <v>45-54|15</v>
      </c>
      <c r="BV122" s="86">
        <v>18</v>
      </c>
      <c r="BW122" s="86" t="s">
        <v>58</v>
      </c>
      <c r="BZ122" s="87" t="s">
        <v>67</v>
      </c>
      <c r="CA122" s="86">
        <v>15</v>
      </c>
      <c r="CB122" s="86" t="str">
        <f t="shared" si="23"/>
        <v>45-54|15</v>
      </c>
      <c r="CC122" s="86">
        <v>18</v>
      </c>
      <c r="CD122" s="86" t="s">
        <v>58</v>
      </c>
    </row>
    <row r="123" spans="1:82">
      <c r="A123" s="87" t="s">
        <v>803</v>
      </c>
      <c r="B123" s="86">
        <v>51</v>
      </c>
      <c r="C123" s="86" t="str">
        <f t="shared" si="12"/>
        <v>18-19|51</v>
      </c>
      <c r="D123" s="86">
        <v>11</v>
      </c>
      <c r="E123" s="86" t="s">
        <v>51</v>
      </c>
      <c r="H123" s="87" t="s">
        <v>64</v>
      </c>
      <c r="I123" s="86">
        <v>7</v>
      </c>
      <c r="J123" s="86" t="str">
        <f t="shared" si="13"/>
        <v>25-29|7</v>
      </c>
      <c r="K123" s="86">
        <v>1</v>
      </c>
      <c r="L123" s="86" t="s">
        <v>41</v>
      </c>
      <c r="O123" s="87" t="s">
        <v>63</v>
      </c>
      <c r="P123" s="86">
        <v>20</v>
      </c>
      <c r="Q123" s="86" t="str">
        <f t="shared" si="14"/>
        <v>20-24|20</v>
      </c>
      <c r="R123" s="86">
        <v>6</v>
      </c>
      <c r="S123" s="86" t="s">
        <v>46</v>
      </c>
      <c r="V123" s="87" t="s">
        <v>65</v>
      </c>
      <c r="W123" s="86">
        <v>10</v>
      </c>
      <c r="X123" s="86" t="str">
        <f t="shared" si="15"/>
        <v>30-34|10</v>
      </c>
      <c r="Y123" s="86">
        <v>5</v>
      </c>
      <c r="Z123" s="86" t="s">
        <v>45</v>
      </c>
      <c r="AC123" s="87" t="s">
        <v>63</v>
      </c>
      <c r="AD123" s="86">
        <v>2</v>
      </c>
      <c r="AE123" s="86" t="str">
        <f t="shared" si="16"/>
        <v>20-24|2</v>
      </c>
      <c r="AF123" s="86">
        <v>2</v>
      </c>
      <c r="AG123" s="86" t="s">
        <v>42</v>
      </c>
      <c r="AJ123" s="87" t="s">
        <v>66</v>
      </c>
      <c r="AK123" s="86">
        <v>3</v>
      </c>
      <c r="AL123" s="86" t="str">
        <f t="shared" si="17"/>
        <v>35-44|3</v>
      </c>
      <c r="AM123" s="86">
        <v>1</v>
      </c>
      <c r="AN123" s="86" t="s">
        <v>41</v>
      </c>
      <c r="AQ123" s="87" t="s">
        <v>803</v>
      </c>
      <c r="AR123" s="86">
        <v>57</v>
      </c>
      <c r="AS123" s="86" t="str">
        <f t="shared" si="18"/>
        <v>18-19|57</v>
      </c>
      <c r="AT123" s="86">
        <v>19</v>
      </c>
      <c r="AU123" s="86" t="s">
        <v>59</v>
      </c>
      <c r="AX123" s="87" t="s">
        <v>65</v>
      </c>
      <c r="AY123" s="86">
        <v>10</v>
      </c>
      <c r="AZ123" s="86" t="str">
        <f t="shared" si="19"/>
        <v>30-34|10</v>
      </c>
      <c r="BA123" s="89">
        <v>7</v>
      </c>
      <c r="BB123" s="86" t="s">
        <v>47</v>
      </c>
      <c r="BE123" s="87" t="s">
        <v>770</v>
      </c>
      <c r="BF123" s="86">
        <v>118</v>
      </c>
      <c r="BG123" s="86" t="str">
        <f t="shared" si="20"/>
        <v>16-17|118</v>
      </c>
      <c r="BH123" s="86">
        <v>19</v>
      </c>
      <c r="BI123" s="86" t="s">
        <v>59</v>
      </c>
      <c r="BL123" s="87" t="s">
        <v>67</v>
      </c>
      <c r="BM123" s="86">
        <v>16</v>
      </c>
      <c r="BN123" s="86" t="str">
        <f t="shared" si="21"/>
        <v>45-54|16</v>
      </c>
      <c r="BO123" s="86">
        <v>18</v>
      </c>
      <c r="BP123" s="86" t="s">
        <v>58</v>
      </c>
      <c r="BS123" s="87" t="s">
        <v>67</v>
      </c>
      <c r="BT123" s="86">
        <v>16</v>
      </c>
      <c r="BU123" s="86" t="str">
        <f t="shared" si="22"/>
        <v>45-54|16</v>
      </c>
      <c r="BV123" s="86">
        <v>19</v>
      </c>
      <c r="BW123" s="89" t="s">
        <v>59</v>
      </c>
      <c r="BZ123" s="87" t="s">
        <v>67</v>
      </c>
      <c r="CA123" s="86">
        <v>16</v>
      </c>
      <c r="CB123" s="86" t="str">
        <f t="shared" si="23"/>
        <v>45-54|16</v>
      </c>
      <c r="CC123" s="86">
        <v>19</v>
      </c>
      <c r="CD123" s="89" t="s">
        <v>59</v>
      </c>
    </row>
    <row r="124" spans="1:82">
      <c r="A124" s="87" t="s">
        <v>803</v>
      </c>
      <c r="B124" s="86">
        <v>52</v>
      </c>
      <c r="C124" s="86" t="str">
        <f t="shared" si="12"/>
        <v>18-19|52</v>
      </c>
      <c r="D124" s="86">
        <v>11</v>
      </c>
      <c r="E124" s="86" t="s">
        <v>51</v>
      </c>
      <c r="H124" s="87" t="s">
        <v>64</v>
      </c>
      <c r="I124" s="86">
        <v>8</v>
      </c>
      <c r="J124" s="86" t="str">
        <f t="shared" si="13"/>
        <v>25-29|8</v>
      </c>
      <c r="K124" s="86">
        <v>2</v>
      </c>
      <c r="L124" s="86" t="s">
        <v>42</v>
      </c>
      <c r="O124" s="87" t="s">
        <v>63</v>
      </c>
      <c r="P124" s="86">
        <v>21</v>
      </c>
      <c r="Q124" s="86" t="str">
        <f t="shared" si="14"/>
        <v>20-24|21</v>
      </c>
      <c r="R124" s="86">
        <v>6</v>
      </c>
      <c r="S124" s="86" t="s">
        <v>46</v>
      </c>
      <c r="V124" s="87" t="s">
        <v>65</v>
      </c>
      <c r="W124" s="86">
        <v>11</v>
      </c>
      <c r="X124" s="86" t="str">
        <f t="shared" si="15"/>
        <v>30-34|11</v>
      </c>
      <c r="Y124" s="86">
        <v>6</v>
      </c>
      <c r="Z124" s="86" t="s">
        <v>46</v>
      </c>
      <c r="AC124" s="87" t="s">
        <v>63</v>
      </c>
      <c r="AD124" s="86">
        <v>3</v>
      </c>
      <c r="AE124" s="86" t="str">
        <f t="shared" si="16"/>
        <v>20-24|3</v>
      </c>
      <c r="AF124" s="86">
        <v>2</v>
      </c>
      <c r="AG124" s="86" t="s">
        <v>42</v>
      </c>
      <c r="AJ124" s="87" t="s">
        <v>66</v>
      </c>
      <c r="AK124" s="86">
        <v>4</v>
      </c>
      <c r="AL124" s="86" t="str">
        <f t="shared" si="17"/>
        <v>35-44|4</v>
      </c>
      <c r="AM124" s="86">
        <v>1</v>
      </c>
      <c r="AN124" s="86" t="s">
        <v>41</v>
      </c>
      <c r="AQ124" s="87" t="s">
        <v>803</v>
      </c>
      <c r="AR124" s="86">
        <v>58</v>
      </c>
      <c r="AS124" s="86" t="str">
        <f t="shared" si="18"/>
        <v>18-19|58</v>
      </c>
      <c r="AT124" s="86">
        <v>19</v>
      </c>
      <c r="AU124" s="86" t="s">
        <v>59</v>
      </c>
      <c r="AX124" s="87" t="s">
        <v>65</v>
      </c>
      <c r="AY124" s="86">
        <v>11</v>
      </c>
      <c r="AZ124" s="86" t="str">
        <f t="shared" si="19"/>
        <v>30-34|11</v>
      </c>
      <c r="BA124" s="89">
        <v>7</v>
      </c>
      <c r="BB124" s="86" t="s">
        <v>47</v>
      </c>
      <c r="BE124" s="87" t="s">
        <v>770</v>
      </c>
      <c r="BF124" s="86">
        <v>119</v>
      </c>
      <c r="BG124" s="86" t="str">
        <f t="shared" si="20"/>
        <v>16-17|119</v>
      </c>
      <c r="BH124" s="86">
        <v>19</v>
      </c>
      <c r="BI124" s="86" t="s">
        <v>59</v>
      </c>
      <c r="BL124" s="93" t="s">
        <v>68</v>
      </c>
      <c r="BM124" s="86">
        <v>0</v>
      </c>
      <c r="BN124" s="86" t="str">
        <f t="shared" si="21"/>
        <v>55-64|0</v>
      </c>
      <c r="BO124" s="86">
        <v>1</v>
      </c>
      <c r="BP124" s="86" t="s">
        <v>41</v>
      </c>
      <c r="BS124" s="93" t="s">
        <v>68</v>
      </c>
      <c r="BT124" s="86">
        <v>0</v>
      </c>
      <c r="BU124" s="86" t="str">
        <f t="shared" si="22"/>
        <v>55-64|0</v>
      </c>
      <c r="BV124" s="86">
        <v>1</v>
      </c>
      <c r="BW124" s="86" t="s">
        <v>41</v>
      </c>
      <c r="BZ124" s="93" t="s">
        <v>68</v>
      </c>
      <c r="CA124" s="86">
        <v>0</v>
      </c>
      <c r="CB124" s="86" t="str">
        <f t="shared" si="23"/>
        <v>55-64|0</v>
      </c>
      <c r="CC124" s="86">
        <v>1</v>
      </c>
      <c r="CD124" s="86" t="s">
        <v>41</v>
      </c>
    </row>
    <row r="125" spans="1:82">
      <c r="A125" s="87" t="s">
        <v>803</v>
      </c>
      <c r="B125" s="86">
        <v>53</v>
      </c>
      <c r="C125" s="86" t="str">
        <f t="shared" si="12"/>
        <v>18-19|53</v>
      </c>
      <c r="D125" s="86">
        <v>12</v>
      </c>
      <c r="E125" s="86" t="s">
        <v>52</v>
      </c>
      <c r="H125" s="87" t="s">
        <v>64</v>
      </c>
      <c r="I125" s="86">
        <v>9</v>
      </c>
      <c r="J125" s="86" t="str">
        <f t="shared" si="13"/>
        <v>25-29|9</v>
      </c>
      <c r="K125" s="86">
        <v>2</v>
      </c>
      <c r="L125" s="86" t="s">
        <v>42</v>
      </c>
      <c r="O125" s="87" t="s">
        <v>63</v>
      </c>
      <c r="P125" s="86">
        <v>22</v>
      </c>
      <c r="Q125" s="86" t="str">
        <f t="shared" si="14"/>
        <v>20-24|22</v>
      </c>
      <c r="R125" s="86">
        <v>7</v>
      </c>
      <c r="S125" s="86" t="s">
        <v>47</v>
      </c>
      <c r="V125" s="87" t="s">
        <v>65</v>
      </c>
      <c r="W125" s="86">
        <v>12</v>
      </c>
      <c r="X125" s="86" t="str">
        <f t="shared" si="15"/>
        <v>30-34|12</v>
      </c>
      <c r="Y125" s="86">
        <v>6</v>
      </c>
      <c r="Z125" s="86" t="s">
        <v>46</v>
      </c>
      <c r="AC125" s="87" t="s">
        <v>63</v>
      </c>
      <c r="AD125" s="86">
        <v>4</v>
      </c>
      <c r="AE125" s="86" t="str">
        <f t="shared" si="16"/>
        <v>20-24|4</v>
      </c>
      <c r="AF125" s="86">
        <v>2</v>
      </c>
      <c r="AG125" s="86" t="s">
        <v>42</v>
      </c>
      <c r="AJ125" s="87" t="s">
        <v>66</v>
      </c>
      <c r="AK125" s="86">
        <v>5</v>
      </c>
      <c r="AL125" s="86" t="str">
        <f t="shared" si="17"/>
        <v>35-44|5</v>
      </c>
      <c r="AM125" s="86">
        <v>2</v>
      </c>
      <c r="AN125" s="86" t="s">
        <v>42</v>
      </c>
      <c r="AQ125" s="87" t="s">
        <v>803</v>
      </c>
      <c r="AR125" s="86">
        <v>59</v>
      </c>
      <c r="AS125" s="86" t="str">
        <f t="shared" si="18"/>
        <v>18-19|59</v>
      </c>
      <c r="AT125" s="86">
        <v>19</v>
      </c>
      <c r="AU125" s="86" t="s">
        <v>59</v>
      </c>
      <c r="AX125" s="87" t="s">
        <v>65</v>
      </c>
      <c r="AY125" s="86">
        <v>12</v>
      </c>
      <c r="AZ125" s="86" t="str">
        <f t="shared" si="19"/>
        <v>30-34|12</v>
      </c>
      <c r="BA125" s="89">
        <v>8</v>
      </c>
      <c r="BB125" s="86" t="s">
        <v>48</v>
      </c>
      <c r="BE125" s="87" t="s">
        <v>770</v>
      </c>
      <c r="BF125" s="86">
        <v>120</v>
      </c>
      <c r="BG125" s="86" t="str">
        <f t="shared" si="20"/>
        <v>16-17|120</v>
      </c>
      <c r="BH125" s="86">
        <v>19</v>
      </c>
      <c r="BI125" s="86" t="s">
        <v>59</v>
      </c>
      <c r="BL125" s="87" t="s">
        <v>68</v>
      </c>
      <c r="BM125" s="86">
        <v>1</v>
      </c>
      <c r="BN125" s="86" t="str">
        <f t="shared" si="21"/>
        <v>55-64|1</v>
      </c>
      <c r="BO125" s="86">
        <v>1</v>
      </c>
      <c r="BP125" s="86" t="s">
        <v>41</v>
      </c>
      <c r="BS125" s="87" t="s">
        <v>68</v>
      </c>
      <c r="BT125" s="86">
        <v>1</v>
      </c>
      <c r="BU125" s="86" t="str">
        <f t="shared" si="22"/>
        <v>55-64|1</v>
      </c>
      <c r="BV125" s="86">
        <v>1</v>
      </c>
      <c r="BW125" s="86" t="s">
        <v>41</v>
      </c>
      <c r="BZ125" s="87" t="s">
        <v>68</v>
      </c>
      <c r="CA125" s="86">
        <v>1</v>
      </c>
      <c r="CB125" s="86" t="str">
        <f t="shared" si="23"/>
        <v>55-64|1</v>
      </c>
      <c r="CC125" s="86">
        <v>2</v>
      </c>
      <c r="CD125" s="86" t="s">
        <v>42</v>
      </c>
    </row>
    <row r="126" spans="1:82">
      <c r="A126" s="87" t="s">
        <v>803</v>
      </c>
      <c r="B126" s="86">
        <v>54</v>
      </c>
      <c r="C126" s="86" t="str">
        <f t="shared" si="12"/>
        <v>18-19|54</v>
      </c>
      <c r="D126" s="86">
        <v>12</v>
      </c>
      <c r="E126" s="86" t="s">
        <v>52</v>
      </c>
      <c r="H126" s="87" t="s">
        <v>64</v>
      </c>
      <c r="I126" s="86">
        <v>10</v>
      </c>
      <c r="J126" s="86" t="str">
        <f t="shared" si="13"/>
        <v>25-29|10</v>
      </c>
      <c r="K126" s="86">
        <v>3</v>
      </c>
      <c r="L126" s="86" t="s">
        <v>43</v>
      </c>
      <c r="O126" s="87" t="s">
        <v>63</v>
      </c>
      <c r="P126" s="86">
        <v>23</v>
      </c>
      <c r="Q126" s="86" t="str">
        <f t="shared" si="14"/>
        <v>20-24|23</v>
      </c>
      <c r="R126" s="86">
        <v>7</v>
      </c>
      <c r="S126" s="86" t="s">
        <v>47</v>
      </c>
      <c r="V126" s="87" t="s">
        <v>65</v>
      </c>
      <c r="W126" s="86">
        <v>13</v>
      </c>
      <c r="X126" s="86" t="str">
        <f t="shared" si="15"/>
        <v>30-34|13</v>
      </c>
      <c r="Y126" s="86">
        <v>7</v>
      </c>
      <c r="Z126" s="86" t="s">
        <v>47</v>
      </c>
      <c r="AC126" s="87" t="s">
        <v>63</v>
      </c>
      <c r="AD126" s="86">
        <v>5</v>
      </c>
      <c r="AE126" s="86" t="str">
        <f t="shared" si="16"/>
        <v>20-24|5</v>
      </c>
      <c r="AF126" s="86">
        <v>3</v>
      </c>
      <c r="AG126" s="86" t="s">
        <v>43</v>
      </c>
      <c r="AJ126" s="87" t="s">
        <v>66</v>
      </c>
      <c r="AK126" s="86">
        <v>6</v>
      </c>
      <c r="AL126" s="86" t="str">
        <f t="shared" si="17"/>
        <v>35-44|6</v>
      </c>
      <c r="AM126" s="86">
        <v>3</v>
      </c>
      <c r="AN126" s="86" t="s">
        <v>43</v>
      </c>
      <c r="AQ126" s="87" t="s">
        <v>803</v>
      </c>
      <c r="AR126" s="86">
        <v>60</v>
      </c>
      <c r="AS126" s="86" t="str">
        <f t="shared" si="18"/>
        <v>18-19|60</v>
      </c>
      <c r="AT126" s="86">
        <v>19</v>
      </c>
      <c r="AU126" s="86" t="s">
        <v>59</v>
      </c>
      <c r="AX126" s="87" t="s">
        <v>65</v>
      </c>
      <c r="AY126" s="86">
        <v>13</v>
      </c>
      <c r="AZ126" s="86" t="str">
        <f t="shared" si="19"/>
        <v>30-34|13</v>
      </c>
      <c r="BA126" s="89">
        <v>8</v>
      </c>
      <c r="BB126" s="86" t="s">
        <v>48</v>
      </c>
      <c r="BE126" s="87" t="s">
        <v>770</v>
      </c>
      <c r="BF126" s="86">
        <v>121</v>
      </c>
      <c r="BG126" s="86" t="str">
        <f t="shared" si="20"/>
        <v>16-17|121</v>
      </c>
      <c r="BH126" s="86">
        <v>19</v>
      </c>
      <c r="BI126" s="86" t="s">
        <v>59</v>
      </c>
      <c r="BL126" s="87" t="s">
        <v>68</v>
      </c>
      <c r="BM126" s="86">
        <v>2</v>
      </c>
      <c r="BN126" s="86" t="str">
        <f t="shared" si="21"/>
        <v>55-64|2</v>
      </c>
      <c r="BO126" s="86">
        <v>1</v>
      </c>
      <c r="BP126" s="86" t="s">
        <v>41</v>
      </c>
      <c r="BS126" s="87" t="s">
        <v>68</v>
      </c>
      <c r="BT126" s="86">
        <v>2</v>
      </c>
      <c r="BU126" s="86" t="str">
        <f t="shared" si="22"/>
        <v>55-64|2</v>
      </c>
      <c r="BV126" s="86">
        <v>2</v>
      </c>
      <c r="BW126" s="86" t="s">
        <v>42</v>
      </c>
      <c r="BZ126" s="87" t="s">
        <v>68</v>
      </c>
      <c r="CA126" s="86">
        <v>2</v>
      </c>
      <c r="CB126" s="86" t="str">
        <f t="shared" si="23"/>
        <v>55-64|2</v>
      </c>
      <c r="CC126" s="86">
        <v>3</v>
      </c>
      <c r="CD126" s="86" t="s">
        <v>43</v>
      </c>
    </row>
    <row r="127" spans="1:82">
      <c r="A127" s="87" t="s">
        <v>803</v>
      </c>
      <c r="B127" s="86">
        <v>55</v>
      </c>
      <c r="C127" s="86" t="str">
        <f t="shared" si="12"/>
        <v>18-19|55</v>
      </c>
      <c r="D127" s="86">
        <v>12</v>
      </c>
      <c r="E127" s="86" t="s">
        <v>52</v>
      </c>
      <c r="H127" s="87" t="s">
        <v>64</v>
      </c>
      <c r="I127" s="86">
        <v>11</v>
      </c>
      <c r="J127" s="86" t="str">
        <f t="shared" si="13"/>
        <v>25-29|11</v>
      </c>
      <c r="K127" s="86">
        <v>3</v>
      </c>
      <c r="L127" s="86" t="s">
        <v>43</v>
      </c>
      <c r="O127" s="87" t="s">
        <v>63</v>
      </c>
      <c r="P127" s="86">
        <v>24</v>
      </c>
      <c r="Q127" s="86" t="str">
        <f t="shared" si="14"/>
        <v>20-24|24</v>
      </c>
      <c r="R127" s="86">
        <v>8</v>
      </c>
      <c r="S127" s="86" t="s">
        <v>48</v>
      </c>
      <c r="V127" s="87" t="s">
        <v>65</v>
      </c>
      <c r="W127" s="86">
        <v>14</v>
      </c>
      <c r="X127" s="86" t="str">
        <f t="shared" si="15"/>
        <v>30-34|14</v>
      </c>
      <c r="Y127" s="86">
        <v>7</v>
      </c>
      <c r="Z127" s="86" t="s">
        <v>47</v>
      </c>
      <c r="AC127" s="87" t="s">
        <v>63</v>
      </c>
      <c r="AD127" s="86">
        <v>6</v>
      </c>
      <c r="AE127" s="86" t="str">
        <f t="shared" si="16"/>
        <v>20-24|6</v>
      </c>
      <c r="AF127" s="86">
        <v>3</v>
      </c>
      <c r="AG127" s="86" t="s">
        <v>43</v>
      </c>
      <c r="AJ127" s="87" t="s">
        <v>66</v>
      </c>
      <c r="AK127" s="86">
        <v>7</v>
      </c>
      <c r="AL127" s="86" t="str">
        <f t="shared" si="17"/>
        <v>35-44|7</v>
      </c>
      <c r="AM127" s="86">
        <v>4</v>
      </c>
      <c r="AN127" s="86" t="s">
        <v>44</v>
      </c>
      <c r="AQ127" s="93" t="s">
        <v>63</v>
      </c>
      <c r="AR127" s="86">
        <v>0</v>
      </c>
      <c r="AS127" s="86" t="str">
        <f t="shared" si="18"/>
        <v>20-24|0</v>
      </c>
      <c r="AT127" s="86">
        <v>1</v>
      </c>
      <c r="AU127" s="89" t="s">
        <v>41</v>
      </c>
      <c r="AX127" s="87" t="s">
        <v>65</v>
      </c>
      <c r="AY127" s="86">
        <v>14</v>
      </c>
      <c r="AZ127" s="86" t="str">
        <f t="shared" si="19"/>
        <v>30-34|14</v>
      </c>
      <c r="BA127" s="89">
        <v>9</v>
      </c>
      <c r="BB127" s="89" t="s">
        <v>49</v>
      </c>
      <c r="BE127" s="87" t="s">
        <v>770</v>
      </c>
      <c r="BF127" s="86">
        <v>122</v>
      </c>
      <c r="BG127" s="86" t="str">
        <f t="shared" si="20"/>
        <v>16-17|122</v>
      </c>
      <c r="BH127" s="86">
        <v>19</v>
      </c>
      <c r="BI127" s="86" t="s">
        <v>59</v>
      </c>
      <c r="BL127" s="87" t="s">
        <v>68</v>
      </c>
      <c r="BM127" s="86">
        <v>3</v>
      </c>
      <c r="BN127" s="86" t="str">
        <f t="shared" si="21"/>
        <v>55-64|3</v>
      </c>
      <c r="BO127" s="86">
        <v>1</v>
      </c>
      <c r="BP127" s="86" t="s">
        <v>41</v>
      </c>
      <c r="BS127" s="87" t="s">
        <v>68</v>
      </c>
      <c r="BT127" s="86">
        <v>3</v>
      </c>
      <c r="BU127" s="86" t="str">
        <f t="shared" si="22"/>
        <v>55-64|3</v>
      </c>
      <c r="BV127" s="86">
        <v>3</v>
      </c>
      <c r="BW127" s="86" t="s">
        <v>43</v>
      </c>
      <c r="BZ127" s="87" t="s">
        <v>68</v>
      </c>
      <c r="CA127" s="86">
        <v>3</v>
      </c>
      <c r="CB127" s="86" t="str">
        <f t="shared" si="23"/>
        <v>55-64|3</v>
      </c>
      <c r="CC127" s="86">
        <v>4</v>
      </c>
      <c r="CD127" s="86" t="s">
        <v>44</v>
      </c>
    </row>
    <row r="128" spans="1:82">
      <c r="A128" s="87" t="s">
        <v>803</v>
      </c>
      <c r="B128" s="86">
        <v>56</v>
      </c>
      <c r="C128" s="86" t="str">
        <f t="shared" si="12"/>
        <v>18-19|56</v>
      </c>
      <c r="D128" s="86">
        <v>13</v>
      </c>
      <c r="E128" s="86" t="s">
        <v>53</v>
      </c>
      <c r="H128" s="87" t="s">
        <v>64</v>
      </c>
      <c r="I128" s="86">
        <v>12</v>
      </c>
      <c r="J128" s="86" t="str">
        <f t="shared" si="13"/>
        <v>25-29|12</v>
      </c>
      <c r="K128" s="86">
        <v>4</v>
      </c>
      <c r="L128" s="86" t="s">
        <v>44</v>
      </c>
      <c r="O128" s="87" t="s">
        <v>63</v>
      </c>
      <c r="P128" s="86">
        <v>25</v>
      </c>
      <c r="Q128" s="86" t="str">
        <f t="shared" si="14"/>
        <v>20-24|25</v>
      </c>
      <c r="R128" s="86">
        <v>8</v>
      </c>
      <c r="S128" s="86" t="s">
        <v>48</v>
      </c>
      <c r="V128" s="87" t="s">
        <v>65</v>
      </c>
      <c r="W128" s="86">
        <v>15</v>
      </c>
      <c r="X128" s="86" t="str">
        <f t="shared" si="15"/>
        <v>30-34|15</v>
      </c>
      <c r="Y128" s="86">
        <v>8</v>
      </c>
      <c r="Z128" s="86" t="s">
        <v>48</v>
      </c>
      <c r="AC128" s="87" t="s">
        <v>63</v>
      </c>
      <c r="AD128" s="86">
        <v>7</v>
      </c>
      <c r="AE128" s="86" t="str">
        <f t="shared" si="16"/>
        <v>20-24|7</v>
      </c>
      <c r="AF128" s="86">
        <v>3</v>
      </c>
      <c r="AG128" s="86" t="s">
        <v>43</v>
      </c>
      <c r="AJ128" s="87" t="s">
        <v>66</v>
      </c>
      <c r="AK128" s="86">
        <v>8</v>
      </c>
      <c r="AL128" s="86" t="str">
        <f t="shared" si="17"/>
        <v>35-44|8</v>
      </c>
      <c r="AM128" s="86">
        <v>5</v>
      </c>
      <c r="AN128" s="86" t="s">
        <v>45</v>
      </c>
      <c r="AQ128" s="87" t="s">
        <v>63</v>
      </c>
      <c r="AR128" s="86">
        <v>1</v>
      </c>
      <c r="AS128" s="86" t="str">
        <f t="shared" si="18"/>
        <v>20-24|1</v>
      </c>
      <c r="AT128" s="86">
        <v>1</v>
      </c>
      <c r="AU128" s="89" t="s">
        <v>41</v>
      </c>
      <c r="AX128" s="87" t="s">
        <v>65</v>
      </c>
      <c r="AY128" s="86">
        <v>15</v>
      </c>
      <c r="AZ128" s="86" t="str">
        <f t="shared" si="19"/>
        <v>30-34|15</v>
      </c>
      <c r="BA128" s="89">
        <v>10</v>
      </c>
      <c r="BB128" s="86" t="s">
        <v>50</v>
      </c>
      <c r="BE128" s="87" t="s">
        <v>770</v>
      </c>
      <c r="BF128" s="86">
        <v>123</v>
      </c>
      <c r="BG128" s="86" t="str">
        <f t="shared" si="20"/>
        <v>16-17|123</v>
      </c>
      <c r="BH128" s="86">
        <v>19</v>
      </c>
      <c r="BI128" s="86" t="s">
        <v>59</v>
      </c>
      <c r="BL128" s="87" t="s">
        <v>68</v>
      </c>
      <c r="BM128" s="86">
        <v>4</v>
      </c>
      <c r="BN128" s="86" t="str">
        <f t="shared" si="21"/>
        <v>55-64|4</v>
      </c>
      <c r="BO128" s="86">
        <v>2</v>
      </c>
      <c r="BP128" s="86" t="s">
        <v>42</v>
      </c>
      <c r="BS128" s="87" t="s">
        <v>68</v>
      </c>
      <c r="BT128" s="86">
        <v>4</v>
      </c>
      <c r="BU128" s="86" t="str">
        <f t="shared" si="22"/>
        <v>55-64|4</v>
      </c>
      <c r="BV128" s="86">
        <v>5</v>
      </c>
      <c r="BW128" s="86" t="s">
        <v>45</v>
      </c>
      <c r="BZ128" s="87" t="s">
        <v>68</v>
      </c>
      <c r="CA128" s="86">
        <v>4</v>
      </c>
      <c r="CB128" s="86" t="str">
        <f t="shared" si="23"/>
        <v>55-64|4</v>
      </c>
      <c r="CC128" s="86">
        <v>5</v>
      </c>
      <c r="CD128" s="89" t="s">
        <v>45</v>
      </c>
    </row>
    <row r="129" spans="1:82">
      <c r="A129" s="87" t="s">
        <v>803</v>
      </c>
      <c r="B129" s="86">
        <v>57</v>
      </c>
      <c r="C129" s="86" t="str">
        <f t="shared" si="12"/>
        <v>18-19|57</v>
      </c>
      <c r="D129" s="86">
        <v>13</v>
      </c>
      <c r="E129" s="86" t="s">
        <v>53</v>
      </c>
      <c r="H129" s="87" t="s">
        <v>64</v>
      </c>
      <c r="I129" s="86">
        <v>13</v>
      </c>
      <c r="J129" s="86" t="str">
        <f t="shared" si="13"/>
        <v>25-29|13</v>
      </c>
      <c r="K129" s="86">
        <v>4</v>
      </c>
      <c r="L129" s="86" t="s">
        <v>44</v>
      </c>
      <c r="O129" s="87" t="s">
        <v>63</v>
      </c>
      <c r="P129" s="86">
        <v>26</v>
      </c>
      <c r="Q129" s="86" t="str">
        <f t="shared" si="14"/>
        <v>20-24|26</v>
      </c>
      <c r="R129" s="86">
        <v>9</v>
      </c>
      <c r="S129" s="86" t="s">
        <v>49</v>
      </c>
      <c r="V129" s="87" t="s">
        <v>65</v>
      </c>
      <c r="W129" s="86">
        <v>16</v>
      </c>
      <c r="X129" s="86" t="str">
        <f t="shared" si="15"/>
        <v>30-34|16</v>
      </c>
      <c r="Y129" s="86">
        <v>8</v>
      </c>
      <c r="Z129" s="86" t="s">
        <v>48</v>
      </c>
      <c r="AC129" s="87" t="s">
        <v>63</v>
      </c>
      <c r="AD129" s="86">
        <v>8</v>
      </c>
      <c r="AE129" s="86" t="str">
        <f t="shared" si="16"/>
        <v>20-24|8</v>
      </c>
      <c r="AF129" s="86">
        <v>3</v>
      </c>
      <c r="AG129" s="86" t="s">
        <v>43</v>
      </c>
      <c r="AJ129" s="87" t="s">
        <v>66</v>
      </c>
      <c r="AK129" s="86">
        <v>9</v>
      </c>
      <c r="AL129" s="86" t="str">
        <f t="shared" si="17"/>
        <v>35-44|9</v>
      </c>
      <c r="AM129" s="86">
        <v>6</v>
      </c>
      <c r="AN129" s="86" t="s">
        <v>46</v>
      </c>
      <c r="AQ129" s="87" t="s">
        <v>63</v>
      </c>
      <c r="AR129" s="86">
        <v>2</v>
      </c>
      <c r="AS129" s="86" t="str">
        <f t="shared" si="18"/>
        <v>20-24|2</v>
      </c>
      <c r="AT129" s="86">
        <v>1</v>
      </c>
      <c r="AU129" s="89" t="s">
        <v>41</v>
      </c>
      <c r="AX129" s="87" t="s">
        <v>65</v>
      </c>
      <c r="AY129" s="86">
        <v>16</v>
      </c>
      <c r="AZ129" s="86" t="str">
        <f t="shared" si="19"/>
        <v>30-34|16</v>
      </c>
      <c r="BA129" s="89">
        <v>10</v>
      </c>
      <c r="BB129" s="86" t="s">
        <v>50</v>
      </c>
      <c r="BE129" s="87" t="s">
        <v>770</v>
      </c>
      <c r="BF129" s="86">
        <v>124</v>
      </c>
      <c r="BG129" s="86" t="str">
        <f t="shared" si="20"/>
        <v>16-17|124</v>
      </c>
      <c r="BH129" s="86">
        <v>19</v>
      </c>
      <c r="BI129" s="86" t="s">
        <v>59</v>
      </c>
      <c r="BL129" s="87" t="s">
        <v>68</v>
      </c>
      <c r="BM129" s="86">
        <v>5</v>
      </c>
      <c r="BN129" s="86" t="str">
        <f t="shared" si="21"/>
        <v>55-64|5</v>
      </c>
      <c r="BO129" s="86">
        <v>3</v>
      </c>
      <c r="BP129" s="86" t="s">
        <v>43</v>
      </c>
      <c r="BS129" s="87" t="s">
        <v>68</v>
      </c>
      <c r="BT129" s="86">
        <v>5</v>
      </c>
      <c r="BU129" s="86" t="str">
        <f t="shared" si="22"/>
        <v>55-64|5</v>
      </c>
      <c r="BV129" s="86">
        <v>6</v>
      </c>
      <c r="BW129" s="86" t="s">
        <v>46</v>
      </c>
      <c r="BZ129" s="87" t="s">
        <v>68</v>
      </c>
      <c r="CA129" s="86">
        <v>5</v>
      </c>
      <c r="CB129" s="86" t="str">
        <f t="shared" si="23"/>
        <v>55-64|5</v>
      </c>
      <c r="CC129" s="86">
        <v>6</v>
      </c>
      <c r="CD129" s="86" t="s">
        <v>46</v>
      </c>
    </row>
    <row r="130" spans="1:82">
      <c r="A130" s="87" t="s">
        <v>803</v>
      </c>
      <c r="B130" s="86">
        <v>58</v>
      </c>
      <c r="C130" s="86" t="str">
        <f t="shared" si="12"/>
        <v>18-19|58</v>
      </c>
      <c r="D130" s="86">
        <v>13</v>
      </c>
      <c r="E130" s="86" t="s">
        <v>53</v>
      </c>
      <c r="H130" s="87" t="s">
        <v>64</v>
      </c>
      <c r="I130" s="86">
        <v>14</v>
      </c>
      <c r="J130" s="86" t="str">
        <f t="shared" si="13"/>
        <v>25-29|14</v>
      </c>
      <c r="K130" s="86">
        <v>5</v>
      </c>
      <c r="L130" s="86" t="s">
        <v>45</v>
      </c>
      <c r="O130" s="87" t="s">
        <v>63</v>
      </c>
      <c r="P130" s="86">
        <v>27</v>
      </c>
      <c r="Q130" s="86" t="str">
        <f t="shared" si="14"/>
        <v>20-24|27</v>
      </c>
      <c r="R130" s="86">
        <v>9</v>
      </c>
      <c r="S130" s="86" t="s">
        <v>49</v>
      </c>
      <c r="V130" s="87" t="s">
        <v>65</v>
      </c>
      <c r="W130" s="86">
        <v>17</v>
      </c>
      <c r="X130" s="86" t="str">
        <f t="shared" si="15"/>
        <v>30-34|17</v>
      </c>
      <c r="Y130" s="86">
        <v>9</v>
      </c>
      <c r="Z130" s="86" t="s">
        <v>49</v>
      </c>
      <c r="AC130" s="87" t="s">
        <v>63</v>
      </c>
      <c r="AD130" s="86">
        <v>9</v>
      </c>
      <c r="AE130" s="86" t="str">
        <f t="shared" si="16"/>
        <v>20-24|9</v>
      </c>
      <c r="AF130" s="86">
        <v>4</v>
      </c>
      <c r="AG130" s="86" t="s">
        <v>44</v>
      </c>
      <c r="AJ130" s="87" t="s">
        <v>66</v>
      </c>
      <c r="AK130" s="86">
        <v>10</v>
      </c>
      <c r="AL130" s="86" t="str">
        <f t="shared" si="17"/>
        <v>35-44|10</v>
      </c>
      <c r="AM130" s="86">
        <v>7</v>
      </c>
      <c r="AN130" s="86" t="s">
        <v>47</v>
      </c>
      <c r="AQ130" s="87" t="s">
        <v>63</v>
      </c>
      <c r="AR130" s="86">
        <v>3</v>
      </c>
      <c r="AS130" s="86" t="str">
        <f t="shared" si="18"/>
        <v>20-24|3</v>
      </c>
      <c r="AT130" s="86">
        <v>1</v>
      </c>
      <c r="AU130" s="89" t="s">
        <v>41</v>
      </c>
      <c r="AX130" s="87" t="s">
        <v>65</v>
      </c>
      <c r="AY130" s="86">
        <v>17</v>
      </c>
      <c r="AZ130" s="86" t="str">
        <f t="shared" si="19"/>
        <v>30-34|17</v>
      </c>
      <c r="BA130" s="89">
        <v>11</v>
      </c>
      <c r="BB130" s="86" t="s">
        <v>51</v>
      </c>
      <c r="BE130" s="87" t="s">
        <v>770</v>
      </c>
      <c r="BF130" s="86">
        <v>125</v>
      </c>
      <c r="BG130" s="86" t="str">
        <f t="shared" si="20"/>
        <v>16-17|125</v>
      </c>
      <c r="BH130" s="86">
        <v>19</v>
      </c>
      <c r="BI130" s="86" t="s">
        <v>59</v>
      </c>
      <c r="BL130" s="87" t="s">
        <v>68</v>
      </c>
      <c r="BM130" s="86">
        <v>6</v>
      </c>
      <c r="BN130" s="86" t="str">
        <f t="shared" si="21"/>
        <v>55-64|6</v>
      </c>
      <c r="BO130" s="86">
        <v>5</v>
      </c>
      <c r="BP130" s="86" t="s">
        <v>45</v>
      </c>
      <c r="BS130" s="87" t="s">
        <v>68</v>
      </c>
      <c r="BT130" s="86">
        <v>6</v>
      </c>
      <c r="BU130" s="86" t="str">
        <f t="shared" si="22"/>
        <v>55-64|6</v>
      </c>
      <c r="BV130" s="86">
        <v>7</v>
      </c>
      <c r="BW130" s="86" t="s">
        <v>47</v>
      </c>
      <c r="BZ130" s="87" t="s">
        <v>68</v>
      </c>
      <c r="CA130" s="86">
        <v>6</v>
      </c>
      <c r="CB130" s="86" t="str">
        <f t="shared" si="23"/>
        <v>55-64|6</v>
      </c>
      <c r="CC130" s="86">
        <v>7</v>
      </c>
      <c r="CD130" s="86" t="s">
        <v>47</v>
      </c>
    </row>
    <row r="131" spans="1:82">
      <c r="A131" s="87" t="s">
        <v>803</v>
      </c>
      <c r="B131" s="86">
        <v>59</v>
      </c>
      <c r="C131" s="86" t="str">
        <f t="shared" si="12"/>
        <v>18-19|59</v>
      </c>
      <c r="D131" s="86">
        <v>14</v>
      </c>
      <c r="E131" s="86" t="s">
        <v>54</v>
      </c>
      <c r="H131" s="87" t="s">
        <v>64</v>
      </c>
      <c r="I131" s="86">
        <v>15</v>
      </c>
      <c r="J131" s="86" t="str">
        <f t="shared" si="13"/>
        <v>25-29|15</v>
      </c>
      <c r="K131" s="86">
        <v>5</v>
      </c>
      <c r="L131" s="86" t="s">
        <v>45</v>
      </c>
      <c r="O131" s="87" t="s">
        <v>63</v>
      </c>
      <c r="P131" s="86">
        <v>28</v>
      </c>
      <c r="Q131" s="86" t="str">
        <f t="shared" si="14"/>
        <v>20-24|28</v>
      </c>
      <c r="R131" s="86">
        <v>10</v>
      </c>
      <c r="S131" s="86" t="s">
        <v>50</v>
      </c>
      <c r="V131" s="87" t="s">
        <v>65</v>
      </c>
      <c r="W131" s="86">
        <v>18</v>
      </c>
      <c r="X131" s="86" t="str">
        <f t="shared" si="15"/>
        <v>30-34|18</v>
      </c>
      <c r="Y131" s="86">
        <v>10</v>
      </c>
      <c r="Z131" s="86" t="s">
        <v>50</v>
      </c>
      <c r="AC131" s="87" t="s">
        <v>63</v>
      </c>
      <c r="AD131" s="86">
        <v>10</v>
      </c>
      <c r="AE131" s="86" t="str">
        <f t="shared" si="16"/>
        <v>20-24|10</v>
      </c>
      <c r="AF131" s="86">
        <v>4</v>
      </c>
      <c r="AG131" s="86" t="s">
        <v>44</v>
      </c>
      <c r="AJ131" s="87" t="s">
        <v>66</v>
      </c>
      <c r="AK131" s="86">
        <v>11</v>
      </c>
      <c r="AL131" s="86" t="str">
        <f t="shared" si="17"/>
        <v>35-44|11</v>
      </c>
      <c r="AM131" s="86">
        <v>7</v>
      </c>
      <c r="AN131" s="86" t="s">
        <v>47</v>
      </c>
      <c r="AQ131" s="87" t="s">
        <v>63</v>
      </c>
      <c r="AR131" s="86">
        <v>4</v>
      </c>
      <c r="AS131" s="86" t="str">
        <f t="shared" si="18"/>
        <v>20-24|4</v>
      </c>
      <c r="AT131" s="86">
        <v>1</v>
      </c>
      <c r="AU131" s="89" t="s">
        <v>41</v>
      </c>
      <c r="AX131" s="87" t="s">
        <v>65</v>
      </c>
      <c r="AY131" s="86">
        <v>18</v>
      </c>
      <c r="AZ131" s="86" t="str">
        <f t="shared" si="19"/>
        <v>30-34|18</v>
      </c>
      <c r="BA131" s="89">
        <v>12</v>
      </c>
      <c r="BB131" s="86" t="s">
        <v>52</v>
      </c>
      <c r="BE131" s="87" t="s">
        <v>770</v>
      </c>
      <c r="BF131" s="86">
        <v>126</v>
      </c>
      <c r="BG131" s="86" t="str">
        <f t="shared" si="20"/>
        <v>16-17|126</v>
      </c>
      <c r="BH131" s="86">
        <v>19</v>
      </c>
      <c r="BI131" s="86" t="s">
        <v>59</v>
      </c>
      <c r="BL131" s="87" t="s">
        <v>68</v>
      </c>
      <c r="BM131" s="86">
        <v>7</v>
      </c>
      <c r="BN131" s="86" t="str">
        <f t="shared" si="21"/>
        <v>55-64|7</v>
      </c>
      <c r="BO131" s="86">
        <v>7</v>
      </c>
      <c r="BP131" s="86" t="s">
        <v>47</v>
      </c>
      <c r="BS131" s="87" t="s">
        <v>68</v>
      </c>
      <c r="BT131" s="86">
        <v>7</v>
      </c>
      <c r="BU131" s="86" t="str">
        <f t="shared" si="22"/>
        <v>55-64|7</v>
      </c>
      <c r="BV131" s="86">
        <v>8</v>
      </c>
      <c r="BW131" s="86" t="s">
        <v>48</v>
      </c>
      <c r="BZ131" s="87" t="s">
        <v>68</v>
      </c>
      <c r="CA131" s="86">
        <v>7</v>
      </c>
      <c r="CB131" s="86" t="str">
        <f t="shared" si="23"/>
        <v>55-64|7</v>
      </c>
      <c r="CC131" s="86">
        <v>9</v>
      </c>
      <c r="CD131" s="89" t="s">
        <v>49</v>
      </c>
    </row>
    <row r="132" spans="1:82">
      <c r="A132" s="87" t="s">
        <v>803</v>
      </c>
      <c r="B132" s="86">
        <v>60</v>
      </c>
      <c r="C132" s="86" t="str">
        <f t="shared" si="12"/>
        <v>18-19|60</v>
      </c>
      <c r="D132" s="86">
        <v>14</v>
      </c>
      <c r="E132" s="86" t="s">
        <v>54</v>
      </c>
      <c r="H132" s="87" t="s">
        <v>64</v>
      </c>
      <c r="I132" s="86">
        <v>16</v>
      </c>
      <c r="J132" s="86" t="str">
        <f t="shared" si="13"/>
        <v>25-29|16</v>
      </c>
      <c r="K132" s="86">
        <v>5</v>
      </c>
      <c r="L132" s="86" t="s">
        <v>45</v>
      </c>
      <c r="O132" s="87" t="s">
        <v>63</v>
      </c>
      <c r="P132" s="86">
        <v>29</v>
      </c>
      <c r="Q132" s="86" t="str">
        <f t="shared" si="14"/>
        <v>20-24|29</v>
      </c>
      <c r="R132" s="86">
        <v>10</v>
      </c>
      <c r="S132" s="86" t="s">
        <v>50</v>
      </c>
      <c r="V132" s="87" t="s">
        <v>65</v>
      </c>
      <c r="W132" s="86">
        <v>19</v>
      </c>
      <c r="X132" s="86" t="str">
        <f t="shared" si="15"/>
        <v>30-34|19</v>
      </c>
      <c r="Y132" s="86">
        <v>10</v>
      </c>
      <c r="Z132" s="86" t="s">
        <v>50</v>
      </c>
      <c r="AC132" s="87" t="s">
        <v>63</v>
      </c>
      <c r="AD132" s="86">
        <v>11</v>
      </c>
      <c r="AE132" s="86" t="str">
        <f t="shared" si="16"/>
        <v>20-24|11</v>
      </c>
      <c r="AF132" s="86">
        <v>4</v>
      </c>
      <c r="AG132" s="86" t="s">
        <v>44</v>
      </c>
      <c r="AJ132" s="87" t="s">
        <v>66</v>
      </c>
      <c r="AK132" s="86">
        <v>12</v>
      </c>
      <c r="AL132" s="86" t="str">
        <f t="shared" si="17"/>
        <v>35-44|12</v>
      </c>
      <c r="AM132" s="86">
        <v>8</v>
      </c>
      <c r="AN132" s="86" t="s">
        <v>48</v>
      </c>
      <c r="AQ132" s="87" t="s">
        <v>63</v>
      </c>
      <c r="AR132" s="86">
        <v>5</v>
      </c>
      <c r="AS132" s="86" t="str">
        <f t="shared" si="18"/>
        <v>20-24|5</v>
      </c>
      <c r="AT132" s="86">
        <v>1</v>
      </c>
      <c r="AU132" s="89" t="s">
        <v>41</v>
      </c>
      <c r="AX132" s="87" t="s">
        <v>65</v>
      </c>
      <c r="AY132" s="86">
        <v>19</v>
      </c>
      <c r="AZ132" s="86" t="str">
        <f t="shared" si="19"/>
        <v>30-34|19</v>
      </c>
      <c r="BA132" s="89">
        <v>12</v>
      </c>
      <c r="BB132" s="86" t="s">
        <v>52</v>
      </c>
      <c r="BE132" s="87" t="s">
        <v>770</v>
      </c>
      <c r="BF132" s="86">
        <v>127</v>
      </c>
      <c r="BG132" s="86" t="str">
        <f t="shared" si="20"/>
        <v>16-17|127</v>
      </c>
      <c r="BH132" s="86">
        <v>19</v>
      </c>
      <c r="BI132" s="86" t="s">
        <v>59</v>
      </c>
      <c r="BL132" s="87" t="s">
        <v>68</v>
      </c>
      <c r="BM132" s="86">
        <v>8</v>
      </c>
      <c r="BN132" s="86" t="str">
        <f t="shared" si="21"/>
        <v>55-64|8</v>
      </c>
      <c r="BO132" s="86">
        <v>8</v>
      </c>
      <c r="BP132" s="86" t="s">
        <v>48</v>
      </c>
      <c r="BS132" s="87" t="s">
        <v>68</v>
      </c>
      <c r="BT132" s="86">
        <v>8</v>
      </c>
      <c r="BU132" s="86" t="str">
        <f t="shared" si="22"/>
        <v>55-64|8</v>
      </c>
      <c r="BV132" s="86">
        <v>10</v>
      </c>
      <c r="BW132" s="89" t="s">
        <v>50</v>
      </c>
      <c r="BZ132" s="87" t="s">
        <v>68</v>
      </c>
      <c r="CA132" s="86">
        <v>8</v>
      </c>
      <c r="CB132" s="86" t="str">
        <f t="shared" si="23"/>
        <v>55-64|8</v>
      </c>
      <c r="CC132" s="86">
        <v>10</v>
      </c>
      <c r="CD132" s="89" t="s">
        <v>50</v>
      </c>
    </row>
    <row r="133" spans="1:82">
      <c r="A133" s="87" t="s">
        <v>803</v>
      </c>
      <c r="B133" s="86">
        <v>61</v>
      </c>
      <c r="C133" s="86" t="str">
        <f t="shared" si="12"/>
        <v>18-19|61</v>
      </c>
      <c r="D133" s="86">
        <v>15</v>
      </c>
      <c r="E133" s="86" t="s">
        <v>55</v>
      </c>
      <c r="H133" s="87" t="s">
        <v>64</v>
      </c>
      <c r="I133" s="86">
        <v>17</v>
      </c>
      <c r="J133" s="86" t="str">
        <f t="shared" si="13"/>
        <v>25-29|17</v>
      </c>
      <c r="K133" s="86">
        <v>6</v>
      </c>
      <c r="L133" s="86" t="s">
        <v>46</v>
      </c>
      <c r="O133" s="87" t="s">
        <v>63</v>
      </c>
      <c r="P133" s="86">
        <v>30</v>
      </c>
      <c r="Q133" s="86" t="str">
        <f t="shared" si="14"/>
        <v>20-24|30</v>
      </c>
      <c r="R133" s="86">
        <v>11</v>
      </c>
      <c r="S133" s="86" t="s">
        <v>51</v>
      </c>
      <c r="V133" s="87" t="s">
        <v>65</v>
      </c>
      <c r="W133" s="86">
        <v>20</v>
      </c>
      <c r="X133" s="86" t="str">
        <f t="shared" si="15"/>
        <v>30-34|20</v>
      </c>
      <c r="Y133" s="86">
        <v>11</v>
      </c>
      <c r="Z133" s="86" t="s">
        <v>51</v>
      </c>
      <c r="AC133" s="87" t="s">
        <v>63</v>
      </c>
      <c r="AD133" s="86">
        <v>12</v>
      </c>
      <c r="AE133" s="86" t="str">
        <f t="shared" si="16"/>
        <v>20-24|12</v>
      </c>
      <c r="AF133" s="86">
        <v>4</v>
      </c>
      <c r="AG133" s="86" t="s">
        <v>44</v>
      </c>
      <c r="AJ133" s="87" t="s">
        <v>66</v>
      </c>
      <c r="AK133" s="86">
        <v>13</v>
      </c>
      <c r="AL133" s="86" t="str">
        <f t="shared" si="17"/>
        <v>35-44|13</v>
      </c>
      <c r="AM133" s="86">
        <v>9</v>
      </c>
      <c r="AN133" s="86" t="s">
        <v>49</v>
      </c>
      <c r="AQ133" s="87" t="s">
        <v>63</v>
      </c>
      <c r="AR133" s="86">
        <v>6</v>
      </c>
      <c r="AS133" s="86" t="str">
        <f t="shared" si="18"/>
        <v>20-24|6</v>
      </c>
      <c r="AT133" s="86">
        <v>1</v>
      </c>
      <c r="AU133" s="89" t="s">
        <v>41</v>
      </c>
      <c r="AX133" s="87" t="s">
        <v>65</v>
      </c>
      <c r="AY133" s="86">
        <v>20</v>
      </c>
      <c r="AZ133" s="86" t="str">
        <f t="shared" si="19"/>
        <v>30-34|20</v>
      </c>
      <c r="BA133" s="89">
        <v>13</v>
      </c>
      <c r="BB133" s="86" t="s">
        <v>53</v>
      </c>
      <c r="BE133" s="87" t="s">
        <v>770</v>
      </c>
      <c r="BF133" s="86">
        <v>128</v>
      </c>
      <c r="BG133" s="86" t="str">
        <f t="shared" si="20"/>
        <v>16-17|128</v>
      </c>
      <c r="BH133" s="86">
        <v>19</v>
      </c>
      <c r="BI133" s="86" t="s">
        <v>59</v>
      </c>
      <c r="BL133" s="87" t="s">
        <v>68</v>
      </c>
      <c r="BM133" s="86">
        <v>9</v>
      </c>
      <c r="BN133" s="86" t="str">
        <f t="shared" si="21"/>
        <v>55-64|9</v>
      </c>
      <c r="BO133" s="86">
        <v>9</v>
      </c>
      <c r="BP133" s="89" t="s">
        <v>49</v>
      </c>
      <c r="BS133" s="87" t="s">
        <v>68</v>
      </c>
      <c r="BT133" s="86">
        <v>9</v>
      </c>
      <c r="BU133" s="86" t="str">
        <f t="shared" si="22"/>
        <v>55-64|9</v>
      </c>
      <c r="BV133" s="86">
        <v>11</v>
      </c>
      <c r="BW133" s="86" t="s">
        <v>51</v>
      </c>
      <c r="BZ133" s="87" t="s">
        <v>68</v>
      </c>
      <c r="CA133" s="86">
        <v>9</v>
      </c>
      <c r="CB133" s="86" t="str">
        <f t="shared" si="23"/>
        <v>55-64|9</v>
      </c>
      <c r="CC133" s="86">
        <v>11</v>
      </c>
      <c r="CD133" s="86" t="s">
        <v>51</v>
      </c>
    </row>
    <row r="134" spans="1:82">
      <c r="A134" s="87" t="s">
        <v>803</v>
      </c>
      <c r="B134" s="86">
        <v>62</v>
      </c>
      <c r="C134" s="86" t="str">
        <f t="shared" ref="C134:C197" si="24">A134&amp;"|"&amp;B134</f>
        <v>18-19|62</v>
      </c>
      <c r="D134" s="86">
        <v>15</v>
      </c>
      <c r="E134" s="86" t="s">
        <v>55</v>
      </c>
      <c r="H134" s="87" t="s">
        <v>64</v>
      </c>
      <c r="I134" s="86">
        <v>18</v>
      </c>
      <c r="J134" s="86" t="str">
        <f t="shared" ref="J134:J197" si="25">H134&amp;"|"&amp;I134</f>
        <v>25-29|18</v>
      </c>
      <c r="K134" s="86">
        <v>6</v>
      </c>
      <c r="L134" s="86" t="s">
        <v>46</v>
      </c>
      <c r="O134" s="87" t="s">
        <v>63</v>
      </c>
      <c r="P134" s="86">
        <v>31</v>
      </c>
      <c r="Q134" s="86" t="str">
        <f t="shared" ref="Q134:Q197" si="26">O134&amp;"|"&amp;P134</f>
        <v>20-24|31</v>
      </c>
      <c r="R134" s="86">
        <v>11</v>
      </c>
      <c r="S134" s="86" t="s">
        <v>51</v>
      </c>
      <c r="V134" s="87" t="s">
        <v>65</v>
      </c>
      <c r="W134" s="86">
        <v>21</v>
      </c>
      <c r="X134" s="86" t="str">
        <f t="shared" ref="X134:X197" si="27">V134&amp;"|"&amp;W134</f>
        <v>30-34|21</v>
      </c>
      <c r="Y134" s="86">
        <v>12</v>
      </c>
      <c r="Z134" s="86" t="s">
        <v>52</v>
      </c>
      <c r="AC134" s="87" t="s">
        <v>63</v>
      </c>
      <c r="AD134" s="86">
        <v>13</v>
      </c>
      <c r="AE134" s="86" t="str">
        <f t="shared" ref="AE134:AE197" si="28">AC134&amp;"|"&amp;AD134</f>
        <v>20-24|13</v>
      </c>
      <c r="AF134" s="86">
        <v>5</v>
      </c>
      <c r="AG134" s="89" t="s">
        <v>45</v>
      </c>
      <c r="AJ134" s="87" t="s">
        <v>66</v>
      </c>
      <c r="AK134" s="86">
        <v>14</v>
      </c>
      <c r="AL134" s="86" t="str">
        <f t="shared" ref="AL134:AL197" si="29">AJ134&amp;"|"&amp;AK134</f>
        <v>35-44|14</v>
      </c>
      <c r="AM134" s="86">
        <v>10</v>
      </c>
      <c r="AN134" s="86" t="s">
        <v>50</v>
      </c>
      <c r="AQ134" s="87" t="s">
        <v>63</v>
      </c>
      <c r="AR134" s="86">
        <v>7</v>
      </c>
      <c r="AS134" s="86" t="str">
        <f t="shared" ref="AS134:AS197" si="30">AQ134&amp;"|"&amp;AR134</f>
        <v>20-24|7</v>
      </c>
      <c r="AT134" s="86">
        <v>1</v>
      </c>
      <c r="AU134" s="89" t="s">
        <v>41</v>
      </c>
      <c r="AX134" s="87" t="s">
        <v>65</v>
      </c>
      <c r="AY134" s="86">
        <v>21</v>
      </c>
      <c r="AZ134" s="86" t="str">
        <f t="shared" ref="AZ134:AZ197" si="31">AX134&amp;"|"&amp;AY134</f>
        <v>30-34|21</v>
      </c>
      <c r="BA134" s="89">
        <v>14</v>
      </c>
      <c r="BB134" s="86" t="s">
        <v>54</v>
      </c>
      <c r="BE134" s="87" t="s">
        <v>770</v>
      </c>
      <c r="BF134" s="86">
        <v>129</v>
      </c>
      <c r="BG134" s="86" t="str">
        <f t="shared" ref="BG134:BG197" si="32">BE134&amp;"|"&amp;BF134</f>
        <v>16-17|129</v>
      </c>
      <c r="BH134" s="86">
        <v>19</v>
      </c>
      <c r="BI134" s="86" t="s">
        <v>59</v>
      </c>
      <c r="BL134" s="87" t="s">
        <v>68</v>
      </c>
      <c r="BM134" s="86">
        <v>10</v>
      </c>
      <c r="BN134" s="86" t="str">
        <f t="shared" ref="BN134:BN197" si="33">BL134&amp;"|"&amp;BM134</f>
        <v>55-64|10</v>
      </c>
      <c r="BO134" s="86">
        <v>10</v>
      </c>
      <c r="BP134" s="86" t="s">
        <v>50</v>
      </c>
      <c r="BS134" s="87" t="s">
        <v>68</v>
      </c>
      <c r="BT134" s="86">
        <v>10</v>
      </c>
      <c r="BU134" s="86" t="str">
        <f t="shared" ref="BU134:BU197" si="34">BS134&amp;"|"&amp;BT134</f>
        <v>55-64|10</v>
      </c>
      <c r="BV134" s="86">
        <v>12</v>
      </c>
      <c r="BW134" s="86" t="s">
        <v>52</v>
      </c>
      <c r="BZ134" s="87" t="s">
        <v>68</v>
      </c>
      <c r="CA134" s="86">
        <v>10</v>
      </c>
      <c r="CB134" s="86" t="str">
        <f t="shared" ref="CB134:CB197" si="35">BZ134&amp;"|"&amp;CA134</f>
        <v>55-64|10</v>
      </c>
      <c r="CC134" s="86">
        <v>12</v>
      </c>
      <c r="CD134" s="86" t="s">
        <v>52</v>
      </c>
    </row>
    <row r="135" spans="1:82">
      <c r="A135" s="87" t="s">
        <v>803</v>
      </c>
      <c r="B135" s="86">
        <v>63</v>
      </c>
      <c r="C135" s="86" t="str">
        <f t="shared" si="24"/>
        <v>18-19|63</v>
      </c>
      <c r="D135" s="86">
        <v>16</v>
      </c>
      <c r="E135" s="86" t="s">
        <v>56</v>
      </c>
      <c r="H135" s="87" t="s">
        <v>64</v>
      </c>
      <c r="I135" s="86">
        <v>19</v>
      </c>
      <c r="J135" s="86" t="str">
        <f t="shared" si="25"/>
        <v>25-29|19</v>
      </c>
      <c r="K135" s="86">
        <v>7</v>
      </c>
      <c r="L135" s="86" t="s">
        <v>47</v>
      </c>
      <c r="O135" s="87" t="s">
        <v>63</v>
      </c>
      <c r="P135" s="86">
        <v>32</v>
      </c>
      <c r="Q135" s="86" t="str">
        <f t="shared" si="26"/>
        <v>20-24|32</v>
      </c>
      <c r="R135" s="86">
        <v>12</v>
      </c>
      <c r="S135" s="86" t="s">
        <v>52</v>
      </c>
      <c r="V135" s="87" t="s">
        <v>65</v>
      </c>
      <c r="W135" s="86">
        <v>22</v>
      </c>
      <c r="X135" s="86" t="str">
        <f t="shared" si="27"/>
        <v>30-34|22</v>
      </c>
      <c r="Y135" s="86">
        <v>13</v>
      </c>
      <c r="Z135" s="86" t="s">
        <v>53</v>
      </c>
      <c r="AC135" s="87" t="s">
        <v>63</v>
      </c>
      <c r="AD135" s="86">
        <v>14</v>
      </c>
      <c r="AE135" s="86" t="str">
        <f t="shared" si="28"/>
        <v>20-24|14</v>
      </c>
      <c r="AF135" s="86">
        <v>5</v>
      </c>
      <c r="AG135" s="89" t="s">
        <v>45</v>
      </c>
      <c r="AJ135" s="87" t="s">
        <v>66</v>
      </c>
      <c r="AK135" s="86">
        <v>15</v>
      </c>
      <c r="AL135" s="86" t="str">
        <f t="shared" si="29"/>
        <v>35-44|15</v>
      </c>
      <c r="AM135" s="86">
        <v>10</v>
      </c>
      <c r="AN135" s="86" t="s">
        <v>50</v>
      </c>
      <c r="AQ135" s="87" t="s">
        <v>63</v>
      </c>
      <c r="AR135" s="86">
        <v>8</v>
      </c>
      <c r="AS135" s="86" t="str">
        <f t="shared" si="30"/>
        <v>20-24|8</v>
      </c>
      <c r="AT135" s="86">
        <v>1</v>
      </c>
      <c r="AU135" s="89" t="s">
        <v>41</v>
      </c>
      <c r="AX135" s="87" t="s">
        <v>65</v>
      </c>
      <c r="AY135" s="86">
        <v>22</v>
      </c>
      <c r="AZ135" s="86" t="str">
        <f t="shared" si="31"/>
        <v>30-34|22</v>
      </c>
      <c r="BA135" s="89">
        <v>15</v>
      </c>
      <c r="BB135" s="86" t="s">
        <v>55</v>
      </c>
      <c r="BE135" s="87" t="s">
        <v>770</v>
      </c>
      <c r="BF135" s="86">
        <v>130</v>
      </c>
      <c r="BG135" s="86" t="str">
        <f t="shared" si="32"/>
        <v>16-17|130</v>
      </c>
      <c r="BH135" s="86">
        <v>19</v>
      </c>
      <c r="BI135" s="86" t="s">
        <v>59</v>
      </c>
      <c r="BL135" s="87" t="s">
        <v>68</v>
      </c>
      <c r="BM135" s="86">
        <v>11</v>
      </c>
      <c r="BN135" s="86" t="str">
        <f t="shared" si="33"/>
        <v>55-64|11</v>
      </c>
      <c r="BO135" s="86">
        <v>11</v>
      </c>
      <c r="BP135" s="86" t="s">
        <v>51</v>
      </c>
      <c r="BS135" s="87" t="s">
        <v>68</v>
      </c>
      <c r="BT135" s="86">
        <v>11</v>
      </c>
      <c r="BU135" s="86" t="str">
        <f t="shared" si="34"/>
        <v>55-64|11</v>
      </c>
      <c r="BV135" s="86">
        <v>13</v>
      </c>
      <c r="BW135" s="86" t="s">
        <v>53</v>
      </c>
      <c r="BZ135" s="87" t="s">
        <v>68</v>
      </c>
      <c r="CA135" s="86">
        <v>11</v>
      </c>
      <c r="CB135" s="86" t="str">
        <f t="shared" si="35"/>
        <v>55-64|11</v>
      </c>
      <c r="CC135" s="86">
        <v>14</v>
      </c>
      <c r="CD135" s="86" t="s">
        <v>54</v>
      </c>
    </row>
    <row r="136" spans="1:82">
      <c r="A136" s="87" t="s">
        <v>803</v>
      </c>
      <c r="B136" s="86">
        <v>64</v>
      </c>
      <c r="C136" s="86" t="str">
        <f t="shared" si="24"/>
        <v>18-19|64</v>
      </c>
      <c r="D136" s="86">
        <v>17</v>
      </c>
      <c r="E136" s="86" t="s">
        <v>57</v>
      </c>
      <c r="H136" s="87" t="s">
        <v>64</v>
      </c>
      <c r="I136" s="86">
        <v>20</v>
      </c>
      <c r="J136" s="86" t="str">
        <f t="shared" si="25"/>
        <v>25-29|20</v>
      </c>
      <c r="K136" s="86">
        <v>7</v>
      </c>
      <c r="L136" s="86" t="s">
        <v>47</v>
      </c>
      <c r="O136" s="87" t="s">
        <v>63</v>
      </c>
      <c r="P136" s="86">
        <v>33</v>
      </c>
      <c r="Q136" s="86" t="str">
        <f t="shared" si="26"/>
        <v>20-24|33</v>
      </c>
      <c r="R136" s="86">
        <v>12</v>
      </c>
      <c r="S136" s="86" t="s">
        <v>52</v>
      </c>
      <c r="V136" s="87" t="s">
        <v>65</v>
      </c>
      <c r="W136" s="86">
        <v>23</v>
      </c>
      <c r="X136" s="86" t="str">
        <f t="shared" si="27"/>
        <v>30-34|23</v>
      </c>
      <c r="Y136" s="86">
        <v>14</v>
      </c>
      <c r="Z136" s="89" t="s">
        <v>54</v>
      </c>
      <c r="AC136" s="87" t="s">
        <v>63</v>
      </c>
      <c r="AD136" s="86">
        <v>15</v>
      </c>
      <c r="AE136" s="86" t="str">
        <f t="shared" si="28"/>
        <v>20-24|15</v>
      </c>
      <c r="AF136" s="86">
        <v>5</v>
      </c>
      <c r="AG136" s="89" t="s">
        <v>45</v>
      </c>
      <c r="AJ136" s="87" t="s">
        <v>66</v>
      </c>
      <c r="AK136" s="86">
        <v>16</v>
      </c>
      <c r="AL136" s="86" t="str">
        <f t="shared" si="29"/>
        <v>35-44|16</v>
      </c>
      <c r="AM136" s="86">
        <v>11</v>
      </c>
      <c r="AN136" s="86" t="s">
        <v>51</v>
      </c>
      <c r="AQ136" s="87" t="s">
        <v>63</v>
      </c>
      <c r="AR136" s="86">
        <v>9</v>
      </c>
      <c r="AS136" s="86" t="str">
        <f t="shared" si="30"/>
        <v>20-24|9</v>
      </c>
      <c r="AT136" s="86">
        <v>2</v>
      </c>
      <c r="AU136" s="86" t="s">
        <v>42</v>
      </c>
      <c r="AX136" s="87" t="s">
        <v>65</v>
      </c>
      <c r="AY136" s="86">
        <v>23</v>
      </c>
      <c r="AZ136" s="86" t="str">
        <f t="shared" si="31"/>
        <v>30-34|23</v>
      </c>
      <c r="BA136" s="89">
        <v>15</v>
      </c>
      <c r="BB136" s="86" t="s">
        <v>55</v>
      </c>
      <c r="BE136" s="87" t="s">
        <v>770</v>
      </c>
      <c r="BF136" s="86">
        <v>131</v>
      </c>
      <c r="BG136" s="86" t="str">
        <f t="shared" si="32"/>
        <v>16-17|131</v>
      </c>
      <c r="BH136" s="86">
        <v>19</v>
      </c>
      <c r="BI136" s="86" t="s">
        <v>59</v>
      </c>
      <c r="BL136" s="87" t="s">
        <v>68</v>
      </c>
      <c r="BM136" s="86">
        <v>12</v>
      </c>
      <c r="BN136" s="86" t="str">
        <f t="shared" si="33"/>
        <v>55-64|12</v>
      </c>
      <c r="BO136" s="86">
        <v>12</v>
      </c>
      <c r="BP136" s="86" t="s">
        <v>52</v>
      </c>
      <c r="BS136" s="87" t="s">
        <v>68</v>
      </c>
      <c r="BT136" s="86">
        <v>12</v>
      </c>
      <c r="BU136" s="86" t="str">
        <f t="shared" si="34"/>
        <v>55-64|12</v>
      </c>
      <c r="BV136" s="86">
        <v>14</v>
      </c>
      <c r="BW136" s="86" t="s">
        <v>54</v>
      </c>
      <c r="BZ136" s="87" t="s">
        <v>68</v>
      </c>
      <c r="CA136" s="86">
        <v>12</v>
      </c>
      <c r="CB136" s="86" t="str">
        <f t="shared" si="35"/>
        <v>55-64|12</v>
      </c>
      <c r="CC136" s="86">
        <v>16</v>
      </c>
      <c r="CD136" s="86" t="s">
        <v>56</v>
      </c>
    </row>
    <row r="137" spans="1:82">
      <c r="A137" s="87" t="s">
        <v>803</v>
      </c>
      <c r="B137" s="86">
        <v>65</v>
      </c>
      <c r="C137" s="86" t="str">
        <f t="shared" si="24"/>
        <v>18-19|65</v>
      </c>
      <c r="D137" s="86">
        <v>18</v>
      </c>
      <c r="E137" s="86" t="s">
        <v>58</v>
      </c>
      <c r="H137" s="87" t="s">
        <v>64</v>
      </c>
      <c r="I137" s="86">
        <v>21</v>
      </c>
      <c r="J137" s="86" t="str">
        <f t="shared" si="25"/>
        <v>25-29|21</v>
      </c>
      <c r="K137" s="86">
        <v>8</v>
      </c>
      <c r="L137" s="86" t="s">
        <v>48</v>
      </c>
      <c r="O137" s="87" t="s">
        <v>63</v>
      </c>
      <c r="P137" s="86">
        <v>34</v>
      </c>
      <c r="Q137" s="86" t="str">
        <f t="shared" si="26"/>
        <v>20-24|34</v>
      </c>
      <c r="R137" s="86">
        <v>13</v>
      </c>
      <c r="S137" s="86" t="s">
        <v>53</v>
      </c>
      <c r="V137" s="87" t="s">
        <v>65</v>
      </c>
      <c r="W137" s="86">
        <v>24</v>
      </c>
      <c r="X137" s="86" t="str">
        <f t="shared" si="27"/>
        <v>30-34|24</v>
      </c>
      <c r="Y137" s="86">
        <v>15</v>
      </c>
      <c r="Z137" s="86" t="s">
        <v>55</v>
      </c>
      <c r="AC137" s="87" t="s">
        <v>63</v>
      </c>
      <c r="AD137" s="86">
        <v>16</v>
      </c>
      <c r="AE137" s="86" t="str">
        <f t="shared" si="28"/>
        <v>20-24|16</v>
      </c>
      <c r="AF137" s="86">
        <v>5</v>
      </c>
      <c r="AG137" s="89" t="s">
        <v>45</v>
      </c>
      <c r="AJ137" s="87" t="s">
        <v>66</v>
      </c>
      <c r="AK137" s="86">
        <v>17</v>
      </c>
      <c r="AL137" s="86" t="str">
        <f t="shared" si="29"/>
        <v>35-44|17</v>
      </c>
      <c r="AM137" s="86">
        <v>12</v>
      </c>
      <c r="AN137" s="86" t="s">
        <v>52</v>
      </c>
      <c r="AQ137" s="87" t="s">
        <v>63</v>
      </c>
      <c r="AR137" s="86">
        <v>10</v>
      </c>
      <c r="AS137" s="86" t="str">
        <f t="shared" si="30"/>
        <v>20-24|10</v>
      </c>
      <c r="AT137" s="86">
        <v>2</v>
      </c>
      <c r="AU137" s="86" t="s">
        <v>42</v>
      </c>
      <c r="AX137" s="87" t="s">
        <v>65</v>
      </c>
      <c r="AY137" s="86">
        <v>24</v>
      </c>
      <c r="AZ137" s="86" t="str">
        <f t="shared" si="31"/>
        <v>30-34|24</v>
      </c>
      <c r="BA137" s="89">
        <v>16</v>
      </c>
      <c r="BB137" s="86" t="s">
        <v>56</v>
      </c>
      <c r="BE137" s="87" t="s">
        <v>770</v>
      </c>
      <c r="BF137" s="86">
        <v>132</v>
      </c>
      <c r="BG137" s="86" t="str">
        <f t="shared" si="32"/>
        <v>16-17|132</v>
      </c>
      <c r="BH137" s="86">
        <v>19</v>
      </c>
      <c r="BI137" s="86" t="s">
        <v>59</v>
      </c>
      <c r="BL137" s="87" t="s">
        <v>68</v>
      </c>
      <c r="BM137" s="86">
        <v>13</v>
      </c>
      <c r="BN137" s="86" t="str">
        <f t="shared" si="33"/>
        <v>55-64|13</v>
      </c>
      <c r="BO137" s="86">
        <v>14</v>
      </c>
      <c r="BP137" s="86" t="s">
        <v>54</v>
      </c>
      <c r="BS137" s="87" t="s">
        <v>68</v>
      </c>
      <c r="BT137" s="86">
        <v>13</v>
      </c>
      <c r="BU137" s="86" t="str">
        <f t="shared" si="34"/>
        <v>55-64|13</v>
      </c>
      <c r="BV137" s="86">
        <v>15</v>
      </c>
      <c r="BW137" s="86" t="s">
        <v>55</v>
      </c>
      <c r="BZ137" s="87" t="s">
        <v>68</v>
      </c>
      <c r="CA137" s="86">
        <v>13</v>
      </c>
      <c r="CB137" s="86" t="str">
        <f t="shared" si="35"/>
        <v>55-64|13</v>
      </c>
      <c r="CC137" s="86">
        <v>17</v>
      </c>
      <c r="CD137" s="86" t="s">
        <v>57</v>
      </c>
    </row>
    <row r="138" spans="1:82">
      <c r="A138" s="87" t="s">
        <v>803</v>
      </c>
      <c r="B138" s="86">
        <v>66</v>
      </c>
      <c r="C138" s="86" t="str">
        <f t="shared" si="24"/>
        <v>18-19|66</v>
      </c>
      <c r="D138" s="86">
        <v>19</v>
      </c>
      <c r="E138" s="86" t="s">
        <v>59</v>
      </c>
      <c r="H138" s="87" t="s">
        <v>64</v>
      </c>
      <c r="I138" s="86">
        <v>22</v>
      </c>
      <c r="J138" s="86" t="str">
        <f t="shared" si="25"/>
        <v>25-29|22</v>
      </c>
      <c r="K138" s="86">
        <v>9</v>
      </c>
      <c r="L138" s="86" t="s">
        <v>49</v>
      </c>
      <c r="O138" s="87" t="s">
        <v>63</v>
      </c>
      <c r="P138" s="86">
        <v>35</v>
      </c>
      <c r="Q138" s="86" t="str">
        <f t="shared" si="26"/>
        <v>20-24|35</v>
      </c>
      <c r="R138" s="86">
        <v>13</v>
      </c>
      <c r="S138" s="86" t="s">
        <v>53</v>
      </c>
      <c r="V138" s="87" t="s">
        <v>65</v>
      </c>
      <c r="W138" s="86">
        <v>25</v>
      </c>
      <c r="X138" s="86" t="str">
        <f t="shared" si="27"/>
        <v>30-34|25</v>
      </c>
      <c r="Y138" s="86">
        <v>17</v>
      </c>
      <c r="Z138" s="86" t="s">
        <v>57</v>
      </c>
      <c r="AC138" s="87" t="s">
        <v>63</v>
      </c>
      <c r="AD138" s="86">
        <v>17</v>
      </c>
      <c r="AE138" s="86" t="str">
        <f t="shared" si="28"/>
        <v>20-24|17</v>
      </c>
      <c r="AF138" s="86">
        <v>6</v>
      </c>
      <c r="AG138" s="86" t="s">
        <v>46</v>
      </c>
      <c r="AJ138" s="87" t="s">
        <v>66</v>
      </c>
      <c r="AK138" s="86">
        <v>18</v>
      </c>
      <c r="AL138" s="86" t="str">
        <f t="shared" si="29"/>
        <v>35-44|18</v>
      </c>
      <c r="AM138" s="86">
        <v>13</v>
      </c>
      <c r="AN138" s="89" t="s">
        <v>53</v>
      </c>
      <c r="AQ138" s="87" t="s">
        <v>63</v>
      </c>
      <c r="AR138" s="86">
        <v>11</v>
      </c>
      <c r="AS138" s="86" t="str">
        <f t="shared" si="30"/>
        <v>20-24|11</v>
      </c>
      <c r="AT138" s="86">
        <v>2</v>
      </c>
      <c r="AU138" s="86" t="s">
        <v>42</v>
      </c>
      <c r="AX138" s="87" t="s">
        <v>65</v>
      </c>
      <c r="AY138" s="86">
        <v>25</v>
      </c>
      <c r="AZ138" s="86" t="str">
        <f t="shared" si="31"/>
        <v>30-34|25</v>
      </c>
      <c r="BA138" s="89">
        <v>17</v>
      </c>
      <c r="BB138" s="86" t="s">
        <v>57</v>
      </c>
      <c r="BE138" s="87" t="s">
        <v>770</v>
      </c>
      <c r="BF138" s="86">
        <v>133</v>
      </c>
      <c r="BG138" s="86" t="str">
        <f t="shared" si="32"/>
        <v>16-17|133</v>
      </c>
      <c r="BH138" s="86">
        <v>19</v>
      </c>
      <c r="BI138" s="86" t="s">
        <v>59</v>
      </c>
      <c r="BL138" s="87" t="s">
        <v>68</v>
      </c>
      <c r="BM138" s="86">
        <v>14</v>
      </c>
      <c r="BN138" s="86" t="str">
        <f t="shared" si="33"/>
        <v>55-64|14</v>
      </c>
      <c r="BO138" s="86">
        <v>15</v>
      </c>
      <c r="BP138" s="86" t="s">
        <v>55</v>
      </c>
      <c r="BS138" s="87" t="s">
        <v>68</v>
      </c>
      <c r="BT138" s="86">
        <v>14</v>
      </c>
      <c r="BU138" s="86" t="str">
        <f t="shared" si="34"/>
        <v>55-64|14</v>
      </c>
      <c r="BV138" s="86">
        <v>16</v>
      </c>
      <c r="BW138" s="86" t="s">
        <v>56</v>
      </c>
      <c r="BZ138" s="87" t="s">
        <v>68</v>
      </c>
      <c r="CA138" s="86">
        <v>14</v>
      </c>
      <c r="CB138" s="86" t="str">
        <f t="shared" si="35"/>
        <v>55-64|14</v>
      </c>
      <c r="CC138" s="86">
        <v>18</v>
      </c>
      <c r="CD138" s="86" t="s">
        <v>58</v>
      </c>
    </row>
    <row r="139" spans="1:82">
      <c r="A139" s="93" t="s">
        <v>63</v>
      </c>
      <c r="B139" s="86">
        <v>0</v>
      </c>
      <c r="C139" s="86" t="str">
        <f t="shared" si="24"/>
        <v>20-24|0</v>
      </c>
      <c r="D139" s="86">
        <v>1</v>
      </c>
      <c r="E139" s="86" t="s">
        <v>41</v>
      </c>
      <c r="H139" s="87" t="s">
        <v>64</v>
      </c>
      <c r="I139" s="86">
        <v>23</v>
      </c>
      <c r="J139" s="86" t="str">
        <f t="shared" si="25"/>
        <v>25-29|23</v>
      </c>
      <c r="K139" s="86">
        <v>9</v>
      </c>
      <c r="L139" s="86" t="s">
        <v>49</v>
      </c>
      <c r="O139" s="87" t="s">
        <v>63</v>
      </c>
      <c r="P139" s="86">
        <v>36</v>
      </c>
      <c r="Q139" s="86" t="str">
        <f t="shared" si="26"/>
        <v>20-24|36</v>
      </c>
      <c r="R139" s="86">
        <v>14</v>
      </c>
      <c r="S139" s="86" t="s">
        <v>54</v>
      </c>
      <c r="V139" s="87" t="s">
        <v>65</v>
      </c>
      <c r="W139" s="86">
        <v>26</v>
      </c>
      <c r="X139" s="86" t="str">
        <f t="shared" si="27"/>
        <v>30-34|26</v>
      </c>
      <c r="Y139" s="86">
        <v>19</v>
      </c>
      <c r="Z139" s="86" t="s">
        <v>59</v>
      </c>
      <c r="AC139" s="87" t="s">
        <v>63</v>
      </c>
      <c r="AD139" s="86">
        <v>18</v>
      </c>
      <c r="AE139" s="86" t="str">
        <f t="shared" si="28"/>
        <v>20-24|18</v>
      </c>
      <c r="AF139" s="86">
        <v>6</v>
      </c>
      <c r="AG139" s="86" t="s">
        <v>46</v>
      </c>
      <c r="AJ139" s="87" t="s">
        <v>66</v>
      </c>
      <c r="AK139" s="86">
        <v>19</v>
      </c>
      <c r="AL139" s="86" t="str">
        <f t="shared" si="29"/>
        <v>35-44|19</v>
      </c>
      <c r="AM139" s="86">
        <v>14</v>
      </c>
      <c r="AN139" s="86" t="s">
        <v>54</v>
      </c>
      <c r="AQ139" s="87" t="s">
        <v>63</v>
      </c>
      <c r="AR139" s="86">
        <v>12</v>
      </c>
      <c r="AS139" s="86" t="str">
        <f t="shared" si="30"/>
        <v>20-24|12</v>
      </c>
      <c r="AT139" s="86">
        <v>3</v>
      </c>
      <c r="AU139" s="86" t="s">
        <v>43</v>
      </c>
      <c r="AX139" s="87" t="s">
        <v>65</v>
      </c>
      <c r="AY139" s="86">
        <v>26</v>
      </c>
      <c r="AZ139" s="86" t="str">
        <f t="shared" si="31"/>
        <v>30-34|26</v>
      </c>
      <c r="BA139" s="89">
        <v>19</v>
      </c>
      <c r="BB139" s="86" t="s">
        <v>59</v>
      </c>
      <c r="BE139" s="87" t="s">
        <v>770</v>
      </c>
      <c r="BF139" s="86">
        <v>134</v>
      </c>
      <c r="BG139" s="86" t="str">
        <f t="shared" si="32"/>
        <v>16-17|134</v>
      </c>
      <c r="BH139" s="86">
        <v>19</v>
      </c>
      <c r="BI139" s="86" t="s">
        <v>59</v>
      </c>
      <c r="BL139" s="87" t="s">
        <v>68</v>
      </c>
      <c r="BM139" s="86">
        <v>15</v>
      </c>
      <c r="BN139" s="86" t="str">
        <f t="shared" si="33"/>
        <v>55-64|15</v>
      </c>
      <c r="BO139" s="86">
        <v>17</v>
      </c>
      <c r="BP139" s="86" t="s">
        <v>57</v>
      </c>
      <c r="BS139" s="87" t="s">
        <v>68</v>
      </c>
      <c r="BT139" s="86">
        <v>15</v>
      </c>
      <c r="BU139" s="86" t="str">
        <f t="shared" si="34"/>
        <v>55-64|15</v>
      </c>
      <c r="BV139" s="86">
        <v>18</v>
      </c>
      <c r="BW139" s="86" t="s">
        <v>58</v>
      </c>
      <c r="BZ139" s="87" t="s">
        <v>68</v>
      </c>
      <c r="CA139" s="86">
        <v>15</v>
      </c>
      <c r="CB139" s="86" t="str">
        <f t="shared" si="35"/>
        <v>55-64|15</v>
      </c>
      <c r="CC139" s="86">
        <v>19</v>
      </c>
      <c r="CD139" s="89" t="s">
        <v>59</v>
      </c>
    </row>
    <row r="140" spans="1:82">
      <c r="A140" s="87" t="s">
        <v>63</v>
      </c>
      <c r="B140" s="86">
        <v>1</v>
      </c>
      <c r="C140" s="86" t="str">
        <f t="shared" si="24"/>
        <v>20-24|1</v>
      </c>
      <c r="D140" s="86">
        <v>1</v>
      </c>
      <c r="E140" s="86" t="s">
        <v>41</v>
      </c>
      <c r="H140" s="87" t="s">
        <v>64</v>
      </c>
      <c r="I140" s="86">
        <v>24</v>
      </c>
      <c r="J140" s="86" t="str">
        <f t="shared" si="25"/>
        <v>25-29|24</v>
      </c>
      <c r="K140" s="86">
        <v>10</v>
      </c>
      <c r="L140" s="86" t="s">
        <v>50</v>
      </c>
      <c r="O140" s="87" t="s">
        <v>63</v>
      </c>
      <c r="P140" s="86">
        <v>37</v>
      </c>
      <c r="Q140" s="86" t="str">
        <f t="shared" si="26"/>
        <v>20-24|37</v>
      </c>
      <c r="R140" s="86">
        <v>15</v>
      </c>
      <c r="S140" s="86" t="s">
        <v>55</v>
      </c>
      <c r="V140" s="93" t="s">
        <v>66</v>
      </c>
      <c r="W140" s="86">
        <v>0</v>
      </c>
      <c r="X140" s="86" t="str">
        <f t="shared" si="27"/>
        <v>35-44|0</v>
      </c>
      <c r="Y140" s="86">
        <v>1</v>
      </c>
      <c r="Z140" s="86" t="s">
        <v>41</v>
      </c>
      <c r="AC140" s="87" t="s">
        <v>63</v>
      </c>
      <c r="AD140" s="86">
        <v>19</v>
      </c>
      <c r="AE140" s="86" t="str">
        <f t="shared" si="28"/>
        <v>20-24|19</v>
      </c>
      <c r="AF140" s="86">
        <v>6</v>
      </c>
      <c r="AG140" s="86" t="s">
        <v>46</v>
      </c>
      <c r="AJ140" s="87" t="s">
        <v>66</v>
      </c>
      <c r="AK140" s="86">
        <v>20</v>
      </c>
      <c r="AL140" s="86" t="str">
        <f t="shared" si="29"/>
        <v>35-44|20</v>
      </c>
      <c r="AM140" s="86">
        <v>15</v>
      </c>
      <c r="AN140" s="86" t="s">
        <v>55</v>
      </c>
      <c r="AQ140" s="87" t="s">
        <v>63</v>
      </c>
      <c r="AR140" s="86">
        <v>13</v>
      </c>
      <c r="AS140" s="86" t="str">
        <f t="shared" si="30"/>
        <v>20-24|13</v>
      </c>
      <c r="AT140" s="86">
        <v>3</v>
      </c>
      <c r="AU140" s="86" t="s">
        <v>43</v>
      </c>
      <c r="AX140" s="87" t="s">
        <v>66</v>
      </c>
      <c r="AY140" s="86">
        <v>0</v>
      </c>
      <c r="AZ140" s="86" t="str">
        <f t="shared" si="31"/>
        <v>35-44|0</v>
      </c>
      <c r="BA140" s="89">
        <v>1</v>
      </c>
      <c r="BB140" s="89" t="s">
        <v>41</v>
      </c>
      <c r="BC140" s="49"/>
      <c r="BE140" s="87" t="s">
        <v>770</v>
      </c>
      <c r="BF140" s="86">
        <v>135</v>
      </c>
      <c r="BG140" s="86" t="str">
        <f t="shared" si="32"/>
        <v>16-17|135</v>
      </c>
      <c r="BH140" s="86">
        <v>19</v>
      </c>
      <c r="BI140" s="86" t="s">
        <v>59</v>
      </c>
      <c r="BL140" s="87" t="s">
        <v>68</v>
      </c>
      <c r="BM140" s="86">
        <v>16</v>
      </c>
      <c r="BN140" s="86" t="str">
        <f t="shared" si="33"/>
        <v>55-64|16</v>
      </c>
      <c r="BO140" s="86">
        <v>19</v>
      </c>
      <c r="BP140" s="89" t="s">
        <v>59</v>
      </c>
      <c r="BS140" s="87" t="s">
        <v>68</v>
      </c>
      <c r="BT140" s="86">
        <v>16</v>
      </c>
      <c r="BU140" s="86" t="str">
        <f t="shared" si="34"/>
        <v>55-64|16</v>
      </c>
      <c r="BV140" s="86">
        <v>19</v>
      </c>
      <c r="BW140" s="89" t="s">
        <v>59</v>
      </c>
      <c r="BZ140" s="87" t="s">
        <v>68</v>
      </c>
      <c r="CA140" s="86">
        <v>16</v>
      </c>
      <c r="CB140" s="86" t="str">
        <f t="shared" si="35"/>
        <v>55-64|16</v>
      </c>
      <c r="CC140" s="86">
        <v>19</v>
      </c>
      <c r="CD140" s="89" t="s">
        <v>59</v>
      </c>
    </row>
    <row r="141" spans="1:82">
      <c r="A141" s="87" t="s">
        <v>63</v>
      </c>
      <c r="B141" s="86">
        <v>2</v>
      </c>
      <c r="C141" s="86" t="str">
        <f t="shared" si="24"/>
        <v>20-24|2</v>
      </c>
      <c r="D141" s="86">
        <v>1</v>
      </c>
      <c r="E141" s="86" t="s">
        <v>41</v>
      </c>
      <c r="H141" s="87" t="s">
        <v>64</v>
      </c>
      <c r="I141" s="86">
        <v>25</v>
      </c>
      <c r="J141" s="86" t="str">
        <f t="shared" si="25"/>
        <v>25-29|25</v>
      </c>
      <c r="K141" s="86">
        <v>10</v>
      </c>
      <c r="L141" s="86" t="s">
        <v>50</v>
      </c>
      <c r="O141" s="87" t="s">
        <v>63</v>
      </c>
      <c r="P141" s="86">
        <v>38</v>
      </c>
      <c r="Q141" s="86" t="str">
        <f t="shared" si="26"/>
        <v>20-24|38</v>
      </c>
      <c r="R141" s="86">
        <v>15</v>
      </c>
      <c r="S141" s="86" t="s">
        <v>55</v>
      </c>
      <c r="V141" s="87" t="s">
        <v>66</v>
      </c>
      <c r="W141" s="86">
        <v>1</v>
      </c>
      <c r="X141" s="86" t="str">
        <f t="shared" si="27"/>
        <v>35-44|1</v>
      </c>
      <c r="Y141" s="86">
        <v>1</v>
      </c>
      <c r="Z141" s="86" t="s">
        <v>41</v>
      </c>
      <c r="AC141" s="87" t="s">
        <v>63</v>
      </c>
      <c r="AD141" s="86">
        <v>20</v>
      </c>
      <c r="AE141" s="86" t="str">
        <f t="shared" si="28"/>
        <v>20-24|20</v>
      </c>
      <c r="AF141" s="86">
        <v>6</v>
      </c>
      <c r="AG141" s="86" t="s">
        <v>46</v>
      </c>
      <c r="AJ141" s="87" t="s">
        <v>66</v>
      </c>
      <c r="AK141" s="86">
        <v>21</v>
      </c>
      <c r="AL141" s="86" t="str">
        <f t="shared" si="29"/>
        <v>35-44|21</v>
      </c>
      <c r="AM141" s="86">
        <v>17</v>
      </c>
      <c r="AN141" s="86" t="s">
        <v>57</v>
      </c>
      <c r="AQ141" s="87" t="s">
        <v>63</v>
      </c>
      <c r="AR141" s="86">
        <v>14</v>
      </c>
      <c r="AS141" s="86" t="str">
        <f t="shared" si="30"/>
        <v>20-24|14</v>
      </c>
      <c r="AT141" s="86">
        <v>3</v>
      </c>
      <c r="AU141" s="86" t="s">
        <v>43</v>
      </c>
      <c r="AX141" s="87" t="s">
        <v>66</v>
      </c>
      <c r="AY141" s="86">
        <v>1</v>
      </c>
      <c r="AZ141" s="86" t="str">
        <f t="shared" si="31"/>
        <v>35-44|1</v>
      </c>
      <c r="BA141" s="89">
        <v>1</v>
      </c>
      <c r="BB141" s="89" t="s">
        <v>41</v>
      </c>
      <c r="BC141" s="49"/>
      <c r="BE141" s="93" t="s">
        <v>803</v>
      </c>
      <c r="BF141" s="86">
        <v>0</v>
      </c>
      <c r="BG141" s="86" t="str">
        <f t="shared" si="32"/>
        <v>18-19|0</v>
      </c>
      <c r="BH141" s="86">
        <v>1</v>
      </c>
      <c r="BI141" s="86" t="s">
        <v>41</v>
      </c>
      <c r="BL141" s="93" t="s">
        <v>69</v>
      </c>
      <c r="BM141" s="86">
        <v>0</v>
      </c>
      <c r="BN141" s="86" t="str">
        <f t="shared" si="33"/>
        <v>65-69|0</v>
      </c>
      <c r="BO141" s="86">
        <v>1</v>
      </c>
      <c r="BP141" s="86" t="s">
        <v>41</v>
      </c>
      <c r="BS141" s="93" t="s">
        <v>69</v>
      </c>
      <c r="BT141" s="86">
        <v>0</v>
      </c>
      <c r="BU141" s="86" t="str">
        <f t="shared" si="34"/>
        <v>65-69|0</v>
      </c>
      <c r="BV141" s="86">
        <v>1</v>
      </c>
      <c r="BW141" s="86" t="s">
        <v>41</v>
      </c>
      <c r="BZ141" s="93" t="s">
        <v>69</v>
      </c>
      <c r="CA141" s="86">
        <v>0</v>
      </c>
      <c r="CB141" s="86" t="str">
        <f t="shared" si="35"/>
        <v>65-69|0</v>
      </c>
      <c r="CC141" s="86">
        <v>1</v>
      </c>
      <c r="CD141" s="86" t="s">
        <v>41</v>
      </c>
    </row>
    <row r="142" spans="1:82">
      <c r="A142" s="87" t="s">
        <v>63</v>
      </c>
      <c r="B142" s="86">
        <v>3</v>
      </c>
      <c r="C142" s="86" t="str">
        <f t="shared" si="24"/>
        <v>20-24|3</v>
      </c>
      <c r="D142" s="86">
        <v>1</v>
      </c>
      <c r="E142" s="86" t="s">
        <v>41</v>
      </c>
      <c r="H142" s="87" t="s">
        <v>64</v>
      </c>
      <c r="I142" s="86">
        <v>26</v>
      </c>
      <c r="J142" s="86" t="str">
        <f t="shared" si="25"/>
        <v>25-29|26</v>
      </c>
      <c r="K142" s="86">
        <v>10</v>
      </c>
      <c r="L142" s="86" t="s">
        <v>50</v>
      </c>
      <c r="O142" s="87" t="s">
        <v>63</v>
      </c>
      <c r="P142" s="86">
        <v>39</v>
      </c>
      <c r="Q142" s="86" t="str">
        <f t="shared" si="26"/>
        <v>20-24|39</v>
      </c>
      <c r="R142" s="86">
        <v>16</v>
      </c>
      <c r="S142" s="86" t="s">
        <v>56</v>
      </c>
      <c r="V142" s="87" t="s">
        <v>66</v>
      </c>
      <c r="W142" s="86">
        <v>2</v>
      </c>
      <c r="X142" s="86" t="str">
        <f t="shared" si="27"/>
        <v>35-44|2</v>
      </c>
      <c r="Y142" s="86">
        <v>1</v>
      </c>
      <c r="Z142" s="86" t="s">
        <v>41</v>
      </c>
      <c r="AC142" s="87" t="s">
        <v>63</v>
      </c>
      <c r="AD142" s="86">
        <v>21</v>
      </c>
      <c r="AE142" s="86" t="str">
        <f t="shared" si="28"/>
        <v>20-24|21</v>
      </c>
      <c r="AF142" s="86">
        <v>7</v>
      </c>
      <c r="AG142" s="86" t="s">
        <v>47</v>
      </c>
      <c r="AJ142" s="87" t="s">
        <v>66</v>
      </c>
      <c r="AK142" s="86">
        <v>22</v>
      </c>
      <c r="AL142" s="86" t="str">
        <f t="shared" si="29"/>
        <v>35-44|22</v>
      </c>
      <c r="AM142" s="86">
        <v>19</v>
      </c>
      <c r="AN142" s="86" t="s">
        <v>59</v>
      </c>
      <c r="AQ142" s="87" t="s">
        <v>63</v>
      </c>
      <c r="AR142" s="86">
        <v>15</v>
      </c>
      <c r="AS142" s="86" t="str">
        <f t="shared" si="30"/>
        <v>20-24|15</v>
      </c>
      <c r="AT142" s="86">
        <v>4</v>
      </c>
      <c r="AU142" s="86" t="s">
        <v>44</v>
      </c>
      <c r="AX142" s="87" t="s">
        <v>66</v>
      </c>
      <c r="AY142" s="86">
        <v>2</v>
      </c>
      <c r="AZ142" s="86" t="str">
        <f t="shared" si="31"/>
        <v>35-44|2</v>
      </c>
      <c r="BA142" s="88">
        <v>1</v>
      </c>
      <c r="BB142" s="89" t="s">
        <v>41</v>
      </c>
      <c r="BE142" s="87" t="s">
        <v>803</v>
      </c>
      <c r="BF142" s="86">
        <v>1</v>
      </c>
      <c r="BG142" s="86" t="str">
        <f t="shared" si="32"/>
        <v>18-19|1</v>
      </c>
      <c r="BH142" s="86">
        <v>1</v>
      </c>
      <c r="BI142" s="86" t="s">
        <v>41</v>
      </c>
      <c r="BL142" s="87" t="s">
        <v>69</v>
      </c>
      <c r="BM142" s="86">
        <v>1</v>
      </c>
      <c r="BN142" s="86" t="str">
        <f t="shared" si="33"/>
        <v>65-69|1</v>
      </c>
      <c r="BO142" s="86">
        <v>1</v>
      </c>
      <c r="BP142" s="86" t="s">
        <v>41</v>
      </c>
      <c r="BS142" s="87" t="s">
        <v>69</v>
      </c>
      <c r="BT142" s="86">
        <v>1</v>
      </c>
      <c r="BU142" s="86" t="str">
        <f t="shared" si="34"/>
        <v>65-69|1</v>
      </c>
      <c r="BV142" s="86">
        <v>1</v>
      </c>
      <c r="BW142" s="86" t="s">
        <v>41</v>
      </c>
      <c r="BZ142" s="87" t="s">
        <v>69</v>
      </c>
      <c r="CA142" s="86">
        <v>1</v>
      </c>
      <c r="CB142" s="86" t="str">
        <f t="shared" si="35"/>
        <v>65-69|1</v>
      </c>
      <c r="CC142" s="86">
        <v>2</v>
      </c>
      <c r="CD142" s="86" t="s">
        <v>42</v>
      </c>
    </row>
    <row r="143" spans="1:82">
      <c r="A143" s="87" t="s">
        <v>63</v>
      </c>
      <c r="B143" s="86">
        <v>4</v>
      </c>
      <c r="C143" s="86" t="str">
        <f t="shared" si="24"/>
        <v>20-24|4</v>
      </c>
      <c r="D143" s="86">
        <v>1</v>
      </c>
      <c r="E143" s="86" t="s">
        <v>41</v>
      </c>
      <c r="H143" s="87" t="s">
        <v>64</v>
      </c>
      <c r="I143" s="86">
        <v>27</v>
      </c>
      <c r="J143" s="86" t="str">
        <f t="shared" si="25"/>
        <v>25-29|27</v>
      </c>
      <c r="K143" s="86">
        <v>11</v>
      </c>
      <c r="L143" s="86" t="s">
        <v>51</v>
      </c>
      <c r="O143" s="87" t="s">
        <v>63</v>
      </c>
      <c r="P143" s="86">
        <v>40</v>
      </c>
      <c r="Q143" s="86" t="str">
        <f t="shared" si="26"/>
        <v>20-24|40</v>
      </c>
      <c r="R143" s="86">
        <v>17</v>
      </c>
      <c r="S143" s="86" t="s">
        <v>57</v>
      </c>
      <c r="V143" s="87" t="s">
        <v>66</v>
      </c>
      <c r="W143" s="86">
        <v>3</v>
      </c>
      <c r="X143" s="86" t="str">
        <f t="shared" si="27"/>
        <v>35-44|3</v>
      </c>
      <c r="Y143" s="86">
        <v>2</v>
      </c>
      <c r="Z143" s="89" t="s">
        <v>42</v>
      </c>
      <c r="AC143" s="87" t="s">
        <v>63</v>
      </c>
      <c r="AD143" s="86">
        <v>22</v>
      </c>
      <c r="AE143" s="86" t="str">
        <f t="shared" si="28"/>
        <v>20-24|22</v>
      </c>
      <c r="AF143" s="86">
        <v>7</v>
      </c>
      <c r="AG143" s="86" t="s">
        <v>47</v>
      </c>
      <c r="AJ143" s="93" t="s">
        <v>67</v>
      </c>
      <c r="AK143" s="86">
        <v>0</v>
      </c>
      <c r="AL143" s="86" t="str">
        <f t="shared" si="29"/>
        <v>45-54|0</v>
      </c>
      <c r="AM143" s="86">
        <v>1</v>
      </c>
      <c r="AN143" s="86" t="s">
        <v>41</v>
      </c>
      <c r="AQ143" s="87" t="s">
        <v>63</v>
      </c>
      <c r="AR143" s="86">
        <v>16</v>
      </c>
      <c r="AS143" s="86" t="str">
        <f t="shared" si="30"/>
        <v>20-24|16</v>
      </c>
      <c r="AT143" s="86">
        <v>4</v>
      </c>
      <c r="AU143" s="86" t="s">
        <v>44</v>
      </c>
      <c r="AX143" s="87" t="s">
        <v>66</v>
      </c>
      <c r="AY143" s="86">
        <v>3</v>
      </c>
      <c r="AZ143" s="86" t="str">
        <f t="shared" si="31"/>
        <v>35-44|3</v>
      </c>
      <c r="BA143" s="89">
        <v>2</v>
      </c>
      <c r="BB143" s="86" t="s">
        <v>42</v>
      </c>
      <c r="BE143" s="87" t="s">
        <v>803</v>
      </c>
      <c r="BF143" s="86">
        <v>2</v>
      </c>
      <c r="BG143" s="86" t="str">
        <f t="shared" si="32"/>
        <v>18-19|2</v>
      </c>
      <c r="BH143" s="86">
        <v>1</v>
      </c>
      <c r="BI143" s="86" t="s">
        <v>41</v>
      </c>
      <c r="BL143" s="87" t="s">
        <v>69</v>
      </c>
      <c r="BM143" s="86">
        <v>2</v>
      </c>
      <c r="BN143" s="86" t="str">
        <f t="shared" si="33"/>
        <v>65-69|2</v>
      </c>
      <c r="BO143" s="86">
        <v>1</v>
      </c>
      <c r="BP143" s="86" t="s">
        <v>41</v>
      </c>
      <c r="BS143" s="87" t="s">
        <v>69</v>
      </c>
      <c r="BT143" s="86">
        <v>2</v>
      </c>
      <c r="BU143" s="86" t="str">
        <f t="shared" si="34"/>
        <v>65-69|2</v>
      </c>
      <c r="BV143" s="86">
        <v>2</v>
      </c>
      <c r="BW143" s="86" t="s">
        <v>42</v>
      </c>
      <c r="BZ143" s="87" t="s">
        <v>69</v>
      </c>
      <c r="CA143" s="86">
        <v>2</v>
      </c>
      <c r="CB143" s="86" t="str">
        <f t="shared" si="35"/>
        <v>65-69|2</v>
      </c>
      <c r="CC143" s="86">
        <v>3</v>
      </c>
      <c r="CD143" s="86" t="s">
        <v>43</v>
      </c>
    </row>
    <row r="144" spans="1:82">
      <c r="A144" s="87" t="s">
        <v>63</v>
      </c>
      <c r="B144" s="86">
        <v>5</v>
      </c>
      <c r="C144" s="86" t="str">
        <f t="shared" si="24"/>
        <v>20-24|5</v>
      </c>
      <c r="D144" s="86">
        <v>1</v>
      </c>
      <c r="E144" s="86" t="s">
        <v>41</v>
      </c>
      <c r="H144" s="87" t="s">
        <v>64</v>
      </c>
      <c r="I144" s="86">
        <v>28</v>
      </c>
      <c r="J144" s="86" t="str">
        <f t="shared" si="25"/>
        <v>25-29|28</v>
      </c>
      <c r="K144" s="86">
        <v>11</v>
      </c>
      <c r="L144" s="86" t="s">
        <v>51</v>
      </c>
      <c r="O144" s="87" t="s">
        <v>63</v>
      </c>
      <c r="P144" s="86">
        <v>41</v>
      </c>
      <c r="Q144" s="86" t="str">
        <f t="shared" si="26"/>
        <v>20-24|41</v>
      </c>
      <c r="R144" s="86">
        <v>17</v>
      </c>
      <c r="S144" s="86" t="s">
        <v>57</v>
      </c>
      <c r="V144" s="87" t="s">
        <v>66</v>
      </c>
      <c r="W144" s="86">
        <v>4</v>
      </c>
      <c r="X144" s="86" t="str">
        <f t="shared" si="27"/>
        <v>35-44|4</v>
      </c>
      <c r="Y144" s="86">
        <v>2</v>
      </c>
      <c r="Z144" s="89" t="s">
        <v>42</v>
      </c>
      <c r="AC144" s="87" t="s">
        <v>63</v>
      </c>
      <c r="AD144" s="86">
        <v>23</v>
      </c>
      <c r="AE144" s="86" t="str">
        <f t="shared" si="28"/>
        <v>20-24|23</v>
      </c>
      <c r="AF144" s="86">
        <v>7</v>
      </c>
      <c r="AG144" s="86" t="s">
        <v>47</v>
      </c>
      <c r="AJ144" s="87" t="s">
        <v>67</v>
      </c>
      <c r="AK144" s="86">
        <v>1</v>
      </c>
      <c r="AL144" s="86" t="str">
        <f t="shared" si="29"/>
        <v>45-54|1</v>
      </c>
      <c r="AM144" s="86">
        <v>1</v>
      </c>
      <c r="AN144" s="86" t="s">
        <v>41</v>
      </c>
      <c r="AQ144" s="87" t="s">
        <v>63</v>
      </c>
      <c r="AR144" s="86">
        <v>17</v>
      </c>
      <c r="AS144" s="86" t="str">
        <f t="shared" si="30"/>
        <v>20-24|17</v>
      </c>
      <c r="AT144" s="86">
        <v>4</v>
      </c>
      <c r="AU144" s="86" t="s">
        <v>44</v>
      </c>
      <c r="AX144" s="87" t="s">
        <v>66</v>
      </c>
      <c r="AY144" s="86">
        <v>4</v>
      </c>
      <c r="AZ144" s="86" t="str">
        <f t="shared" si="31"/>
        <v>35-44|4</v>
      </c>
      <c r="BA144" s="89">
        <v>2</v>
      </c>
      <c r="BB144" s="89" t="s">
        <v>41</v>
      </c>
      <c r="BE144" s="87" t="s">
        <v>803</v>
      </c>
      <c r="BF144" s="86">
        <v>3</v>
      </c>
      <c r="BG144" s="86" t="str">
        <f t="shared" si="32"/>
        <v>18-19|3</v>
      </c>
      <c r="BH144" s="86">
        <v>1</v>
      </c>
      <c r="BI144" s="86" t="s">
        <v>41</v>
      </c>
      <c r="BL144" s="87" t="s">
        <v>69</v>
      </c>
      <c r="BM144" s="86">
        <v>3</v>
      </c>
      <c r="BN144" s="86" t="str">
        <f t="shared" si="33"/>
        <v>65-69|3</v>
      </c>
      <c r="BO144" s="86">
        <v>2</v>
      </c>
      <c r="BP144" s="86" t="s">
        <v>42</v>
      </c>
      <c r="BS144" s="87" t="s">
        <v>69</v>
      </c>
      <c r="BT144" s="86">
        <v>3</v>
      </c>
      <c r="BU144" s="86" t="str">
        <f t="shared" si="34"/>
        <v>65-69|3</v>
      </c>
      <c r="BV144" s="86">
        <v>3</v>
      </c>
      <c r="BW144" s="86" t="s">
        <v>43</v>
      </c>
      <c r="BZ144" s="87" t="s">
        <v>69</v>
      </c>
      <c r="CA144" s="86">
        <v>3</v>
      </c>
      <c r="CB144" s="86" t="str">
        <f t="shared" si="35"/>
        <v>65-69|3</v>
      </c>
      <c r="CC144" s="86">
        <v>5</v>
      </c>
      <c r="CD144" s="89" t="s">
        <v>45</v>
      </c>
    </row>
    <row r="145" spans="1:82">
      <c r="A145" s="87" t="s">
        <v>63</v>
      </c>
      <c r="B145" s="86">
        <v>6</v>
      </c>
      <c r="C145" s="86" t="str">
        <f t="shared" si="24"/>
        <v>20-24|6</v>
      </c>
      <c r="D145" s="86">
        <v>1</v>
      </c>
      <c r="E145" s="86" t="s">
        <v>41</v>
      </c>
      <c r="H145" s="87" t="s">
        <v>64</v>
      </c>
      <c r="I145" s="86">
        <v>29</v>
      </c>
      <c r="J145" s="86" t="str">
        <f t="shared" si="25"/>
        <v>25-29|29</v>
      </c>
      <c r="K145" s="86">
        <v>12</v>
      </c>
      <c r="L145" s="86" t="s">
        <v>52</v>
      </c>
      <c r="O145" s="87" t="s">
        <v>63</v>
      </c>
      <c r="P145" s="86">
        <v>42</v>
      </c>
      <c r="Q145" s="86" t="str">
        <f t="shared" si="26"/>
        <v>20-24|42</v>
      </c>
      <c r="R145" s="86">
        <v>18</v>
      </c>
      <c r="S145" s="86" t="s">
        <v>58</v>
      </c>
      <c r="V145" s="87" t="s">
        <v>66</v>
      </c>
      <c r="W145" s="86">
        <v>5</v>
      </c>
      <c r="X145" s="86" t="str">
        <f t="shared" si="27"/>
        <v>35-44|5</v>
      </c>
      <c r="Y145" s="86">
        <v>3</v>
      </c>
      <c r="Z145" s="86" t="s">
        <v>43</v>
      </c>
      <c r="AC145" s="87" t="s">
        <v>63</v>
      </c>
      <c r="AD145" s="86">
        <v>24</v>
      </c>
      <c r="AE145" s="86" t="str">
        <f t="shared" si="28"/>
        <v>20-24|24</v>
      </c>
      <c r="AF145" s="86">
        <v>7</v>
      </c>
      <c r="AG145" s="86" t="s">
        <v>47</v>
      </c>
      <c r="AJ145" s="87" t="s">
        <v>67</v>
      </c>
      <c r="AK145" s="86">
        <v>2</v>
      </c>
      <c r="AL145" s="86" t="str">
        <f t="shared" si="29"/>
        <v>45-54|2</v>
      </c>
      <c r="AM145" s="86">
        <v>1</v>
      </c>
      <c r="AN145" s="86" t="s">
        <v>41</v>
      </c>
      <c r="AQ145" s="87" t="s">
        <v>63</v>
      </c>
      <c r="AR145" s="86">
        <v>18</v>
      </c>
      <c r="AS145" s="86" t="str">
        <f t="shared" si="30"/>
        <v>20-24|18</v>
      </c>
      <c r="AT145" s="86">
        <v>5</v>
      </c>
      <c r="AU145" s="86" t="s">
        <v>45</v>
      </c>
      <c r="AX145" s="87" t="s">
        <v>66</v>
      </c>
      <c r="AY145" s="86">
        <v>5</v>
      </c>
      <c r="AZ145" s="86" t="str">
        <f t="shared" si="31"/>
        <v>35-44|5</v>
      </c>
      <c r="BA145" s="89">
        <v>3</v>
      </c>
      <c r="BB145" s="86" t="s">
        <v>43</v>
      </c>
      <c r="BE145" s="87" t="s">
        <v>803</v>
      </c>
      <c r="BF145" s="86">
        <v>4</v>
      </c>
      <c r="BG145" s="86" t="str">
        <f t="shared" si="32"/>
        <v>18-19|4</v>
      </c>
      <c r="BH145" s="86">
        <v>1</v>
      </c>
      <c r="BI145" s="86" t="s">
        <v>41</v>
      </c>
      <c r="BL145" s="87" t="s">
        <v>69</v>
      </c>
      <c r="BM145" s="86">
        <v>4</v>
      </c>
      <c r="BN145" s="86" t="str">
        <f t="shared" si="33"/>
        <v>65-69|4</v>
      </c>
      <c r="BO145" s="86">
        <v>3</v>
      </c>
      <c r="BP145" s="86" t="s">
        <v>43</v>
      </c>
      <c r="BS145" s="87" t="s">
        <v>69</v>
      </c>
      <c r="BT145" s="86">
        <v>4</v>
      </c>
      <c r="BU145" s="86" t="str">
        <f t="shared" si="34"/>
        <v>65-69|4</v>
      </c>
      <c r="BV145" s="86">
        <v>5</v>
      </c>
      <c r="BW145" s="86" t="s">
        <v>45</v>
      </c>
      <c r="BZ145" s="87" t="s">
        <v>69</v>
      </c>
      <c r="CA145" s="86">
        <v>4</v>
      </c>
      <c r="CB145" s="86" t="str">
        <f t="shared" si="35"/>
        <v>65-69|4</v>
      </c>
      <c r="CC145" s="86">
        <v>6</v>
      </c>
      <c r="CD145" s="86" t="s">
        <v>46</v>
      </c>
    </row>
    <row r="146" spans="1:82">
      <c r="A146" s="87" t="s">
        <v>63</v>
      </c>
      <c r="B146" s="86">
        <v>7</v>
      </c>
      <c r="C146" s="86" t="str">
        <f t="shared" si="24"/>
        <v>20-24|7</v>
      </c>
      <c r="D146" s="86">
        <v>2</v>
      </c>
      <c r="E146" s="86" t="s">
        <v>42</v>
      </c>
      <c r="H146" s="87" t="s">
        <v>64</v>
      </c>
      <c r="I146" s="86">
        <v>30</v>
      </c>
      <c r="J146" s="86" t="str">
        <f t="shared" si="25"/>
        <v>25-29|30</v>
      </c>
      <c r="K146" s="86">
        <v>13</v>
      </c>
      <c r="L146" s="86" t="s">
        <v>53</v>
      </c>
      <c r="O146" s="87" t="s">
        <v>63</v>
      </c>
      <c r="P146" s="86">
        <v>43</v>
      </c>
      <c r="Q146" s="86" t="str">
        <f t="shared" si="26"/>
        <v>20-24|43</v>
      </c>
      <c r="R146" s="86">
        <v>19</v>
      </c>
      <c r="S146" s="86" t="s">
        <v>59</v>
      </c>
      <c r="V146" s="87" t="s">
        <v>66</v>
      </c>
      <c r="W146" s="86">
        <v>6</v>
      </c>
      <c r="X146" s="86" t="str">
        <f t="shared" si="27"/>
        <v>35-44|6</v>
      </c>
      <c r="Y146" s="86">
        <v>4</v>
      </c>
      <c r="Z146" s="86" t="s">
        <v>44</v>
      </c>
      <c r="AC146" s="87" t="s">
        <v>63</v>
      </c>
      <c r="AD146" s="86">
        <v>25</v>
      </c>
      <c r="AE146" s="86" t="str">
        <f t="shared" si="28"/>
        <v>20-24|25</v>
      </c>
      <c r="AF146" s="86">
        <v>8</v>
      </c>
      <c r="AG146" s="86" t="s">
        <v>48</v>
      </c>
      <c r="AJ146" s="87" t="s">
        <v>67</v>
      </c>
      <c r="AK146" s="86">
        <v>3</v>
      </c>
      <c r="AL146" s="86" t="str">
        <f t="shared" si="29"/>
        <v>45-54|3</v>
      </c>
      <c r="AM146" s="86">
        <v>1</v>
      </c>
      <c r="AN146" s="86" t="s">
        <v>41</v>
      </c>
      <c r="AQ146" s="87" t="s">
        <v>63</v>
      </c>
      <c r="AR146" s="86">
        <v>19</v>
      </c>
      <c r="AS146" s="86" t="str">
        <f t="shared" si="30"/>
        <v>20-24|19</v>
      </c>
      <c r="AT146" s="86">
        <v>5</v>
      </c>
      <c r="AU146" s="86" t="s">
        <v>45</v>
      </c>
      <c r="AX146" s="87" t="s">
        <v>66</v>
      </c>
      <c r="AY146" s="86">
        <v>6</v>
      </c>
      <c r="AZ146" s="86" t="str">
        <f t="shared" si="31"/>
        <v>35-44|6</v>
      </c>
      <c r="BA146" s="89">
        <v>4</v>
      </c>
      <c r="BB146" s="86" t="s">
        <v>44</v>
      </c>
      <c r="BE146" s="87" t="s">
        <v>803</v>
      </c>
      <c r="BF146" s="86">
        <v>5</v>
      </c>
      <c r="BG146" s="86" t="str">
        <f t="shared" si="32"/>
        <v>18-19|5</v>
      </c>
      <c r="BH146" s="86">
        <v>1</v>
      </c>
      <c r="BI146" s="86" t="s">
        <v>41</v>
      </c>
      <c r="BL146" s="87" t="s">
        <v>69</v>
      </c>
      <c r="BM146" s="86">
        <v>5</v>
      </c>
      <c r="BN146" s="86" t="str">
        <f t="shared" si="33"/>
        <v>65-69|5</v>
      </c>
      <c r="BO146" s="86">
        <v>4</v>
      </c>
      <c r="BP146" s="86" t="s">
        <v>44</v>
      </c>
      <c r="BS146" s="87" t="s">
        <v>69</v>
      </c>
      <c r="BT146" s="86">
        <v>5</v>
      </c>
      <c r="BU146" s="86" t="str">
        <f t="shared" si="34"/>
        <v>65-69|5</v>
      </c>
      <c r="BV146" s="86">
        <v>6</v>
      </c>
      <c r="BW146" s="86" t="s">
        <v>46</v>
      </c>
      <c r="BZ146" s="87" t="s">
        <v>69</v>
      </c>
      <c r="CA146" s="86">
        <v>5</v>
      </c>
      <c r="CB146" s="86" t="str">
        <f t="shared" si="35"/>
        <v>65-69|5</v>
      </c>
      <c r="CC146" s="86">
        <v>7</v>
      </c>
      <c r="CD146" s="86" t="s">
        <v>47</v>
      </c>
    </row>
    <row r="147" spans="1:82">
      <c r="A147" s="87" t="s">
        <v>63</v>
      </c>
      <c r="B147" s="86">
        <v>8</v>
      </c>
      <c r="C147" s="86" t="str">
        <f t="shared" si="24"/>
        <v>20-24|8</v>
      </c>
      <c r="D147" s="86">
        <v>2</v>
      </c>
      <c r="E147" s="86" t="s">
        <v>42</v>
      </c>
      <c r="H147" s="87" t="s">
        <v>64</v>
      </c>
      <c r="I147" s="86">
        <v>31</v>
      </c>
      <c r="J147" s="86" t="str">
        <f t="shared" si="25"/>
        <v>25-29|31</v>
      </c>
      <c r="K147" s="86">
        <v>14</v>
      </c>
      <c r="L147" s="86" t="s">
        <v>54</v>
      </c>
      <c r="O147" s="87" t="s">
        <v>63</v>
      </c>
      <c r="P147" s="86">
        <v>44</v>
      </c>
      <c r="Q147" s="86" t="str">
        <f t="shared" si="26"/>
        <v>20-24|44</v>
      </c>
      <c r="R147" s="86">
        <v>19</v>
      </c>
      <c r="S147" s="86" t="s">
        <v>59</v>
      </c>
      <c r="V147" s="87" t="s">
        <v>66</v>
      </c>
      <c r="W147" s="86">
        <v>7</v>
      </c>
      <c r="X147" s="86" t="str">
        <f t="shared" si="27"/>
        <v>35-44|7</v>
      </c>
      <c r="Y147" s="86">
        <v>4</v>
      </c>
      <c r="Z147" s="86" t="s">
        <v>44</v>
      </c>
      <c r="AC147" s="87" t="s">
        <v>63</v>
      </c>
      <c r="AD147" s="86">
        <v>26</v>
      </c>
      <c r="AE147" s="86" t="str">
        <f t="shared" si="28"/>
        <v>20-24|26</v>
      </c>
      <c r="AF147" s="86">
        <v>8</v>
      </c>
      <c r="AG147" s="86" t="s">
        <v>48</v>
      </c>
      <c r="AJ147" s="87" t="s">
        <v>67</v>
      </c>
      <c r="AK147" s="86">
        <v>4</v>
      </c>
      <c r="AL147" s="86" t="str">
        <f t="shared" si="29"/>
        <v>45-54|4</v>
      </c>
      <c r="AM147" s="86">
        <v>1</v>
      </c>
      <c r="AN147" s="86" t="s">
        <v>41</v>
      </c>
      <c r="AQ147" s="87" t="s">
        <v>63</v>
      </c>
      <c r="AR147" s="86">
        <v>20</v>
      </c>
      <c r="AS147" s="86" t="str">
        <f t="shared" si="30"/>
        <v>20-24|20</v>
      </c>
      <c r="AT147" s="86">
        <v>5</v>
      </c>
      <c r="AU147" s="86" t="s">
        <v>45</v>
      </c>
      <c r="AX147" s="87" t="s">
        <v>66</v>
      </c>
      <c r="AY147" s="86">
        <v>7</v>
      </c>
      <c r="AZ147" s="86" t="str">
        <f t="shared" si="31"/>
        <v>35-44|7</v>
      </c>
      <c r="BA147" s="89">
        <v>5</v>
      </c>
      <c r="BB147" s="86" t="s">
        <v>45</v>
      </c>
      <c r="BE147" s="87" t="s">
        <v>803</v>
      </c>
      <c r="BF147" s="86">
        <v>6</v>
      </c>
      <c r="BG147" s="86" t="str">
        <f t="shared" si="32"/>
        <v>18-19|6</v>
      </c>
      <c r="BH147" s="86">
        <v>1</v>
      </c>
      <c r="BI147" s="86" t="s">
        <v>41</v>
      </c>
      <c r="BL147" s="87" t="s">
        <v>69</v>
      </c>
      <c r="BM147" s="86">
        <v>6</v>
      </c>
      <c r="BN147" s="86" t="str">
        <f t="shared" si="33"/>
        <v>65-69|6</v>
      </c>
      <c r="BO147" s="86">
        <v>5</v>
      </c>
      <c r="BP147" s="86" t="s">
        <v>45</v>
      </c>
      <c r="BS147" s="87" t="s">
        <v>69</v>
      </c>
      <c r="BT147" s="86">
        <v>6</v>
      </c>
      <c r="BU147" s="86" t="str">
        <f t="shared" si="34"/>
        <v>65-69|6</v>
      </c>
      <c r="BV147" s="86">
        <v>8</v>
      </c>
      <c r="BW147" s="86" t="s">
        <v>48</v>
      </c>
      <c r="BZ147" s="87" t="s">
        <v>69</v>
      </c>
      <c r="CA147" s="86">
        <v>6</v>
      </c>
      <c r="CB147" s="86" t="str">
        <f t="shared" si="35"/>
        <v>65-69|6</v>
      </c>
      <c r="CC147" s="86">
        <v>8</v>
      </c>
      <c r="CD147" s="89" t="s">
        <v>48</v>
      </c>
    </row>
    <row r="148" spans="1:82">
      <c r="A148" s="87" t="s">
        <v>63</v>
      </c>
      <c r="B148" s="86">
        <v>9</v>
      </c>
      <c r="C148" s="86" t="str">
        <f t="shared" si="24"/>
        <v>20-24|9</v>
      </c>
      <c r="D148" s="86">
        <v>2</v>
      </c>
      <c r="E148" s="86" t="s">
        <v>42</v>
      </c>
      <c r="H148" s="87" t="s">
        <v>64</v>
      </c>
      <c r="I148" s="86">
        <v>32</v>
      </c>
      <c r="J148" s="86" t="str">
        <f t="shared" si="25"/>
        <v>25-29|32</v>
      </c>
      <c r="K148" s="86">
        <v>14</v>
      </c>
      <c r="L148" s="86" t="s">
        <v>54</v>
      </c>
      <c r="O148" s="87" t="s">
        <v>63</v>
      </c>
      <c r="P148" s="86">
        <v>45</v>
      </c>
      <c r="Q148" s="86" t="str">
        <f t="shared" si="26"/>
        <v>20-24|45</v>
      </c>
      <c r="R148" s="86">
        <v>19</v>
      </c>
      <c r="S148" s="86" t="s">
        <v>59</v>
      </c>
      <c r="V148" s="87" t="s">
        <v>66</v>
      </c>
      <c r="W148" s="86">
        <v>8</v>
      </c>
      <c r="X148" s="86" t="str">
        <f t="shared" si="27"/>
        <v>35-44|8</v>
      </c>
      <c r="Y148" s="86">
        <v>5</v>
      </c>
      <c r="Z148" s="86" t="s">
        <v>45</v>
      </c>
      <c r="AC148" s="87" t="s">
        <v>63</v>
      </c>
      <c r="AD148" s="86">
        <v>27</v>
      </c>
      <c r="AE148" s="86" t="str">
        <f t="shared" si="28"/>
        <v>20-24|27</v>
      </c>
      <c r="AF148" s="86">
        <v>8</v>
      </c>
      <c r="AG148" s="86" t="s">
        <v>48</v>
      </c>
      <c r="AJ148" s="87" t="s">
        <v>67</v>
      </c>
      <c r="AK148" s="86">
        <v>5</v>
      </c>
      <c r="AL148" s="86" t="str">
        <f t="shared" si="29"/>
        <v>45-54|5</v>
      </c>
      <c r="AM148" s="86">
        <v>2</v>
      </c>
      <c r="AN148" s="86" t="s">
        <v>42</v>
      </c>
      <c r="AQ148" s="87" t="s">
        <v>63</v>
      </c>
      <c r="AR148" s="86">
        <v>21</v>
      </c>
      <c r="AS148" s="86" t="str">
        <f t="shared" si="30"/>
        <v>20-24|21</v>
      </c>
      <c r="AT148" s="86">
        <v>6</v>
      </c>
      <c r="AU148" s="86" t="s">
        <v>46</v>
      </c>
      <c r="AX148" s="87" t="s">
        <v>66</v>
      </c>
      <c r="AY148" s="86">
        <v>8</v>
      </c>
      <c r="AZ148" s="86" t="str">
        <f t="shared" si="31"/>
        <v>35-44|8</v>
      </c>
      <c r="BA148" s="89">
        <v>6</v>
      </c>
      <c r="BB148" s="86" t="s">
        <v>46</v>
      </c>
      <c r="BE148" s="87" t="s">
        <v>803</v>
      </c>
      <c r="BF148" s="86">
        <v>7</v>
      </c>
      <c r="BG148" s="86" t="str">
        <f t="shared" si="32"/>
        <v>18-19|7</v>
      </c>
      <c r="BH148" s="86">
        <v>1</v>
      </c>
      <c r="BI148" s="86" t="s">
        <v>41</v>
      </c>
      <c r="BL148" s="87" t="s">
        <v>69</v>
      </c>
      <c r="BM148" s="86">
        <v>7</v>
      </c>
      <c r="BN148" s="86" t="str">
        <f t="shared" si="33"/>
        <v>65-69|7</v>
      </c>
      <c r="BO148" s="86">
        <v>7</v>
      </c>
      <c r="BP148" s="86" t="s">
        <v>47</v>
      </c>
      <c r="BS148" s="87" t="s">
        <v>69</v>
      </c>
      <c r="BT148" s="86">
        <v>7</v>
      </c>
      <c r="BU148" s="86" t="str">
        <f t="shared" si="34"/>
        <v>65-69|7</v>
      </c>
      <c r="BV148" s="86">
        <v>9</v>
      </c>
      <c r="BW148" s="89" t="s">
        <v>49</v>
      </c>
      <c r="BZ148" s="87" t="s">
        <v>69</v>
      </c>
      <c r="CA148" s="86">
        <v>7</v>
      </c>
      <c r="CB148" s="86" t="str">
        <f t="shared" si="35"/>
        <v>65-69|7</v>
      </c>
      <c r="CC148" s="86">
        <v>9</v>
      </c>
      <c r="CD148" s="89" t="s">
        <v>49</v>
      </c>
    </row>
    <row r="149" spans="1:82">
      <c r="A149" s="87" t="s">
        <v>63</v>
      </c>
      <c r="B149" s="86">
        <v>10</v>
      </c>
      <c r="C149" s="86" t="str">
        <f t="shared" si="24"/>
        <v>20-24|10</v>
      </c>
      <c r="D149" s="86">
        <v>3</v>
      </c>
      <c r="E149" s="86" t="s">
        <v>43</v>
      </c>
      <c r="H149" s="87" t="s">
        <v>64</v>
      </c>
      <c r="I149" s="86">
        <v>33</v>
      </c>
      <c r="J149" s="86" t="str">
        <f t="shared" si="25"/>
        <v>25-29|33</v>
      </c>
      <c r="K149" s="86">
        <v>15</v>
      </c>
      <c r="L149" s="86" t="s">
        <v>55</v>
      </c>
      <c r="O149" s="87" t="s">
        <v>63</v>
      </c>
      <c r="P149" s="86">
        <v>46</v>
      </c>
      <c r="Q149" s="86" t="str">
        <f t="shared" si="26"/>
        <v>20-24|46</v>
      </c>
      <c r="R149" s="86">
        <v>19</v>
      </c>
      <c r="S149" s="86" t="s">
        <v>59</v>
      </c>
      <c r="V149" s="87" t="s">
        <v>66</v>
      </c>
      <c r="W149" s="86">
        <v>9</v>
      </c>
      <c r="X149" s="86" t="str">
        <f t="shared" si="27"/>
        <v>35-44|9</v>
      </c>
      <c r="Y149" s="86">
        <v>5</v>
      </c>
      <c r="Z149" s="86" t="s">
        <v>45</v>
      </c>
      <c r="AC149" s="87" t="s">
        <v>63</v>
      </c>
      <c r="AD149" s="86">
        <v>28</v>
      </c>
      <c r="AE149" s="86" t="str">
        <f t="shared" si="28"/>
        <v>20-24|28</v>
      </c>
      <c r="AF149" s="86">
        <v>9</v>
      </c>
      <c r="AG149" s="86" t="s">
        <v>49</v>
      </c>
      <c r="AJ149" s="87" t="s">
        <v>67</v>
      </c>
      <c r="AK149" s="86">
        <v>6</v>
      </c>
      <c r="AL149" s="86" t="str">
        <f t="shared" si="29"/>
        <v>45-54|6</v>
      </c>
      <c r="AM149" s="86">
        <v>3</v>
      </c>
      <c r="AN149" s="86" t="s">
        <v>43</v>
      </c>
      <c r="AQ149" s="87" t="s">
        <v>63</v>
      </c>
      <c r="AR149" s="86">
        <v>22</v>
      </c>
      <c r="AS149" s="86" t="str">
        <f t="shared" si="30"/>
        <v>20-24|22</v>
      </c>
      <c r="AT149" s="86">
        <v>6</v>
      </c>
      <c r="AU149" s="86" t="s">
        <v>46</v>
      </c>
      <c r="AX149" s="87" t="s">
        <v>66</v>
      </c>
      <c r="AY149" s="86">
        <v>9</v>
      </c>
      <c r="AZ149" s="86" t="str">
        <f t="shared" si="31"/>
        <v>35-44|9</v>
      </c>
      <c r="BA149" s="89">
        <v>6</v>
      </c>
      <c r="BB149" s="86" t="s">
        <v>46</v>
      </c>
      <c r="BE149" s="87" t="s">
        <v>803</v>
      </c>
      <c r="BF149" s="86">
        <v>8</v>
      </c>
      <c r="BG149" s="86" t="str">
        <f t="shared" si="32"/>
        <v>18-19|8</v>
      </c>
      <c r="BH149" s="86">
        <v>1</v>
      </c>
      <c r="BI149" s="86" t="s">
        <v>41</v>
      </c>
      <c r="BL149" s="87" t="s">
        <v>69</v>
      </c>
      <c r="BM149" s="86">
        <v>8</v>
      </c>
      <c r="BN149" s="86" t="str">
        <f t="shared" si="33"/>
        <v>65-69|8</v>
      </c>
      <c r="BO149" s="86">
        <v>8</v>
      </c>
      <c r="BP149" s="86" t="s">
        <v>48</v>
      </c>
      <c r="BS149" s="87" t="s">
        <v>69</v>
      </c>
      <c r="BT149" s="86">
        <v>8</v>
      </c>
      <c r="BU149" s="86" t="str">
        <f t="shared" si="34"/>
        <v>65-69|8</v>
      </c>
      <c r="BV149" s="86">
        <v>10</v>
      </c>
      <c r="BW149" s="89" t="s">
        <v>50</v>
      </c>
      <c r="BZ149" s="87" t="s">
        <v>69</v>
      </c>
      <c r="CA149" s="86">
        <v>8</v>
      </c>
      <c r="CB149" s="86" t="str">
        <f t="shared" si="35"/>
        <v>65-69|8</v>
      </c>
      <c r="CC149" s="86">
        <v>10</v>
      </c>
      <c r="CD149" s="89" t="s">
        <v>49</v>
      </c>
    </row>
    <row r="150" spans="1:82">
      <c r="A150" s="87" t="s">
        <v>63</v>
      </c>
      <c r="B150" s="86">
        <v>11</v>
      </c>
      <c r="C150" s="86" t="str">
        <f t="shared" si="24"/>
        <v>20-24|11</v>
      </c>
      <c r="D150" s="86">
        <v>3</v>
      </c>
      <c r="E150" s="86" t="s">
        <v>43</v>
      </c>
      <c r="H150" s="87" t="s">
        <v>64</v>
      </c>
      <c r="I150" s="86">
        <v>34</v>
      </c>
      <c r="J150" s="86" t="str">
        <f t="shared" si="25"/>
        <v>25-29|34</v>
      </c>
      <c r="K150" s="86">
        <v>16</v>
      </c>
      <c r="L150" s="86" t="s">
        <v>56</v>
      </c>
      <c r="O150" s="87" t="s">
        <v>63</v>
      </c>
      <c r="P150" s="86">
        <v>47</v>
      </c>
      <c r="Q150" s="86" t="str">
        <f t="shared" si="26"/>
        <v>20-24|47</v>
      </c>
      <c r="R150" s="86">
        <v>19</v>
      </c>
      <c r="S150" s="86" t="s">
        <v>59</v>
      </c>
      <c r="V150" s="87" t="s">
        <v>66</v>
      </c>
      <c r="W150" s="86">
        <v>10</v>
      </c>
      <c r="X150" s="86" t="str">
        <f t="shared" si="27"/>
        <v>35-44|10</v>
      </c>
      <c r="Y150" s="86">
        <v>6</v>
      </c>
      <c r="Z150" s="86" t="s">
        <v>46</v>
      </c>
      <c r="AC150" s="87" t="s">
        <v>63</v>
      </c>
      <c r="AD150" s="86">
        <v>29</v>
      </c>
      <c r="AE150" s="86" t="str">
        <f t="shared" si="28"/>
        <v>20-24|29</v>
      </c>
      <c r="AF150" s="86">
        <v>9</v>
      </c>
      <c r="AG150" s="86" t="s">
        <v>49</v>
      </c>
      <c r="AJ150" s="87" t="s">
        <v>67</v>
      </c>
      <c r="AK150" s="86">
        <v>7</v>
      </c>
      <c r="AL150" s="86" t="str">
        <f t="shared" si="29"/>
        <v>45-54|7</v>
      </c>
      <c r="AM150" s="86">
        <v>4</v>
      </c>
      <c r="AN150" s="86" t="s">
        <v>44</v>
      </c>
      <c r="AQ150" s="87" t="s">
        <v>63</v>
      </c>
      <c r="AR150" s="86">
        <v>23</v>
      </c>
      <c r="AS150" s="86" t="str">
        <f t="shared" si="30"/>
        <v>20-24|23</v>
      </c>
      <c r="AT150" s="86">
        <v>6</v>
      </c>
      <c r="AU150" s="86" t="s">
        <v>46</v>
      </c>
      <c r="AX150" s="87" t="s">
        <v>66</v>
      </c>
      <c r="AY150" s="86">
        <v>10</v>
      </c>
      <c r="AZ150" s="86" t="str">
        <f t="shared" si="31"/>
        <v>35-44|10</v>
      </c>
      <c r="BA150" s="89">
        <v>7</v>
      </c>
      <c r="BB150" s="86" t="s">
        <v>47</v>
      </c>
      <c r="BE150" s="87" t="s">
        <v>803</v>
      </c>
      <c r="BF150" s="86">
        <v>9</v>
      </c>
      <c r="BG150" s="86" t="str">
        <f t="shared" si="32"/>
        <v>18-19|9</v>
      </c>
      <c r="BH150" s="86">
        <v>1</v>
      </c>
      <c r="BI150" s="86" t="s">
        <v>41</v>
      </c>
      <c r="BL150" s="87" t="s">
        <v>69</v>
      </c>
      <c r="BM150" s="86">
        <v>9</v>
      </c>
      <c r="BN150" s="86" t="str">
        <f t="shared" si="33"/>
        <v>65-69|9</v>
      </c>
      <c r="BO150" s="86">
        <v>9</v>
      </c>
      <c r="BP150" s="89" t="s">
        <v>49</v>
      </c>
      <c r="BS150" s="87" t="s">
        <v>69</v>
      </c>
      <c r="BT150" s="86">
        <v>9</v>
      </c>
      <c r="BU150" s="86" t="str">
        <f t="shared" si="34"/>
        <v>65-69|9</v>
      </c>
      <c r="BV150" s="86">
        <v>11</v>
      </c>
      <c r="BW150" s="86" t="s">
        <v>51</v>
      </c>
      <c r="BZ150" s="87" t="s">
        <v>69</v>
      </c>
      <c r="CA150" s="86">
        <v>9</v>
      </c>
      <c r="CB150" s="86" t="str">
        <f t="shared" si="35"/>
        <v>65-69|9</v>
      </c>
      <c r="CC150" s="86">
        <v>11</v>
      </c>
      <c r="CD150" s="86" t="s">
        <v>51</v>
      </c>
    </row>
    <row r="151" spans="1:82">
      <c r="A151" s="87" t="s">
        <v>63</v>
      </c>
      <c r="B151" s="86">
        <v>12</v>
      </c>
      <c r="C151" s="86" t="str">
        <f t="shared" si="24"/>
        <v>20-24|12</v>
      </c>
      <c r="D151" s="86">
        <v>3</v>
      </c>
      <c r="E151" s="86" t="s">
        <v>43</v>
      </c>
      <c r="H151" s="87" t="s">
        <v>64</v>
      </c>
      <c r="I151" s="86">
        <v>35</v>
      </c>
      <c r="J151" s="86" t="str">
        <f t="shared" si="25"/>
        <v>25-29|35</v>
      </c>
      <c r="K151" s="86">
        <v>17</v>
      </c>
      <c r="L151" s="86" t="s">
        <v>57</v>
      </c>
      <c r="O151" s="87" t="s">
        <v>63</v>
      </c>
      <c r="P151" s="86">
        <v>48</v>
      </c>
      <c r="Q151" s="86" t="str">
        <f t="shared" si="26"/>
        <v>20-24|48</v>
      </c>
      <c r="R151" s="86">
        <v>19</v>
      </c>
      <c r="S151" s="86" t="s">
        <v>59</v>
      </c>
      <c r="V151" s="87" t="s">
        <v>66</v>
      </c>
      <c r="W151" s="86">
        <v>11</v>
      </c>
      <c r="X151" s="86" t="str">
        <f t="shared" si="27"/>
        <v>35-44|11</v>
      </c>
      <c r="Y151" s="86">
        <v>6</v>
      </c>
      <c r="Z151" s="86" t="s">
        <v>46</v>
      </c>
      <c r="AC151" s="87" t="s">
        <v>63</v>
      </c>
      <c r="AD151" s="86">
        <v>30</v>
      </c>
      <c r="AE151" s="86" t="str">
        <f t="shared" si="28"/>
        <v>20-24|30</v>
      </c>
      <c r="AF151" s="86">
        <v>9</v>
      </c>
      <c r="AG151" s="86" t="s">
        <v>49</v>
      </c>
      <c r="AJ151" s="87" t="s">
        <v>67</v>
      </c>
      <c r="AK151" s="86">
        <v>8</v>
      </c>
      <c r="AL151" s="86" t="str">
        <f t="shared" si="29"/>
        <v>45-54|8</v>
      </c>
      <c r="AM151" s="86">
        <v>5</v>
      </c>
      <c r="AN151" s="86" t="s">
        <v>45</v>
      </c>
      <c r="AQ151" s="87" t="s">
        <v>63</v>
      </c>
      <c r="AR151" s="86">
        <v>24</v>
      </c>
      <c r="AS151" s="86" t="str">
        <f t="shared" si="30"/>
        <v>20-24|24</v>
      </c>
      <c r="AT151" s="86">
        <v>7</v>
      </c>
      <c r="AU151" s="86" t="s">
        <v>47</v>
      </c>
      <c r="AX151" s="87" t="s">
        <v>66</v>
      </c>
      <c r="AY151" s="86">
        <v>11</v>
      </c>
      <c r="AZ151" s="86" t="str">
        <f t="shared" si="31"/>
        <v>35-44|11</v>
      </c>
      <c r="BA151" s="89">
        <v>8</v>
      </c>
      <c r="BB151" s="86" t="s">
        <v>48</v>
      </c>
      <c r="BE151" s="87" t="s">
        <v>803</v>
      </c>
      <c r="BF151" s="86">
        <v>10</v>
      </c>
      <c r="BG151" s="86" t="str">
        <f t="shared" si="32"/>
        <v>18-19|10</v>
      </c>
      <c r="BH151" s="86">
        <v>1</v>
      </c>
      <c r="BI151" s="86" t="s">
        <v>41</v>
      </c>
      <c r="BL151" s="87" t="s">
        <v>69</v>
      </c>
      <c r="BM151" s="86">
        <v>10</v>
      </c>
      <c r="BN151" s="86" t="str">
        <f t="shared" si="33"/>
        <v>65-69|10</v>
      </c>
      <c r="BO151" s="86">
        <v>10</v>
      </c>
      <c r="BP151" s="86" t="s">
        <v>50</v>
      </c>
      <c r="BS151" s="87" t="s">
        <v>69</v>
      </c>
      <c r="BT151" s="86">
        <v>10</v>
      </c>
      <c r="BU151" s="86" t="str">
        <f t="shared" si="34"/>
        <v>65-69|10</v>
      </c>
      <c r="BV151" s="86">
        <v>12</v>
      </c>
      <c r="BW151" s="86" t="s">
        <v>52</v>
      </c>
      <c r="BZ151" s="87" t="s">
        <v>69</v>
      </c>
      <c r="CA151" s="86">
        <v>10</v>
      </c>
      <c r="CB151" s="86" t="str">
        <f t="shared" si="35"/>
        <v>65-69|10</v>
      </c>
      <c r="CC151" s="86">
        <v>13</v>
      </c>
      <c r="CD151" s="86" t="s">
        <v>53</v>
      </c>
    </row>
    <row r="152" spans="1:82">
      <c r="A152" s="87" t="s">
        <v>63</v>
      </c>
      <c r="B152" s="86">
        <v>13</v>
      </c>
      <c r="C152" s="86" t="str">
        <f t="shared" si="24"/>
        <v>20-24|13</v>
      </c>
      <c r="D152" s="86">
        <v>3</v>
      </c>
      <c r="E152" s="86" t="s">
        <v>43</v>
      </c>
      <c r="H152" s="87" t="s">
        <v>64</v>
      </c>
      <c r="I152" s="86">
        <v>36</v>
      </c>
      <c r="J152" s="86" t="str">
        <f t="shared" si="25"/>
        <v>25-29|36</v>
      </c>
      <c r="K152" s="86">
        <v>19</v>
      </c>
      <c r="L152" s="86" t="s">
        <v>59</v>
      </c>
      <c r="O152" s="93" t="s">
        <v>64</v>
      </c>
      <c r="P152" s="86">
        <v>0</v>
      </c>
      <c r="Q152" s="86" t="str">
        <f t="shared" si="26"/>
        <v>25-29|0</v>
      </c>
      <c r="R152" s="86">
        <v>1</v>
      </c>
      <c r="S152" s="86" t="s">
        <v>41</v>
      </c>
      <c r="V152" s="87" t="s">
        <v>66</v>
      </c>
      <c r="W152" s="86">
        <v>12</v>
      </c>
      <c r="X152" s="86" t="str">
        <f t="shared" si="27"/>
        <v>35-44|12</v>
      </c>
      <c r="Y152" s="86">
        <v>7</v>
      </c>
      <c r="Z152" s="86" t="s">
        <v>47</v>
      </c>
      <c r="AC152" s="87" t="s">
        <v>63</v>
      </c>
      <c r="AD152" s="86">
        <v>31</v>
      </c>
      <c r="AE152" s="86" t="str">
        <f t="shared" si="28"/>
        <v>20-24|31</v>
      </c>
      <c r="AF152" s="86">
        <v>9</v>
      </c>
      <c r="AG152" s="86" t="s">
        <v>49</v>
      </c>
      <c r="AJ152" s="87" t="s">
        <v>67</v>
      </c>
      <c r="AK152" s="86">
        <v>9</v>
      </c>
      <c r="AL152" s="86" t="str">
        <f t="shared" si="29"/>
        <v>45-54|9</v>
      </c>
      <c r="AM152" s="86">
        <v>6</v>
      </c>
      <c r="AN152" s="86" t="s">
        <v>46</v>
      </c>
      <c r="AQ152" s="87" t="s">
        <v>63</v>
      </c>
      <c r="AR152" s="86">
        <v>25</v>
      </c>
      <c r="AS152" s="86" t="str">
        <f t="shared" si="30"/>
        <v>20-24|25</v>
      </c>
      <c r="AT152" s="86">
        <v>7</v>
      </c>
      <c r="AU152" s="86" t="s">
        <v>47</v>
      </c>
      <c r="AX152" s="87" t="s">
        <v>66</v>
      </c>
      <c r="AY152" s="86">
        <v>12</v>
      </c>
      <c r="AZ152" s="86" t="str">
        <f t="shared" si="31"/>
        <v>35-44|12</v>
      </c>
      <c r="BA152" s="89">
        <v>8</v>
      </c>
      <c r="BB152" s="86" t="s">
        <v>48</v>
      </c>
      <c r="BE152" s="87" t="s">
        <v>803</v>
      </c>
      <c r="BF152" s="86">
        <v>11</v>
      </c>
      <c r="BG152" s="86" t="str">
        <f t="shared" si="32"/>
        <v>18-19|11</v>
      </c>
      <c r="BH152" s="86">
        <v>1</v>
      </c>
      <c r="BI152" s="86" t="s">
        <v>41</v>
      </c>
      <c r="BL152" s="87" t="s">
        <v>69</v>
      </c>
      <c r="BM152" s="86">
        <v>11</v>
      </c>
      <c r="BN152" s="86" t="str">
        <f t="shared" si="33"/>
        <v>65-69|11</v>
      </c>
      <c r="BO152" s="86">
        <v>11</v>
      </c>
      <c r="BP152" s="86" t="s">
        <v>51</v>
      </c>
      <c r="BS152" s="87" t="s">
        <v>69</v>
      </c>
      <c r="BT152" s="86">
        <v>11</v>
      </c>
      <c r="BU152" s="86" t="str">
        <f t="shared" si="34"/>
        <v>65-69|11</v>
      </c>
      <c r="BV152" s="86">
        <v>14</v>
      </c>
      <c r="BW152" s="86" t="s">
        <v>54</v>
      </c>
      <c r="BZ152" s="87" t="s">
        <v>69</v>
      </c>
      <c r="CA152" s="86">
        <v>11</v>
      </c>
      <c r="CB152" s="86" t="str">
        <f t="shared" si="35"/>
        <v>65-69|11</v>
      </c>
      <c r="CC152" s="86">
        <v>15</v>
      </c>
      <c r="CD152" s="89" t="s">
        <v>55</v>
      </c>
    </row>
    <row r="153" spans="1:82">
      <c r="A153" s="87" t="s">
        <v>63</v>
      </c>
      <c r="B153" s="86">
        <v>14</v>
      </c>
      <c r="C153" s="86" t="str">
        <f t="shared" si="24"/>
        <v>20-24|14</v>
      </c>
      <c r="D153" s="86">
        <v>4</v>
      </c>
      <c r="E153" s="86" t="s">
        <v>44</v>
      </c>
      <c r="H153" s="93" t="s">
        <v>65</v>
      </c>
      <c r="I153" s="86">
        <v>0</v>
      </c>
      <c r="J153" s="86" t="str">
        <f t="shared" si="25"/>
        <v>30-34|0</v>
      </c>
      <c r="K153" s="86">
        <v>1</v>
      </c>
      <c r="L153" s="86" t="s">
        <v>41</v>
      </c>
      <c r="O153" s="87" t="s">
        <v>64</v>
      </c>
      <c r="P153" s="86">
        <v>1</v>
      </c>
      <c r="Q153" s="86" t="str">
        <f t="shared" si="26"/>
        <v>25-29|1</v>
      </c>
      <c r="R153" s="86">
        <v>1</v>
      </c>
      <c r="S153" s="86" t="s">
        <v>41</v>
      </c>
      <c r="V153" s="87" t="s">
        <v>66</v>
      </c>
      <c r="W153" s="86">
        <v>13</v>
      </c>
      <c r="X153" s="86" t="str">
        <f t="shared" si="27"/>
        <v>35-44|13</v>
      </c>
      <c r="Y153" s="86">
        <v>7</v>
      </c>
      <c r="Z153" s="86" t="s">
        <v>47</v>
      </c>
      <c r="AC153" s="87" t="s">
        <v>63</v>
      </c>
      <c r="AD153" s="86">
        <v>32</v>
      </c>
      <c r="AE153" s="86" t="str">
        <f t="shared" si="28"/>
        <v>20-24|32</v>
      </c>
      <c r="AF153" s="86">
        <v>10</v>
      </c>
      <c r="AG153" s="86" t="s">
        <v>50</v>
      </c>
      <c r="AJ153" s="87" t="s">
        <v>67</v>
      </c>
      <c r="AK153" s="86">
        <v>10</v>
      </c>
      <c r="AL153" s="86" t="str">
        <f t="shared" si="29"/>
        <v>45-54|10</v>
      </c>
      <c r="AM153" s="86">
        <v>7</v>
      </c>
      <c r="AN153" s="86" t="s">
        <v>47</v>
      </c>
      <c r="AQ153" s="87" t="s">
        <v>63</v>
      </c>
      <c r="AR153" s="86">
        <v>26</v>
      </c>
      <c r="AS153" s="86" t="str">
        <f t="shared" si="30"/>
        <v>20-24|26</v>
      </c>
      <c r="AT153" s="86">
        <v>7</v>
      </c>
      <c r="AU153" s="86" t="s">
        <v>47</v>
      </c>
      <c r="AX153" s="87" t="s">
        <v>66</v>
      </c>
      <c r="AY153" s="86">
        <v>13</v>
      </c>
      <c r="AZ153" s="86" t="str">
        <f t="shared" si="31"/>
        <v>35-44|13</v>
      </c>
      <c r="BA153" s="89">
        <v>9</v>
      </c>
      <c r="BB153" s="89" t="s">
        <v>49</v>
      </c>
      <c r="BE153" s="87" t="s">
        <v>803</v>
      </c>
      <c r="BF153" s="86">
        <v>12</v>
      </c>
      <c r="BG153" s="86" t="str">
        <f t="shared" si="32"/>
        <v>18-19|12</v>
      </c>
      <c r="BH153" s="86">
        <v>1</v>
      </c>
      <c r="BI153" s="86" t="s">
        <v>41</v>
      </c>
      <c r="BL153" s="87" t="s">
        <v>69</v>
      </c>
      <c r="BM153" s="86">
        <v>12</v>
      </c>
      <c r="BN153" s="86" t="str">
        <f t="shared" si="33"/>
        <v>65-69|12</v>
      </c>
      <c r="BO153" s="86">
        <v>13</v>
      </c>
      <c r="BP153" s="86" t="s">
        <v>53</v>
      </c>
      <c r="BS153" s="87" t="s">
        <v>69</v>
      </c>
      <c r="BT153" s="86">
        <v>12</v>
      </c>
      <c r="BU153" s="86" t="str">
        <f t="shared" si="34"/>
        <v>65-69|12</v>
      </c>
      <c r="BV153" s="86">
        <v>15</v>
      </c>
      <c r="BW153" s="86" t="s">
        <v>55</v>
      </c>
      <c r="BZ153" s="87" t="s">
        <v>69</v>
      </c>
      <c r="CA153" s="86">
        <v>12</v>
      </c>
      <c r="CB153" s="86" t="str">
        <f t="shared" si="35"/>
        <v>65-69|12</v>
      </c>
      <c r="CC153" s="86">
        <v>16</v>
      </c>
      <c r="CD153" s="86" t="s">
        <v>56</v>
      </c>
    </row>
    <row r="154" spans="1:82">
      <c r="A154" s="87" t="s">
        <v>63</v>
      </c>
      <c r="B154" s="86">
        <v>15</v>
      </c>
      <c r="C154" s="86" t="str">
        <f t="shared" si="24"/>
        <v>20-24|15</v>
      </c>
      <c r="D154" s="86">
        <v>4</v>
      </c>
      <c r="E154" s="86" t="s">
        <v>44</v>
      </c>
      <c r="H154" s="87" t="s">
        <v>65</v>
      </c>
      <c r="I154" s="86">
        <v>1</v>
      </c>
      <c r="J154" s="86" t="str">
        <f t="shared" si="25"/>
        <v>30-34|1</v>
      </c>
      <c r="K154" s="86">
        <v>1</v>
      </c>
      <c r="L154" s="86" t="s">
        <v>41</v>
      </c>
      <c r="O154" s="87" t="s">
        <v>64</v>
      </c>
      <c r="P154" s="86">
        <v>2</v>
      </c>
      <c r="Q154" s="86" t="str">
        <f t="shared" si="26"/>
        <v>25-29|2</v>
      </c>
      <c r="R154" s="86">
        <v>1</v>
      </c>
      <c r="S154" s="86" t="s">
        <v>41</v>
      </c>
      <c r="V154" s="87" t="s">
        <v>66</v>
      </c>
      <c r="W154" s="86">
        <v>14</v>
      </c>
      <c r="X154" s="86" t="str">
        <f t="shared" si="27"/>
        <v>35-44|14</v>
      </c>
      <c r="Y154" s="86">
        <v>8</v>
      </c>
      <c r="Z154" s="86" t="s">
        <v>48</v>
      </c>
      <c r="AC154" s="87" t="s">
        <v>63</v>
      </c>
      <c r="AD154" s="86">
        <v>33</v>
      </c>
      <c r="AE154" s="86" t="str">
        <f t="shared" si="28"/>
        <v>20-24|33</v>
      </c>
      <c r="AF154" s="86">
        <v>10</v>
      </c>
      <c r="AG154" s="86" t="s">
        <v>50</v>
      </c>
      <c r="AJ154" s="87" t="s">
        <v>67</v>
      </c>
      <c r="AK154" s="86">
        <v>11</v>
      </c>
      <c r="AL154" s="86" t="str">
        <f t="shared" si="29"/>
        <v>45-54|11</v>
      </c>
      <c r="AM154" s="86">
        <v>7</v>
      </c>
      <c r="AN154" s="86" t="s">
        <v>47</v>
      </c>
      <c r="AQ154" s="87" t="s">
        <v>63</v>
      </c>
      <c r="AR154" s="86">
        <v>27</v>
      </c>
      <c r="AS154" s="86" t="str">
        <f t="shared" si="30"/>
        <v>20-24|27</v>
      </c>
      <c r="AT154" s="86">
        <v>8</v>
      </c>
      <c r="AU154" s="86" t="s">
        <v>48</v>
      </c>
      <c r="AX154" s="87" t="s">
        <v>66</v>
      </c>
      <c r="AY154" s="86">
        <v>14</v>
      </c>
      <c r="AZ154" s="86" t="str">
        <f t="shared" si="31"/>
        <v>35-44|14</v>
      </c>
      <c r="BA154" s="89">
        <v>9</v>
      </c>
      <c r="BB154" s="89" t="s">
        <v>49</v>
      </c>
      <c r="BE154" s="87" t="s">
        <v>803</v>
      </c>
      <c r="BF154" s="86">
        <v>13</v>
      </c>
      <c r="BG154" s="86" t="str">
        <f t="shared" si="32"/>
        <v>18-19|13</v>
      </c>
      <c r="BH154" s="86">
        <v>1</v>
      </c>
      <c r="BI154" s="86" t="s">
        <v>41</v>
      </c>
      <c r="BL154" s="87" t="s">
        <v>69</v>
      </c>
      <c r="BM154" s="86">
        <v>13</v>
      </c>
      <c r="BN154" s="86" t="str">
        <f t="shared" si="33"/>
        <v>65-69|13</v>
      </c>
      <c r="BO154" s="86">
        <v>14</v>
      </c>
      <c r="BP154" s="86" t="s">
        <v>54</v>
      </c>
      <c r="BS154" s="87" t="s">
        <v>69</v>
      </c>
      <c r="BT154" s="86">
        <v>13</v>
      </c>
      <c r="BU154" s="86" t="str">
        <f t="shared" si="34"/>
        <v>65-69|13</v>
      </c>
      <c r="BV154" s="86">
        <v>16</v>
      </c>
      <c r="BW154" s="86" t="s">
        <v>56</v>
      </c>
      <c r="BZ154" s="87" t="s">
        <v>69</v>
      </c>
      <c r="CA154" s="86">
        <v>13</v>
      </c>
      <c r="CB154" s="86" t="str">
        <f t="shared" si="35"/>
        <v>65-69|13</v>
      </c>
      <c r="CC154" s="86">
        <v>18</v>
      </c>
      <c r="CD154" s="86" t="s">
        <v>58</v>
      </c>
    </row>
    <row r="155" spans="1:82">
      <c r="A155" s="87" t="s">
        <v>63</v>
      </c>
      <c r="B155" s="86">
        <v>16</v>
      </c>
      <c r="C155" s="86" t="str">
        <f t="shared" si="24"/>
        <v>20-24|16</v>
      </c>
      <c r="D155" s="86">
        <v>4</v>
      </c>
      <c r="E155" s="86" t="s">
        <v>44</v>
      </c>
      <c r="H155" s="87" t="s">
        <v>65</v>
      </c>
      <c r="I155" s="86">
        <v>2</v>
      </c>
      <c r="J155" s="86" t="str">
        <f t="shared" si="25"/>
        <v>30-34|2</v>
      </c>
      <c r="K155" s="86">
        <v>1</v>
      </c>
      <c r="L155" s="86" t="s">
        <v>41</v>
      </c>
      <c r="O155" s="87" t="s">
        <v>64</v>
      </c>
      <c r="P155" s="86">
        <v>3</v>
      </c>
      <c r="Q155" s="86" t="str">
        <f t="shared" si="26"/>
        <v>25-29|3</v>
      </c>
      <c r="R155" s="86">
        <v>1</v>
      </c>
      <c r="S155" s="86" t="s">
        <v>41</v>
      </c>
      <c r="V155" s="87" t="s">
        <v>66</v>
      </c>
      <c r="W155" s="86">
        <v>15</v>
      </c>
      <c r="X155" s="86" t="str">
        <f t="shared" si="27"/>
        <v>35-44|15</v>
      </c>
      <c r="Y155" s="86">
        <v>8</v>
      </c>
      <c r="Z155" s="86" t="s">
        <v>48</v>
      </c>
      <c r="AC155" s="87" t="s">
        <v>63</v>
      </c>
      <c r="AD155" s="86">
        <v>34</v>
      </c>
      <c r="AE155" s="86" t="str">
        <f t="shared" si="28"/>
        <v>20-24|34</v>
      </c>
      <c r="AF155" s="86">
        <v>10</v>
      </c>
      <c r="AG155" s="86" t="s">
        <v>50</v>
      </c>
      <c r="AJ155" s="87" t="s">
        <v>67</v>
      </c>
      <c r="AK155" s="86">
        <v>12</v>
      </c>
      <c r="AL155" s="86" t="str">
        <f t="shared" si="29"/>
        <v>45-54|12</v>
      </c>
      <c r="AM155" s="86">
        <v>8</v>
      </c>
      <c r="AN155" s="86" t="s">
        <v>48</v>
      </c>
      <c r="AQ155" s="87" t="s">
        <v>63</v>
      </c>
      <c r="AR155" s="86">
        <v>28</v>
      </c>
      <c r="AS155" s="86" t="str">
        <f t="shared" si="30"/>
        <v>20-24|28</v>
      </c>
      <c r="AT155" s="86">
        <v>8</v>
      </c>
      <c r="AU155" s="86" t="s">
        <v>48</v>
      </c>
      <c r="AX155" s="87" t="s">
        <v>66</v>
      </c>
      <c r="AY155" s="86">
        <v>15</v>
      </c>
      <c r="AZ155" s="86" t="str">
        <f t="shared" si="31"/>
        <v>35-44|15</v>
      </c>
      <c r="BA155" s="89">
        <v>10</v>
      </c>
      <c r="BB155" s="86" t="s">
        <v>50</v>
      </c>
      <c r="BE155" s="87" t="s">
        <v>803</v>
      </c>
      <c r="BF155" s="86">
        <v>14</v>
      </c>
      <c r="BG155" s="86" t="str">
        <f t="shared" si="32"/>
        <v>18-19|14</v>
      </c>
      <c r="BH155" s="86">
        <v>1</v>
      </c>
      <c r="BI155" s="86" t="s">
        <v>41</v>
      </c>
      <c r="BL155" s="87" t="s">
        <v>69</v>
      </c>
      <c r="BM155" s="86">
        <v>14</v>
      </c>
      <c r="BN155" s="86" t="str">
        <f t="shared" si="33"/>
        <v>65-69|14</v>
      </c>
      <c r="BO155" s="86">
        <v>15</v>
      </c>
      <c r="BP155" s="86" t="s">
        <v>55</v>
      </c>
      <c r="BS155" s="87" t="s">
        <v>69</v>
      </c>
      <c r="BT155" s="86">
        <v>14</v>
      </c>
      <c r="BU155" s="86" t="str">
        <f t="shared" si="34"/>
        <v>65-69|14</v>
      </c>
      <c r="BV155" s="86">
        <v>17</v>
      </c>
      <c r="BW155" s="86" t="s">
        <v>57</v>
      </c>
      <c r="BZ155" s="87" t="s">
        <v>69</v>
      </c>
      <c r="CA155" s="86">
        <v>14</v>
      </c>
      <c r="CB155" s="86" t="str">
        <f t="shared" si="35"/>
        <v>65-69|14</v>
      </c>
      <c r="CC155" s="86">
        <v>19</v>
      </c>
      <c r="CD155" s="89" t="s">
        <v>59</v>
      </c>
    </row>
    <row r="156" spans="1:82">
      <c r="A156" s="87" t="s">
        <v>63</v>
      </c>
      <c r="B156" s="86">
        <v>17</v>
      </c>
      <c r="C156" s="86" t="str">
        <f t="shared" si="24"/>
        <v>20-24|17</v>
      </c>
      <c r="D156" s="86">
        <v>4</v>
      </c>
      <c r="E156" s="86" t="s">
        <v>44</v>
      </c>
      <c r="H156" s="87" t="s">
        <v>65</v>
      </c>
      <c r="I156" s="86">
        <v>3</v>
      </c>
      <c r="J156" s="86" t="str">
        <f t="shared" si="25"/>
        <v>30-34|3</v>
      </c>
      <c r="K156" s="86">
        <v>1</v>
      </c>
      <c r="L156" s="86" t="s">
        <v>41</v>
      </c>
      <c r="O156" s="87" t="s">
        <v>64</v>
      </c>
      <c r="P156" s="86">
        <v>4</v>
      </c>
      <c r="Q156" s="86" t="str">
        <f t="shared" si="26"/>
        <v>25-29|4</v>
      </c>
      <c r="R156" s="86">
        <v>1</v>
      </c>
      <c r="S156" s="86" t="s">
        <v>41</v>
      </c>
      <c r="V156" s="87" t="s">
        <v>66</v>
      </c>
      <c r="W156" s="86">
        <v>16</v>
      </c>
      <c r="X156" s="86" t="str">
        <f t="shared" si="27"/>
        <v>35-44|16</v>
      </c>
      <c r="Y156" s="86">
        <v>9</v>
      </c>
      <c r="Z156" s="86" t="s">
        <v>49</v>
      </c>
      <c r="AC156" s="87" t="s">
        <v>63</v>
      </c>
      <c r="AD156" s="86">
        <v>35</v>
      </c>
      <c r="AE156" s="86" t="str">
        <f t="shared" si="28"/>
        <v>20-24|35</v>
      </c>
      <c r="AF156" s="86">
        <v>11</v>
      </c>
      <c r="AG156" s="86" t="s">
        <v>51</v>
      </c>
      <c r="AJ156" s="87" t="s">
        <v>67</v>
      </c>
      <c r="AK156" s="86">
        <v>13</v>
      </c>
      <c r="AL156" s="86" t="str">
        <f t="shared" si="29"/>
        <v>45-54|13</v>
      </c>
      <c r="AM156" s="86">
        <v>9</v>
      </c>
      <c r="AN156" s="86" t="s">
        <v>49</v>
      </c>
      <c r="AQ156" s="87" t="s">
        <v>63</v>
      </c>
      <c r="AR156" s="86">
        <v>29</v>
      </c>
      <c r="AS156" s="86" t="str">
        <f t="shared" si="30"/>
        <v>20-24|29</v>
      </c>
      <c r="AT156" s="86">
        <v>8</v>
      </c>
      <c r="AU156" s="86" t="s">
        <v>48</v>
      </c>
      <c r="AX156" s="87" t="s">
        <v>66</v>
      </c>
      <c r="AY156" s="86">
        <v>16</v>
      </c>
      <c r="AZ156" s="86" t="str">
        <f t="shared" si="31"/>
        <v>35-44|16</v>
      </c>
      <c r="BA156" s="89">
        <v>11</v>
      </c>
      <c r="BB156" s="86" t="s">
        <v>51</v>
      </c>
      <c r="BE156" s="87" t="s">
        <v>803</v>
      </c>
      <c r="BF156" s="86">
        <v>15</v>
      </c>
      <c r="BG156" s="86" t="str">
        <f t="shared" si="32"/>
        <v>18-19|15</v>
      </c>
      <c r="BH156" s="86">
        <v>1</v>
      </c>
      <c r="BI156" s="86" t="s">
        <v>41</v>
      </c>
      <c r="BL156" s="87" t="s">
        <v>69</v>
      </c>
      <c r="BM156" s="86">
        <v>15</v>
      </c>
      <c r="BN156" s="86" t="str">
        <f t="shared" si="33"/>
        <v>65-69|15</v>
      </c>
      <c r="BO156" s="86">
        <v>17</v>
      </c>
      <c r="BP156" s="86" t="s">
        <v>57</v>
      </c>
      <c r="BS156" s="87" t="s">
        <v>69</v>
      </c>
      <c r="BT156" s="86">
        <v>15</v>
      </c>
      <c r="BU156" s="86" t="str">
        <f t="shared" si="34"/>
        <v>65-69|15</v>
      </c>
      <c r="BV156" s="86">
        <v>18</v>
      </c>
      <c r="BW156" s="86" t="s">
        <v>58</v>
      </c>
      <c r="BZ156" s="87" t="s">
        <v>69</v>
      </c>
      <c r="CA156" s="86">
        <v>15</v>
      </c>
      <c r="CB156" s="86" t="str">
        <f t="shared" si="35"/>
        <v>65-69|15</v>
      </c>
      <c r="CC156" s="86">
        <v>19</v>
      </c>
      <c r="CD156" s="89" t="s">
        <v>59</v>
      </c>
    </row>
    <row r="157" spans="1:82">
      <c r="A157" s="87" t="s">
        <v>63</v>
      </c>
      <c r="B157" s="86">
        <v>18</v>
      </c>
      <c r="C157" s="86" t="str">
        <f t="shared" si="24"/>
        <v>20-24|18</v>
      </c>
      <c r="D157" s="86">
        <v>4</v>
      </c>
      <c r="E157" s="86" t="s">
        <v>44</v>
      </c>
      <c r="H157" s="87" t="s">
        <v>65</v>
      </c>
      <c r="I157" s="86">
        <v>4</v>
      </c>
      <c r="J157" s="86" t="str">
        <f t="shared" si="25"/>
        <v>30-34|4</v>
      </c>
      <c r="K157" s="86">
        <v>1</v>
      </c>
      <c r="L157" s="86" t="s">
        <v>41</v>
      </c>
      <c r="O157" s="87" t="s">
        <v>64</v>
      </c>
      <c r="P157" s="86">
        <v>5</v>
      </c>
      <c r="Q157" s="86" t="str">
        <f t="shared" si="26"/>
        <v>25-29|5</v>
      </c>
      <c r="R157" s="86">
        <v>1</v>
      </c>
      <c r="S157" s="86" t="s">
        <v>41</v>
      </c>
      <c r="V157" s="87" t="s">
        <v>66</v>
      </c>
      <c r="W157" s="86">
        <v>17</v>
      </c>
      <c r="X157" s="86" t="str">
        <f t="shared" si="27"/>
        <v>35-44|17</v>
      </c>
      <c r="Y157" s="86">
        <v>9</v>
      </c>
      <c r="Z157" s="86" t="s">
        <v>49</v>
      </c>
      <c r="AC157" s="87" t="s">
        <v>63</v>
      </c>
      <c r="AD157" s="86">
        <v>36</v>
      </c>
      <c r="AE157" s="86" t="str">
        <f t="shared" si="28"/>
        <v>20-24|36</v>
      </c>
      <c r="AF157" s="86">
        <v>11</v>
      </c>
      <c r="AG157" s="86" t="s">
        <v>51</v>
      </c>
      <c r="AJ157" s="87" t="s">
        <v>67</v>
      </c>
      <c r="AK157" s="86">
        <v>14</v>
      </c>
      <c r="AL157" s="86" t="str">
        <f t="shared" si="29"/>
        <v>45-54|14</v>
      </c>
      <c r="AM157" s="86">
        <v>10</v>
      </c>
      <c r="AN157" s="86" t="s">
        <v>50</v>
      </c>
      <c r="AQ157" s="87" t="s">
        <v>63</v>
      </c>
      <c r="AR157" s="86">
        <v>30</v>
      </c>
      <c r="AS157" s="86" t="str">
        <f t="shared" si="30"/>
        <v>20-24|30</v>
      </c>
      <c r="AT157" s="86">
        <v>9</v>
      </c>
      <c r="AU157" s="86" t="s">
        <v>49</v>
      </c>
      <c r="AX157" s="87" t="s">
        <v>66</v>
      </c>
      <c r="AY157" s="86">
        <v>17</v>
      </c>
      <c r="AZ157" s="86" t="str">
        <f t="shared" si="31"/>
        <v>35-44|17</v>
      </c>
      <c r="BA157" s="89">
        <v>12</v>
      </c>
      <c r="BB157" s="86" t="s">
        <v>52</v>
      </c>
      <c r="BE157" s="87" t="s">
        <v>803</v>
      </c>
      <c r="BF157" s="86">
        <v>16</v>
      </c>
      <c r="BG157" s="86" t="str">
        <f t="shared" si="32"/>
        <v>18-19|16</v>
      </c>
      <c r="BH157" s="86">
        <v>1</v>
      </c>
      <c r="BI157" s="86" t="s">
        <v>41</v>
      </c>
      <c r="BL157" s="87" t="s">
        <v>69</v>
      </c>
      <c r="BM157" s="86">
        <v>16</v>
      </c>
      <c r="BN157" s="86" t="str">
        <f t="shared" si="33"/>
        <v>65-69|16</v>
      </c>
      <c r="BO157" s="86">
        <v>19</v>
      </c>
      <c r="BP157" s="89" t="s">
        <v>59</v>
      </c>
      <c r="BS157" s="87" t="s">
        <v>69</v>
      </c>
      <c r="BT157" s="86">
        <v>16</v>
      </c>
      <c r="BU157" s="86" t="str">
        <f t="shared" si="34"/>
        <v>65-69|16</v>
      </c>
      <c r="BV157" s="86">
        <v>19</v>
      </c>
      <c r="BW157" s="89" t="s">
        <v>59</v>
      </c>
      <c r="BZ157" s="87" t="s">
        <v>69</v>
      </c>
      <c r="CA157" s="86">
        <v>16</v>
      </c>
      <c r="CB157" s="86" t="str">
        <f t="shared" si="35"/>
        <v>65-69|16</v>
      </c>
      <c r="CC157" s="86">
        <v>19</v>
      </c>
      <c r="CD157" s="89" t="s">
        <v>59</v>
      </c>
    </row>
    <row r="158" spans="1:82">
      <c r="A158" s="87" t="s">
        <v>63</v>
      </c>
      <c r="B158" s="86">
        <v>19</v>
      </c>
      <c r="C158" s="86" t="str">
        <f t="shared" si="24"/>
        <v>20-24|19</v>
      </c>
      <c r="D158" s="86">
        <v>5</v>
      </c>
      <c r="E158" s="86" t="s">
        <v>45</v>
      </c>
      <c r="H158" s="87" t="s">
        <v>65</v>
      </c>
      <c r="I158" s="86">
        <v>5</v>
      </c>
      <c r="J158" s="86" t="str">
        <f t="shared" si="25"/>
        <v>30-34|5</v>
      </c>
      <c r="K158" s="86">
        <v>1</v>
      </c>
      <c r="L158" s="86" t="s">
        <v>41</v>
      </c>
      <c r="O158" s="87" t="s">
        <v>64</v>
      </c>
      <c r="P158" s="86">
        <v>6</v>
      </c>
      <c r="Q158" s="86" t="str">
        <f t="shared" si="26"/>
        <v>25-29|6</v>
      </c>
      <c r="R158" s="86">
        <v>1</v>
      </c>
      <c r="S158" s="86" t="s">
        <v>41</v>
      </c>
      <c r="V158" s="87" t="s">
        <v>66</v>
      </c>
      <c r="W158" s="86">
        <v>18</v>
      </c>
      <c r="X158" s="86" t="str">
        <f t="shared" si="27"/>
        <v>35-44|18</v>
      </c>
      <c r="Y158" s="86">
        <v>10</v>
      </c>
      <c r="Z158" s="86" t="s">
        <v>50</v>
      </c>
      <c r="AC158" s="87" t="s">
        <v>63</v>
      </c>
      <c r="AD158" s="86">
        <v>37</v>
      </c>
      <c r="AE158" s="86" t="str">
        <f t="shared" si="28"/>
        <v>20-24|37</v>
      </c>
      <c r="AF158" s="86">
        <v>11</v>
      </c>
      <c r="AG158" s="86" t="s">
        <v>51</v>
      </c>
      <c r="AJ158" s="87" t="s">
        <v>67</v>
      </c>
      <c r="AK158" s="86">
        <v>15</v>
      </c>
      <c r="AL158" s="86" t="str">
        <f t="shared" si="29"/>
        <v>45-54|15</v>
      </c>
      <c r="AM158" s="86">
        <v>10</v>
      </c>
      <c r="AN158" s="86" t="s">
        <v>50</v>
      </c>
      <c r="AQ158" s="87" t="s">
        <v>63</v>
      </c>
      <c r="AR158" s="86">
        <v>31</v>
      </c>
      <c r="AS158" s="86" t="str">
        <f t="shared" si="30"/>
        <v>20-24|31</v>
      </c>
      <c r="AT158" s="86">
        <v>9</v>
      </c>
      <c r="AU158" s="86" t="s">
        <v>49</v>
      </c>
      <c r="AX158" s="87" t="s">
        <v>66</v>
      </c>
      <c r="AY158" s="86">
        <v>18</v>
      </c>
      <c r="AZ158" s="86" t="str">
        <f t="shared" si="31"/>
        <v>35-44|18</v>
      </c>
      <c r="BA158" s="89">
        <v>12</v>
      </c>
      <c r="BB158" s="86" t="s">
        <v>52</v>
      </c>
      <c r="BE158" s="87" t="s">
        <v>803</v>
      </c>
      <c r="BF158" s="86">
        <v>17</v>
      </c>
      <c r="BG158" s="86" t="str">
        <f t="shared" si="32"/>
        <v>18-19|17</v>
      </c>
      <c r="BH158" s="86">
        <v>1</v>
      </c>
      <c r="BI158" s="86" t="s">
        <v>41</v>
      </c>
      <c r="BL158" s="93" t="s">
        <v>70</v>
      </c>
      <c r="BM158" s="86">
        <v>0</v>
      </c>
      <c r="BN158" s="86" t="str">
        <f t="shared" si="33"/>
        <v>70-74|0</v>
      </c>
      <c r="BO158" s="86">
        <v>1</v>
      </c>
      <c r="BP158" s="86" t="s">
        <v>41</v>
      </c>
      <c r="BS158" s="93" t="s">
        <v>70</v>
      </c>
      <c r="BT158" s="86">
        <v>0</v>
      </c>
      <c r="BU158" s="86" t="str">
        <f t="shared" si="34"/>
        <v>70-74|0</v>
      </c>
      <c r="BV158" s="86">
        <v>1</v>
      </c>
      <c r="BW158" s="86" t="s">
        <v>41</v>
      </c>
      <c r="BZ158" s="93" t="s">
        <v>70</v>
      </c>
      <c r="CA158" s="86">
        <v>0</v>
      </c>
      <c r="CB158" s="86" t="str">
        <f t="shared" si="35"/>
        <v>70-74|0</v>
      </c>
      <c r="CC158" s="86">
        <v>1</v>
      </c>
      <c r="CD158" s="86" t="s">
        <v>41</v>
      </c>
    </row>
    <row r="159" spans="1:82">
      <c r="A159" s="87" t="s">
        <v>63</v>
      </c>
      <c r="B159" s="86">
        <v>20</v>
      </c>
      <c r="C159" s="86" t="str">
        <f t="shared" si="24"/>
        <v>20-24|20</v>
      </c>
      <c r="D159" s="86">
        <v>5</v>
      </c>
      <c r="E159" s="86" t="s">
        <v>45</v>
      </c>
      <c r="H159" s="87" t="s">
        <v>65</v>
      </c>
      <c r="I159" s="86">
        <v>6</v>
      </c>
      <c r="J159" s="86" t="str">
        <f t="shared" si="25"/>
        <v>30-34|6</v>
      </c>
      <c r="K159" s="86">
        <v>1</v>
      </c>
      <c r="L159" s="86" t="s">
        <v>41</v>
      </c>
      <c r="O159" s="87" t="s">
        <v>64</v>
      </c>
      <c r="P159" s="86">
        <v>7</v>
      </c>
      <c r="Q159" s="86" t="str">
        <f t="shared" si="26"/>
        <v>25-29|7</v>
      </c>
      <c r="R159" s="86">
        <v>1</v>
      </c>
      <c r="S159" s="86" t="s">
        <v>41</v>
      </c>
      <c r="V159" s="87" t="s">
        <v>66</v>
      </c>
      <c r="W159" s="86">
        <v>19</v>
      </c>
      <c r="X159" s="86" t="str">
        <f t="shared" si="27"/>
        <v>35-44|19</v>
      </c>
      <c r="Y159" s="86">
        <v>10</v>
      </c>
      <c r="Z159" s="86" t="s">
        <v>50</v>
      </c>
      <c r="AC159" s="87" t="s">
        <v>63</v>
      </c>
      <c r="AD159" s="86">
        <v>38</v>
      </c>
      <c r="AE159" s="86" t="str">
        <f t="shared" si="28"/>
        <v>20-24|38</v>
      </c>
      <c r="AF159" s="86">
        <v>12</v>
      </c>
      <c r="AG159" s="86" t="s">
        <v>52</v>
      </c>
      <c r="AJ159" s="87" t="s">
        <v>67</v>
      </c>
      <c r="AK159" s="86">
        <v>16</v>
      </c>
      <c r="AL159" s="86" t="str">
        <f t="shared" si="29"/>
        <v>45-54|16</v>
      </c>
      <c r="AM159" s="86">
        <v>11</v>
      </c>
      <c r="AN159" s="86" t="s">
        <v>51</v>
      </c>
      <c r="AQ159" s="87" t="s">
        <v>63</v>
      </c>
      <c r="AR159" s="86">
        <v>32</v>
      </c>
      <c r="AS159" s="86" t="str">
        <f t="shared" si="30"/>
        <v>20-24|32</v>
      </c>
      <c r="AT159" s="86">
        <v>9</v>
      </c>
      <c r="AU159" s="86" t="s">
        <v>49</v>
      </c>
      <c r="AX159" s="87" t="s">
        <v>66</v>
      </c>
      <c r="AY159" s="86">
        <v>19</v>
      </c>
      <c r="AZ159" s="86" t="str">
        <f t="shared" si="31"/>
        <v>35-44|19</v>
      </c>
      <c r="BA159" s="89">
        <v>13</v>
      </c>
      <c r="BB159" s="86" t="s">
        <v>53</v>
      </c>
      <c r="BE159" s="87" t="s">
        <v>803</v>
      </c>
      <c r="BF159" s="86">
        <v>18</v>
      </c>
      <c r="BG159" s="86" t="str">
        <f t="shared" si="32"/>
        <v>18-19|18</v>
      </c>
      <c r="BH159" s="86">
        <v>1</v>
      </c>
      <c r="BI159" s="86" t="s">
        <v>41</v>
      </c>
      <c r="BL159" s="87" t="s">
        <v>70</v>
      </c>
      <c r="BM159" s="86">
        <v>1</v>
      </c>
      <c r="BN159" s="86" t="str">
        <f t="shared" si="33"/>
        <v>70-74|1</v>
      </c>
      <c r="BO159" s="86">
        <v>1</v>
      </c>
      <c r="BP159" s="86" t="s">
        <v>41</v>
      </c>
      <c r="BS159" s="87" t="s">
        <v>70</v>
      </c>
      <c r="BT159" s="86">
        <v>1</v>
      </c>
      <c r="BU159" s="86" t="str">
        <f t="shared" si="34"/>
        <v>70-74|1</v>
      </c>
      <c r="BV159" s="86">
        <v>1</v>
      </c>
      <c r="BW159" s="86" t="s">
        <v>41</v>
      </c>
      <c r="BZ159" s="87" t="s">
        <v>70</v>
      </c>
      <c r="CA159" s="86">
        <v>1</v>
      </c>
      <c r="CB159" s="86" t="str">
        <f t="shared" si="35"/>
        <v>70-74|1</v>
      </c>
      <c r="CC159" s="86">
        <v>2</v>
      </c>
      <c r="CD159" s="86" t="s">
        <v>42</v>
      </c>
    </row>
    <row r="160" spans="1:82">
      <c r="A160" s="87" t="s">
        <v>63</v>
      </c>
      <c r="B160" s="86">
        <v>21</v>
      </c>
      <c r="C160" s="86" t="str">
        <f t="shared" si="24"/>
        <v>20-24|21</v>
      </c>
      <c r="D160" s="86">
        <v>5</v>
      </c>
      <c r="E160" s="86" t="s">
        <v>45</v>
      </c>
      <c r="H160" s="87" t="s">
        <v>65</v>
      </c>
      <c r="I160" s="86">
        <v>7</v>
      </c>
      <c r="J160" s="86" t="str">
        <f t="shared" si="25"/>
        <v>30-34|7</v>
      </c>
      <c r="K160" s="86">
        <v>1</v>
      </c>
      <c r="L160" s="89" t="s">
        <v>41</v>
      </c>
      <c r="O160" s="87" t="s">
        <v>64</v>
      </c>
      <c r="P160" s="86">
        <v>8</v>
      </c>
      <c r="Q160" s="86" t="str">
        <f t="shared" si="26"/>
        <v>25-29|8</v>
      </c>
      <c r="R160" s="86">
        <v>1</v>
      </c>
      <c r="S160" s="86" t="s">
        <v>41</v>
      </c>
      <c r="V160" s="87" t="s">
        <v>66</v>
      </c>
      <c r="W160" s="86">
        <v>20</v>
      </c>
      <c r="X160" s="86" t="str">
        <f t="shared" si="27"/>
        <v>35-44|20</v>
      </c>
      <c r="Y160" s="86">
        <v>11</v>
      </c>
      <c r="Z160" s="86" t="s">
        <v>51</v>
      </c>
      <c r="AC160" s="87" t="s">
        <v>63</v>
      </c>
      <c r="AD160" s="86">
        <v>39</v>
      </c>
      <c r="AE160" s="86" t="str">
        <f t="shared" si="28"/>
        <v>20-24|39</v>
      </c>
      <c r="AF160" s="86">
        <v>12</v>
      </c>
      <c r="AG160" s="86" t="s">
        <v>52</v>
      </c>
      <c r="AJ160" s="87" t="s">
        <v>67</v>
      </c>
      <c r="AK160" s="86">
        <v>17</v>
      </c>
      <c r="AL160" s="86" t="str">
        <f t="shared" si="29"/>
        <v>45-54|17</v>
      </c>
      <c r="AM160" s="86">
        <v>12</v>
      </c>
      <c r="AN160" s="86" t="s">
        <v>52</v>
      </c>
      <c r="AQ160" s="87" t="s">
        <v>63</v>
      </c>
      <c r="AR160" s="86">
        <v>33</v>
      </c>
      <c r="AS160" s="86" t="str">
        <f t="shared" si="30"/>
        <v>20-24|33</v>
      </c>
      <c r="AT160" s="86">
        <v>10</v>
      </c>
      <c r="AU160" s="86" t="s">
        <v>50</v>
      </c>
      <c r="AX160" s="87" t="s">
        <v>66</v>
      </c>
      <c r="AY160" s="86">
        <v>20</v>
      </c>
      <c r="AZ160" s="86" t="str">
        <f t="shared" si="31"/>
        <v>35-44|20</v>
      </c>
      <c r="BA160" s="89">
        <v>14</v>
      </c>
      <c r="BB160" s="86" t="s">
        <v>54</v>
      </c>
      <c r="BE160" s="87" t="s">
        <v>803</v>
      </c>
      <c r="BF160" s="86">
        <v>19</v>
      </c>
      <c r="BG160" s="86" t="str">
        <f t="shared" si="32"/>
        <v>18-19|19</v>
      </c>
      <c r="BH160" s="86">
        <v>1</v>
      </c>
      <c r="BI160" s="86" t="s">
        <v>41</v>
      </c>
      <c r="BL160" s="87" t="s">
        <v>70</v>
      </c>
      <c r="BM160" s="86">
        <v>2</v>
      </c>
      <c r="BN160" s="86" t="str">
        <f t="shared" si="33"/>
        <v>70-74|2</v>
      </c>
      <c r="BO160" s="86">
        <v>1</v>
      </c>
      <c r="BP160" s="86" t="s">
        <v>41</v>
      </c>
      <c r="BS160" s="87" t="s">
        <v>70</v>
      </c>
      <c r="BT160" s="86">
        <v>2</v>
      </c>
      <c r="BU160" s="86" t="str">
        <f t="shared" si="34"/>
        <v>70-74|2</v>
      </c>
      <c r="BV160" s="86">
        <v>2</v>
      </c>
      <c r="BW160" s="86" t="s">
        <v>42</v>
      </c>
      <c r="BZ160" s="87" t="s">
        <v>70</v>
      </c>
      <c r="CA160" s="86">
        <v>2</v>
      </c>
      <c r="CB160" s="86" t="str">
        <f t="shared" si="35"/>
        <v>70-74|2</v>
      </c>
      <c r="CC160" s="86">
        <v>4</v>
      </c>
      <c r="CD160" s="86" t="s">
        <v>44</v>
      </c>
    </row>
    <row r="161" spans="1:82">
      <c r="A161" s="87" t="s">
        <v>63</v>
      </c>
      <c r="B161" s="86">
        <v>22</v>
      </c>
      <c r="C161" s="86" t="str">
        <f t="shared" si="24"/>
        <v>20-24|22</v>
      </c>
      <c r="D161" s="86">
        <v>5</v>
      </c>
      <c r="E161" s="86" t="s">
        <v>45</v>
      </c>
      <c r="H161" s="87" t="s">
        <v>65</v>
      </c>
      <c r="I161" s="86">
        <v>8</v>
      </c>
      <c r="J161" s="86" t="str">
        <f t="shared" si="25"/>
        <v>30-34|8</v>
      </c>
      <c r="K161" s="86">
        <v>2</v>
      </c>
      <c r="L161" s="86" t="s">
        <v>42</v>
      </c>
      <c r="O161" s="87" t="s">
        <v>64</v>
      </c>
      <c r="P161" s="86">
        <v>9</v>
      </c>
      <c r="Q161" s="86" t="str">
        <f t="shared" si="26"/>
        <v>25-29|9</v>
      </c>
      <c r="R161" s="86">
        <v>1</v>
      </c>
      <c r="S161" s="86" t="s">
        <v>41</v>
      </c>
      <c r="V161" s="87" t="s">
        <v>66</v>
      </c>
      <c r="W161" s="86">
        <v>21</v>
      </c>
      <c r="X161" s="86" t="str">
        <f t="shared" si="27"/>
        <v>35-44|21</v>
      </c>
      <c r="Y161" s="86">
        <v>12</v>
      </c>
      <c r="Z161" s="86" t="s">
        <v>52</v>
      </c>
      <c r="AC161" s="87" t="s">
        <v>63</v>
      </c>
      <c r="AD161" s="86">
        <v>40</v>
      </c>
      <c r="AE161" s="86" t="str">
        <f t="shared" si="28"/>
        <v>20-24|40</v>
      </c>
      <c r="AF161" s="86">
        <v>12</v>
      </c>
      <c r="AG161" s="86" t="s">
        <v>52</v>
      </c>
      <c r="AJ161" s="87" t="s">
        <v>67</v>
      </c>
      <c r="AK161" s="86">
        <v>18</v>
      </c>
      <c r="AL161" s="86" t="str">
        <f t="shared" si="29"/>
        <v>45-54|18</v>
      </c>
      <c r="AM161" s="86">
        <v>13</v>
      </c>
      <c r="AN161" s="89" t="s">
        <v>53</v>
      </c>
      <c r="AQ161" s="87" t="s">
        <v>63</v>
      </c>
      <c r="AR161" s="86">
        <v>34</v>
      </c>
      <c r="AS161" s="86" t="str">
        <f t="shared" si="30"/>
        <v>20-24|34</v>
      </c>
      <c r="AT161" s="86">
        <v>10</v>
      </c>
      <c r="AU161" s="86" t="s">
        <v>50</v>
      </c>
      <c r="AX161" s="87" t="s">
        <v>66</v>
      </c>
      <c r="AY161" s="86">
        <v>21</v>
      </c>
      <c r="AZ161" s="86" t="str">
        <f t="shared" si="31"/>
        <v>35-44|21</v>
      </c>
      <c r="BA161" s="89">
        <v>15</v>
      </c>
      <c r="BB161" s="86" t="s">
        <v>55</v>
      </c>
      <c r="BE161" s="87" t="s">
        <v>803</v>
      </c>
      <c r="BF161" s="86">
        <v>20</v>
      </c>
      <c r="BG161" s="86" t="str">
        <f t="shared" si="32"/>
        <v>18-19|20</v>
      </c>
      <c r="BH161" s="86">
        <v>1</v>
      </c>
      <c r="BI161" s="86" t="s">
        <v>41</v>
      </c>
      <c r="BL161" s="87" t="s">
        <v>70</v>
      </c>
      <c r="BM161" s="86">
        <v>3</v>
      </c>
      <c r="BN161" s="86" t="str">
        <f t="shared" si="33"/>
        <v>70-74|3</v>
      </c>
      <c r="BO161" s="86">
        <v>2</v>
      </c>
      <c r="BP161" s="86" t="s">
        <v>42</v>
      </c>
      <c r="BS161" s="87" t="s">
        <v>70</v>
      </c>
      <c r="BT161" s="86">
        <v>3</v>
      </c>
      <c r="BU161" s="86" t="str">
        <f t="shared" si="34"/>
        <v>70-74|3</v>
      </c>
      <c r="BV161" s="86">
        <v>3</v>
      </c>
      <c r="BW161" s="86" t="s">
        <v>43</v>
      </c>
      <c r="BZ161" s="87" t="s">
        <v>70</v>
      </c>
      <c r="CA161" s="86">
        <v>3</v>
      </c>
      <c r="CB161" s="86" t="str">
        <f t="shared" si="35"/>
        <v>70-74|3</v>
      </c>
      <c r="CC161" s="86">
        <v>5</v>
      </c>
      <c r="CD161" s="89" t="s">
        <v>45</v>
      </c>
    </row>
    <row r="162" spans="1:82">
      <c r="A162" s="87" t="s">
        <v>63</v>
      </c>
      <c r="B162" s="86">
        <v>23</v>
      </c>
      <c r="C162" s="86" t="str">
        <f t="shared" si="24"/>
        <v>20-24|23</v>
      </c>
      <c r="D162" s="86">
        <v>5</v>
      </c>
      <c r="E162" s="86" t="s">
        <v>45</v>
      </c>
      <c r="H162" s="87" t="s">
        <v>65</v>
      </c>
      <c r="I162" s="86">
        <v>9</v>
      </c>
      <c r="J162" s="86" t="str">
        <f t="shared" si="25"/>
        <v>30-34|9</v>
      </c>
      <c r="K162" s="86">
        <v>2</v>
      </c>
      <c r="L162" s="86" t="s">
        <v>42</v>
      </c>
      <c r="O162" s="87" t="s">
        <v>64</v>
      </c>
      <c r="P162" s="86">
        <v>10</v>
      </c>
      <c r="Q162" s="86" t="str">
        <f t="shared" si="26"/>
        <v>25-29|10</v>
      </c>
      <c r="R162" s="86">
        <v>1</v>
      </c>
      <c r="S162" s="86" t="s">
        <v>41</v>
      </c>
      <c r="V162" s="87" t="s">
        <v>66</v>
      </c>
      <c r="W162" s="86">
        <v>22</v>
      </c>
      <c r="X162" s="86" t="str">
        <f t="shared" si="27"/>
        <v>35-44|22</v>
      </c>
      <c r="Y162" s="86">
        <v>13</v>
      </c>
      <c r="Z162" s="86" t="s">
        <v>53</v>
      </c>
      <c r="AC162" s="87" t="s">
        <v>63</v>
      </c>
      <c r="AD162" s="86">
        <v>41</v>
      </c>
      <c r="AE162" s="86" t="str">
        <f t="shared" si="28"/>
        <v>20-24|41</v>
      </c>
      <c r="AF162" s="86">
        <v>12</v>
      </c>
      <c r="AG162" s="86" t="s">
        <v>52</v>
      </c>
      <c r="AJ162" s="87" t="s">
        <v>67</v>
      </c>
      <c r="AK162" s="86">
        <v>19</v>
      </c>
      <c r="AL162" s="86" t="str">
        <f t="shared" si="29"/>
        <v>45-54|19</v>
      </c>
      <c r="AM162" s="86">
        <v>14</v>
      </c>
      <c r="AN162" s="86" t="s">
        <v>54</v>
      </c>
      <c r="AQ162" s="87" t="s">
        <v>63</v>
      </c>
      <c r="AR162" s="86">
        <v>35</v>
      </c>
      <c r="AS162" s="86" t="str">
        <f t="shared" si="30"/>
        <v>20-24|35</v>
      </c>
      <c r="AT162" s="86">
        <v>10</v>
      </c>
      <c r="AU162" s="86" t="s">
        <v>50</v>
      </c>
      <c r="AX162" s="87" t="s">
        <v>66</v>
      </c>
      <c r="AY162" s="86">
        <v>22</v>
      </c>
      <c r="AZ162" s="86" t="str">
        <f t="shared" si="31"/>
        <v>35-44|22</v>
      </c>
      <c r="BA162" s="89">
        <v>15</v>
      </c>
      <c r="BB162" s="86" t="s">
        <v>55</v>
      </c>
      <c r="BE162" s="87" t="s">
        <v>803</v>
      </c>
      <c r="BF162" s="86">
        <v>21</v>
      </c>
      <c r="BG162" s="86" t="str">
        <f t="shared" si="32"/>
        <v>18-19|21</v>
      </c>
      <c r="BH162" s="86">
        <v>1</v>
      </c>
      <c r="BI162" s="86" t="s">
        <v>41</v>
      </c>
      <c r="BL162" s="87" t="s">
        <v>70</v>
      </c>
      <c r="BM162" s="86">
        <v>4</v>
      </c>
      <c r="BN162" s="86" t="str">
        <f t="shared" si="33"/>
        <v>70-74|4</v>
      </c>
      <c r="BO162" s="86">
        <v>3</v>
      </c>
      <c r="BP162" s="86" t="s">
        <v>43</v>
      </c>
      <c r="BS162" s="87" t="s">
        <v>70</v>
      </c>
      <c r="BT162" s="86">
        <v>4</v>
      </c>
      <c r="BU162" s="86" t="str">
        <f t="shared" si="34"/>
        <v>70-74|4</v>
      </c>
      <c r="BV162" s="86">
        <v>5</v>
      </c>
      <c r="BW162" s="86" t="s">
        <v>45</v>
      </c>
      <c r="BZ162" s="87" t="s">
        <v>70</v>
      </c>
      <c r="CA162" s="86">
        <v>4</v>
      </c>
      <c r="CB162" s="86" t="str">
        <f t="shared" si="35"/>
        <v>70-74|4</v>
      </c>
      <c r="CC162" s="86">
        <v>6</v>
      </c>
      <c r="CD162" s="86" t="s">
        <v>46</v>
      </c>
    </row>
    <row r="163" spans="1:82">
      <c r="A163" s="87" t="s">
        <v>63</v>
      </c>
      <c r="B163" s="86">
        <v>24</v>
      </c>
      <c r="C163" s="86" t="str">
        <f t="shared" si="24"/>
        <v>20-24|24</v>
      </c>
      <c r="D163" s="86">
        <v>6</v>
      </c>
      <c r="E163" s="86" t="s">
        <v>46</v>
      </c>
      <c r="H163" s="87" t="s">
        <v>65</v>
      </c>
      <c r="I163" s="86">
        <v>10</v>
      </c>
      <c r="J163" s="86" t="str">
        <f t="shared" si="25"/>
        <v>30-34|10</v>
      </c>
      <c r="K163" s="86">
        <v>3</v>
      </c>
      <c r="L163" s="86" t="s">
        <v>43</v>
      </c>
      <c r="O163" s="87" t="s">
        <v>64</v>
      </c>
      <c r="P163" s="86">
        <v>11</v>
      </c>
      <c r="Q163" s="86" t="str">
        <f t="shared" si="26"/>
        <v>25-29|11</v>
      </c>
      <c r="R163" s="86">
        <v>1</v>
      </c>
      <c r="S163" s="86" t="s">
        <v>41</v>
      </c>
      <c r="V163" s="87" t="s">
        <v>66</v>
      </c>
      <c r="W163" s="86">
        <v>23</v>
      </c>
      <c r="X163" s="86" t="str">
        <f t="shared" si="27"/>
        <v>35-44|23</v>
      </c>
      <c r="Y163" s="86">
        <v>14</v>
      </c>
      <c r="Z163" s="89" t="s">
        <v>54</v>
      </c>
      <c r="AC163" s="87" t="s">
        <v>63</v>
      </c>
      <c r="AD163" s="86">
        <v>42</v>
      </c>
      <c r="AE163" s="86" t="str">
        <f t="shared" si="28"/>
        <v>20-24|42</v>
      </c>
      <c r="AF163" s="86">
        <v>13</v>
      </c>
      <c r="AG163" s="86" t="s">
        <v>53</v>
      </c>
      <c r="AJ163" s="87" t="s">
        <v>67</v>
      </c>
      <c r="AK163" s="86">
        <v>20</v>
      </c>
      <c r="AL163" s="86" t="str">
        <f t="shared" si="29"/>
        <v>45-54|20</v>
      </c>
      <c r="AM163" s="86">
        <v>15</v>
      </c>
      <c r="AN163" s="86" t="s">
        <v>55</v>
      </c>
      <c r="AQ163" s="87" t="s">
        <v>63</v>
      </c>
      <c r="AR163" s="86">
        <v>36</v>
      </c>
      <c r="AS163" s="86" t="str">
        <f t="shared" si="30"/>
        <v>20-24|36</v>
      </c>
      <c r="AT163" s="86">
        <v>11</v>
      </c>
      <c r="AU163" s="86" t="s">
        <v>51</v>
      </c>
      <c r="AX163" s="87" t="s">
        <v>66</v>
      </c>
      <c r="AY163" s="86">
        <v>23</v>
      </c>
      <c r="AZ163" s="86" t="str">
        <f t="shared" si="31"/>
        <v>35-44|23</v>
      </c>
      <c r="BA163" s="89">
        <v>16</v>
      </c>
      <c r="BB163" s="86" t="s">
        <v>56</v>
      </c>
      <c r="BE163" s="87" t="s">
        <v>803</v>
      </c>
      <c r="BF163" s="86">
        <v>22</v>
      </c>
      <c r="BG163" s="86" t="str">
        <f t="shared" si="32"/>
        <v>18-19|22</v>
      </c>
      <c r="BH163" s="86">
        <v>1</v>
      </c>
      <c r="BI163" s="86" t="s">
        <v>41</v>
      </c>
      <c r="BL163" s="87" t="s">
        <v>70</v>
      </c>
      <c r="BM163" s="86">
        <v>5</v>
      </c>
      <c r="BN163" s="86" t="str">
        <f t="shared" si="33"/>
        <v>70-74|5</v>
      </c>
      <c r="BO163" s="86">
        <v>4</v>
      </c>
      <c r="BP163" s="86" t="s">
        <v>44</v>
      </c>
      <c r="BS163" s="87" t="s">
        <v>70</v>
      </c>
      <c r="BT163" s="86">
        <v>5</v>
      </c>
      <c r="BU163" s="86" t="str">
        <f t="shared" si="34"/>
        <v>70-74|5</v>
      </c>
      <c r="BV163" s="86">
        <v>6</v>
      </c>
      <c r="BW163" s="86" t="s">
        <v>46</v>
      </c>
      <c r="BZ163" s="87" t="s">
        <v>70</v>
      </c>
      <c r="CA163" s="86">
        <v>5</v>
      </c>
      <c r="CB163" s="86" t="str">
        <f t="shared" si="35"/>
        <v>70-74|5</v>
      </c>
      <c r="CC163" s="86">
        <v>7</v>
      </c>
      <c r="CD163" s="86" t="s">
        <v>47</v>
      </c>
    </row>
    <row r="164" spans="1:82">
      <c r="A164" s="87" t="s">
        <v>63</v>
      </c>
      <c r="B164" s="86">
        <v>25</v>
      </c>
      <c r="C164" s="86" t="str">
        <f t="shared" si="24"/>
        <v>20-24|25</v>
      </c>
      <c r="D164" s="86">
        <v>6</v>
      </c>
      <c r="E164" s="86" t="s">
        <v>46</v>
      </c>
      <c r="H164" s="87" t="s">
        <v>65</v>
      </c>
      <c r="I164" s="86">
        <v>11</v>
      </c>
      <c r="J164" s="86" t="str">
        <f t="shared" si="25"/>
        <v>30-34|11</v>
      </c>
      <c r="K164" s="86">
        <v>3</v>
      </c>
      <c r="L164" s="86" t="s">
        <v>43</v>
      </c>
      <c r="O164" s="87" t="s">
        <v>64</v>
      </c>
      <c r="P164" s="86">
        <v>12</v>
      </c>
      <c r="Q164" s="86" t="str">
        <f t="shared" si="26"/>
        <v>25-29|12</v>
      </c>
      <c r="R164" s="86">
        <v>2</v>
      </c>
      <c r="S164" s="86" t="s">
        <v>42</v>
      </c>
      <c r="V164" s="87" t="s">
        <v>66</v>
      </c>
      <c r="W164" s="86">
        <v>24</v>
      </c>
      <c r="X164" s="86" t="str">
        <f t="shared" si="27"/>
        <v>35-44|24</v>
      </c>
      <c r="Y164" s="86">
        <v>15</v>
      </c>
      <c r="Z164" s="86" t="s">
        <v>55</v>
      </c>
      <c r="AC164" s="87" t="s">
        <v>63</v>
      </c>
      <c r="AD164" s="86">
        <v>43</v>
      </c>
      <c r="AE164" s="86" t="str">
        <f t="shared" si="28"/>
        <v>20-24|43</v>
      </c>
      <c r="AF164" s="86">
        <v>13</v>
      </c>
      <c r="AG164" s="86" t="s">
        <v>53</v>
      </c>
      <c r="AJ164" s="87" t="s">
        <v>67</v>
      </c>
      <c r="AK164" s="86">
        <v>21</v>
      </c>
      <c r="AL164" s="86" t="str">
        <f t="shared" si="29"/>
        <v>45-54|21</v>
      </c>
      <c r="AM164" s="86">
        <v>17</v>
      </c>
      <c r="AN164" s="86" t="s">
        <v>57</v>
      </c>
      <c r="AQ164" s="87" t="s">
        <v>63</v>
      </c>
      <c r="AR164" s="86">
        <v>37</v>
      </c>
      <c r="AS164" s="86" t="str">
        <f t="shared" si="30"/>
        <v>20-24|37</v>
      </c>
      <c r="AT164" s="86">
        <v>11</v>
      </c>
      <c r="AU164" s="86" t="s">
        <v>51</v>
      </c>
      <c r="AX164" s="87" t="s">
        <v>66</v>
      </c>
      <c r="AY164" s="86">
        <v>24</v>
      </c>
      <c r="AZ164" s="86" t="str">
        <f t="shared" si="31"/>
        <v>35-44|24</v>
      </c>
      <c r="BA164" s="89">
        <v>17</v>
      </c>
      <c r="BB164" s="86" t="s">
        <v>57</v>
      </c>
      <c r="BE164" s="87" t="s">
        <v>803</v>
      </c>
      <c r="BF164" s="86">
        <v>23</v>
      </c>
      <c r="BG164" s="86" t="str">
        <f t="shared" si="32"/>
        <v>18-19|23</v>
      </c>
      <c r="BH164" s="86">
        <v>2</v>
      </c>
      <c r="BI164" s="86" t="s">
        <v>42</v>
      </c>
      <c r="BL164" s="87" t="s">
        <v>70</v>
      </c>
      <c r="BM164" s="86">
        <v>6</v>
      </c>
      <c r="BN164" s="86" t="str">
        <f t="shared" si="33"/>
        <v>70-74|6</v>
      </c>
      <c r="BO164" s="86">
        <v>5</v>
      </c>
      <c r="BP164" s="86" t="s">
        <v>45</v>
      </c>
      <c r="BS164" s="87" t="s">
        <v>70</v>
      </c>
      <c r="BT164" s="86">
        <v>6</v>
      </c>
      <c r="BU164" s="86" t="str">
        <f t="shared" si="34"/>
        <v>70-74|6</v>
      </c>
      <c r="BV164" s="86">
        <v>8</v>
      </c>
      <c r="BW164" s="86" t="s">
        <v>48</v>
      </c>
      <c r="BZ164" s="87" t="s">
        <v>70</v>
      </c>
      <c r="CA164" s="86">
        <v>6</v>
      </c>
      <c r="CB164" s="86" t="str">
        <f t="shared" si="35"/>
        <v>70-74|6</v>
      </c>
      <c r="CC164" s="86">
        <v>9</v>
      </c>
      <c r="CD164" s="89" t="s">
        <v>49</v>
      </c>
    </row>
    <row r="165" spans="1:82">
      <c r="A165" s="87" t="s">
        <v>63</v>
      </c>
      <c r="B165" s="86">
        <v>26</v>
      </c>
      <c r="C165" s="86" t="str">
        <f t="shared" si="24"/>
        <v>20-24|26</v>
      </c>
      <c r="D165" s="86">
        <v>6</v>
      </c>
      <c r="E165" s="86" t="s">
        <v>46</v>
      </c>
      <c r="H165" s="87" t="s">
        <v>65</v>
      </c>
      <c r="I165" s="86">
        <v>12</v>
      </c>
      <c r="J165" s="86" t="str">
        <f t="shared" si="25"/>
        <v>30-34|12</v>
      </c>
      <c r="K165" s="86">
        <v>4</v>
      </c>
      <c r="L165" s="86" t="s">
        <v>44</v>
      </c>
      <c r="O165" s="87" t="s">
        <v>64</v>
      </c>
      <c r="P165" s="86">
        <v>13</v>
      </c>
      <c r="Q165" s="86" t="str">
        <f t="shared" si="26"/>
        <v>25-29|13</v>
      </c>
      <c r="R165" s="86">
        <v>2</v>
      </c>
      <c r="S165" s="86" t="s">
        <v>42</v>
      </c>
      <c r="V165" s="87" t="s">
        <v>66</v>
      </c>
      <c r="W165" s="86">
        <v>25</v>
      </c>
      <c r="X165" s="86" t="str">
        <f t="shared" si="27"/>
        <v>35-44|25</v>
      </c>
      <c r="Y165" s="86">
        <v>17</v>
      </c>
      <c r="Z165" s="86" t="s">
        <v>57</v>
      </c>
      <c r="AC165" s="87" t="s">
        <v>63</v>
      </c>
      <c r="AD165" s="86">
        <v>44</v>
      </c>
      <c r="AE165" s="86" t="str">
        <f t="shared" si="28"/>
        <v>20-24|44</v>
      </c>
      <c r="AF165" s="86">
        <v>13</v>
      </c>
      <c r="AG165" s="86" t="s">
        <v>53</v>
      </c>
      <c r="AJ165" s="87" t="s">
        <v>67</v>
      </c>
      <c r="AK165" s="86">
        <v>22</v>
      </c>
      <c r="AL165" s="86" t="str">
        <f t="shared" si="29"/>
        <v>45-54|22</v>
      </c>
      <c r="AM165" s="86">
        <v>19</v>
      </c>
      <c r="AN165" s="86" t="s">
        <v>59</v>
      </c>
      <c r="AQ165" s="87" t="s">
        <v>63</v>
      </c>
      <c r="AR165" s="86">
        <v>38</v>
      </c>
      <c r="AS165" s="86" t="str">
        <f t="shared" si="30"/>
        <v>20-24|38</v>
      </c>
      <c r="AT165" s="86">
        <v>12</v>
      </c>
      <c r="AU165" s="86" t="s">
        <v>52</v>
      </c>
      <c r="AX165" s="87" t="s">
        <v>66</v>
      </c>
      <c r="AY165" s="86">
        <v>25</v>
      </c>
      <c r="AZ165" s="86" t="str">
        <f t="shared" si="31"/>
        <v>35-44|25</v>
      </c>
      <c r="BA165" s="89">
        <v>18</v>
      </c>
      <c r="BB165" s="86" t="s">
        <v>58</v>
      </c>
      <c r="BE165" s="87" t="s">
        <v>803</v>
      </c>
      <c r="BF165" s="86">
        <v>24</v>
      </c>
      <c r="BG165" s="86" t="str">
        <f t="shared" si="32"/>
        <v>18-19|24</v>
      </c>
      <c r="BH165" s="86">
        <v>2</v>
      </c>
      <c r="BI165" s="86" t="s">
        <v>42</v>
      </c>
      <c r="BL165" s="87" t="s">
        <v>70</v>
      </c>
      <c r="BM165" s="86">
        <v>7</v>
      </c>
      <c r="BN165" s="86" t="str">
        <f t="shared" si="33"/>
        <v>70-74|7</v>
      </c>
      <c r="BO165" s="86">
        <v>7</v>
      </c>
      <c r="BP165" s="86" t="s">
        <v>47</v>
      </c>
      <c r="BS165" s="87" t="s">
        <v>70</v>
      </c>
      <c r="BT165" s="86">
        <v>7</v>
      </c>
      <c r="BU165" s="86" t="str">
        <f t="shared" si="34"/>
        <v>70-74|7</v>
      </c>
      <c r="BV165" s="86">
        <v>9</v>
      </c>
      <c r="BW165" s="89" t="s">
        <v>49</v>
      </c>
      <c r="BZ165" s="87" t="s">
        <v>70</v>
      </c>
      <c r="CA165" s="86">
        <v>7</v>
      </c>
      <c r="CB165" s="86" t="str">
        <f t="shared" si="35"/>
        <v>70-74|7</v>
      </c>
      <c r="CC165" s="86">
        <v>10</v>
      </c>
      <c r="CD165" s="89" t="s">
        <v>50</v>
      </c>
    </row>
    <row r="166" spans="1:82">
      <c r="A166" s="87" t="s">
        <v>63</v>
      </c>
      <c r="B166" s="86">
        <v>27</v>
      </c>
      <c r="C166" s="86" t="str">
        <f t="shared" si="24"/>
        <v>20-24|27</v>
      </c>
      <c r="D166" s="86">
        <v>6</v>
      </c>
      <c r="E166" s="86" t="s">
        <v>46</v>
      </c>
      <c r="H166" s="87" t="s">
        <v>65</v>
      </c>
      <c r="I166" s="86">
        <v>13</v>
      </c>
      <c r="J166" s="86" t="str">
        <f t="shared" si="25"/>
        <v>30-34|13</v>
      </c>
      <c r="K166" s="86">
        <v>4</v>
      </c>
      <c r="L166" s="86" t="s">
        <v>44</v>
      </c>
      <c r="O166" s="87" t="s">
        <v>64</v>
      </c>
      <c r="P166" s="86">
        <v>14</v>
      </c>
      <c r="Q166" s="86" t="str">
        <f t="shared" si="26"/>
        <v>25-29|14</v>
      </c>
      <c r="R166" s="86">
        <v>3</v>
      </c>
      <c r="S166" s="86" t="s">
        <v>43</v>
      </c>
      <c r="V166" s="87" t="s">
        <v>66</v>
      </c>
      <c r="W166" s="86">
        <v>26</v>
      </c>
      <c r="X166" s="86" t="str">
        <f t="shared" si="27"/>
        <v>35-44|26</v>
      </c>
      <c r="Y166" s="86">
        <v>19</v>
      </c>
      <c r="Z166" s="86" t="s">
        <v>59</v>
      </c>
      <c r="AC166" s="87" t="s">
        <v>63</v>
      </c>
      <c r="AD166" s="86">
        <v>45</v>
      </c>
      <c r="AE166" s="86" t="str">
        <f t="shared" si="28"/>
        <v>20-24|45</v>
      </c>
      <c r="AF166" s="86">
        <v>14</v>
      </c>
      <c r="AG166" s="86" t="s">
        <v>54</v>
      </c>
      <c r="AJ166" s="93" t="s">
        <v>68</v>
      </c>
      <c r="AK166" s="86">
        <v>0</v>
      </c>
      <c r="AL166" s="86" t="str">
        <f t="shared" si="29"/>
        <v>55-64|0</v>
      </c>
      <c r="AM166" s="86">
        <v>1</v>
      </c>
      <c r="AN166" s="86" t="s">
        <v>41</v>
      </c>
      <c r="AQ166" s="87" t="s">
        <v>63</v>
      </c>
      <c r="AR166" s="86">
        <v>39</v>
      </c>
      <c r="AS166" s="86" t="str">
        <f t="shared" si="30"/>
        <v>20-24|39</v>
      </c>
      <c r="AT166" s="86">
        <v>12</v>
      </c>
      <c r="AU166" s="86" t="s">
        <v>52</v>
      </c>
      <c r="AX166" s="87" t="s">
        <v>66</v>
      </c>
      <c r="AY166" s="86">
        <v>26</v>
      </c>
      <c r="AZ166" s="86" t="str">
        <f t="shared" si="31"/>
        <v>35-44|26</v>
      </c>
      <c r="BA166" s="89">
        <v>19</v>
      </c>
      <c r="BB166" s="86" t="s">
        <v>59</v>
      </c>
      <c r="BE166" s="87" t="s">
        <v>803</v>
      </c>
      <c r="BF166" s="86">
        <v>25</v>
      </c>
      <c r="BG166" s="86" t="str">
        <f t="shared" si="32"/>
        <v>18-19|25</v>
      </c>
      <c r="BH166" s="86">
        <v>2</v>
      </c>
      <c r="BI166" s="86" t="s">
        <v>42</v>
      </c>
      <c r="BL166" s="87" t="s">
        <v>70</v>
      </c>
      <c r="BM166" s="86">
        <v>8</v>
      </c>
      <c r="BN166" s="86" t="str">
        <f t="shared" si="33"/>
        <v>70-74|8</v>
      </c>
      <c r="BO166" s="86">
        <v>8</v>
      </c>
      <c r="BP166" s="86" t="s">
        <v>48</v>
      </c>
      <c r="BS166" s="87" t="s">
        <v>70</v>
      </c>
      <c r="BT166" s="86">
        <v>8</v>
      </c>
      <c r="BU166" s="86" t="str">
        <f t="shared" si="34"/>
        <v>70-74|8</v>
      </c>
      <c r="BV166" s="86">
        <v>10</v>
      </c>
      <c r="BW166" s="89" t="s">
        <v>49</v>
      </c>
      <c r="BZ166" s="87" t="s">
        <v>70</v>
      </c>
      <c r="CA166" s="86">
        <v>8</v>
      </c>
      <c r="CB166" s="86" t="str">
        <f t="shared" si="35"/>
        <v>70-74|8</v>
      </c>
      <c r="CC166" s="86">
        <v>11</v>
      </c>
      <c r="CD166" s="86" t="s">
        <v>51</v>
      </c>
    </row>
    <row r="167" spans="1:82">
      <c r="A167" s="87" t="s">
        <v>63</v>
      </c>
      <c r="B167" s="86">
        <v>28</v>
      </c>
      <c r="C167" s="86" t="str">
        <f t="shared" si="24"/>
        <v>20-24|28</v>
      </c>
      <c r="D167" s="86">
        <v>6</v>
      </c>
      <c r="E167" s="86" t="s">
        <v>46</v>
      </c>
      <c r="H167" s="87" t="s">
        <v>65</v>
      </c>
      <c r="I167" s="86">
        <v>14</v>
      </c>
      <c r="J167" s="86" t="str">
        <f t="shared" si="25"/>
        <v>30-34|14</v>
      </c>
      <c r="K167" s="86">
        <v>5</v>
      </c>
      <c r="L167" s="86" t="s">
        <v>45</v>
      </c>
      <c r="O167" s="87" t="s">
        <v>64</v>
      </c>
      <c r="P167" s="86">
        <v>15</v>
      </c>
      <c r="Q167" s="86" t="str">
        <f t="shared" si="26"/>
        <v>25-29|15</v>
      </c>
      <c r="R167" s="86">
        <v>3</v>
      </c>
      <c r="S167" s="86" t="s">
        <v>43</v>
      </c>
      <c r="V167" s="93" t="s">
        <v>67</v>
      </c>
      <c r="W167" s="86">
        <v>0</v>
      </c>
      <c r="X167" s="86" t="str">
        <f t="shared" si="27"/>
        <v>45-54|0</v>
      </c>
      <c r="Y167" s="86">
        <v>1</v>
      </c>
      <c r="Z167" s="86" t="s">
        <v>41</v>
      </c>
      <c r="AC167" s="87" t="s">
        <v>63</v>
      </c>
      <c r="AD167" s="86">
        <v>46</v>
      </c>
      <c r="AE167" s="86" t="str">
        <f t="shared" si="28"/>
        <v>20-24|46</v>
      </c>
      <c r="AF167" s="86">
        <v>14</v>
      </c>
      <c r="AG167" s="86" t="s">
        <v>54</v>
      </c>
      <c r="AJ167" s="87" t="s">
        <v>68</v>
      </c>
      <c r="AK167" s="86">
        <v>1</v>
      </c>
      <c r="AL167" s="86" t="str">
        <f t="shared" si="29"/>
        <v>55-64|1</v>
      </c>
      <c r="AM167" s="86">
        <v>1</v>
      </c>
      <c r="AN167" s="86" t="s">
        <v>41</v>
      </c>
      <c r="AQ167" s="87" t="s">
        <v>63</v>
      </c>
      <c r="AR167" s="86">
        <v>40</v>
      </c>
      <c r="AS167" s="86" t="str">
        <f t="shared" si="30"/>
        <v>20-24|40</v>
      </c>
      <c r="AT167" s="86">
        <v>12</v>
      </c>
      <c r="AU167" s="86" t="s">
        <v>52</v>
      </c>
      <c r="AX167" s="87" t="s">
        <v>67</v>
      </c>
      <c r="AY167" s="86">
        <v>0</v>
      </c>
      <c r="AZ167" s="86" t="str">
        <f t="shared" si="31"/>
        <v>45-54|0</v>
      </c>
      <c r="BA167" s="86">
        <v>1</v>
      </c>
      <c r="BB167" s="89" t="s">
        <v>41</v>
      </c>
      <c r="BC167" s="49"/>
      <c r="BE167" s="87" t="s">
        <v>803</v>
      </c>
      <c r="BF167" s="86">
        <v>26</v>
      </c>
      <c r="BG167" s="86" t="str">
        <f t="shared" si="32"/>
        <v>18-19|26</v>
      </c>
      <c r="BH167" s="86">
        <v>2</v>
      </c>
      <c r="BI167" s="86" t="s">
        <v>42</v>
      </c>
      <c r="BL167" s="87" t="s">
        <v>70</v>
      </c>
      <c r="BM167" s="86">
        <v>9</v>
      </c>
      <c r="BN167" s="86" t="str">
        <f t="shared" si="33"/>
        <v>70-74|9</v>
      </c>
      <c r="BO167" s="86">
        <v>9</v>
      </c>
      <c r="BP167" s="89" t="s">
        <v>49</v>
      </c>
      <c r="BS167" s="87" t="s">
        <v>70</v>
      </c>
      <c r="BT167" s="86">
        <v>9</v>
      </c>
      <c r="BU167" s="86" t="str">
        <f t="shared" si="34"/>
        <v>70-74|9</v>
      </c>
      <c r="BV167" s="86">
        <v>11</v>
      </c>
      <c r="BW167" s="86" t="s">
        <v>51</v>
      </c>
      <c r="BZ167" s="87" t="s">
        <v>70</v>
      </c>
      <c r="CA167" s="86">
        <v>9</v>
      </c>
      <c r="CB167" s="86" t="str">
        <f t="shared" si="35"/>
        <v>70-74|9</v>
      </c>
      <c r="CC167" s="86">
        <v>12</v>
      </c>
      <c r="CD167" s="86" t="s">
        <v>52</v>
      </c>
    </row>
    <row r="168" spans="1:82">
      <c r="A168" s="87" t="s">
        <v>63</v>
      </c>
      <c r="B168" s="86">
        <v>29</v>
      </c>
      <c r="C168" s="86" t="str">
        <f t="shared" si="24"/>
        <v>20-24|29</v>
      </c>
      <c r="D168" s="86">
        <v>6</v>
      </c>
      <c r="E168" s="86" t="s">
        <v>46</v>
      </c>
      <c r="H168" s="87" t="s">
        <v>65</v>
      </c>
      <c r="I168" s="86">
        <v>15</v>
      </c>
      <c r="J168" s="86" t="str">
        <f t="shared" si="25"/>
        <v>30-34|15</v>
      </c>
      <c r="K168" s="86">
        <v>5</v>
      </c>
      <c r="L168" s="86" t="s">
        <v>45</v>
      </c>
      <c r="O168" s="87" t="s">
        <v>64</v>
      </c>
      <c r="P168" s="86">
        <v>16</v>
      </c>
      <c r="Q168" s="86" t="str">
        <f t="shared" si="26"/>
        <v>25-29|16</v>
      </c>
      <c r="R168" s="86">
        <v>4</v>
      </c>
      <c r="S168" s="86" t="s">
        <v>44</v>
      </c>
      <c r="V168" s="87" t="s">
        <v>67</v>
      </c>
      <c r="W168" s="86">
        <v>1</v>
      </c>
      <c r="X168" s="86" t="str">
        <f t="shared" si="27"/>
        <v>45-54|1</v>
      </c>
      <c r="Y168" s="86">
        <v>1</v>
      </c>
      <c r="Z168" s="86" t="s">
        <v>41</v>
      </c>
      <c r="AC168" s="87" t="s">
        <v>63</v>
      </c>
      <c r="AD168" s="86">
        <v>47</v>
      </c>
      <c r="AE168" s="86" t="str">
        <f t="shared" si="28"/>
        <v>20-24|47</v>
      </c>
      <c r="AF168" s="86">
        <v>14</v>
      </c>
      <c r="AG168" s="86" t="s">
        <v>54</v>
      </c>
      <c r="AJ168" s="87" t="s">
        <v>68</v>
      </c>
      <c r="AK168" s="86">
        <v>2</v>
      </c>
      <c r="AL168" s="86" t="str">
        <f t="shared" si="29"/>
        <v>55-64|2</v>
      </c>
      <c r="AM168" s="86">
        <v>1</v>
      </c>
      <c r="AN168" s="86" t="s">
        <v>41</v>
      </c>
      <c r="AQ168" s="87" t="s">
        <v>63</v>
      </c>
      <c r="AR168" s="86">
        <v>41</v>
      </c>
      <c r="AS168" s="86" t="str">
        <f t="shared" si="30"/>
        <v>20-24|41</v>
      </c>
      <c r="AT168" s="86">
        <v>13</v>
      </c>
      <c r="AU168" s="86" t="s">
        <v>53</v>
      </c>
      <c r="AX168" s="87" t="s">
        <v>67</v>
      </c>
      <c r="AY168" s="86">
        <v>1</v>
      </c>
      <c r="AZ168" s="86" t="str">
        <f t="shared" si="31"/>
        <v>45-54|1</v>
      </c>
      <c r="BA168" s="86">
        <v>1</v>
      </c>
      <c r="BB168" s="89" t="s">
        <v>41</v>
      </c>
      <c r="BC168" s="49"/>
      <c r="BE168" s="87" t="s">
        <v>803</v>
      </c>
      <c r="BF168" s="86">
        <v>27</v>
      </c>
      <c r="BG168" s="86" t="str">
        <f t="shared" si="32"/>
        <v>18-19|27</v>
      </c>
      <c r="BH168" s="86">
        <v>2</v>
      </c>
      <c r="BI168" s="86" t="s">
        <v>42</v>
      </c>
      <c r="BL168" s="87" t="s">
        <v>70</v>
      </c>
      <c r="BM168" s="86">
        <v>10</v>
      </c>
      <c r="BN168" s="86" t="str">
        <f t="shared" si="33"/>
        <v>70-74|10</v>
      </c>
      <c r="BO168" s="86">
        <v>10</v>
      </c>
      <c r="BP168" s="86" t="s">
        <v>50</v>
      </c>
      <c r="BS168" s="87" t="s">
        <v>70</v>
      </c>
      <c r="BT168" s="86">
        <v>10</v>
      </c>
      <c r="BU168" s="86" t="str">
        <f t="shared" si="34"/>
        <v>70-74|10</v>
      </c>
      <c r="BV168" s="86">
        <v>13</v>
      </c>
      <c r="BW168" s="86" t="s">
        <v>53</v>
      </c>
      <c r="BZ168" s="87" t="s">
        <v>70</v>
      </c>
      <c r="CA168" s="86">
        <v>10</v>
      </c>
      <c r="CB168" s="86" t="str">
        <f t="shared" si="35"/>
        <v>70-74|10</v>
      </c>
      <c r="CC168" s="86">
        <v>13</v>
      </c>
      <c r="CD168" s="86" t="s">
        <v>53</v>
      </c>
    </row>
    <row r="169" spans="1:82">
      <c r="A169" s="87" t="s">
        <v>63</v>
      </c>
      <c r="B169" s="86">
        <v>30</v>
      </c>
      <c r="C169" s="86" t="str">
        <f t="shared" si="24"/>
        <v>20-24|30</v>
      </c>
      <c r="D169" s="86">
        <v>7</v>
      </c>
      <c r="E169" s="86" t="s">
        <v>47</v>
      </c>
      <c r="H169" s="87" t="s">
        <v>65</v>
      </c>
      <c r="I169" s="86">
        <v>16</v>
      </c>
      <c r="J169" s="86" t="str">
        <f t="shared" si="25"/>
        <v>30-34|16</v>
      </c>
      <c r="K169" s="86">
        <v>5</v>
      </c>
      <c r="L169" s="86" t="s">
        <v>45</v>
      </c>
      <c r="O169" s="87" t="s">
        <v>64</v>
      </c>
      <c r="P169" s="86">
        <v>17</v>
      </c>
      <c r="Q169" s="86" t="str">
        <f t="shared" si="26"/>
        <v>25-29|17</v>
      </c>
      <c r="R169" s="86">
        <v>4</v>
      </c>
      <c r="S169" s="86" t="s">
        <v>44</v>
      </c>
      <c r="V169" s="87" t="s">
        <v>67</v>
      </c>
      <c r="W169" s="86">
        <v>2</v>
      </c>
      <c r="X169" s="86" t="str">
        <f t="shared" si="27"/>
        <v>45-54|2</v>
      </c>
      <c r="Y169" s="86">
        <v>2</v>
      </c>
      <c r="Z169" s="89" t="s">
        <v>42</v>
      </c>
      <c r="AC169" s="87" t="s">
        <v>63</v>
      </c>
      <c r="AD169" s="86">
        <v>48</v>
      </c>
      <c r="AE169" s="86" t="str">
        <f t="shared" si="28"/>
        <v>20-24|48</v>
      </c>
      <c r="AF169" s="86">
        <v>15</v>
      </c>
      <c r="AG169" s="86" t="s">
        <v>55</v>
      </c>
      <c r="AJ169" s="87" t="s">
        <v>68</v>
      </c>
      <c r="AK169" s="86">
        <v>3</v>
      </c>
      <c r="AL169" s="86" t="str">
        <f t="shared" si="29"/>
        <v>55-64|3</v>
      </c>
      <c r="AM169" s="86">
        <v>1</v>
      </c>
      <c r="AN169" s="86" t="s">
        <v>41</v>
      </c>
      <c r="AQ169" s="87" t="s">
        <v>63</v>
      </c>
      <c r="AR169" s="86">
        <v>42</v>
      </c>
      <c r="AS169" s="86" t="str">
        <f t="shared" si="30"/>
        <v>20-24|42</v>
      </c>
      <c r="AT169" s="86">
        <v>13</v>
      </c>
      <c r="AU169" s="86" t="s">
        <v>53</v>
      </c>
      <c r="AX169" s="87" t="s">
        <v>67</v>
      </c>
      <c r="AY169" s="86">
        <v>2</v>
      </c>
      <c r="AZ169" s="86" t="str">
        <f t="shared" si="31"/>
        <v>45-54|2</v>
      </c>
      <c r="BA169" s="86">
        <v>2</v>
      </c>
      <c r="BB169" s="86" t="s">
        <v>42</v>
      </c>
      <c r="BE169" s="87" t="s">
        <v>803</v>
      </c>
      <c r="BF169" s="86">
        <v>28</v>
      </c>
      <c r="BG169" s="86" t="str">
        <f t="shared" si="32"/>
        <v>18-19|28</v>
      </c>
      <c r="BH169" s="86">
        <v>3</v>
      </c>
      <c r="BI169" s="86" t="s">
        <v>43</v>
      </c>
      <c r="BL169" s="87" t="s">
        <v>70</v>
      </c>
      <c r="BM169" s="86">
        <v>11</v>
      </c>
      <c r="BN169" s="86" t="str">
        <f t="shared" si="33"/>
        <v>70-74|11</v>
      </c>
      <c r="BO169" s="86">
        <v>12</v>
      </c>
      <c r="BP169" s="86" t="s">
        <v>52</v>
      </c>
      <c r="BS169" s="87" t="s">
        <v>70</v>
      </c>
      <c r="BT169" s="86">
        <v>11</v>
      </c>
      <c r="BU169" s="86" t="str">
        <f t="shared" si="34"/>
        <v>70-74|11</v>
      </c>
      <c r="BV169" s="86">
        <v>14</v>
      </c>
      <c r="BW169" s="86" t="s">
        <v>54</v>
      </c>
      <c r="BZ169" s="87" t="s">
        <v>70</v>
      </c>
      <c r="CA169" s="86">
        <v>11</v>
      </c>
      <c r="CB169" s="86" t="str">
        <f t="shared" si="35"/>
        <v>70-74|11</v>
      </c>
      <c r="CC169" s="86">
        <v>15</v>
      </c>
      <c r="CD169" s="89" t="s">
        <v>55</v>
      </c>
    </row>
    <row r="170" spans="1:82">
      <c r="A170" s="87" t="s">
        <v>63</v>
      </c>
      <c r="B170" s="86">
        <v>31</v>
      </c>
      <c r="C170" s="86" t="str">
        <f t="shared" si="24"/>
        <v>20-24|31</v>
      </c>
      <c r="D170" s="86">
        <v>7</v>
      </c>
      <c r="E170" s="86" t="s">
        <v>47</v>
      </c>
      <c r="H170" s="87" t="s">
        <v>65</v>
      </c>
      <c r="I170" s="86">
        <v>17</v>
      </c>
      <c r="J170" s="86" t="str">
        <f t="shared" si="25"/>
        <v>30-34|17</v>
      </c>
      <c r="K170" s="86">
        <v>6</v>
      </c>
      <c r="L170" s="86" t="s">
        <v>46</v>
      </c>
      <c r="O170" s="87" t="s">
        <v>64</v>
      </c>
      <c r="P170" s="86">
        <v>18</v>
      </c>
      <c r="Q170" s="86" t="str">
        <f t="shared" si="26"/>
        <v>25-29|18</v>
      </c>
      <c r="R170" s="86">
        <v>5</v>
      </c>
      <c r="S170" s="86" t="s">
        <v>45</v>
      </c>
      <c r="V170" s="87" t="s">
        <v>67</v>
      </c>
      <c r="W170" s="86">
        <v>3</v>
      </c>
      <c r="X170" s="86" t="str">
        <f t="shared" si="27"/>
        <v>45-54|3</v>
      </c>
      <c r="Y170" s="86">
        <v>2</v>
      </c>
      <c r="Z170" s="89" t="s">
        <v>42</v>
      </c>
      <c r="AC170" s="87" t="s">
        <v>63</v>
      </c>
      <c r="AD170" s="86">
        <v>49</v>
      </c>
      <c r="AE170" s="86" t="str">
        <f t="shared" si="28"/>
        <v>20-24|49</v>
      </c>
      <c r="AF170" s="86">
        <v>15</v>
      </c>
      <c r="AG170" s="86" t="s">
        <v>55</v>
      </c>
      <c r="AJ170" s="87" t="s">
        <v>68</v>
      </c>
      <c r="AK170" s="86">
        <v>4</v>
      </c>
      <c r="AL170" s="86" t="str">
        <f t="shared" si="29"/>
        <v>55-64|4</v>
      </c>
      <c r="AM170" s="86">
        <v>1</v>
      </c>
      <c r="AN170" s="86" t="s">
        <v>41</v>
      </c>
      <c r="AQ170" s="87" t="s">
        <v>63</v>
      </c>
      <c r="AR170" s="86">
        <v>43</v>
      </c>
      <c r="AS170" s="86" t="str">
        <f t="shared" si="30"/>
        <v>20-24|43</v>
      </c>
      <c r="AT170" s="86">
        <v>13</v>
      </c>
      <c r="AU170" s="86" t="s">
        <v>53</v>
      </c>
      <c r="AX170" s="87" t="s">
        <v>67</v>
      </c>
      <c r="AY170" s="86">
        <v>3</v>
      </c>
      <c r="AZ170" s="86" t="str">
        <f t="shared" si="31"/>
        <v>45-54|3</v>
      </c>
      <c r="BA170" s="86">
        <v>2</v>
      </c>
      <c r="BB170" s="86" t="s">
        <v>42</v>
      </c>
      <c r="BE170" s="87" t="s">
        <v>803</v>
      </c>
      <c r="BF170" s="86">
        <v>29</v>
      </c>
      <c r="BG170" s="86" t="str">
        <f t="shared" si="32"/>
        <v>18-19|29</v>
      </c>
      <c r="BH170" s="86">
        <v>3</v>
      </c>
      <c r="BI170" s="86" t="s">
        <v>43</v>
      </c>
      <c r="BL170" s="87" t="s">
        <v>70</v>
      </c>
      <c r="BM170" s="86">
        <v>12</v>
      </c>
      <c r="BN170" s="86" t="str">
        <f t="shared" si="33"/>
        <v>70-74|12</v>
      </c>
      <c r="BO170" s="86">
        <v>13</v>
      </c>
      <c r="BP170" s="86" t="s">
        <v>53</v>
      </c>
      <c r="BS170" s="87" t="s">
        <v>70</v>
      </c>
      <c r="BT170" s="86">
        <v>12</v>
      </c>
      <c r="BU170" s="86" t="str">
        <f t="shared" si="34"/>
        <v>70-74|12</v>
      </c>
      <c r="BV170" s="86">
        <v>15</v>
      </c>
      <c r="BW170" s="86" t="s">
        <v>55</v>
      </c>
      <c r="BZ170" s="87" t="s">
        <v>70</v>
      </c>
      <c r="CA170" s="86">
        <v>12</v>
      </c>
      <c r="CB170" s="86" t="str">
        <f t="shared" si="35"/>
        <v>70-74|12</v>
      </c>
      <c r="CC170" s="86">
        <v>16</v>
      </c>
      <c r="CD170" s="86" t="s">
        <v>56</v>
      </c>
    </row>
    <row r="171" spans="1:82">
      <c r="A171" s="87" t="s">
        <v>63</v>
      </c>
      <c r="B171" s="86">
        <v>32</v>
      </c>
      <c r="C171" s="86" t="str">
        <f t="shared" si="24"/>
        <v>20-24|32</v>
      </c>
      <c r="D171" s="86">
        <v>7</v>
      </c>
      <c r="E171" s="86" t="s">
        <v>47</v>
      </c>
      <c r="H171" s="87" t="s">
        <v>65</v>
      </c>
      <c r="I171" s="86">
        <v>18</v>
      </c>
      <c r="J171" s="86" t="str">
        <f t="shared" si="25"/>
        <v>30-34|18</v>
      </c>
      <c r="K171" s="86">
        <v>6</v>
      </c>
      <c r="L171" s="86" t="s">
        <v>46</v>
      </c>
      <c r="O171" s="87" t="s">
        <v>64</v>
      </c>
      <c r="P171" s="86">
        <v>19</v>
      </c>
      <c r="Q171" s="86" t="str">
        <f t="shared" si="26"/>
        <v>25-29|19</v>
      </c>
      <c r="R171" s="86">
        <v>5</v>
      </c>
      <c r="S171" s="86" t="s">
        <v>45</v>
      </c>
      <c r="V171" s="87" t="s">
        <v>67</v>
      </c>
      <c r="W171" s="86">
        <v>4</v>
      </c>
      <c r="X171" s="86" t="str">
        <f t="shared" si="27"/>
        <v>45-54|4</v>
      </c>
      <c r="Y171" s="86">
        <v>3</v>
      </c>
      <c r="Z171" s="86" t="s">
        <v>43</v>
      </c>
      <c r="AC171" s="87" t="s">
        <v>63</v>
      </c>
      <c r="AD171" s="86">
        <v>50</v>
      </c>
      <c r="AE171" s="86" t="str">
        <f t="shared" si="28"/>
        <v>20-24|50</v>
      </c>
      <c r="AF171" s="86">
        <v>16</v>
      </c>
      <c r="AG171" s="86" t="s">
        <v>56</v>
      </c>
      <c r="AJ171" s="87" t="s">
        <v>68</v>
      </c>
      <c r="AK171" s="86">
        <v>5</v>
      </c>
      <c r="AL171" s="86" t="str">
        <f t="shared" si="29"/>
        <v>55-64|5</v>
      </c>
      <c r="AM171" s="86">
        <v>2</v>
      </c>
      <c r="AN171" s="86" t="s">
        <v>42</v>
      </c>
      <c r="AQ171" s="87" t="s">
        <v>63</v>
      </c>
      <c r="AR171" s="86">
        <v>44</v>
      </c>
      <c r="AS171" s="86" t="str">
        <f t="shared" si="30"/>
        <v>20-24|44</v>
      </c>
      <c r="AT171" s="86">
        <v>14</v>
      </c>
      <c r="AU171" s="86" t="s">
        <v>54</v>
      </c>
      <c r="AX171" s="87" t="s">
        <v>67</v>
      </c>
      <c r="AY171" s="86">
        <v>4</v>
      </c>
      <c r="AZ171" s="86" t="str">
        <f t="shared" si="31"/>
        <v>45-54|4</v>
      </c>
      <c r="BA171" s="86">
        <v>3</v>
      </c>
      <c r="BB171" s="86" t="s">
        <v>43</v>
      </c>
      <c r="BE171" s="87" t="s">
        <v>803</v>
      </c>
      <c r="BF171" s="86">
        <v>30</v>
      </c>
      <c r="BG171" s="86" t="str">
        <f t="shared" si="32"/>
        <v>18-19|30</v>
      </c>
      <c r="BH171" s="86">
        <v>3</v>
      </c>
      <c r="BI171" s="86" t="s">
        <v>43</v>
      </c>
      <c r="BL171" s="87" t="s">
        <v>70</v>
      </c>
      <c r="BM171" s="86">
        <v>13</v>
      </c>
      <c r="BN171" s="86" t="str">
        <f t="shared" si="33"/>
        <v>70-74|13</v>
      </c>
      <c r="BO171" s="86">
        <v>14</v>
      </c>
      <c r="BP171" s="86" t="s">
        <v>54</v>
      </c>
      <c r="BS171" s="87" t="s">
        <v>70</v>
      </c>
      <c r="BT171" s="86">
        <v>13</v>
      </c>
      <c r="BU171" s="86" t="str">
        <f t="shared" si="34"/>
        <v>70-74|13</v>
      </c>
      <c r="BV171" s="86">
        <v>16</v>
      </c>
      <c r="BW171" s="86" t="s">
        <v>56</v>
      </c>
      <c r="BZ171" s="87" t="s">
        <v>70</v>
      </c>
      <c r="CA171" s="86">
        <v>13</v>
      </c>
      <c r="CB171" s="86" t="str">
        <f t="shared" si="35"/>
        <v>70-74|13</v>
      </c>
      <c r="CC171" s="86">
        <v>18</v>
      </c>
      <c r="CD171" s="86" t="s">
        <v>58</v>
      </c>
    </row>
    <row r="172" spans="1:82">
      <c r="A172" s="87" t="s">
        <v>63</v>
      </c>
      <c r="B172" s="86">
        <v>33</v>
      </c>
      <c r="C172" s="86" t="str">
        <f t="shared" si="24"/>
        <v>20-24|33</v>
      </c>
      <c r="D172" s="86">
        <v>7</v>
      </c>
      <c r="E172" s="86" t="s">
        <v>47</v>
      </c>
      <c r="H172" s="87" t="s">
        <v>65</v>
      </c>
      <c r="I172" s="86">
        <v>19</v>
      </c>
      <c r="J172" s="86" t="str">
        <f t="shared" si="25"/>
        <v>30-34|19</v>
      </c>
      <c r="K172" s="86">
        <v>7</v>
      </c>
      <c r="L172" s="86" t="s">
        <v>47</v>
      </c>
      <c r="O172" s="87" t="s">
        <v>64</v>
      </c>
      <c r="P172" s="86">
        <v>20</v>
      </c>
      <c r="Q172" s="86" t="str">
        <f t="shared" si="26"/>
        <v>25-29|20</v>
      </c>
      <c r="R172" s="86">
        <v>6</v>
      </c>
      <c r="S172" s="86" t="s">
        <v>46</v>
      </c>
      <c r="V172" s="87" t="s">
        <v>67</v>
      </c>
      <c r="W172" s="86">
        <v>5</v>
      </c>
      <c r="X172" s="86" t="str">
        <f t="shared" si="27"/>
        <v>45-54|5</v>
      </c>
      <c r="Y172" s="86">
        <v>3</v>
      </c>
      <c r="Z172" s="86" t="s">
        <v>43</v>
      </c>
      <c r="AC172" s="87" t="s">
        <v>63</v>
      </c>
      <c r="AD172" s="86">
        <v>51</v>
      </c>
      <c r="AE172" s="86" t="str">
        <f t="shared" si="28"/>
        <v>20-24|51</v>
      </c>
      <c r="AF172" s="86">
        <v>16</v>
      </c>
      <c r="AG172" s="86" t="s">
        <v>56</v>
      </c>
      <c r="AJ172" s="87" t="s">
        <v>68</v>
      </c>
      <c r="AK172" s="86">
        <v>6</v>
      </c>
      <c r="AL172" s="86" t="str">
        <f t="shared" si="29"/>
        <v>55-64|6</v>
      </c>
      <c r="AM172" s="86">
        <v>3</v>
      </c>
      <c r="AN172" s="86" t="s">
        <v>43</v>
      </c>
      <c r="AQ172" s="87" t="s">
        <v>63</v>
      </c>
      <c r="AR172" s="86">
        <v>45</v>
      </c>
      <c r="AS172" s="86" t="str">
        <f t="shared" si="30"/>
        <v>20-24|45</v>
      </c>
      <c r="AT172" s="86">
        <v>14</v>
      </c>
      <c r="AU172" s="86" t="s">
        <v>54</v>
      </c>
      <c r="AX172" s="87" t="s">
        <v>67</v>
      </c>
      <c r="AY172" s="86">
        <v>5</v>
      </c>
      <c r="AZ172" s="86" t="str">
        <f t="shared" si="31"/>
        <v>45-54|5</v>
      </c>
      <c r="BA172" s="86">
        <v>4</v>
      </c>
      <c r="BB172" s="86" t="s">
        <v>44</v>
      </c>
      <c r="BE172" s="87" t="s">
        <v>803</v>
      </c>
      <c r="BF172" s="86">
        <v>31</v>
      </c>
      <c r="BG172" s="86" t="str">
        <f t="shared" si="32"/>
        <v>18-19|31</v>
      </c>
      <c r="BH172" s="86">
        <v>3</v>
      </c>
      <c r="BI172" s="86" t="s">
        <v>43</v>
      </c>
      <c r="BL172" s="87" t="s">
        <v>70</v>
      </c>
      <c r="BM172" s="86">
        <v>14</v>
      </c>
      <c r="BN172" s="86" t="str">
        <f t="shared" si="33"/>
        <v>70-74|14</v>
      </c>
      <c r="BO172" s="86">
        <v>16</v>
      </c>
      <c r="BP172" s="86" t="s">
        <v>56</v>
      </c>
      <c r="BS172" s="87" t="s">
        <v>70</v>
      </c>
      <c r="BT172" s="86">
        <v>14</v>
      </c>
      <c r="BU172" s="86" t="str">
        <f t="shared" si="34"/>
        <v>70-74|14</v>
      </c>
      <c r="BV172" s="86">
        <v>17</v>
      </c>
      <c r="BW172" s="86" t="s">
        <v>57</v>
      </c>
      <c r="BZ172" s="87" t="s">
        <v>70</v>
      </c>
      <c r="CA172" s="86">
        <v>14</v>
      </c>
      <c r="CB172" s="86" t="str">
        <f t="shared" si="35"/>
        <v>70-74|14</v>
      </c>
      <c r="CC172" s="86">
        <v>19</v>
      </c>
      <c r="CD172" s="89" t="s">
        <v>59</v>
      </c>
    </row>
    <row r="173" spans="1:82">
      <c r="A173" s="87" t="s">
        <v>63</v>
      </c>
      <c r="B173" s="86">
        <v>34</v>
      </c>
      <c r="C173" s="86" t="str">
        <f t="shared" si="24"/>
        <v>20-24|34</v>
      </c>
      <c r="D173" s="86">
        <v>7</v>
      </c>
      <c r="E173" s="86" t="s">
        <v>47</v>
      </c>
      <c r="H173" s="87" t="s">
        <v>65</v>
      </c>
      <c r="I173" s="86">
        <v>20</v>
      </c>
      <c r="J173" s="86" t="str">
        <f t="shared" si="25"/>
        <v>30-34|20</v>
      </c>
      <c r="K173" s="86">
        <v>7</v>
      </c>
      <c r="L173" s="86" t="s">
        <v>47</v>
      </c>
      <c r="O173" s="87" t="s">
        <v>64</v>
      </c>
      <c r="P173" s="86">
        <v>21</v>
      </c>
      <c r="Q173" s="86" t="str">
        <f t="shared" si="26"/>
        <v>25-29|21</v>
      </c>
      <c r="R173" s="86">
        <v>6</v>
      </c>
      <c r="S173" s="86" t="s">
        <v>46</v>
      </c>
      <c r="V173" s="87" t="s">
        <v>67</v>
      </c>
      <c r="W173" s="86">
        <v>6</v>
      </c>
      <c r="X173" s="86" t="str">
        <f t="shared" si="27"/>
        <v>45-54|6</v>
      </c>
      <c r="Y173" s="86">
        <v>4</v>
      </c>
      <c r="Z173" s="86" t="s">
        <v>44</v>
      </c>
      <c r="AC173" s="87" t="s">
        <v>63</v>
      </c>
      <c r="AD173" s="86">
        <v>52</v>
      </c>
      <c r="AE173" s="86" t="str">
        <f t="shared" si="28"/>
        <v>20-24|52</v>
      </c>
      <c r="AF173" s="86">
        <v>17</v>
      </c>
      <c r="AG173" s="86" t="s">
        <v>57</v>
      </c>
      <c r="AJ173" s="87" t="s">
        <v>68</v>
      </c>
      <c r="AK173" s="86">
        <v>7</v>
      </c>
      <c r="AL173" s="86" t="str">
        <f t="shared" si="29"/>
        <v>55-64|7</v>
      </c>
      <c r="AM173" s="86">
        <v>4</v>
      </c>
      <c r="AN173" s="86" t="s">
        <v>44</v>
      </c>
      <c r="AQ173" s="87" t="s">
        <v>63</v>
      </c>
      <c r="AR173" s="86">
        <v>46</v>
      </c>
      <c r="AS173" s="86" t="str">
        <f t="shared" si="30"/>
        <v>20-24|46</v>
      </c>
      <c r="AT173" s="86">
        <v>15</v>
      </c>
      <c r="AU173" s="86" t="s">
        <v>55</v>
      </c>
      <c r="AX173" s="87" t="s">
        <v>67</v>
      </c>
      <c r="AY173" s="86">
        <v>6</v>
      </c>
      <c r="AZ173" s="86" t="str">
        <f t="shared" si="31"/>
        <v>45-54|6</v>
      </c>
      <c r="BA173" s="86">
        <v>5</v>
      </c>
      <c r="BB173" s="86" t="s">
        <v>45</v>
      </c>
      <c r="BE173" s="87" t="s">
        <v>803</v>
      </c>
      <c r="BF173" s="86">
        <v>32</v>
      </c>
      <c r="BG173" s="86" t="str">
        <f t="shared" si="32"/>
        <v>18-19|32</v>
      </c>
      <c r="BH173" s="86">
        <v>3</v>
      </c>
      <c r="BI173" s="86" t="s">
        <v>43</v>
      </c>
      <c r="BL173" s="87" t="s">
        <v>70</v>
      </c>
      <c r="BM173" s="86">
        <v>15</v>
      </c>
      <c r="BN173" s="86" t="str">
        <f t="shared" si="33"/>
        <v>70-74|15</v>
      </c>
      <c r="BO173" s="86">
        <v>17</v>
      </c>
      <c r="BP173" s="86" t="s">
        <v>57</v>
      </c>
      <c r="BS173" s="87" t="s">
        <v>70</v>
      </c>
      <c r="BT173" s="86">
        <v>15</v>
      </c>
      <c r="BU173" s="86" t="str">
        <f t="shared" si="34"/>
        <v>70-74|15</v>
      </c>
      <c r="BV173" s="86">
        <v>18</v>
      </c>
      <c r="BW173" s="86" t="s">
        <v>58</v>
      </c>
      <c r="BZ173" s="87" t="s">
        <v>70</v>
      </c>
      <c r="CA173" s="86">
        <v>15</v>
      </c>
      <c r="CB173" s="86" t="str">
        <f t="shared" si="35"/>
        <v>70-74|15</v>
      </c>
      <c r="CC173" s="86">
        <v>19</v>
      </c>
      <c r="CD173" s="89" t="s">
        <v>59</v>
      </c>
    </row>
    <row r="174" spans="1:82">
      <c r="A174" s="87" t="s">
        <v>63</v>
      </c>
      <c r="B174" s="86">
        <v>35</v>
      </c>
      <c r="C174" s="86" t="str">
        <f t="shared" si="24"/>
        <v>20-24|35</v>
      </c>
      <c r="D174" s="86">
        <v>8</v>
      </c>
      <c r="E174" s="86" t="s">
        <v>48</v>
      </c>
      <c r="H174" s="87" t="s">
        <v>65</v>
      </c>
      <c r="I174" s="86">
        <v>21</v>
      </c>
      <c r="J174" s="86" t="str">
        <f t="shared" si="25"/>
        <v>30-34|21</v>
      </c>
      <c r="K174" s="86">
        <v>8</v>
      </c>
      <c r="L174" s="86" t="s">
        <v>48</v>
      </c>
      <c r="O174" s="87" t="s">
        <v>64</v>
      </c>
      <c r="P174" s="86">
        <v>22</v>
      </c>
      <c r="Q174" s="86" t="str">
        <f t="shared" si="26"/>
        <v>25-29|22</v>
      </c>
      <c r="R174" s="86">
        <v>7</v>
      </c>
      <c r="S174" s="86" t="s">
        <v>47</v>
      </c>
      <c r="V174" s="87" t="s">
        <v>67</v>
      </c>
      <c r="W174" s="86">
        <v>7</v>
      </c>
      <c r="X174" s="86" t="str">
        <f t="shared" si="27"/>
        <v>45-54|7</v>
      </c>
      <c r="Y174" s="86">
        <v>5</v>
      </c>
      <c r="Z174" s="86" t="s">
        <v>45</v>
      </c>
      <c r="AC174" s="87" t="s">
        <v>63</v>
      </c>
      <c r="AD174" s="86">
        <v>53</v>
      </c>
      <c r="AE174" s="86" t="str">
        <f t="shared" si="28"/>
        <v>20-24|53</v>
      </c>
      <c r="AF174" s="86">
        <v>18</v>
      </c>
      <c r="AG174" s="86" t="s">
        <v>58</v>
      </c>
      <c r="AJ174" s="87" t="s">
        <v>68</v>
      </c>
      <c r="AK174" s="86">
        <v>8</v>
      </c>
      <c r="AL174" s="86" t="str">
        <f t="shared" si="29"/>
        <v>55-64|8</v>
      </c>
      <c r="AM174" s="86">
        <v>5</v>
      </c>
      <c r="AN174" s="86" t="s">
        <v>45</v>
      </c>
      <c r="AQ174" s="87" t="s">
        <v>63</v>
      </c>
      <c r="AR174" s="86">
        <v>47</v>
      </c>
      <c r="AS174" s="86" t="str">
        <f t="shared" si="30"/>
        <v>20-24|47</v>
      </c>
      <c r="AT174" s="86">
        <v>15</v>
      </c>
      <c r="AU174" s="86" t="s">
        <v>55</v>
      </c>
      <c r="AX174" s="87" t="s">
        <v>67</v>
      </c>
      <c r="AY174" s="86">
        <v>7</v>
      </c>
      <c r="AZ174" s="86" t="str">
        <f t="shared" si="31"/>
        <v>45-54|7</v>
      </c>
      <c r="BA174" s="86">
        <v>6</v>
      </c>
      <c r="BB174" s="86" t="s">
        <v>46</v>
      </c>
      <c r="BE174" s="87" t="s">
        <v>803</v>
      </c>
      <c r="BF174" s="86">
        <v>33</v>
      </c>
      <c r="BG174" s="86" t="str">
        <f t="shared" si="32"/>
        <v>18-19|33</v>
      </c>
      <c r="BH174" s="86">
        <v>3</v>
      </c>
      <c r="BI174" s="86" t="s">
        <v>43</v>
      </c>
      <c r="BL174" s="87" t="s">
        <v>70</v>
      </c>
      <c r="BM174" s="86">
        <v>16</v>
      </c>
      <c r="BN174" s="86" t="str">
        <f t="shared" si="33"/>
        <v>70-74|16</v>
      </c>
      <c r="BO174" s="86">
        <v>19</v>
      </c>
      <c r="BP174" s="89" t="s">
        <v>59</v>
      </c>
      <c r="BS174" s="87" t="s">
        <v>70</v>
      </c>
      <c r="BT174" s="86">
        <v>16</v>
      </c>
      <c r="BU174" s="86" t="str">
        <f t="shared" si="34"/>
        <v>70-74|16</v>
      </c>
      <c r="BV174" s="86">
        <v>19</v>
      </c>
      <c r="BW174" s="89" t="s">
        <v>59</v>
      </c>
      <c r="BZ174" s="87" t="s">
        <v>70</v>
      </c>
      <c r="CA174" s="86">
        <v>16</v>
      </c>
      <c r="CB174" s="86" t="str">
        <f t="shared" si="35"/>
        <v>70-74|16</v>
      </c>
      <c r="CC174" s="86">
        <v>19</v>
      </c>
      <c r="CD174" s="89" t="s">
        <v>59</v>
      </c>
    </row>
    <row r="175" spans="1:82">
      <c r="A175" s="87" t="s">
        <v>63</v>
      </c>
      <c r="B175" s="86">
        <v>36</v>
      </c>
      <c r="C175" s="86" t="str">
        <f t="shared" si="24"/>
        <v>20-24|36</v>
      </c>
      <c r="D175" s="86">
        <v>8</v>
      </c>
      <c r="E175" s="86" t="s">
        <v>48</v>
      </c>
      <c r="H175" s="87" t="s">
        <v>65</v>
      </c>
      <c r="I175" s="86">
        <v>22</v>
      </c>
      <c r="J175" s="86" t="str">
        <f t="shared" si="25"/>
        <v>30-34|22</v>
      </c>
      <c r="K175" s="86">
        <v>8</v>
      </c>
      <c r="L175" s="86" t="s">
        <v>48</v>
      </c>
      <c r="O175" s="87" t="s">
        <v>64</v>
      </c>
      <c r="P175" s="86">
        <v>23</v>
      </c>
      <c r="Q175" s="86" t="str">
        <f t="shared" si="26"/>
        <v>25-29|23</v>
      </c>
      <c r="R175" s="86">
        <v>7</v>
      </c>
      <c r="S175" s="86" t="s">
        <v>47</v>
      </c>
      <c r="V175" s="87" t="s">
        <v>67</v>
      </c>
      <c r="W175" s="86">
        <v>8</v>
      </c>
      <c r="X175" s="86" t="str">
        <f t="shared" si="27"/>
        <v>45-54|8</v>
      </c>
      <c r="Y175" s="86">
        <v>5</v>
      </c>
      <c r="Z175" s="86" t="s">
        <v>45</v>
      </c>
      <c r="AC175" s="87" t="s">
        <v>63</v>
      </c>
      <c r="AD175" s="86">
        <v>54</v>
      </c>
      <c r="AE175" s="86" t="str">
        <f t="shared" si="28"/>
        <v>20-24|54</v>
      </c>
      <c r="AF175" s="86">
        <v>19</v>
      </c>
      <c r="AG175" s="86" t="s">
        <v>59</v>
      </c>
      <c r="AJ175" s="87" t="s">
        <v>68</v>
      </c>
      <c r="AK175" s="86">
        <v>9</v>
      </c>
      <c r="AL175" s="86" t="str">
        <f t="shared" si="29"/>
        <v>55-64|9</v>
      </c>
      <c r="AM175" s="86">
        <v>6</v>
      </c>
      <c r="AN175" s="86" t="s">
        <v>46</v>
      </c>
      <c r="AQ175" s="87" t="s">
        <v>63</v>
      </c>
      <c r="AR175" s="86">
        <v>48</v>
      </c>
      <c r="AS175" s="86" t="str">
        <f t="shared" si="30"/>
        <v>20-24|48</v>
      </c>
      <c r="AT175" s="86">
        <v>16</v>
      </c>
      <c r="AU175" s="86" t="s">
        <v>56</v>
      </c>
      <c r="AX175" s="87" t="s">
        <v>67</v>
      </c>
      <c r="AY175" s="86">
        <v>8</v>
      </c>
      <c r="AZ175" s="86" t="str">
        <f t="shared" si="31"/>
        <v>45-54|8</v>
      </c>
      <c r="BA175" s="86">
        <v>6</v>
      </c>
      <c r="BB175" s="86" t="s">
        <v>46</v>
      </c>
      <c r="BE175" s="87" t="s">
        <v>803</v>
      </c>
      <c r="BF175" s="86">
        <v>34</v>
      </c>
      <c r="BG175" s="86" t="str">
        <f t="shared" si="32"/>
        <v>18-19|34</v>
      </c>
      <c r="BH175" s="86">
        <v>4</v>
      </c>
      <c r="BI175" s="86" t="s">
        <v>44</v>
      </c>
      <c r="BL175" s="93" t="s">
        <v>71</v>
      </c>
      <c r="BM175" s="86">
        <v>0</v>
      </c>
      <c r="BN175" s="86" t="str">
        <f t="shared" si="33"/>
        <v>75-79|0</v>
      </c>
      <c r="BO175" s="86">
        <v>1</v>
      </c>
      <c r="BP175" s="86" t="s">
        <v>41</v>
      </c>
      <c r="BS175" s="93" t="s">
        <v>71</v>
      </c>
      <c r="BT175" s="86">
        <v>0</v>
      </c>
      <c r="BU175" s="86" t="str">
        <f t="shared" si="34"/>
        <v>75-79|0</v>
      </c>
      <c r="BV175" s="86">
        <v>1</v>
      </c>
      <c r="BW175" s="86" t="s">
        <v>41</v>
      </c>
      <c r="BZ175" s="93" t="s">
        <v>71</v>
      </c>
      <c r="CA175" s="86">
        <v>0</v>
      </c>
      <c r="CB175" s="86" t="str">
        <f t="shared" si="35"/>
        <v>75-79|0</v>
      </c>
      <c r="CC175" s="86">
        <v>1</v>
      </c>
      <c r="CD175" s="86" t="s">
        <v>41</v>
      </c>
    </row>
    <row r="176" spans="1:82">
      <c r="A176" s="87" t="s">
        <v>63</v>
      </c>
      <c r="B176" s="86">
        <v>37</v>
      </c>
      <c r="C176" s="86" t="str">
        <f t="shared" si="24"/>
        <v>20-24|37</v>
      </c>
      <c r="D176" s="86">
        <v>8</v>
      </c>
      <c r="E176" s="86" t="s">
        <v>48</v>
      </c>
      <c r="H176" s="87" t="s">
        <v>65</v>
      </c>
      <c r="I176" s="86">
        <v>23</v>
      </c>
      <c r="J176" s="86" t="str">
        <f t="shared" si="25"/>
        <v>30-34|23</v>
      </c>
      <c r="K176" s="86">
        <v>9</v>
      </c>
      <c r="L176" s="86" t="s">
        <v>49</v>
      </c>
      <c r="O176" s="87" t="s">
        <v>64</v>
      </c>
      <c r="P176" s="86">
        <v>24</v>
      </c>
      <c r="Q176" s="86" t="str">
        <f t="shared" si="26"/>
        <v>25-29|24</v>
      </c>
      <c r="R176" s="86">
        <v>8</v>
      </c>
      <c r="S176" s="86" t="s">
        <v>48</v>
      </c>
      <c r="V176" s="87" t="s">
        <v>67</v>
      </c>
      <c r="W176" s="86">
        <v>9</v>
      </c>
      <c r="X176" s="86" t="str">
        <f t="shared" si="27"/>
        <v>45-54|9</v>
      </c>
      <c r="Y176" s="86">
        <v>6</v>
      </c>
      <c r="Z176" s="86" t="s">
        <v>46</v>
      </c>
      <c r="AC176" s="87" t="s">
        <v>63</v>
      </c>
      <c r="AD176" s="86">
        <v>55</v>
      </c>
      <c r="AE176" s="86" t="str">
        <f t="shared" si="28"/>
        <v>20-24|55</v>
      </c>
      <c r="AF176" s="86">
        <v>19</v>
      </c>
      <c r="AG176" s="86" t="s">
        <v>59</v>
      </c>
      <c r="AJ176" s="87" t="s">
        <v>68</v>
      </c>
      <c r="AK176" s="86">
        <v>10</v>
      </c>
      <c r="AL176" s="86" t="str">
        <f t="shared" si="29"/>
        <v>55-64|10</v>
      </c>
      <c r="AM176" s="86">
        <v>7</v>
      </c>
      <c r="AN176" s="86" t="s">
        <v>47</v>
      </c>
      <c r="AQ176" s="87" t="s">
        <v>63</v>
      </c>
      <c r="AR176" s="86">
        <v>49</v>
      </c>
      <c r="AS176" s="86" t="str">
        <f t="shared" si="30"/>
        <v>20-24|49</v>
      </c>
      <c r="AT176" s="86">
        <v>16</v>
      </c>
      <c r="AU176" s="86" t="s">
        <v>56</v>
      </c>
      <c r="AX176" s="87" t="s">
        <v>67</v>
      </c>
      <c r="AY176" s="86">
        <v>9</v>
      </c>
      <c r="AZ176" s="86" t="str">
        <f t="shared" si="31"/>
        <v>45-54|9</v>
      </c>
      <c r="BA176" s="86">
        <v>7</v>
      </c>
      <c r="BB176" s="86" t="s">
        <v>47</v>
      </c>
      <c r="BE176" s="87" t="s">
        <v>803</v>
      </c>
      <c r="BF176" s="86">
        <v>35</v>
      </c>
      <c r="BG176" s="86" t="str">
        <f t="shared" si="32"/>
        <v>18-19|35</v>
      </c>
      <c r="BH176" s="86">
        <v>4</v>
      </c>
      <c r="BI176" s="86" t="s">
        <v>44</v>
      </c>
      <c r="BL176" s="87" t="s">
        <v>71</v>
      </c>
      <c r="BM176" s="86">
        <v>1</v>
      </c>
      <c r="BN176" s="86" t="str">
        <f t="shared" si="33"/>
        <v>75-79|1</v>
      </c>
      <c r="BO176" s="86">
        <v>1</v>
      </c>
      <c r="BP176" s="86" t="s">
        <v>41</v>
      </c>
      <c r="BS176" s="87" t="s">
        <v>71</v>
      </c>
      <c r="BT176" s="86">
        <v>1</v>
      </c>
      <c r="BU176" s="86" t="str">
        <f t="shared" si="34"/>
        <v>75-79|1</v>
      </c>
      <c r="BV176" s="86">
        <v>1</v>
      </c>
      <c r="BW176" s="86" t="s">
        <v>41</v>
      </c>
      <c r="BZ176" s="87" t="s">
        <v>71</v>
      </c>
      <c r="CA176" s="86">
        <v>1</v>
      </c>
      <c r="CB176" s="86" t="str">
        <f t="shared" si="35"/>
        <v>75-79|1</v>
      </c>
      <c r="CC176" s="86">
        <v>2</v>
      </c>
      <c r="CD176" s="86" t="s">
        <v>42</v>
      </c>
    </row>
    <row r="177" spans="1:82">
      <c r="A177" s="87" t="s">
        <v>63</v>
      </c>
      <c r="B177" s="86">
        <v>38</v>
      </c>
      <c r="C177" s="86" t="str">
        <f t="shared" si="24"/>
        <v>20-24|38</v>
      </c>
      <c r="D177" s="86">
        <v>8</v>
      </c>
      <c r="E177" s="86" t="s">
        <v>48</v>
      </c>
      <c r="H177" s="87" t="s">
        <v>65</v>
      </c>
      <c r="I177" s="86">
        <v>24</v>
      </c>
      <c r="J177" s="86" t="str">
        <f t="shared" si="25"/>
        <v>30-34|24</v>
      </c>
      <c r="K177" s="86">
        <v>9</v>
      </c>
      <c r="L177" s="86" t="s">
        <v>49</v>
      </c>
      <c r="O177" s="87" t="s">
        <v>64</v>
      </c>
      <c r="P177" s="86">
        <v>25</v>
      </c>
      <c r="Q177" s="86" t="str">
        <f t="shared" si="26"/>
        <v>25-29|25</v>
      </c>
      <c r="R177" s="86">
        <v>8</v>
      </c>
      <c r="S177" s="86" t="s">
        <v>48</v>
      </c>
      <c r="V177" s="87" t="s">
        <v>67</v>
      </c>
      <c r="W177" s="86">
        <v>10</v>
      </c>
      <c r="X177" s="86" t="str">
        <f t="shared" si="27"/>
        <v>45-54|10</v>
      </c>
      <c r="Y177" s="86">
        <v>6</v>
      </c>
      <c r="Z177" s="86" t="s">
        <v>46</v>
      </c>
      <c r="AC177" s="87" t="s">
        <v>63</v>
      </c>
      <c r="AD177" s="86">
        <v>56</v>
      </c>
      <c r="AE177" s="86" t="str">
        <f t="shared" si="28"/>
        <v>20-24|56</v>
      </c>
      <c r="AF177" s="86">
        <v>19</v>
      </c>
      <c r="AG177" s="86" t="s">
        <v>59</v>
      </c>
      <c r="AJ177" s="87" t="s">
        <v>68</v>
      </c>
      <c r="AK177" s="86">
        <v>11</v>
      </c>
      <c r="AL177" s="86" t="str">
        <f t="shared" si="29"/>
        <v>55-64|11</v>
      </c>
      <c r="AM177" s="86">
        <v>7</v>
      </c>
      <c r="AN177" s="86" t="s">
        <v>47</v>
      </c>
      <c r="AQ177" s="87" t="s">
        <v>63</v>
      </c>
      <c r="AR177" s="86">
        <v>50</v>
      </c>
      <c r="AS177" s="86" t="str">
        <f t="shared" si="30"/>
        <v>20-24|50</v>
      </c>
      <c r="AT177" s="86">
        <v>17</v>
      </c>
      <c r="AU177" s="86" t="s">
        <v>57</v>
      </c>
      <c r="AX177" s="87" t="s">
        <v>67</v>
      </c>
      <c r="AY177" s="86">
        <v>10</v>
      </c>
      <c r="AZ177" s="86" t="str">
        <f t="shared" si="31"/>
        <v>45-54|10</v>
      </c>
      <c r="BA177" s="86">
        <v>7</v>
      </c>
      <c r="BB177" s="86" t="s">
        <v>47</v>
      </c>
      <c r="BE177" s="87" t="s">
        <v>803</v>
      </c>
      <c r="BF177" s="86">
        <v>36</v>
      </c>
      <c r="BG177" s="86" t="str">
        <f t="shared" si="32"/>
        <v>18-19|36</v>
      </c>
      <c r="BH177" s="86">
        <v>4</v>
      </c>
      <c r="BI177" s="86" t="s">
        <v>44</v>
      </c>
      <c r="BL177" s="87" t="s">
        <v>71</v>
      </c>
      <c r="BM177" s="86">
        <v>2</v>
      </c>
      <c r="BN177" s="86" t="str">
        <f t="shared" si="33"/>
        <v>75-79|2</v>
      </c>
      <c r="BO177" s="86">
        <v>1</v>
      </c>
      <c r="BP177" s="86" t="s">
        <v>41</v>
      </c>
      <c r="BS177" s="87" t="s">
        <v>71</v>
      </c>
      <c r="BT177" s="86">
        <v>2</v>
      </c>
      <c r="BU177" s="86" t="str">
        <f t="shared" si="34"/>
        <v>75-79|2</v>
      </c>
      <c r="BV177" s="86">
        <v>2</v>
      </c>
      <c r="BW177" s="86" t="s">
        <v>42</v>
      </c>
      <c r="BZ177" s="87" t="s">
        <v>71</v>
      </c>
      <c r="CA177" s="86">
        <v>2</v>
      </c>
      <c r="CB177" s="86" t="str">
        <f t="shared" si="35"/>
        <v>75-79|2</v>
      </c>
      <c r="CC177" s="86">
        <v>4</v>
      </c>
      <c r="CD177" s="86" t="s">
        <v>44</v>
      </c>
    </row>
    <row r="178" spans="1:82">
      <c r="A178" s="87" t="s">
        <v>63</v>
      </c>
      <c r="B178" s="86">
        <v>39</v>
      </c>
      <c r="C178" s="86" t="str">
        <f t="shared" si="24"/>
        <v>20-24|39</v>
      </c>
      <c r="D178" s="86">
        <v>8</v>
      </c>
      <c r="E178" s="86" t="s">
        <v>48</v>
      </c>
      <c r="H178" s="87" t="s">
        <v>65</v>
      </c>
      <c r="I178" s="86">
        <v>25</v>
      </c>
      <c r="J178" s="86" t="str">
        <f t="shared" si="25"/>
        <v>30-34|25</v>
      </c>
      <c r="K178" s="86">
        <v>10</v>
      </c>
      <c r="L178" s="86" t="s">
        <v>50</v>
      </c>
      <c r="O178" s="87" t="s">
        <v>64</v>
      </c>
      <c r="P178" s="86">
        <v>26</v>
      </c>
      <c r="Q178" s="86" t="str">
        <f t="shared" si="26"/>
        <v>25-29|26</v>
      </c>
      <c r="R178" s="86">
        <v>9</v>
      </c>
      <c r="S178" s="86" t="s">
        <v>49</v>
      </c>
      <c r="V178" s="87" t="s">
        <v>67</v>
      </c>
      <c r="W178" s="86">
        <v>11</v>
      </c>
      <c r="X178" s="86" t="str">
        <f t="shared" si="27"/>
        <v>45-54|11</v>
      </c>
      <c r="Y178" s="86">
        <v>7</v>
      </c>
      <c r="Z178" s="86" t="s">
        <v>47</v>
      </c>
      <c r="AC178" s="87" t="s">
        <v>63</v>
      </c>
      <c r="AD178" s="86">
        <v>57</v>
      </c>
      <c r="AE178" s="86" t="str">
        <f t="shared" si="28"/>
        <v>20-24|57</v>
      </c>
      <c r="AF178" s="86">
        <v>19</v>
      </c>
      <c r="AG178" s="86" t="s">
        <v>59</v>
      </c>
      <c r="AJ178" s="87" t="s">
        <v>68</v>
      </c>
      <c r="AK178" s="86">
        <v>12</v>
      </c>
      <c r="AL178" s="86" t="str">
        <f t="shared" si="29"/>
        <v>55-64|12</v>
      </c>
      <c r="AM178" s="86">
        <v>8</v>
      </c>
      <c r="AN178" s="86" t="s">
        <v>48</v>
      </c>
      <c r="AQ178" s="87" t="s">
        <v>63</v>
      </c>
      <c r="AR178" s="86">
        <v>51</v>
      </c>
      <c r="AS178" s="86" t="str">
        <f t="shared" si="30"/>
        <v>20-24|51</v>
      </c>
      <c r="AT178" s="86">
        <v>17</v>
      </c>
      <c r="AU178" s="86" t="s">
        <v>57</v>
      </c>
      <c r="AX178" s="87" t="s">
        <v>67</v>
      </c>
      <c r="AY178" s="86">
        <v>11</v>
      </c>
      <c r="AZ178" s="86" t="str">
        <f t="shared" si="31"/>
        <v>45-54|11</v>
      </c>
      <c r="BA178" s="86">
        <v>8</v>
      </c>
      <c r="BB178" s="86" t="s">
        <v>48</v>
      </c>
      <c r="BE178" s="87" t="s">
        <v>803</v>
      </c>
      <c r="BF178" s="86">
        <v>37</v>
      </c>
      <c r="BG178" s="86" t="str">
        <f t="shared" si="32"/>
        <v>18-19|37</v>
      </c>
      <c r="BH178" s="86">
        <v>4</v>
      </c>
      <c r="BI178" s="86" t="s">
        <v>44</v>
      </c>
      <c r="BL178" s="87" t="s">
        <v>71</v>
      </c>
      <c r="BM178" s="86">
        <v>3</v>
      </c>
      <c r="BN178" s="86" t="str">
        <f t="shared" si="33"/>
        <v>75-79|3</v>
      </c>
      <c r="BO178" s="86">
        <v>2</v>
      </c>
      <c r="BP178" s="86" t="s">
        <v>42</v>
      </c>
      <c r="BS178" s="87" t="s">
        <v>71</v>
      </c>
      <c r="BT178" s="86">
        <v>3</v>
      </c>
      <c r="BU178" s="86" t="str">
        <f t="shared" si="34"/>
        <v>75-79|3</v>
      </c>
      <c r="BV178" s="86">
        <v>3</v>
      </c>
      <c r="BW178" s="86" t="s">
        <v>43</v>
      </c>
      <c r="BZ178" s="87" t="s">
        <v>71</v>
      </c>
      <c r="CA178" s="86">
        <v>3</v>
      </c>
      <c r="CB178" s="86" t="str">
        <f t="shared" si="35"/>
        <v>75-79|3</v>
      </c>
      <c r="CC178" s="86">
        <v>5</v>
      </c>
      <c r="CD178" s="89" t="s">
        <v>45</v>
      </c>
    </row>
    <row r="179" spans="1:82">
      <c r="A179" s="87" t="s">
        <v>63</v>
      </c>
      <c r="B179" s="86">
        <v>40</v>
      </c>
      <c r="C179" s="86" t="str">
        <f t="shared" si="24"/>
        <v>20-24|40</v>
      </c>
      <c r="D179" s="86">
        <v>9</v>
      </c>
      <c r="E179" s="86" t="s">
        <v>49</v>
      </c>
      <c r="H179" s="87" t="s">
        <v>65</v>
      </c>
      <c r="I179" s="86">
        <v>26</v>
      </c>
      <c r="J179" s="86" t="str">
        <f t="shared" si="25"/>
        <v>30-34|26</v>
      </c>
      <c r="K179" s="86">
        <v>10</v>
      </c>
      <c r="L179" s="86" t="s">
        <v>50</v>
      </c>
      <c r="O179" s="87" t="s">
        <v>64</v>
      </c>
      <c r="P179" s="86">
        <v>27</v>
      </c>
      <c r="Q179" s="86" t="str">
        <f t="shared" si="26"/>
        <v>25-29|27</v>
      </c>
      <c r="R179" s="86">
        <v>9</v>
      </c>
      <c r="S179" s="86" t="s">
        <v>49</v>
      </c>
      <c r="V179" s="87" t="s">
        <v>67</v>
      </c>
      <c r="W179" s="86">
        <v>12</v>
      </c>
      <c r="X179" s="86" t="str">
        <f t="shared" si="27"/>
        <v>45-54|12</v>
      </c>
      <c r="Y179" s="86">
        <v>7</v>
      </c>
      <c r="Z179" s="86" t="s">
        <v>47</v>
      </c>
      <c r="AC179" s="93" t="s">
        <v>64</v>
      </c>
      <c r="AD179" s="86">
        <v>0</v>
      </c>
      <c r="AE179" s="86" t="str">
        <f t="shared" si="28"/>
        <v>25-29|0</v>
      </c>
      <c r="AF179" s="86">
        <v>1</v>
      </c>
      <c r="AG179" s="86" t="s">
        <v>41</v>
      </c>
      <c r="AJ179" s="87" t="s">
        <v>68</v>
      </c>
      <c r="AK179" s="86">
        <v>13</v>
      </c>
      <c r="AL179" s="86" t="str">
        <f t="shared" si="29"/>
        <v>55-64|13</v>
      </c>
      <c r="AM179" s="86">
        <v>9</v>
      </c>
      <c r="AN179" s="86" t="s">
        <v>49</v>
      </c>
      <c r="AQ179" s="87" t="s">
        <v>63</v>
      </c>
      <c r="AR179" s="86">
        <v>52</v>
      </c>
      <c r="AS179" s="86" t="str">
        <f t="shared" si="30"/>
        <v>20-24|52</v>
      </c>
      <c r="AT179" s="86">
        <v>18</v>
      </c>
      <c r="AU179" s="86" t="s">
        <v>58</v>
      </c>
      <c r="AX179" s="87" t="s">
        <v>67</v>
      </c>
      <c r="AY179" s="86">
        <v>12</v>
      </c>
      <c r="AZ179" s="86" t="str">
        <f t="shared" si="31"/>
        <v>45-54|12</v>
      </c>
      <c r="BA179" s="86">
        <v>9</v>
      </c>
      <c r="BB179" s="89" t="s">
        <v>49</v>
      </c>
      <c r="BE179" s="87" t="s">
        <v>803</v>
      </c>
      <c r="BF179" s="86">
        <v>38</v>
      </c>
      <c r="BG179" s="86" t="str">
        <f t="shared" si="32"/>
        <v>18-19|38</v>
      </c>
      <c r="BH179" s="86">
        <v>4</v>
      </c>
      <c r="BI179" s="86" t="s">
        <v>44</v>
      </c>
      <c r="BL179" s="87" t="s">
        <v>71</v>
      </c>
      <c r="BM179" s="86">
        <v>4</v>
      </c>
      <c r="BN179" s="86" t="str">
        <f t="shared" si="33"/>
        <v>75-79|4</v>
      </c>
      <c r="BO179" s="86">
        <v>3</v>
      </c>
      <c r="BP179" s="86" t="s">
        <v>43</v>
      </c>
      <c r="BS179" s="87" t="s">
        <v>71</v>
      </c>
      <c r="BT179" s="86">
        <v>4</v>
      </c>
      <c r="BU179" s="86" t="str">
        <f t="shared" si="34"/>
        <v>75-79|4</v>
      </c>
      <c r="BV179" s="86">
        <v>5</v>
      </c>
      <c r="BW179" s="86" t="s">
        <v>45</v>
      </c>
      <c r="BZ179" s="87" t="s">
        <v>71</v>
      </c>
      <c r="CA179" s="86">
        <v>4</v>
      </c>
      <c r="CB179" s="86" t="str">
        <f t="shared" si="35"/>
        <v>75-79|4</v>
      </c>
      <c r="CC179" s="86">
        <v>6</v>
      </c>
      <c r="CD179" s="86" t="s">
        <v>46</v>
      </c>
    </row>
    <row r="180" spans="1:82">
      <c r="A180" s="87" t="s">
        <v>63</v>
      </c>
      <c r="B180" s="86">
        <v>41</v>
      </c>
      <c r="C180" s="86" t="str">
        <f t="shared" si="24"/>
        <v>20-24|41</v>
      </c>
      <c r="D180" s="86">
        <v>9</v>
      </c>
      <c r="E180" s="86" t="s">
        <v>49</v>
      </c>
      <c r="H180" s="87" t="s">
        <v>65</v>
      </c>
      <c r="I180" s="86">
        <v>27</v>
      </c>
      <c r="J180" s="86" t="str">
        <f t="shared" si="25"/>
        <v>30-34|27</v>
      </c>
      <c r="K180" s="86">
        <v>11</v>
      </c>
      <c r="L180" s="86" t="s">
        <v>51</v>
      </c>
      <c r="O180" s="87" t="s">
        <v>64</v>
      </c>
      <c r="P180" s="86">
        <v>28</v>
      </c>
      <c r="Q180" s="86" t="str">
        <f t="shared" si="26"/>
        <v>25-29|28</v>
      </c>
      <c r="R180" s="86">
        <v>10</v>
      </c>
      <c r="S180" s="86" t="s">
        <v>50</v>
      </c>
      <c r="V180" s="87" t="s">
        <v>67</v>
      </c>
      <c r="W180" s="86">
        <v>13</v>
      </c>
      <c r="X180" s="86" t="str">
        <f t="shared" si="27"/>
        <v>45-54|13</v>
      </c>
      <c r="Y180" s="86">
        <v>8</v>
      </c>
      <c r="Z180" s="86" t="s">
        <v>48</v>
      </c>
      <c r="AC180" s="87" t="s">
        <v>64</v>
      </c>
      <c r="AD180" s="86">
        <v>1</v>
      </c>
      <c r="AE180" s="86" t="str">
        <f t="shared" si="28"/>
        <v>25-29|1</v>
      </c>
      <c r="AF180" s="86">
        <v>1</v>
      </c>
      <c r="AG180" s="86" t="s">
        <v>41</v>
      </c>
      <c r="AJ180" s="87" t="s">
        <v>68</v>
      </c>
      <c r="AK180" s="86">
        <v>14</v>
      </c>
      <c r="AL180" s="86" t="str">
        <f t="shared" si="29"/>
        <v>55-64|14</v>
      </c>
      <c r="AM180" s="86">
        <v>10</v>
      </c>
      <c r="AN180" s="86" t="s">
        <v>50</v>
      </c>
      <c r="AQ180" s="87" t="s">
        <v>63</v>
      </c>
      <c r="AR180" s="86">
        <v>53</v>
      </c>
      <c r="AS180" s="86" t="str">
        <f t="shared" si="30"/>
        <v>20-24|53</v>
      </c>
      <c r="AT180" s="86">
        <v>18</v>
      </c>
      <c r="AU180" s="86" t="s">
        <v>58</v>
      </c>
      <c r="AX180" s="87" t="s">
        <v>67</v>
      </c>
      <c r="AY180" s="86">
        <v>13</v>
      </c>
      <c r="AZ180" s="86" t="str">
        <f t="shared" si="31"/>
        <v>45-54|13</v>
      </c>
      <c r="BA180" s="86">
        <v>9</v>
      </c>
      <c r="BB180" s="89" t="s">
        <v>49</v>
      </c>
      <c r="BE180" s="87" t="s">
        <v>803</v>
      </c>
      <c r="BF180" s="86">
        <v>39</v>
      </c>
      <c r="BG180" s="86" t="str">
        <f t="shared" si="32"/>
        <v>18-19|39</v>
      </c>
      <c r="BH180" s="86">
        <v>4</v>
      </c>
      <c r="BI180" s="86" t="s">
        <v>44</v>
      </c>
      <c r="BL180" s="87" t="s">
        <v>71</v>
      </c>
      <c r="BM180" s="86">
        <v>5</v>
      </c>
      <c r="BN180" s="86" t="str">
        <f t="shared" si="33"/>
        <v>75-79|5</v>
      </c>
      <c r="BO180" s="86">
        <v>4</v>
      </c>
      <c r="BP180" s="86" t="s">
        <v>44</v>
      </c>
      <c r="BS180" s="87" t="s">
        <v>71</v>
      </c>
      <c r="BT180" s="86">
        <v>5</v>
      </c>
      <c r="BU180" s="86" t="str">
        <f t="shared" si="34"/>
        <v>75-79|5</v>
      </c>
      <c r="BV180" s="86">
        <v>6</v>
      </c>
      <c r="BW180" s="86" t="s">
        <v>46</v>
      </c>
      <c r="BZ180" s="87" t="s">
        <v>71</v>
      </c>
      <c r="CA180" s="86">
        <v>5</v>
      </c>
      <c r="CB180" s="86" t="str">
        <f t="shared" si="35"/>
        <v>75-79|5</v>
      </c>
      <c r="CC180" s="86">
        <v>8</v>
      </c>
      <c r="CD180" s="89" t="s">
        <v>48</v>
      </c>
    </row>
    <row r="181" spans="1:82">
      <c r="A181" s="87" t="s">
        <v>63</v>
      </c>
      <c r="B181" s="86">
        <v>42</v>
      </c>
      <c r="C181" s="86" t="str">
        <f t="shared" si="24"/>
        <v>20-24|42</v>
      </c>
      <c r="D181" s="86">
        <v>9</v>
      </c>
      <c r="E181" s="86" t="s">
        <v>49</v>
      </c>
      <c r="H181" s="87" t="s">
        <v>65</v>
      </c>
      <c r="I181" s="86">
        <v>28</v>
      </c>
      <c r="J181" s="86" t="str">
        <f t="shared" si="25"/>
        <v>30-34|28</v>
      </c>
      <c r="K181" s="86">
        <v>11</v>
      </c>
      <c r="L181" s="86" t="s">
        <v>51</v>
      </c>
      <c r="O181" s="87" t="s">
        <v>64</v>
      </c>
      <c r="P181" s="86">
        <v>29</v>
      </c>
      <c r="Q181" s="86" t="str">
        <f t="shared" si="26"/>
        <v>25-29|29</v>
      </c>
      <c r="R181" s="86">
        <v>10</v>
      </c>
      <c r="S181" s="86" t="s">
        <v>50</v>
      </c>
      <c r="V181" s="87" t="s">
        <v>67</v>
      </c>
      <c r="W181" s="86">
        <v>14</v>
      </c>
      <c r="X181" s="86" t="str">
        <f t="shared" si="27"/>
        <v>45-54|14</v>
      </c>
      <c r="Y181" s="86">
        <v>8</v>
      </c>
      <c r="Z181" s="86" t="s">
        <v>48</v>
      </c>
      <c r="AC181" s="87" t="s">
        <v>64</v>
      </c>
      <c r="AD181" s="86">
        <v>2</v>
      </c>
      <c r="AE181" s="86" t="str">
        <f t="shared" si="28"/>
        <v>25-29|2</v>
      </c>
      <c r="AF181" s="86">
        <v>1</v>
      </c>
      <c r="AG181" s="86" t="s">
        <v>41</v>
      </c>
      <c r="AJ181" s="87" t="s">
        <v>68</v>
      </c>
      <c r="AK181" s="86">
        <v>15</v>
      </c>
      <c r="AL181" s="86" t="str">
        <f t="shared" si="29"/>
        <v>55-64|15</v>
      </c>
      <c r="AM181" s="86">
        <v>11</v>
      </c>
      <c r="AN181" s="86" t="s">
        <v>51</v>
      </c>
      <c r="AQ181" s="87" t="s">
        <v>63</v>
      </c>
      <c r="AR181" s="86">
        <v>54</v>
      </c>
      <c r="AS181" s="86" t="str">
        <f t="shared" si="30"/>
        <v>20-24|54</v>
      </c>
      <c r="AT181" s="86">
        <v>19</v>
      </c>
      <c r="AU181" s="86" t="s">
        <v>59</v>
      </c>
      <c r="AX181" s="87" t="s">
        <v>67</v>
      </c>
      <c r="AY181" s="86">
        <v>14</v>
      </c>
      <c r="AZ181" s="86" t="str">
        <f t="shared" si="31"/>
        <v>45-54|14</v>
      </c>
      <c r="BA181" s="86">
        <v>10</v>
      </c>
      <c r="BB181" s="86" t="s">
        <v>50</v>
      </c>
      <c r="BE181" s="87" t="s">
        <v>803</v>
      </c>
      <c r="BF181" s="86">
        <v>40</v>
      </c>
      <c r="BG181" s="86" t="str">
        <f t="shared" si="32"/>
        <v>18-19|40</v>
      </c>
      <c r="BH181" s="86">
        <v>5</v>
      </c>
      <c r="BI181" s="86" t="s">
        <v>45</v>
      </c>
      <c r="BL181" s="87" t="s">
        <v>71</v>
      </c>
      <c r="BM181" s="86">
        <v>6</v>
      </c>
      <c r="BN181" s="86" t="str">
        <f t="shared" si="33"/>
        <v>75-79|6</v>
      </c>
      <c r="BO181" s="86">
        <v>6</v>
      </c>
      <c r="BP181" s="86" t="s">
        <v>46</v>
      </c>
      <c r="BS181" s="87" t="s">
        <v>71</v>
      </c>
      <c r="BT181" s="86">
        <v>6</v>
      </c>
      <c r="BU181" s="86" t="str">
        <f t="shared" si="34"/>
        <v>75-79|6</v>
      </c>
      <c r="BV181" s="86">
        <v>8</v>
      </c>
      <c r="BW181" s="86" t="s">
        <v>48</v>
      </c>
      <c r="BZ181" s="87" t="s">
        <v>71</v>
      </c>
      <c r="CA181" s="86">
        <v>6</v>
      </c>
      <c r="CB181" s="86" t="str">
        <f t="shared" si="35"/>
        <v>75-79|6</v>
      </c>
      <c r="CC181" s="86">
        <v>9</v>
      </c>
      <c r="CD181" s="89" t="s">
        <v>49</v>
      </c>
    </row>
    <row r="182" spans="1:82">
      <c r="A182" s="87" t="s">
        <v>63</v>
      </c>
      <c r="B182" s="86">
        <v>43</v>
      </c>
      <c r="C182" s="86" t="str">
        <f t="shared" si="24"/>
        <v>20-24|43</v>
      </c>
      <c r="D182" s="86">
        <v>9</v>
      </c>
      <c r="E182" s="86" t="s">
        <v>49</v>
      </c>
      <c r="H182" s="87" t="s">
        <v>65</v>
      </c>
      <c r="I182" s="86">
        <v>29</v>
      </c>
      <c r="J182" s="86" t="str">
        <f t="shared" si="25"/>
        <v>30-34|29</v>
      </c>
      <c r="K182" s="86">
        <v>12</v>
      </c>
      <c r="L182" s="86" t="s">
        <v>52</v>
      </c>
      <c r="O182" s="87" t="s">
        <v>64</v>
      </c>
      <c r="P182" s="86">
        <v>30</v>
      </c>
      <c r="Q182" s="86" t="str">
        <f t="shared" si="26"/>
        <v>25-29|30</v>
      </c>
      <c r="R182" s="86">
        <v>11</v>
      </c>
      <c r="S182" s="86" t="s">
        <v>51</v>
      </c>
      <c r="V182" s="87" t="s">
        <v>67</v>
      </c>
      <c r="W182" s="86">
        <v>15</v>
      </c>
      <c r="X182" s="86" t="str">
        <f t="shared" si="27"/>
        <v>45-54|15</v>
      </c>
      <c r="Y182" s="86">
        <v>9</v>
      </c>
      <c r="Z182" s="86" t="s">
        <v>49</v>
      </c>
      <c r="AC182" s="87" t="s">
        <v>64</v>
      </c>
      <c r="AD182" s="86">
        <v>3</v>
      </c>
      <c r="AE182" s="86" t="str">
        <f t="shared" si="28"/>
        <v>25-29|3</v>
      </c>
      <c r="AF182" s="86">
        <v>2</v>
      </c>
      <c r="AG182" s="86" t="s">
        <v>42</v>
      </c>
      <c r="AJ182" s="87" t="s">
        <v>68</v>
      </c>
      <c r="AK182" s="86">
        <v>16</v>
      </c>
      <c r="AL182" s="86" t="str">
        <f t="shared" si="29"/>
        <v>55-64|16</v>
      </c>
      <c r="AM182" s="86">
        <v>11</v>
      </c>
      <c r="AN182" s="86" t="s">
        <v>51</v>
      </c>
      <c r="AQ182" s="87" t="s">
        <v>63</v>
      </c>
      <c r="AR182" s="86">
        <v>55</v>
      </c>
      <c r="AS182" s="86" t="str">
        <f t="shared" si="30"/>
        <v>20-24|55</v>
      </c>
      <c r="AT182" s="86">
        <v>19</v>
      </c>
      <c r="AU182" s="86" t="s">
        <v>59</v>
      </c>
      <c r="AX182" s="87" t="s">
        <v>67</v>
      </c>
      <c r="AY182" s="86">
        <v>15</v>
      </c>
      <c r="AZ182" s="86" t="str">
        <f t="shared" si="31"/>
        <v>45-54|15</v>
      </c>
      <c r="BA182" s="86">
        <v>11</v>
      </c>
      <c r="BB182" s="86" t="s">
        <v>51</v>
      </c>
      <c r="BE182" s="87" t="s">
        <v>803</v>
      </c>
      <c r="BF182" s="86">
        <v>41</v>
      </c>
      <c r="BG182" s="86" t="str">
        <f t="shared" si="32"/>
        <v>18-19|41</v>
      </c>
      <c r="BH182" s="86">
        <v>5</v>
      </c>
      <c r="BI182" s="86" t="s">
        <v>45</v>
      </c>
      <c r="BL182" s="87" t="s">
        <v>71</v>
      </c>
      <c r="BM182" s="86">
        <v>7</v>
      </c>
      <c r="BN182" s="86" t="str">
        <f t="shared" si="33"/>
        <v>75-79|7</v>
      </c>
      <c r="BO182" s="86">
        <v>7</v>
      </c>
      <c r="BP182" s="86" t="s">
        <v>47</v>
      </c>
      <c r="BS182" s="87" t="s">
        <v>71</v>
      </c>
      <c r="BT182" s="86">
        <v>7</v>
      </c>
      <c r="BU182" s="86" t="str">
        <f t="shared" si="34"/>
        <v>75-79|7</v>
      </c>
      <c r="BV182" s="86">
        <v>9</v>
      </c>
      <c r="BW182" s="89" t="s">
        <v>49</v>
      </c>
      <c r="BZ182" s="87" t="s">
        <v>71</v>
      </c>
      <c r="CA182" s="86">
        <v>7</v>
      </c>
      <c r="CB182" s="86" t="str">
        <f t="shared" si="35"/>
        <v>75-79|7</v>
      </c>
      <c r="CC182" s="86">
        <v>10</v>
      </c>
      <c r="CD182" s="89" t="s">
        <v>50</v>
      </c>
    </row>
    <row r="183" spans="1:82">
      <c r="A183" s="87" t="s">
        <v>63</v>
      </c>
      <c r="B183" s="86">
        <v>44</v>
      </c>
      <c r="C183" s="86" t="str">
        <f t="shared" si="24"/>
        <v>20-24|44</v>
      </c>
      <c r="D183" s="86">
        <v>9</v>
      </c>
      <c r="E183" s="86" t="s">
        <v>49</v>
      </c>
      <c r="H183" s="87" t="s">
        <v>65</v>
      </c>
      <c r="I183" s="86">
        <v>30</v>
      </c>
      <c r="J183" s="86" t="str">
        <f t="shared" si="25"/>
        <v>30-34|30</v>
      </c>
      <c r="K183" s="86">
        <v>13</v>
      </c>
      <c r="L183" s="86" t="s">
        <v>52</v>
      </c>
      <c r="O183" s="87" t="s">
        <v>64</v>
      </c>
      <c r="P183" s="86">
        <v>31</v>
      </c>
      <c r="Q183" s="86" t="str">
        <f t="shared" si="26"/>
        <v>25-29|31</v>
      </c>
      <c r="R183" s="86">
        <v>11</v>
      </c>
      <c r="S183" s="86" t="s">
        <v>51</v>
      </c>
      <c r="V183" s="87" t="s">
        <v>67</v>
      </c>
      <c r="W183" s="86">
        <v>16</v>
      </c>
      <c r="X183" s="86" t="str">
        <f t="shared" si="27"/>
        <v>45-54|16</v>
      </c>
      <c r="Y183" s="86">
        <v>10</v>
      </c>
      <c r="Z183" s="86" t="s">
        <v>50</v>
      </c>
      <c r="AC183" s="87" t="s">
        <v>64</v>
      </c>
      <c r="AD183" s="86">
        <v>4</v>
      </c>
      <c r="AE183" s="86" t="str">
        <f t="shared" si="28"/>
        <v>25-29|4</v>
      </c>
      <c r="AF183" s="86">
        <v>2</v>
      </c>
      <c r="AG183" s="86" t="s">
        <v>42</v>
      </c>
      <c r="AJ183" s="87" t="s">
        <v>68</v>
      </c>
      <c r="AK183" s="86">
        <v>17</v>
      </c>
      <c r="AL183" s="86" t="str">
        <f t="shared" si="29"/>
        <v>55-64|17</v>
      </c>
      <c r="AM183" s="86">
        <v>12</v>
      </c>
      <c r="AN183" s="86" t="s">
        <v>52</v>
      </c>
      <c r="AQ183" s="87" t="s">
        <v>63</v>
      </c>
      <c r="AR183" s="86">
        <v>56</v>
      </c>
      <c r="AS183" s="86" t="str">
        <f t="shared" si="30"/>
        <v>20-24|56</v>
      </c>
      <c r="AT183" s="86">
        <v>19</v>
      </c>
      <c r="AU183" s="86" t="s">
        <v>59</v>
      </c>
      <c r="AX183" s="87" t="s">
        <v>67</v>
      </c>
      <c r="AY183" s="86">
        <v>16</v>
      </c>
      <c r="AZ183" s="86" t="str">
        <f t="shared" si="31"/>
        <v>45-54|16</v>
      </c>
      <c r="BA183" s="86">
        <v>12</v>
      </c>
      <c r="BB183" s="86" t="s">
        <v>52</v>
      </c>
      <c r="BE183" s="87" t="s">
        <v>803</v>
      </c>
      <c r="BF183" s="86">
        <v>42</v>
      </c>
      <c r="BG183" s="86" t="str">
        <f t="shared" si="32"/>
        <v>18-19|42</v>
      </c>
      <c r="BH183" s="86">
        <v>5</v>
      </c>
      <c r="BI183" s="86" t="s">
        <v>45</v>
      </c>
      <c r="BL183" s="87" t="s">
        <v>71</v>
      </c>
      <c r="BM183" s="86">
        <v>8</v>
      </c>
      <c r="BN183" s="86" t="str">
        <f t="shared" si="33"/>
        <v>75-79|8</v>
      </c>
      <c r="BO183" s="86">
        <v>8</v>
      </c>
      <c r="BP183" s="86" t="s">
        <v>48</v>
      </c>
      <c r="BS183" s="87" t="s">
        <v>71</v>
      </c>
      <c r="BT183" s="86">
        <v>8</v>
      </c>
      <c r="BU183" s="86" t="str">
        <f t="shared" si="34"/>
        <v>75-79|8</v>
      </c>
      <c r="BV183" s="86">
        <v>10</v>
      </c>
      <c r="BW183" s="86" t="s">
        <v>50</v>
      </c>
      <c r="BZ183" s="87" t="s">
        <v>71</v>
      </c>
      <c r="CA183" s="86">
        <v>8</v>
      </c>
      <c r="CB183" s="86" t="str">
        <f t="shared" si="35"/>
        <v>75-79|8</v>
      </c>
      <c r="CC183" s="86">
        <v>11</v>
      </c>
      <c r="CD183" s="86" t="s">
        <v>51</v>
      </c>
    </row>
    <row r="184" spans="1:82">
      <c r="A184" s="87" t="s">
        <v>63</v>
      </c>
      <c r="B184" s="86">
        <v>45</v>
      </c>
      <c r="C184" s="86" t="str">
        <f t="shared" si="24"/>
        <v>20-24|45</v>
      </c>
      <c r="D184" s="86">
        <v>10</v>
      </c>
      <c r="E184" s="86" t="s">
        <v>50</v>
      </c>
      <c r="H184" s="87" t="s">
        <v>65</v>
      </c>
      <c r="I184" s="86">
        <v>31</v>
      </c>
      <c r="J184" s="86" t="str">
        <f t="shared" si="25"/>
        <v>30-34|31</v>
      </c>
      <c r="K184" s="86">
        <v>13</v>
      </c>
      <c r="L184" s="86" t="s">
        <v>53</v>
      </c>
      <c r="O184" s="87" t="s">
        <v>64</v>
      </c>
      <c r="P184" s="86">
        <v>32</v>
      </c>
      <c r="Q184" s="86" t="str">
        <f t="shared" si="26"/>
        <v>25-29|32</v>
      </c>
      <c r="R184" s="86">
        <v>12</v>
      </c>
      <c r="S184" s="86" t="s">
        <v>52</v>
      </c>
      <c r="V184" s="87" t="s">
        <v>67</v>
      </c>
      <c r="W184" s="86">
        <v>17</v>
      </c>
      <c r="X184" s="86" t="str">
        <f t="shared" si="27"/>
        <v>45-54|17</v>
      </c>
      <c r="Y184" s="86">
        <v>10</v>
      </c>
      <c r="Z184" s="86" t="s">
        <v>50</v>
      </c>
      <c r="AC184" s="87" t="s">
        <v>64</v>
      </c>
      <c r="AD184" s="86">
        <v>5</v>
      </c>
      <c r="AE184" s="86" t="str">
        <f t="shared" si="28"/>
        <v>25-29|5</v>
      </c>
      <c r="AF184" s="86">
        <v>2</v>
      </c>
      <c r="AG184" s="86" t="s">
        <v>42</v>
      </c>
      <c r="AJ184" s="87" t="s">
        <v>68</v>
      </c>
      <c r="AK184" s="86">
        <v>18</v>
      </c>
      <c r="AL184" s="86" t="str">
        <f t="shared" si="29"/>
        <v>55-64|18</v>
      </c>
      <c r="AM184" s="86">
        <v>13</v>
      </c>
      <c r="AN184" s="89" t="s">
        <v>53</v>
      </c>
      <c r="AQ184" s="87" t="s">
        <v>63</v>
      </c>
      <c r="AR184" s="86">
        <v>57</v>
      </c>
      <c r="AS184" s="86" t="str">
        <f t="shared" si="30"/>
        <v>20-24|57</v>
      </c>
      <c r="AT184" s="86">
        <v>19</v>
      </c>
      <c r="AU184" s="86" t="s">
        <v>59</v>
      </c>
      <c r="AX184" s="87" t="s">
        <v>67</v>
      </c>
      <c r="AY184" s="86">
        <v>17</v>
      </c>
      <c r="AZ184" s="86" t="str">
        <f t="shared" si="31"/>
        <v>45-54|17</v>
      </c>
      <c r="BA184" s="86">
        <v>13</v>
      </c>
      <c r="BB184" s="86" t="s">
        <v>53</v>
      </c>
      <c r="BE184" s="87" t="s">
        <v>803</v>
      </c>
      <c r="BF184" s="86">
        <v>43</v>
      </c>
      <c r="BG184" s="86" t="str">
        <f t="shared" si="32"/>
        <v>18-19|43</v>
      </c>
      <c r="BH184" s="86">
        <v>5</v>
      </c>
      <c r="BI184" s="86" t="s">
        <v>45</v>
      </c>
      <c r="BL184" s="87" t="s">
        <v>71</v>
      </c>
      <c r="BM184" s="86">
        <v>9</v>
      </c>
      <c r="BN184" s="86" t="str">
        <f t="shared" si="33"/>
        <v>75-79|9</v>
      </c>
      <c r="BO184" s="86">
        <v>9</v>
      </c>
      <c r="BP184" s="89" t="s">
        <v>49</v>
      </c>
      <c r="BS184" s="87" t="s">
        <v>71</v>
      </c>
      <c r="BT184" s="86">
        <v>9</v>
      </c>
      <c r="BU184" s="86" t="str">
        <f t="shared" si="34"/>
        <v>75-79|9</v>
      </c>
      <c r="BV184" s="86">
        <v>12</v>
      </c>
      <c r="BW184" s="86" t="s">
        <v>52</v>
      </c>
      <c r="BZ184" s="87" t="s">
        <v>71</v>
      </c>
      <c r="CA184" s="86">
        <v>9</v>
      </c>
      <c r="CB184" s="86" t="str">
        <f t="shared" si="35"/>
        <v>75-79|9</v>
      </c>
      <c r="CC184" s="86">
        <v>13</v>
      </c>
      <c r="CD184" s="86" t="s">
        <v>53</v>
      </c>
    </row>
    <row r="185" spans="1:82">
      <c r="A185" s="87" t="s">
        <v>63</v>
      </c>
      <c r="B185" s="86">
        <v>46</v>
      </c>
      <c r="C185" s="86" t="str">
        <f t="shared" si="24"/>
        <v>20-24|46</v>
      </c>
      <c r="D185" s="86">
        <v>10</v>
      </c>
      <c r="E185" s="86" t="s">
        <v>50</v>
      </c>
      <c r="H185" s="87" t="s">
        <v>65</v>
      </c>
      <c r="I185" s="86">
        <v>32</v>
      </c>
      <c r="J185" s="86" t="str">
        <f t="shared" si="25"/>
        <v>30-34|32</v>
      </c>
      <c r="K185" s="86">
        <v>14</v>
      </c>
      <c r="L185" s="86" t="s">
        <v>54</v>
      </c>
      <c r="O185" s="87" t="s">
        <v>64</v>
      </c>
      <c r="P185" s="86">
        <v>33</v>
      </c>
      <c r="Q185" s="86" t="str">
        <f t="shared" si="26"/>
        <v>25-29|33</v>
      </c>
      <c r="R185" s="86">
        <v>12</v>
      </c>
      <c r="S185" s="86" t="s">
        <v>52</v>
      </c>
      <c r="V185" s="87" t="s">
        <v>67</v>
      </c>
      <c r="W185" s="86">
        <v>18</v>
      </c>
      <c r="X185" s="86" t="str">
        <f t="shared" si="27"/>
        <v>45-54|18</v>
      </c>
      <c r="Y185" s="86">
        <v>11</v>
      </c>
      <c r="Z185" s="86" t="s">
        <v>51</v>
      </c>
      <c r="AC185" s="87" t="s">
        <v>64</v>
      </c>
      <c r="AD185" s="86">
        <v>6</v>
      </c>
      <c r="AE185" s="86" t="str">
        <f t="shared" si="28"/>
        <v>25-29|6</v>
      </c>
      <c r="AF185" s="86">
        <v>3</v>
      </c>
      <c r="AG185" s="86" t="s">
        <v>43</v>
      </c>
      <c r="AJ185" s="87" t="s">
        <v>68</v>
      </c>
      <c r="AK185" s="86">
        <v>19</v>
      </c>
      <c r="AL185" s="86" t="str">
        <f t="shared" si="29"/>
        <v>55-64|19</v>
      </c>
      <c r="AM185" s="86">
        <v>14</v>
      </c>
      <c r="AN185" s="86" t="s">
        <v>54</v>
      </c>
      <c r="AQ185" s="87" t="s">
        <v>63</v>
      </c>
      <c r="AR185" s="86">
        <v>58</v>
      </c>
      <c r="AS185" s="86" t="str">
        <f t="shared" si="30"/>
        <v>20-24|58</v>
      </c>
      <c r="AT185" s="86">
        <v>19</v>
      </c>
      <c r="AU185" s="86" t="s">
        <v>59</v>
      </c>
      <c r="AX185" s="87" t="s">
        <v>67</v>
      </c>
      <c r="AY185" s="86">
        <v>18</v>
      </c>
      <c r="AZ185" s="86" t="str">
        <f t="shared" si="31"/>
        <v>45-54|18</v>
      </c>
      <c r="BA185" s="86">
        <v>13</v>
      </c>
      <c r="BB185" s="86" t="s">
        <v>53</v>
      </c>
      <c r="BE185" s="87" t="s">
        <v>803</v>
      </c>
      <c r="BF185" s="86">
        <v>44</v>
      </c>
      <c r="BG185" s="86" t="str">
        <f t="shared" si="32"/>
        <v>18-19|44</v>
      </c>
      <c r="BH185" s="86">
        <v>5</v>
      </c>
      <c r="BI185" s="86" t="s">
        <v>45</v>
      </c>
      <c r="BL185" s="87" t="s">
        <v>71</v>
      </c>
      <c r="BM185" s="86">
        <v>10</v>
      </c>
      <c r="BN185" s="86" t="str">
        <f t="shared" si="33"/>
        <v>75-79|10</v>
      </c>
      <c r="BO185" s="86">
        <v>10</v>
      </c>
      <c r="BP185" s="86" t="s">
        <v>50</v>
      </c>
      <c r="BS185" s="87" t="s">
        <v>71</v>
      </c>
      <c r="BT185" s="86">
        <v>10</v>
      </c>
      <c r="BU185" s="86" t="str">
        <f t="shared" si="34"/>
        <v>75-79|10</v>
      </c>
      <c r="BV185" s="86">
        <v>14</v>
      </c>
      <c r="BW185" s="86" t="s">
        <v>54</v>
      </c>
      <c r="BZ185" s="87" t="s">
        <v>71</v>
      </c>
      <c r="CA185" s="86">
        <v>10</v>
      </c>
      <c r="CB185" s="86" t="str">
        <f t="shared" si="35"/>
        <v>75-79|10</v>
      </c>
      <c r="CC185" s="86">
        <v>14</v>
      </c>
      <c r="CD185" s="86" t="s">
        <v>54</v>
      </c>
    </row>
    <row r="186" spans="1:82">
      <c r="A186" s="87" t="s">
        <v>63</v>
      </c>
      <c r="B186" s="86">
        <v>47</v>
      </c>
      <c r="C186" s="86" t="str">
        <f t="shared" si="24"/>
        <v>20-24|47</v>
      </c>
      <c r="D186" s="86">
        <v>10</v>
      </c>
      <c r="E186" s="86" t="s">
        <v>50</v>
      </c>
      <c r="H186" s="87" t="s">
        <v>65</v>
      </c>
      <c r="I186" s="86">
        <v>33</v>
      </c>
      <c r="J186" s="86" t="str">
        <f t="shared" si="25"/>
        <v>30-34|33</v>
      </c>
      <c r="K186" s="86">
        <v>15</v>
      </c>
      <c r="L186" s="86" t="s">
        <v>55</v>
      </c>
      <c r="O186" s="87" t="s">
        <v>64</v>
      </c>
      <c r="P186" s="86">
        <v>34</v>
      </c>
      <c r="Q186" s="86" t="str">
        <f t="shared" si="26"/>
        <v>25-29|34</v>
      </c>
      <c r="R186" s="86">
        <v>13</v>
      </c>
      <c r="S186" s="86" t="s">
        <v>53</v>
      </c>
      <c r="V186" s="87" t="s">
        <v>67</v>
      </c>
      <c r="W186" s="86">
        <v>19</v>
      </c>
      <c r="X186" s="86" t="str">
        <f t="shared" si="27"/>
        <v>45-54|19</v>
      </c>
      <c r="Y186" s="86">
        <v>11</v>
      </c>
      <c r="Z186" s="86" t="s">
        <v>51</v>
      </c>
      <c r="AC186" s="87" t="s">
        <v>64</v>
      </c>
      <c r="AD186" s="86">
        <v>7</v>
      </c>
      <c r="AE186" s="86" t="str">
        <f t="shared" si="28"/>
        <v>25-29|7</v>
      </c>
      <c r="AF186" s="86">
        <v>3</v>
      </c>
      <c r="AG186" s="86" t="s">
        <v>43</v>
      </c>
      <c r="AJ186" s="87" t="s">
        <v>68</v>
      </c>
      <c r="AK186" s="86">
        <v>20</v>
      </c>
      <c r="AL186" s="86" t="str">
        <f t="shared" si="29"/>
        <v>55-64|20</v>
      </c>
      <c r="AM186" s="86">
        <v>15</v>
      </c>
      <c r="AN186" s="86" t="s">
        <v>55</v>
      </c>
      <c r="AQ186" s="87" t="s">
        <v>63</v>
      </c>
      <c r="AR186" s="86">
        <v>59</v>
      </c>
      <c r="AS186" s="86" t="str">
        <f t="shared" si="30"/>
        <v>20-24|59</v>
      </c>
      <c r="AT186" s="86">
        <v>19</v>
      </c>
      <c r="AU186" s="86" t="s">
        <v>59</v>
      </c>
      <c r="AX186" s="87" t="s">
        <v>67</v>
      </c>
      <c r="AY186" s="86">
        <v>19</v>
      </c>
      <c r="AZ186" s="86" t="str">
        <f t="shared" si="31"/>
        <v>45-54|19</v>
      </c>
      <c r="BA186" s="86">
        <v>14</v>
      </c>
      <c r="BB186" s="86" t="s">
        <v>54</v>
      </c>
      <c r="BE186" s="87" t="s">
        <v>803</v>
      </c>
      <c r="BF186" s="86">
        <v>45</v>
      </c>
      <c r="BG186" s="86" t="str">
        <f t="shared" si="32"/>
        <v>18-19|45</v>
      </c>
      <c r="BH186" s="86">
        <v>5</v>
      </c>
      <c r="BI186" s="86" t="s">
        <v>45</v>
      </c>
      <c r="BL186" s="87" t="s">
        <v>71</v>
      </c>
      <c r="BM186" s="86">
        <v>11</v>
      </c>
      <c r="BN186" s="86" t="str">
        <f t="shared" si="33"/>
        <v>75-79|11</v>
      </c>
      <c r="BO186" s="86">
        <v>12</v>
      </c>
      <c r="BP186" s="86" t="s">
        <v>52</v>
      </c>
      <c r="BS186" s="87" t="s">
        <v>71</v>
      </c>
      <c r="BT186" s="86">
        <v>11</v>
      </c>
      <c r="BU186" s="86" t="str">
        <f t="shared" si="34"/>
        <v>75-79|11</v>
      </c>
      <c r="BV186" s="86">
        <v>15</v>
      </c>
      <c r="BW186" s="86" t="s">
        <v>55</v>
      </c>
      <c r="BZ186" s="87" t="s">
        <v>71</v>
      </c>
      <c r="CA186" s="86">
        <v>11</v>
      </c>
      <c r="CB186" s="86" t="str">
        <f t="shared" si="35"/>
        <v>75-79|11</v>
      </c>
      <c r="CC186" s="86">
        <v>16</v>
      </c>
      <c r="CD186" s="86" t="s">
        <v>56</v>
      </c>
    </row>
    <row r="187" spans="1:82">
      <c r="A187" s="87" t="s">
        <v>63</v>
      </c>
      <c r="B187" s="86">
        <v>48</v>
      </c>
      <c r="C187" s="86" t="str">
        <f t="shared" si="24"/>
        <v>20-24|48</v>
      </c>
      <c r="D187" s="86">
        <v>10</v>
      </c>
      <c r="E187" s="86" t="s">
        <v>50</v>
      </c>
      <c r="H187" s="87" t="s">
        <v>65</v>
      </c>
      <c r="I187" s="86">
        <v>34</v>
      </c>
      <c r="J187" s="86" t="str">
        <f t="shared" si="25"/>
        <v>30-34|34</v>
      </c>
      <c r="K187" s="86">
        <v>16</v>
      </c>
      <c r="L187" s="86" t="s">
        <v>56</v>
      </c>
      <c r="O187" s="87" t="s">
        <v>64</v>
      </c>
      <c r="P187" s="86">
        <v>35</v>
      </c>
      <c r="Q187" s="86" t="str">
        <f t="shared" si="26"/>
        <v>25-29|35</v>
      </c>
      <c r="R187" s="86">
        <v>13</v>
      </c>
      <c r="S187" s="86" t="s">
        <v>53</v>
      </c>
      <c r="V187" s="87" t="s">
        <v>67</v>
      </c>
      <c r="W187" s="86">
        <v>20</v>
      </c>
      <c r="X187" s="86" t="str">
        <f t="shared" si="27"/>
        <v>45-54|20</v>
      </c>
      <c r="Y187" s="86">
        <v>12</v>
      </c>
      <c r="Z187" s="86" t="s">
        <v>53</v>
      </c>
      <c r="AC187" s="87" t="s">
        <v>64</v>
      </c>
      <c r="AD187" s="86">
        <v>8</v>
      </c>
      <c r="AE187" s="86" t="str">
        <f t="shared" si="28"/>
        <v>25-29|8</v>
      </c>
      <c r="AF187" s="86">
        <v>3</v>
      </c>
      <c r="AG187" s="86" t="s">
        <v>43</v>
      </c>
      <c r="AJ187" s="87" t="s">
        <v>68</v>
      </c>
      <c r="AK187" s="86">
        <v>21</v>
      </c>
      <c r="AL187" s="86" t="str">
        <f t="shared" si="29"/>
        <v>55-64|21</v>
      </c>
      <c r="AM187" s="86">
        <v>17</v>
      </c>
      <c r="AN187" s="86" t="s">
        <v>57</v>
      </c>
      <c r="AQ187" s="87" t="s">
        <v>63</v>
      </c>
      <c r="AR187" s="86">
        <v>60</v>
      </c>
      <c r="AS187" s="86" t="str">
        <f t="shared" si="30"/>
        <v>20-24|60</v>
      </c>
      <c r="AT187" s="86">
        <v>19</v>
      </c>
      <c r="AU187" s="86" t="s">
        <v>59</v>
      </c>
      <c r="AX187" s="87" t="s">
        <v>67</v>
      </c>
      <c r="AY187" s="86">
        <v>20</v>
      </c>
      <c r="AZ187" s="86" t="str">
        <f t="shared" si="31"/>
        <v>45-54|20</v>
      </c>
      <c r="BA187" s="86">
        <v>15</v>
      </c>
      <c r="BB187" s="86" t="s">
        <v>55</v>
      </c>
      <c r="BE187" s="87" t="s">
        <v>803</v>
      </c>
      <c r="BF187" s="86">
        <v>46</v>
      </c>
      <c r="BG187" s="86" t="str">
        <f t="shared" si="32"/>
        <v>18-19|46</v>
      </c>
      <c r="BH187" s="86">
        <v>5</v>
      </c>
      <c r="BI187" s="86" t="s">
        <v>45</v>
      </c>
      <c r="BL187" s="87" t="s">
        <v>71</v>
      </c>
      <c r="BM187" s="86">
        <v>12</v>
      </c>
      <c r="BN187" s="86" t="str">
        <f t="shared" si="33"/>
        <v>75-79|12</v>
      </c>
      <c r="BO187" s="86">
        <v>13</v>
      </c>
      <c r="BP187" s="86" t="s">
        <v>53</v>
      </c>
      <c r="BS187" s="87" t="s">
        <v>71</v>
      </c>
      <c r="BT187" s="86">
        <v>12</v>
      </c>
      <c r="BU187" s="86" t="str">
        <f t="shared" si="34"/>
        <v>75-79|12</v>
      </c>
      <c r="BV187" s="86">
        <v>16</v>
      </c>
      <c r="BW187" s="86" t="s">
        <v>56</v>
      </c>
      <c r="BZ187" s="87" t="s">
        <v>71</v>
      </c>
      <c r="CA187" s="86">
        <v>12</v>
      </c>
      <c r="CB187" s="86" t="str">
        <f t="shared" si="35"/>
        <v>75-79|12</v>
      </c>
      <c r="CC187" s="86">
        <v>17</v>
      </c>
      <c r="CD187" s="86" t="s">
        <v>57</v>
      </c>
    </row>
    <row r="188" spans="1:82">
      <c r="A188" s="87" t="s">
        <v>63</v>
      </c>
      <c r="B188" s="86">
        <v>49</v>
      </c>
      <c r="C188" s="86" t="str">
        <f t="shared" si="24"/>
        <v>20-24|49</v>
      </c>
      <c r="D188" s="86">
        <v>11</v>
      </c>
      <c r="E188" s="86" t="s">
        <v>51</v>
      </c>
      <c r="H188" s="87" t="s">
        <v>65</v>
      </c>
      <c r="I188" s="86">
        <v>35</v>
      </c>
      <c r="J188" s="86" t="str">
        <f t="shared" si="25"/>
        <v>30-34|35</v>
      </c>
      <c r="K188" s="86">
        <v>17</v>
      </c>
      <c r="L188" s="86" t="s">
        <v>57</v>
      </c>
      <c r="O188" s="87" t="s">
        <v>64</v>
      </c>
      <c r="P188" s="86">
        <v>36</v>
      </c>
      <c r="Q188" s="86" t="str">
        <f t="shared" si="26"/>
        <v>25-29|36</v>
      </c>
      <c r="R188" s="86">
        <v>14</v>
      </c>
      <c r="S188" s="86" t="s">
        <v>54</v>
      </c>
      <c r="V188" s="87" t="s">
        <v>67</v>
      </c>
      <c r="W188" s="86">
        <v>21</v>
      </c>
      <c r="X188" s="86" t="str">
        <f t="shared" si="27"/>
        <v>45-54|21</v>
      </c>
      <c r="Y188" s="86">
        <v>13</v>
      </c>
      <c r="Z188" s="86" t="s">
        <v>53</v>
      </c>
      <c r="AC188" s="87" t="s">
        <v>64</v>
      </c>
      <c r="AD188" s="86">
        <v>9</v>
      </c>
      <c r="AE188" s="86" t="str">
        <f t="shared" si="28"/>
        <v>25-29|9</v>
      </c>
      <c r="AF188" s="86">
        <v>3</v>
      </c>
      <c r="AG188" s="86" t="s">
        <v>43</v>
      </c>
      <c r="AJ188" s="87" t="s">
        <v>68</v>
      </c>
      <c r="AK188" s="86">
        <v>22</v>
      </c>
      <c r="AL188" s="86" t="str">
        <f t="shared" si="29"/>
        <v>55-64|22</v>
      </c>
      <c r="AM188" s="86">
        <v>19</v>
      </c>
      <c r="AN188" s="86" t="s">
        <v>59</v>
      </c>
      <c r="AQ188" s="93" t="s">
        <v>64</v>
      </c>
      <c r="AR188" s="86">
        <v>0</v>
      </c>
      <c r="AS188" s="86" t="str">
        <f t="shared" si="30"/>
        <v>25-29|0</v>
      </c>
      <c r="AT188" s="86">
        <f ca="1">AT188:AU2860</f>
        <v>0</v>
      </c>
      <c r="AU188" s="89" t="s">
        <v>41</v>
      </c>
      <c r="AX188" s="87" t="s">
        <v>67</v>
      </c>
      <c r="AY188" s="86">
        <v>21</v>
      </c>
      <c r="AZ188" s="86" t="str">
        <f t="shared" si="31"/>
        <v>45-54|21</v>
      </c>
      <c r="BA188" s="86">
        <v>15</v>
      </c>
      <c r="BB188" s="86" t="s">
        <v>55</v>
      </c>
      <c r="BE188" s="87" t="s">
        <v>803</v>
      </c>
      <c r="BF188" s="86">
        <v>47</v>
      </c>
      <c r="BG188" s="86" t="str">
        <f t="shared" si="32"/>
        <v>18-19|47</v>
      </c>
      <c r="BH188" s="86">
        <v>6</v>
      </c>
      <c r="BI188" s="86" t="s">
        <v>46</v>
      </c>
      <c r="BL188" s="87" t="s">
        <v>71</v>
      </c>
      <c r="BM188" s="86">
        <v>13</v>
      </c>
      <c r="BN188" s="86" t="str">
        <f t="shared" si="33"/>
        <v>75-79|13</v>
      </c>
      <c r="BO188" s="86">
        <v>15</v>
      </c>
      <c r="BP188" s="86" t="s">
        <v>55</v>
      </c>
      <c r="BS188" s="87" t="s">
        <v>71</v>
      </c>
      <c r="BT188" s="86">
        <v>13</v>
      </c>
      <c r="BU188" s="86" t="str">
        <f t="shared" si="34"/>
        <v>75-79|13</v>
      </c>
      <c r="BV188" s="86">
        <v>17</v>
      </c>
      <c r="BW188" s="86" t="s">
        <v>57</v>
      </c>
      <c r="BZ188" s="87" t="s">
        <v>71</v>
      </c>
      <c r="CA188" s="86">
        <v>13</v>
      </c>
      <c r="CB188" s="86" t="str">
        <f t="shared" si="35"/>
        <v>75-79|13</v>
      </c>
      <c r="CC188" s="86">
        <v>18</v>
      </c>
      <c r="CD188" s="86" t="s">
        <v>58</v>
      </c>
    </row>
    <row r="189" spans="1:82">
      <c r="A189" s="87" t="s">
        <v>63</v>
      </c>
      <c r="B189" s="86">
        <v>50</v>
      </c>
      <c r="C189" s="86" t="str">
        <f t="shared" si="24"/>
        <v>20-24|50</v>
      </c>
      <c r="D189" s="86">
        <v>11</v>
      </c>
      <c r="E189" s="86" t="s">
        <v>51</v>
      </c>
      <c r="H189" s="87" t="s">
        <v>65</v>
      </c>
      <c r="I189" s="86">
        <v>36</v>
      </c>
      <c r="J189" s="86" t="str">
        <f t="shared" si="25"/>
        <v>30-34|36</v>
      </c>
      <c r="K189" s="86">
        <v>19</v>
      </c>
      <c r="L189" s="86" t="s">
        <v>59</v>
      </c>
      <c r="O189" s="87" t="s">
        <v>64</v>
      </c>
      <c r="P189" s="86">
        <v>37</v>
      </c>
      <c r="Q189" s="86" t="str">
        <f t="shared" si="26"/>
        <v>25-29|37</v>
      </c>
      <c r="R189" s="86">
        <v>15</v>
      </c>
      <c r="S189" s="86" t="s">
        <v>55</v>
      </c>
      <c r="V189" s="87" t="s">
        <v>67</v>
      </c>
      <c r="W189" s="86">
        <v>22</v>
      </c>
      <c r="X189" s="86" t="str">
        <f t="shared" si="27"/>
        <v>45-54|22</v>
      </c>
      <c r="Y189" s="86">
        <v>14</v>
      </c>
      <c r="Z189" s="89" t="s">
        <v>54</v>
      </c>
      <c r="AC189" s="87" t="s">
        <v>64</v>
      </c>
      <c r="AD189" s="86">
        <v>10</v>
      </c>
      <c r="AE189" s="86" t="str">
        <f t="shared" si="28"/>
        <v>25-29|10</v>
      </c>
      <c r="AF189" s="86">
        <v>4</v>
      </c>
      <c r="AG189" s="86" t="s">
        <v>44</v>
      </c>
      <c r="AJ189" s="93" t="s">
        <v>69</v>
      </c>
      <c r="AK189" s="86">
        <v>0</v>
      </c>
      <c r="AL189" s="86" t="str">
        <f t="shared" si="29"/>
        <v>65-69|0</v>
      </c>
      <c r="AM189" s="86">
        <v>1</v>
      </c>
      <c r="AN189" s="86" t="s">
        <v>41</v>
      </c>
      <c r="AQ189" s="87" t="s">
        <v>64</v>
      </c>
      <c r="AR189" s="86">
        <v>1</v>
      </c>
      <c r="AS189" s="86" t="str">
        <f t="shared" si="30"/>
        <v>25-29|1</v>
      </c>
      <c r="AT189" s="86">
        <v>1</v>
      </c>
      <c r="AU189" s="89" t="s">
        <v>41</v>
      </c>
      <c r="AX189" s="87" t="s">
        <v>67</v>
      </c>
      <c r="AY189" s="86">
        <v>22</v>
      </c>
      <c r="AZ189" s="86" t="str">
        <f t="shared" si="31"/>
        <v>45-54|22</v>
      </c>
      <c r="BA189" s="86">
        <v>16</v>
      </c>
      <c r="BB189" s="86" t="s">
        <v>56</v>
      </c>
      <c r="BE189" s="87" t="s">
        <v>803</v>
      </c>
      <c r="BF189" s="86">
        <v>48</v>
      </c>
      <c r="BG189" s="86" t="str">
        <f t="shared" si="32"/>
        <v>18-19|48</v>
      </c>
      <c r="BH189" s="86">
        <v>6</v>
      </c>
      <c r="BI189" s="86" t="s">
        <v>46</v>
      </c>
      <c r="BL189" s="87" t="s">
        <v>71</v>
      </c>
      <c r="BM189" s="86">
        <v>14</v>
      </c>
      <c r="BN189" s="86" t="str">
        <f t="shared" si="33"/>
        <v>75-79|14</v>
      </c>
      <c r="BO189" s="86">
        <v>16</v>
      </c>
      <c r="BP189" s="86" t="s">
        <v>56</v>
      </c>
      <c r="BS189" s="87" t="s">
        <v>71</v>
      </c>
      <c r="BT189" s="86">
        <v>14</v>
      </c>
      <c r="BU189" s="86" t="str">
        <f t="shared" si="34"/>
        <v>75-79|14</v>
      </c>
      <c r="BV189" s="86">
        <v>18</v>
      </c>
      <c r="BW189" s="86" t="s">
        <v>58</v>
      </c>
      <c r="BZ189" s="87" t="s">
        <v>71</v>
      </c>
      <c r="CA189" s="86">
        <v>14</v>
      </c>
      <c r="CB189" s="86" t="str">
        <f t="shared" si="35"/>
        <v>75-79|14</v>
      </c>
      <c r="CC189" s="86">
        <v>19</v>
      </c>
      <c r="CD189" s="89" t="s">
        <v>59</v>
      </c>
    </row>
    <row r="190" spans="1:82">
      <c r="A190" s="87" t="s">
        <v>63</v>
      </c>
      <c r="B190" s="86">
        <v>51</v>
      </c>
      <c r="C190" s="86" t="str">
        <f t="shared" si="24"/>
        <v>20-24|51</v>
      </c>
      <c r="D190" s="86">
        <v>11</v>
      </c>
      <c r="E190" s="86" t="s">
        <v>51</v>
      </c>
      <c r="H190" s="93" t="s">
        <v>66</v>
      </c>
      <c r="I190" s="86">
        <v>0</v>
      </c>
      <c r="J190" s="86" t="str">
        <f t="shared" si="25"/>
        <v>35-44|0</v>
      </c>
      <c r="K190" s="86">
        <v>1</v>
      </c>
      <c r="L190" s="89" t="s">
        <v>41</v>
      </c>
      <c r="O190" s="87" t="s">
        <v>64</v>
      </c>
      <c r="P190" s="86">
        <v>38</v>
      </c>
      <c r="Q190" s="86" t="str">
        <f t="shared" si="26"/>
        <v>25-29|38</v>
      </c>
      <c r="R190" s="86">
        <v>15</v>
      </c>
      <c r="S190" s="86" t="s">
        <v>55</v>
      </c>
      <c r="V190" s="87" t="s">
        <v>67</v>
      </c>
      <c r="W190" s="86">
        <v>23</v>
      </c>
      <c r="X190" s="86" t="str">
        <f t="shared" si="27"/>
        <v>45-54|23</v>
      </c>
      <c r="Y190" s="86">
        <v>15</v>
      </c>
      <c r="Z190" s="86" t="s">
        <v>55</v>
      </c>
      <c r="AC190" s="87" t="s">
        <v>64</v>
      </c>
      <c r="AD190" s="86">
        <v>11</v>
      </c>
      <c r="AE190" s="86" t="str">
        <f t="shared" si="28"/>
        <v>25-29|11</v>
      </c>
      <c r="AF190" s="86">
        <v>4</v>
      </c>
      <c r="AG190" s="86" t="s">
        <v>44</v>
      </c>
      <c r="AJ190" s="87" t="s">
        <v>69</v>
      </c>
      <c r="AK190" s="86">
        <v>1</v>
      </c>
      <c r="AL190" s="86" t="str">
        <f t="shared" si="29"/>
        <v>65-69|1</v>
      </c>
      <c r="AM190" s="86">
        <v>1</v>
      </c>
      <c r="AN190" s="86" t="s">
        <v>41</v>
      </c>
      <c r="AQ190" s="87" t="s">
        <v>64</v>
      </c>
      <c r="AR190" s="86">
        <v>2</v>
      </c>
      <c r="AS190" s="86" t="str">
        <f t="shared" si="30"/>
        <v>25-29|2</v>
      </c>
      <c r="AT190" s="86">
        <v>1</v>
      </c>
      <c r="AU190" s="89" t="s">
        <v>41</v>
      </c>
      <c r="AX190" s="87" t="s">
        <v>67</v>
      </c>
      <c r="AY190" s="86">
        <v>23</v>
      </c>
      <c r="AZ190" s="86" t="str">
        <f t="shared" si="31"/>
        <v>45-54|23</v>
      </c>
      <c r="BA190" s="86">
        <v>17</v>
      </c>
      <c r="BB190" s="86" t="s">
        <v>57</v>
      </c>
      <c r="BE190" s="87" t="s">
        <v>803</v>
      </c>
      <c r="BF190" s="86">
        <v>49</v>
      </c>
      <c r="BG190" s="86" t="str">
        <f t="shared" si="32"/>
        <v>18-19|49</v>
      </c>
      <c r="BH190" s="86">
        <v>6</v>
      </c>
      <c r="BI190" s="86" t="s">
        <v>46</v>
      </c>
      <c r="BL190" s="87" t="s">
        <v>71</v>
      </c>
      <c r="BM190" s="86">
        <v>15</v>
      </c>
      <c r="BN190" s="86" t="str">
        <f t="shared" si="33"/>
        <v>75-79|15</v>
      </c>
      <c r="BO190" s="86">
        <v>17</v>
      </c>
      <c r="BP190" s="86" t="s">
        <v>57</v>
      </c>
      <c r="BS190" s="87" t="s">
        <v>71</v>
      </c>
      <c r="BT190" s="86">
        <v>15</v>
      </c>
      <c r="BU190" s="86" t="str">
        <f t="shared" si="34"/>
        <v>75-79|15</v>
      </c>
      <c r="BV190" s="86">
        <v>19</v>
      </c>
      <c r="BW190" s="89" t="s">
        <v>59</v>
      </c>
      <c r="BZ190" s="87" t="s">
        <v>71</v>
      </c>
      <c r="CA190" s="86">
        <v>15</v>
      </c>
      <c r="CB190" s="86" t="str">
        <f t="shared" si="35"/>
        <v>75-79|15</v>
      </c>
      <c r="CC190" s="86">
        <v>19</v>
      </c>
      <c r="CD190" s="89" t="s">
        <v>59</v>
      </c>
    </row>
    <row r="191" spans="1:82">
      <c r="A191" s="87" t="s">
        <v>63</v>
      </c>
      <c r="B191" s="86">
        <v>52</v>
      </c>
      <c r="C191" s="86" t="str">
        <f t="shared" si="24"/>
        <v>20-24|52</v>
      </c>
      <c r="D191" s="86">
        <v>11</v>
      </c>
      <c r="E191" s="86" t="s">
        <v>51</v>
      </c>
      <c r="H191" s="87" t="s">
        <v>66</v>
      </c>
      <c r="I191" s="86">
        <v>1</v>
      </c>
      <c r="J191" s="86" t="str">
        <f t="shared" si="25"/>
        <v>35-44|1</v>
      </c>
      <c r="K191" s="86">
        <v>1</v>
      </c>
      <c r="L191" s="89" t="s">
        <v>41</v>
      </c>
      <c r="O191" s="87" t="s">
        <v>64</v>
      </c>
      <c r="P191" s="86">
        <v>39</v>
      </c>
      <c r="Q191" s="86" t="str">
        <f t="shared" si="26"/>
        <v>25-29|39</v>
      </c>
      <c r="R191" s="86">
        <v>16</v>
      </c>
      <c r="S191" s="86" t="s">
        <v>56</v>
      </c>
      <c r="V191" s="87" t="s">
        <v>67</v>
      </c>
      <c r="W191" s="86">
        <v>24</v>
      </c>
      <c r="X191" s="86" t="str">
        <f t="shared" si="27"/>
        <v>45-54|24</v>
      </c>
      <c r="Y191" s="86">
        <v>16</v>
      </c>
      <c r="Z191" s="86" t="s">
        <v>56</v>
      </c>
      <c r="AC191" s="87" t="s">
        <v>64</v>
      </c>
      <c r="AD191" s="86">
        <v>12</v>
      </c>
      <c r="AE191" s="86" t="str">
        <f t="shared" si="28"/>
        <v>25-29|12</v>
      </c>
      <c r="AF191" s="86">
        <v>4</v>
      </c>
      <c r="AG191" s="86" t="s">
        <v>44</v>
      </c>
      <c r="AJ191" s="87" t="s">
        <v>69</v>
      </c>
      <c r="AK191" s="86">
        <v>2</v>
      </c>
      <c r="AL191" s="86" t="str">
        <f t="shared" si="29"/>
        <v>65-69|2</v>
      </c>
      <c r="AM191" s="86">
        <v>1</v>
      </c>
      <c r="AN191" s="86" t="s">
        <v>41</v>
      </c>
      <c r="AQ191" s="87" t="s">
        <v>64</v>
      </c>
      <c r="AR191" s="86">
        <v>3</v>
      </c>
      <c r="AS191" s="86" t="str">
        <f t="shared" si="30"/>
        <v>25-29|3</v>
      </c>
      <c r="AT191" s="86">
        <v>1</v>
      </c>
      <c r="AU191" s="89" t="s">
        <v>41</v>
      </c>
      <c r="AX191" s="87" t="s">
        <v>67</v>
      </c>
      <c r="AY191" s="86">
        <v>24</v>
      </c>
      <c r="AZ191" s="86" t="str">
        <f t="shared" si="31"/>
        <v>45-54|24</v>
      </c>
      <c r="BA191" s="86">
        <v>18</v>
      </c>
      <c r="BB191" s="86" t="s">
        <v>58</v>
      </c>
      <c r="BE191" s="87" t="s">
        <v>803</v>
      </c>
      <c r="BF191" s="86">
        <v>50</v>
      </c>
      <c r="BG191" s="86" t="str">
        <f t="shared" si="32"/>
        <v>18-19|50</v>
      </c>
      <c r="BH191" s="86">
        <v>6</v>
      </c>
      <c r="BI191" s="86" t="s">
        <v>46</v>
      </c>
      <c r="BL191" s="87" t="s">
        <v>71</v>
      </c>
      <c r="BM191" s="86">
        <v>16</v>
      </c>
      <c r="BN191" s="86" t="str">
        <f t="shared" si="33"/>
        <v>75-79|16</v>
      </c>
      <c r="BO191" s="86">
        <v>19</v>
      </c>
      <c r="BP191" s="89" t="s">
        <v>59</v>
      </c>
      <c r="BS191" s="87" t="s">
        <v>71</v>
      </c>
      <c r="BT191" s="86">
        <v>16</v>
      </c>
      <c r="BU191" s="86" t="str">
        <f t="shared" si="34"/>
        <v>75-79|16</v>
      </c>
      <c r="BV191" s="86">
        <v>19</v>
      </c>
      <c r="BW191" s="89" t="s">
        <v>59</v>
      </c>
      <c r="BZ191" s="87" t="s">
        <v>71</v>
      </c>
      <c r="CA191" s="86">
        <v>16</v>
      </c>
      <c r="CB191" s="86" t="str">
        <f t="shared" si="35"/>
        <v>75-79|16</v>
      </c>
      <c r="CC191" s="86">
        <v>19</v>
      </c>
      <c r="CD191" s="89" t="s">
        <v>59</v>
      </c>
    </row>
    <row r="192" spans="1:82">
      <c r="A192" s="87" t="s">
        <v>63</v>
      </c>
      <c r="B192" s="86">
        <v>53</v>
      </c>
      <c r="C192" s="86" t="str">
        <f t="shared" si="24"/>
        <v>20-24|53</v>
      </c>
      <c r="D192" s="86">
        <v>12</v>
      </c>
      <c r="E192" s="86" t="s">
        <v>52</v>
      </c>
      <c r="H192" s="87" t="s">
        <v>66</v>
      </c>
      <c r="I192" s="86">
        <v>2</v>
      </c>
      <c r="J192" s="86" t="str">
        <f t="shared" si="25"/>
        <v>35-44|2</v>
      </c>
      <c r="K192" s="86">
        <v>1</v>
      </c>
      <c r="L192" s="89" t="s">
        <v>41</v>
      </c>
      <c r="O192" s="87" t="s">
        <v>64</v>
      </c>
      <c r="P192" s="86">
        <v>40</v>
      </c>
      <c r="Q192" s="86" t="str">
        <f t="shared" si="26"/>
        <v>25-29|40</v>
      </c>
      <c r="R192" s="86">
        <v>17</v>
      </c>
      <c r="S192" s="86" t="s">
        <v>57</v>
      </c>
      <c r="V192" s="87" t="s">
        <v>67</v>
      </c>
      <c r="W192" s="86">
        <v>25</v>
      </c>
      <c r="X192" s="86" t="str">
        <f t="shared" si="27"/>
        <v>45-54|25</v>
      </c>
      <c r="Y192" s="86">
        <v>17</v>
      </c>
      <c r="Z192" s="86" t="s">
        <v>57</v>
      </c>
      <c r="AC192" s="87" t="s">
        <v>64</v>
      </c>
      <c r="AD192" s="86">
        <v>13</v>
      </c>
      <c r="AE192" s="86" t="str">
        <f t="shared" si="28"/>
        <v>25-29|13</v>
      </c>
      <c r="AF192" s="86">
        <v>4</v>
      </c>
      <c r="AG192" s="86" t="s">
        <v>44</v>
      </c>
      <c r="AJ192" s="87" t="s">
        <v>69</v>
      </c>
      <c r="AK192" s="86">
        <v>3</v>
      </c>
      <c r="AL192" s="86" t="str">
        <f t="shared" si="29"/>
        <v>65-69|3</v>
      </c>
      <c r="AM192" s="86">
        <v>1</v>
      </c>
      <c r="AN192" s="86" t="s">
        <v>41</v>
      </c>
      <c r="AQ192" s="87" t="s">
        <v>64</v>
      </c>
      <c r="AR192" s="86">
        <v>4</v>
      </c>
      <c r="AS192" s="86" t="str">
        <f t="shared" si="30"/>
        <v>25-29|4</v>
      </c>
      <c r="AT192" s="86">
        <v>1</v>
      </c>
      <c r="AU192" s="89" t="s">
        <v>41</v>
      </c>
      <c r="AX192" s="87" t="s">
        <v>67</v>
      </c>
      <c r="AY192" s="86">
        <v>25</v>
      </c>
      <c r="AZ192" s="86" t="str">
        <f t="shared" si="31"/>
        <v>45-54|25</v>
      </c>
      <c r="BA192" s="86">
        <v>19</v>
      </c>
      <c r="BB192" s="86" t="s">
        <v>59</v>
      </c>
      <c r="BE192" s="87" t="s">
        <v>803</v>
      </c>
      <c r="BF192" s="86">
        <v>51</v>
      </c>
      <c r="BG192" s="86" t="str">
        <f t="shared" si="32"/>
        <v>18-19|51</v>
      </c>
      <c r="BH192" s="86">
        <v>6</v>
      </c>
      <c r="BI192" s="86" t="s">
        <v>46</v>
      </c>
      <c r="BL192" s="93" t="s">
        <v>72</v>
      </c>
      <c r="BM192" s="86">
        <v>0</v>
      </c>
      <c r="BN192" s="86" t="str">
        <f t="shared" si="33"/>
        <v>80-84|0</v>
      </c>
      <c r="BO192" s="86">
        <v>1</v>
      </c>
      <c r="BP192" s="86" t="s">
        <v>41</v>
      </c>
      <c r="BS192" s="93" t="s">
        <v>72</v>
      </c>
      <c r="BT192" s="86">
        <v>0</v>
      </c>
      <c r="BU192" s="86" t="str">
        <f t="shared" si="34"/>
        <v>80-84|0</v>
      </c>
      <c r="BV192" s="86">
        <v>1</v>
      </c>
      <c r="BW192" s="86" t="s">
        <v>41</v>
      </c>
      <c r="BZ192" s="93" t="s">
        <v>72</v>
      </c>
      <c r="CA192" s="86">
        <v>0</v>
      </c>
      <c r="CB192" s="86" t="str">
        <f t="shared" si="35"/>
        <v>80-84|0</v>
      </c>
      <c r="CC192" s="86">
        <v>1</v>
      </c>
      <c r="CD192" s="86" t="s">
        <v>41</v>
      </c>
    </row>
    <row r="193" spans="1:82">
      <c r="A193" s="87" t="s">
        <v>63</v>
      </c>
      <c r="B193" s="86">
        <v>54</v>
      </c>
      <c r="C193" s="86" t="str">
        <f t="shared" si="24"/>
        <v>20-24|54</v>
      </c>
      <c r="D193" s="86">
        <v>12</v>
      </c>
      <c r="E193" s="86" t="s">
        <v>52</v>
      </c>
      <c r="H193" s="87" t="s">
        <v>66</v>
      </c>
      <c r="I193" s="86">
        <v>3</v>
      </c>
      <c r="J193" s="86" t="str">
        <f t="shared" si="25"/>
        <v>35-44|3</v>
      </c>
      <c r="K193" s="86">
        <v>1</v>
      </c>
      <c r="L193" s="89" t="s">
        <v>41</v>
      </c>
      <c r="O193" s="87" t="s">
        <v>64</v>
      </c>
      <c r="P193" s="86">
        <v>41</v>
      </c>
      <c r="Q193" s="86" t="str">
        <f t="shared" si="26"/>
        <v>25-29|41</v>
      </c>
      <c r="R193" s="86">
        <v>17</v>
      </c>
      <c r="S193" s="86" t="s">
        <v>57</v>
      </c>
      <c r="V193" s="87" t="s">
        <v>67</v>
      </c>
      <c r="W193" s="86">
        <v>26</v>
      </c>
      <c r="X193" s="86" t="str">
        <f t="shared" si="27"/>
        <v>45-54|26</v>
      </c>
      <c r="Y193" s="86">
        <v>19</v>
      </c>
      <c r="Z193" s="86" t="s">
        <v>59</v>
      </c>
      <c r="AC193" s="87" t="s">
        <v>64</v>
      </c>
      <c r="AD193" s="86">
        <v>14</v>
      </c>
      <c r="AE193" s="86" t="str">
        <f t="shared" si="28"/>
        <v>25-29|14</v>
      </c>
      <c r="AF193" s="86">
        <v>5</v>
      </c>
      <c r="AG193" s="89" t="s">
        <v>45</v>
      </c>
      <c r="AJ193" s="87" t="s">
        <v>69</v>
      </c>
      <c r="AK193" s="86">
        <v>4</v>
      </c>
      <c r="AL193" s="86" t="str">
        <f t="shared" si="29"/>
        <v>65-69|4</v>
      </c>
      <c r="AM193" s="86">
        <v>1</v>
      </c>
      <c r="AN193" s="86" t="s">
        <v>41</v>
      </c>
      <c r="AQ193" s="87" t="s">
        <v>64</v>
      </c>
      <c r="AR193" s="86">
        <v>5</v>
      </c>
      <c r="AS193" s="86" t="str">
        <f t="shared" si="30"/>
        <v>25-29|5</v>
      </c>
      <c r="AT193" s="86">
        <v>1</v>
      </c>
      <c r="AU193" s="89" t="s">
        <v>41</v>
      </c>
      <c r="AX193" s="87" t="s">
        <v>67</v>
      </c>
      <c r="AY193" s="86">
        <v>26</v>
      </c>
      <c r="AZ193" s="86" t="str">
        <f t="shared" si="31"/>
        <v>45-54|26</v>
      </c>
      <c r="BA193" s="86">
        <v>19</v>
      </c>
      <c r="BB193" s="86" t="s">
        <v>59</v>
      </c>
      <c r="BE193" s="87" t="s">
        <v>803</v>
      </c>
      <c r="BF193" s="86">
        <v>52</v>
      </c>
      <c r="BG193" s="86" t="str">
        <f t="shared" si="32"/>
        <v>18-19|52</v>
      </c>
      <c r="BH193" s="86">
        <v>6</v>
      </c>
      <c r="BI193" s="86" t="s">
        <v>46</v>
      </c>
      <c r="BL193" s="87" t="s">
        <v>72</v>
      </c>
      <c r="BM193" s="86">
        <v>1</v>
      </c>
      <c r="BN193" s="86" t="str">
        <f t="shared" si="33"/>
        <v>80-84|1</v>
      </c>
      <c r="BO193" s="86">
        <v>1</v>
      </c>
      <c r="BP193" s="86" t="s">
        <v>41</v>
      </c>
      <c r="BS193" s="87" t="s">
        <v>72</v>
      </c>
      <c r="BT193" s="86">
        <v>1</v>
      </c>
      <c r="BU193" s="86" t="str">
        <f t="shared" si="34"/>
        <v>80-84|1</v>
      </c>
      <c r="BV193" s="86">
        <v>1</v>
      </c>
      <c r="BW193" s="86" t="s">
        <v>41</v>
      </c>
      <c r="BZ193" s="87" t="s">
        <v>72</v>
      </c>
      <c r="CA193" s="86">
        <v>1</v>
      </c>
      <c r="CB193" s="86" t="str">
        <f t="shared" si="35"/>
        <v>80-84|1</v>
      </c>
      <c r="CC193" s="86">
        <v>3</v>
      </c>
      <c r="CD193" s="86" t="s">
        <v>43</v>
      </c>
    </row>
    <row r="194" spans="1:82">
      <c r="A194" s="87" t="s">
        <v>63</v>
      </c>
      <c r="B194" s="86">
        <v>55</v>
      </c>
      <c r="C194" s="86" t="str">
        <f t="shared" si="24"/>
        <v>20-24|55</v>
      </c>
      <c r="D194" s="86">
        <v>12</v>
      </c>
      <c r="E194" s="86" t="s">
        <v>52</v>
      </c>
      <c r="H194" s="87" t="s">
        <v>66</v>
      </c>
      <c r="I194" s="86">
        <v>4</v>
      </c>
      <c r="J194" s="86" t="str">
        <f t="shared" si="25"/>
        <v>35-44|4</v>
      </c>
      <c r="K194" s="86">
        <v>1</v>
      </c>
      <c r="L194" s="89" t="s">
        <v>41</v>
      </c>
      <c r="O194" s="87" t="s">
        <v>64</v>
      </c>
      <c r="P194" s="86">
        <v>42</v>
      </c>
      <c r="Q194" s="86" t="str">
        <f t="shared" si="26"/>
        <v>25-29|42</v>
      </c>
      <c r="R194" s="86">
        <v>18</v>
      </c>
      <c r="S194" s="86" t="s">
        <v>58</v>
      </c>
      <c r="V194" s="93" t="s">
        <v>68</v>
      </c>
      <c r="W194" s="86">
        <v>0</v>
      </c>
      <c r="X194" s="86" t="str">
        <f t="shared" si="27"/>
        <v>55-64|0</v>
      </c>
      <c r="Y194" s="86">
        <v>1</v>
      </c>
      <c r="Z194" s="86" t="s">
        <v>41</v>
      </c>
      <c r="AC194" s="87" t="s">
        <v>64</v>
      </c>
      <c r="AD194" s="86">
        <v>15</v>
      </c>
      <c r="AE194" s="86" t="str">
        <f t="shared" si="28"/>
        <v>25-29|15</v>
      </c>
      <c r="AF194" s="86">
        <v>5</v>
      </c>
      <c r="AG194" s="89" t="s">
        <v>45</v>
      </c>
      <c r="AJ194" s="87" t="s">
        <v>69</v>
      </c>
      <c r="AK194" s="86">
        <v>5</v>
      </c>
      <c r="AL194" s="86" t="str">
        <f t="shared" si="29"/>
        <v>65-69|5</v>
      </c>
      <c r="AM194" s="86">
        <v>2</v>
      </c>
      <c r="AN194" s="86" t="s">
        <v>42</v>
      </c>
      <c r="AQ194" s="87" t="s">
        <v>64</v>
      </c>
      <c r="AR194" s="86">
        <v>6</v>
      </c>
      <c r="AS194" s="86" t="str">
        <f t="shared" si="30"/>
        <v>25-29|6</v>
      </c>
      <c r="AT194" s="86">
        <v>1</v>
      </c>
      <c r="AU194" s="89" t="s">
        <v>41</v>
      </c>
      <c r="AX194" s="87" t="s">
        <v>68</v>
      </c>
      <c r="AY194" s="86">
        <v>0</v>
      </c>
      <c r="AZ194" s="86" t="str">
        <f t="shared" si="31"/>
        <v>55-64|0</v>
      </c>
      <c r="BA194" s="89">
        <v>1</v>
      </c>
      <c r="BB194" s="89" t="s">
        <v>41</v>
      </c>
      <c r="BC194" s="49"/>
      <c r="BE194" s="87" t="s">
        <v>803</v>
      </c>
      <c r="BF194" s="86">
        <v>53</v>
      </c>
      <c r="BG194" s="86" t="str">
        <f t="shared" si="32"/>
        <v>18-19|53</v>
      </c>
      <c r="BH194" s="86">
        <v>7</v>
      </c>
      <c r="BI194" s="86" t="s">
        <v>47</v>
      </c>
      <c r="BL194" s="87" t="s">
        <v>72</v>
      </c>
      <c r="BM194" s="86">
        <v>2</v>
      </c>
      <c r="BN194" s="86" t="str">
        <f t="shared" si="33"/>
        <v>80-84|2</v>
      </c>
      <c r="BO194" s="86">
        <v>1</v>
      </c>
      <c r="BP194" s="86" t="s">
        <v>41</v>
      </c>
      <c r="BS194" s="87" t="s">
        <v>72</v>
      </c>
      <c r="BT194" s="86">
        <v>2</v>
      </c>
      <c r="BU194" s="86" t="str">
        <f t="shared" si="34"/>
        <v>80-84|2</v>
      </c>
      <c r="BV194" s="86">
        <v>2</v>
      </c>
      <c r="BW194" s="86" t="s">
        <v>42</v>
      </c>
      <c r="BZ194" s="87" t="s">
        <v>72</v>
      </c>
      <c r="CA194" s="86">
        <v>2</v>
      </c>
      <c r="CB194" s="86" t="str">
        <f t="shared" si="35"/>
        <v>80-84|2</v>
      </c>
      <c r="CC194" s="86">
        <v>5</v>
      </c>
      <c r="CD194" s="89" t="s">
        <v>45</v>
      </c>
    </row>
    <row r="195" spans="1:82">
      <c r="A195" s="87" t="s">
        <v>63</v>
      </c>
      <c r="B195" s="86">
        <v>56</v>
      </c>
      <c r="C195" s="86" t="str">
        <f t="shared" si="24"/>
        <v>20-24|56</v>
      </c>
      <c r="D195" s="86">
        <v>13</v>
      </c>
      <c r="E195" s="86" t="s">
        <v>53</v>
      </c>
      <c r="H195" s="87" t="s">
        <v>66</v>
      </c>
      <c r="I195" s="86">
        <v>5</v>
      </c>
      <c r="J195" s="86" t="str">
        <f t="shared" si="25"/>
        <v>35-44|5</v>
      </c>
      <c r="K195" s="86">
        <v>1</v>
      </c>
      <c r="L195" s="89" t="s">
        <v>41</v>
      </c>
      <c r="O195" s="87" t="s">
        <v>64</v>
      </c>
      <c r="P195" s="86">
        <v>43</v>
      </c>
      <c r="Q195" s="86" t="str">
        <f t="shared" si="26"/>
        <v>25-29|43</v>
      </c>
      <c r="R195" s="86">
        <v>19</v>
      </c>
      <c r="S195" s="86" t="s">
        <v>59</v>
      </c>
      <c r="V195" s="87" t="s">
        <v>68</v>
      </c>
      <c r="W195" s="86">
        <v>1</v>
      </c>
      <c r="X195" s="86" t="str">
        <f t="shared" si="27"/>
        <v>55-64|1</v>
      </c>
      <c r="Y195" s="86">
        <v>1</v>
      </c>
      <c r="Z195" s="86" t="s">
        <v>41</v>
      </c>
      <c r="AC195" s="87" t="s">
        <v>64</v>
      </c>
      <c r="AD195" s="86">
        <v>16</v>
      </c>
      <c r="AE195" s="86" t="str">
        <f t="shared" si="28"/>
        <v>25-29|16</v>
      </c>
      <c r="AF195" s="86">
        <v>5</v>
      </c>
      <c r="AG195" s="89" t="s">
        <v>45</v>
      </c>
      <c r="AJ195" s="87" t="s">
        <v>69</v>
      </c>
      <c r="AK195" s="86">
        <v>6</v>
      </c>
      <c r="AL195" s="86" t="str">
        <f t="shared" si="29"/>
        <v>65-69|6</v>
      </c>
      <c r="AM195" s="86">
        <v>3</v>
      </c>
      <c r="AN195" s="86" t="s">
        <v>43</v>
      </c>
      <c r="AQ195" s="87" t="s">
        <v>64</v>
      </c>
      <c r="AR195" s="86">
        <v>7</v>
      </c>
      <c r="AS195" s="86" t="str">
        <f t="shared" si="30"/>
        <v>25-29|7</v>
      </c>
      <c r="AT195" s="86">
        <v>1</v>
      </c>
      <c r="AU195" s="89" t="s">
        <v>41</v>
      </c>
      <c r="AX195" s="87" t="s">
        <v>68</v>
      </c>
      <c r="AY195" s="86">
        <v>1</v>
      </c>
      <c r="AZ195" s="86" t="str">
        <f t="shared" si="31"/>
        <v>55-64|1</v>
      </c>
      <c r="BA195" s="89">
        <v>1</v>
      </c>
      <c r="BB195" s="89" t="s">
        <v>41</v>
      </c>
      <c r="BC195" s="49"/>
      <c r="BE195" s="87" t="s">
        <v>803</v>
      </c>
      <c r="BF195" s="86">
        <v>54</v>
      </c>
      <c r="BG195" s="86" t="str">
        <f t="shared" si="32"/>
        <v>18-19|54</v>
      </c>
      <c r="BH195" s="86">
        <v>7</v>
      </c>
      <c r="BI195" s="86" t="s">
        <v>47</v>
      </c>
      <c r="BL195" s="87" t="s">
        <v>72</v>
      </c>
      <c r="BM195" s="86">
        <v>3</v>
      </c>
      <c r="BN195" s="86" t="str">
        <f t="shared" si="33"/>
        <v>80-84|3</v>
      </c>
      <c r="BO195" s="86">
        <v>2</v>
      </c>
      <c r="BP195" s="86" t="s">
        <v>42</v>
      </c>
      <c r="BS195" s="87" t="s">
        <v>72</v>
      </c>
      <c r="BT195" s="86">
        <v>3</v>
      </c>
      <c r="BU195" s="86" t="str">
        <f t="shared" si="34"/>
        <v>80-84|3</v>
      </c>
      <c r="BV195" s="86">
        <v>4</v>
      </c>
      <c r="BW195" s="86" t="s">
        <v>44</v>
      </c>
      <c r="BZ195" s="87" t="s">
        <v>72</v>
      </c>
      <c r="CA195" s="86">
        <v>3</v>
      </c>
      <c r="CB195" s="86" t="str">
        <f t="shared" si="35"/>
        <v>80-84|3</v>
      </c>
      <c r="CC195" s="86">
        <v>6</v>
      </c>
      <c r="CD195" s="86" t="s">
        <v>46</v>
      </c>
    </row>
    <row r="196" spans="1:82">
      <c r="A196" s="87" t="s">
        <v>63</v>
      </c>
      <c r="B196" s="86">
        <v>57</v>
      </c>
      <c r="C196" s="86" t="str">
        <f t="shared" si="24"/>
        <v>20-24|57</v>
      </c>
      <c r="D196" s="86">
        <v>13</v>
      </c>
      <c r="E196" s="86" t="s">
        <v>53</v>
      </c>
      <c r="H196" s="87" t="s">
        <v>66</v>
      </c>
      <c r="I196" s="86">
        <v>6</v>
      </c>
      <c r="J196" s="86" t="str">
        <f t="shared" si="25"/>
        <v>35-44|6</v>
      </c>
      <c r="K196" s="86">
        <v>1</v>
      </c>
      <c r="L196" s="89" t="s">
        <v>41</v>
      </c>
      <c r="O196" s="87" t="s">
        <v>64</v>
      </c>
      <c r="P196" s="86">
        <v>44</v>
      </c>
      <c r="Q196" s="86" t="str">
        <f t="shared" si="26"/>
        <v>25-29|44</v>
      </c>
      <c r="R196" s="86">
        <v>19</v>
      </c>
      <c r="S196" s="86" t="s">
        <v>59</v>
      </c>
      <c r="V196" s="87" t="s">
        <v>68</v>
      </c>
      <c r="W196" s="86">
        <v>2</v>
      </c>
      <c r="X196" s="86" t="str">
        <f t="shared" si="27"/>
        <v>55-64|2</v>
      </c>
      <c r="Y196" s="86">
        <v>2</v>
      </c>
      <c r="Z196" s="89" t="s">
        <v>42</v>
      </c>
      <c r="AC196" s="87" t="s">
        <v>64</v>
      </c>
      <c r="AD196" s="86">
        <v>17</v>
      </c>
      <c r="AE196" s="86" t="str">
        <f t="shared" si="28"/>
        <v>25-29|17</v>
      </c>
      <c r="AF196" s="86">
        <v>5</v>
      </c>
      <c r="AG196" s="89" t="s">
        <v>45</v>
      </c>
      <c r="AJ196" s="87" t="s">
        <v>69</v>
      </c>
      <c r="AK196" s="86">
        <v>7</v>
      </c>
      <c r="AL196" s="86" t="str">
        <f t="shared" si="29"/>
        <v>65-69|7</v>
      </c>
      <c r="AM196" s="86">
        <v>4</v>
      </c>
      <c r="AN196" s="86" t="s">
        <v>44</v>
      </c>
      <c r="AQ196" s="87" t="s">
        <v>64</v>
      </c>
      <c r="AR196" s="86">
        <v>8</v>
      </c>
      <c r="AS196" s="86" t="str">
        <f t="shared" si="30"/>
        <v>25-29|8</v>
      </c>
      <c r="AT196" s="86">
        <v>1</v>
      </c>
      <c r="AU196" s="89" t="s">
        <v>41</v>
      </c>
      <c r="AX196" s="87" t="s">
        <v>68</v>
      </c>
      <c r="AY196" s="86">
        <v>2</v>
      </c>
      <c r="AZ196" s="86" t="str">
        <f t="shared" si="31"/>
        <v>55-64|2</v>
      </c>
      <c r="BA196" s="88">
        <v>2</v>
      </c>
      <c r="BB196" s="86" t="s">
        <v>42</v>
      </c>
      <c r="BE196" s="87" t="s">
        <v>803</v>
      </c>
      <c r="BF196" s="86">
        <v>55</v>
      </c>
      <c r="BG196" s="86" t="str">
        <f t="shared" si="32"/>
        <v>18-19|55</v>
      </c>
      <c r="BH196" s="86">
        <v>7</v>
      </c>
      <c r="BI196" s="86" t="s">
        <v>47</v>
      </c>
      <c r="BL196" s="87" t="s">
        <v>72</v>
      </c>
      <c r="BM196" s="86">
        <v>4</v>
      </c>
      <c r="BN196" s="86" t="str">
        <f t="shared" si="33"/>
        <v>80-84|4</v>
      </c>
      <c r="BO196" s="86">
        <v>3</v>
      </c>
      <c r="BP196" s="86" t="s">
        <v>43</v>
      </c>
      <c r="BS196" s="87" t="s">
        <v>72</v>
      </c>
      <c r="BT196" s="86">
        <v>4</v>
      </c>
      <c r="BU196" s="86" t="str">
        <f t="shared" si="34"/>
        <v>80-84|4</v>
      </c>
      <c r="BV196" s="86">
        <v>6</v>
      </c>
      <c r="BW196" s="86" t="s">
        <v>46</v>
      </c>
      <c r="BZ196" s="87" t="s">
        <v>72</v>
      </c>
      <c r="CA196" s="86">
        <v>4</v>
      </c>
      <c r="CB196" s="86" t="str">
        <f t="shared" si="35"/>
        <v>80-84|4</v>
      </c>
      <c r="CC196" s="86">
        <v>7</v>
      </c>
      <c r="CD196" s="86" t="s">
        <v>47</v>
      </c>
    </row>
    <row r="197" spans="1:82">
      <c r="A197" s="87" t="s">
        <v>63</v>
      </c>
      <c r="B197" s="86">
        <v>58</v>
      </c>
      <c r="C197" s="86" t="str">
        <f t="shared" si="24"/>
        <v>20-24|58</v>
      </c>
      <c r="D197" s="86">
        <v>13</v>
      </c>
      <c r="E197" s="86" t="s">
        <v>53</v>
      </c>
      <c r="H197" s="87" t="s">
        <v>66</v>
      </c>
      <c r="I197" s="86">
        <v>7</v>
      </c>
      <c r="J197" s="86" t="str">
        <f t="shared" si="25"/>
        <v>35-44|7</v>
      </c>
      <c r="K197" s="86">
        <v>1</v>
      </c>
      <c r="L197" s="89" t="s">
        <v>41</v>
      </c>
      <c r="O197" s="87" t="s">
        <v>64</v>
      </c>
      <c r="P197" s="86">
        <v>45</v>
      </c>
      <c r="Q197" s="86" t="str">
        <f t="shared" si="26"/>
        <v>25-29|45</v>
      </c>
      <c r="R197" s="86">
        <v>19</v>
      </c>
      <c r="S197" s="86" t="s">
        <v>59</v>
      </c>
      <c r="V197" s="87" t="s">
        <v>68</v>
      </c>
      <c r="W197" s="86">
        <v>3</v>
      </c>
      <c r="X197" s="86" t="str">
        <f t="shared" si="27"/>
        <v>55-64|3</v>
      </c>
      <c r="Y197" s="86">
        <v>2</v>
      </c>
      <c r="Z197" s="89" t="s">
        <v>42</v>
      </c>
      <c r="AC197" s="87" t="s">
        <v>64</v>
      </c>
      <c r="AD197" s="86">
        <v>18</v>
      </c>
      <c r="AE197" s="86" t="str">
        <f t="shared" si="28"/>
        <v>25-29|18</v>
      </c>
      <c r="AF197" s="86">
        <v>6</v>
      </c>
      <c r="AG197" s="86" t="s">
        <v>46</v>
      </c>
      <c r="AJ197" s="87" t="s">
        <v>69</v>
      </c>
      <c r="AK197" s="86">
        <v>8</v>
      </c>
      <c r="AL197" s="86" t="str">
        <f t="shared" si="29"/>
        <v>65-69|8</v>
      </c>
      <c r="AM197" s="86">
        <v>5</v>
      </c>
      <c r="AN197" s="86" t="s">
        <v>45</v>
      </c>
      <c r="AQ197" s="87" t="s">
        <v>64</v>
      </c>
      <c r="AR197" s="86">
        <v>9</v>
      </c>
      <c r="AS197" s="86" t="str">
        <f t="shared" si="30"/>
        <v>25-29|9</v>
      </c>
      <c r="AT197" s="86">
        <v>2</v>
      </c>
      <c r="AU197" s="86" t="s">
        <v>42</v>
      </c>
      <c r="AX197" s="87" t="s">
        <v>68</v>
      </c>
      <c r="AY197" s="86">
        <v>3</v>
      </c>
      <c r="AZ197" s="86" t="str">
        <f t="shared" si="31"/>
        <v>55-64|3</v>
      </c>
      <c r="BA197" s="89">
        <v>2</v>
      </c>
      <c r="BB197" s="86" t="s">
        <v>42</v>
      </c>
      <c r="BE197" s="87" t="s">
        <v>803</v>
      </c>
      <c r="BF197" s="86">
        <v>56</v>
      </c>
      <c r="BG197" s="86" t="str">
        <f t="shared" si="32"/>
        <v>18-19|56</v>
      </c>
      <c r="BH197" s="86">
        <v>7</v>
      </c>
      <c r="BI197" s="86" t="s">
        <v>47</v>
      </c>
      <c r="BL197" s="87" t="s">
        <v>72</v>
      </c>
      <c r="BM197" s="86">
        <v>5</v>
      </c>
      <c r="BN197" s="86" t="str">
        <f t="shared" si="33"/>
        <v>80-84|5</v>
      </c>
      <c r="BO197" s="86">
        <v>4</v>
      </c>
      <c r="BP197" s="86" t="s">
        <v>44</v>
      </c>
      <c r="BS197" s="87" t="s">
        <v>72</v>
      </c>
      <c r="BT197" s="86">
        <v>5</v>
      </c>
      <c r="BU197" s="86" t="str">
        <f t="shared" si="34"/>
        <v>80-84|5</v>
      </c>
      <c r="BV197" s="86">
        <v>7</v>
      </c>
      <c r="BW197" s="86" t="s">
        <v>47</v>
      </c>
      <c r="BZ197" s="87" t="s">
        <v>72</v>
      </c>
      <c r="CA197" s="86">
        <v>5</v>
      </c>
      <c r="CB197" s="86" t="str">
        <f t="shared" si="35"/>
        <v>80-84|5</v>
      </c>
      <c r="CC197" s="86">
        <v>9</v>
      </c>
      <c r="CD197" s="89" t="s">
        <v>49</v>
      </c>
    </row>
    <row r="198" spans="1:82">
      <c r="A198" s="87" t="s">
        <v>63</v>
      </c>
      <c r="B198" s="86">
        <v>59</v>
      </c>
      <c r="C198" s="86" t="str">
        <f t="shared" ref="C198:C261" si="36">A198&amp;"|"&amp;B198</f>
        <v>20-24|59</v>
      </c>
      <c r="D198" s="86">
        <v>14</v>
      </c>
      <c r="E198" s="86" t="s">
        <v>54</v>
      </c>
      <c r="H198" s="87" t="s">
        <v>66</v>
      </c>
      <c r="I198" s="86">
        <v>8</v>
      </c>
      <c r="J198" s="86" t="str">
        <f t="shared" ref="J198:J261" si="37">H198&amp;"|"&amp;I198</f>
        <v>35-44|8</v>
      </c>
      <c r="K198" s="86">
        <v>2</v>
      </c>
      <c r="L198" s="86" t="s">
        <v>42</v>
      </c>
      <c r="O198" s="87" t="s">
        <v>64</v>
      </c>
      <c r="P198" s="86">
        <v>46</v>
      </c>
      <c r="Q198" s="86" t="str">
        <f t="shared" ref="Q198:Q261" si="38">O198&amp;"|"&amp;P198</f>
        <v>25-29|46</v>
      </c>
      <c r="R198" s="86">
        <v>19</v>
      </c>
      <c r="S198" s="86" t="s">
        <v>59</v>
      </c>
      <c r="V198" s="87" t="s">
        <v>68</v>
      </c>
      <c r="W198" s="86">
        <v>4</v>
      </c>
      <c r="X198" s="86" t="str">
        <f t="shared" ref="X198:X261" si="39">V198&amp;"|"&amp;W198</f>
        <v>55-64|4</v>
      </c>
      <c r="Y198" s="86">
        <v>3</v>
      </c>
      <c r="Z198" s="86" t="s">
        <v>43</v>
      </c>
      <c r="AC198" s="87" t="s">
        <v>64</v>
      </c>
      <c r="AD198" s="86">
        <v>19</v>
      </c>
      <c r="AE198" s="86" t="str">
        <f t="shared" ref="AE198:AE261" si="40">AC198&amp;"|"&amp;AD198</f>
        <v>25-29|19</v>
      </c>
      <c r="AF198" s="86">
        <v>6</v>
      </c>
      <c r="AG198" s="86" t="s">
        <v>46</v>
      </c>
      <c r="AJ198" s="87" t="s">
        <v>69</v>
      </c>
      <c r="AK198" s="86">
        <v>9</v>
      </c>
      <c r="AL198" s="86" t="str">
        <f t="shared" ref="AL198:AL261" si="41">AJ198&amp;"|"&amp;AK198</f>
        <v>65-69|9</v>
      </c>
      <c r="AM198" s="86">
        <v>6</v>
      </c>
      <c r="AN198" s="86" t="s">
        <v>46</v>
      </c>
      <c r="AQ198" s="87" t="s">
        <v>64</v>
      </c>
      <c r="AR198" s="86">
        <v>10</v>
      </c>
      <c r="AS198" s="86" t="str">
        <f t="shared" ref="AS198:AS261" si="42">AQ198&amp;"|"&amp;AR198</f>
        <v>25-29|10</v>
      </c>
      <c r="AT198" s="86">
        <v>2</v>
      </c>
      <c r="AU198" s="86" t="s">
        <v>42</v>
      </c>
      <c r="AX198" s="87" t="s">
        <v>68</v>
      </c>
      <c r="AY198" s="86">
        <v>4</v>
      </c>
      <c r="AZ198" s="86" t="str">
        <f t="shared" ref="AZ198:AZ261" si="43">AX198&amp;"|"&amp;AY198</f>
        <v>55-64|4</v>
      </c>
      <c r="BA198" s="89">
        <v>3</v>
      </c>
      <c r="BB198" s="86" t="s">
        <v>43</v>
      </c>
      <c r="BE198" s="87" t="s">
        <v>803</v>
      </c>
      <c r="BF198" s="86">
        <v>57</v>
      </c>
      <c r="BG198" s="86" t="str">
        <f t="shared" ref="BG198:BG261" si="44">BE198&amp;"|"&amp;BF198</f>
        <v>18-19|57</v>
      </c>
      <c r="BH198" s="86">
        <v>7</v>
      </c>
      <c r="BI198" s="86" t="s">
        <v>47</v>
      </c>
      <c r="BL198" s="87" t="s">
        <v>72</v>
      </c>
      <c r="BM198" s="86">
        <v>6</v>
      </c>
      <c r="BN198" s="86" t="str">
        <f t="shared" ref="BN198:BN225" si="45">BL198&amp;"|"&amp;BM198</f>
        <v>80-84|6</v>
      </c>
      <c r="BO198" s="86">
        <v>6</v>
      </c>
      <c r="BP198" s="86" t="s">
        <v>46</v>
      </c>
      <c r="BS198" s="87" t="s">
        <v>72</v>
      </c>
      <c r="BT198" s="86">
        <v>6</v>
      </c>
      <c r="BU198" s="86" t="str">
        <f t="shared" ref="BU198:BU225" si="46">BS198&amp;"|"&amp;BT198</f>
        <v>80-84|6</v>
      </c>
      <c r="BV198" s="86">
        <v>8</v>
      </c>
      <c r="BW198" s="86" t="s">
        <v>48</v>
      </c>
      <c r="BZ198" s="87" t="s">
        <v>72</v>
      </c>
      <c r="CA198" s="86">
        <v>6</v>
      </c>
      <c r="CB198" s="86" t="str">
        <f t="shared" ref="CB198:CB225" si="47">BZ198&amp;"|"&amp;CA198</f>
        <v>80-84|6</v>
      </c>
      <c r="CC198" s="86">
        <v>10</v>
      </c>
      <c r="CD198" s="89" t="s">
        <v>50</v>
      </c>
    </row>
    <row r="199" spans="1:82">
      <c r="A199" s="87" t="s">
        <v>63</v>
      </c>
      <c r="B199" s="86">
        <v>60</v>
      </c>
      <c r="C199" s="86" t="str">
        <f t="shared" si="36"/>
        <v>20-24|60</v>
      </c>
      <c r="D199" s="86">
        <v>14</v>
      </c>
      <c r="E199" s="86" t="s">
        <v>54</v>
      </c>
      <c r="H199" s="87" t="s">
        <v>66</v>
      </c>
      <c r="I199" s="86">
        <v>9</v>
      </c>
      <c r="J199" s="86" t="str">
        <f t="shared" si="37"/>
        <v>35-44|9</v>
      </c>
      <c r="K199" s="86">
        <v>2</v>
      </c>
      <c r="L199" s="86" t="s">
        <v>42</v>
      </c>
      <c r="O199" s="87" t="s">
        <v>64</v>
      </c>
      <c r="P199" s="86">
        <v>47</v>
      </c>
      <c r="Q199" s="86" t="str">
        <f t="shared" si="38"/>
        <v>25-29|47</v>
      </c>
      <c r="R199" s="86">
        <v>19</v>
      </c>
      <c r="S199" s="86" t="s">
        <v>59</v>
      </c>
      <c r="V199" s="87" t="s">
        <v>68</v>
      </c>
      <c r="W199" s="86">
        <v>5</v>
      </c>
      <c r="X199" s="86" t="str">
        <f t="shared" si="39"/>
        <v>55-64|5</v>
      </c>
      <c r="Y199" s="86">
        <v>4</v>
      </c>
      <c r="Z199" s="86" t="s">
        <v>44</v>
      </c>
      <c r="AC199" s="87" t="s">
        <v>64</v>
      </c>
      <c r="AD199" s="86">
        <v>20</v>
      </c>
      <c r="AE199" s="86" t="str">
        <f t="shared" si="40"/>
        <v>25-29|20</v>
      </c>
      <c r="AF199" s="86">
        <v>6</v>
      </c>
      <c r="AG199" s="86" t="s">
        <v>46</v>
      </c>
      <c r="AJ199" s="87" t="s">
        <v>69</v>
      </c>
      <c r="AK199" s="86">
        <v>10</v>
      </c>
      <c r="AL199" s="86" t="str">
        <f t="shared" si="41"/>
        <v>65-69|10</v>
      </c>
      <c r="AM199" s="86">
        <v>7</v>
      </c>
      <c r="AN199" s="86" t="s">
        <v>47</v>
      </c>
      <c r="AQ199" s="87" t="s">
        <v>64</v>
      </c>
      <c r="AR199" s="86">
        <v>11</v>
      </c>
      <c r="AS199" s="86" t="str">
        <f t="shared" si="42"/>
        <v>25-29|11</v>
      </c>
      <c r="AT199" s="86">
        <v>2</v>
      </c>
      <c r="AU199" s="86" t="s">
        <v>42</v>
      </c>
      <c r="AX199" s="87" t="s">
        <v>68</v>
      </c>
      <c r="AY199" s="86">
        <v>5</v>
      </c>
      <c r="AZ199" s="86" t="str">
        <f t="shared" si="43"/>
        <v>55-64|5</v>
      </c>
      <c r="BA199" s="89">
        <v>4</v>
      </c>
      <c r="BB199" s="86" t="s">
        <v>44</v>
      </c>
      <c r="BE199" s="87" t="s">
        <v>803</v>
      </c>
      <c r="BF199" s="86">
        <v>58</v>
      </c>
      <c r="BG199" s="86" t="str">
        <f t="shared" si="44"/>
        <v>18-19|58</v>
      </c>
      <c r="BH199" s="86">
        <v>7</v>
      </c>
      <c r="BI199" s="86" t="s">
        <v>47</v>
      </c>
      <c r="BL199" s="87" t="s">
        <v>72</v>
      </c>
      <c r="BM199" s="86">
        <v>7</v>
      </c>
      <c r="BN199" s="86" t="str">
        <f t="shared" si="45"/>
        <v>80-84|7</v>
      </c>
      <c r="BO199" s="86">
        <v>7</v>
      </c>
      <c r="BP199" s="86" t="s">
        <v>47</v>
      </c>
      <c r="BS199" s="87" t="s">
        <v>72</v>
      </c>
      <c r="BT199" s="86">
        <v>7</v>
      </c>
      <c r="BU199" s="86" t="str">
        <f t="shared" si="46"/>
        <v>80-84|7</v>
      </c>
      <c r="BV199" s="86">
        <v>10</v>
      </c>
      <c r="BW199" s="86" t="s">
        <v>50</v>
      </c>
      <c r="BZ199" s="87" t="s">
        <v>72</v>
      </c>
      <c r="CA199" s="86">
        <v>7</v>
      </c>
      <c r="CB199" s="86" t="str">
        <f t="shared" si="47"/>
        <v>80-84|7</v>
      </c>
      <c r="CC199" s="86">
        <v>11</v>
      </c>
      <c r="CD199" s="86" t="s">
        <v>51</v>
      </c>
    </row>
    <row r="200" spans="1:82">
      <c r="A200" s="87" t="s">
        <v>63</v>
      </c>
      <c r="B200" s="86">
        <v>61</v>
      </c>
      <c r="C200" s="86" t="str">
        <f t="shared" si="36"/>
        <v>20-24|61</v>
      </c>
      <c r="D200" s="86">
        <v>15</v>
      </c>
      <c r="E200" s="86" t="s">
        <v>55</v>
      </c>
      <c r="H200" s="87" t="s">
        <v>66</v>
      </c>
      <c r="I200" s="86">
        <v>10</v>
      </c>
      <c r="J200" s="86" t="str">
        <f t="shared" si="37"/>
        <v>35-44|10</v>
      </c>
      <c r="K200" s="86">
        <v>3</v>
      </c>
      <c r="L200" s="86" t="s">
        <v>43</v>
      </c>
      <c r="O200" s="87" t="s">
        <v>64</v>
      </c>
      <c r="P200" s="86">
        <v>48</v>
      </c>
      <c r="Q200" s="86" t="str">
        <f t="shared" si="38"/>
        <v>25-29|48</v>
      </c>
      <c r="R200" s="86">
        <v>19</v>
      </c>
      <c r="S200" s="86" t="s">
        <v>59</v>
      </c>
      <c r="V200" s="87" t="s">
        <v>68</v>
      </c>
      <c r="W200" s="86">
        <v>6</v>
      </c>
      <c r="X200" s="86" t="str">
        <f t="shared" si="39"/>
        <v>55-64|6</v>
      </c>
      <c r="Y200" s="86">
        <v>5</v>
      </c>
      <c r="Z200" s="86" t="s">
        <v>45</v>
      </c>
      <c r="AC200" s="87" t="s">
        <v>64</v>
      </c>
      <c r="AD200" s="86">
        <v>21</v>
      </c>
      <c r="AE200" s="86" t="str">
        <f t="shared" si="40"/>
        <v>25-29|21</v>
      </c>
      <c r="AF200" s="86">
        <v>6</v>
      </c>
      <c r="AG200" s="89" t="s">
        <v>45</v>
      </c>
      <c r="AJ200" s="87" t="s">
        <v>69</v>
      </c>
      <c r="AK200" s="86">
        <v>11</v>
      </c>
      <c r="AL200" s="86" t="str">
        <f t="shared" si="41"/>
        <v>65-69|11</v>
      </c>
      <c r="AM200" s="86">
        <v>8</v>
      </c>
      <c r="AN200" s="86" t="s">
        <v>48</v>
      </c>
      <c r="AQ200" s="87" t="s">
        <v>64</v>
      </c>
      <c r="AR200" s="86">
        <v>12</v>
      </c>
      <c r="AS200" s="86" t="str">
        <f t="shared" si="42"/>
        <v>25-29|12</v>
      </c>
      <c r="AT200" s="86">
        <v>3</v>
      </c>
      <c r="AU200" s="86" t="s">
        <v>43</v>
      </c>
      <c r="AX200" s="87" t="s">
        <v>68</v>
      </c>
      <c r="AY200" s="86">
        <v>6</v>
      </c>
      <c r="AZ200" s="86" t="str">
        <f t="shared" si="43"/>
        <v>55-64|6</v>
      </c>
      <c r="BA200" s="89">
        <v>5</v>
      </c>
      <c r="BB200" s="86" t="s">
        <v>45</v>
      </c>
      <c r="BE200" s="87" t="s">
        <v>803</v>
      </c>
      <c r="BF200" s="86">
        <v>59</v>
      </c>
      <c r="BG200" s="86" t="str">
        <f t="shared" si="44"/>
        <v>18-19|59</v>
      </c>
      <c r="BH200" s="86">
        <v>8</v>
      </c>
      <c r="BI200" s="86" t="s">
        <v>48</v>
      </c>
      <c r="BL200" s="87" t="s">
        <v>72</v>
      </c>
      <c r="BM200" s="86">
        <v>8</v>
      </c>
      <c r="BN200" s="86" t="str">
        <f t="shared" si="45"/>
        <v>80-84|8</v>
      </c>
      <c r="BO200" s="86">
        <v>8</v>
      </c>
      <c r="BP200" s="86" t="s">
        <v>48</v>
      </c>
      <c r="BS200" s="87" t="s">
        <v>72</v>
      </c>
      <c r="BT200" s="86">
        <v>8</v>
      </c>
      <c r="BU200" s="86" t="str">
        <f t="shared" si="46"/>
        <v>80-84|8</v>
      </c>
      <c r="BV200" s="86">
        <v>11</v>
      </c>
      <c r="BW200" s="86" t="s">
        <v>51</v>
      </c>
      <c r="BZ200" s="87" t="s">
        <v>72</v>
      </c>
      <c r="CA200" s="86">
        <v>8</v>
      </c>
      <c r="CB200" s="86" t="str">
        <f t="shared" si="47"/>
        <v>80-84|8</v>
      </c>
      <c r="CC200" s="86">
        <v>12</v>
      </c>
      <c r="CD200" s="86" t="s">
        <v>52</v>
      </c>
    </row>
    <row r="201" spans="1:82">
      <c r="A201" s="87" t="s">
        <v>63</v>
      </c>
      <c r="B201" s="86">
        <v>62</v>
      </c>
      <c r="C201" s="86" t="str">
        <f t="shared" si="36"/>
        <v>20-24|62</v>
      </c>
      <c r="D201" s="86">
        <v>15</v>
      </c>
      <c r="E201" s="86" t="s">
        <v>55</v>
      </c>
      <c r="H201" s="87" t="s">
        <v>66</v>
      </c>
      <c r="I201" s="86">
        <v>11</v>
      </c>
      <c r="J201" s="86" t="str">
        <f t="shared" si="37"/>
        <v>35-44|11</v>
      </c>
      <c r="K201" s="86">
        <v>3</v>
      </c>
      <c r="L201" s="86" t="s">
        <v>43</v>
      </c>
      <c r="O201" s="93" t="s">
        <v>65</v>
      </c>
      <c r="P201" s="86">
        <v>0</v>
      </c>
      <c r="Q201" s="86" t="str">
        <f t="shared" si="38"/>
        <v>30-34|0</v>
      </c>
      <c r="R201" s="86">
        <v>1</v>
      </c>
      <c r="S201" s="86" t="s">
        <v>41</v>
      </c>
      <c r="V201" s="87" t="s">
        <v>68</v>
      </c>
      <c r="W201" s="86">
        <v>7</v>
      </c>
      <c r="X201" s="86" t="str">
        <f t="shared" si="39"/>
        <v>55-64|7</v>
      </c>
      <c r="Y201" s="86">
        <v>5</v>
      </c>
      <c r="Z201" s="86" t="s">
        <v>45</v>
      </c>
      <c r="AC201" s="87" t="s">
        <v>64</v>
      </c>
      <c r="AD201" s="86">
        <v>22</v>
      </c>
      <c r="AE201" s="86" t="str">
        <f t="shared" si="40"/>
        <v>25-29|22</v>
      </c>
      <c r="AF201" s="86">
        <v>7</v>
      </c>
      <c r="AG201" s="86" t="s">
        <v>47</v>
      </c>
      <c r="AJ201" s="87" t="s">
        <v>69</v>
      </c>
      <c r="AK201" s="86">
        <v>12</v>
      </c>
      <c r="AL201" s="86" t="str">
        <f t="shared" si="41"/>
        <v>65-69|12</v>
      </c>
      <c r="AM201" s="86">
        <v>9</v>
      </c>
      <c r="AN201" s="86" t="s">
        <v>49</v>
      </c>
      <c r="AQ201" s="87" t="s">
        <v>64</v>
      </c>
      <c r="AR201" s="86">
        <v>13</v>
      </c>
      <c r="AS201" s="86" t="str">
        <f t="shared" si="42"/>
        <v>25-29|13</v>
      </c>
      <c r="AT201" s="86">
        <v>3</v>
      </c>
      <c r="AU201" s="86" t="s">
        <v>43</v>
      </c>
      <c r="AX201" s="87" t="s">
        <v>68</v>
      </c>
      <c r="AY201" s="86">
        <v>7</v>
      </c>
      <c r="AZ201" s="86" t="str">
        <f t="shared" si="43"/>
        <v>55-64|7</v>
      </c>
      <c r="BA201" s="89">
        <v>6</v>
      </c>
      <c r="BB201" s="86" t="s">
        <v>46</v>
      </c>
      <c r="BE201" s="87" t="s">
        <v>803</v>
      </c>
      <c r="BF201" s="86">
        <v>60</v>
      </c>
      <c r="BG201" s="86" t="str">
        <f t="shared" si="44"/>
        <v>18-19|60</v>
      </c>
      <c r="BH201" s="86">
        <v>8</v>
      </c>
      <c r="BI201" s="86" t="s">
        <v>48</v>
      </c>
      <c r="BL201" s="87" t="s">
        <v>72</v>
      </c>
      <c r="BM201" s="86">
        <v>9</v>
      </c>
      <c r="BN201" s="86" t="str">
        <f t="shared" si="45"/>
        <v>80-84|9</v>
      </c>
      <c r="BO201" s="86">
        <v>9</v>
      </c>
      <c r="BP201" s="89" t="s">
        <v>49</v>
      </c>
      <c r="BS201" s="87" t="s">
        <v>72</v>
      </c>
      <c r="BT201" s="86">
        <v>9</v>
      </c>
      <c r="BU201" s="86" t="str">
        <f t="shared" si="46"/>
        <v>80-84|9</v>
      </c>
      <c r="BV201" s="86">
        <v>13</v>
      </c>
      <c r="BW201" s="86" t="s">
        <v>53</v>
      </c>
      <c r="BZ201" s="87" t="s">
        <v>72</v>
      </c>
      <c r="CA201" s="86">
        <v>9</v>
      </c>
      <c r="CB201" s="86" t="str">
        <f t="shared" si="47"/>
        <v>80-84|9</v>
      </c>
      <c r="CC201" s="86">
        <v>13</v>
      </c>
      <c r="CD201" s="86" t="s">
        <v>53</v>
      </c>
    </row>
    <row r="202" spans="1:82">
      <c r="A202" s="87" t="s">
        <v>63</v>
      </c>
      <c r="B202" s="86">
        <v>63</v>
      </c>
      <c r="C202" s="86" t="str">
        <f t="shared" si="36"/>
        <v>20-24|63</v>
      </c>
      <c r="D202" s="86">
        <v>16</v>
      </c>
      <c r="E202" s="86" t="s">
        <v>56</v>
      </c>
      <c r="H202" s="87" t="s">
        <v>66</v>
      </c>
      <c r="I202" s="86">
        <v>12</v>
      </c>
      <c r="J202" s="86" t="str">
        <f t="shared" si="37"/>
        <v>35-44|12</v>
      </c>
      <c r="K202" s="86">
        <v>3</v>
      </c>
      <c r="L202" s="86" t="s">
        <v>43</v>
      </c>
      <c r="O202" s="87" t="s">
        <v>65</v>
      </c>
      <c r="P202" s="86">
        <v>1</v>
      </c>
      <c r="Q202" s="86" t="str">
        <f t="shared" si="38"/>
        <v>30-34|1</v>
      </c>
      <c r="R202" s="86">
        <v>1</v>
      </c>
      <c r="S202" s="86" t="s">
        <v>41</v>
      </c>
      <c r="V202" s="87" t="s">
        <v>68</v>
      </c>
      <c r="W202" s="86">
        <v>8</v>
      </c>
      <c r="X202" s="86" t="str">
        <f t="shared" si="39"/>
        <v>55-64|8</v>
      </c>
      <c r="Y202" s="86">
        <v>6</v>
      </c>
      <c r="Z202" s="86" t="s">
        <v>46</v>
      </c>
      <c r="AC202" s="87" t="s">
        <v>64</v>
      </c>
      <c r="AD202" s="86">
        <v>23</v>
      </c>
      <c r="AE202" s="86" t="str">
        <f t="shared" si="40"/>
        <v>25-29|23</v>
      </c>
      <c r="AF202" s="86">
        <v>7</v>
      </c>
      <c r="AG202" s="86" t="s">
        <v>47</v>
      </c>
      <c r="AJ202" s="87" t="s">
        <v>69</v>
      </c>
      <c r="AK202" s="86">
        <v>13</v>
      </c>
      <c r="AL202" s="86" t="str">
        <f t="shared" si="41"/>
        <v>65-69|13</v>
      </c>
      <c r="AM202" s="86">
        <v>9</v>
      </c>
      <c r="AN202" s="86" t="s">
        <v>49</v>
      </c>
      <c r="AQ202" s="87" t="s">
        <v>64</v>
      </c>
      <c r="AR202" s="86">
        <v>14</v>
      </c>
      <c r="AS202" s="86" t="str">
        <f t="shared" si="42"/>
        <v>25-29|14</v>
      </c>
      <c r="AT202" s="86">
        <v>3</v>
      </c>
      <c r="AU202" s="86" t="s">
        <v>43</v>
      </c>
      <c r="AX202" s="87" t="s">
        <v>68</v>
      </c>
      <c r="AY202" s="86">
        <v>8</v>
      </c>
      <c r="AZ202" s="86" t="str">
        <f t="shared" si="43"/>
        <v>55-64|8</v>
      </c>
      <c r="BA202" s="89">
        <v>7</v>
      </c>
      <c r="BB202" s="86" t="s">
        <v>47</v>
      </c>
      <c r="BE202" s="87" t="s">
        <v>803</v>
      </c>
      <c r="BF202" s="86">
        <v>61</v>
      </c>
      <c r="BG202" s="86" t="str">
        <f t="shared" si="44"/>
        <v>18-19|61</v>
      </c>
      <c r="BH202" s="86">
        <v>8</v>
      </c>
      <c r="BI202" s="86" t="s">
        <v>48</v>
      </c>
      <c r="BL202" s="87" t="s">
        <v>72</v>
      </c>
      <c r="BM202" s="86">
        <v>10</v>
      </c>
      <c r="BN202" s="86" t="str">
        <f t="shared" si="45"/>
        <v>80-84|10</v>
      </c>
      <c r="BO202" s="86">
        <v>11</v>
      </c>
      <c r="BP202" s="86" t="s">
        <v>51</v>
      </c>
      <c r="BS202" s="87" t="s">
        <v>72</v>
      </c>
      <c r="BT202" s="86">
        <v>10</v>
      </c>
      <c r="BU202" s="86" t="str">
        <f t="shared" si="46"/>
        <v>80-84|10</v>
      </c>
      <c r="BV202" s="86">
        <v>14</v>
      </c>
      <c r="BW202" s="86" t="s">
        <v>54</v>
      </c>
      <c r="BZ202" s="87" t="s">
        <v>72</v>
      </c>
      <c r="CA202" s="86">
        <v>10</v>
      </c>
      <c r="CB202" s="86" t="str">
        <f t="shared" si="47"/>
        <v>80-84|10</v>
      </c>
      <c r="CC202" s="86">
        <v>15</v>
      </c>
      <c r="CD202" s="89" t="s">
        <v>55</v>
      </c>
    </row>
    <row r="203" spans="1:82">
      <c r="A203" s="87" t="s">
        <v>63</v>
      </c>
      <c r="B203" s="86">
        <v>64</v>
      </c>
      <c r="C203" s="86" t="str">
        <f t="shared" si="36"/>
        <v>20-24|64</v>
      </c>
      <c r="D203" s="86">
        <v>17</v>
      </c>
      <c r="E203" s="86" t="s">
        <v>57</v>
      </c>
      <c r="H203" s="87" t="s">
        <v>66</v>
      </c>
      <c r="I203" s="86">
        <v>13</v>
      </c>
      <c r="J203" s="86" t="str">
        <f t="shared" si="37"/>
        <v>35-44|13</v>
      </c>
      <c r="K203" s="86">
        <v>4</v>
      </c>
      <c r="L203" s="86" t="s">
        <v>44</v>
      </c>
      <c r="O203" s="87" t="s">
        <v>65</v>
      </c>
      <c r="P203" s="86">
        <v>2</v>
      </c>
      <c r="Q203" s="86" t="str">
        <f t="shared" si="38"/>
        <v>30-34|2</v>
      </c>
      <c r="R203" s="86">
        <v>1</v>
      </c>
      <c r="S203" s="86" t="s">
        <v>41</v>
      </c>
      <c r="V203" s="87" t="s">
        <v>68</v>
      </c>
      <c r="W203" s="86">
        <v>9</v>
      </c>
      <c r="X203" s="86" t="str">
        <f t="shared" si="39"/>
        <v>55-64|9</v>
      </c>
      <c r="Y203" s="86">
        <v>6</v>
      </c>
      <c r="Z203" s="86" t="s">
        <v>46</v>
      </c>
      <c r="AC203" s="87" t="s">
        <v>64</v>
      </c>
      <c r="AD203" s="86">
        <v>24</v>
      </c>
      <c r="AE203" s="86" t="str">
        <f t="shared" si="40"/>
        <v>25-29|24</v>
      </c>
      <c r="AF203" s="86">
        <v>7</v>
      </c>
      <c r="AG203" s="86" t="s">
        <v>47</v>
      </c>
      <c r="AJ203" s="87" t="s">
        <v>69</v>
      </c>
      <c r="AK203" s="86">
        <v>14</v>
      </c>
      <c r="AL203" s="86" t="str">
        <f t="shared" si="41"/>
        <v>65-69|14</v>
      </c>
      <c r="AM203" s="86">
        <v>10</v>
      </c>
      <c r="AN203" s="86" t="s">
        <v>50</v>
      </c>
      <c r="AQ203" s="87" t="s">
        <v>64</v>
      </c>
      <c r="AR203" s="86">
        <v>15</v>
      </c>
      <c r="AS203" s="86" t="str">
        <f t="shared" si="42"/>
        <v>25-29|15</v>
      </c>
      <c r="AT203" s="86">
        <v>4</v>
      </c>
      <c r="AU203" s="86" t="s">
        <v>44</v>
      </c>
      <c r="AX203" s="87" t="s">
        <v>68</v>
      </c>
      <c r="AY203" s="86">
        <v>9</v>
      </c>
      <c r="AZ203" s="86" t="str">
        <f t="shared" si="43"/>
        <v>55-64|9</v>
      </c>
      <c r="BA203" s="89">
        <v>7</v>
      </c>
      <c r="BB203" s="86" t="s">
        <v>47</v>
      </c>
      <c r="BE203" s="87" t="s">
        <v>803</v>
      </c>
      <c r="BF203" s="86">
        <v>62</v>
      </c>
      <c r="BG203" s="86" t="str">
        <f t="shared" si="44"/>
        <v>18-19|62</v>
      </c>
      <c r="BH203" s="86">
        <v>8</v>
      </c>
      <c r="BI203" s="86" t="s">
        <v>48</v>
      </c>
      <c r="BL203" s="87" t="s">
        <v>72</v>
      </c>
      <c r="BM203" s="86">
        <v>11</v>
      </c>
      <c r="BN203" s="86" t="str">
        <f t="shared" si="45"/>
        <v>80-84|11</v>
      </c>
      <c r="BO203" s="86">
        <v>12</v>
      </c>
      <c r="BP203" s="86" t="s">
        <v>52</v>
      </c>
      <c r="BS203" s="87" t="s">
        <v>72</v>
      </c>
      <c r="BT203" s="86">
        <v>11</v>
      </c>
      <c r="BU203" s="86" t="str">
        <f t="shared" si="46"/>
        <v>80-84|11</v>
      </c>
      <c r="BV203" s="86">
        <v>15</v>
      </c>
      <c r="BW203" s="86" t="s">
        <v>55</v>
      </c>
      <c r="BZ203" s="87" t="s">
        <v>72</v>
      </c>
      <c r="CA203" s="86">
        <v>11</v>
      </c>
      <c r="CB203" s="86" t="str">
        <f t="shared" si="47"/>
        <v>80-84|11</v>
      </c>
      <c r="CC203" s="86">
        <v>16</v>
      </c>
      <c r="CD203" s="86" t="s">
        <v>56</v>
      </c>
    </row>
    <row r="204" spans="1:82">
      <c r="A204" s="87" t="s">
        <v>63</v>
      </c>
      <c r="B204" s="86">
        <v>65</v>
      </c>
      <c r="C204" s="86" t="str">
        <f t="shared" si="36"/>
        <v>20-24|65</v>
      </c>
      <c r="D204" s="86">
        <v>18</v>
      </c>
      <c r="E204" s="86" t="s">
        <v>58</v>
      </c>
      <c r="H204" s="87" t="s">
        <v>66</v>
      </c>
      <c r="I204" s="86">
        <v>14</v>
      </c>
      <c r="J204" s="86" t="str">
        <f t="shared" si="37"/>
        <v>35-44|14</v>
      </c>
      <c r="K204" s="86">
        <v>4</v>
      </c>
      <c r="L204" s="86" t="s">
        <v>44</v>
      </c>
      <c r="O204" s="87" t="s">
        <v>65</v>
      </c>
      <c r="P204" s="86">
        <v>3</v>
      </c>
      <c r="Q204" s="86" t="str">
        <f t="shared" si="38"/>
        <v>30-34|3</v>
      </c>
      <c r="R204" s="86">
        <v>1</v>
      </c>
      <c r="S204" s="86" t="s">
        <v>41</v>
      </c>
      <c r="V204" s="87" t="s">
        <v>68</v>
      </c>
      <c r="W204" s="86">
        <v>10</v>
      </c>
      <c r="X204" s="86" t="str">
        <f t="shared" si="39"/>
        <v>55-64|10</v>
      </c>
      <c r="Y204" s="86">
        <v>7</v>
      </c>
      <c r="Z204" s="86" t="s">
        <v>47</v>
      </c>
      <c r="AC204" s="87" t="s">
        <v>64</v>
      </c>
      <c r="AD204" s="86">
        <v>25</v>
      </c>
      <c r="AE204" s="86" t="str">
        <f t="shared" si="40"/>
        <v>25-29|25</v>
      </c>
      <c r="AF204" s="86">
        <v>7</v>
      </c>
      <c r="AG204" s="86" t="s">
        <v>47</v>
      </c>
      <c r="AJ204" s="87" t="s">
        <v>69</v>
      </c>
      <c r="AK204" s="86">
        <v>15</v>
      </c>
      <c r="AL204" s="86" t="str">
        <f t="shared" si="41"/>
        <v>65-69|15</v>
      </c>
      <c r="AM204" s="86">
        <v>11</v>
      </c>
      <c r="AN204" s="86" t="s">
        <v>51</v>
      </c>
      <c r="AQ204" s="87" t="s">
        <v>64</v>
      </c>
      <c r="AR204" s="86">
        <v>16</v>
      </c>
      <c r="AS204" s="86" t="str">
        <f t="shared" si="42"/>
        <v>25-29|16</v>
      </c>
      <c r="AT204" s="86">
        <v>4</v>
      </c>
      <c r="AU204" s="86" t="s">
        <v>44</v>
      </c>
      <c r="AX204" s="87" t="s">
        <v>68</v>
      </c>
      <c r="AY204" s="86">
        <v>10</v>
      </c>
      <c r="AZ204" s="86" t="str">
        <f t="shared" si="43"/>
        <v>55-64|10</v>
      </c>
      <c r="BA204" s="89">
        <v>8</v>
      </c>
      <c r="BB204" s="86" t="s">
        <v>48</v>
      </c>
      <c r="BE204" s="87" t="s">
        <v>803</v>
      </c>
      <c r="BF204" s="86">
        <v>63</v>
      </c>
      <c r="BG204" s="86" t="str">
        <f t="shared" si="44"/>
        <v>18-19|63</v>
      </c>
      <c r="BH204" s="86">
        <v>8</v>
      </c>
      <c r="BI204" s="86" t="s">
        <v>48</v>
      </c>
      <c r="BL204" s="87" t="s">
        <v>72</v>
      </c>
      <c r="BM204" s="86">
        <v>12</v>
      </c>
      <c r="BN204" s="86" t="str">
        <f t="shared" si="45"/>
        <v>80-84|12</v>
      </c>
      <c r="BO204" s="86">
        <v>14</v>
      </c>
      <c r="BP204" s="86" t="s">
        <v>54</v>
      </c>
      <c r="BS204" s="87" t="s">
        <v>72</v>
      </c>
      <c r="BT204" s="86">
        <v>12</v>
      </c>
      <c r="BU204" s="86" t="str">
        <f t="shared" si="46"/>
        <v>80-84|12</v>
      </c>
      <c r="BV204" s="86">
        <v>17</v>
      </c>
      <c r="BW204" s="86" t="s">
        <v>57</v>
      </c>
      <c r="BZ204" s="87" t="s">
        <v>72</v>
      </c>
      <c r="CA204" s="86">
        <v>12</v>
      </c>
      <c r="CB204" s="86" t="str">
        <f t="shared" si="47"/>
        <v>80-84|12</v>
      </c>
      <c r="CC204" s="86">
        <v>17</v>
      </c>
      <c r="CD204" s="86" t="s">
        <v>57</v>
      </c>
    </row>
    <row r="205" spans="1:82">
      <c r="A205" s="87" t="s">
        <v>63</v>
      </c>
      <c r="B205" s="86">
        <v>66</v>
      </c>
      <c r="C205" s="86" t="str">
        <f t="shared" si="36"/>
        <v>20-24|66</v>
      </c>
      <c r="D205" s="86">
        <v>19</v>
      </c>
      <c r="E205" s="86" t="s">
        <v>59</v>
      </c>
      <c r="H205" s="87" t="s">
        <v>66</v>
      </c>
      <c r="I205" s="86">
        <v>15</v>
      </c>
      <c r="J205" s="86" t="str">
        <f t="shared" si="37"/>
        <v>35-44|15</v>
      </c>
      <c r="K205" s="86">
        <v>5</v>
      </c>
      <c r="L205" s="86" t="s">
        <v>45</v>
      </c>
      <c r="O205" s="87" t="s">
        <v>65</v>
      </c>
      <c r="P205" s="86">
        <v>4</v>
      </c>
      <c r="Q205" s="86" t="str">
        <f t="shared" si="38"/>
        <v>30-34|4</v>
      </c>
      <c r="R205" s="86">
        <v>1</v>
      </c>
      <c r="S205" s="86" t="s">
        <v>41</v>
      </c>
      <c r="V205" s="87" t="s">
        <v>68</v>
      </c>
      <c r="W205" s="86">
        <v>11</v>
      </c>
      <c r="X205" s="86" t="str">
        <f t="shared" si="39"/>
        <v>55-64|11</v>
      </c>
      <c r="Y205" s="86">
        <v>7</v>
      </c>
      <c r="Z205" s="86" t="s">
        <v>47</v>
      </c>
      <c r="AC205" s="87" t="s">
        <v>64</v>
      </c>
      <c r="AD205" s="86">
        <v>26</v>
      </c>
      <c r="AE205" s="86" t="str">
        <f t="shared" si="40"/>
        <v>25-29|26</v>
      </c>
      <c r="AF205" s="86">
        <v>8</v>
      </c>
      <c r="AG205" s="86" t="s">
        <v>48</v>
      </c>
      <c r="AJ205" s="87" t="s">
        <v>69</v>
      </c>
      <c r="AK205" s="86">
        <v>16</v>
      </c>
      <c r="AL205" s="86" t="str">
        <f t="shared" si="41"/>
        <v>65-69|16</v>
      </c>
      <c r="AM205" s="86">
        <v>12</v>
      </c>
      <c r="AN205" s="86" t="s">
        <v>52</v>
      </c>
      <c r="AQ205" s="87" t="s">
        <v>64</v>
      </c>
      <c r="AR205" s="86">
        <v>17</v>
      </c>
      <c r="AS205" s="86" t="str">
        <f t="shared" si="42"/>
        <v>25-29|17</v>
      </c>
      <c r="AT205" s="86">
        <v>4</v>
      </c>
      <c r="AU205" s="86" t="s">
        <v>44</v>
      </c>
      <c r="AX205" s="87" t="s">
        <v>68</v>
      </c>
      <c r="AY205" s="86">
        <v>11</v>
      </c>
      <c r="AZ205" s="86" t="str">
        <f t="shared" si="43"/>
        <v>55-64|11</v>
      </c>
      <c r="BA205" s="89">
        <v>9</v>
      </c>
      <c r="BB205" s="89" t="s">
        <v>49</v>
      </c>
      <c r="BE205" s="87" t="s">
        <v>803</v>
      </c>
      <c r="BF205" s="86">
        <v>64</v>
      </c>
      <c r="BG205" s="86" t="str">
        <f t="shared" si="44"/>
        <v>18-19|64</v>
      </c>
      <c r="BH205" s="86">
        <v>8</v>
      </c>
      <c r="BI205" s="86" t="s">
        <v>48</v>
      </c>
      <c r="BL205" s="87" t="s">
        <v>72</v>
      </c>
      <c r="BM205" s="86">
        <v>13</v>
      </c>
      <c r="BN205" s="86" t="str">
        <f t="shared" si="45"/>
        <v>80-84|13</v>
      </c>
      <c r="BO205" s="86">
        <v>15</v>
      </c>
      <c r="BP205" s="86" t="s">
        <v>55</v>
      </c>
      <c r="BS205" s="87" t="s">
        <v>72</v>
      </c>
      <c r="BT205" s="86">
        <v>13</v>
      </c>
      <c r="BU205" s="86" t="str">
        <f t="shared" si="46"/>
        <v>80-84|13</v>
      </c>
      <c r="BV205" s="86">
        <v>18</v>
      </c>
      <c r="BW205" s="86" t="s">
        <v>58</v>
      </c>
      <c r="BZ205" s="87" t="s">
        <v>72</v>
      </c>
      <c r="CA205" s="86">
        <v>13</v>
      </c>
      <c r="CB205" s="86" t="str">
        <f t="shared" si="47"/>
        <v>80-84|13</v>
      </c>
      <c r="CC205" s="86">
        <v>18</v>
      </c>
      <c r="CD205" s="86" t="s">
        <v>58</v>
      </c>
    </row>
    <row r="206" spans="1:82">
      <c r="A206" s="93" t="s">
        <v>64</v>
      </c>
      <c r="B206" s="86">
        <v>0</v>
      </c>
      <c r="C206" s="86" t="str">
        <f t="shared" si="36"/>
        <v>25-29|0</v>
      </c>
      <c r="D206" s="86">
        <v>1</v>
      </c>
      <c r="E206" s="86" t="s">
        <v>41</v>
      </c>
      <c r="H206" s="87" t="s">
        <v>66</v>
      </c>
      <c r="I206" s="86">
        <v>16</v>
      </c>
      <c r="J206" s="86" t="str">
        <f t="shared" si="37"/>
        <v>35-44|16</v>
      </c>
      <c r="K206" s="86">
        <v>5</v>
      </c>
      <c r="L206" s="86" t="s">
        <v>45</v>
      </c>
      <c r="O206" s="87" t="s">
        <v>65</v>
      </c>
      <c r="P206" s="86">
        <v>5</v>
      </c>
      <c r="Q206" s="86" t="str">
        <f t="shared" si="38"/>
        <v>30-34|5</v>
      </c>
      <c r="R206" s="86">
        <v>1</v>
      </c>
      <c r="S206" s="86" t="s">
        <v>41</v>
      </c>
      <c r="V206" s="87" t="s">
        <v>68</v>
      </c>
      <c r="W206" s="86">
        <v>12</v>
      </c>
      <c r="X206" s="86" t="str">
        <f t="shared" si="39"/>
        <v>55-64|12</v>
      </c>
      <c r="Y206" s="86">
        <v>8</v>
      </c>
      <c r="Z206" s="86" t="s">
        <v>48</v>
      </c>
      <c r="AC206" s="87" t="s">
        <v>64</v>
      </c>
      <c r="AD206" s="86">
        <v>27</v>
      </c>
      <c r="AE206" s="86" t="str">
        <f t="shared" si="40"/>
        <v>25-29|27</v>
      </c>
      <c r="AF206" s="86">
        <v>8</v>
      </c>
      <c r="AG206" s="86" t="s">
        <v>48</v>
      </c>
      <c r="AJ206" s="87" t="s">
        <v>69</v>
      </c>
      <c r="AK206" s="86">
        <v>17</v>
      </c>
      <c r="AL206" s="86" t="str">
        <f t="shared" si="41"/>
        <v>65-69|17</v>
      </c>
      <c r="AM206" s="86">
        <v>13</v>
      </c>
      <c r="AN206" s="89" t="s">
        <v>53</v>
      </c>
      <c r="AQ206" s="87" t="s">
        <v>64</v>
      </c>
      <c r="AR206" s="86">
        <v>18</v>
      </c>
      <c r="AS206" s="86" t="str">
        <f t="shared" si="42"/>
        <v>25-29|18</v>
      </c>
      <c r="AT206" s="86">
        <v>5</v>
      </c>
      <c r="AU206" s="86" t="s">
        <v>45</v>
      </c>
      <c r="AX206" s="87" t="s">
        <v>68</v>
      </c>
      <c r="AY206" s="86">
        <v>12</v>
      </c>
      <c r="AZ206" s="86" t="str">
        <f t="shared" si="43"/>
        <v>55-64|12</v>
      </c>
      <c r="BA206" s="89">
        <v>9</v>
      </c>
      <c r="BB206" s="89" t="s">
        <v>49</v>
      </c>
      <c r="BE206" s="87" t="s">
        <v>803</v>
      </c>
      <c r="BF206" s="86">
        <v>65</v>
      </c>
      <c r="BG206" s="86" t="str">
        <f t="shared" si="44"/>
        <v>18-19|65</v>
      </c>
      <c r="BH206" s="86">
        <v>9</v>
      </c>
      <c r="BI206" s="89" t="s">
        <v>49</v>
      </c>
      <c r="BL206" s="87" t="s">
        <v>72</v>
      </c>
      <c r="BM206" s="86">
        <v>14</v>
      </c>
      <c r="BN206" s="86" t="str">
        <f t="shared" si="45"/>
        <v>80-84|14</v>
      </c>
      <c r="BO206" s="86">
        <v>17</v>
      </c>
      <c r="BP206" s="86" t="s">
        <v>57</v>
      </c>
      <c r="BS206" s="87" t="s">
        <v>72</v>
      </c>
      <c r="BT206" s="86">
        <v>14</v>
      </c>
      <c r="BU206" s="86" t="str">
        <f t="shared" si="46"/>
        <v>80-84|14</v>
      </c>
      <c r="BV206" s="86">
        <v>19</v>
      </c>
      <c r="BW206" s="89" t="s">
        <v>59</v>
      </c>
      <c r="BZ206" s="87" t="s">
        <v>72</v>
      </c>
      <c r="CA206" s="86">
        <v>14</v>
      </c>
      <c r="CB206" s="86" t="str">
        <f t="shared" si="47"/>
        <v>80-84|14</v>
      </c>
      <c r="CC206" s="86">
        <v>19</v>
      </c>
      <c r="CD206" s="89" t="s">
        <v>59</v>
      </c>
    </row>
    <row r="207" spans="1:82">
      <c r="A207" s="87" t="s">
        <v>64</v>
      </c>
      <c r="B207" s="86">
        <v>1</v>
      </c>
      <c r="C207" s="86" t="str">
        <f t="shared" si="36"/>
        <v>25-29|1</v>
      </c>
      <c r="D207" s="86">
        <v>1</v>
      </c>
      <c r="E207" s="86" t="s">
        <v>41</v>
      </c>
      <c r="H207" s="87" t="s">
        <v>66</v>
      </c>
      <c r="I207" s="86">
        <v>17</v>
      </c>
      <c r="J207" s="86" t="str">
        <f t="shared" si="37"/>
        <v>35-44|17</v>
      </c>
      <c r="K207" s="86">
        <v>6</v>
      </c>
      <c r="L207" s="86" t="s">
        <v>46</v>
      </c>
      <c r="O207" s="87" t="s">
        <v>65</v>
      </c>
      <c r="P207" s="86">
        <v>6</v>
      </c>
      <c r="Q207" s="86" t="str">
        <f t="shared" si="38"/>
        <v>30-34|6</v>
      </c>
      <c r="R207" s="86">
        <v>1</v>
      </c>
      <c r="S207" s="86" t="s">
        <v>41</v>
      </c>
      <c r="V207" s="87" t="s">
        <v>68</v>
      </c>
      <c r="W207" s="86">
        <v>13</v>
      </c>
      <c r="X207" s="86" t="str">
        <f t="shared" si="39"/>
        <v>55-64|13</v>
      </c>
      <c r="Y207" s="86">
        <v>9</v>
      </c>
      <c r="Z207" s="86" t="s">
        <v>49</v>
      </c>
      <c r="AC207" s="87" t="s">
        <v>64</v>
      </c>
      <c r="AD207" s="86">
        <v>28</v>
      </c>
      <c r="AE207" s="86" t="str">
        <f t="shared" si="40"/>
        <v>25-29|28</v>
      </c>
      <c r="AF207" s="86">
        <v>8</v>
      </c>
      <c r="AG207" s="86" t="s">
        <v>48</v>
      </c>
      <c r="AJ207" s="87" t="s">
        <v>69</v>
      </c>
      <c r="AK207" s="86">
        <v>18</v>
      </c>
      <c r="AL207" s="86" t="str">
        <f t="shared" si="41"/>
        <v>65-69|18</v>
      </c>
      <c r="AM207" s="86">
        <v>14</v>
      </c>
      <c r="AN207" s="86" t="s">
        <v>54</v>
      </c>
      <c r="AQ207" s="87" t="s">
        <v>64</v>
      </c>
      <c r="AR207" s="86">
        <v>19</v>
      </c>
      <c r="AS207" s="86" t="str">
        <f t="shared" si="42"/>
        <v>25-29|19</v>
      </c>
      <c r="AT207" s="86">
        <v>5</v>
      </c>
      <c r="AU207" s="86" t="s">
        <v>45</v>
      </c>
      <c r="AX207" s="87" t="s">
        <v>68</v>
      </c>
      <c r="AY207" s="86">
        <v>13</v>
      </c>
      <c r="AZ207" s="86" t="str">
        <f t="shared" si="43"/>
        <v>55-64|13</v>
      </c>
      <c r="BA207" s="89">
        <v>10</v>
      </c>
      <c r="BB207" s="86" t="s">
        <v>50</v>
      </c>
      <c r="BE207" s="87" t="s">
        <v>803</v>
      </c>
      <c r="BF207" s="86">
        <v>66</v>
      </c>
      <c r="BG207" s="86" t="str">
        <f t="shared" si="44"/>
        <v>18-19|66</v>
      </c>
      <c r="BH207" s="86">
        <v>9</v>
      </c>
      <c r="BI207" s="89" t="s">
        <v>49</v>
      </c>
      <c r="BL207" s="87" t="s">
        <v>72</v>
      </c>
      <c r="BM207" s="86">
        <v>15</v>
      </c>
      <c r="BN207" s="86" t="str">
        <f t="shared" si="45"/>
        <v>80-84|15</v>
      </c>
      <c r="BO207" s="86">
        <v>18</v>
      </c>
      <c r="BP207" s="86" t="s">
        <v>58</v>
      </c>
      <c r="BS207" s="87" t="s">
        <v>72</v>
      </c>
      <c r="BT207" s="86">
        <v>15</v>
      </c>
      <c r="BU207" s="86" t="str">
        <f t="shared" si="46"/>
        <v>80-84|15</v>
      </c>
      <c r="BV207" s="86">
        <v>19</v>
      </c>
      <c r="BW207" s="89" t="s">
        <v>59</v>
      </c>
      <c r="BZ207" s="87" t="s">
        <v>72</v>
      </c>
      <c r="CA207" s="86">
        <v>15</v>
      </c>
      <c r="CB207" s="86" t="str">
        <f t="shared" si="47"/>
        <v>80-84|15</v>
      </c>
      <c r="CC207" s="86">
        <v>19</v>
      </c>
      <c r="CD207" s="89" t="s">
        <v>59</v>
      </c>
    </row>
    <row r="208" spans="1:82">
      <c r="A208" s="87" t="s">
        <v>64</v>
      </c>
      <c r="B208" s="86">
        <v>2</v>
      </c>
      <c r="C208" s="86" t="str">
        <f t="shared" si="36"/>
        <v>25-29|2</v>
      </c>
      <c r="D208" s="86">
        <v>1</v>
      </c>
      <c r="E208" s="86" t="s">
        <v>41</v>
      </c>
      <c r="H208" s="87" t="s">
        <v>66</v>
      </c>
      <c r="I208" s="86">
        <v>18</v>
      </c>
      <c r="J208" s="86" t="str">
        <f t="shared" si="37"/>
        <v>35-44|18</v>
      </c>
      <c r="K208" s="86">
        <v>6</v>
      </c>
      <c r="L208" s="86" t="s">
        <v>46</v>
      </c>
      <c r="O208" s="87" t="s">
        <v>65</v>
      </c>
      <c r="P208" s="86">
        <v>7</v>
      </c>
      <c r="Q208" s="86" t="str">
        <f t="shared" si="38"/>
        <v>30-34|7</v>
      </c>
      <c r="R208" s="86">
        <v>1</v>
      </c>
      <c r="S208" s="86" t="s">
        <v>41</v>
      </c>
      <c r="V208" s="87" t="s">
        <v>68</v>
      </c>
      <c r="W208" s="86">
        <v>14</v>
      </c>
      <c r="X208" s="86" t="str">
        <f t="shared" si="39"/>
        <v>55-64|14</v>
      </c>
      <c r="Y208" s="86">
        <v>9</v>
      </c>
      <c r="Z208" s="86" t="s">
        <v>49</v>
      </c>
      <c r="AC208" s="87" t="s">
        <v>64</v>
      </c>
      <c r="AD208" s="86">
        <v>29</v>
      </c>
      <c r="AE208" s="86" t="str">
        <f t="shared" si="40"/>
        <v>25-29|29</v>
      </c>
      <c r="AF208" s="86">
        <v>8</v>
      </c>
      <c r="AG208" s="86" t="s">
        <v>48</v>
      </c>
      <c r="AJ208" s="87" t="s">
        <v>69</v>
      </c>
      <c r="AK208" s="86">
        <v>19</v>
      </c>
      <c r="AL208" s="86" t="str">
        <f t="shared" si="41"/>
        <v>65-69|19</v>
      </c>
      <c r="AM208" s="86">
        <v>14</v>
      </c>
      <c r="AN208" s="86" t="s">
        <v>54</v>
      </c>
      <c r="AQ208" s="87" t="s">
        <v>64</v>
      </c>
      <c r="AR208" s="86">
        <v>20</v>
      </c>
      <c r="AS208" s="86" t="str">
        <f t="shared" si="42"/>
        <v>25-29|20</v>
      </c>
      <c r="AT208" s="86">
        <v>5</v>
      </c>
      <c r="AU208" s="86" t="s">
        <v>45</v>
      </c>
      <c r="AX208" s="87" t="s">
        <v>68</v>
      </c>
      <c r="AY208" s="86">
        <v>14</v>
      </c>
      <c r="AZ208" s="86" t="str">
        <f t="shared" si="43"/>
        <v>55-64|14</v>
      </c>
      <c r="BA208" s="89">
        <v>11</v>
      </c>
      <c r="BB208" s="86" t="s">
        <v>51</v>
      </c>
      <c r="BE208" s="87" t="s">
        <v>803</v>
      </c>
      <c r="BF208" s="86">
        <v>67</v>
      </c>
      <c r="BG208" s="86" t="str">
        <f t="shared" si="44"/>
        <v>18-19|67</v>
      </c>
      <c r="BH208" s="86">
        <v>9</v>
      </c>
      <c r="BI208" s="89" t="s">
        <v>49</v>
      </c>
      <c r="BL208" s="87" t="s">
        <v>72</v>
      </c>
      <c r="BM208" s="86">
        <v>16</v>
      </c>
      <c r="BN208" s="86" t="str">
        <f t="shared" si="45"/>
        <v>80-84|16</v>
      </c>
      <c r="BO208" s="86">
        <v>19</v>
      </c>
      <c r="BP208" s="89" t="s">
        <v>59</v>
      </c>
      <c r="BS208" s="87" t="s">
        <v>72</v>
      </c>
      <c r="BT208" s="86">
        <v>16</v>
      </c>
      <c r="BU208" s="86" t="str">
        <f t="shared" si="46"/>
        <v>80-84|16</v>
      </c>
      <c r="BV208" s="86">
        <v>19</v>
      </c>
      <c r="BW208" s="89" t="s">
        <v>59</v>
      </c>
      <c r="BZ208" s="87" t="s">
        <v>72</v>
      </c>
      <c r="CA208" s="86">
        <v>16</v>
      </c>
      <c r="CB208" s="86" t="str">
        <f t="shared" si="47"/>
        <v>80-84|16</v>
      </c>
      <c r="CC208" s="86">
        <v>19</v>
      </c>
      <c r="CD208" s="89" t="s">
        <v>59</v>
      </c>
    </row>
    <row r="209" spans="1:82">
      <c r="A209" s="87" t="s">
        <v>64</v>
      </c>
      <c r="B209" s="86">
        <v>3</v>
      </c>
      <c r="C209" s="86" t="str">
        <f t="shared" si="36"/>
        <v>25-29|3</v>
      </c>
      <c r="D209" s="86">
        <v>1</v>
      </c>
      <c r="E209" s="86" t="s">
        <v>41</v>
      </c>
      <c r="H209" s="87" t="s">
        <v>66</v>
      </c>
      <c r="I209" s="86">
        <v>19</v>
      </c>
      <c r="J209" s="86" t="str">
        <f t="shared" si="37"/>
        <v>35-44|19</v>
      </c>
      <c r="K209" s="86">
        <v>7</v>
      </c>
      <c r="L209" s="86" t="s">
        <v>47</v>
      </c>
      <c r="O209" s="87" t="s">
        <v>65</v>
      </c>
      <c r="P209" s="86">
        <v>8</v>
      </c>
      <c r="Q209" s="86" t="str">
        <f t="shared" si="38"/>
        <v>30-34|8</v>
      </c>
      <c r="R209" s="86">
        <v>1</v>
      </c>
      <c r="S209" s="86" t="s">
        <v>41</v>
      </c>
      <c r="V209" s="87" t="s">
        <v>68</v>
      </c>
      <c r="W209" s="86">
        <v>15</v>
      </c>
      <c r="X209" s="86" t="str">
        <f t="shared" si="39"/>
        <v>55-64|15</v>
      </c>
      <c r="Y209" s="86">
        <v>10</v>
      </c>
      <c r="Z209" s="86" t="s">
        <v>50</v>
      </c>
      <c r="AC209" s="87" t="s">
        <v>64</v>
      </c>
      <c r="AD209" s="86">
        <v>30</v>
      </c>
      <c r="AE209" s="86" t="str">
        <f t="shared" si="40"/>
        <v>25-29|30</v>
      </c>
      <c r="AF209" s="86">
        <v>9</v>
      </c>
      <c r="AG209" s="86" t="s">
        <v>49</v>
      </c>
      <c r="AJ209" s="87" t="s">
        <v>69</v>
      </c>
      <c r="AK209" s="86">
        <v>20</v>
      </c>
      <c r="AL209" s="86" t="str">
        <f t="shared" si="41"/>
        <v>65-69|20</v>
      </c>
      <c r="AM209" s="86">
        <v>15</v>
      </c>
      <c r="AN209" s="86" t="s">
        <v>55</v>
      </c>
      <c r="AQ209" s="87" t="s">
        <v>64</v>
      </c>
      <c r="AR209" s="86">
        <v>21</v>
      </c>
      <c r="AS209" s="86" t="str">
        <f t="shared" si="42"/>
        <v>25-29|21</v>
      </c>
      <c r="AT209" s="86">
        <v>6</v>
      </c>
      <c r="AU209" s="86" t="s">
        <v>46</v>
      </c>
      <c r="AX209" s="87" t="s">
        <v>68</v>
      </c>
      <c r="AY209" s="86">
        <v>15</v>
      </c>
      <c r="AZ209" s="86" t="str">
        <f t="shared" si="43"/>
        <v>55-64|15</v>
      </c>
      <c r="BA209" s="89">
        <v>12</v>
      </c>
      <c r="BB209" s="86" t="s">
        <v>52</v>
      </c>
      <c r="BE209" s="87" t="s">
        <v>803</v>
      </c>
      <c r="BF209" s="86">
        <v>68</v>
      </c>
      <c r="BG209" s="86" t="str">
        <f t="shared" si="44"/>
        <v>18-19|68</v>
      </c>
      <c r="BH209" s="86">
        <v>9</v>
      </c>
      <c r="BI209" s="89" t="s">
        <v>49</v>
      </c>
      <c r="BL209" s="93" t="s">
        <v>73</v>
      </c>
      <c r="BM209" s="86">
        <v>0</v>
      </c>
      <c r="BN209" s="86" t="str">
        <f t="shared" si="45"/>
        <v>85-90|0</v>
      </c>
      <c r="BO209" s="86">
        <v>1</v>
      </c>
      <c r="BP209" s="86" t="s">
        <v>41</v>
      </c>
      <c r="BS209" s="93" t="s">
        <v>73</v>
      </c>
      <c r="BT209" s="86">
        <v>0</v>
      </c>
      <c r="BU209" s="86" t="str">
        <f t="shared" si="46"/>
        <v>85-90|0</v>
      </c>
      <c r="BV209" s="86">
        <v>1</v>
      </c>
      <c r="BW209" s="86" t="s">
        <v>41</v>
      </c>
      <c r="BZ209" s="93" t="s">
        <v>73</v>
      </c>
      <c r="CA209" s="86">
        <v>0</v>
      </c>
      <c r="CB209" s="86" t="str">
        <f t="shared" si="47"/>
        <v>85-90|0</v>
      </c>
      <c r="CC209" s="86">
        <v>2</v>
      </c>
      <c r="CD209" s="86" t="s">
        <v>42</v>
      </c>
    </row>
    <row r="210" spans="1:82">
      <c r="A210" s="87" t="s">
        <v>64</v>
      </c>
      <c r="B210" s="86">
        <v>4</v>
      </c>
      <c r="C210" s="86" t="str">
        <f t="shared" si="36"/>
        <v>25-29|4</v>
      </c>
      <c r="D210" s="86">
        <v>1</v>
      </c>
      <c r="E210" s="86" t="s">
        <v>41</v>
      </c>
      <c r="H210" s="87" t="s">
        <v>66</v>
      </c>
      <c r="I210" s="86">
        <v>20</v>
      </c>
      <c r="J210" s="86" t="str">
        <f t="shared" si="37"/>
        <v>35-44|20</v>
      </c>
      <c r="K210" s="86">
        <v>7</v>
      </c>
      <c r="L210" s="86" t="s">
        <v>47</v>
      </c>
      <c r="O210" s="87" t="s">
        <v>65</v>
      </c>
      <c r="P210" s="86">
        <v>9</v>
      </c>
      <c r="Q210" s="86" t="str">
        <f t="shared" si="38"/>
        <v>30-34|9</v>
      </c>
      <c r="R210" s="86">
        <v>1</v>
      </c>
      <c r="S210" s="86" t="s">
        <v>41</v>
      </c>
      <c r="V210" s="87" t="s">
        <v>68</v>
      </c>
      <c r="W210" s="86">
        <v>16</v>
      </c>
      <c r="X210" s="86" t="str">
        <f t="shared" si="39"/>
        <v>55-64|16</v>
      </c>
      <c r="Y210" s="86">
        <v>11</v>
      </c>
      <c r="Z210" s="86" t="s">
        <v>51</v>
      </c>
      <c r="AC210" s="87" t="s">
        <v>64</v>
      </c>
      <c r="AD210" s="86">
        <v>31</v>
      </c>
      <c r="AE210" s="86" t="str">
        <f t="shared" si="40"/>
        <v>25-29|31</v>
      </c>
      <c r="AF210" s="86">
        <v>9</v>
      </c>
      <c r="AG210" s="86" t="s">
        <v>49</v>
      </c>
      <c r="AJ210" s="87" t="s">
        <v>69</v>
      </c>
      <c r="AK210" s="86">
        <v>21</v>
      </c>
      <c r="AL210" s="86" t="str">
        <f t="shared" si="41"/>
        <v>65-69|21</v>
      </c>
      <c r="AM210" s="86">
        <v>17</v>
      </c>
      <c r="AN210" s="86" t="s">
        <v>57</v>
      </c>
      <c r="AQ210" s="87" t="s">
        <v>64</v>
      </c>
      <c r="AR210" s="86">
        <v>22</v>
      </c>
      <c r="AS210" s="86" t="str">
        <f t="shared" si="42"/>
        <v>25-29|22</v>
      </c>
      <c r="AT210" s="86">
        <v>6</v>
      </c>
      <c r="AU210" s="86" t="s">
        <v>46</v>
      </c>
      <c r="AX210" s="87" t="s">
        <v>68</v>
      </c>
      <c r="AY210" s="86">
        <v>16</v>
      </c>
      <c r="AZ210" s="86" t="str">
        <f t="shared" si="43"/>
        <v>55-64|16</v>
      </c>
      <c r="BA210" s="89">
        <v>13</v>
      </c>
      <c r="BB210" s="86" t="s">
        <v>53</v>
      </c>
      <c r="BE210" s="87" t="s">
        <v>803</v>
      </c>
      <c r="BF210" s="86">
        <v>69</v>
      </c>
      <c r="BG210" s="86" t="str">
        <f t="shared" si="44"/>
        <v>18-19|69</v>
      </c>
      <c r="BH210" s="86">
        <v>9</v>
      </c>
      <c r="BI210" s="89" t="s">
        <v>49</v>
      </c>
      <c r="BL210" s="87" t="s">
        <v>73</v>
      </c>
      <c r="BM210" s="86">
        <v>1</v>
      </c>
      <c r="BN210" s="86" t="str">
        <f t="shared" si="45"/>
        <v>85-90|1</v>
      </c>
      <c r="BO210" s="86">
        <v>1</v>
      </c>
      <c r="BP210" s="86" t="s">
        <v>41</v>
      </c>
      <c r="BS210" s="87" t="s">
        <v>73</v>
      </c>
      <c r="BT210" s="86">
        <v>1</v>
      </c>
      <c r="BU210" s="86" t="str">
        <f t="shared" si="46"/>
        <v>85-90|1</v>
      </c>
      <c r="BV210" s="86">
        <v>1</v>
      </c>
      <c r="BW210" s="86" t="s">
        <v>41</v>
      </c>
      <c r="BZ210" s="87" t="s">
        <v>73</v>
      </c>
      <c r="CA210" s="86">
        <v>1</v>
      </c>
      <c r="CB210" s="86" t="str">
        <f t="shared" si="47"/>
        <v>85-90|1</v>
      </c>
      <c r="CC210" s="86">
        <v>4</v>
      </c>
      <c r="CD210" s="86" t="s">
        <v>44</v>
      </c>
    </row>
    <row r="211" spans="1:82">
      <c r="A211" s="87" t="s">
        <v>64</v>
      </c>
      <c r="B211" s="86">
        <v>5</v>
      </c>
      <c r="C211" s="86" t="str">
        <f t="shared" si="36"/>
        <v>25-29|5</v>
      </c>
      <c r="D211" s="86">
        <v>1</v>
      </c>
      <c r="E211" s="86" t="s">
        <v>41</v>
      </c>
      <c r="H211" s="87" t="s">
        <v>66</v>
      </c>
      <c r="I211" s="86">
        <v>21</v>
      </c>
      <c r="J211" s="86" t="str">
        <f t="shared" si="37"/>
        <v>35-44|21</v>
      </c>
      <c r="K211" s="86">
        <v>8</v>
      </c>
      <c r="L211" s="86" t="s">
        <v>48</v>
      </c>
      <c r="O211" s="87" t="s">
        <v>65</v>
      </c>
      <c r="P211" s="86">
        <v>10</v>
      </c>
      <c r="Q211" s="86" t="str">
        <f t="shared" si="38"/>
        <v>30-34|10</v>
      </c>
      <c r="R211" s="86">
        <v>1</v>
      </c>
      <c r="S211" s="86" t="s">
        <v>41</v>
      </c>
      <c r="V211" s="87" t="s">
        <v>68</v>
      </c>
      <c r="W211" s="86">
        <v>17</v>
      </c>
      <c r="X211" s="86" t="str">
        <f t="shared" si="39"/>
        <v>55-64|17</v>
      </c>
      <c r="Y211" s="86">
        <v>11</v>
      </c>
      <c r="Z211" s="86" t="s">
        <v>51</v>
      </c>
      <c r="AC211" s="87" t="s">
        <v>64</v>
      </c>
      <c r="AD211" s="86">
        <v>32</v>
      </c>
      <c r="AE211" s="86" t="str">
        <f t="shared" si="40"/>
        <v>25-29|32</v>
      </c>
      <c r="AF211" s="86">
        <v>9</v>
      </c>
      <c r="AG211" s="86" t="s">
        <v>49</v>
      </c>
      <c r="AJ211" s="87" t="s">
        <v>69</v>
      </c>
      <c r="AK211" s="86">
        <v>22</v>
      </c>
      <c r="AL211" s="86" t="str">
        <f t="shared" si="41"/>
        <v>65-69|22</v>
      </c>
      <c r="AM211" s="86">
        <v>19</v>
      </c>
      <c r="AN211" s="86" t="s">
        <v>59</v>
      </c>
      <c r="AQ211" s="87" t="s">
        <v>64</v>
      </c>
      <c r="AR211" s="86">
        <v>23</v>
      </c>
      <c r="AS211" s="86" t="str">
        <f t="shared" si="42"/>
        <v>25-29|23</v>
      </c>
      <c r="AT211" s="86">
        <v>6</v>
      </c>
      <c r="AU211" s="86" t="s">
        <v>46</v>
      </c>
      <c r="AX211" s="87" t="s">
        <v>68</v>
      </c>
      <c r="AY211" s="86">
        <v>17</v>
      </c>
      <c r="AZ211" s="86" t="str">
        <f t="shared" si="43"/>
        <v>55-64|17</v>
      </c>
      <c r="BA211" s="89">
        <v>14</v>
      </c>
      <c r="BB211" s="86" t="s">
        <v>54</v>
      </c>
      <c r="BE211" s="87" t="s">
        <v>803</v>
      </c>
      <c r="BF211" s="86">
        <v>70</v>
      </c>
      <c r="BG211" s="86" t="str">
        <f t="shared" si="44"/>
        <v>18-19|70</v>
      </c>
      <c r="BH211" s="86">
        <v>9</v>
      </c>
      <c r="BI211" s="89" t="s">
        <v>49</v>
      </c>
      <c r="BL211" s="87" t="s">
        <v>73</v>
      </c>
      <c r="BM211" s="86">
        <v>2</v>
      </c>
      <c r="BN211" s="86" t="str">
        <f t="shared" si="45"/>
        <v>85-90|2</v>
      </c>
      <c r="BO211" s="86">
        <v>1</v>
      </c>
      <c r="BP211" s="86" t="s">
        <v>41</v>
      </c>
      <c r="BS211" s="87" t="s">
        <v>73</v>
      </c>
      <c r="BT211" s="86">
        <v>2</v>
      </c>
      <c r="BU211" s="86" t="str">
        <f t="shared" si="46"/>
        <v>85-90|2</v>
      </c>
      <c r="BV211" s="86">
        <v>2</v>
      </c>
      <c r="BW211" s="86" t="s">
        <v>42</v>
      </c>
      <c r="BZ211" s="87" t="s">
        <v>73</v>
      </c>
      <c r="CA211" s="86">
        <v>2</v>
      </c>
      <c r="CB211" s="86" t="str">
        <f t="shared" si="47"/>
        <v>85-90|2</v>
      </c>
      <c r="CC211" s="86">
        <v>6</v>
      </c>
      <c r="CD211" s="86" t="s">
        <v>46</v>
      </c>
    </row>
    <row r="212" spans="1:82">
      <c r="A212" s="87" t="s">
        <v>64</v>
      </c>
      <c r="B212" s="86">
        <v>6</v>
      </c>
      <c r="C212" s="86" t="str">
        <f t="shared" si="36"/>
        <v>25-29|6</v>
      </c>
      <c r="D212" s="86">
        <v>2</v>
      </c>
      <c r="E212" s="86" t="s">
        <v>42</v>
      </c>
      <c r="H212" s="87" t="s">
        <v>66</v>
      </c>
      <c r="I212" s="86">
        <v>22</v>
      </c>
      <c r="J212" s="86" t="str">
        <f t="shared" si="37"/>
        <v>35-44|22</v>
      </c>
      <c r="K212" s="86">
        <v>8</v>
      </c>
      <c r="L212" s="86" t="s">
        <v>48</v>
      </c>
      <c r="O212" s="87" t="s">
        <v>65</v>
      </c>
      <c r="P212" s="86">
        <v>11</v>
      </c>
      <c r="Q212" s="86" t="str">
        <f t="shared" si="38"/>
        <v>30-34|11</v>
      </c>
      <c r="R212" s="86">
        <v>1</v>
      </c>
      <c r="S212" s="86" t="s">
        <v>41</v>
      </c>
      <c r="V212" s="87" t="s">
        <v>68</v>
      </c>
      <c r="W212" s="86">
        <v>18</v>
      </c>
      <c r="X212" s="86" t="str">
        <f t="shared" si="39"/>
        <v>55-64|18</v>
      </c>
      <c r="Y212" s="86">
        <v>12</v>
      </c>
      <c r="Z212" s="86" t="s">
        <v>53</v>
      </c>
      <c r="AC212" s="87" t="s">
        <v>64</v>
      </c>
      <c r="AD212" s="86">
        <v>33</v>
      </c>
      <c r="AE212" s="86" t="str">
        <f t="shared" si="40"/>
        <v>25-29|33</v>
      </c>
      <c r="AF212" s="86">
        <v>10</v>
      </c>
      <c r="AG212" s="86" t="s">
        <v>50</v>
      </c>
      <c r="AJ212" s="93" t="s">
        <v>70</v>
      </c>
      <c r="AK212" s="86">
        <v>0</v>
      </c>
      <c r="AL212" s="86" t="str">
        <f t="shared" si="41"/>
        <v>70-74|0</v>
      </c>
      <c r="AM212" s="86">
        <v>1</v>
      </c>
      <c r="AN212" s="86" t="s">
        <v>41</v>
      </c>
      <c r="AQ212" s="87" t="s">
        <v>64</v>
      </c>
      <c r="AR212" s="86">
        <v>24</v>
      </c>
      <c r="AS212" s="86" t="str">
        <f t="shared" si="42"/>
        <v>25-29|24</v>
      </c>
      <c r="AT212" s="86">
        <v>7</v>
      </c>
      <c r="AU212" s="86" t="s">
        <v>47</v>
      </c>
      <c r="AX212" s="87" t="s">
        <v>68</v>
      </c>
      <c r="AY212" s="86">
        <v>18</v>
      </c>
      <c r="AZ212" s="86" t="str">
        <f t="shared" si="43"/>
        <v>55-64|18</v>
      </c>
      <c r="BA212" s="89">
        <v>14</v>
      </c>
      <c r="BB212" s="86" t="s">
        <v>54</v>
      </c>
      <c r="BE212" s="87" t="s">
        <v>803</v>
      </c>
      <c r="BF212" s="86">
        <v>71</v>
      </c>
      <c r="BG212" s="86" t="str">
        <f t="shared" si="44"/>
        <v>18-19|71</v>
      </c>
      <c r="BH212" s="86">
        <v>10</v>
      </c>
      <c r="BI212" s="86" t="s">
        <v>50</v>
      </c>
      <c r="BL212" s="87" t="s">
        <v>73</v>
      </c>
      <c r="BM212" s="86">
        <v>3</v>
      </c>
      <c r="BN212" s="86" t="str">
        <f t="shared" si="45"/>
        <v>85-90|3</v>
      </c>
      <c r="BO212" s="86">
        <v>2</v>
      </c>
      <c r="BP212" s="86" t="s">
        <v>42</v>
      </c>
      <c r="BS212" s="87" t="s">
        <v>73</v>
      </c>
      <c r="BT212" s="86">
        <v>3</v>
      </c>
      <c r="BU212" s="86" t="str">
        <f t="shared" si="46"/>
        <v>85-90|3</v>
      </c>
      <c r="BV212" s="86">
        <v>4</v>
      </c>
      <c r="BW212" s="86" t="s">
        <v>44</v>
      </c>
      <c r="BZ212" s="87" t="s">
        <v>73</v>
      </c>
      <c r="CA212" s="86">
        <v>3</v>
      </c>
      <c r="CB212" s="86" t="str">
        <f t="shared" si="47"/>
        <v>85-90|3</v>
      </c>
      <c r="CC212" s="86">
        <v>7</v>
      </c>
      <c r="CD212" s="86" t="s">
        <v>47</v>
      </c>
    </row>
    <row r="213" spans="1:82">
      <c r="A213" s="87" t="s">
        <v>64</v>
      </c>
      <c r="B213" s="86">
        <v>7</v>
      </c>
      <c r="C213" s="86" t="str">
        <f t="shared" si="36"/>
        <v>25-29|7</v>
      </c>
      <c r="D213" s="86">
        <v>2</v>
      </c>
      <c r="E213" s="86" t="s">
        <v>42</v>
      </c>
      <c r="H213" s="87" t="s">
        <v>66</v>
      </c>
      <c r="I213" s="86">
        <v>23</v>
      </c>
      <c r="J213" s="86" t="str">
        <f t="shared" si="37"/>
        <v>35-44|23</v>
      </c>
      <c r="K213" s="86">
        <v>9</v>
      </c>
      <c r="L213" s="86" t="s">
        <v>49</v>
      </c>
      <c r="O213" s="87" t="s">
        <v>65</v>
      </c>
      <c r="P213" s="86">
        <v>12</v>
      </c>
      <c r="Q213" s="86" t="str">
        <f t="shared" si="38"/>
        <v>30-34|12</v>
      </c>
      <c r="R213" s="86">
        <v>2</v>
      </c>
      <c r="S213" s="86" t="s">
        <v>42</v>
      </c>
      <c r="V213" s="87" t="s">
        <v>68</v>
      </c>
      <c r="W213" s="86">
        <v>19</v>
      </c>
      <c r="X213" s="86" t="str">
        <f t="shared" si="39"/>
        <v>55-64|19</v>
      </c>
      <c r="Y213" s="86">
        <v>12</v>
      </c>
      <c r="Z213" s="86" t="s">
        <v>52</v>
      </c>
      <c r="AC213" s="87" t="s">
        <v>64</v>
      </c>
      <c r="AD213" s="86">
        <v>34</v>
      </c>
      <c r="AE213" s="86" t="str">
        <f t="shared" si="40"/>
        <v>25-29|34</v>
      </c>
      <c r="AF213" s="86">
        <v>10</v>
      </c>
      <c r="AG213" s="86" t="s">
        <v>50</v>
      </c>
      <c r="AJ213" s="87" t="s">
        <v>70</v>
      </c>
      <c r="AK213" s="86">
        <v>1</v>
      </c>
      <c r="AL213" s="86" t="str">
        <f t="shared" si="41"/>
        <v>70-74|1</v>
      </c>
      <c r="AM213" s="86">
        <v>1</v>
      </c>
      <c r="AN213" s="86" t="s">
        <v>41</v>
      </c>
      <c r="AQ213" s="87" t="s">
        <v>64</v>
      </c>
      <c r="AR213" s="86">
        <v>25</v>
      </c>
      <c r="AS213" s="86" t="str">
        <f t="shared" si="42"/>
        <v>25-29|25</v>
      </c>
      <c r="AT213" s="86">
        <v>7</v>
      </c>
      <c r="AU213" s="86" t="s">
        <v>47</v>
      </c>
      <c r="AX213" s="87" t="s">
        <v>68</v>
      </c>
      <c r="AY213" s="86">
        <v>19</v>
      </c>
      <c r="AZ213" s="86" t="str">
        <f t="shared" si="43"/>
        <v>55-64|19</v>
      </c>
      <c r="BA213" s="89">
        <v>15</v>
      </c>
      <c r="BB213" s="86" t="s">
        <v>55</v>
      </c>
      <c r="BE213" s="87" t="s">
        <v>803</v>
      </c>
      <c r="BF213" s="86">
        <v>72</v>
      </c>
      <c r="BG213" s="86" t="str">
        <f t="shared" si="44"/>
        <v>18-19|72</v>
      </c>
      <c r="BH213" s="86">
        <v>10</v>
      </c>
      <c r="BI213" s="86" t="s">
        <v>50</v>
      </c>
      <c r="BL213" s="87" t="s">
        <v>73</v>
      </c>
      <c r="BM213" s="86">
        <v>4</v>
      </c>
      <c r="BN213" s="86" t="str">
        <f t="shared" si="45"/>
        <v>85-90|4</v>
      </c>
      <c r="BO213" s="86">
        <v>3</v>
      </c>
      <c r="BP213" s="86" t="s">
        <v>43</v>
      </c>
      <c r="BS213" s="87" t="s">
        <v>73</v>
      </c>
      <c r="BT213" s="86">
        <v>4</v>
      </c>
      <c r="BU213" s="86" t="str">
        <f t="shared" si="46"/>
        <v>85-90|4</v>
      </c>
      <c r="BV213" s="86">
        <v>6</v>
      </c>
      <c r="BW213" s="86" t="s">
        <v>46</v>
      </c>
      <c r="BZ213" s="87" t="s">
        <v>73</v>
      </c>
      <c r="CA213" s="86">
        <v>4</v>
      </c>
      <c r="CB213" s="86" t="str">
        <f t="shared" si="47"/>
        <v>85-90|4</v>
      </c>
      <c r="CC213" s="86">
        <v>8</v>
      </c>
      <c r="CD213" s="89" t="s">
        <v>48</v>
      </c>
    </row>
    <row r="214" spans="1:82">
      <c r="A214" s="87" t="s">
        <v>64</v>
      </c>
      <c r="B214" s="86">
        <v>8</v>
      </c>
      <c r="C214" s="86" t="str">
        <f t="shared" si="36"/>
        <v>25-29|8</v>
      </c>
      <c r="D214" s="86">
        <v>2</v>
      </c>
      <c r="E214" s="86" t="s">
        <v>42</v>
      </c>
      <c r="H214" s="87" t="s">
        <v>66</v>
      </c>
      <c r="I214" s="86">
        <v>24</v>
      </c>
      <c r="J214" s="86" t="str">
        <f t="shared" si="37"/>
        <v>35-44|24</v>
      </c>
      <c r="K214" s="86">
        <v>9</v>
      </c>
      <c r="L214" s="86" t="s">
        <v>49</v>
      </c>
      <c r="O214" s="87" t="s">
        <v>65</v>
      </c>
      <c r="P214" s="86">
        <v>13</v>
      </c>
      <c r="Q214" s="86" t="str">
        <f t="shared" si="38"/>
        <v>30-34|13</v>
      </c>
      <c r="R214" s="86">
        <v>2</v>
      </c>
      <c r="S214" s="86" t="s">
        <v>42</v>
      </c>
      <c r="V214" s="87" t="s">
        <v>68</v>
      </c>
      <c r="W214" s="86">
        <v>20</v>
      </c>
      <c r="X214" s="86" t="str">
        <f t="shared" si="39"/>
        <v>55-64|20</v>
      </c>
      <c r="Y214" s="86">
        <v>13</v>
      </c>
      <c r="Z214" s="86" t="s">
        <v>53</v>
      </c>
      <c r="AC214" s="87" t="s">
        <v>64</v>
      </c>
      <c r="AD214" s="86">
        <v>35</v>
      </c>
      <c r="AE214" s="86" t="str">
        <f t="shared" si="40"/>
        <v>25-29|35</v>
      </c>
      <c r="AF214" s="86">
        <v>10</v>
      </c>
      <c r="AG214" s="86" t="s">
        <v>50</v>
      </c>
      <c r="AJ214" s="87" t="s">
        <v>70</v>
      </c>
      <c r="AK214" s="86">
        <v>2</v>
      </c>
      <c r="AL214" s="86" t="str">
        <f t="shared" si="41"/>
        <v>70-74|2</v>
      </c>
      <c r="AM214" s="86">
        <v>1</v>
      </c>
      <c r="AN214" s="86" t="s">
        <v>41</v>
      </c>
      <c r="AQ214" s="87" t="s">
        <v>64</v>
      </c>
      <c r="AR214" s="86">
        <v>26</v>
      </c>
      <c r="AS214" s="86" t="str">
        <f t="shared" si="42"/>
        <v>25-29|26</v>
      </c>
      <c r="AT214" s="86">
        <v>7</v>
      </c>
      <c r="AU214" s="86" t="s">
        <v>47</v>
      </c>
      <c r="AX214" s="87" t="s">
        <v>68</v>
      </c>
      <c r="AY214" s="86">
        <v>20</v>
      </c>
      <c r="AZ214" s="86" t="str">
        <f t="shared" si="43"/>
        <v>55-64|20</v>
      </c>
      <c r="BA214" s="89">
        <v>16</v>
      </c>
      <c r="BB214" s="86" t="s">
        <v>56</v>
      </c>
      <c r="BE214" s="87" t="s">
        <v>803</v>
      </c>
      <c r="BF214" s="86">
        <v>73</v>
      </c>
      <c r="BG214" s="86" t="str">
        <f t="shared" si="44"/>
        <v>18-19|73</v>
      </c>
      <c r="BH214" s="86">
        <v>10</v>
      </c>
      <c r="BI214" s="86" t="s">
        <v>50</v>
      </c>
      <c r="BL214" s="87" t="s">
        <v>73</v>
      </c>
      <c r="BM214" s="86">
        <v>5</v>
      </c>
      <c r="BN214" s="86" t="str">
        <f t="shared" si="45"/>
        <v>85-90|5</v>
      </c>
      <c r="BO214" s="86">
        <v>4</v>
      </c>
      <c r="BP214" s="86" t="s">
        <v>44</v>
      </c>
      <c r="BS214" s="87" t="s">
        <v>73</v>
      </c>
      <c r="BT214" s="86">
        <v>5</v>
      </c>
      <c r="BU214" s="86" t="str">
        <f t="shared" si="46"/>
        <v>85-90|5</v>
      </c>
      <c r="BV214" s="86">
        <v>7</v>
      </c>
      <c r="BW214" s="86" t="s">
        <v>47</v>
      </c>
      <c r="BZ214" s="87" t="s">
        <v>73</v>
      </c>
      <c r="CA214" s="86">
        <v>5</v>
      </c>
      <c r="CB214" s="86" t="str">
        <f t="shared" si="47"/>
        <v>85-90|5</v>
      </c>
      <c r="CC214" s="86">
        <v>9</v>
      </c>
      <c r="CD214" s="89" t="s">
        <v>49</v>
      </c>
    </row>
    <row r="215" spans="1:82">
      <c r="A215" s="87" t="s">
        <v>64</v>
      </c>
      <c r="B215" s="86">
        <v>9</v>
      </c>
      <c r="C215" s="86" t="str">
        <f t="shared" si="36"/>
        <v>25-29|9</v>
      </c>
      <c r="D215" s="86">
        <v>3</v>
      </c>
      <c r="E215" s="86" t="s">
        <v>43</v>
      </c>
      <c r="H215" s="87" t="s">
        <v>66</v>
      </c>
      <c r="I215" s="86">
        <v>25</v>
      </c>
      <c r="J215" s="86" t="str">
        <f t="shared" si="37"/>
        <v>35-44|25</v>
      </c>
      <c r="K215" s="86">
        <v>10</v>
      </c>
      <c r="L215" s="86" t="s">
        <v>50</v>
      </c>
      <c r="O215" s="87" t="s">
        <v>65</v>
      </c>
      <c r="P215" s="86">
        <v>14</v>
      </c>
      <c r="Q215" s="86" t="str">
        <f t="shared" si="38"/>
        <v>30-34|14</v>
      </c>
      <c r="R215" s="86">
        <v>3</v>
      </c>
      <c r="S215" s="86" t="s">
        <v>43</v>
      </c>
      <c r="V215" s="87" t="s">
        <v>68</v>
      </c>
      <c r="W215" s="86">
        <v>21</v>
      </c>
      <c r="X215" s="86" t="str">
        <f t="shared" si="39"/>
        <v>55-64|21</v>
      </c>
      <c r="Y215" s="86">
        <v>14</v>
      </c>
      <c r="Z215" s="89" t="s">
        <v>54</v>
      </c>
      <c r="AC215" s="87" t="s">
        <v>64</v>
      </c>
      <c r="AD215" s="86">
        <v>36</v>
      </c>
      <c r="AE215" s="86" t="str">
        <f t="shared" si="40"/>
        <v>25-29|36</v>
      </c>
      <c r="AF215" s="86">
        <v>10</v>
      </c>
      <c r="AG215" s="86" t="s">
        <v>50</v>
      </c>
      <c r="AJ215" s="87" t="s">
        <v>70</v>
      </c>
      <c r="AK215" s="86">
        <v>3</v>
      </c>
      <c r="AL215" s="86" t="str">
        <f t="shared" si="41"/>
        <v>70-74|3</v>
      </c>
      <c r="AM215" s="86">
        <v>1</v>
      </c>
      <c r="AN215" s="86" t="s">
        <v>41</v>
      </c>
      <c r="AQ215" s="87" t="s">
        <v>64</v>
      </c>
      <c r="AR215" s="86">
        <v>27</v>
      </c>
      <c r="AS215" s="86" t="str">
        <f t="shared" si="42"/>
        <v>25-29|27</v>
      </c>
      <c r="AT215" s="86">
        <v>8</v>
      </c>
      <c r="AU215" s="86" t="s">
        <v>48</v>
      </c>
      <c r="AX215" s="87" t="s">
        <v>68</v>
      </c>
      <c r="AY215" s="86">
        <v>21</v>
      </c>
      <c r="AZ215" s="86" t="str">
        <f t="shared" si="43"/>
        <v>55-64|21</v>
      </c>
      <c r="BA215" s="89">
        <v>16</v>
      </c>
      <c r="BB215" s="86" t="s">
        <v>56</v>
      </c>
      <c r="BE215" s="87" t="s">
        <v>803</v>
      </c>
      <c r="BF215" s="86">
        <v>74</v>
      </c>
      <c r="BG215" s="86" t="str">
        <f t="shared" si="44"/>
        <v>18-19|74</v>
      </c>
      <c r="BH215" s="86">
        <v>10</v>
      </c>
      <c r="BI215" s="86" t="s">
        <v>50</v>
      </c>
      <c r="BL215" s="87" t="s">
        <v>73</v>
      </c>
      <c r="BM215" s="86">
        <v>6</v>
      </c>
      <c r="BN215" s="86" t="str">
        <f t="shared" si="45"/>
        <v>85-90|6</v>
      </c>
      <c r="BO215" s="86">
        <v>6</v>
      </c>
      <c r="BP215" s="86" t="s">
        <v>46</v>
      </c>
      <c r="BS215" s="87" t="s">
        <v>73</v>
      </c>
      <c r="BT215" s="86">
        <v>6</v>
      </c>
      <c r="BU215" s="86" t="str">
        <f t="shared" si="46"/>
        <v>85-90|6</v>
      </c>
      <c r="BV215" s="86">
        <v>9</v>
      </c>
      <c r="BW215" s="89" t="s">
        <v>49</v>
      </c>
      <c r="BZ215" s="87" t="s">
        <v>73</v>
      </c>
      <c r="CA215" s="86">
        <v>6</v>
      </c>
      <c r="CB215" s="86" t="str">
        <f t="shared" si="47"/>
        <v>85-90|6</v>
      </c>
      <c r="CC215" s="86">
        <v>10</v>
      </c>
      <c r="CD215" s="89" t="s">
        <v>50</v>
      </c>
    </row>
    <row r="216" spans="1:82">
      <c r="A216" s="87" t="s">
        <v>64</v>
      </c>
      <c r="B216" s="86">
        <v>10</v>
      </c>
      <c r="C216" s="86" t="str">
        <f t="shared" si="36"/>
        <v>25-29|10</v>
      </c>
      <c r="D216" s="86">
        <v>3</v>
      </c>
      <c r="E216" s="86" t="s">
        <v>43</v>
      </c>
      <c r="H216" s="87" t="s">
        <v>66</v>
      </c>
      <c r="I216" s="86">
        <v>26</v>
      </c>
      <c r="J216" s="86" t="str">
        <f t="shared" si="37"/>
        <v>35-44|26</v>
      </c>
      <c r="K216" s="86">
        <v>10</v>
      </c>
      <c r="L216" s="86" t="s">
        <v>50</v>
      </c>
      <c r="O216" s="87" t="s">
        <v>65</v>
      </c>
      <c r="P216" s="86">
        <v>15</v>
      </c>
      <c r="Q216" s="86" t="str">
        <f t="shared" si="38"/>
        <v>30-34|15</v>
      </c>
      <c r="R216" s="86">
        <v>3</v>
      </c>
      <c r="S216" s="86" t="s">
        <v>43</v>
      </c>
      <c r="V216" s="87" t="s">
        <v>68</v>
      </c>
      <c r="W216" s="86">
        <v>22</v>
      </c>
      <c r="X216" s="86" t="str">
        <f t="shared" si="39"/>
        <v>55-64|22</v>
      </c>
      <c r="Y216" s="86">
        <v>15</v>
      </c>
      <c r="Z216" s="86" t="s">
        <v>55</v>
      </c>
      <c r="AC216" s="87" t="s">
        <v>64</v>
      </c>
      <c r="AD216" s="86">
        <v>37</v>
      </c>
      <c r="AE216" s="86" t="str">
        <f t="shared" si="40"/>
        <v>25-29|37</v>
      </c>
      <c r="AF216" s="86">
        <v>11</v>
      </c>
      <c r="AG216" s="86" t="s">
        <v>51</v>
      </c>
      <c r="AJ216" s="87" t="s">
        <v>70</v>
      </c>
      <c r="AK216" s="86">
        <v>4</v>
      </c>
      <c r="AL216" s="86" t="str">
        <f t="shared" si="41"/>
        <v>70-74|4</v>
      </c>
      <c r="AM216" s="86">
        <v>2</v>
      </c>
      <c r="AN216" s="86" t="s">
        <v>42</v>
      </c>
      <c r="AQ216" s="87" t="s">
        <v>64</v>
      </c>
      <c r="AR216" s="86">
        <v>28</v>
      </c>
      <c r="AS216" s="86" t="str">
        <f t="shared" si="42"/>
        <v>25-29|28</v>
      </c>
      <c r="AT216" s="86">
        <v>8</v>
      </c>
      <c r="AU216" s="86" t="s">
        <v>48</v>
      </c>
      <c r="AX216" s="87" t="s">
        <v>68</v>
      </c>
      <c r="AY216" s="86">
        <v>22</v>
      </c>
      <c r="AZ216" s="86" t="str">
        <f t="shared" si="43"/>
        <v>55-64|22</v>
      </c>
      <c r="BA216" s="89">
        <v>17</v>
      </c>
      <c r="BB216" s="86" t="s">
        <v>57</v>
      </c>
      <c r="BE216" s="87" t="s">
        <v>803</v>
      </c>
      <c r="BF216" s="86">
        <v>75</v>
      </c>
      <c r="BG216" s="86" t="str">
        <f t="shared" si="44"/>
        <v>18-19|75</v>
      </c>
      <c r="BH216" s="86">
        <v>10</v>
      </c>
      <c r="BI216" s="86" t="s">
        <v>50</v>
      </c>
      <c r="BL216" s="87" t="s">
        <v>73</v>
      </c>
      <c r="BM216" s="86">
        <v>7</v>
      </c>
      <c r="BN216" s="86" t="str">
        <f t="shared" si="45"/>
        <v>85-90|7</v>
      </c>
      <c r="BO216" s="86">
        <v>7</v>
      </c>
      <c r="BP216" s="86" t="s">
        <v>47</v>
      </c>
      <c r="BS216" s="87" t="s">
        <v>73</v>
      </c>
      <c r="BT216" s="86">
        <v>7</v>
      </c>
      <c r="BU216" s="86" t="str">
        <f t="shared" si="46"/>
        <v>85-90|7</v>
      </c>
      <c r="BV216" s="86">
        <v>11</v>
      </c>
      <c r="BW216" s="86" t="s">
        <v>51</v>
      </c>
      <c r="BZ216" s="87" t="s">
        <v>73</v>
      </c>
      <c r="CA216" s="86">
        <v>7</v>
      </c>
      <c r="CB216" s="86" t="str">
        <f t="shared" si="47"/>
        <v>85-90|7</v>
      </c>
      <c r="CC216" s="86">
        <v>12</v>
      </c>
      <c r="CD216" s="86" t="s">
        <v>52</v>
      </c>
    </row>
    <row r="217" spans="1:82">
      <c r="A217" s="87" t="s">
        <v>64</v>
      </c>
      <c r="B217" s="86">
        <v>11</v>
      </c>
      <c r="C217" s="86" t="str">
        <f t="shared" si="36"/>
        <v>25-29|11</v>
      </c>
      <c r="D217" s="86">
        <v>3</v>
      </c>
      <c r="E217" s="86" t="s">
        <v>43</v>
      </c>
      <c r="H217" s="87" t="s">
        <v>66</v>
      </c>
      <c r="I217" s="86">
        <v>27</v>
      </c>
      <c r="J217" s="86" t="str">
        <f t="shared" si="37"/>
        <v>35-44|27</v>
      </c>
      <c r="K217" s="86">
        <v>10</v>
      </c>
      <c r="L217" s="86" t="s">
        <v>50</v>
      </c>
      <c r="O217" s="87" t="s">
        <v>65</v>
      </c>
      <c r="P217" s="86">
        <v>16</v>
      </c>
      <c r="Q217" s="86" t="str">
        <f t="shared" si="38"/>
        <v>30-34|16</v>
      </c>
      <c r="R217" s="86">
        <v>4</v>
      </c>
      <c r="S217" s="86" t="s">
        <v>44</v>
      </c>
      <c r="V217" s="87" t="s">
        <v>68</v>
      </c>
      <c r="W217" s="86">
        <v>23</v>
      </c>
      <c r="X217" s="86" t="str">
        <f t="shared" si="39"/>
        <v>55-64|23</v>
      </c>
      <c r="Y217" s="86">
        <v>16</v>
      </c>
      <c r="Z217" s="86" t="s">
        <v>56</v>
      </c>
      <c r="AC217" s="87" t="s">
        <v>64</v>
      </c>
      <c r="AD217" s="86">
        <v>38</v>
      </c>
      <c r="AE217" s="86" t="str">
        <f t="shared" si="40"/>
        <v>25-29|38</v>
      </c>
      <c r="AF217" s="86">
        <v>11</v>
      </c>
      <c r="AG217" s="86" t="s">
        <v>51</v>
      </c>
      <c r="AJ217" s="87" t="s">
        <v>70</v>
      </c>
      <c r="AK217" s="86">
        <v>5</v>
      </c>
      <c r="AL217" s="86" t="str">
        <f t="shared" si="41"/>
        <v>70-74|5</v>
      </c>
      <c r="AM217" s="86">
        <v>3</v>
      </c>
      <c r="AN217" s="86" t="s">
        <v>43</v>
      </c>
      <c r="AQ217" s="87" t="s">
        <v>64</v>
      </c>
      <c r="AR217" s="86">
        <v>29</v>
      </c>
      <c r="AS217" s="86" t="str">
        <f t="shared" si="42"/>
        <v>25-29|29</v>
      </c>
      <c r="AT217" s="86">
        <v>8</v>
      </c>
      <c r="AU217" s="86" t="s">
        <v>48</v>
      </c>
      <c r="AX217" s="87" t="s">
        <v>68</v>
      </c>
      <c r="AY217" s="86">
        <v>23</v>
      </c>
      <c r="AZ217" s="86" t="str">
        <f t="shared" si="43"/>
        <v>55-64|23</v>
      </c>
      <c r="BA217" s="89">
        <v>18</v>
      </c>
      <c r="BB217" s="86" t="s">
        <v>58</v>
      </c>
      <c r="BE217" s="87" t="s">
        <v>803</v>
      </c>
      <c r="BF217" s="86">
        <v>76</v>
      </c>
      <c r="BG217" s="86" t="str">
        <f t="shared" si="44"/>
        <v>18-19|76</v>
      </c>
      <c r="BH217" s="86">
        <v>11</v>
      </c>
      <c r="BI217" s="86" t="s">
        <v>51</v>
      </c>
      <c r="BL217" s="87" t="s">
        <v>73</v>
      </c>
      <c r="BM217" s="86">
        <v>8</v>
      </c>
      <c r="BN217" s="86" t="str">
        <f t="shared" si="45"/>
        <v>85-90|8</v>
      </c>
      <c r="BO217" s="86">
        <v>8</v>
      </c>
      <c r="BP217" s="86" t="s">
        <v>48</v>
      </c>
      <c r="BS217" s="87" t="s">
        <v>73</v>
      </c>
      <c r="BT217" s="86">
        <v>8</v>
      </c>
      <c r="BU217" s="86" t="str">
        <f t="shared" si="46"/>
        <v>85-90|8</v>
      </c>
      <c r="BV217" s="86">
        <v>12</v>
      </c>
      <c r="BW217" s="86" t="s">
        <v>52</v>
      </c>
      <c r="BZ217" s="87" t="s">
        <v>73</v>
      </c>
      <c r="CA217" s="86">
        <v>8</v>
      </c>
      <c r="CB217" s="86" t="str">
        <f t="shared" si="47"/>
        <v>85-90|8</v>
      </c>
      <c r="CC217" s="86">
        <v>13</v>
      </c>
      <c r="CD217" s="86" t="s">
        <v>53</v>
      </c>
    </row>
    <row r="218" spans="1:82">
      <c r="A218" s="87" t="s">
        <v>64</v>
      </c>
      <c r="B218" s="86">
        <v>12</v>
      </c>
      <c r="C218" s="86" t="str">
        <f t="shared" si="36"/>
        <v>25-29|12</v>
      </c>
      <c r="D218" s="86">
        <v>3</v>
      </c>
      <c r="E218" s="86" t="s">
        <v>43</v>
      </c>
      <c r="H218" s="87" t="s">
        <v>66</v>
      </c>
      <c r="I218" s="86">
        <v>28</v>
      </c>
      <c r="J218" s="86" t="str">
        <f t="shared" si="37"/>
        <v>35-44|28</v>
      </c>
      <c r="K218" s="86">
        <v>11</v>
      </c>
      <c r="L218" s="86" t="s">
        <v>51</v>
      </c>
      <c r="O218" s="87" t="s">
        <v>65</v>
      </c>
      <c r="P218" s="86">
        <v>17</v>
      </c>
      <c r="Q218" s="86" t="str">
        <f t="shared" si="38"/>
        <v>30-34|17</v>
      </c>
      <c r="R218" s="86">
        <v>4</v>
      </c>
      <c r="S218" s="86" t="s">
        <v>44</v>
      </c>
      <c r="V218" s="87" t="s">
        <v>68</v>
      </c>
      <c r="W218" s="86">
        <v>24</v>
      </c>
      <c r="X218" s="86" t="str">
        <f t="shared" si="39"/>
        <v>55-64|24</v>
      </c>
      <c r="Y218" s="86">
        <v>17</v>
      </c>
      <c r="Z218" s="86" t="s">
        <v>57</v>
      </c>
      <c r="AC218" s="87" t="s">
        <v>64</v>
      </c>
      <c r="AD218" s="86">
        <v>39</v>
      </c>
      <c r="AE218" s="86" t="str">
        <f t="shared" si="40"/>
        <v>25-29|39</v>
      </c>
      <c r="AF218" s="86">
        <v>11</v>
      </c>
      <c r="AG218" s="86" t="s">
        <v>51</v>
      </c>
      <c r="AJ218" s="87" t="s">
        <v>70</v>
      </c>
      <c r="AK218" s="86">
        <v>6</v>
      </c>
      <c r="AL218" s="86" t="str">
        <f t="shared" si="41"/>
        <v>70-74|6</v>
      </c>
      <c r="AM218" s="86">
        <v>4</v>
      </c>
      <c r="AN218" s="86" t="s">
        <v>44</v>
      </c>
      <c r="AQ218" s="87" t="s">
        <v>64</v>
      </c>
      <c r="AR218" s="86">
        <v>30</v>
      </c>
      <c r="AS218" s="86" t="str">
        <f t="shared" si="42"/>
        <v>25-29|30</v>
      </c>
      <c r="AT218" s="86">
        <v>9</v>
      </c>
      <c r="AU218" s="86" t="s">
        <v>49</v>
      </c>
      <c r="AX218" s="87" t="s">
        <v>68</v>
      </c>
      <c r="AY218" s="86">
        <v>24</v>
      </c>
      <c r="AZ218" s="86" t="str">
        <f t="shared" si="43"/>
        <v>55-64|24</v>
      </c>
      <c r="BA218" s="89">
        <v>19</v>
      </c>
      <c r="BB218" s="86" t="s">
        <v>59</v>
      </c>
      <c r="BE218" s="87" t="s">
        <v>803</v>
      </c>
      <c r="BF218" s="86">
        <v>77</v>
      </c>
      <c r="BG218" s="86" t="str">
        <f t="shared" si="44"/>
        <v>18-19|77</v>
      </c>
      <c r="BH218" s="86">
        <v>11</v>
      </c>
      <c r="BI218" s="86" t="s">
        <v>51</v>
      </c>
      <c r="BL218" s="87" t="s">
        <v>73</v>
      </c>
      <c r="BM218" s="86">
        <v>9</v>
      </c>
      <c r="BN218" s="86" t="str">
        <f t="shared" si="45"/>
        <v>85-90|9</v>
      </c>
      <c r="BO218" s="86">
        <v>10</v>
      </c>
      <c r="BP218" s="86" t="s">
        <v>50</v>
      </c>
      <c r="BS218" s="87" t="s">
        <v>73</v>
      </c>
      <c r="BT218" s="86">
        <v>9</v>
      </c>
      <c r="BU218" s="86" t="str">
        <f t="shared" si="46"/>
        <v>85-90|9</v>
      </c>
      <c r="BV218" s="86">
        <v>14</v>
      </c>
      <c r="BW218" s="86" t="s">
        <v>54</v>
      </c>
      <c r="BZ218" s="87" t="s">
        <v>73</v>
      </c>
      <c r="CA218" s="86">
        <v>9</v>
      </c>
      <c r="CB218" s="86" t="str">
        <f t="shared" si="47"/>
        <v>85-90|9</v>
      </c>
      <c r="CC218" s="86">
        <v>14</v>
      </c>
      <c r="CD218" s="86" t="s">
        <v>54</v>
      </c>
    </row>
    <row r="219" spans="1:82">
      <c r="A219" s="87" t="s">
        <v>64</v>
      </c>
      <c r="B219" s="86">
        <v>13</v>
      </c>
      <c r="C219" s="86" t="str">
        <f t="shared" si="36"/>
        <v>25-29|13</v>
      </c>
      <c r="D219" s="86">
        <v>3</v>
      </c>
      <c r="E219" s="86" t="s">
        <v>43</v>
      </c>
      <c r="H219" s="87" t="s">
        <v>66</v>
      </c>
      <c r="I219" s="86">
        <v>29</v>
      </c>
      <c r="J219" s="86" t="str">
        <f t="shared" si="37"/>
        <v>35-44|29</v>
      </c>
      <c r="K219" s="86">
        <v>11</v>
      </c>
      <c r="L219" s="86" t="s">
        <v>51</v>
      </c>
      <c r="O219" s="87" t="s">
        <v>65</v>
      </c>
      <c r="P219" s="86">
        <v>18</v>
      </c>
      <c r="Q219" s="86" t="str">
        <f t="shared" si="38"/>
        <v>30-34|18</v>
      </c>
      <c r="R219" s="86">
        <v>5</v>
      </c>
      <c r="S219" s="86" t="s">
        <v>45</v>
      </c>
      <c r="V219" s="87" t="s">
        <v>68</v>
      </c>
      <c r="W219" s="86">
        <v>25</v>
      </c>
      <c r="X219" s="86" t="str">
        <f t="shared" si="39"/>
        <v>55-64|25</v>
      </c>
      <c r="Y219" s="86">
        <v>18</v>
      </c>
      <c r="Z219" s="86" t="s">
        <v>58</v>
      </c>
      <c r="AC219" s="87" t="s">
        <v>64</v>
      </c>
      <c r="AD219" s="86">
        <v>40</v>
      </c>
      <c r="AE219" s="86" t="str">
        <f t="shared" si="40"/>
        <v>25-29|40</v>
      </c>
      <c r="AF219" s="86">
        <v>12</v>
      </c>
      <c r="AG219" s="86" t="s">
        <v>52</v>
      </c>
      <c r="AJ219" s="87" t="s">
        <v>70</v>
      </c>
      <c r="AK219" s="86">
        <v>7</v>
      </c>
      <c r="AL219" s="86" t="str">
        <f t="shared" si="41"/>
        <v>70-74|7</v>
      </c>
      <c r="AM219" s="86">
        <v>5</v>
      </c>
      <c r="AN219" s="86" t="s">
        <v>45</v>
      </c>
      <c r="AQ219" s="87" t="s">
        <v>64</v>
      </c>
      <c r="AR219" s="86">
        <v>31</v>
      </c>
      <c r="AS219" s="86" t="str">
        <f t="shared" si="42"/>
        <v>25-29|31</v>
      </c>
      <c r="AT219" s="86">
        <v>9</v>
      </c>
      <c r="AU219" s="86" t="s">
        <v>49</v>
      </c>
      <c r="AX219" s="87" t="s">
        <v>68</v>
      </c>
      <c r="AY219" s="86">
        <v>25</v>
      </c>
      <c r="AZ219" s="86" t="str">
        <f t="shared" si="43"/>
        <v>55-64|25</v>
      </c>
      <c r="BA219" s="89">
        <v>19</v>
      </c>
      <c r="BB219" s="86" t="s">
        <v>59</v>
      </c>
      <c r="BE219" s="87" t="s">
        <v>803</v>
      </c>
      <c r="BF219" s="86">
        <v>78</v>
      </c>
      <c r="BG219" s="86" t="str">
        <f t="shared" si="44"/>
        <v>18-19|78</v>
      </c>
      <c r="BH219" s="86">
        <v>11</v>
      </c>
      <c r="BI219" s="86" t="s">
        <v>51</v>
      </c>
      <c r="BL219" s="87" t="s">
        <v>73</v>
      </c>
      <c r="BM219" s="86">
        <v>10</v>
      </c>
      <c r="BN219" s="86" t="str">
        <f t="shared" si="45"/>
        <v>85-90|10</v>
      </c>
      <c r="BO219" s="86">
        <v>11</v>
      </c>
      <c r="BP219" s="86" t="s">
        <v>51</v>
      </c>
      <c r="BS219" s="87" t="s">
        <v>73</v>
      </c>
      <c r="BT219" s="86">
        <v>10</v>
      </c>
      <c r="BU219" s="86" t="str">
        <f t="shared" si="46"/>
        <v>85-90|10</v>
      </c>
      <c r="BV219" s="86">
        <v>15</v>
      </c>
      <c r="BW219" s="86" t="s">
        <v>55</v>
      </c>
      <c r="BZ219" s="87" t="s">
        <v>73</v>
      </c>
      <c r="CA219" s="86">
        <v>10</v>
      </c>
      <c r="CB219" s="86" t="str">
        <f t="shared" si="47"/>
        <v>85-90|10</v>
      </c>
      <c r="CC219" s="86">
        <v>15</v>
      </c>
      <c r="CD219" s="89" t="s">
        <v>55</v>
      </c>
    </row>
    <row r="220" spans="1:82">
      <c r="A220" s="87" t="s">
        <v>64</v>
      </c>
      <c r="B220" s="86">
        <v>14</v>
      </c>
      <c r="C220" s="86" t="str">
        <f t="shared" si="36"/>
        <v>25-29|14</v>
      </c>
      <c r="D220" s="86">
        <v>4</v>
      </c>
      <c r="E220" s="86" t="s">
        <v>44</v>
      </c>
      <c r="H220" s="87" t="s">
        <v>66</v>
      </c>
      <c r="I220" s="86">
        <v>30</v>
      </c>
      <c r="J220" s="86" t="str">
        <f t="shared" si="37"/>
        <v>35-44|30</v>
      </c>
      <c r="K220" s="86">
        <v>12</v>
      </c>
      <c r="L220" s="86" t="s">
        <v>52</v>
      </c>
      <c r="O220" s="87" t="s">
        <v>65</v>
      </c>
      <c r="P220" s="86">
        <v>19</v>
      </c>
      <c r="Q220" s="86" t="str">
        <f t="shared" si="38"/>
        <v>30-34|19</v>
      </c>
      <c r="R220" s="86">
        <v>5</v>
      </c>
      <c r="S220" s="86" t="s">
        <v>45</v>
      </c>
      <c r="V220" s="87" t="s">
        <v>68</v>
      </c>
      <c r="W220" s="86">
        <v>26</v>
      </c>
      <c r="X220" s="86" t="str">
        <f t="shared" si="39"/>
        <v>55-64|26</v>
      </c>
      <c r="Y220" s="86">
        <v>19</v>
      </c>
      <c r="Z220" s="86" t="s">
        <v>59</v>
      </c>
      <c r="AC220" s="87" t="s">
        <v>64</v>
      </c>
      <c r="AD220" s="86">
        <v>41</v>
      </c>
      <c r="AE220" s="86" t="str">
        <f t="shared" si="40"/>
        <v>25-29|41</v>
      </c>
      <c r="AF220" s="86">
        <v>12</v>
      </c>
      <c r="AG220" s="86" t="s">
        <v>52</v>
      </c>
      <c r="AJ220" s="87" t="s">
        <v>70</v>
      </c>
      <c r="AK220" s="86">
        <v>8</v>
      </c>
      <c r="AL220" s="86" t="str">
        <f t="shared" si="41"/>
        <v>70-74|8</v>
      </c>
      <c r="AM220" s="86">
        <v>6</v>
      </c>
      <c r="AN220" s="86" t="s">
        <v>46</v>
      </c>
      <c r="AQ220" s="87" t="s">
        <v>64</v>
      </c>
      <c r="AR220" s="86">
        <v>32</v>
      </c>
      <c r="AS220" s="86" t="str">
        <f t="shared" si="42"/>
        <v>25-29|32</v>
      </c>
      <c r="AT220" s="86">
        <v>9</v>
      </c>
      <c r="AU220" s="86" t="s">
        <v>49</v>
      </c>
      <c r="AX220" s="87" t="s">
        <v>68</v>
      </c>
      <c r="AY220" s="86">
        <v>26</v>
      </c>
      <c r="AZ220" s="86" t="str">
        <f t="shared" si="43"/>
        <v>55-64|26</v>
      </c>
      <c r="BA220" s="89">
        <v>19</v>
      </c>
      <c r="BB220" s="86" t="s">
        <v>59</v>
      </c>
      <c r="BE220" s="87" t="s">
        <v>803</v>
      </c>
      <c r="BF220" s="86">
        <v>79</v>
      </c>
      <c r="BG220" s="86" t="str">
        <f t="shared" si="44"/>
        <v>18-19|79</v>
      </c>
      <c r="BH220" s="86">
        <v>11</v>
      </c>
      <c r="BI220" s="86" t="s">
        <v>51</v>
      </c>
      <c r="BL220" s="87" t="s">
        <v>73</v>
      </c>
      <c r="BM220" s="86">
        <v>11</v>
      </c>
      <c r="BN220" s="86" t="str">
        <f t="shared" si="45"/>
        <v>85-90|11</v>
      </c>
      <c r="BO220" s="86">
        <v>13</v>
      </c>
      <c r="BP220" s="86" t="s">
        <v>53</v>
      </c>
      <c r="BS220" s="87" t="s">
        <v>73</v>
      </c>
      <c r="BT220" s="86">
        <v>11</v>
      </c>
      <c r="BU220" s="86" t="str">
        <f t="shared" si="46"/>
        <v>85-90|11</v>
      </c>
      <c r="BV220" s="86">
        <v>16</v>
      </c>
      <c r="BW220" s="86" t="s">
        <v>56</v>
      </c>
      <c r="BZ220" s="87" t="s">
        <v>73</v>
      </c>
      <c r="CA220" s="86">
        <v>11</v>
      </c>
      <c r="CB220" s="86" t="str">
        <f t="shared" si="47"/>
        <v>85-90|11</v>
      </c>
      <c r="CC220" s="86">
        <v>17</v>
      </c>
      <c r="CD220" s="86" t="s">
        <v>57</v>
      </c>
    </row>
    <row r="221" spans="1:82">
      <c r="A221" s="87" t="s">
        <v>64</v>
      </c>
      <c r="B221" s="86">
        <v>15</v>
      </c>
      <c r="C221" s="86" t="str">
        <f t="shared" si="36"/>
        <v>25-29|15</v>
      </c>
      <c r="D221" s="86">
        <v>4</v>
      </c>
      <c r="E221" s="86" t="s">
        <v>44</v>
      </c>
      <c r="H221" s="87" t="s">
        <v>66</v>
      </c>
      <c r="I221" s="86">
        <v>31</v>
      </c>
      <c r="J221" s="86" t="str">
        <f t="shared" si="37"/>
        <v>35-44|31</v>
      </c>
      <c r="K221" s="86">
        <v>13</v>
      </c>
      <c r="L221" s="86" t="s">
        <v>53</v>
      </c>
      <c r="O221" s="87" t="s">
        <v>65</v>
      </c>
      <c r="P221" s="86">
        <v>20</v>
      </c>
      <c r="Q221" s="86" t="str">
        <f t="shared" si="38"/>
        <v>30-34|20</v>
      </c>
      <c r="R221" s="86">
        <v>6</v>
      </c>
      <c r="S221" s="86" t="s">
        <v>46</v>
      </c>
      <c r="V221" s="93" t="s">
        <v>69</v>
      </c>
      <c r="W221" s="86">
        <v>0</v>
      </c>
      <c r="X221" s="86" t="str">
        <f t="shared" si="39"/>
        <v>65-69|0</v>
      </c>
      <c r="Y221" s="86">
        <v>1</v>
      </c>
      <c r="Z221" s="86" t="s">
        <v>41</v>
      </c>
      <c r="AC221" s="87" t="s">
        <v>64</v>
      </c>
      <c r="AD221" s="86">
        <v>42</v>
      </c>
      <c r="AE221" s="86" t="str">
        <f t="shared" si="40"/>
        <v>25-29|42</v>
      </c>
      <c r="AF221" s="86">
        <v>12</v>
      </c>
      <c r="AG221" s="86" t="s">
        <v>52</v>
      </c>
      <c r="AJ221" s="87" t="s">
        <v>70</v>
      </c>
      <c r="AK221" s="86">
        <v>9</v>
      </c>
      <c r="AL221" s="86" t="str">
        <f t="shared" si="41"/>
        <v>70-74|9</v>
      </c>
      <c r="AM221" s="86">
        <v>7</v>
      </c>
      <c r="AN221" s="86" t="s">
        <v>47</v>
      </c>
      <c r="AQ221" s="87" t="s">
        <v>64</v>
      </c>
      <c r="AR221" s="86">
        <v>33</v>
      </c>
      <c r="AS221" s="86" t="str">
        <f t="shared" si="42"/>
        <v>25-29|33</v>
      </c>
      <c r="AT221" s="86">
        <v>10</v>
      </c>
      <c r="AU221" s="86" t="s">
        <v>50</v>
      </c>
      <c r="AX221" s="87" t="s">
        <v>69</v>
      </c>
      <c r="AY221" s="86">
        <v>0</v>
      </c>
      <c r="AZ221" s="86" t="str">
        <f t="shared" si="43"/>
        <v>65-69|0</v>
      </c>
      <c r="BA221" s="89">
        <v>1</v>
      </c>
      <c r="BB221" s="89" t="s">
        <v>41</v>
      </c>
      <c r="BE221" s="87" t="s">
        <v>803</v>
      </c>
      <c r="BF221" s="86">
        <v>80</v>
      </c>
      <c r="BG221" s="86" t="str">
        <f t="shared" si="44"/>
        <v>18-19|80</v>
      </c>
      <c r="BH221" s="86">
        <v>11</v>
      </c>
      <c r="BI221" s="86" t="s">
        <v>51</v>
      </c>
      <c r="BL221" s="87" t="s">
        <v>73</v>
      </c>
      <c r="BM221" s="86">
        <v>12</v>
      </c>
      <c r="BN221" s="86" t="str">
        <f t="shared" si="45"/>
        <v>85-90|12</v>
      </c>
      <c r="BO221" s="86">
        <v>14</v>
      </c>
      <c r="BP221" s="86" t="s">
        <v>54</v>
      </c>
      <c r="BS221" s="87" t="s">
        <v>73</v>
      </c>
      <c r="BT221" s="86">
        <v>12</v>
      </c>
      <c r="BU221" s="86" t="str">
        <f t="shared" si="46"/>
        <v>85-90|12</v>
      </c>
      <c r="BV221" s="86">
        <v>18</v>
      </c>
      <c r="BW221" s="86" t="s">
        <v>58</v>
      </c>
      <c r="BZ221" s="87" t="s">
        <v>73</v>
      </c>
      <c r="CA221" s="86">
        <v>12</v>
      </c>
      <c r="CB221" s="86" t="str">
        <f t="shared" si="47"/>
        <v>85-90|12</v>
      </c>
      <c r="CC221" s="86">
        <v>18</v>
      </c>
      <c r="CD221" s="86" t="s">
        <v>58</v>
      </c>
    </row>
    <row r="222" spans="1:82">
      <c r="A222" s="87" t="s">
        <v>64</v>
      </c>
      <c r="B222" s="86">
        <v>16</v>
      </c>
      <c r="C222" s="86" t="str">
        <f t="shared" si="36"/>
        <v>25-29|16</v>
      </c>
      <c r="D222" s="86">
        <v>4</v>
      </c>
      <c r="E222" s="86" t="s">
        <v>44</v>
      </c>
      <c r="H222" s="87" t="s">
        <v>66</v>
      </c>
      <c r="I222" s="86">
        <v>32</v>
      </c>
      <c r="J222" s="86" t="str">
        <f t="shared" si="37"/>
        <v>35-44|32</v>
      </c>
      <c r="K222" s="86">
        <v>14</v>
      </c>
      <c r="L222" s="86" t="s">
        <v>54</v>
      </c>
      <c r="O222" s="87" t="s">
        <v>65</v>
      </c>
      <c r="P222" s="86">
        <v>21</v>
      </c>
      <c r="Q222" s="86" t="str">
        <f t="shared" si="38"/>
        <v>30-34|21</v>
      </c>
      <c r="R222" s="86">
        <v>6</v>
      </c>
      <c r="S222" s="86" t="s">
        <v>46</v>
      </c>
      <c r="V222" s="87" t="s">
        <v>69</v>
      </c>
      <c r="W222" s="86">
        <v>1</v>
      </c>
      <c r="X222" s="86" t="str">
        <f t="shared" si="39"/>
        <v>65-69|1</v>
      </c>
      <c r="Y222" s="86">
        <v>1</v>
      </c>
      <c r="Z222" s="86" t="s">
        <v>41</v>
      </c>
      <c r="AC222" s="87" t="s">
        <v>64</v>
      </c>
      <c r="AD222" s="86">
        <v>43</v>
      </c>
      <c r="AE222" s="86" t="str">
        <f t="shared" si="40"/>
        <v>25-29|43</v>
      </c>
      <c r="AF222" s="86">
        <v>12</v>
      </c>
      <c r="AG222" s="86" t="s">
        <v>52</v>
      </c>
      <c r="AJ222" s="87" t="s">
        <v>70</v>
      </c>
      <c r="AK222" s="86">
        <v>10</v>
      </c>
      <c r="AL222" s="86" t="str">
        <f t="shared" si="41"/>
        <v>70-74|10</v>
      </c>
      <c r="AM222" s="86">
        <v>7</v>
      </c>
      <c r="AN222" s="86" t="s">
        <v>47</v>
      </c>
      <c r="AQ222" s="87" t="s">
        <v>64</v>
      </c>
      <c r="AR222" s="86">
        <v>34</v>
      </c>
      <c r="AS222" s="86" t="str">
        <f t="shared" si="42"/>
        <v>25-29|34</v>
      </c>
      <c r="AT222" s="86">
        <v>10</v>
      </c>
      <c r="AU222" s="86" t="s">
        <v>50</v>
      </c>
      <c r="AX222" s="87" t="s">
        <v>69</v>
      </c>
      <c r="AY222" s="86">
        <v>1</v>
      </c>
      <c r="AZ222" s="86" t="str">
        <f t="shared" si="43"/>
        <v>65-69|1</v>
      </c>
      <c r="BA222" s="89">
        <v>1</v>
      </c>
      <c r="BB222" s="89" t="s">
        <v>41</v>
      </c>
      <c r="BE222" s="87" t="s">
        <v>803</v>
      </c>
      <c r="BF222" s="86">
        <v>81</v>
      </c>
      <c r="BG222" s="86" t="str">
        <f t="shared" si="44"/>
        <v>18-19|81</v>
      </c>
      <c r="BH222" s="86">
        <v>12</v>
      </c>
      <c r="BI222" s="86" t="s">
        <v>52</v>
      </c>
      <c r="BL222" s="87" t="s">
        <v>73</v>
      </c>
      <c r="BM222" s="86">
        <v>13</v>
      </c>
      <c r="BN222" s="86" t="str">
        <f t="shared" si="45"/>
        <v>85-90|13</v>
      </c>
      <c r="BO222" s="86">
        <v>15</v>
      </c>
      <c r="BP222" s="86" t="s">
        <v>55</v>
      </c>
      <c r="BS222" s="87" t="s">
        <v>73</v>
      </c>
      <c r="BT222" s="86">
        <v>13</v>
      </c>
      <c r="BU222" s="86" t="str">
        <f t="shared" si="46"/>
        <v>85-90|13</v>
      </c>
      <c r="BV222" s="86">
        <v>19</v>
      </c>
      <c r="BW222" s="89" t="s">
        <v>59</v>
      </c>
      <c r="BZ222" s="87" t="s">
        <v>73</v>
      </c>
      <c r="CA222" s="86">
        <v>13</v>
      </c>
      <c r="CB222" s="86" t="str">
        <f t="shared" si="47"/>
        <v>85-90|13</v>
      </c>
      <c r="CC222" s="86">
        <v>19</v>
      </c>
      <c r="CD222" s="89" t="s">
        <v>59</v>
      </c>
    </row>
    <row r="223" spans="1:82">
      <c r="A223" s="87" t="s">
        <v>64</v>
      </c>
      <c r="B223" s="86">
        <v>17</v>
      </c>
      <c r="C223" s="86" t="str">
        <f t="shared" si="36"/>
        <v>25-29|17</v>
      </c>
      <c r="D223" s="86">
        <v>4</v>
      </c>
      <c r="E223" s="86" t="s">
        <v>44</v>
      </c>
      <c r="H223" s="87" t="s">
        <v>66</v>
      </c>
      <c r="I223" s="86">
        <v>33</v>
      </c>
      <c r="J223" s="86" t="str">
        <f t="shared" si="37"/>
        <v>35-44|33</v>
      </c>
      <c r="K223" s="86">
        <v>15</v>
      </c>
      <c r="L223" s="86" t="s">
        <v>55</v>
      </c>
      <c r="O223" s="87" t="s">
        <v>65</v>
      </c>
      <c r="P223" s="86">
        <v>22</v>
      </c>
      <c r="Q223" s="86" t="str">
        <f t="shared" si="38"/>
        <v>30-34|22</v>
      </c>
      <c r="R223" s="86">
        <v>7</v>
      </c>
      <c r="S223" s="86" t="s">
        <v>47</v>
      </c>
      <c r="V223" s="87" t="s">
        <v>69</v>
      </c>
      <c r="W223" s="86">
        <v>2</v>
      </c>
      <c r="X223" s="86" t="str">
        <f t="shared" si="39"/>
        <v>65-69|2</v>
      </c>
      <c r="Y223" s="86">
        <v>2</v>
      </c>
      <c r="Z223" s="89" t="s">
        <v>42</v>
      </c>
      <c r="AC223" s="87" t="s">
        <v>64</v>
      </c>
      <c r="AD223" s="86">
        <v>44</v>
      </c>
      <c r="AE223" s="86" t="str">
        <f t="shared" si="40"/>
        <v>25-29|44</v>
      </c>
      <c r="AF223" s="86">
        <v>13</v>
      </c>
      <c r="AG223" s="86" t="s">
        <v>53</v>
      </c>
      <c r="AJ223" s="87" t="s">
        <v>70</v>
      </c>
      <c r="AK223" s="86">
        <v>11</v>
      </c>
      <c r="AL223" s="86" t="str">
        <f t="shared" si="41"/>
        <v>70-74|11</v>
      </c>
      <c r="AM223" s="86">
        <v>8</v>
      </c>
      <c r="AN223" s="86" t="s">
        <v>48</v>
      </c>
      <c r="AQ223" s="87" t="s">
        <v>64</v>
      </c>
      <c r="AR223" s="86">
        <v>35</v>
      </c>
      <c r="AS223" s="86" t="str">
        <f t="shared" si="42"/>
        <v>25-29|35</v>
      </c>
      <c r="AT223" s="86">
        <v>10</v>
      </c>
      <c r="AU223" s="86" t="s">
        <v>50</v>
      </c>
      <c r="AX223" s="87" t="s">
        <v>69</v>
      </c>
      <c r="AY223" s="86">
        <v>2</v>
      </c>
      <c r="AZ223" s="86" t="str">
        <f t="shared" si="43"/>
        <v>65-69|2</v>
      </c>
      <c r="BA223" s="88">
        <v>2</v>
      </c>
      <c r="BB223" s="86" t="s">
        <v>42</v>
      </c>
      <c r="BE223" s="87" t="s">
        <v>803</v>
      </c>
      <c r="BF223" s="86">
        <v>82</v>
      </c>
      <c r="BG223" s="86" t="str">
        <f t="shared" si="44"/>
        <v>18-19|82</v>
      </c>
      <c r="BH223" s="86">
        <v>12</v>
      </c>
      <c r="BI223" s="86" t="s">
        <v>52</v>
      </c>
      <c r="BL223" s="87" t="s">
        <v>73</v>
      </c>
      <c r="BM223" s="86">
        <v>14</v>
      </c>
      <c r="BN223" s="86" t="str">
        <f t="shared" si="45"/>
        <v>85-90|14</v>
      </c>
      <c r="BO223" s="86">
        <v>17</v>
      </c>
      <c r="BP223" s="86" t="s">
        <v>57</v>
      </c>
      <c r="BS223" s="87" t="s">
        <v>73</v>
      </c>
      <c r="BT223" s="86">
        <v>14</v>
      </c>
      <c r="BU223" s="86" t="str">
        <f t="shared" si="46"/>
        <v>85-90|14</v>
      </c>
      <c r="BV223" s="86">
        <v>19</v>
      </c>
      <c r="BW223" s="89" t="s">
        <v>59</v>
      </c>
      <c r="BZ223" s="87" t="s">
        <v>73</v>
      </c>
      <c r="CA223" s="86">
        <v>14</v>
      </c>
      <c r="CB223" s="86" t="str">
        <f t="shared" si="47"/>
        <v>85-90|14</v>
      </c>
      <c r="CC223" s="86">
        <v>19</v>
      </c>
      <c r="CD223" s="89" t="s">
        <v>59</v>
      </c>
    </row>
    <row r="224" spans="1:82">
      <c r="A224" s="87" t="s">
        <v>64</v>
      </c>
      <c r="B224" s="86">
        <v>18</v>
      </c>
      <c r="C224" s="86" t="str">
        <f t="shared" si="36"/>
        <v>25-29|18</v>
      </c>
      <c r="D224" s="86">
        <v>4</v>
      </c>
      <c r="E224" s="86" t="s">
        <v>44</v>
      </c>
      <c r="H224" s="87" t="s">
        <v>66</v>
      </c>
      <c r="I224" s="86">
        <v>34</v>
      </c>
      <c r="J224" s="86" t="str">
        <f t="shared" si="37"/>
        <v>35-44|34</v>
      </c>
      <c r="K224" s="86">
        <v>16</v>
      </c>
      <c r="L224" s="86" t="s">
        <v>56</v>
      </c>
      <c r="O224" s="87" t="s">
        <v>65</v>
      </c>
      <c r="P224" s="86">
        <v>23</v>
      </c>
      <c r="Q224" s="86" t="str">
        <f t="shared" si="38"/>
        <v>30-34|23</v>
      </c>
      <c r="R224" s="86">
        <v>7</v>
      </c>
      <c r="S224" s="86" t="s">
        <v>47</v>
      </c>
      <c r="V224" s="87" t="s">
        <v>69</v>
      </c>
      <c r="W224" s="86">
        <v>3</v>
      </c>
      <c r="X224" s="86" t="str">
        <f t="shared" si="39"/>
        <v>65-69|3</v>
      </c>
      <c r="Y224" s="86">
        <v>3</v>
      </c>
      <c r="Z224" s="86" t="s">
        <v>43</v>
      </c>
      <c r="AC224" s="87" t="s">
        <v>64</v>
      </c>
      <c r="AD224" s="86">
        <v>45</v>
      </c>
      <c r="AE224" s="86" t="str">
        <f t="shared" si="40"/>
        <v>25-29|45</v>
      </c>
      <c r="AF224" s="86">
        <v>13</v>
      </c>
      <c r="AG224" s="86" t="s">
        <v>53</v>
      </c>
      <c r="AJ224" s="87" t="s">
        <v>70</v>
      </c>
      <c r="AK224" s="86">
        <v>12</v>
      </c>
      <c r="AL224" s="86" t="str">
        <f t="shared" si="41"/>
        <v>70-74|12</v>
      </c>
      <c r="AM224" s="86">
        <v>9</v>
      </c>
      <c r="AN224" s="86" t="s">
        <v>49</v>
      </c>
      <c r="AQ224" s="87" t="s">
        <v>64</v>
      </c>
      <c r="AR224" s="86">
        <v>36</v>
      </c>
      <c r="AS224" s="86" t="str">
        <f t="shared" si="42"/>
        <v>25-29|36</v>
      </c>
      <c r="AT224" s="86">
        <v>11</v>
      </c>
      <c r="AU224" s="86" t="s">
        <v>51</v>
      </c>
      <c r="AX224" s="87" t="s">
        <v>69</v>
      </c>
      <c r="AY224" s="86">
        <v>3</v>
      </c>
      <c r="AZ224" s="86" t="str">
        <f t="shared" si="43"/>
        <v>65-69|3</v>
      </c>
      <c r="BA224" s="89">
        <v>3</v>
      </c>
      <c r="BB224" s="86" t="s">
        <v>43</v>
      </c>
      <c r="BE224" s="87" t="s">
        <v>803</v>
      </c>
      <c r="BF224" s="86">
        <v>83</v>
      </c>
      <c r="BG224" s="86" t="str">
        <f t="shared" si="44"/>
        <v>18-19|83</v>
      </c>
      <c r="BH224" s="86">
        <v>12</v>
      </c>
      <c r="BI224" s="86" t="s">
        <v>52</v>
      </c>
      <c r="BL224" s="87" t="s">
        <v>73</v>
      </c>
      <c r="BM224" s="86">
        <v>15</v>
      </c>
      <c r="BN224" s="86" t="str">
        <f t="shared" si="45"/>
        <v>85-90|15</v>
      </c>
      <c r="BO224" s="86">
        <v>18</v>
      </c>
      <c r="BP224" s="86" t="s">
        <v>58</v>
      </c>
      <c r="BS224" s="87" t="s">
        <v>73</v>
      </c>
      <c r="BT224" s="86">
        <v>15</v>
      </c>
      <c r="BU224" s="86" t="str">
        <f t="shared" si="46"/>
        <v>85-90|15</v>
      </c>
      <c r="BV224" s="86">
        <v>19</v>
      </c>
      <c r="BW224" s="89" t="s">
        <v>59</v>
      </c>
      <c r="BZ224" s="87" t="s">
        <v>73</v>
      </c>
      <c r="CA224" s="86">
        <v>15</v>
      </c>
      <c r="CB224" s="86" t="str">
        <f t="shared" si="47"/>
        <v>85-90|15</v>
      </c>
      <c r="CC224" s="86">
        <v>19</v>
      </c>
      <c r="CD224" s="89" t="s">
        <v>59</v>
      </c>
    </row>
    <row r="225" spans="1:82">
      <c r="A225" s="87" t="s">
        <v>64</v>
      </c>
      <c r="B225" s="86">
        <v>19</v>
      </c>
      <c r="C225" s="86" t="str">
        <f t="shared" si="36"/>
        <v>25-29|19</v>
      </c>
      <c r="D225" s="86">
        <v>5</v>
      </c>
      <c r="E225" s="86" t="s">
        <v>45</v>
      </c>
      <c r="H225" s="87" t="s">
        <v>66</v>
      </c>
      <c r="I225" s="86">
        <v>35</v>
      </c>
      <c r="J225" s="86" t="str">
        <f t="shared" si="37"/>
        <v>35-44|35</v>
      </c>
      <c r="K225" s="86">
        <v>17</v>
      </c>
      <c r="L225" s="86" t="s">
        <v>57</v>
      </c>
      <c r="O225" s="87" t="s">
        <v>65</v>
      </c>
      <c r="P225" s="86">
        <v>24</v>
      </c>
      <c r="Q225" s="86" t="str">
        <f t="shared" si="38"/>
        <v>30-34|24</v>
      </c>
      <c r="R225" s="86">
        <v>8</v>
      </c>
      <c r="S225" s="86" t="s">
        <v>48</v>
      </c>
      <c r="V225" s="87" t="s">
        <v>69</v>
      </c>
      <c r="W225" s="86">
        <v>4</v>
      </c>
      <c r="X225" s="86" t="str">
        <f t="shared" si="39"/>
        <v>65-69|4</v>
      </c>
      <c r="Y225" s="86">
        <v>4</v>
      </c>
      <c r="Z225" s="86" t="s">
        <v>44</v>
      </c>
      <c r="AC225" s="87" t="s">
        <v>64</v>
      </c>
      <c r="AD225" s="86">
        <v>46</v>
      </c>
      <c r="AE225" s="86" t="str">
        <f t="shared" si="40"/>
        <v>25-29|46</v>
      </c>
      <c r="AF225" s="86">
        <v>13</v>
      </c>
      <c r="AG225" s="86" t="s">
        <v>53</v>
      </c>
      <c r="AJ225" s="87" t="s">
        <v>70</v>
      </c>
      <c r="AK225" s="86">
        <v>13</v>
      </c>
      <c r="AL225" s="86" t="str">
        <f t="shared" si="41"/>
        <v>70-74|13</v>
      </c>
      <c r="AM225" s="86">
        <v>10</v>
      </c>
      <c r="AN225" s="86" t="s">
        <v>50</v>
      </c>
      <c r="AQ225" s="87" t="s">
        <v>64</v>
      </c>
      <c r="AR225" s="86">
        <v>37</v>
      </c>
      <c r="AS225" s="86" t="str">
        <f t="shared" si="42"/>
        <v>25-29|37</v>
      </c>
      <c r="AT225" s="86">
        <v>11</v>
      </c>
      <c r="AU225" s="86" t="s">
        <v>51</v>
      </c>
      <c r="AX225" s="87" t="s">
        <v>69</v>
      </c>
      <c r="AY225" s="86">
        <v>4</v>
      </c>
      <c r="AZ225" s="86" t="str">
        <f t="shared" si="43"/>
        <v>65-69|4</v>
      </c>
      <c r="BA225" s="89">
        <v>4</v>
      </c>
      <c r="BB225" s="86" t="s">
        <v>44</v>
      </c>
      <c r="BE225" s="87" t="s">
        <v>803</v>
      </c>
      <c r="BF225" s="86">
        <v>84</v>
      </c>
      <c r="BG225" s="86" t="str">
        <f t="shared" si="44"/>
        <v>18-19|84</v>
      </c>
      <c r="BH225" s="86">
        <v>12</v>
      </c>
      <c r="BI225" s="86" t="s">
        <v>52</v>
      </c>
      <c r="BL225" s="87" t="s">
        <v>73</v>
      </c>
      <c r="BM225" s="86">
        <v>16</v>
      </c>
      <c r="BN225" s="86" t="str">
        <f t="shared" si="45"/>
        <v>85-90|16</v>
      </c>
      <c r="BO225" s="86">
        <v>19</v>
      </c>
      <c r="BP225" s="89" t="s">
        <v>59</v>
      </c>
      <c r="BS225" s="87" t="s">
        <v>73</v>
      </c>
      <c r="BT225" s="86">
        <v>16</v>
      </c>
      <c r="BU225" s="86" t="str">
        <f t="shared" si="46"/>
        <v>85-90|16</v>
      </c>
      <c r="BV225" s="86">
        <v>19</v>
      </c>
      <c r="BW225" s="89" t="s">
        <v>59</v>
      </c>
      <c r="BZ225" s="87" t="s">
        <v>73</v>
      </c>
      <c r="CA225" s="86">
        <v>16</v>
      </c>
      <c r="CB225" s="86" t="str">
        <f t="shared" si="47"/>
        <v>85-90|16</v>
      </c>
      <c r="CC225" s="86">
        <v>19</v>
      </c>
      <c r="CD225" s="89" t="s">
        <v>59</v>
      </c>
    </row>
    <row r="226" spans="1:82">
      <c r="A226" s="87" t="s">
        <v>64</v>
      </c>
      <c r="B226" s="86">
        <v>20</v>
      </c>
      <c r="C226" s="86" t="str">
        <f t="shared" si="36"/>
        <v>25-29|20</v>
      </c>
      <c r="D226" s="86">
        <v>5</v>
      </c>
      <c r="E226" s="86" t="s">
        <v>45</v>
      </c>
      <c r="H226" s="87" t="s">
        <v>66</v>
      </c>
      <c r="I226" s="86">
        <v>36</v>
      </c>
      <c r="J226" s="86" t="str">
        <f t="shared" si="37"/>
        <v>35-44|36</v>
      </c>
      <c r="K226" s="86">
        <v>19</v>
      </c>
      <c r="L226" s="86" t="s">
        <v>59</v>
      </c>
      <c r="O226" s="87" t="s">
        <v>65</v>
      </c>
      <c r="P226" s="86">
        <v>25</v>
      </c>
      <c r="Q226" s="86" t="str">
        <f t="shared" si="38"/>
        <v>30-34|25</v>
      </c>
      <c r="R226" s="86">
        <v>8</v>
      </c>
      <c r="S226" s="86" t="s">
        <v>48</v>
      </c>
      <c r="V226" s="87" t="s">
        <v>69</v>
      </c>
      <c r="W226" s="86">
        <v>5</v>
      </c>
      <c r="X226" s="86" t="str">
        <f t="shared" si="39"/>
        <v>65-69|5</v>
      </c>
      <c r="Y226" s="86">
        <v>5</v>
      </c>
      <c r="Z226" s="86" t="s">
        <v>45</v>
      </c>
      <c r="AC226" s="87" t="s">
        <v>64</v>
      </c>
      <c r="AD226" s="86">
        <v>47</v>
      </c>
      <c r="AE226" s="86" t="str">
        <f t="shared" si="40"/>
        <v>25-29|47</v>
      </c>
      <c r="AF226" s="86">
        <v>14</v>
      </c>
      <c r="AG226" s="86" t="s">
        <v>54</v>
      </c>
      <c r="AJ226" s="87" t="s">
        <v>70</v>
      </c>
      <c r="AK226" s="86">
        <v>14</v>
      </c>
      <c r="AL226" s="86" t="str">
        <f t="shared" si="41"/>
        <v>70-74|14</v>
      </c>
      <c r="AM226" s="86">
        <v>11</v>
      </c>
      <c r="AN226" s="86" t="s">
        <v>51</v>
      </c>
      <c r="AQ226" s="87" t="s">
        <v>64</v>
      </c>
      <c r="AR226" s="86">
        <v>38</v>
      </c>
      <c r="AS226" s="86" t="str">
        <f t="shared" si="42"/>
        <v>25-29|38</v>
      </c>
      <c r="AT226" s="86">
        <v>12</v>
      </c>
      <c r="AU226" s="86" t="s">
        <v>52</v>
      </c>
      <c r="AX226" s="87" t="s">
        <v>69</v>
      </c>
      <c r="AY226" s="86">
        <v>5</v>
      </c>
      <c r="AZ226" s="86" t="str">
        <f t="shared" si="43"/>
        <v>65-69|5</v>
      </c>
      <c r="BA226" s="89">
        <v>5</v>
      </c>
      <c r="BB226" s="86" t="s">
        <v>45</v>
      </c>
      <c r="BE226" s="87" t="s">
        <v>803</v>
      </c>
      <c r="BF226" s="86">
        <v>85</v>
      </c>
      <c r="BG226" s="86" t="str">
        <f t="shared" si="44"/>
        <v>18-19|85</v>
      </c>
      <c r="BH226" s="86">
        <v>12</v>
      </c>
      <c r="BI226" s="86" t="s">
        <v>52</v>
      </c>
    </row>
    <row r="227" spans="1:82">
      <c r="A227" s="87" t="s">
        <v>64</v>
      </c>
      <c r="B227" s="86">
        <v>21</v>
      </c>
      <c r="C227" s="86" t="str">
        <f t="shared" si="36"/>
        <v>25-29|21</v>
      </c>
      <c r="D227" s="86">
        <v>5</v>
      </c>
      <c r="E227" s="86" t="s">
        <v>45</v>
      </c>
      <c r="H227" s="93" t="s">
        <v>67</v>
      </c>
      <c r="I227" s="86">
        <v>0</v>
      </c>
      <c r="J227" s="86" t="str">
        <f t="shared" si="37"/>
        <v>45-54|0</v>
      </c>
      <c r="K227" s="86">
        <v>1</v>
      </c>
      <c r="L227" s="89" t="s">
        <v>41</v>
      </c>
      <c r="O227" s="87" t="s">
        <v>65</v>
      </c>
      <c r="P227" s="86">
        <v>26</v>
      </c>
      <c r="Q227" s="86" t="str">
        <f t="shared" si="38"/>
        <v>30-34|26</v>
      </c>
      <c r="R227" s="86">
        <v>9</v>
      </c>
      <c r="S227" s="86" t="s">
        <v>49</v>
      </c>
      <c r="V227" s="87" t="s">
        <v>69</v>
      </c>
      <c r="W227" s="86">
        <v>6</v>
      </c>
      <c r="X227" s="86" t="str">
        <f t="shared" si="39"/>
        <v>65-69|6</v>
      </c>
      <c r="Y227" s="86">
        <v>5</v>
      </c>
      <c r="Z227" s="86" t="s">
        <v>45</v>
      </c>
      <c r="AC227" s="87" t="s">
        <v>64</v>
      </c>
      <c r="AD227" s="86">
        <v>48</v>
      </c>
      <c r="AE227" s="86" t="str">
        <f t="shared" si="40"/>
        <v>25-29|48</v>
      </c>
      <c r="AF227" s="86">
        <v>14</v>
      </c>
      <c r="AG227" s="86" t="s">
        <v>54</v>
      </c>
      <c r="AJ227" s="87" t="s">
        <v>70</v>
      </c>
      <c r="AK227" s="86">
        <v>15</v>
      </c>
      <c r="AL227" s="86" t="str">
        <f t="shared" si="41"/>
        <v>70-74|15</v>
      </c>
      <c r="AM227" s="86">
        <v>12</v>
      </c>
      <c r="AN227" s="86" t="s">
        <v>52</v>
      </c>
      <c r="AQ227" s="87" t="s">
        <v>64</v>
      </c>
      <c r="AR227" s="86">
        <v>39</v>
      </c>
      <c r="AS227" s="86" t="str">
        <f t="shared" si="42"/>
        <v>25-29|39</v>
      </c>
      <c r="AT227" s="86">
        <v>12</v>
      </c>
      <c r="AU227" s="86" t="s">
        <v>52</v>
      </c>
      <c r="AX227" s="87" t="s">
        <v>69</v>
      </c>
      <c r="AY227" s="86">
        <v>6</v>
      </c>
      <c r="AZ227" s="86" t="str">
        <f t="shared" si="43"/>
        <v>65-69|6</v>
      </c>
      <c r="BA227" s="89">
        <v>6</v>
      </c>
      <c r="BB227" s="86" t="s">
        <v>46</v>
      </c>
      <c r="BE227" s="87" t="s">
        <v>803</v>
      </c>
      <c r="BF227" s="86">
        <v>86</v>
      </c>
      <c r="BG227" s="86" t="str">
        <f t="shared" si="44"/>
        <v>18-19|86</v>
      </c>
      <c r="BH227" s="86">
        <v>12</v>
      </c>
      <c r="BI227" s="86" t="s">
        <v>52</v>
      </c>
    </row>
    <row r="228" spans="1:82">
      <c r="A228" s="87" t="s">
        <v>64</v>
      </c>
      <c r="B228" s="86">
        <v>22</v>
      </c>
      <c r="C228" s="86" t="str">
        <f t="shared" si="36"/>
        <v>25-29|22</v>
      </c>
      <c r="D228" s="86">
        <v>5</v>
      </c>
      <c r="E228" s="86" t="s">
        <v>45</v>
      </c>
      <c r="H228" s="87" t="s">
        <v>67</v>
      </c>
      <c r="I228" s="86">
        <v>1</v>
      </c>
      <c r="J228" s="86" t="str">
        <f t="shared" si="37"/>
        <v>45-54|1</v>
      </c>
      <c r="K228" s="86">
        <v>1</v>
      </c>
      <c r="L228" s="89" t="s">
        <v>41</v>
      </c>
      <c r="O228" s="87" t="s">
        <v>65</v>
      </c>
      <c r="P228" s="86">
        <v>27</v>
      </c>
      <c r="Q228" s="86" t="str">
        <f t="shared" si="38"/>
        <v>30-34|27</v>
      </c>
      <c r="R228" s="86">
        <v>9</v>
      </c>
      <c r="S228" s="86" t="s">
        <v>49</v>
      </c>
      <c r="V228" s="87" t="s">
        <v>69</v>
      </c>
      <c r="W228" s="86">
        <v>7</v>
      </c>
      <c r="X228" s="86" t="str">
        <f t="shared" si="39"/>
        <v>65-69|7</v>
      </c>
      <c r="Y228" s="86">
        <v>6</v>
      </c>
      <c r="Z228" s="86" t="s">
        <v>46</v>
      </c>
      <c r="AC228" s="87" t="s">
        <v>64</v>
      </c>
      <c r="AD228" s="86">
        <v>49</v>
      </c>
      <c r="AE228" s="86" t="str">
        <f t="shared" si="40"/>
        <v>25-29|49</v>
      </c>
      <c r="AF228" s="86">
        <v>14</v>
      </c>
      <c r="AG228" s="86" t="s">
        <v>54</v>
      </c>
      <c r="AJ228" s="87" t="s">
        <v>70</v>
      </c>
      <c r="AK228" s="86">
        <v>16</v>
      </c>
      <c r="AL228" s="86" t="str">
        <f t="shared" si="41"/>
        <v>70-74|16</v>
      </c>
      <c r="AM228" s="86">
        <v>12</v>
      </c>
      <c r="AN228" s="86" t="s">
        <v>52</v>
      </c>
      <c r="AQ228" s="87" t="s">
        <v>64</v>
      </c>
      <c r="AR228" s="86">
        <v>40</v>
      </c>
      <c r="AS228" s="86" t="str">
        <f t="shared" si="42"/>
        <v>25-29|40</v>
      </c>
      <c r="AT228" s="86">
        <v>12</v>
      </c>
      <c r="AU228" s="86" t="s">
        <v>52</v>
      </c>
      <c r="AX228" s="87" t="s">
        <v>69</v>
      </c>
      <c r="AY228" s="86">
        <v>7</v>
      </c>
      <c r="AZ228" s="86" t="str">
        <f t="shared" si="43"/>
        <v>65-69|7</v>
      </c>
      <c r="BA228" s="89">
        <v>7</v>
      </c>
      <c r="BB228" s="86" t="s">
        <v>47</v>
      </c>
      <c r="BE228" s="87" t="s">
        <v>803</v>
      </c>
      <c r="BF228" s="86">
        <v>87</v>
      </c>
      <c r="BG228" s="86" t="str">
        <f t="shared" si="44"/>
        <v>18-19|87</v>
      </c>
      <c r="BH228" s="86">
        <v>13</v>
      </c>
      <c r="BI228" s="86" t="s">
        <v>52</v>
      </c>
    </row>
    <row r="229" spans="1:82">
      <c r="A229" s="87" t="s">
        <v>64</v>
      </c>
      <c r="B229" s="86">
        <v>23</v>
      </c>
      <c r="C229" s="86" t="str">
        <f t="shared" si="36"/>
        <v>25-29|23</v>
      </c>
      <c r="D229" s="86">
        <v>5</v>
      </c>
      <c r="E229" s="86" t="s">
        <v>45</v>
      </c>
      <c r="H229" s="87" t="s">
        <v>67</v>
      </c>
      <c r="I229" s="86">
        <v>2</v>
      </c>
      <c r="J229" s="86" t="str">
        <f t="shared" si="37"/>
        <v>45-54|2</v>
      </c>
      <c r="K229" s="86">
        <v>1</v>
      </c>
      <c r="L229" s="89" t="s">
        <v>41</v>
      </c>
      <c r="O229" s="87" t="s">
        <v>65</v>
      </c>
      <c r="P229" s="86">
        <v>28</v>
      </c>
      <c r="Q229" s="86" t="str">
        <f t="shared" si="38"/>
        <v>30-34|28</v>
      </c>
      <c r="R229" s="86">
        <v>10</v>
      </c>
      <c r="S229" s="86" t="s">
        <v>50</v>
      </c>
      <c r="V229" s="87" t="s">
        <v>69</v>
      </c>
      <c r="W229" s="86">
        <v>8</v>
      </c>
      <c r="X229" s="86" t="str">
        <f t="shared" si="39"/>
        <v>65-69|8</v>
      </c>
      <c r="Y229" s="86">
        <v>7</v>
      </c>
      <c r="Z229" s="86" t="s">
        <v>47</v>
      </c>
      <c r="AC229" s="87" t="s">
        <v>64</v>
      </c>
      <c r="AD229" s="86">
        <v>50</v>
      </c>
      <c r="AE229" s="86" t="str">
        <f t="shared" si="40"/>
        <v>25-29|50</v>
      </c>
      <c r="AF229" s="86">
        <v>15</v>
      </c>
      <c r="AG229" s="86" t="s">
        <v>55</v>
      </c>
      <c r="AJ229" s="87" t="s">
        <v>70</v>
      </c>
      <c r="AK229" s="86">
        <v>17</v>
      </c>
      <c r="AL229" s="86" t="str">
        <f t="shared" si="41"/>
        <v>70-74|17</v>
      </c>
      <c r="AM229" s="86">
        <v>13</v>
      </c>
      <c r="AN229" s="89" t="s">
        <v>53</v>
      </c>
      <c r="AQ229" s="87" t="s">
        <v>64</v>
      </c>
      <c r="AR229" s="86">
        <v>41</v>
      </c>
      <c r="AS229" s="86" t="str">
        <f t="shared" si="42"/>
        <v>25-29|41</v>
      </c>
      <c r="AT229" s="86">
        <v>13</v>
      </c>
      <c r="AU229" s="86" t="s">
        <v>53</v>
      </c>
      <c r="AX229" s="87" t="s">
        <v>69</v>
      </c>
      <c r="AY229" s="86">
        <v>8</v>
      </c>
      <c r="AZ229" s="86" t="str">
        <f t="shared" si="43"/>
        <v>65-69|8</v>
      </c>
      <c r="BA229" s="89">
        <v>7</v>
      </c>
      <c r="BB229" s="86" t="s">
        <v>47</v>
      </c>
      <c r="BE229" s="87" t="s">
        <v>803</v>
      </c>
      <c r="BF229" s="86">
        <v>88</v>
      </c>
      <c r="BG229" s="86" t="str">
        <f t="shared" si="44"/>
        <v>18-19|88</v>
      </c>
      <c r="BH229" s="86">
        <v>13</v>
      </c>
      <c r="BI229" s="86" t="s">
        <v>53</v>
      </c>
    </row>
    <row r="230" spans="1:82">
      <c r="A230" s="87" t="s">
        <v>64</v>
      </c>
      <c r="B230" s="86">
        <v>24</v>
      </c>
      <c r="C230" s="86" t="str">
        <f t="shared" si="36"/>
        <v>25-29|24</v>
      </c>
      <c r="D230" s="86">
        <v>6</v>
      </c>
      <c r="E230" s="86" t="s">
        <v>46</v>
      </c>
      <c r="H230" s="87" t="s">
        <v>67</v>
      </c>
      <c r="I230" s="86">
        <v>3</v>
      </c>
      <c r="J230" s="86" t="str">
        <f t="shared" si="37"/>
        <v>45-54|3</v>
      </c>
      <c r="K230" s="86">
        <v>1</v>
      </c>
      <c r="L230" s="89" t="s">
        <v>41</v>
      </c>
      <c r="O230" s="87" t="s">
        <v>65</v>
      </c>
      <c r="P230" s="86">
        <v>29</v>
      </c>
      <c r="Q230" s="86" t="str">
        <f t="shared" si="38"/>
        <v>30-34|29</v>
      </c>
      <c r="R230" s="86">
        <v>10</v>
      </c>
      <c r="S230" s="86" t="s">
        <v>50</v>
      </c>
      <c r="V230" s="87" t="s">
        <v>69</v>
      </c>
      <c r="W230" s="86">
        <v>9</v>
      </c>
      <c r="X230" s="86" t="str">
        <f t="shared" si="39"/>
        <v>65-69|9</v>
      </c>
      <c r="Y230" s="86">
        <v>7</v>
      </c>
      <c r="Z230" s="86" t="s">
        <v>47</v>
      </c>
      <c r="AC230" s="87" t="s">
        <v>64</v>
      </c>
      <c r="AD230" s="86">
        <v>51</v>
      </c>
      <c r="AE230" s="86" t="str">
        <f t="shared" si="40"/>
        <v>25-29|51</v>
      </c>
      <c r="AF230" s="86">
        <v>15</v>
      </c>
      <c r="AG230" s="86" t="s">
        <v>55</v>
      </c>
      <c r="AJ230" s="87" t="s">
        <v>70</v>
      </c>
      <c r="AK230" s="86">
        <v>18</v>
      </c>
      <c r="AL230" s="86" t="str">
        <f t="shared" si="41"/>
        <v>70-74|18</v>
      </c>
      <c r="AM230" s="86">
        <v>14</v>
      </c>
      <c r="AN230" s="86" t="s">
        <v>54</v>
      </c>
      <c r="AQ230" s="87" t="s">
        <v>64</v>
      </c>
      <c r="AR230" s="86">
        <v>42</v>
      </c>
      <c r="AS230" s="86" t="str">
        <f t="shared" si="42"/>
        <v>25-29|42</v>
      </c>
      <c r="AT230" s="86">
        <v>13</v>
      </c>
      <c r="AU230" s="86" t="s">
        <v>53</v>
      </c>
      <c r="AX230" s="87" t="s">
        <v>69</v>
      </c>
      <c r="AY230" s="86">
        <v>9</v>
      </c>
      <c r="AZ230" s="86" t="str">
        <f t="shared" si="43"/>
        <v>65-69|9</v>
      </c>
      <c r="BA230" s="89">
        <v>8</v>
      </c>
      <c r="BB230" s="86" t="s">
        <v>48</v>
      </c>
      <c r="BE230" s="87" t="s">
        <v>803</v>
      </c>
      <c r="BF230" s="86">
        <v>89</v>
      </c>
      <c r="BG230" s="86" t="str">
        <f t="shared" si="44"/>
        <v>18-19|89</v>
      </c>
      <c r="BH230" s="86">
        <v>13</v>
      </c>
      <c r="BI230" s="86" t="s">
        <v>53</v>
      </c>
    </row>
    <row r="231" spans="1:82">
      <c r="A231" s="87" t="s">
        <v>64</v>
      </c>
      <c r="B231" s="86">
        <v>25</v>
      </c>
      <c r="C231" s="86" t="str">
        <f t="shared" si="36"/>
        <v>25-29|25</v>
      </c>
      <c r="D231" s="86">
        <v>6</v>
      </c>
      <c r="E231" s="86" t="s">
        <v>46</v>
      </c>
      <c r="H231" s="87" t="s">
        <v>67</v>
      </c>
      <c r="I231" s="86">
        <v>4</v>
      </c>
      <c r="J231" s="86" t="str">
        <f t="shared" si="37"/>
        <v>45-54|4</v>
      </c>
      <c r="K231" s="86">
        <v>1</v>
      </c>
      <c r="L231" s="89" t="s">
        <v>41</v>
      </c>
      <c r="O231" s="87" t="s">
        <v>65</v>
      </c>
      <c r="P231" s="86">
        <v>30</v>
      </c>
      <c r="Q231" s="86" t="str">
        <f t="shared" si="38"/>
        <v>30-34|30</v>
      </c>
      <c r="R231" s="86">
        <v>11</v>
      </c>
      <c r="S231" s="86" t="s">
        <v>51</v>
      </c>
      <c r="V231" s="87" t="s">
        <v>69</v>
      </c>
      <c r="W231" s="86">
        <v>10</v>
      </c>
      <c r="X231" s="86" t="str">
        <f t="shared" si="39"/>
        <v>65-69|10</v>
      </c>
      <c r="Y231" s="86">
        <v>8</v>
      </c>
      <c r="Z231" s="86" t="s">
        <v>48</v>
      </c>
      <c r="AC231" s="87" t="s">
        <v>64</v>
      </c>
      <c r="AD231" s="86">
        <v>52</v>
      </c>
      <c r="AE231" s="86" t="str">
        <f t="shared" si="40"/>
        <v>25-29|52</v>
      </c>
      <c r="AF231" s="86">
        <v>16</v>
      </c>
      <c r="AG231" s="86" t="s">
        <v>56</v>
      </c>
      <c r="AJ231" s="87" t="s">
        <v>70</v>
      </c>
      <c r="AK231" s="86">
        <v>19</v>
      </c>
      <c r="AL231" s="86" t="str">
        <f t="shared" si="41"/>
        <v>70-74|19</v>
      </c>
      <c r="AM231" s="86">
        <v>15</v>
      </c>
      <c r="AN231" s="86" t="s">
        <v>55</v>
      </c>
      <c r="AQ231" s="87" t="s">
        <v>64</v>
      </c>
      <c r="AR231" s="86">
        <v>43</v>
      </c>
      <c r="AS231" s="86" t="str">
        <f t="shared" si="42"/>
        <v>25-29|43</v>
      </c>
      <c r="AT231" s="86">
        <v>13</v>
      </c>
      <c r="AU231" s="86" t="s">
        <v>53</v>
      </c>
      <c r="AX231" s="87" t="s">
        <v>69</v>
      </c>
      <c r="AY231" s="86">
        <v>10</v>
      </c>
      <c r="AZ231" s="86" t="str">
        <f t="shared" si="43"/>
        <v>65-69|10</v>
      </c>
      <c r="BA231" s="89">
        <v>9</v>
      </c>
      <c r="BB231" s="89" t="s">
        <v>49</v>
      </c>
      <c r="BE231" s="87" t="s">
        <v>803</v>
      </c>
      <c r="BF231" s="86">
        <v>90</v>
      </c>
      <c r="BG231" s="86" t="str">
        <f t="shared" si="44"/>
        <v>18-19|90</v>
      </c>
      <c r="BH231" s="86">
        <v>13</v>
      </c>
      <c r="BI231" s="86" t="s">
        <v>53</v>
      </c>
    </row>
    <row r="232" spans="1:82">
      <c r="A232" s="87" t="s">
        <v>64</v>
      </c>
      <c r="B232" s="86">
        <v>26</v>
      </c>
      <c r="C232" s="86" t="str">
        <f t="shared" si="36"/>
        <v>25-29|26</v>
      </c>
      <c r="D232" s="86">
        <v>6</v>
      </c>
      <c r="E232" s="86" t="s">
        <v>46</v>
      </c>
      <c r="H232" s="87" t="s">
        <v>67</v>
      </c>
      <c r="I232" s="86">
        <v>5</v>
      </c>
      <c r="J232" s="86" t="str">
        <f t="shared" si="37"/>
        <v>45-54|5</v>
      </c>
      <c r="K232" s="86">
        <v>1</v>
      </c>
      <c r="L232" s="89" t="s">
        <v>41</v>
      </c>
      <c r="O232" s="87" t="s">
        <v>65</v>
      </c>
      <c r="P232" s="86">
        <v>31</v>
      </c>
      <c r="Q232" s="86" t="str">
        <f t="shared" si="38"/>
        <v>30-34|31</v>
      </c>
      <c r="R232" s="86">
        <v>11</v>
      </c>
      <c r="S232" s="86" t="s">
        <v>51</v>
      </c>
      <c r="V232" s="87" t="s">
        <v>69</v>
      </c>
      <c r="W232" s="86">
        <v>11</v>
      </c>
      <c r="X232" s="86" t="str">
        <f t="shared" si="39"/>
        <v>65-69|11</v>
      </c>
      <c r="Y232" s="86">
        <v>8</v>
      </c>
      <c r="Z232" s="86" t="s">
        <v>48</v>
      </c>
      <c r="AC232" s="87" t="s">
        <v>64</v>
      </c>
      <c r="AD232" s="86">
        <v>53</v>
      </c>
      <c r="AE232" s="86" t="str">
        <f t="shared" si="40"/>
        <v>25-29|53</v>
      </c>
      <c r="AF232" s="86">
        <v>17</v>
      </c>
      <c r="AG232" s="86" t="s">
        <v>57</v>
      </c>
      <c r="AJ232" s="87" t="s">
        <v>70</v>
      </c>
      <c r="AK232" s="86">
        <v>20</v>
      </c>
      <c r="AL232" s="86" t="str">
        <f t="shared" si="41"/>
        <v>70-74|20</v>
      </c>
      <c r="AM232" s="86">
        <v>16</v>
      </c>
      <c r="AN232" s="86" t="s">
        <v>56</v>
      </c>
      <c r="AQ232" s="87" t="s">
        <v>64</v>
      </c>
      <c r="AR232" s="86">
        <v>44</v>
      </c>
      <c r="AS232" s="86" t="str">
        <f t="shared" si="42"/>
        <v>25-29|44</v>
      </c>
      <c r="AT232" s="86">
        <v>14</v>
      </c>
      <c r="AU232" s="86" t="s">
        <v>54</v>
      </c>
      <c r="AX232" s="87" t="s">
        <v>69</v>
      </c>
      <c r="AY232" s="86">
        <v>11</v>
      </c>
      <c r="AZ232" s="86" t="str">
        <f t="shared" si="43"/>
        <v>65-69|11</v>
      </c>
      <c r="BA232" s="89">
        <v>10</v>
      </c>
      <c r="BB232" s="86" t="s">
        <v>50</v>
      </c>
      <c r="BE232" s="87" t="s">
        <v>803</v>
      </c>
      <c r="BF232" s="86">
        <v>91</v>
      </c>
      <c r="BG232" s="86" t="str">
        <f t="shared" si="44"/>
        <v>18-19|91</v>
      </c>
      <c r="BH232" s="86">
        <v>13</v>
      </c>
      <c r="BI232" s="86" t="s">
        <v>53</v>
      </c>
    </row>
    <row r="233" spans="1:82">
      <c r="A233" s="87" t="s">
        <v>64</v>
      </c>
      <c r="B233" s="86">
        <v>27</v>
      </c>
      <c r="C233" s="86" t="str">
        <f t="shared" si="36"/>
        <v>25-29|27</v>
      </c>
      <c r="D233" s="86">
        <v>6</v>
      </c>
      <c r="E233" s="86" t="s">
        <v>46</v>
      </c>
      <c r="H233" s="87" t="s">
        <v>67</v>
      </c>
      <c r="I233" s="86">
        <v>6</v>
      </c>
      <c r="J233" s="86" t="str">
        <f t="shared" si="37"/>
        <v>45-54|6</v>
      </c>
      <c r="K233" s="86">
        <v>1</v>
      </c>
      <c r="L233" s="89" t="s">
        <v>41</v>
      </c>
      <c r="O233" s="87" t="s">
        <v>65</v>
      </c>
      <c r="P233" s="86">
        <v>32</v>
      </c>
      <c r="Q233" s="86" t="str">
        <f t="shared" si="38"/>
        <v>30-34|32</v>
      </c>
      <c r="R233" s="86">
        <v>12</v>
      </c>
      <c r="S233" s="86" t="s">
        <v>52</v>
      </c>
      <c r="V233" s="87" t="s">
        <v>69</v>
      </c>
      <c r="W233" s="86">
        <v>12</v>
      </c>
      <c r="X233" s="86" t="str">
        <f t="shared" si="39"/>
        <v>65-69|12</v>
      </c>
      <c r="Y233" s="86">
        <v>9</v>
      </c>
      <c r="Z233" s="86" t="s">
        <v>49</v>
      </c>
      <c r="AC233" s="87" t="s">
        <v>64</v>
      </c>
      <c r="AD233" s="86">
        <v>54</v>
      </c>
      <c r="AE233" s="86" t="str">
        <f t="shared" si="40"/>
        <v>25-29|54</v>
      </c>
      <c r="AF233" s="86">
        <v>18</v>
      </c>
      <c r="AG233" s="86" t="s">
        <v>58</v>
      </c>
      <c r="AJ233" s="87" t="s">
        <v>70</v>
      </c>
      <c r="AK233" s="86">
        <v>21</v>
      </c>
      <c r="AL233" s="86" t="str">
        <f t="shared" si="41"/>
        <v>70-74|21</v>
      </c>
      <c r="AM233" s="86">
        <v>17</v>
      </c>
      <c r="AN233" s="86" t="s">
        <v>57</v>
      </c>
      <c r="AQ233" s="87" t="s">
        <v>64</v>
      </c>
      <c r="AR233" s="86">
        <v>45</v>
      </c>
      <c r="AS233" s="86" t="str">
        <f t="shared" si="42"/>
        <v>25-29|45</v>
      </c>
      <c r="AT233" s="86">
        <v>14</v>
      </c>
      <c r="AU233" s="86" t="s">
        <v>54</v>
      </c>
      <c r="AX233" s="87" t="s">
        <v>69</v>
      </c>
      <c r="AY233" s="86">
        <v>12</v>
      </c>
      <c r="AZ233" s="86" t="str">
        <f t="shared" si="43"/>
        <v>65-69|12</v>
      </c>
      <c r="BA233" s="89">
        <v>10</v>
      </c>
      <c r="BB233" s="86" t="s">
        <v>50</v>
      </c>
      <c r="BE233" s="87" t="s">
        <v>803</v>
      </c>
      <c r="BF233" s="86">
        <v>92</v>
      </c>
      <c r="BG233" s="86" t="str">
        <f t="shared" si="44"/>
        <v>18-19|92</v>
      </c>
      <c r="BH233" s="86">
        <v>14</v>
      </c>
      <c r="BI233" s="86" t="s">
        <v>54</v>
      </c>
    </row>
    <row r="234" spans="1:82">
      <c r="A234" s="87" t="s">
        <v>64</v>
      </c>
      <c r="B234" s="86">
        <v>28</v>
      </c>
      <c r="C234" s="86" t="str">
        <f t="shared" si="36"/>
        <v>25-29|28</v>
      </c>
      <c r="D234" s="86">
        <v>6</v>
      </c>
      <c r="E234" s="86" t="s">
        <v>46</v>
      </c>
      <c r="H234" s="87" t="s">
        <v>67</v>
      </c>
      <c r="I234" s="86">
        <v>7</v>
      </c>
      <c r="J234" s="86" t="str">
        <f t="shared" si="37"/>
        <v>45-54|7</v>
      </c>
      <c r="K234" s="86">
        <v>2</v>
      </c>
      <c r="L234" s="86" t="s">
        <v>42</v>
      </c>
      <c r="O234" s="87" t="s">
        <v>65</v>
      </c>
      <c r="P234" s="86">
        <v>33</v>
      </c>
      <c r="Q234" s="86" t="str">
        <f t="shared" si="38"/>
        <v>30-34|33</v>
      </c>
      <c r="R234" s="86">
        <v>12</v>
      </c>
      <c r="S234" s="86" t="s">
        <v>52</v>
      </c>
      <c r="V234" s="87" t="s">
        <v>69</v>
      </c>
      <c r="W234" s="86">
        <v>13</v>
      </c>
      <c r="X234" s="86" t="str">
        <f t="shared" si="39"/>
        <v>65-69|13</v>
      </c>
      <c r="Y234" s="86">
        <v>10</v>
      </c>
      <c r="Z234" s="86" t="s">
        <v>50</v>
      </c>
      <c r="AC234" s="87" t="s">
        <v>64</v>
      </c>
      <c r="AD234" s="86">
        <v>55</v>
      </c>
      <c r="AE234" s="86" t="str">
        <f t="shared" si="40"/>
        <v>25-29|55</v>
      </c>
      <c r="AF234" s="86">
        <v>19</v>
      </c>
      <c r="AG234" s="86" t="s">
        <v>59</v>
      </c>
      <c r="AJ234" s="87" t="s">
        <v>70</v>
      </c>
      <c r="AK234" s="86">
        <v>22</v>
      </c>
      <c r="AL234" s="86" t="str">
        <f t="shared" si="41"/>
        <v>70-74|22</v>
      </c>
      <c r="AM234" s="86">
        <v>19</v>
      </c>
      <c r="AN234" s="86" t="s">
        <v>59</v>
      </c>
      <c r="AQ234" s="87" t="s">
        <v>64</v>
      </c>
      <c r="AR234" s="86">
        <v>46</v>
      </c>
      <c r="AS234" s="86" t="str">
        <f t="shared" si="42"/>
        <v>25-29|46</v>
      </c>
      <c r="AT234" s="86">
        <v>15</v>
      </c>
      <c r="AU234" s="86" t="s">
        <v>55</v>
      </c>
      <c r="AX234" s="87" t="s">
        <v>69</v>
      </c>
      <c r="AY234" s="86">
        <v>13</v>
      </c>
      <c r="AZ234" s="86" t="str">
        <f t="shared" si="43"/>
        <v>65-69|13</v>
      </c>
      <c r="BA234" s="89">
        <v>11</v>
      </c>
      <c r="BB234" s="86" t="s">
        <v>51</v>
      </c>
      <c r="BE234" s="87" t="s">
        <v>803</v>
      </c>
      <c r="BF234" s="86">
        <v>93</v>
      </c>
      <c r="BG234" s="86" t="str">
        <f t="shared" si="44"/>
        <v>18-19|93</v>
      </c>
      <c r="BH234" s="86">
        <v>14</v>
      </c>
      <c r="BI234" s="86" t="s">
        <v>54</v>
      </c>
    </row>
    <row r="235" spans="1:82">
      <c r="A235" s="87" t="s">
        <v>64</v>
      </c>
      <c r="B235" s="86">
        <v>29</v>
      </c>
      <c r="C235" s="86" t="str">
        <f t="shared" si="36"/>
        <v>25-29|29</v>
      </c>
      <c r="D235" s="86">
        <v>7</v>
      </c>
      <c r="E235" s="86" t="s">
        <v>47</v>
      </c>
      <c r="H235" s="87" t="s">
        <v>67</v>
      </c>
      <c r="I235" s="86">
        <v>8</v>
      </c>
      <c r="J235" s="86" t="str">
        <f t="shared" si="37"/>
        <v>45-54|8</v>
      </c>
      <c r="K235" s="86">
        <v>2</v>
      </c>
      <c r="L235" s="86" t="s">
        <v>42</v>
      </c>
      <c r="O235" s="87" t="s">
        <v>65</v>
      </c>
      <c r="P235" s="86">
        <v>34</v>
      </c>
      <c r="Q235" s="86" t="str">
        <f t="shared" si="38"/>
        <v>30-34|34</v>
      </c>
      <c r="R235" s="86">
        <v>13</v>
      </c>
      <c r="S235" s="86" t="s">
        <v>53</v>
      </c>
      <c r="V235" s="87" t="s">
        <v>69</v>
      </c>
      <c r="W235" s="86">
        <v>14</v>
      </c>
      <c r="X235" s="86" t="str">
        <f t="shared" si="39"/>
        <v>65-69|14</v>
      </c>
      <c r="Y235" s="86">
        <v>10</v>
      </c>
      <c r="Z235" s="86" t="s">
        <v>50</v>
      </c>
      <c r="AC235" s="87" t="s">
        <v>64</v>
      </c>
      <c r="AD235" s="86">
        <v>56</v>
      </c>
      <c r="AE235" s="86" t="str">
        <f t="shared" si="40"/>
        <v>25-29|56</v>
      </c>
      <c r="AF235" s="86">
        <v>19</v>
      </c>
      <c r="AG235" s="86" t="s">
        <v>59</v>
      </c>
      <c r="AJ235" s="93" t="s">
        <v>71</v>
      </c>
      <c r="AK235" s="86">
        <v>0</v>
      </c>
      <c r="AL235" s="86" t="str">
        <f t="shared" si="41"/>
        <v>75-79|0</v>
      </c>
      <c r="AM235" s="86">
        <v>1</v>
      </c>
      <c r="AN235" s="86" t="s">
        <v>41</v>
      </c>
      <c r="AQ235" s="87" t="s">
        <v>64</v>
      </c>
      <c r="AR235" s="86">
        <v>47</v>
      </c>
      <c r="AS235" s="86" t="str">
        <f t="shared" si="42"/>
        <v>25-29|47</v>
      </c>
      <c r="AT235" s="86">
        <v>15</v>
      </c>
      <c r="AU235" s="86" t="s">
        <v>55</v>
      </c>
      <c r="AX235" s="87" t="s">
        <v>69</v>
      </c>
      <c r="AY235" s="86">
        <v>14</v>
      </c>
      <c r="AZ235" s="86" t="str">
        <f t="shared" si="43"/>
        <v>65-69|14</v>
      </c>
      <c r="BA235" s="89">
        <v>12</v>
      </c>
      <c r="BB235" s="86" t="s">
        <v>52</v>
      </c>
      <c r="BE235" s="87" t="s">
        <v>803</v>
      </c>
      <c r="BF235" s="86">
        <v>94</v>
      </c>
      <c r="BG235" s="86" t="str">
        <f t="shared" si="44"/>
        <v>18-19|94</v>
      </c>
      <c r="BH235" s="86">
        <v>14</v>
      </c>
      <c r="BI235" s="86" t="s">
        <v>54</v>
      </c>
    </row>
    <row r="236" spans="1:82">
      <c r="A236" s="87" t="s">
        <v>64</v>
      </c>
      <c r="B236" s="86">
        <v>30</v>
      </c>
      <c r="C236" s="86" t="str">
        <f t="shared" si="36"/>
        <v>25-29|30</v>
      </c>
      <c r="D236" s="86">
        <v>7</v>
      </c>
      <c r="E236" s="86" t="s">
        <v>47</v>
      </c>
      <c r="H236" s="87" t="s">
        <v>67</v>
      </c>
      <c r="I236" s="86">
        <v>9</v>
      </c>
      <c r="J236" s="86" t="str">
        <f t="shared" si="37"/>
        <v>45-54|9</v>
      </c>
      <c r="K236" s="86">
        <v>3</v>
      </c>
      <c r="L236" s="86" t="s">
        <v>43</v>
      </c>
      <c r="O236" s="87" t="s">
        <v>65</v>
      </c>
      <c r="P236" s="86">
        <v>35</v>
      </c>
      <c r="Q236" s="86" t="str">
        <f t="shared" si="38"/>
        <v>30-34|35</v>
      </c>
      <c r="R236" s="86">
        <v>13</v>
      </c>
      <c r="S236" s="86" t="s">
        <v>53</v>
      </c>
      <c r="V236" s="87" t="s">
        <v>69</v>
      </c>
      <c r="W236" s="86">
        <v>15</v>
      </c>
      <c r="X236" s="86" t="str">
        <f t="shared" si="39"/>
        <v>65-69|15</v>
      </c>
      <c r="Y236" s="86">
        <v>11</v>
      </c>
      <c r="Z236" s="86" t="s">
        <v>51</v>
      </c>
      <c r="AC236" s="87" t="s">
        <v>64</v>
      </c>
      <c r="AD236" s="86">
        <v>57</v>
      </c>
      <c r="AE236" s="86" t="str">
        <f t="shared" si="40"/>
        <v>25-29|57</v>
      </c>
      <c r="AF236" s="86">
        <v>19</v>
      </c>
      <c r="AG236" s="86" t="s">
        <v>59</v>
      </c>
      <c r="AJ236" s="87" t="s">
        <v>71</v>
      </c>
      <c r="AK236" s="86">
        <v>1</v>
      </c>
      <c r="AL236" s="86" t="str">
        <f t="shared" si="41"/>
        <v>75-79|1</v>
      </c>
      <c r="AM236" s="86">
        <v>1</v>
      </c>
      <c r="AN236" s="86" t="s">
        <v>41</v>
      </c>
      <c r="AQ236" s="87" t="s">
        <v>64</v>
      </c>
      <c r="AR236" s="86">
        <v>48</v>
      </c>
      <c r="AS236" s="86" t="str">
        <f t="shared" si="42"/>
        <v>25-29|48</v>
      </c>
      <c r="AT236" s="86">
        <v>16</v>
      </c>
      <c r="AU236" s="86" t="s">
        <v>56</v>
      </c>
      <c r="AX236" s="87" t="s">
        <v>69</v>
      </c>
      <c r="AY236" s="86">
        <v>15</v>
      </c>
      <c r="AZ236" s="86" t="str">
        <f t="shared" si="43"/>
        <v>65-69|15</v>
      </c>
      <c r="BA236" s="89">
        <v>13</v>
      </c>
      <c r="BB236" s="86" t="s">
        <v>53</v>
      </c>
      <c r="BE236" s="87" t="s">
        <v>803</v>
      </c>
      <c r="BF236" s="86">
        <v>95</v>
      </c>
      <c r="BG236" s="86" t="str">
        <f t="shared" si="44"/>
        <v>18-19|95</v>
      </c>
      <c r="BH236" s="86">
        <v>14</v>
      </c>
      <c r="BI236" s="86" t="s">
        <v>54</v>
      </c>
    </row>
    <row r="237" spans="1:82">
      <c r="A237" s="87" t="s">
        <v>64</v>
      </c>
      <c r="B237" s="86">
        <v>31</v>
      </c>
      <c r="C237" s="86" t="str">
        <f t="shared" si="36"/>
        <v>25-29|31</v>
      </c>
      <c r="D237" s="86">
        <v>7</v>
      </c>
      <c r="E237" s="86" t="s">
        <v>47</v>
      </c>
      <c r="H237" s="87" t="s">
        <v>67</v>
      </c>
      <c r="I237" s="86">
        <v>10</v>
      </c>
      <c r="J237" s="86" t="str">
        <f t="shared" si="37"/>
        <v>45-54|10</v>
      </c>
      <c r="K237" s="86">
        <v>3</v>
      </c>
      <c r="L237" s="86" t="s">
        <v>43</v>
      </c>
      <c r="O237" s="87" t="s">
        <v>65</v>
      </c>
      <c r="P237" s="86">
        <v>36</v>
      </c>
      <c r="Q237" s="86" t="str">
        <f t="shared" si="38"/>
        <v>30-34|36</v>
      </c>
      <c r="R237" s="86">
        <v>14</v>
      </c>
      <c r="S237" s="86" t="s">
        <v>54</v>
      </c>
      <c r="V237" s="87" t="s">
        <v>69</v>
      </c>
      <c r="W237" s="86">
        <v>16</v>
      </c>
      <c r="X237" s="86" t="str">
        <f t="shared" si="39"/>
        <v>65-69|16</v>
      </c>
      <c r="Y237" s="86">
        <v>11</v>
      </c>
      <c r="Z237" s="86" t="s">
        <v>51</v>
      </c>
      <c r="AC237" s="93" t="s">
        <v>65</v>
      </c>
      <c r="AD237" s="86">
        <v>0</v>
      </c>
      <c r="AE237" s="86" t="str">
        <f t="shared" si="40"/>
        <v>30-34|0</v>
      </c>
      <c r="AF237" s="86">
        <v>1</v>
      </c>
      <c r="AG237" s="86" t="s">
        <v>41</v>
      </c>
      <c r="AJ237" s="87" t="s">
        <v>71</v>
      </c>
      <c r="AK237" s="86">
        <v>2</v>
      </c>
      <c r="AL237" s="86" t="str">
        <f t="shared" si="41"/>
        <v>75-79|2</v>
      </c>
      <c r="AM237" s="86">
        <v>1</v>
      </c>
      <c r="AN237" s="86" t="s">
        <v>41</v>
      </c>
      <c r="AQ237" s="87" t="s">
        <v>64</v>
      </c>
      <c r="AR237" s="86">
        <v>49</v>
      </c>
      <c r="AS237" s="86" t="str">
        <f t="shared" si="42"/>
        <v>25-29|49</v>
      </c>
      <c r="AT237" s="86">
        <v>16</v>
      </c>
      <c r="AU237" s="86" t="s">
        <v>56</v>
      </c>
      <c r="AX237" s="87" t="s">
        <v>69</v>
      </c>
      <c r="AY237" s="86">
        <v>16</v>
      </c>
      <c r="AZ237" s="86" t="str">
        <f t="shared" si="43"/>
        <v>65-69|16</v>
      </c>
      <c r="BA237" s="89">
        <v>14</v>
      </c>
      <c r="BB237" s="86" t="s">
        <v>54</v>
      </c>
      <c r="BE237" s="87" t="s">
        <v>803</v>
      </c>
      <c r="BF237" s="86">
        <v>96</v>
      </c>
      <c r="BG237" s="86" t="str">
        <f t="shared" si="44"/>
        <v>18-19|96</v>
      </c>
      <c r="BH237" s="86">
        <v>15</v>
      </c>
      <c r="BI237" s="86" t="s">
        <v>55</v>
      </c>
    </row>
    <row r="238" spans="1:82">
      <c r="A238" s="87" t="s">
        <v>64</v>
      </c>
      <c r="B238" s="86">
        <v>32</v>
      </c>
      <c r="C238" s="86" t="str">
        <f t="shared" si="36"/>
        <v>25-29|32</v>
      </c>
      <c r="D238" s="86">
        <v>7</v>
      </c>
      <c r="E238" s="86" t="s">
        <v>47</v>
      </c>
      <c r="H238" s="87" t="s">
        <v>67</v>
      </c>
      <c r="I238" s="86">
        <v>11</v>
      </c>
      <c r="J238" s="86" t="str">
        <f t="shared" si="37"/>
        <v>45-54|11</v>
      </c>
      <c r="K238" s="86">
        <v>3</v>
      </c>
      <c r="L238" s="86" t="s">
        <v>43</v>
      </c>
      <c r="O238" s="87" t="s">
        <v>65</v>
      </c>
      <c r="P238" s="86">
        <v>37</v>
      </c>
      <c r="Q238" s="86" t="str">
        <f t="shared" si="38"/>
        <v>30-34|37</v>
      </c>
      <c r="R238" s="86">
        <v>15</v>
      </c>
      <c r="S238" s="86" t="s">
        <v>55</v>
      </c>
      <c r="V238" s="87" t="s">
        <v>69</v>
      </c>
      <c r="W238" s="86">
        <v>17</v>
      </c>
      <c r="X238" s="86" t="str">
        <f t="shared" si="39"/>
        <v>65-69|17</v>
      </c>
      <c r="Y238" s="86">
        <v>12</v>
      </c>
      <c r="Z238" s="86" t="s">
        <v>52</v>
      </c>
      <c r="AC238" s="87" t="s">
        <v>65</v>
      </c>
      <c r="AD238" s="86">
        <v>1</v>
      </c>
      <c r="AE238" s="86" t="str">
        <f t="shared" si="40"/>
        <v>30-34|1</v>
      </c>
      <c r="AF238" s="86">
        <v>1</v>
      </c>
      <c r="AG238" s="86" t="s">
        <v>41</v>
      </c>
      <c r="AJ238" s="87" t="s">
        <v>71</v>
      </c>
      <c r="AK238" s="86">
        <v>3</v>
      </c>
      <c r="AL238" s="86" t="str">
        <f t="shared" si="41"/>
        <v>75-79|3</v>
      </c>
      <c r="AM238" s="86">
        <v>1</v>
      </c>
      <c r="AN238" s="86" t="s">
        <v>41</v>
      </c>
      <c r="AQ238" s="87" t="s">
        <v>64</v>
      </c>
      <c r="AR238" s="86">
        <v>50</v>
      </c>
      <c r="AS238" s="86" t="str">
        <f t="shared" si="42"/>
        <v>25-29|50</v>
      </c>
      <c r="AT238" s="86">
        <v>17</v>
      </c>
      <c r="AU238" s="86" t="s">
        <v>57</v>
      </c>
      <c r="AX238" s="87" t="s">
        <v>69</v>
      </c>
      <c r="AY238" s="86">
        <v>17</v>
      </c>
      <c r="AZ238" s="86" t="str">
        <f t="shared" si="43"/>
        <v>65-69|17</v>
      </c>
      <c r="BA238" s="89">
        <v>14</v>
      </c>
      <c r="BB238" s="86" t="s">
        <v>54</v>
      </c>
      <c r="BE238" s="87" t="s">
        <v>803</v>
      </c>
      <c r="BF238" s="86">
        <v>97</v>
      </c>
      <c r="BG238" s="86" t="str">
        <f t="shared" si="44"/>
        <v>18-19|97</v>
      </c>
      <c r="BH238" s="86">
        <v>15</v>
      </c>
      <c r="BI238" s="86" t="s">
        <v>55</v>
      </c>
    </row>
    <row r="239" spans="1:82">
      <c r="A239" s="87" t="s">
        <v>64</v>
      </c>
      <c r="B239" s="86">
        <v>33</v>
      </c>
      <c r="C239" s="86" t="str">
        <f t="shared" si="36"/>
        <v>25-29|33</v>
      </c>
      <c r="D239" s="86">
        <v>7</v>
      </c>
      <c r="E239" s="86" t="s">
        <v>47</v>
      </c>
      <c r="H239" s="87" t="s">
        <v>67</v>
      </c>
      <c r="I239" s="86">
        <v>12</v>
      </c>
      <c r="J239" s="86" t="str">
        <f t="shared" si="37"/>
        <v>45-54|12</v>
      </c>
      <c r="K239" s="86">
        <v>4</v>
      </c>
      <c r="L239" s="86" t="s">
        <v>44</v>
      </c>
      <c r="O239" s="87" t="s">
        <v>65</v>
      </c>
      <c r="P239" s="86">
        <v>38</v>
      </c>
      <c r="Q239" s="86" t="str">
        <f t="shared" si="38"/>
        <v>30-34|38</v>
      </c>
      <c r="R239" s="86">
        <v>15</v>
      </c>
      <c r="S239" s="86" t="s">
        <v>55</v>
      </c>
      <c r="V239" s="87" t="s">
        <v>69</v>
      </c>
      <c r="W239" s="86">
        <v>18</v>
      </c>
      <c r="X239" s="86" t="str">
        <f t="shared" si="39"/>
        <v>65-69|18</v>
      </c>
      <c r="Y239" s="86">
        <v>13</v>
      </c>
      <c r="Z239" s="86" t="s">
        <v>53</v>
      </c>
      <c r="AC239" s="87" t="s">
        <v>65</v>
      </c>
      <c r="AD239" s="86">
        <v>2</v>
      </c>
      <c r="AE239" s="86" t="str">
        <f t="shared" si="40"/>
        <v>30-34|2</v>
      </c>
      <c r="AF239" s="86">
        <v>1</v>
      </c>
      <c r="AG239" s="86" t="s">
        <v>41</v>
      </c>
      <c r="AJ239" s="87" t="s">
        <v>71</v>
      </c>
      <c r="AK239" s="86">
        <v>4</v>
      </c>
      <c r="AL239" s="86" t="str">
        <f t="shared" si="41"/>
        <v>75-79|4</v>
      </c>
      <c r="AM239" s="86">
        <v>2</v>
      </c>
      <c r="AN239" s="86" t="s">
        <v>42</v>
      </c>
      <c r="AQ239" s="87" t="s">
        <v>64</v>
      </c>
      <c r="AR239" s="86">
        <v>51</v>
      </c>
      <c r="AS239" s="86" t="str">
        <f t="shared" si="42"/>
        <v>25-29|51</v>
      </c>
      <c r="AT239" s="86">
        <v>17</v>
      </c>
      <c r="AU239" s="86" t="s">
        <v>57</v>
      </c>
      <c r="AX239" s="87" t="s">
        <v>69</v>
      </c>
      <c r="AY239" s="86">
        <v>18</v>
      </c>
      <c r="AZ239" s="86" t="str">
        <f t="shared" si="43"/>
        <v>65-69|18</v>
      </c>
      <c r="BA239" s="89">
        <v>15</v>
      </c>
      <c r="BB239" s="86" t="s">
        <v>55</v>
      </c>
      <c r="BE239" s="87" t="s">
        <v>803</v>
      </c>
      <c r="BF239" s="86">
        <v>98</v>
      </c>
      <c r="BG239" s="86" t="str">
        <f t="shared" si="44"/>
        <v>18-19|98</v>
      </c>
      <c r="BH239" s="86">
        <v>15</v>
      </c>
      <c r="BI239" s="86" t="s">
        <v>55</v>
      </c>
    </row>
    <row r="240" spans="1:82">
      <c r="A240" s="87" t="s">
        <v>64</v>
      </c>
      <c r="B240" s="86">
        <v>34</v>
      </c>
      <c r="C240" s="86" t="str">
        <f t="shared" si="36"/>
        <v>25-29|34</v>
      </c>
      <c r="D240" s="86">
        <v>7</v>
      </c>
      <c r="E240" s="86" t="s">
        <v>47</v>
      </c>
      <c r="H240" s="87" t="s">
        <v>67</v>
      </c>
      <c r="I240" s="86">
        <v>13</v>
      </c>
      <c r="J240" s="86" t="str">
        <f t="shared" si="37"/>
        <v>45-54|13</v>
      </c>
      <c r="K240" s="86">
        <v>4</v>
      </c>
      <c r="L240" s="86" t="s">
        <v>44</v>
      </c>
      <c r="O240" s="87" t="s">
        <v>65</v>
      </c>
      <c r="P240" s="86">
        <v>39</v>
      </c>
      <c r="Q240" s="86" t="str">
        <f t="shared" si="38"/>
        <v>30-34|39</v>
      </c>
      <c r="R240" s="86">
        <v>16</v>
      </c>
      <c r="S240" s="86" t="s">
        <v>56</v>
      </c>
      <c r="V240" s="87" t="s">
        <v>69</v>
      </c>
      <c r="W240" s="86">
        <v>19</v>
      </c>
      <c r="X240" s="86" t="str">
        <f t="shared" si="39"/>
        <v>65-69|19</v>
      </c>
      <c r="Y240" s="86">
        <v>13</v>
      </c>
      <c r="Z240" s="86" t="s">
        <v>53</v>
      </c>
      <c r="AC240" s="87" t="s">
        <v>65</v>
      </c>
      <c r="AD240" s="86">
        <v>3</v>
      </c>
      <c r="AE240" s="86" t="str">
        <f t="shared" si="40"/>
        <v>30-34|3</v>
      </c>
      <c r="AF240" s="86">
        <v>1</v>
      </c>
      <c r="AG240" s="86" t="s">
        <v>41</v>
      </c>
      <c r="AJ240" s="87" t="s">
        <v>71</v>
      </c>
      <c r="AK240" s="86">
        <v>5</v>
      </c>
      <c r="AL240" s="86" t="str">
        <f t="shared" si="41"/>
        <v>75-79|5</v>
      </c>
      <c r="AM240" s="86">
        <v>3</v>
      </c>
      <c r="AN240" s="86" t="s">
        <v>43</v>
      </c>
      <c r="AQ240" s="87" t="s">
        <v>64</v>
      </c>
      <c r="AR240" s="86">
        <v>52</v>
      </c>
      <c r="AS240" s="86" t="str">
        <f t="shared" si="42"/>
        <v>25-29|52</v>
      </c>
      <c r="AT240" s="86">
        <v>18</v>
      </c>
      <c r="AU240" s="86" t="s">
        <v>58</v>
      </c>
      <c r="AX240" s="87" t="s">
        <v>69</v>
      </c>
      <c r="AY240" s="86">
        <v>19</v>
      </c>
      <c r="AZ240" s="86" t="str">
        <f t="shared" si="43"/>
        <v>65-69|19</v>
      </c>
      <c r="BA240" s="89">
        <v>16</v>
      </c>
      <c r="BB240" s="86" t="s">
        <v>56</v>
      </c>
      <c r="BE240" s="87" t="s">
        <v>803</v>
      </c>
      <c r="BF240" s="86">
        <v>99</v>
      </c>
      <c r="BG240" s="86" t="str">
        <f t="shared" si="44"/>
        <v>18-19|99</v>
      </c>
      <c r="BH240" s="86">
        <v>15</v>
      </c>
      <c r="BI240" s="86" t="s">
        <v>55</v>
      </c>
    </row>
    <row r="241" spans="1:61">
      <c r="A241" s="87" t="s">
        <v>64</v>
      </c>
      <c r="B241" s="86">
        <v>35</v>
      </c>
      <c r="C241" s="86" t="str">
        <f t="shared" si="36"/>
        <v>25-29|35</v>
      </c>
      <c r="D241" s="86">
        <v>8</v>
      </c>
      <c r="E241" s="86" t="s">
        <v>48</v>
      </c>
      <c r="H241" s="87" t="s">
        <v>67</v>
      </c>
      <c r="I241" s="86">
        <v>14</v>
      </c>
      <c r="J241" s="86" t="str">
        <f t="shared" si="37"/>
        <v>45-54|14</v>
      </c>
      <c r="K241" s="86">
        <v>5</v>
      </c>
      <c r="L241" s="86" t="s">
        <v>45</v>
      </c>
      <c r="O241" s="87" t="s">
        <v>65</v>
      </c>
      <c r="P241" s="86">
        <v>40</v>
      </c>
      <c r="Q241" s="86" t="str">
        <f t="shared" si="38"/>
        <v>30-34|40</v>
      </c>
      <c r="R241" s="86">
        <v>17</v>
      </c>
      <c r="S241" s="86" t="s">
        <v>57</v>
      </c>
      <c r="V241" s="87" t="s">
        <v>69</v>
      </c>
      <c r="W241" s="86">
        <v>20</v>
      </c>
      <c r="X241" s="86" t="str">
        <f t="shared" si="39"/>
        <v>65-69|20</v>
      </c>
      <c r="Y241" s="86">
        <v>14</v>
      </c>
      <c r="Z241" s="89" t="s">
        <v>54</v>
      </c>
      <c r="AC241" s="87" t="s">
        <v>65</v>
      </c>
      <c r="AD241" s="86">
        <v>4</v>
      </c>
      <c r="AE241" s="86" t="str">
        <f t="shared" si="40"/>
        <v>30-34|4</v>
      </c>
      <c r="AF241" s="86">
        <v>2</v>
      </c>
      <c r="AG241" s="86" t="s">
        <v>42</v>
      </c>
      <c r="AJ241" s="87" t="s">
        <v>71</v>
      </c>
      <c r="AK241" s="86">
        <v>6</v>
      </c>
      <c r="AL241" s="86" t="str">
        <f t="shared" si="41"/>
        <v>75-79|6</v>
      </c>
      <c r="AM241" s="86">
        <v>4</v>
      </c>
      <c r="AN241" s="86" t="s">
        <v>44</v>
      </c>
      <c r="AQ241" s="87" t="s">
        <v>64</v>
      </c>
      <c r="AR241" s="86">
        <v>53</v>
      </c>
      <c r="AS241" s="86" t="str">
        <f t="shared" si="42"/>
        <v>25-29|53</v>
      </c>
      <c r="AT241" s="86">
        <v>18</v>
      </c>
      <c r="AU241" s="86" t="s">
        <v>58</v>
      </c>
      <c r="AX241" s="87" t="s">
        <v>69</v>
      </c>
      <c r="AY241" s="86">
        <v>20</v>
      </c>
      <c r="AZ241" s="86" t="str">
        <f t="shared" si="43"/>
        <v>65-69|20</v>
      </c>
      <c r="BA241" s="89">
        <v>17</v>
      </c>
      <c r="BB241" s="86" t="s">
        <v>57</v>
      </c>
      <c r="BE241" s="87" t="s">
        <v>803</v>
      </c>
      <c r="BF241" s="86">
        <v>100</v>
      </c>
      <c r="BG241" s="86" t="str">
        <f t="shared" si="44"/>
        <v>18-19|100</v>
      </c>
      <c r="BH241" s="86">
        <v>15</v>
      </c>
      <c r="BI241" s="86" t="s">
        <v>55</v>
      </c>
    </row>
    <row r="242" spans="1:61">
      <c r="A242" s="87" t="s">
        <v>64</v>
      </c>
      <c r="B242" s="86">
        <v>36</v>
      </c>
      <c r="C242" s="86" t="str">
        <f t="shared" si="36"/>
        <v>25-29|36</v>
      </c>
      <c r="D242" s="86">
        <v>8</v>
      </c>
      <c r="E242" s="86" t="s">
        <v>48</v>
      </c>
      <c r="H242" s="87" t="s">
        <v>67</v>
      </c>
      <c r="I242" s="86">
        <v>15</v>
      </c>
      <c r="J242" s="86" t="str">
        <f t="shared" si="37"/>
        <v>45-54|15</v>
      </c>
      <c r="K242" s="86">
        <v>5</v>
      </c>
      <c r="L242" s="86" t="s">
        <v>45</v>
      </c>
      <c r="O242" s="87" t="s">
        <v>65</v>
      </c>
      <c r="P242" s="86">
        <v>41</v>
      </c>
      <c r="Q242" s="86" t="str">
        <f t="shared" si="38"/>
        <v>30-34|41</v>
      </c>
      <c r="R242" s="86">
        <v>17</v>
      </c>
      <c r="S242" s="86" t="s">
        <v>57</v>
      </c>
      <c r="V242" s="87" t="s">
        <v>69</v>
      </c>
      <c r="W242" s="86">
        <v>21</v>
      </c>
      <c r="X242" s="86" t="str">
        <f t="shared" si="39"/>
        <v>65-69|21</v>
      </c>
      <c r="Y242" s="86">
        <v>14</v>
      </c>
      <c r="Z242" s="89" t="s">
        <v>54</v>
      </c>
      <c r="AC242" s="87" t="s">
        <v>65</v>
      </c>
      <c r="AD242" s="86">
        <v>5</v>
      </c>
      <c r="AE242" s="86" t="str">
        <f t="shared" si="40"/>
        <v>30-34|5</v>
      </c>
      <c r="AF242" s="86">
        <v>2</v>
      </c>
      <c r="AG242" s="86" t="s">
        <v>42</v>
      </c>
      <c r="AJ242" s="87" t="s">
        <v>71</v>
      </c>
      <c r="AK242" s="86">
        <v>7</v>
      </c>
      <c r="AL242" s="86" t="str">
        <f t="shared" si="41"/>
        <v>75-79|7</v>
      </c>
      <c r="AM242" s="86">
        <v>5</v>
      </c>
      <c r="AN242" s="86" t="s">
        <v>45</v>
      </c>
      <c r="AQ242" s="87" t="s">
        <v>64</v>
      </c>
      <c r="AR242" s="86">
        <v>54</v>
      </c>
      <c r="AS242" s="86" t="str">
        <f t="shared" si="42"/>
        <v>25-29|54</v>
      </c>
      <c r="AT242" s="86">
        <v>19</v>
      </c>
      <c r="AU242" s="86" t="s">
        <v>59</v>
      </c>
      <c r="AX242" s="87" t="s">
        <v>69</v>
      </c>
      <c r="AY242" s="86">
        <v>21</v>
      </c>
      <c r="AZ242" s="86" t="str">
        <f t="shared" si="43"/>
        <v>65-69|21</v>
      </c>
      <c r="BA242" s="89">
        <v>17</v>
      </c>
      <c r="BB242" s="86" t="s">
        <v>57</v>
      </c>
      <c r="BE242" s="87" t="s">
        <v>803</v>
      </c>
      <c r="BF242" s="86">
        <v>101</v>
      </c>
      <c r="BG242" s="86" t="str">
        <f t="shared" si="44"/>
        <v>18-19|101</v>
      </c>
      <c r="BH242" s="86">
        <v>16</v>
      </c>
      <c r="BI242" s="86" t="s">
        <v>56</v>
      </c>
    </row>
    <row r="243" spans="1:61">
      <c r="A243" s="87" t="s">
        <v>64</v>
      </c>
      <c r="B243" s="86">
        <v>37</v>
      </c>
      <c r="C243" s="86" t="str">
        <f t="shared" si="36"/>
        <v>25-29|37</v>
      </c>
      <c r="D243" s="86">
        <v>8</v>
      </c>
      <c r="E243" s="86" t="s">
        <v>48</v>
      </c>
      <c r="H243" s="87" t="s">
        <v>67</v>
      </c>
      <c r="I243" s="86">
        <v>16</v>
      </c>
      <c r="J243" s="86" t="str">
        <f t="shared" si="37"/>
        <v>45-54|16</v>
      </c>
      <c r="K243" s="86">
        <v>5</v>
      </c>
      <c r="L243" s="86" t="s">
        <v>45</v>
      </c>
      <c r="O243" s="87" t="s">
        <v>65</v>
      </c>
      <c r="P243" s="86">
        <v>42</v>
      </c>
      <c r="Q243" s="86" t="str">
        <f t="shared" si="38"/>
        <v>30-34|42</v>
      </c>
      <c r="R243" s="86">
        <v>18</v>
      </c>
      <c r="S243" s="86" t="s">
        <v>58</v>
      </c>
      <c r="V243" s="87" t="s">
        <v>69</v>
      </c>
      <c r="W243" s="86">
        <v>22</v>
      </c>
      <c r="X243" s="86" t="str">
        <f t="shared" si="39"/>
        <v>65-69|22</v>
      </c>
      <c r="Y243" s="86">
        <v>15</v>
      </c>
      <c r="Z243" s="86" t="s">
        <v>55</v>
      </c>
      <c r="AC243" s="87" t="s">
        <v>65</v>
      </c>
      <c r="AD243" s="86">
        <v>6</v>
      </c>
      <c r="AE243" s="86" t="str">
        <f t="shared" si="40"/>
        <v>30-34|6</v>
      </c>
      <c r="AF243" s="86">
        <v>2</v>
      </c>
      <c r="AG243" s="86" t="s">
        <v>42</v>
      </c>
      <c r="AJ243" s="87" t="s">
        <v>71</v>
      </c>
      <c r="AK243" s="86">
        <v>8</v>
      </c>
      <c r="AL243" s="86" t="str">
        <f t="shared" si="41"/>
        <v>75-79|8</v>
      </c>
      <c r="AM243" s="86">
        <v>6</v>
      </c>
      <c r="AN243" s="86" t="s">
        <v>46</v>
      </c>
      <c r="AQ243" s="87" t="s">
        <v>64</v>
      </c>
      <c r="AR243" s="86">
        <v>55</v>
      </c>
      <c r="AS243" s="86" t="str">
        <f t="shared" si="42"/>
        <v>25-29|55</v>
      </c>
      <c r="AT243" s="86">
        <v>19</v>
      </c>
      <c r="AU243" s="86" t="s">
        <v>59</v>
      </c>
      <c r="AX243" s="87" t="s">
        <v>69</v>
      </c>
      <c r="AY243" s="86">
        <v>22</v>
      </c>
      <c r="AZ243" s="86" t="str">
        <f t="shared" si="43"/>
        <v>65-69|22</v>
      </c>
      <c r="BA243" s="89">
        <v>18</v>
      </c>
      <c r="BB243" s="86" t="s">
        <v>58</v>
      </c>
      <c r="BE243" s="87" t="s">
        <v>803</v>
      </c>
      <c r="BF243" s="86">
        <v>102</v>
      </c>
      <c r="BG243" s="86" t="str">
        <f t="shared" si="44"/>
        <v>18-19|102</v>
      </c>
      <c r="BH243" s="86">
        <v>16</v>
      </c>
      <c r="BI243" s="86" t="s">
        <v>56</v>
      </c>
    </row>
    <row r="244" spans="1:61">
      <c r="A244" s="87" t="s">
        <v>64</v>
      </c>
      <c r="B244" s="86">
        <v>38</v>
      </c>
      <c r="C244" s="86" t="str">
        <f t="shared" si="36"/>
        <v>25-29|38</v>
      </c>
      <c r="D244" s="86">
        <v>8</v>
      </c>
      <c r="E244" s="86" t="s">
        <v>48</v>
      </c>
      <c r="H244" s="87" t="s">
        <v>67</v>
      </c>
      <c r="I244" s="86">
        <v>17</v>
      </c>
      <c r="J244" s="86" t="str">
        <f t="shared" si="37"/>
        <v>45-54|17</v>
      </c>
      <c r="K244" s="86">
        <v>6</v>
      </c>
      <c r="L244" s="86" t="s">
        <v>46</v>
      </c>
      <c r="O244" s="87" t="s">
        <v>65</v>
      </c>
      <c r="P244" s="86">
        <v>43</v>
      </c>
      <c r="Q244" s="86" t="str">
        <f t="shared" si="38"/>
        <v>30-34|43</v>
      </c>
      <c r="R244" s="86">
        <v>19</v>
      </c>
      <c r="S244" s="86" t="s">
        <v>59</v>
      </c>
      <c r="V244" s="87" t="s">
        <v>69</v>
      </c>
      <c r="W244" s="86">
        <v>23</v>
      </c>
      <c r="X244" s="86" t="str">
        <f t="shared" si="39"/>
        <v>65-69|23</v>
      </c>
      <c r="Y244" s="86">
        <v>16</v>
      </c>
      <c r="Z244" s="86" t="s">
        <v>56</v>
      </c>
      <c r="AC244" s="87" t="s">
        <v>65</v>
      </c>
      <c r="AD244" s="86">
        <v>7</v>
      </c>
      <c r="AE244" s="86" t="str">
        <f t="shared" si="40"/>
        <v>30-34|7</v>
      </c>
      <c r="AF244" s="86">
        <v>3</v>
      </c>
      <c r="AG244" s="86" t="s">
        <v>43</v>
      </c>
      <c r="AJ244" s="87" t="s">
        <v>71</v>
      </c>
      <c r="AK244" s="86">
        <v>9</v>
      </c>
      <c r="AL244" s="86" t="str">
        <f t="shared" si="41"/>
        <v>75-79|9</v>
      </c>
      <c r="AM244" s="86">
        <v>7</v>
      </c>
      <c r="AN244" s="86" t="s">
        <v>47</v>
      </c>
      <c r="AQ244" s="87" t="s">
        <v>64</v>
      </c>
      <c r="AR244" s="86">
        <v>56</v>
      </c>
      <c r="AS244" s="86" t="str">
        <f t="shared" si="42"/>
        <v>25-29|56</v>
      </c>
      <c r="AT244" s="86">
        <v>19</v>
      </c>
      <c r="AU244" s="86" t="s">
        <v>59</v>
      </c>
      <c r="AX244" s="87" t="s">
        <v>69</v>
      </c>
      <c r="AY244" s="86">
        <v>23</v>
      </c>
      <c r="AZ244" s="86" t="str">
        <f t="shared" si="43"/>
        <v>65-69|23</v>
      </c>
      <c r="BA244" s="89">
        <v>19</v>
      </c>
      <c r="BB244" s="86" t="s">
        <v>59</v>
      </c>
      <c r="BE244" s="87" t="s">
        <v>803</v>
      </c>
      <c r="BF244" s="86">
        <v>103</v>
      </c>
      <c r="BG244" s="86" t="str">
        <f t="shared" si="44"/>
        <v>18-19|103</v>
      </c>
      <c r="BH244" s="86">
        <v>16</v>
      </c>
      <c r="BI244" s="86" t="s">
        <v>56</v>
      </c>
    </row>
    <row r="245" spans="1:61">
      <c r="A245" s="87" t="s">
        <v>64</v>
      </c>
      <c r="B245" s="86">
        <v>39</v>
      </c>
      <c r="C245" s="86" t="str">
        <f t="shared" si="36"/>
        <v>25-29|39</v>
      </c>
      <c r="D245" s="86">
        <v>9</v>
      </c>
      <c r="E245" s="86" t="s">
        <v>49</v>
      </c>
      <c r="H245" s="87" t="s">
        <v>67</v>
      </c>
      <c r="I245" s="86">
        <v>18</v>
      </c>
      <c r="J245" s="86" t="str">
        <f t="shared" si="37"/>
        <v>45-54|18</v>
      </c>
      <c r="K245" s="86">
        <v>6</v>
      </c>
      <c r="L245" s="86" t="s">
        <v>46</v>
      </c>
      <c r="O245" s="87" t="s">
        <v>65</v>
      </c>
      <c r="P245" s="86">
        <v>44</v>
      </c>
      <c r="Q245" s="86" t="str">
        <f t="shared" si="38"/>
        <v>30-34|44</v>
      </c>
      <c r="R245" s="86">
        <v>19</v>
      </c>
      <c r="S245" s="86" t="s">
        <v>59</v>
      </c>
      <c r="V245" s="87" t="s">
        <v>69</v>
      </c>
      <c r="W245" s="86">
        <v>24</v>
      </c>
      <c r="X245" s="86" t="str">
        <f t="shared" si="39"/>
        <v>65-69|24</v>
      </c>
      <c r="Y245" s="86">
        <v>17</v>
      </c>
      <c r="Z245" s="86" t="s">
        <v>57</v>
      </c>
      <c r="AC245" s="87" t="s">
        <v>65</v>
      </c>
      <c r="AD245" s="86">
        <v>8</v>
      </c>
      <c r="AE245" s="86" t="str">
        <f t="shared" si="40"/>
        <v>30-34|8</v>
      </c>
      <c r="AF245" s="86">
        <v>3</v>
      </c>
      <c r="AG245" s="86" t="s">
        <v>43</v>
      </c>
      <c r="AJ245" s="87" t="s">
        <v>71</v>
      </c>
      <c r="AK245" s="86">
        <v>10</v>
      </c>
      <c r="AL245" s="86" t="str">
        <f t="shared" si="41"/>
        <v>75-79|10</v>
      </c>
      <c r="AM245" s="86">
        <v>8</v>
      </c>
      <c r="AN245" s="86" t="s">
        <v>48</v>
      </c>
      <c r="AQ245" s="87" t="s">
        <v>64</v>
      </c>
      <c r="AR245" s="86">
        <v>57</v>
      </c>
      <c r="AS245" s="86" t="str">
        <f t="shared" si="42"/>
        <v>25-29|57</v>
      </c>
      <c r="AT245" s="86">
        <v>19</v>
      </c>
      <c r="AU245" s="86" t="s">
        <v>59</v>
      </c>
      <c r="AX245" s="87" t="s">
        <v>69</v>
      </c>
      <c r="AY245" s="86">
        <v>24</v>
      </c>
      <c r="AZ245" s="86" t="str">
        <f t="shared" si="43"/>
        <v>65-69|24</v>
      </c>
      <c r="BA245" s="89">
        <v>19</v>
      </c>
      <c r="BB245" s="86" t="s">
        <v>59</v>
      </c>
      <c r="BE245" s="87" t="s">
        <v>803</v>
      </c>
      <c r="BF245" s="86">
        <v>104</v>
      </c>
      <c r="BG245" s="86" t="str">
        <f t="shared" si="44"/>
        <v>18-19|104</v>
      </c>
      <c r="BH245" s="86">
        <v>16</v>
      </c>
      <c r="BI245" s="86" t="s">
        <v>56</v>
      </c>
    </row>
    <row r="246" spans="1:61">
      <c r="A246" s="87" t="s">
        <v>64</v>
      </c>
      <c r="B246" s="86">
        <v>40</v>
      </c>
      <c r="C246" s="86" t="str">
        <f t="shared" si="36"/>
        <v>25-29|40</v>
      </c>
      <c r="D246" s="86">
        <v>9</v>
      </c>
      <c r="E246" s="86" t="s">
        <v>49</v>
      </c>
      <c r="H246" s="87" t="s">
        <v>67</v>
      </c>
      <c r="I246" s="86">
        <v>19</v>
      </c>
      <c r="J246" s="86" t="str">
        <f t="shared" si="37"/>
        <v>45-54|19</v>
      </c>
      <c r="K246" s="86">
        <v>7</v>
      </c>
      <c r="L246" s="86" t="s">
        <v>47</v>
      </c>
      <c r="O246" s="87" t="s">
        <v>65</v>
      </c>
      <c r="P246" s="86">
        <v>45</v>
      </c>
      <c r="Q246" s="86" t="str">
        <f t="shared" si="38"/>
        <v>30-34|45</v>
      </c>
      <c r="R246" s="86">
        <v>19</v>
      </c>
      <c r="S246" s="86" t="s">
        <v>59</v>
      </c>
      <c r="V246" s="87" t="s">
        <v>69</v>
      </c>
      <c r="W246" s="86">
        <v>25</v>
      </c>
      <c r="X246" s="86" t="str">
        <f t="shared" si="39"/>
        <v>65-69|25</v>
      </c>
      <c r="Y246" s="86">
        <v>18</v>
      </c>
      <c r="Z246" s="86" t="s">
        <v>58</v>
      </c>
      <c r="AC246" s="87" t="s">
        <v>65</v>
      </c>
      <c r="AD246" s="86">
        <v>9</v>
      </c>
      <c r="AE246" s="86" t="str">
        <f t="shared" si="40"/>
        <v>30-34|9</v>
      </c>
      <c r="AF246" s="86">
        <v>3</v>
      </c>
      <c r="AG246" s="86" t="s">
        <v>43</v>
      </c>
      <c r="AJ246" s="87" t="s">
        <v>71</v>
      </c>
      <c r="AK246" s="86">
        <v>11</v>
      </c>
      <c r="AL246" s="86" t="str">
        <f t="shared" si="41"/>
        <v>75-79|11</v>
      </c>
      <c r="AM246" s="86">
        <v>9</v>
      </c>
      <c r="AN246" s="86" t="s">
        <v>49</v>
      </c>
      <c r="AQ246" s="87" t="s">
        <v>64</v>
      </c>
      <c r="AR246" s="86">
        <v>58</v>
      </c>
      <c r="AS246" s="86" t="str">
        <f t="shared" si="42"/>
        <v>25-29|58</v>
      </c>
      <c r="AT246" s="86">
        <v>19</v>
      </c>
      <c r="AU246" s="86" t="s">
        <v>59</v>
      </c>
      <c r="AX246" s="87" t="s">
        <v>69</v>
      </c>
      <c r="AY246" s="86">
        <v>25</v>
      </c>
      <c r="AZ246" s="86" t="str">
        <f t="shared" si="43"/>
        <v>65-69|25</v>
      </c>
      <c r="BA246" s="89">
        <v>19</v>
      </c>
      <c r="BB246" s="86" t="s">
        <v>59</v>
      </c>
      <c r="BE246" s="87" t="s">
        <v>803</v>
      </c>
      <c r="BF246" s="86">
        <v>105</v>
      </c>
      <c r="BG246" s="86" t="str">
        <f t="shared" si="44"/>
        <v>18-19|105</v>
      </c>
      <c r="BH246" s="86">
        <v>17</v>
      </c>
      <c r="BI246" s="86" t="s">
        <v>57</v>
      </c>
    </row>
    <row r="247" spans="1:61">
      <c r="A247" s="87" t="s">
        <v>64</v>
      </c>
      <c r="B247" s="86">
        <v>41</v>
      </c>
      <c r="C247" s="86" t="str">
        <f t="shared" si="36"/>
        <v>25-29|41</v>
      </c>
      <c r="D247" s="86">
        <v>9</v>
      </c>
      <c r="E247" s="86" t="s">
        <v>49</v>
      </c>
      <c r="H247" s="87" t="s">
        <v>67</v>
      </c>
      <c r="I247" s="86">
        <v>20</v>
      </c>
      <c r="J247" s="86" t="str">
        <f t="shared" si="37"/>
        <v>45-54|20</v>
      </c>
      <c r="K247" s="86">
        <v>7</v>
      </c>
      <c r="L247" s="86" t="s">
        <v>47</v>
      </c>
      <c r="O247" s="87" t="s">
        <v>65</v>
      </c>
      <c r="P247" s="86">
        <v>46</v>
      </c>
      <c r="Q247" s="86" t="str">
        <f t="shared" si="38"/>
        <v>30-34|46</v>
      </c>
      <c r="R247" s="86">
        <v>19</v>
      </c>
      <c r="S247" s="86" t="s">
        <v>59</v>
      </c>
      <c r="V247" s="87" t="s">
        <v>69</v>
      </c>
      <c r="W247" s="86">
        <v>26</v>
      </c>
      <c r="X247" s="86" t="str">
        <f t="shared" si="39"/>
        <v>65-69|26</v>
      </c>
      <c r="Y247" s="86">
        <v>19</v>
      </c>
      <c r="Z247" s="86" t="s">
        <v>59</v>
      </c>
      <c r="AC247" s="87" t="s">
        <v>65</v>
      </c>
      <c r="AD247" s="86">
        <v>10</v>
      </c>
      <c r="AE247" s="86" t="str">
        <f t="shared" si="40"/>
        <v>30-34|10</v>
      </c>
      <c r="AF247" s="86">
        <v>3</v>
      </c>
      <c r="AG247" s="86" t="s">
        <v>43</v>
      </c>
      <c r="AJ247" s="87" t="s">
        <v>71</v>
      </c>
      <c r="AK247" s="86">
        <v>12</v>
      </c>
      <c r="AL247" s="86" t="str">
        <f t="shared" si="41"/>
        <v>75-79|12</v>
      </c>
      <c r="AM247" s="86">
        <v>10</v>
      </c>
      <c r="AN247" s="86" t="s">
        <v>50</v>
      </c>
      <c r="AQ247" s="87" t="s">
        <v>64</v>
      </c>
      <c r="AR247" s="86">
        <v>59</v>
      </c>
      <c r="AS247" s="86" t="str">
        <f t="shared" si="42"/>
        <v>25-29|59</v>
      </c>
      <c r="AT247" s="86">
        <v>19</v>
      </c>
      <c r="AU247" s="86" t="s">
        <v>59</v>
      </c>
      <c r="AX247" s="87" t="s">
        <v>69</v>
      </c>
      <c r="AY247" s="86">
        <v>26</v>
      </c>
      <c r="AZ247" s="86" t="str">
        <f t="shared" si="43"/>
        <v>65-69|26</v>
      </c>
      <c r="BA247" s="89">
        <v>19</v>
      </c>
      <c r="BB247" s="86" t="s">
        <v>59</v>
      </c>
      <c r="BE247" s="87" t="s">
        <v>803</v>
      </c>
      <c r="BF247" s="86">
        <v>106</v>
      </c>
      <c r="BG247" s="86" t="str">
        <f t="shared" si="44"/>
        <v>18-19|106</v>
      </c>
      <c r="BH247" s="86">
        <v>17</v>
      </c>
      <c r="BI247" s="86" t="s">
        <v>57</v>
      </c>
    </row>
    <row r="248" spans="1:61">
      <c r="A248" s="87" t="s">
        <v>64</v>
      </c>
      <c r="B248" s="86">
        <v>42</v>
      </c>
      <c r="C248" s="86" t="str">
        <f t="shared" si="36"/>
        <v>25-29|42</v>
      </c>
      <c r="D248" s="86">
        <v>9</v>
      </c>
      <c r="E248" s="86" t="s">
        <v>49</v>
      </c>
      <c r="H248" s="87" t="s">
        <v>67</v>
      </c>
      <c r="I248" s="86">
        <v>21</v>
      </c>
      <c r="J248" s="86" t="str">
        <f t="shared" si="37"/>
        <v>45-54|21</v>
      </c>
      <c r="K248" s="86">
        <v>8</v>
      </c>
      <c r="L248" s="86" t="s">
        <v>48</v>
      </c>
      <c r="O248" s="87" t="s">
        <v>65</v>
      </c>
      <c r="P248" s="86">
        <v>47</v>
      </c>
      <c r="Q248" s="86" t="str">
        <f t="shared" si="38"/>
        <v>30-34|47</v>
      </c>
      <c r="R248" s="86">
        <v>19</v>
      </c>
      <c r="S248" s="86" t="s">
        <v>59</v>
      </c>
      <c r="V248" s="93" t="s">
        <v>70</v>
      </c>
      <c r="W248" s="86">
        <v>0</v>
      </c>
      <c r="X248" s="86" t="str">
        <f t="shared" si="39"/>
        <v>70-74|0</v>
      </c>
      <c r="Y248" s="86">
        <v>1</v>
      </c>
      <c r="Z248" s="86" t="s">
        <v>41</v>
      </c>
      <c r="AC248" s="87" t="s">
        <v>65</v>
      </c>
      <c r="AD248" s="86">
        <v>11</v>
      </c>
      <c r="AE248" s="86" t="str">
        <f t="shared" si="40"/>
        <v>30-34|11</v>
      </c>
      <c r="AF248" s="86">
        <v>4</v>
      </c>
      <c r="AG248" s="86" t="s">
        <v>44</v>
      </c>
      <c r="AJ248" s="87" t="s">
        <v>71</v>
      </c>
      <c r="AK248" s="86">
        <v>13</v>
      </c>
      <c r="AL248" s="86" t="str">
        <f t="shared" si="41"/>
        <v>75-79|13</v>
      </c>
      <c r="AM248" s="86">
        <v>10</v>
      </c>
      <c r="AN248" s="86" t="s">
        <v>50</v>
      </c>
      <c r="AQ248" s="87" t="s">
        <v>64</v>
      </c>
      <c r="AR248" s="86">
        <v>60</v>
      </c>
      <c r="AS248" s="86" t="str">
        <f t="shared" si="42"/>
        <v>25-29|60</v>
      </c>
      <c r="AT248" s="86">
        <v>19</v>
      </c>
      <c r="AU248" s="86" t="s">
        <v>59</v>
      </c>
      <c r="AX248" s="87" t="s">
        <v>70</v>
      </c>
      <c r="AY248" s="86">
        <v>0</v>
      </c>
      <c r="AZ248" s="86" t="str">
        <f t="shared" si="43"/>
        <v>70-74|0</v>
      </c>
      <c r="BA248" s="89">
        <v>1</v>
      </c>
      <c r="BB248" s="89" t="s">
        <v>41</v>
      </c>
      <c r="BC248" s="49"/>
      <c r="BE248" s="87" t="s">
        <v>803</v>
      </c>
      <c r="BF248" s="86">
        <v>107</v>
      </c>
      <c r="BG248" s="86" t="str">
        <f t="shared" si="44"/>
        <v>18-19|107</v>
      </c>
      <c r="BH248" s="86">
        <v>17</v>
      </c>
      <c r="BI248" s="86" t="s">
        <v>57</v>
      </c>
    </row>
    <row r="249" spans="1:61">
      <c r="A249" s="87" t="s">
        <v>64</v>
      </c>
      <c r="B249" s="86">
        <v>43</v>
      </c>
      <c r="C249" s="86" t="str">
        <f t="shared" si="36"/>
        <v>25-29|43</v>
      </c>
      <c r="D249" s="86">
        <v>9</v>
      </c>
      <c r="E249" s="86" t="s">
        <v>49</v>
      </c>
      <c r="H249" s="87" t="s">
        <v>67</v>
      </c>
      <c r="I249" s="86">
        <v>22</v>
      </c>
      <c r="J249" s="86" t="str">
        <f t="shared" si="37"/>
        <v>45-54|22</v>
      </c>
      <c r="K249" s="86">
        <v>8</v>
      </c>
      <c r="L249" s="86" t="s">
        <v>48</v>
      </c>
      <c r="O249" s="87" t="s">
        <v>65</v>
      </c>
      <c r="P249" s="86">
        <v>48</v>
      </c>
      <c r="Q249" s="86" t="str">
        <f t="shared" si="38"/>
        <v>30-34|48</v>
      </c>
      <c r="R249" s="86">
        <v>19</v>
      </c>
      <c r="S249" s="86" t="s">
        <v>59</v>
      </c>
      <c r="V249" s="87" t="s">
        <v>70</v>
      </c>
      <c r="W249" s="86">
        <v>1</v>
      </c>
      <c r="X249" s="86" t="str">
        <f t="shared" si="39"/>
        <v>70-74|1</v>
      </c>
      <c r="Y249" s="86">
        <v>1</v>
      </c>
      <c r="Z249" s="86" t="s">
        <v>41</v>
      </c>
      <c r="AC249" s="87" t="s">
        <v>65</v>
      </c>
      <c r="AD249" s="86">
        <v>12</v>
      </c>
      <c r="AE249" s="86" t="str">
        <f t="shared" si="40"/>
        <v>30-34|12</v>
      </c>
      <c r="AF249" s="86">
        <v>4</v>
      </c>
      <c r="AG249" s="86" t="s">
        <v>44</v>
      </c>
      <c r="AJ249" s="87" t="s">
        <v>71</v>
      </c>
      <c r="AK249" s="86">
        <v>14</v>
      </c>
      <c r="AL249" s="86" t="str">
        <f t="shared" si="41"/>
        <v>75-79|14</v>
      </c>
      <c r="AM249" s="86">
        <v>11</v>
      </c>
      <c r="AN249" s="86" t="s">
        <v>51</v>
      </c>
      <c r="AQ249" s="93" t="s">
        <v>65</v>
      </c>
      <c r="AR249" s="86">
        <v>0</v>
      </c>
      <c r="AS249" s="86" t="str">
        <f t="shared" si="42"/>
        <v>30-34|0</v>
      </c>
      <c r="AT249" s="86">
        <v>1</v>
      </c>
      <c r="AU249" s="89" t="s">
        <v>41</v>
      </c>
      <c r="AX249" s="87" t="s">
        <v>70</v>
      </c>
      <c r="AY249" s="86">
        <v>1</v>
      </c>
      <c r="AZ249" s="86" t="str">
        <f t="shared" si="43"/>
        <v>70-74|1</v>
      </c>
      <c r="BA249" s="89">
        <v>1</v>
      </c>
      <c r="BB249" s="89" t="s">
        <v>41</v>
      </c>
      <c r="BC249" s="49"/>
      <c r="BE249" s="87" t="s">
        <v>803</v>
      </c>
      <c r="BF249" s="86">
        <v>108</v>
      </c>
      <c r="BG249" s="86" t="str">
        <f t="shared" si="44"/>
        <v>18-19|108</v>
      </c>
      <c r="BH249" s="86">
        <v>18</v>
      </c>
      <c r="BI249" s="86" t="s">
        <v>58</v>
      </c>
    </row>
    <row r="250" spans="1:61">
      <c r="A250" s="87" t="s">
        <v>64</v>
      </c>
      <c r="B250" s="86">
        <v>44</v>
      </c>
      <c r="C250" s="86" t="str">
        <f t="shared" si="36"/>
        <v>25-29|44</v>
      </c>
      <c r="D250" s="86">
        <v>10</v>
      </c>
      <c r="E250" s="86" t="s">
        <v>50</v>
      </c>
      <c r="H250" s="87" t="s">
        <v>67</v>
      </c>
      <c r="I250" s="86">
        <v>23</v>
      </c>
      <c r="J250" s="86" t="str">
        <f t="shared" si="37"/>
        <v>45-54|23</v>
      </c>
      <c r="K250" s="86">
        <v>9</v>
      </c>
      <c r="L250" s="86" t="s">
        <v>49</v>
      </c>
      <c r="O250" s="93" t="s">
        <v>66</v>
      </c>
      <c r="P250" s="86">
        <v>0</v>
      </c>
      <c r="Q250" s="86" t="str">
        <f t="shared" si="38"/>
        <v>35-44|0</v>
      </c>
      <c r="R250" s="86">
        <v>1</v>
      </c>
      <c r="S250" s="86" t="s">
        <v>41</v>
      </c>
      <c r="V250" s="87" t="s">
        <v>70</v>
      </c>
      <c r="W250" s="86">
        <v>2</v>
      </c>
      <c r="X250" s="86" t="str">
        <f t="shared" si="39"/>
        <v>70-74|2</v>
      </c>
      <c r="Y250" s="86">
        <v>2</v>
      </c>
      <c r="Z250" s="89" t="s">
        <v>42</v>
      </c>
      <c r="AC250" s="87" t="s">
        <v>65</v>
      </c>
      <c r="AD250" s="86">
        <v>13</v>
      </c>
      <c r="AE250" s="86" t="str">
        <f t="shared" si="40"/>
        <v>30-34|13</v>
      </c>
      <c r="AF250" s="86">
        <v>4</v>
      </c>
      <c r="AG250" s="86" t="s">
        <v>44</v>
      </c>
      <c r="AJ250" s="87" t="s">
        <v>71</v>
      </c>
      <c r="AK250" s="86">
        <v>15</v>
      </c>
      <c r="AL250" s="86" t="str">
        <f t="shared" si="41"/>
        <v>75-79|15</v>
      </c>
      <c r="AM250" s="86">
        <v>12</v>
      </c>
      <c r="AN250" s="86" t="s">
        <v>52</v>
      </c>
      <c r="AQ250" s="87" t="s">
        <v>65</v>
      </c>
      <c r="AR250" s="86">
        <v>1</v>
      </c>
      <c r="AS250" s="86" t="str">
        <f t="shared" si="42"/>
        <v>30-34|1</v>
      </c>
      <c r="AT250" s="86">
        <v>1</v>
      </c>
      <c r="AU250" s="89" t="s">
        <v>41</v>
      </c>
      <c r="AX250" s="87" t="s">
        <v>70</v>
      </c>
      <c r="AY250" s="86">
        <v>2</v>
      </c>
      <c r="AZ250" s="86" t="str">
        <f t="shared" si="43"/>
        <v>70-74|2</v>
      </c>
      <c r="BA250" s="88">
        <v>2</v>
      </c>
      <c r="BB250" s="86" t="s">
        <v>42</v>
      </c>
      <c r="BE250" s="87" t="s">
        <v>803</v>
      </c>
      <c r="BF250" s="86">
        <v>109</v>
      </c>
      <c r="BG250" s="86" t="str">
        <f t="shared" si="44"/>
        <v>18-19|109</v>
      </c>
      <c r="BH250" s="86">
        <v>18</v>
      </c>
      <c r="BI250" s="86" t="s">
        <v>58</v>
      </c>
    </row>
    <row r="251" spans="1:61">
      <c r="A251" s="87" t="s">
        <v>64</v>
      </c>
      <c r="B251" s="86">
        <v>45</v>
      </c>
      <c r="C251" s="86" t="str">
        <f t="shared" si="36"/>
        <v>25-29|45</v>
      </c>
      <c r="D251" s="86">
        <v>10</v>
      </c>
      <c r="E251" s="86" t="s">
        <v>50</v>
      </c>
      <c r="H251" s="87" t="s">
        <v>67</v>
      </c>
      <c r="I251" s="86">
        <v>24</v>
      </c>
      <c r="J251" s="86" t="str">
        <f t="shared" si="37"/>
        <v>45-54|24</v>
      </c>
      <c r="K251" s="86">
        <v>9</v>
      </c>
      <c r="L251" s="86" t="s">
        <v>49</v>
      </c>
      <c r="O251" s="87" t="s">
        <v>66</v>
      </c>
      <c r="P251" s="86">
        <v>1</v>
      </c>
      <c r="Q251" s="86" t="str">
        <f t="shared" si="38"/>
        <v>35-44|1</v>
      </c>
      <c r="R251" s="86">
        <v>1</v>
      </c>
      <c r="S251" s="86" t="s">
        <v>41</v>
      </c>
      <c r="V251" s="87" t="s">
        <v>70</v>
      </c>
      <c r="W251" s="86">
        <v>3</v>
      </c>
      <c r="X251" s="86" t="str">
        <f t="shared" si="39"/>
        <v>70-74|3</v>
      </c>
      <c r="Y251" s="86">
        <v>3</v>
      </c>
      <c r="Z251" s="86" t="s">
        <v>43</v>
      </c>
      <c r="AC251" s="87" t="s">
        <v>65</v>
      </c>
      <c r="AD251" s="86">
        <v>14</v>
      </c>
      <c r="AE251" s="86" t="str">
        <f t="shared" si="40"/>
        <v>30-34|14</v>
      </c>
      <c r="AF251" s="86">
        <v>4</v>
      </c>
      <c r="AG251" s="86" t="s">
        <v>44</v>
      </c>
      <c r="AJ251" s="87" t="s">
        <v>71</v>
      </c>
      <c r="AK251" s="86">
        <v>16</v>
      </c>
      <c r="AL251" s="86" t="str">
        <f t="shared" si="41"/>
        <v>75-79|16</v>
      </c>
      <c r="AM251" s="86">
        <v>13</v>
      </c>
      <c r="AN251" s="89" t="s">
        <v>53</v>
      </c>
      <c r="AQ251" s="87" t="s">
        <v>65</v>
      </c>
      <c r="AR251" s="86">
        <v>2</v>
      </c>
      <c r="AS251" s="86" t="str">
        <f t="shared" si="42"/>
        <v>30-34|2</v>
      </c>
      <c r="AT251" s="86">
        <v>1</v>
      </c>
      <c r="AU251" s="89" t="s">
        <v>41</v>
      </c>
      <c r="AX251" s="87" t="s">
        <v>70</v>
      </c>
      <c r="AY251" s="86">
        <v>3</v>
      </c>
      <c r="AZ251" s="86" t="str">
        <f t="shared" si="43"/>
        <v>70-74|3</v>
      </c>
      <c r="BA251" s="89">
        <v>3</v>
      </c>
      <c r="BB251" s="86" t="s">
        <v>43</v>
      </c>
      <c r="BE251" s="87" t="s">
        <v>803</v>
      </c>
      <c r="BF251" s="86">
        <v>110</v>
      </c>
      <c r="BG251" s="86" t="str">
        <f t="shared" si="44"/>
        <v>18-19|110</v>
      </c>
      <c r="BH251" s="86">
        <v>18</v>
      </c>
      <c r="BI251" s="86" t="s">
        <v>58</v>
      </c>
    </row>
    <row r="252" spans="1:61">
      <c r="A252" s="87" t="s">
        <v>64</v>
      </c>
      <c r="B252" s="86">
        <v>46</v>
      </c>
      <c r="C252" s="86" t="str">
        <f t="shared" si="36"/>
        <v>25-29|46</v>
      </c>
      <c r="D252" s="86">
        <v>10</v>
      </c>
      <c r="E252" s="86" t="s">
        <v>50</v>
      </c>
      <c r="H252" s="87" t="s">
        <v>67</v>
      </c>
      <c r="I252" s="86">
        <v>25</v>
      </c>
      <c r="J252" s="86" t="str">
        <f t="shared" si="37"/>
        <v>45-54|25</v>
      </c>
      <c r="K252" s="86">
        <v>10</v>
      </c>
      <c r="L252" s="86" t="s">
        <v>50</v>
      </c>
      <c r="O252" s="87" t="s">
        <v>66</v>
      </c>
      <c r="P252" s="86">
        <v>2</v>
      </c>
      <c r="Q252" s="86" t="str">
        <f t="shared" si="38"/>
        <v>35-44|2</v>
      </c>
      <c r="R252" s="86">
        <v>1</v>
      </c>
      <c r="S252" s="86" t="s">
        <v>41</v>
      </c>
      <c r="V252" s="87" t="s">
        <v>70</v>
      </c>
      <c r="W252" s="86">
        <v>4</v>
      </c>
      <c r="X252" s="86" t="str">
        <f t="shared" si="39"/>
        <v>70-74|4</v>
      </c>
      <c r="Y252" s="86">
        <v>4</v>
      </c>
      <c r="Z252" s="86" t="s">
        <v>44</v>
      </c>
      <c r="AC252" s="87" t="s">
        <v>65</v>
      </c>
      <c r="AD252" s="86">
        <v>15</v>
      </c>
      <c r="AE252" s="86" t="str">
        <f t="shared" si="40"/>
        <v>30-34|15</v>
      </c>
      <c r="AF252" s="86">
        <v>5</v>
      </c>
      <c r="AG252" s="89" t="s">
        <v>45</v>
      </c>
      <c r="AJ252" s="87" t="s">
        <v>71</v>
      </c>
      <c r="AK252" s="86">
        <v>17</v>
      </c>
      <c r="AL252" s="86" t="str">
        <f t="shared" si="41"/>
        <v>75-79|17</v>
      </c>
      <c r="AM252" s="86">
        <v>14</v>
      </c>
      <c r="AN252" s="86" t="s">
        <v>54</v>
      </c>
      <c r="AQ252" s="87" t="s">
        <v>65</v>
      </c>
      <c r="AR252" s="86">
        <v>3</v>
      </c>
      <c r="AS252" s="86" t="str">
        <f t="shared" si="42"/>
        <v>30-34|3</v>
      </c>
      <c r="AT252" s="86">
        <v>1</v>
      </c>
      <c r="AU252" s="89" t="s">
        <v>41</v>
      </c>
      <c r="AX252" s="87" t="s">
        <v>70</v>
      </c>
      <c r="AY252" s="86">
        <v>4</v>
      </c>
      <c r="AZ252" s="86" t="str">
        <f t="shared" si="43"/>
        <v>70-74|4</v>
      </c>
      <c r="BA252" s="89">
        <v>4</v>
      </c>
      <c r="BB252" s="86" t="s">
        <v>44</v>
      </c>
      <c r="BE252" s="87" t="s">
        <v>803</v>
      </c>
      <c r="BF252" s="86">
        <v>111</v>
      </c>
      <c r="BG252" s="86" t="str">
        <f t="shared" si="44"/>
        <v>18-19|111</v>
      </c>
      <c r="BH252" s="86">
        <v>19</v>
      </c>
      <c r="BI252" s="86" t="s">
        <v>59</v>
      </c>
    </row>
    <row r="253" spans="1:61">
      <c r="A253" s="87" t="s">
        <v>64</v>
      </c>
      <c r="B253" s="86">
        <v>47</v>
      </c>
      <c r="C253" s="86" t="str">
        <f t="shared" si="36"/>
        <v>25-29|47</v>
      </c>
      <c r="D253" s="86">
        <v>10</v>
      </c>
      <c r="E253" s="86" t="s">
        <v>50</v>
      </c>
      <c r="H253" s="87" t="s">
        <v>67</v>
      </c>
      <c r="I253" s="86">
        <v>26</v>
      </c>
      <c r="J253" s="86" t="str">
        <f t="shared" si="37"/>
        <v>45-54|26</v>
      </c>
      <c r="K253" s="86">
        <v>10</v>
      </c>
      <c r="L253" s="86" t="s">
        <v>50</v>
      </c>
      <c r="O253" s="87" t="s">
        <v>66</v>
      </c>
      <c r="P253" s="86">
        <v>3</v>
      </c>
      <c r="Q253" s="86" t="str">
        <f t="shared" si="38"/>
        <v>35-44|3</v>
      </c>
      <c r="R253" s="86">
        <v>1</v>
      </c>
      <c r="S253" s="86" t="s">
        <v>41</v>
      </c>
      <c r="V253" s="87" t="s">
        <v>70</v>
      </c>
      <c r="W253" s="86">
        <v>5</v>
      </c>
      <c r="X253" s="86" t="str">
        <f t="shared" si="39"/>
        <v>70-74|5</v>
      </c>
      <c r="Y253" s="86">
        <v>5</v>
      </c>
      <c r="Z253" s="86" t="s">
        <v>45</v>
      </c>
      <c r="AC253" s="87" t="s">
        <v>65</v>
      </c>
      <c r="AD253" s="86">
        <v>16</v>
      </c>
      <c r="AE253" s="86" t="str">
        <f t="shared" si="40"/>
        <v>30-34|16</v>
      </c>
      <c r="AF253" s="86">
        <v>5</v>
      </c>
      <c r="AG253" s="89" t="s">
        <v>45</v>
      </c>
      <c r="AJ253" s="87" t="s">
        <v>71</v>
      </c>
      <c r="AK253" s="86">
        <v>18</v>
      </c>
      <c r="AL253" s="86" t="str">
        <f t="shared" si="41"/>
        <v>75-79|18</v>
      </c>
      <c r="AM253" s="86">
        <v>15</v>
      </c>
      <c r="AN253" s="86" t="s">
        <v>55</v>
      </c>
      <c r="AQ253" s="87" t="s">
        <v>65</v>
      </c>
      <c r="AR253" s="86">
        <v>4</v>
      </c>
      <c r="AS253" s="86" t="str">
        <f t="shared" si="42"/>
        <v>30-34|4</v>
      </c>
      <c r="AT253" s="86">
        <v>1</v>
      </c>
      <c r="AU253" s="89" t="s">
        <v>41</v>
      </c>
      <c r="AX253" s="87" t="s">
        <v>70</v>
      </c>
      <c r="AY253" s="86">
        <v>5</v>
      </c>
      <c r="AZ253" s="86" t="str">
        <f t="shared" si="43"/>
        <v>70-74|5</v>
      </c>
      <c r="BA253" s="89">
        <v>5</v>
      </c>
      <c r="BB253" s="86" t="s">
        <v>45</v>
      </c>
      <c r="BE253" s="87" t="s">
        <v>803</v>
      </c>
      <c r="BF253" s="86">
        <v>112</v>
      </c>
      <c r="BG253" s="86" t="str">
        <f t="shared" si="44"/>
        <v>18-19|112</v>
      </c>
      <c r="BH253" s="86">
        <v>19</v>
      </c>
      <c r="BI253" s="86" t="s">
        <v>59</v>
      </c>
    </row>
    <row r="254" spans="1:61">
      <c r="A254" s="87" t="s">
        <v>64</v>
      </c>
      <c r="B254" s="86">
        <v>48</v>
      </c>
      <c r="C254" s="86" t="str">
        <f t="shared" si="36"/>
        <v>25-29|48</v>
      </c>
      <c r="D254" s="86">
        <v>10</v>
      </c>
      <c r="E254" s="86" t="s">
        <v>50</v>
      </c>
      <c r="H254" s="87" t="s">
        <v>67</v>
      </c>
      <c r="I254" s="86">
        <v>27</v>
      </c>
      <c r="J254" s="86" t="str">
        <f t="shared" si="37"/>
        <v>45-54|27</v>
      </c>
      <c r="K254" s="86">
        <v>10</v>
      </c>
      <c r="L254" s="86" t="s">
        <v>50</v>
      </c>
      <c r="O254" s="87" t="s">
        <v>66</v>
      </c>
      <c r="P254" s="86">
        <v>4</v>
      </c>
      <c r="Q254" s="86" t="str">
        <f t="shared" si="38"/>
        <v>35-44|4</v>
      </c>
      <c r="R254" s="86">
        <v>1</v>
      </c>
      <c r="S254" s="86" t="s">
        <v>41</v>
      </c>
      <c r="V254" s="87" t="s">
        <v>70</v>
      </c>
      <c r="W254" s="86">
        <v>6</v>
      </c>
      <c r="X254" s="86" t="str">
        <f t="shared" si="39"/>
        <v>70-74|6</v>
      </c>
      <c r="Y254" s="86">
        <v>6</v>
      </c>
      <c r="Z254" s="86" t="s">
        <v>46</v>
      </c>
      <c r="AC254" s="87" t="s">
        <v>65</v>
      </c>
      <c r="AD254" s="86">
        <v>17</v>
      </c>
      <c r="AE254" s="86" t="str">
        <f t="shared" si="40"/>
        <v>30-34|17</v>
      </c>
      <c r="AF254" s="86">
        <v>5</v>
      </c>
      <c r="AG254" s="89" t="s">
        <v>45</v>
      </c>
      <c r="AJ254" s="87" t="s">
        <v>71</v>
      </c>
      <c r="AK254" s="86">
        <v>19</v>
      </c>
      <c r="AL254" s="86" t="str">
        <f t="shared" si="41"/>
        <v>75-79|19</v>
      </c>
      <c r="AM254" s="86">
        <v>16</v>
      </c>
      <c r="AN254" s="86" t="s">
        <v>56</v>
      </c>
      <c r="AQ254" s="87" t="s">
        <v>65</v>
      </c>
      <c r="AR254" s="86">
        <v>5</v>
      </c>
      <c r="AS254" s="86" t="str">
        <f t="shared" si="42"/>
        <v>30-34|5</v>
      </c>
      <c r="AT254" s="86">
        <v>1</v>
      </c>
      <c r="AU254" s="89" t="s">
        <v>41</v>
      </c>
      <c r="AX254" s="87" t="s">
        <v>70</v>
      </c>
      <c r="AY254" s="86">
        <v>6</v>
      </c>
      <c r="AZ254" s="86" t="str">
        <f t="shared" si="43"/>
        <v>70-74|6</v>
      </c>
      <c r="BA254" s="89">
        <v>6</v>
      </c>
      <c r="BB254" s="86" t="s">
        <v>46</v>
      </c>
      <c r="BE254" s="87" t="s">
        <v>803</v>
      </c>
      <c r="BF254" s="86">
        <v>113</v>
      </c>
      <c r="BG254" s="86" t="str">
        <f t="shared" si="44"/>
        <v>18-19|113</v>
      </c>
      <c r="BH254" s="86">
        <v>19</v>
      </c>
      <c r="BI254" s="86" t="s">
        <v>59</v>
      </c>
    </row>
    <row r="255" spans="1:61">
      <c r="A255" s="87" t="s">
        <v>64</v>
      </c>
      <c r="B255" s="86">
        <v>49</v>
      </c>
      <c r="C255" s="86" t="str">
        <f t="shared" si="36"/>
        <v>25-29|49</v>
      </c>
      <c r="D255" s="86">
        <v>11</v>
      </c>
      <c r="E255" s="86" t="s">
        <v>51</v>
      </c>
      <c r="H255" s="87" t="s">
        <v>67</v>
      </c>
      <c r="I255" s="86">
        <v>28</v>
      </c>
      <c r="J255" s="86" t="str">
        <f t="shared" si="37"/>
        <v>45-54|28</v>
      </c>
      <c r="K255" s="86">
        <v>11</v>
      </c>
      <c r="L255" s="86" t="s">
        <v>51</v>
      </c>
      <c r="O255" s="87" t="s">
        <v>66</v>
      </c>
      <c r="P255" s="86">
        <v>5</v>
      </c>
      <c r="Q255" s="86" t="str">
        <f t="shared" si="38"/>
        <v>35-44|5</v>
      </c>
      <c r="R255" s="86">
        <v>1</v>
      </c>
      <c r="S255" s="86" t="s">
        <v>41</v>
      </c>
      <c r="V255" s="87" t="s">
        <v>70</v>
      </c>
      <c r="W255" s="86">
        <v>7</v>
      </c>
      <c r="X255" s="86" t="str">
        <f t="shared" si="39"/>
        <v>70-74|7</v>
      </c>
      <c r="Y255" s="86">
        <v>7</v>
      </c>
      <c r="Z255" s="86" t="s">
        <v>47</v>
      </c>
      <c r="AC255" s="87" t="s">
        <v>65</v>
      </c>
      <c r="AD255" s="86">
        <v>18</v>
      </c>
      <c r="AE255" s="86" t="str">
        <f t="shared" si="40"/>
        <v>30-34|18</v>
      </c>
      <c r="AF255" s="86">
        <v>5</v>
      </c>
      <c r="AG255" s="89" t="s">
        <v>45</v>
      </c>
      <c r="AJ255" s="87" t="s">
        <v>71</v>
      </c>
      <c r="AK255" s="86">
        <v>20</v>
      </c>
      <c r="AL255" s="86" t="str">
        <f t="shared" si="41"/>
        <v>75-79|20</v>
      </c>
      <c r="AM255" s="86">
        <v>17</v>
      </c>
      <c r="AN255" s="86" t="s">
        <v>57</v>
      </c>
      <c r="AQ255" s="87" t="s">
        <v>65</v>
      </c>
      <c r="AR255" s="86">
        <v>6</v>
      </c>
      <c r="AS255" s="86" t="str">
        <f t="shared" si="42"/>
        <v>30-34|6</v>
      </c>
      <c r="AT255" s="86">
        <v>1</v>
      </c>
      <c r="AU255" s="89" t="s">
        <v>41</v>
      </c>
      <c r="AX255" s="87" t="s">
        <v>70</v>
      </c>
      <c r="AY255" s="86">
        <v>7</v>
      </c>
      <c r="AZ255" s="86" t="str">
        <f t="shared" si="43"/>
        <v>70-74|7</v>
      </c>
      <c r="BA255" s="89">
        <v>7</v>
      </c>
      <c r="BB255" s="86" t="s">
        <v>47</v>
      </c>
      <c r="BE255" s="87" t="s">
        <v>803</v>
      </c>
      <c r="BF255" s="86">
        <v>114</v>
      </c>
      <c r="BG255" s="86" t="str">
        <f t="shared" si="44"/>
        <v>18-19|114</v>
      </c>
      <c r="BH255" s="86">
        <v>19</v>
      </c>
      <c r="BI255" s="86" t="s">
        <v>59</v>
      </c>
    </row>
    <row r="256" spans="1:61">
      <c r="A256" s="87" t="s">
        <v>64</v>
      </c>
      <c r="B256" s="86">
        <v>50</v>
      </c>
      <c r="C256" s="86" t="str">
        <f t="shared" si="36"/>
        <v>25-29|50</v>
      </c>
      <c r="D256" s="86">
        <v>11</v>
      </c>
      <c r="E256" s="86" t="s">
        <v>51</v>
      </c>
      <c r="H256" s="87" t="s">
        <v>67</v>
      </c>
      <c r="I256" s="86">
        <v>29</v>
      </c>
      <c r="J256" s="86" t="str">
        <f t="shared" si="37"/>
        <v>45-54|29</v>
      </c>
      <c r="K256" s="86">
        <v>11</v>
      </c>
      <c r="L256" s="86" t="s">
        <v>51</v>
      </c>
      <c r="O256" s="87" t="s">
        <v>66</v>
      </c>
      <c r="P256" s="86">
        <v>6</v>
      </c>
      <c r="Q256" s="86" t="str">
        <f t="shared" si="38"/>
        <v>35-44|6</v>
      </c>
      <c r="R256" s="86">
        <v>1</v>
      </c>
      <c r="S256" s="86" t="s">
        <v>41</v>
      </c>
      <c r="V256" s="87" t="s">
        <v>70</v>
      </c>
      <c r="W256" s="86">
        <v>8</v>
      </c>
      <c r="X256" s="86" t="str">
        <f t="shared" si="39"/>
        <v>70-74|8</v>
      </c>
      <c r="Y256" s="86">
        <v>8</v>
      </c>
      <c r="Z256" s="86" t="s">
        <v>48</v>
      </c>
      <c r="AC256" s="87" t="s">
        <v>65</v>
      </c>
      <c r="AD256" s="86">
        <v>19</v>
      </c>
      <c r="AE256" s="86" t="str">
        <f t="shared" si="40"/>
        <v>30-34|19</v>
      </c>
      <c r="AF256" s="86">
        <v>6</v>
      </c>
      <c r="AG256" s="86" t="s">
        <v>46</v>
      </c>
      <c r="AJ256" s="87" t="s">
        <v>71</v>
      </c>
      <c r="AK256" s="86">
        <v>21</v>
      </c>
      <c r="AL256" s="86" t="str">
        <f t="shared" si="41"/>
        <v>75-79|21</v>
      </c>
      <c r="AM256" s="86">
        <v>18</v>
      </c>
      <c r="AN256" s="86" t="s">
        <v>58</v>
      </c>
      <c r="AQ256" s="87" t="s">
        <v>65</v>
      </c>
      <c r="AR256" s="86">
        <v>7</v>
      </c>
      <c r="AS256" s="86" t="str">
        <f t="shared" si="42"/>
        <v>30-34|7</v>
      </c>
      <c r="AT256" s="86">
        <v>1</v>
      </c>
      <c r="AU256" s="89" t="s">
        <v>41</v>
      </c>
      <c r="AX256" s="87" t="s">
        <v>70</v>
      </c>
      <c r="AY256" s="86">
        <v>8</v>
      </c>
      <c r="AZ256" s="86" t="str">
        <f t="shared" si="43"/>
        <v>70-74|8</v>
      </c>
      <c r="BA256" s="89">
        <v>8</v>
      </c>
      <c r="BB256" s="86" t="s">
        <v>48</v>
      </c>
      <c r="BE256" s="87" t="s">
        <v>803</v>
      </c>
      <c r="BF256" s="86">
        <v>115</v>
      </c>
      <c r="BG256" s="86" t="str">
        <f t="shared" si="44"/>
        <v>18-19|115</v>
      </c>
      <c r="BH256" s="86">
        <v>19</v>
      </c>
      <c r="BI256" s="89" t="s">
        <v>59</v>
      </c>
    </row>
    <row r="257" spans="1:61">
      <c r="A257" s="87" t="s">
        <v>64</v>
      </c>
      <c r="B257" s="86">
        <v>51</v>
      </c>
      <c r="C257" s="86" t="str">
        <f t="shared" si="36"/>
        <v>25-29|51</v>
      </c>
      <c r="D257" s="86">
        <v>11</v>
      </c>
      <c r="E257" s="86" t="s">
        <v>51</v>
      </c>
      <c r="H257" s="87" t="s">
        <v>67</v>
      </c>
      <c r="I257" s="86">
        <v>30</v>
      </c>
      <c r="J257" s="86" t="str">
        <f t="shared" si="37"/>
        <v>45-54|30</v>
      </c>
      <c r="K257" s="86">
        <v>12</v>
      </c>
      <c r="L257" s="86" t="s">
        <v>52</v>
      </c>
      <c r="O257" s="87" t="s">
        <v>66</v>
      </c>
      <c r="P257" s="86">
        <v>7</v>
      </c>
      <c r="Q257" s="86" t="str">
        <f t="shared" si="38"/>
        <v>35-44|7</v>
      </c>
      <c r="R257" s="86">
        <v>1</v>
      </c>
      <c r="S257" s="86" t="s">
        <v>41</v>
      </c>
      <c r="V257" s="87" t="s">
        <v>70</v>
      </c>
      <c r="W257" s="86">
        <v>9</v>
      </c>
      <c r="X257" s="86" t="str">
        <f t="shared" si="39"/>
        <v>70-74|9</v>
      </c>
      <c r="Y257" s="86">
        <v>8</v>
      </c>
      <c r="Z257" s="86" t="s">
        <v>48</v>
      </c>
      <c r="AC257" s="87" t="s">
        <v>65</v>
      </c>
      <c r="AD257" s="86">
        <v>20</v>
      </c>
      <c r="AE257" s="86" t="str">
        <f t="shared" si="40"/>
        <v>30-34|20</v>
      </c>
      <c r="AF257" s="86">
        <v>6</v>
      </c>
      <c r="AG257" s="86" t="s">
        <v>46</v>
      </c>
      <c r="AJ257" s="87" t="s">
        <v>71</v>
      </c>
      <c r="AK257" s="86">
        <v>22</v>
      </c>
      <c r="AL257" s="86" t="str">
        <f t="shared" si="41"/>
        <v>75-79|22</v>
      </c>
      <c r="AM257" s="86">
        <v>19</v>
      </c>
      <c r="AN257" s="86" t="s">
        <v>59</v>
      </c>
      <c r="AQ257" s="87" t="s">
        <v>65</v>
      </c>
      <c r="AR257" s="86">
        <v>8</v>
      </c>
      <c r="AS257" s="86" t="str">
        <f t="shared" si="42"/>
        <v>30-34|8</v>
      </c>
      <c r="AT257" s="86">
        <v>2</v>
      </c>
      <c r="AU257" s="86" t="s">
        <v>42</v>
      </c>
      <c r="AX257" s="87" t="s">
        <v>70</v>
      </c>
      <c r="AY257" s="86">
        <v>9</v>
      </c>
      <c r="AZ257" s="86" t="str">
        <f t="shared" si="43"/>
        <v>70-74|9</v>
      </c>
      <c r="BA257" s="89">
        <v>8</v>
      </c>
      <c r="BB257" s="86" t="s">
        <v>48</v>
      </c>
      <c r="BE257" s="87" t="s">
        <v>803</v>
      </c>
      <c r="BF257" s="86">
        <v>116</v>
      </c>
      <c r="BG257" s="86" t="str">
        <f t="shared" si="44"/>
        <v>18-19|116</v>
      </c>
      <c r="BH257" s="86">
        <v>19</v>
      </c>
      <c r="BI257" s="89" t="s">
        <v>59</v>
      </c>
    </row>
    <row r="258" spans="1:61">
      <c r="A258" s="87" t="s">
        <v>64</v>
      </c>
      <c r="B258" s="86">
        <v>52</v>
      </c>
      <c r="C258" s="86" t="str">
        <f t="shared" si="36"/>
        <v>25-29|52</v>
      </c>
      <c r="D258" s="86">
        <v>11</v>
      </c>
      <c r="E258" s="86" t="s">
        <v>51</v>
      </c>
      <c r="H258" s="87" t="s">
        <v>67</v>
      </c>
      <c r="I258" s="86">
        <v>31</v>
      </c>
      <c r="J258" s="86" t="str">
        <f t="shared" si="37"/>
        <v>45-54|31</v>
      </c>
      <c r="K258" s="86">
        <v>13</v>
      </c>
      <c r="L258" s="86" t="s">
        <v>53</v>
      </c>
      <c r="O258" s="87" t="s">
        <v>66</v>
      </c>
      <c r="P258" s="86">
        <v>8</v>
      </c>
      <c r="Q258" s="86" t="str">
        <f t="shared" si="38"/>
        <v>35-44|8</v>
      </c>
      <c r="R258" s="86">
        <v>1</v>
      </c>
      <c r="S258" s="86" t="s">
        <v>41</v>
      </c>
      <c r="V258" s="87" t="s">
        <v>70</v>
      </c>
      <c r="W258" s="86">
        <v>10</v>
      </c>
      <c r="X258" s="86" t="str">
        <f t="shared" si="39"/>
        <v>70-74|10</v>
      </c>
      <c r="Y258" s="86">
        <v>9</v>
      </c>
      <c r="Z258" s="86" t="s">
        <v>49</v>
      </c>
      <c r="AC258" s="87" t="s">
        <v>65</v>
      </c>
      <c r="AD258" s="86">
        <v>21</v>
      </c>
      <c r="AE258" s="86" t="str">
        <f t="shared" si="40"/>
        <v>30-34|21</v>
      </c>
      <c r="AF258" s="86">
        <v>6</v>
      </c>
      <c r="AG258" s="86" t="s">
        <v>46</v>
      </c>
      <c r="AJ258" s="93" t="s">
        <v>72</v>
      </c>
      <c r="AK258" s="86">
        <v>0</v>
      </c>
      <c r="AL258" s="86" t="str">
        <f t="shared" si="41"/>
        <v>80-84|0</v>
      </c>
      <c r="AM258" s="86">
        <v>1</v>
      </c>
      <c r="AN258" s="86" t="s">
        <v>41</v>
      </c>
      <c r="AQ258" s="87" t="s">
        <v>65</v>
      </c>
      <c r="AR258" s="86">
        <v>9</v>
      </c>
      <c r="AS258" s="86" t="str">
        <f t="shared" si="42"/>
        <v>30-34|9</v>
      </c>
      <c r="AT258" s="86">
        <v>2</v>
      </c>
      <c r="AU258" s="86" t="s">
        <v>42</v>
      </c>
      <c r="AX258" s="87" t="s">
        <v>70</v>
      </c>
      <c r="AY258" s="86">
        <v>10</v>
      </c>
      <c r="AZ258" s="86" t="str">
        <f t="shared" si="43"/>
        <v>70-74|10</v>
      </c>
      <c r="BA258" s="89">
        <v>9</v>
      </c>
      <c r="BB258" s="89" t="s">
        <v>49</v>
      </c>
      <c r="BE258" s="87" t="s">
        <v>803</v>
      </c>
      <c r="BF258" s="86">
        <v>117</v>
      </c>
      <c r="BG258" s="86" t="str">
        <f t="shared" si="44"/>
        <v>18-19|117</v>
      </c>
      <c r="BH258" s="86">
        <v>19</v>
      </c>
      <c r="BI258" s="89" t="s">
        <v>59</v>
      </c>
    </row>
    <row r="259" spans="1:61">
      <c r="A259" s="87" t="s">
        <v>64</v>
      </c>
      <c r="B259" s="86">
        <v>53</v>
      </c>
      <c r="C259" s="86" t="str">
        <f t="shared" si="36"/>
        <v>25-29|53</v>
      </c>
      <c r="D259" s="86">
        <v>12</v>
      </c>
      <c r="E259" s="86" t="s">
        <v>52</v>
      </c>
      <c r="H259" s="87" t="s">
        <v>67</v>
      </c>
      <c r="I259" s="86">
        <v>32</v>
      </c>
      <c r="J259" s="86" t="str">
        <f t="shared" si="37"/>
        <v>45-54|32</v>
      </c>
      <c r="K259" s="86">
        <v>14</v>
      </c>
      <c r="L259" s="86" t="s">
        <v>54</v>
      </c>
      <c r="O259" s="87" t="s">
        <v>66</v>
      </c>
      <c r="P259" s="86">
        <v>9</v>
      </c>
      <c r="Q259" s="86" t="str">
        <f t="shared" si="38"/>
        <v>35-44|9</v>
      </c>
      <c r="R259" s="86">
        <v>1</v>
      </c>
      <c r="S259" s="86" t="s">
        <v>41</v>
      </c>
      <c r="V259" s="87" t="s">
        <v>70</v>
      </c>
      <c r="W259" s="86">
        <v>11</v>
      </c>
      <c r="X259" s="86" t="str">
        <f t="shared" si="39"/>
        <v>70-74|11</v>
      </c>
      <c r="Y259" s="86">
        <v>9</v>
      </c>
      <c r="Z259" s="86" t="s">
        <v>49</v>
      </c>
      <c r="AC259" s="87" t="s">
        <v>65</v>
      </c>
      <c r="AD259" s="86">
        <v>22</v>
      </c>
      <c r="AE259" s="86" t="str">
        <f t="shared" si="40"/>
        <v>30-34|22</v>
      </c>
      <c r="AF259" s="86">
        <v>6</v>
      </c>
      <c r="AG259" s="86" t="s">
        <v>46</v>
      </c>
      <c r="AJ259" s="87" t="s">
        <v>72</v>
      </c>
      <c r="AK259" s="86">
        <v>1</v>
      </c>
      <c r="AL259" s="86" t="str">
        <f t="shared" si="41"/>
        <v>80-84|1</v>
      </c>
      <c r="AM259" s="86">
        <v>1</v>
      </c>
      <c r="AN259" s="86" t="s">
        <v>41</v>
      </c>
      <c r="AQ259" s="87" t="s">
        <v>65</v>
      </c>
      <c r="AR259" s="86">
        <v>10</v>
      </c>
      <c r="AS259" s="86" t="str">
        <f t="shared" si="42"/>
        <v>30-34|10</v>
      </c>
      <c r="AT259" s="86">
        <v>2</v>
      </c>
      <c r="AU259" s="86" t="s">
        <v>42</v>
      </c>
      <c r="AX259" s="87" t="s">
        <v>70</v>
      </c>
      <c r="AY259" s="86">
        <v>11</v>
      </c>
      <c r="AZ259" s="86" t="str">
        <f t="shared" si="43"/>
        <v>70-74|11</v>
      </c>
      <c r="BA259" s="89">
        <v>10</v>
      </c>
      <c r="BB259" s="86" t="s">
        <v>50</v>
      </c>
      <c r="BE259" s="87" t="s">
        <v>803</v>
      </c>
      <c r="BF259" s="86">
        <v>118</v>
      </c>
      <c r="BG259" s="86" t="str">
        <f t="shared" si="44"/>
        <v>18-19|118</v>
      </c>
      <c r="BH259" s="86">
        <v>19</v>
      </c>
      <c r="BI259" s="89" t="s">
        <v>59</v>
      </c>
    </row>
    <row r="260" spans="1:61">
      <c r="A260" s="87" t="s">
        <v>64</v>
      </c>
      <c r="B260" s="86">
        <v>54</v>
      </c>
      <c r="C260" s="86" t="str">
        <f t="shared" si="36"/>
        <v>25-29|54</v>
      </c>
      <c r="D260" s="86">
        <v>12</v>
      </c>
      <c r="E260" s="86" t="s">
        <v>52</v>
      </c>
      <c r="H260" s="87" t="s">
        <v>67</v>
      </c>
      <c r="I260" s="86">
        <v>33</v>
      </c>
      <c r="J260" s="86" t="str">
        <f t="shared" si="37"/>
        <v>45-54|33</v>
      </c>
      <c r="K260" s="86">
        <v>15</v>
      </c>
      <c r="L260" s="86" t="s">
        <v>55</v>
      </c>
      <c r="O260" s="87" t="s">
        <v>66</v>
      </c>
      <c r="P260" s="86">
        <v>10</v>
      </c>
      <c r="Q260" s="86" t="str">
        <f t="shared" si="38"/>
        <v>35-44|10</v>
      </c>
      <c r="R260" s="86">
        <v>1</v>
      </c>
      <c r="S260" s="86" t="s">
        <v>41</v>
      </c>
      <c r="V260" s="87" t="s">
        <v>70</v>
      </c>
      <c r="W260" s="86">
        <v>12</v>
      </c>
      <c r="X260" s="86" t="str">
        <f t="shared" si="39"/>
        <v>70-74|12</v>
      </c>
      <c r="Y260" s="86">
        <v>10</v>
      </c>
      <c r="Z260" s="86" t="s">
        <v>50</v>
      </c>
      <c r="AC260" s="87" t="s">
        <v>65</v>
      </c>
      <c r="AD260" s="86">
        <v>23</v>
      </c>
      <c r="AE260" s="86" t="str">
        <f t="shared" si="40"/>
        <v>30-34|23</v>
      </c>
      <c r="AF260" s="86">
        <v>7</v>
      </c>
      <c r="AG260" s="86" t="s">
        <v>47</v>
      </c>
      <c r="AJ260" s="87" t="s">
        <v>72</v>
      </c>
      <c r="AK260" s="86">
        <v>2</v>
      </c>
      <c r="AL260" s="86" t="str">
        <f t="shared" si="41"/>
        <v>80-84|2</v>
      </c>
      <c r="AM260" s="86">
        <v>1</v>
      </c>
      <c r="AN260" s="86" t="s">
        <v>41</v>
      </c>
      <c r="AQ260" s="87" t="s">
        <v>65</v>
      </c>
      <c r="AR260" s="86">
        <v>11</v>
      </c>
      <c r="AS260" s="86" t="str">
        <f t="shared" si="42"/>
        <v>30-34|11</v>
      </c>
      <c r="AT260" s="86">
        <v>3</v>
      </c>
      <c r="AU260" s="86" t="s">
        <v>43</v>
      </c>
      <c r="AX260" s="87" t="s">
        <v>70</v>
      </c>
      <c r="AY260" s="86">
        <v>12</v>
      </c>
      <c r="AZ260" s="86" t="str">
        <f t="shared" si="43"/>
        <v>70-74|12</v>
      </c>
      <c r="BA260" s="89">
        <v>11</v>
      </c>
      <c r="BB260" s="86" t="s">
        <v>51</v>
      </c>
      <c r="BE260" s="87" t="s">
        <v>803</v>
      </c>
      <c r="BF260" s="86">
        <v>119</v>
      </c>
      <c r="BG260" s="86" t="str">
        <f t="shared" si="44"/>
        <v>18-19|119</v>
      </c>
      <c r="BH260" s="86">
        <v>19</v>
      </c>
      <c r="BI260" s="89" t="s">
        <v>59</v>
      </c>
    </row>
    <row r="261" spans="1:61">
      <c r="A261" s="87" t="s">
        <v>64</v>
      </c>
      <c r="B261" s="86">
        <v>55</v>
      </c>
      <c r="C261" s="86" t="str">
        <f t="shared" si="36"/>
        <v>25-29|55</v>
      </c>
      <c r="D261" s="86">
        <v>12</v>
      </c>
      <c r="E261" s="86" t="s">
        <v>52</v>
      </c>
      <c r="H261" s="87" t="s">
        <v>67</v>
      </c>
      <c r="I261" s="86">
        <v>34</v>
      </c>
      <c r="J261" s="86" t="str">
        <f t="shared" si="37"/>
        <v>45-54|34</v>
      </c>
      <c r="K261" s="86">
        <v>16</v>
      </c>
      <c r="L261" s="86" t="s">
        <v>56</v>
      </c>
      <c r="O261" s="87" t="s">
        <v>66</v>
      </c>
      <c r="P261" s="86">
        <v>11</v>
      </c>
      <c r="Q261" s="86" t="str">
        <f t="shared" si="38"/>
        <v>35-44|11</v>
      </c>
      <c r="R261" s="86">
        <v>2</v>
      </c>
      <c r="S261" s="86" t="s">
        <v>42</v>
      </c>
      <c r="V261" s="87" t="s">
        <v>70</v>
      </c>
      <c r="W261" s="86">
        <v>13</v>
      </c>
      <c r="X261" s="86" t="str">
        <f t="shared" si="39"/>
        <v>70-74|13</v>
      </c>
      <c r="Y261" s="86">
        <v>11</v>
      </c>
      <c r="Z261" s="86" t="s">
        <v>51</v>
      </c>
      <c r="AC261" s="87" t="s">
        <v>65</v>
      </c>
      <c r="AD261" s="86">
        <v>24</v>
      </c>
      <c r="AE261" s="86" t="str">
        <f t="shared" si="40"/>
        <v>30-34|24</v>
      </c>
      <c r="AF261" s="86">
        <v>7</v>
      </c>
      <c r="AG261" s="86" t="s">
        <v>47</v>
      </c>
      <c r="AJ261" s="87" t="s">
        <v>72</v>
      </c>
      <c r="AK261" s="86">
        <v>3</v>
      </c>
      <c r="AL261" s="86" t="str">
        <f t="shared" si="41"/>
        <v>80-84|3</v>
      </c>
      <c r="AM261" s="86">
        <v>2</v>
      </c>
      <c r="AN261" s="86" t="s">
        <v>42</v>
      </c>
      <c r="AQ261" s="87" t="s">
        <v>65</v>
      </c>
      <c r="AR261" s="86">
        <v>12</v>
      </c>
      <c r="AS261" s="86" t="str">
        <f t="shared" si="42"/>
        <v>30-34|12</v>
      </c>
      <c r="AT261" s="86">
        <v>3</v>
      </c>
      <c r="AU261" s="86" t="s">
        <v>43</v>
      </c>
      <c r="AX261" s="87" t="s">
        <v>70</v>
      </c>
      <c r="AY261" s="86">
        <v>13</v>
      </c>
      <c r="AZ261" s="86" t="str">
        <f t="shared" si="43"/>
        <v>70-74|13</v>
      </c>
      <c r="BA261" s="89">
        <v>12</v>
      </c>
      <c r="BB261" s="86" t="s">
        <v>52</v>
      </c>
      <c r="BE261" s="87" t="s">
        <v>803</v>
      </c>
      <c r="BF261" s="86">
        <v>120</v>
      </c>
      <c r="BG261" s="86" t="str">
        <f t="shared" si="44"/>
        <v>18-19|120</v>
      </c>
      <c r="BH261" s="86">
        <v>19</v>
      </c>
      <c r="BI261" s="89" t="s">
        <v>59</v>
      </c>
    </row>
    <row r="262" spans="1:61">
      <c r="A262" s="87" t="s">
        <v>64</v>
      </c>
      <c r="B262" s="86">
        <v>56</v>
      </c>
      <c r="C262" s="86" t="str">
        <f t="shared" ref="C262:C325" si="48">A262&amp;"|"&amp;B262</f>
        <v>25-29|56</v>
      </c>
      <c r="D262" s="86">
        <v>13</v>
      </c>
      <c r="E262" s="86" t="s">
        <v>53</v>
      </c>
      <c r="H262" s="87" t="s">
        <v>67</v>
      </c>
      <c r="I262" s="86">
        <v>35</v>
      </c>
      <c r="J262" s="86" t="str">
        <f t="shared" ref="J262:J325" si="49">H262&amp;"|"&amp;I262</f>
        <v>45-54|35</v>
      </c>
      <c r="K262" s="86">
        <v>17</v>
      </c>
      <c r="L262" s="86" t="s">
        <v>57</v>
      </c>
      <c r="O262" s="87" t="s">
        <v>66</v>
      </c>
      <c r="P262" s="86">
        <v>12</v>
      </c>
      <c r="Q262" s="86" t="str">
        <f t="shared" ref="Q262:Q325" si="50">O262&amp;"|"&amp;P262</f>
        <v>35-44|12</v>
      </c>
      <c r="R262" s="86">
        <v>2</v>
      </c>
      <c r="S262" s="86" t="s">
        <v>42</v>
      </c>
      <c r="V262" s="87" t="s">
        <v>70</v>
      </c>
      <c r="W262" s="86">
        <v>14</v>
      </c>
      <c r="X262" s="86" t="str">
        <f t="shared" ref="X262:X325" si="51">V262&amp;"|"&amp;W262</f>
        <v>70-74|14</v>
      </c>
      <c r="Y262" s="86">
        <v>11</v>
      </c>
      <c r="Z262" s="86" t="s">
        <v>51</v>
      </c>
      <c r="AC262" s="87" t="s">
        <v>65</v>
      </c>
      <c r="AD262" s="86">
        <v>25</v>
      </c>
      <c r="AE262" s="86" t="str">
        <f t="shared" ref="AE262:AE325" si="52">AC262&amp;"|"&amp;AD262</f>
        <v>30-34|25</v>
      </c>
      <c r="AF262" s="86">
        <v>7</v>
      </c>
      <c r="AG262" s="86" t="s">
        <v>47</v>
      </c>
      <c r="AJ262" s="87" t="s">
        <v>72</v>
      </c>
      <c r="AK262" s="86">
        <v>4</v>
      </c>
      <c r="AL262" s="86" t="str">
        <f t="shared" ref="AL262:AL303" si="53">AJ262&amp;"|"&amp;AK262</f>
        <v>80-84|4</v>
      </c>
      <c r="AM262" s="86">
        <v>3</v>
      </c>
      <c r="AN262" s="86" t="s">
        <v>43</v>
      </c>
      <c r="AQ262" s="87" t="s">
        <v>65</v>
      </c>
      <c r="AR262" s="86">
        <v>13</v>
      </c>
      <c r="AS262" s="86" t="str">
        <f t="shared" ref="AS262:AS325" si="54">AQ262&amp;"|"&amp;AR262</f>
        <v>30-34|13</v>
      </c>
      <c r="AT262" s="86">
        <v>3</v>
      </c>
      <c r="AU262" s="86" t="s">
        <v>43</v>
      </c>
      <c r="AX262" s="87" t="s">
        <v>70</v>
      </c>
      <c r="AY262" s="86">
        <v>14</v>
      </c>
      <c r="AZ262" s="86" t="str">
        <f t="shared" ref="AZ262:AZ325" si="55">AX262&amp;"|"&amp;AY262</f>
        <v>70-74|14</v>
      </c>
      <c r="BA262" s="89">
        <v>13</v>
      </c>
      <c r="BB262" s="86" t="s">
        <v>53</v>
      </c>
      <c r="BE262" s="87" t="s">
        <v>803</v>
      </c>
      <c r="BF262" s="86">
        <v>121</v>
      </c>
      <c r="BG262" s="86" t="str">
        <f t="shared" ref="BG262:BG325" si="56">BE262&amp;"|"&amp;BF262</f>
        <v>18-19|121</v>
      </c>
      <c r="BH262" s="86">
        <v>19</v>
      </c>
      <c r="BI262" s="89" t="s">
        <v>59</v>
      </c>
    </row>
    <row r="263" spans="1:61">
      <c r="A263" s="87" t="s">
        <v>64</v>
      </c>
      <c r="B263" s="86">
        <v>57</v>
      </c>
      <c r="C263" s="86" t="str">
        <f t="shared" si="48"/>
        <v>25-29|57</v>
      </c>
      <c r="D263" s="86">
        <v>13</v>
      </c>
      <c r="E263" s="86" t="s">
        <v>53</v>
      </c>
      <c r="H263" s="87" t="s">
        <v>67</v>
      </c>
      <c r="I263" s="86">
        <v>36</v>
      </c>
      <c r="J263" s="86" t="str">
        <f t="shared" si="49"/>
        <v>45-54|36</v>
      </c>
      <c r="K263" s="86">
        <v>19</v>
      </c>
      <c r="L263" s="86" t="s">
        <v>59</v>
      </c>
      <c r="O263" s="87" t="s">
        <v>66</v>
      </c>
      <c r="P263" s="86">
        <v>13</v>
      </c>
      <c r="Q263" s="86" t="str">
        <f t="shared" si="50"/>
        <v>35-44|13</v>
      </c>
      <c r="R263" s="86">
        <v>3</v>
      </c>
      <c r="S263" s="86" t="s">
        <v>43</v>
      </c>
      <c r="V263" s="87" t="s">
        <v>70</v>
      </c>
      <c r="W263" s="86">
        <v>15</v>
      </c>
      <c r="X263" s="86" t="str">
        <f t="shared" si="51"/>
        <v>70-74|15</v>
      </c>
      <c r="Y263" s="86">
        <v>12</v>
      </c>
      <c r="Z263" s="86" t="s">
        <v>52</v>
      </c>
      <c r="AC263" s="87" t="s">
        <v>65</v>
      </c>
      <c r="AD263" s="86">
        <v>26</v>
      </c>
      <c r="AE263" s="86" t="str">
        <f t="shared" si="52"/>
        <v>30-34|26</v>
      </c>
      <c r="AF263" s="86">
        <v>7</v>
      </c>
      <c r="AG263" s="86" t="s">
        <v>47</v>
      </c>
      <c r="AJ263" s="87" t="s">
        <v>72</v>
      </c>
      <c r="AK263" s="86">
        <v>5</v>
      </c>
      <c r="AL263" s="86" t="str">
        <f t="shared" si="53"/>
        <v>80-84|5</v>
      </c>
      <c r="AM263" s="86">
        <v>4</v>
      </c>
      <c r="AN263" s="86" t="s">
        <v>44</v>
      </c>
      <c r="AQ263" s="87" t="s">
        <v>65</v>
      </c>
      <c r="AR263" s="86">
        <v>14</v>
      </c>
      <c r="AS263" s="86" t="str">
        <f t="shared" si="54"/>
        <v>30-34|14</v>
      </c>
      <c r="AT263" s="86">
        <v>3</v>
      </c>
      <c r="AU263" s="86" t="s">
        <v>43</v>
      </c>
      <c r="AX263" s="87" t="s">
        <v>70</v>
      </c>
      <c r="AY263" s="86">
        <v>15</v>
      </c>
      <c r="AZ263" s="86" t="str">
        <f t="shared" si="55"/>
        <v>70-74|15</v>
      </c>
      <c r="BA263" s="89">
        <v>14</v>
      </c>
      <c r="BB263" s="86" t="s">
        <v>54</v>
      </c>
      <c r="BE263" s="87" t="s">
        <v>803</v>
      </c>
      <c r="BF263" s="86">
        <v>122</v>
      </c>
      <c r="BG263" s="86" t="str">
        <f t="shared" si="56"/>
        <v>18-19|122</v>
      </c>
      <c r="BH263" s="86">
        <v>19</v>
      </c>
      <c r="BI263" s="89" t="s">
        <v>59</v>
      </c>
    </row>
    <row r="264" spans="1:61">
      <c r="A264" s="87" t="s">
        <v>64</v>
      </c>
      <c r="B264" s="86">
        <v>58</v>
      </c>
      <c r="C264" s="86" t="str">
        <f t="shared" si="48"/>
        <v>25-29|58</v>
      </c>
      <c r="D264" s="86">
        <v>13</v>
      </c>
      <c r="E264" s="86" t="s">
        <v>53</v>
      </c>
      <c r="H264" s="93" t="s">
        <v>68</v>
      </c>
      <c r="I264" s="86">
        <v>0</v>
      </c>
      <c r="J264" s="86" t="str">
        <f t="shared" si="49"/>
        <v>55-64|0</v>
      </c>
      <c r="K264" s="86">
        <v>1</v>
      </c>
      <c r="L264" s="89" t="s">
        <v>41</v>
      </c>
      <c r="O264" s="87" t="s">
        <v>66</v>
      </c>
      <c r="P264" s="86">
        <v>14</v>
      </c>
      <c r="Q264" s="86" t="str">
        <f t="shared" si="50"/>
        <v>35-44|14</v>
      </c>
      <c r="R264" s="86">
        <v>3</v>
      </c>
      <c r="S264" s="86" t="s">
        <v>43</v>
      </c>
      <c r="V264" s="87" t="s">
        <v>70</v>
      </c>
      <c r="W264" s="86">
        <v>16</v>
      </c>
      <c r="X264" s="86" t="str">
        <f t="shared" si="51"/>
        <v>70-74|16</v>
      </c>
      <c r="Y264" s="86">
        <v>12</v>
      </c>
      <c r="Z264" s="86" t="s">
        <v>52</v>
      </c>
      <c r="AC264" s="87" t="s">
        <v>65</v>
      </c>
      <c r="AD264" s="86">
        <v>27</v>
      </c>
      <c r="AE264" s="86" t="str">
        <f t="shared" si="52"/>
        <v>30-34|27</v>
      </c>
      <c r="AF264" s="86">
        <v>8</v>
      </c>
      <c r="AG264" s="86" t="s">
        <v>48</v>
      </c>
      <c r="AJ264" s="87" t="s">
        <v>72</v>
      </c>
      <c r="AK264" s="86">
        <v>6</v>
      </c>
      <c r="AL264" s="86" t="str">
        <f t="shared" si="53"/>
        <v>80-84|6</v>
      </c>
      <c r="AM264" s="86">
        <v>5</v>
      </c>
      <c r="AN264" s="86" t="s">
        <v>45</v>
      </c>
      <c r="AQ264" s="87" t="s">
        <v>65</v>
      </c>
      <c r="AR264" s="86">
        <v>15</v>
      </c>
      <c r="AS264" s="86" t="str">
        <f t="shared" si="54"/>
        <v>30-34|15</v>
      </c>
      <c r="AT264" s="86">
        <v>4</v>
      </c>
      <c r="AU264" s="86" t="s">
        <v>44</v>
      </c>
      <c r="AX264" s="87" t="s">
        <v>70</v>
      </c>
      <c r="AY264" s="86">
        <v>16</v>
      </c>
      <c r="AZ264" s="86" t="str">
        <f t="shared" si="55"/>
        <v>70-74|16</v>
      </c>
      <c r="BA264" s="89">
        <v>15</v>
      </c>
      <c r="BB264" s="86" t="s">
        <v>55</v>
      </c>
      <c r="BE264" s="87" t="s">
        <v>803</v>
      </c>
      <c r="BF264" s="86">
        <v>123</v>
      </c>
      <c r="BG264" s="86" t="str">
        <f t="shared" si="56"/>
        <v>18-19|123</v>
      </c>
      <c r="BH264" s="86">
        <v>19</v>
      </c>
      <c r="BI264" s="89" t="s">
        <v>59</v>
      </c>
    </row>
    <row r="265" spans="1:61">
      <c r="A265" s="87" t="s">
        <v>64</v>
      </c>
      <c r="B265" s="86">
        <v>59</v>
      </c>
      <c r="C265" s="86" t="str">
        <f t="shared" si="48"/>
        <v>25-29|59</v>
      </c>
      <c r="D265" s="86">
        <v>14</v>
      </c>
      <c r="E265" s="86" t="s">
        <v>54</v>
      </c>
      <c r="H265" s="87" t="s">
        <v>68</v>
      </c>
      <c r="I265" s="86">
        <v>1</v>
      </c>
      <c r="J265" s="86" t="str">
        <f t="shared" si="49"/>
        <v>55-64|1</v>
      </c>
      <c r="K265" s="86">
        <v>1</v>
      </c>
      <c r="L265" s="89" t="s">
        <v>41</v>
      </c>
      <c r="O265" s="87" t="s">
        <v>66</v>
      </c>
      <c r="P265" s="86">
        <v>15</v>
      </c>
      <c r="Q265" s="86" t="str">
        <f t="shared" si="50"/>
        <v>35-44|15</v>
      </c>
      <c r="R265" s="86">
        <v>4</v>
      </c>
      <c r="S265" s="86" t="s">
        <v>44</v>
      </c>
      <c r="V265" s="87" t="s">
        <v>70</v>
      </c>
      <c r="W265" s="86">
        <v>17</v>
      </c>
      <c r="X265" s="86" t="str">
        <f t="shared" si="51"/>
        <v>70-74|17</v>
      </c>
      <c r="Y265" s="86">
        <v>13</v>
      </c>
      <c r="Z265" s="86" t="s">
        <v>53</v>
      </c>
      <c r="AC265" s="87" t="s">
        <v>65</v>
      </c>
      <c r="AD265" s="86">
        <v>28</v>
      </c>
      <c r="AE265" s="86" t="str">
        <f t="shared" si="52"/>
        <v>30-34|28</v>
      </c>
      <c r="AF265" s="86">
        <v>8</v>
      </c>
      <c r="AG265" s="86" t="s">
        <v>48</v>
      </c>
      <c r="AJ265" s="87" t="s">
        <v>72</v>
      </c>
      <c r="AK265" s="86">
        <v>7</v>
      </c>
      <c r="AL265" s="86" t="str">
        <f t="shared" si="53"/>
        <v>80-84|7</v>
      </c>
      <c r="AM265" s="86">
        <v>6</v>
      </c>
      <c r="AN265" s="86" t="s">
        <v>46</v>
      </c>
      <c r="AQ265" s="87" t="s">
        <v>65</v>
      </c>
      <c r="AR265" s="86">
        <v>16</v>
      </c>
      <c r="AS265" s="86" t="str">
        <f t="shared" si="54"/>
        <v>30-34|16</v>
      </c>
      <c r="AT265" s="86">
        <v>4</v>
      </c>
      <c r="AU265" s="86" t="s">
        <v>44</v>
      </c>
      <c r="AX265" s="87" t="s">
        <v>70</v>
      </c>
      <c r="AY265" s="86">
        <v>17</v>
      </c>
      <c r="AZ265" s="86" t="str">
        <f t="shared" si="55"/>
        <v>70-74|17</v>
      </c>
      <c r="BA265" s="89">
        <v>15</v>
      </c>
      <c r="BB265" s="86" t="s">
        <v>55</v>
      </c>
      <c r="BE265" s="87" t="s">
        <v>803</v>
      </c>
      <c r="BF265" s="86">
        <v>124</v>
      </c>
      <c r="BG265" s="86" t="str">
        <f t="shared" si="56"/>
        <v>18-19|124</v>
      </c>
      <c r="BH265" s="86">
        <v>19</v>
      </c>
      <c r="BI265" s="89" t="s">
        <v>59</v>
      </c>
    </row>
    <row r="266" spans="1:61">
      <c r="A266" s="87" t="s">
        <v>64</v>
      </c>
      <c r="B266" s="86">
        <v>60</v>
      </c>
      <c r="C266" s="86" t="str">
        <f t="shared" si="48"/>
        <v>25-29|60</v>
      </c>
      <c r="D266" s="86">
        <v>14</v>
      </c>
      <c r="E266" s="86" t="s">
        <v>54</v>
      </c>
      <c r="H266" s="87" t="s">
        <v>68</v>
      </c>
      <c r="I266" s="86">
        <v>2</v>
      </c>
      <c r="J266" s="86" t="str">
        <f t="shared" si="49"/>
        <v>55-64|2</v>
      </c>
      <c r="K266" s="86">
        <v>1</v>
      </c>
      <c r="L266" s="89" t="s">
        <v>41</v>
      </c>
      <c r="O266" s="87" t="s">
        <v>66</v>
      </c>
      <c r="P266" s="86">
        <v>16</v>
      </c>
      <c r="Q266" s="86" t="str">
        <f t="shared" si="50"/>
        <v>35-44|16</v>
      </c>
      <c r="R266" s="86">
        <v>4</v>
      </c>
      <c r="S266" s="86" t="s">
        <v>44</v>
      </c>
      <c r="V266" s="87" t="s">
        <v>70</v>
      </c>
      <c r="W266" s="86">
        <v>18</v>
      </c>
      <c r="X266" s="86" t="str">
        <f t="shared" si="51"/>
        <v>70-74|18</v>
      </c>
      <c r="Y266" s="86">
        <v>14</v>
      </c>
      <c r="Z266" s="89" t="s">
        <v>54</v>
      </c>
      <c r="AC266" s="87" t="s">
        <v>65</v>
      </c>
      <c r="AD266" s="86">
        <v>29</v>
      </c>
      <c r="AE266" s="86" t="str">
        <f t="shared" si="52"/>
        <v>30-34|29</v>
      </c>
      <c r="AF266" s="86">
        <v>8</v>
      </c>
      <c r="AG266" s="86" t="s">
        <v>48</v>
      </c>
      <c r="AJ266" s="87" t="s">
        <v>72</v>
      </c>
      <c r="AK266" s="86">
        <v>8</v>
      </c>
      <c r="AL266" s="86" t="str">
        <f t="shared" si="53"/>
        <v>80-84|8</v>
      </c>
      <c r="AM266" s="86">
        <v>7</v>
      </c>
      <c r="AN266" s="86" t="s">
        <v>47</v>
      </c>
      <c r="AQ266" s="87" t="s">
        <v>65</v>
      </c>
      <c r="AR266" s="86">
        <v>17</v>
      </c>
      <c r="AS266" s="86" t="str">
        <f t="shared" si="54"/>
        <v>30-34|17</v>
      </c>
      <c r="AT266" s="86">
        <v>4</v>
      </c>
      <c r="AU266" s="86" t="s">
        <v>44</v>
      </c>
      <c r="AX266" s="87" t="s">
        <v>70</v>
      </c>
      <c r="AY266" s="86">
        <v>18</v>
      </c>
      <c r="AZ266" s="86" t="str">
        <f t="shared" si="55"/>
        <v>70-74|18</v>
      </c>
      <c r="BA266" s="89">
        <v>16</v>
      </c>
      <c r="BB266" s="86" t="s">
        <v>56</v>
      </c>
      <c r="BE266" s="87" t="s">
        <v>803</v>
      </c>
      <c r="BF266" s="86">
        <v>125</v>
      </c>
      <c r="BG266" s="86" t="str">
        <f t="shared" si="56"/>
        <v>18-19|125</v>
      </c>
      <c r="BH266" s="86">
        <v>19</v>
      </c>
      <c r="BI266" s="89" t="s">
        <v>59</v>
      </c>
    </row>
    <row r="267" spans="1:61">
      <c r="A267" s="87" t="s">
        <v>64</v>
      </c>
      <c r="B267" s="86">
        <v>61</v>
      </c>
      <c r="C267" s="86" t="str">
        <f t="shared" si="48"/>
        <v>25-29|61</v>
      </c>
      <c r="D267" s="86">
        <v>15</v>
      </c>
      <c r="E267" s="86" t="s">
        <v>55</v>
      </c>
      <c r="H267" s="87" t="s">
        <v>68</v>
      </c>
      <c r="I267" s="86">
        <v>3</v>
      </c>
      <c r="J267" s="86" t="str">
        <f t="shared" si="49"/>
        <v>55-64|3</v>
      </c>
      <c r="K267" s="86">
        <v>1</v>
      </c>
      <c r="L267" s="89" t="s">
        <v>41</v>
      </c>
      <c r="O267" s="87" t="s">
        <v>66</v>
      </c>
      <c r="P267" s="86">
        <v>17</v>
      </c>
      <c r="Q267" s="86" t="str">
        <f t="shared" si="50"/>
        <v>35-44|17</v>
      </c>
      <c r="R267" s="86">
        <v>5</v>
      </c>
      <c r="S267" s="86" t="s">
        <v>45</v>
      </c>
      <c r="V267" s="87" t="s">
        <v>70</v>
      </c>
      <c r="W267" s="86">
        <v>19</v>
      </c>
      <c r="X267" s="86" t="str">
        <f t="shared" si="51"/>
        <v>70-74|19</v>
      </c>
      <c r="Y267" s="86">
        <v>14</v>
      </c>
      <c r="Z267" s="89" t="s">
        <v>54</v>
      </c>
      <c r="AC267" s="87" t="s">
        <v>65</v>
      </c>
      <c r="AD267" s="86">
        <v>30</v>
      </c>
      <c r="AE267" s="86" t="str">
        <f t="shared" si="52"/>
        <v>30-34|30</v>
      </c>
      <c r="AF267" s="86">
        <v>8</v>
      </c>
      <c r="AG267" s="86" t="s">
        <v>48</v>
      </c>
      <c r="AJ267" s="87" t="s">
        <v>72</v>
      </c>
      <c r="AK267" s="86">
        <v>9</v>
      </c>
      <c r="AL267" s="86" t="str">
        <f t="shared" si="53"/>
        <v>80-84|9</v>
      </c>
      <c r="AM267" s="86">
        <v>8</v>
      </c>
      <c r="AN267" s="86" t="s">
        <v>48</v>
      </c>
      <c r="AQ267" s="87" t="s">
        <v>65</v>
      </c>
      <c r="AR267" s="86">
        <v>18</v>
      </c>
      <c r="AS267" s="86" t="str">
        <f t="shared" si="54"/>
        <v>30-34|18</v>
      </c>
      <c r="AT267" s="86">
        <v>5</v>
      </c>
      <c r="AU267" s="86" t="s">
        <v>45</v>
      </c>
      <c r="AX267" s="87" t="s">
        <v>70</v>
      </c>
      <c r="AY267" s="86">
        <v>19</v>
      </c>
      <c r="AZ267" s="86" t="str">
        <f t="shared" si="55"/>
        <v>70-74|19</v>
      </c>
      <c r="BA267" s="89">
        <v>17</v>
      </c>
      <c r="BB267" s="86" t="s">
        <v>57</v>
      </c>
      <c r="BE267" s="87" t="s">
        <v>803</v>
      </c>
      <c r="BF267" s="86">
        <v>126</v>
      </c>
      <c r="BG267" s="86" t="str">
        <f t="shared" si="56"/>
        <v>18-19|126</v>
      </c>
      <c r="BH267" s="86">
        <v>19</v>
      </c>
      <c r="BI267" s="89" t="s">
        <v>59</v>
      </c>
    </row>
    <row r="268" spans="1:61">
      <c r="A268" s="87" t="s">
        <v>64</v>
      </c>
      <c r="B268" s="86">
        <v>62</v>
      </c>
      <c r="C268" s="86" t="str">
        <f t="shared" si="48"/>
        <v>25-29|62</v>
      </c>
      <c r="D268" s="86">
        <v>15</v>
      </c>
      <c r="E268" s="86" t="s">
        <v>55</v>
      </c>
      <c r="H268" s="87" t="s">
        <v>68</v>
      </c>
      <c r="I268" s="86">
        <v>4</v>
      </c>
      <c r="J268" s="86" t="str">
        <f t="shared" si="49"/>
        <v>55-64|4</v>
      </c>
      <c r="K268" s="86">
        <v>1</v>
      </c>
      <c r="L268" s="89" t="s">
        <v>41</v>
      </c>
      <c r="O268" s="87" t="s">
        <v>66</v>
      </c>
      <c r="P268" s="86">
        <v>18</v>
      </c>
      <c r="Q268" s="86" t="str">
        <f t="shared" si="50"/>
        <v>35-44|18</v>
      </c>
      <c r="R268" s="86">
        <v>5</v>
      </c>
      <c r="S268" s="86" t="s">
        <v>45</v>
      </c>
      <c r="V268" s="87" t="s">
        <v>70</v>
      </c>
      <c r="W268" s="86">
        <v>20</v>
      </c>
      <c r="X268" s="86" t="str">
        <f t="shared" si="51"/>
        <v>70-74|20</v>
      </c>
      <c r="Y268" s="86">
        <v>15</v>
      </c>
      <c r="Z268" s="86" t="s">
        <v>55</v>
      </c>
      <c r="AC268" s="87" t="s">
        <v>65</v>
      </c>
      <c r="AD268" s="86">
        <v>31</v>
      </c>
      <c r="AE268" s="86" t="str">
        <f t="shared" si="52"/>
        <v>30-34|31</v>
      </c>
      <c r="AF268" s="86">
        <v>9</v>
      </c>
      <c r="AG268" s="86" t="s">
        <v>49</v>
      </c>
      <c r="AJ268" s="87" t="s">
        <v>72</v>
      </c>
      <c r="AK268" s="86">
        <v>10</v>
      </c>
      <c r="AL268" s="86" t="str">
        <f t="shared" si="53"/>
        <v>80-84|10</v>
      </c>
      <c r="AM268" s="86">
        <v>8</v>
      </c>
      <c r="AN268" s="86" t="s">
        <v>48</v>
      </c>
      <c r="AQ268" s="87" t="s">
        <v>65</v>
      </c>
      <c r="AR268" s="86">
        <v>19</v>
      </c>
      <c r="AS268" s="86" t="str">
        <f t="shared" si="54"/>
        <v>30-34|19</v>
      </c>
      <c r="AT268" s="86">
        <v>5</v>
      </c>
      <c r="AU268" s="86" t="s">
        <v>45</v>
      </c>
      <c r="AX268" s="87" t="s">
        <v>70</v>
      </c>
      <c r="AY268" s="86">
        <v>20</v>
      </c>
      <c r="AZ268" s="86" t="str">
        <f t="shared" si="55"/>
        <v>70-74|20</v>
      </c>
      <c r="BA268" s="89">
        <v>18</v>
      </c>
      <c r="BB268" s="86" t="s">
        <v>58</v>
      </c>
      <c r="BE268" s="87" t="s">
        <v>803</v>
      </c>
      <c r="BF268" s="86">
        <v>127</v>
      </c>
      <c r="BG268" s="86" t="str">
        <f t="shared" si="56"/>
        <v>18-19|127</v>
      </c>
      <c r="BH268" s="86">
        <v>19</v>
      </c>
      <c r="BI268" s="89" t="s">
        <v>59</v>
      </c>
    </row>
    <row r="269" spans="1:61">
      <c r="A269" s="87" t="s">
        <v>64</v>
      </c>
      <c r="B269" s="86">
        <v>63</v>
      </c>
      <c r="C269" s="86" t="str">
        <f t="shared" si="48"/>
        <v>25-29|63</v>
      </c>
      <c r="D269" s="86">
        <v>16</v>
      </c>
      <c r="E269" s="86" t="s">
        <v>56</v>
      </c>
      <c r="H269" s="87" t="s">
        <v>68</v>
      </c>
      <c r="I269" s="86">
        <v>5</v>
      </c>
      <c r="J269" s="86" t="str">
        <f t="shared" si="49"/>
        <v>55-64|5</v>
      </c>
      <c r="K269" s="86">
        <v>1</v>
      </c>
      <c r="L269" s="89" t="s">
        <v>41</v>
      </c>
      <c r="O269" s="87" t="s">
        <v>66</v>
      </c>
      <c r="P269" s="86">
        <v>19</v>
      </c>
      <c r="Q269" s="86" t="str">
        <f t="shared" si="50"/>
        <v>35-44|19</v>
      </c>
      <c r="R269" s="86">
        <v>6</v>
      </c>
      <c r="S269" s="86" t="s">
        <v>46</v>
      </c>
      <c r="V269" s="87" t="s">
        <v>70</v>
      </c>
      <c r="W269" s="86">
        <v>21</v>
      </c>
      <c r="X269" s="86" t="str">
        <f t="shared" si="51"/>
        <v>70-74|21</v>
      </c>
      <c r="Y269" s="86">
        <v>15</v>
      </c>
      <c r="Z269" s="86" t="s">
        <v>55</v>
      </c>
      <c r="AC269" s="87" t="s">
        <v>65</v>
      </c>
      <c r="AD269" s="86">
        <v>32</v>
      </c>
      <c r="AE269" s="86" t="str">
        <f t="shared" si="52"/>
        <v>30-34|32</v>
      </c>
      <c r="AF269" s="86">
        <v>9</v>
      </c>
      <c r="AG269" s="86" t="s">
        <v>49</v>
      </c>
      <c r="AJ269" s="87" t="s">
        <v>72</v>
      </c>
      <c r="AK269" s="86">
        <v>11</v>
      </c>
      <c r="AL269" s="86" t="str">
        <f t="shared" si="53"/>
        <v>80-84|11</v>
      </c>
      <c r="AM269" s="86">
        <v>9</v>
      </c>
      <c r="AN269" s="86" t="s">
        <v>49</v>
      </c>
      <c r="AQ269" s="87" t="s">
        <v>65</v>
      </c>
      <c r="AR269" s="86">
        <v>20</v>
      </c>
      <c r="AS269" s="86" t="str">
        <f t="shared" si="54"/>
        <v>30-34|20</v>
      </c>
      <c r="AT269" s="86">
        <v>5</v>
      </c>
      <c r="AU269" s="86" t="s">
        <v>45</v>
      </c>
      <c r="AX269" s="87" t="s">
        <v>70</v>
      </c>
      <c r="AY269" s="86">
        <v>21</v>
      </c>
      <c r="AZ269" s="86" t="str">
        <f t="shared" si="55"/>
        <v>70-74|21</v>
      </c>
      <c r="BA269" s="89">
        <v>18</v>
      </c>
      <c r="BB269" s="86" t="s">
        <v>58</v>
      </c>
      <c r="BE269" s="87" t="s">
        <v>803</v>
      </c>
      <c r="BF269" s="86">
        <v>128</v>
      </c>
      <c r="BG269" s="86" t="str">
        <f t="shared" si="56"/>
        <v>18-19|128</v>
      </c>
      <c r="BH269" s="86">
        <v>19</v>
      </c>
      <c r="BI269" s="89" t="s">
        <v>59</v>
      </c>
    </row>
    <row r="270" spans="1:61">
      <c r="A270" s="87" t="s">
        <v>64</v>
      </c>
      <c r="B270" s="86">
        <v>64</v>
      </c>
      <c r="C270" s="86" t="str">
        <f t="shared" si="48"/>
        <v>25-29|64</v>
      </c>
      <c r="D270" s="86">
        <v>17</v>
      </c>
      <c r="E270" s="86" t="s">
        <v>57</v>
      </c>
      <c r="H270" s="87" t="s">
        <v>68</v>
      </c>
      <c r="I270" s="86">
        <v>6</v>
      </c>
      <c r="J270" s="86" t="str">
        <f t="shared" si="49"/>
        <v>55-64|6</v>
      </c>
      <c r="K270" s="86">
        <v>2</v>
      </c>
      <c r="L270" s="86" t="s">
        <v>42</v>
      </c>
      <c r="O270" s="87" t="s">
        <v>66</v>
      </c>
      <c r="P270" s="86">
        <v>20</v>
      </c>
      <c r="Q270" s="86" t="str">
        <f t="shared" si="50"/>
        <v>35-44|20</v>
      </c>
      <c r="R270" s="86">
        <v>6</v>
      </c>
      <c r="S270" s="86" t="s">
        <v>46</v>
      </c>
      <c r="V270" s="87" t="s">
        <v>70</v>
      </c>
      <c r="W270" s="86">
        <v>22</v>
      </c>
      <c r="X270" s="86" t="str">
        <f t="shared" si="51"/>
        <v>70-74|22</v>
      </c>
      <c r="Y270" s="86">
        <v>16</v>
      </c>
      <c r="Z270" s="86" t="s">
        <v>56</v>
      </c>
      <c r="AC270" s="87" t="s">
        <v>65</v>
      </c>
      <c r="AD270" s="86">
        <v>33</v>
      </c>
      <c r="AE270" s="86" t="str">
        <f t="shared" si="52"/>
        <v>30-34|33</v>
      </c>
      <c r="AF270" s="86">
        <v>9</v>
      </c>
      <c r="AG270" s="86" t="s">
        <v>49</v>
      </c>
      <c r="AJ270" s="87" t="s">
        <v>72</v>
      </c>
      <c r="AK270" s="86">
        <v>12</v>
      </c>
      <c r="AL270" s="86" t="str">
        <f t="shared" si="53"/>
        <v>80-84|12</v>
      </c>
      <c r="AM270" s="86">
        <v>10</v>
      </c>
      <c r="AN270" s="86" t="s">
        <v>50</v>
      </c>
      <c r="AQ270" s="87" t="s">
        <v>65</v>
      </c>
      <c r="AR270" s="86">
        <v>21</v>
      </c>
      <c r="AS270" s="86" t="str">
        <f t="shared" si="54"/>
        <v>30-34|21</v>
      </c>
      <c r="AT270" s="86">
        <v>6</v>
      </c>
      <c r="AU270" s="86" t="s">
        <v>46</v>
      </c>
      <c r="AX270" s="87" t="s">
        <v>70</v>
      </c>
      <c r="AY270" s="86">
        <v>22</v>
      </c>
      <c r="AZ270" s="86" t="str">
        <f t="shared" si="55"/>
        <v>70-74|22</v>
      </c>
      <c r="BA270" s="89">
        <v>19</v>
      </c>
      <c r="BB270" s="86" t="s">
        <v>59</v>
      </c>
      <c r="BE270" s="87" t="s">
        <v>803</v>
      </c>
      <c r="BF270" s="86">
        <v>129</v>
      </c>
      <c r="BG270" s="86" t="str">
        <f t="shared" si="56"/>
        <v>18-19|129</v>
      </c>
      <c r="BH270" s="86">
        <v>19</v>
      </c>
      <c r="BI270" s="89" t="s">
        <v>59</v>
      </c>
    </row>
    <row r="271" spans="1:61">
      <c r="A271" s="87" t="s">
        <v>64</v>
      </c>
      <c r="B271" s="86">
        <v>65</v>
      </c>
      <c r="C271" s="86" t="str">
        <f t="shared" si="48"/>
        <v>25-29|65</v>
      </c>
      <c r="D271" s="86">
        <v>18</v>
      </c>
      <c r="E271" s="86" t="s">
        <v>58</v>
      </c>
      <c r="H271" s="87" t="s">
        <v>68</v>
      </c>
      <c r="I271" s="86">
        <v>7</v>
      </c>
      <c r="J271" s="86" t="str">
        <f t="shared" si="49"/>
        <v>55-64|7</v>
      </c>
      <c r="K271" s="86">
        <v>2</v>
      </c>
      <c r="L271" s="86" t="s">
        <v>42</v>
      </c>
      <c r="O271" s="87" t="s">
        <v>66</v>
      </c>
      <c r="P271" s="86">
        <v>21</v>
      </c>
      <c r="Q271" s="86" t="str">
        <f t="shared" si="50"/>
        <v>35-44|21</v>
      </c>
      <c r="R271" s="86">
        <v>7</v>
      </c>
      <c r="S271" s="86" t="s">
        <v>47</v>
      </c>
      <c r="V271" s="87" t="s">
        <v>70</v>
      </c>
      <c r="W271" s="86">
        <v>23</v>
      </c>
      <c r="X271" s="86" t="str">
        <f t="shared" si="51"/>
        <v>70-74|23</v>
      </c>
      <c r="Y271" s="86">
        <v>17</v>
      </c>
      <c r="Z271" s="86" t="s">
        <v>57</v>
      </c>
      <c r="AC271" s="87" t="s">
        <v>65</v>
      </c>
      <c r="AD271" s="86">
        <v>34</v>
      </c>
      <c r="AE271" s="86" t="str">
        <f t="shared" si="52"/>
        <v>30-34|34</v>
      </c>
      <c r="AF271" s="86">
        <v>9</v>
      </c>
      <c r="AG271" s="86" t="s">
        <v>49</v>
      </c>
      <c r="AJ271" s="87" t="s">
        <v>72</v>
      </c>
      <c r="AK271" s="86">
        <v>13</v>
      </c>
      <c r="AL271" s="86" t="str">
        <f t="shared" si="53"/>
        <v>80-84|13</v>
      </c>
      <c r="AM271" s="86">
        <v>11</v>
      </c>
      <c r="AN271" s="86" t="s">
        <v>51</v>
      </c>
      <c r="AQ271" s="87" t="s">
        <v>65</v>
      </c>
      <c r="AR271" s="86">
        <v>22</v>
      </c>
      <c r="AS271" s="86" t="str">
        <f t="shared" si="54"/>
        <v>30-34|22</v>
      </c>
      <c r="AT271" s="86">
        <v>6</v>
      </c>
      <c r="AU271" s="86" t="s">
        <v>46</v>
      </c>
      <c r="AX271" s="87" t="s">
        <v>70</v>
      </c>
      <c r="AY271" s="86">
        <v>23</v>
      </c>
      <c r="AZ271" s="86" t="str">
        <f t="shared" si="55"/>
        <v>70-74|23</v>
      </c>
      <c r="BA271" s="89">
        <v>19</v>
      </c>
      <c r="BB271" s="86" t="s">
        <v>59</v>
      </c>
      <c r="BE271" s="87" t="s">
        <v>803</v>
      </c>
      <c r="BF271" s="86">
        <v>130</v>
      </c>
      <c r="BG271" s="86" t="str">
        <f t="shared" si="56"/>
        <v>18-19|130</v>
      </c>
      <c r="BH271" s="86">
        <v>19</v>
      </c>
      <c r="BI271" s="89" t="s">
        <v>59</v>
      </c>
    </row>
    <row r="272" spans="1:61">
      <c r="A272" s="87" t="s">
        <v>64</v>
      </c>
      <c r="B272" s="86">
        <v>66</v>
      </c>
      <c r="C272" s="86" t="str">
        <f t="shared" si="48"/>
        <v>25-29|66</v>
      </c>
      <c r="D272" s="86">
        <v>19</v>
      </c>
      <c r="E272" s="86" t="s">
        <v>59</v>
      </c>
      <c r="H272" s="87" t="s">
        <v>68</v>
      </c>
      <c r="I272" s="86">
        <v>8</v>
      </c>
      <c r="J272" s="86" t="str">
        <f t="shared" si="49"/>
        <v>55-64|8</v>
      </c>
      <c r="K272" s="86">
        <v>3</v>
      </c>
      <c r="L272" s="86" t="s">
        <v>43</v>
      </c>
      <c r="O272" s="87" t="s">
        <v>66</v>
      </c>
      <c r="P272" s="86">
        <v>22</v>
      </c>
      <c r="Q272" s="86" t="str">
        <f t="shared" si="50"/>
        <v>35-44|22</v>
      </c>
      <c r="R272" s="86">
        <v>7</v>
      </c>
      <c r="S272" s="86" t="s">
        <v>47</v>
      </c>
      <c r="V272" s="87" t="s">
        <v>70</v>
      </c>
      <c r="W272" s="86">
        <v>24</v>
      </c>
      <c r="X272" s="86" t="str">
        <f t="shared" si="51"/>
        <v>70-74|24</v>
      </c>
      <c r="Y272" s="86">
        <v>18</v>
      </c>
      <c r="Z272" s="86" t="s">
        <v>58</v>
      </c>
      <c r="AC272" s="87" t="s">
        <v>65</v>
      </c>
      <c r="AD272" s="86">
        <v>35</v>
      </c>
      <c r="AE272" s="86" t="str">
        <f t="shared" si="52"/>
        <v>30-34|35</v>
      </c>
      <c r="AF272" s="86">
        <v>10</v>
      </c>
      <c r="AG272" s="86" t="s">
        <v>50</v>
      </c>
      <c r="AJ272" s="87" t="s">
        <v>72</v>
      </c>
      <c r="AK272" s="86">
        <v>14</v>
      </c>
      <c r="AL272" s="86" t="str">
        <f t="shared" si="53"/>
        <v>80-84|14</v>
      </c>
      <c r="AM272" s="86">
        <v>12</v>
      </c>
      <c r="AN272" s="86" t="s">
        <v>52</v>
      </c>
      <c r="AQ272" s="87" t="s">
        <v>65</v>
      </c>
      <c r="AR272" s="86">
        <v>23</v>
      </c>
      <c r="AS272" s="86" t="str">
        <f t="shared" si="54"/>
        <v>30-34|23</v>
      </c>
      <c r="AT272" s="86">
        <v>6</v>
      </c>
      <c r="AU272" s="86" t="s">
        <v>46</v>
      </c>
      <c r="AX272" s="87" t="s">
        <v>70</v>
      </c>
      <c r="AY272" s="86">
        <v>24</v>
      </c>
      <c r="AZ272" s="86" t="str">
        <f t="shared" si="55"/>
        <v>70-74|24</v>
      </c>
      <c r="BA272" s="89">
        <v>19</v>
      </c>
      <c r="BB272" s="86" t="s">
        <v>59</v>
      </c>
      <c r="BE272" s="87" t="s">
        <v>803</v>
      </c>
      <c r="BF272" s="86">
        <v>131</v>
      </c>
      <c r="BG272" s="86" t="str">
        <f t="shared" si="56"/>
        <v>18-19|131</v>
      </c>
      <c r="BH272" s="86">
        <v>19</v>
      </c>
      <c r="BI272" s="89" t="s">
        <v>59</v>
      </c>
    </row>
    <row r="273" spans="1:61">
      <c r="A273" s="93" t="s">
        <v>65</v>
      </c>
      <c r="B273" s="86">
        <v>0</v>
      </c>
      <c r="C273" s="86" t="str">
        <f t="shared" si="48"/>
        <v>30-34|0</v>
      </c>
      <c r="D273" s="86">
        <v>1</v>
      </c>
      <c r="E273" s="86" t="s">
        <v>41</v>
      </c>
      <c r="H273" s="87" t="s">
        <v>68</v>
      </c>
      <c r="I273" s="86">
        <v>9</v>
      </c>
      <c r="J273" s="86" t="str">
        <f t="shared" si="49"/>
        <v>55-64|9</v>
      </c>
      <c r="K273" s="86">
        <v>3</v>
      </c>
      <c r="L273" s="86" t="s">
        <v>43</v>
      </c>
      <c r="O273" s="87" t="s">
        <v>66</v>
      </c>
      <c r="P273" s="86">
        <v>23</v>
      </c>
      <c r="Q273" s="86" t="str">
        <f t="shared" si="50"/>
        <v>35-44|23</v>
      </c>
      <c r="R273" s="86">
        <v>7</v>
      </c>
      <c r="S273" s="86" t="s">
        <v>47</v>
      </c>
      <c r="V273" s="87" t="s">
        <v>70</v>
      </c>
      <c r="W273" s="86">
        <v>25</v>
      </c>
      <c r="X273" s="86" t="str">
        <f t="shared" si="51"/>
        <v>70-74|25</v>
      </c>
      <c r="Y273" s="86">
        <v>19</v>
      </c>
      <c r="Z273" s="86" t="s">
        <v>59</v>
      </c>
      <c r="AC273" s="87" t="s">
        <v>65</v>
      </c>
      <c r="AD273" s="86">
        <v>36</v>
      </c>
      <c r="AE273" s="86" t="str">
        <f t="shared" si="52"/>
        <v>30-34|36</v>
      </c>
      <c r="AF273" s="86">
        <v>10</v>
      </c>
      <c r="AG273" s="86" t="s">
        <v>50</v>
      </c>
      <c r="AJ273" s="87" t="s">
        <v>72</v>
      </c>
      <c r="AK273" s="86">
        <v>15</v>
      </c>
      <c r="AL273" s="86" t="str">
        <f t="shared" si="53"/>
        <v>80-84|15</v>
      </c>
      <c r="AM273" s="86">
        <v>13</v>
      </c>
      <c r="AN273" s="89" t="s">
        <v>53</v>
      </c>
      <c r="AQ273" s="87" t="s">
        <v>65</v>
      </c>
      <c r="AR273" s="86">
        <v>24</v>
      </c>
      <c r="AS273" s="86" t="str">
        <f t="shared" si="54"/>
        <v>30-34|24</v>
      </c>
      <c r="AT273" s="86">
        <v>7</v>
      </c>
      <c r="AU273" s="86" t="s">
        <v>47</v>
      </c>
      <c r="AX273" s="87" t="s">
        <v>70</v>
      </c>
      <c r="AY273" s="86">
        <v>25</v>
      </c>
      <c r="AZ273" s="86" t="str">
        <f t="shared" si="55"/>
        <v>70-74|25</v>
      </c>
      <c r="BA273" s="89">
        <v>19</v>
      </c>
      <c r="BB273" s="86" t="s">
        <v>59</v>
      </c>
      <c r="BE273" s="87" t="s">
        <v>803</v>
      </c>
      <c r="BF273" s="86">
        <v>132</v>
      </c>
      <c r="BG273" s="86" t="str">
        <f t="shared" si="56"/>
        <v>18-19|132</v>
      </c>
      <c r="BH273" s="86">
        <v>19</v>
      </c>
      <c r="BI273" s="89" t="s">
        <v>59</v>
      </c>
    </row>
    <row r="274" spans="1:61">
      <c r="A274" s="87" t="s">
        <v>65</v>
      </c>
      <c r="B274" s="86">
        <v>1</v>
      </c>
      <c r="C274" s="86" t="str">
        <f t="shared" si="48"/>
        <v>30-34|1</v>
      </c>
      <c r="D274" s="86">
        <v>1</v>
      </c>
      <c r="E274" s="86" t="s">
        <v>41</v>
      </c>
      <c r="H274" s="87" t="s">
        <v>68</v>
      </c>
      <c r="I274" s="86">
        <v>10</v>
      </c>
      <c r="J274" s="86" t="str">
        <f t="shared" si="49"/>
        <v>55-64|10</v>
      </c>
      <c r="K274" s="86">
        <v>3</v>
      </c>
      <c r="L274" s="86" t="s">
        <v>43</v>
      </c>
      <c r="O274" s="87" t="s">
        <v>66</v>
      </c>
      <c r="P274" s="86">
        <v>24</v>
      </c>
      <c r="Q274" s="86" t="str">
        <f t="shared" si="50"/>
        <v>35-44|24</v>
      </c>
      <c r="R274" s="86">
        <v>8</v>
      </c>
      <c r="S274" s="86" t="s">
        <v>48</v>
      </c>
      <c r="V274" s="87" t="s">
        <v>70</v>
      </c>
      <c r="W274" s="86">
        <v>26</v>
      </c>
      <c r="X274" s="86" t="str">
        <f t="shared" si="51"/>
        <v>70-74|26</v>
      </c>
      <c r="Y274" s="86">
        <v>19</v>
      </c>
      <c r="Z274" s="86" t="s">
        <v>59</v>
      </c>
      <c r="AC274" s="87" t="s">
        <v>65</v>
      </c>
      <c r="AD274" s="86">
        <v>37</v>
      </c>
      <c r="AE274" s="86" t="str">
        <f t="shared" si="52"/>
        <v>30-34|37</v>
      </c>
      <c r="AF274" s="86">
        <v>10</v>
      </c>
      <c r="AG274" s="86" t="s">
        <v>50</v>
      </c>
      <c r="AJ274" s="87" t="s">
        <v>72</v>
      </c>
      <c r="AK274" s="86">
        <v>16</v>
      </c>
      <c r="AL274" s="86" t="str">
        <f t="shared" si="53"/>
        <v>80-84|16</v>
      </c>
      <c r="AM274" s="86">
        <v>14</v>
      </c>
      <c r="AN274" s="86" t="s">
        <v>54</v>
      </c>
      <c r="AQ274" s="87" t="s">
        <v>65</v>
      </c>
      <c r="AR274" s="86">
        <v>25</v>
      </c>
      <c r="AS274" s="86" t="str">
        <f t="shared" si="54"/>
        <v>30-34|25</v>
      </c>
      <c r="AT274" s="86">
        <v>7</v>
      </c>
      <c r="AU274" s="86" t="s">
        <v>47</v>
      </c>
      <c r="AX274" s="87" t="s">
        <v>70</v>
      </c>
      <c r="AY274" s="86">
        <v>26</v>
      </c>
      <c r="AZ274" s="86" t="str">
        <f t="shared" si="55"/>
        <v>70-74|26</v>
      </c>
      <c r="BA274" s="89">
        <v>19</v>
      </c>
      <c r="BB274" s="86" t="s">
        <v>59</v>
      </c>
      <c r="BE274" s="87" t="s">
        <v>803</v>
      </c>
      <c r="BF274" s="86">
        <v>133</v>
      </c>
      <c r="BG274" s="86" t="str">
        <f t="shared" si="56"/>
        <v>18-19|133</v>
      </c>
      <c r="BH274" s="86">
        <v>19</v>
      </c>
      <c r="BI274" s="89" t="s">
        <v>59</v>
      </c>
    </row>
    <row r="275" spans="1:61">
      <c r="A275" s="87" t="s">
        <v>65</v>
      </c>
      <c r="B275" s="86">
        <v>2</v>
      </c>
      <c r="C275" s="86" t="str">
        <f t="shared" si="48"/>
        <v>30-34|2</v>
      </c>
      <c r="D275" s="86">
        <v>1</v>
      </c>
      <c r="E275" s="86" t="s">
        <v>41</v>
      </c>
      <c r="H275" s="87" t="s">
        <v>68</v>
      </c>
      <c r="I275" s="86">
        <v>11</v>
      </c>
      <c r="J275" s="86" t="str">
        <f t="shared" si="49"/>
        <v>55-64|11</v>
      </c>
      <c r="K275" s="86">
        <v>4</v>
      </c>
      <c r="L275" s="86" t="s">
        <v>44</v>
      </c>
      <c r="O275" s="87" t="s">
        <v>66</v>
      </c>
      <c r="P275" s="86">
        <v>25</v>
      </c>
      <c r="Q275" s="86" t="str">
        <f t="shared" si="50"/>
        <v>35-44|25</v>
      </c>
      <c r="R275" s="86">
        <v>8</v>
      </c>
      <c r="S275" s="86" t="s">
        <v>48</v>
      </c>
      <c r="V275" s="93" t="s">
        <v>71</v>
      </c>
      <c r="W275" s="86">
        <v>0</v>
      </c>
      <c r="X275" s="86" t="str">
        <f t="shared" si="51"/>
        <v>75-79|0</v>
      </c>
      <c r="Y275" s="86">
        <v>1</v>
      </c>
      <c r="Z275" s="86" t="s">
        <v>41</v>
      </c>
      <c r="AC275" s="87" t="s">
        <v>65</v>
      </c>
      <c r="AD275" s="86">
        <v>38</v>
      </c>
      <c r="AE275" s="86" t="str">
        <f t="shared" si="52"/>
        <v>30-34|38</v>
      </c>
      <c r="AF275" s="86">
        <v>11</v>
      </c>
      <c r="AG275" s="86" t="s">
        <v>51</v>
      </c>
      <c r="AJ275" s="87" t="s">
        <v>72</v>
      </c>
      <c r="AK275" s="86">
        <v>17</v>
      </c>
      <c r="AL275" s="86" t="str">
        <f t="shared" si="53"/>
        <v>80-84|17</v>
      </c>
      <c r="AM275" s="86">
        <v>15</v>
      </c>
      <c r="AN275" s="86" t="s">
        <v>55</v>
      </c>
      <c r="AQ275" s="87" t="s">
        <v>65</v>
      </c>
      <c r="AR275" s="86">
        <v>26</v>
      </c>
      <c r="AS275" s="86" t="str">
        <f t="shared" si="54"/>
        <v>30-34|26</v>
      </c>
      <c r="AT275" s="86">
        <v>7</v>
      </c>
      <c r="AU275" s="86" t="s">
        <v>47</v>
      </c>
      <c r="AX275" s="87" t="s">
        <v>71</v>
      </c>
      <c r="AY275" s="86">
        <v>0</v>
      </c>
      <c r="AZ275" s="86" t="str">
        <f t="shared" si="55"/>
        <v>75-79|0</v>
      </c>
      <c r="BA275" s="86">
        <v>1</v>
      </c>
      <c r="BB275" s="89" t="s">
        <v>41</v>
      </c>
      <c r="BC275" s="49"/>
      <c r="BE275" s="87" t="s">
        <v>803</v>
      </c>
      <c r="BF275" s="86">
        <v>134</v>
      </c>
      <c r="BG275" s="86" t="str">
        <f t="shared" si="56"/>
        <v>18-19|134</v>
      </c>
      <c r="BH275" s="86">
        <v>19</v>
      </c>
      <c r="BI275" s="86" t="s">
        <v>59</v>
      </c>
    </row>
    <row r="276" spans="1:61">
      <c r="A276" s="87" t="s">
        <v>65</v>
      </c>
      <c r="B276" s="86">
        <v>3</v>
      </c>
      <c r="C276" s="86" t="str">
        <f t="shared" si="48"/>
        <v>30-34|3</v>
      </c>
      <c r="D276" s="86">
        <v>1</v>
      </c>
      <c r="E276" s="86" t="s">
        <v>41</v>
      </c>
      <c r="H276" s="87" t="s">
        <v>68</v>
      </c>
      <c r="I276" s="86">
        <v>12</v>
      </c>
      <c r="J276" s="86" t="str">
        <f t="shared" si="49"/>
        <v>55-64|12</v>
      </c>
      <c r="K276" s="86">
        <v>4</v>
      </c>
      <c r="L276" s="86" t="s">
        <v>44</v>
      </c>
      <c r="O276" s="87" t="s">
        <v>66</v>
      </c>
      <c r="P276" s="86">
        <v>26</v>
      </c>
      <c r="Q276" s="86" t="str">
        <f t="shared" si="50"/>
        <v>35-44|26</v>
      </c>
      <c r="R276" s="86">
        <v>9</v>
      </c>
      <c r="S276" s="86" t="s">
        <v>49</v>
      </c>
      <c r="V276" s="87" t="s">
        <v>71</v>
      </c>
      <c r="W276" s="86">
        <v>1</v>
      </c>
      <c r="X276" s="86" t="str">
        <f t="shared" si="51"/>
        <v>75-79|1</v>
      </c>
      <c r="Y276" s="86">
        <v>2</v>
      </c>
      <c r="Z276" s="89" t="s">
        <v>42</v>
      </c>
      <c r="AC276" s="87" t="s">
        <v>65</v>
      </c>
      <c r="AD276" s="86">
        <v>39</v>
      </c>
      <c r="AE276" s="86" t="str">
        <f t="shared" si="52"/>
        <v>30-34|39</v>
      </c>
      <c r="AF276" s="86">
        <v>11</v>
      </c>
      <c r="AG276" s="86" t="s">
        <v>51</v>
      </c>
      <c r="AJ276" s="87" t="s">
        <v>72</v>
      </c>
      <c r="AK276" s="86">
        <v>18</v>
      </c>
      <c r="AL276" s="86" t="str">
        <f t="shared" si="53"/>
        <v>80-84|18</v>
      </c>
      <c r="AM276" s="86">
        <v>16</v>
      </c>
      <c r="AN276" s="86" t="s">
        <v>56</v>
      </c>
      <c r="AQ276" s="87" t="s">
        <v>65</v>
      </c>
      <c r="AR276" s="86">
        <v>27</v>
      </c>
      <c r="AS276" s="86" t="str">
        <f t="shared" si="54"/>
        <v>30-34|27</v>
      </c>
      <c r="AT276" s="86">
        <v>8</v>
      </c>
      <c r="AU276" s="86" t="s">
        <v>48</v>
      </c>
      <c r="AX276" s="87" t="s">
        <v>71</v>
      </c>
      <c r="AY276" s="86">
        <v>1</v>
      </c>
      <c r="AZ276" s="86" t="str">
        <f t="shared" si="55"/>
        <v>75-79|1</v>
      </c>
      <c r="BA276" s="86">
        <v>2</v>
      </c>
      <c r="BB276" s="86" t="s">
        <v>42</v>
      </c>
      <c r="BC276" s="49"/>
      <c r="BE276" s="87" t="s">
        <v>803</v>
      </c>
      <c r="BF276" s="86">
        <v>135</v>
      </c>
      <c r="BG276" s="86" t="str">
        <f t="shared" si="56"/>
        <v>18-19|135</v>
      </c>
      <c r="BH276" s="86">
        <v>19</v>
      </c>
      <c r="BI276" s="86" t="s">
        <v>59</v>
      </c>
    </row>
    <row r="277" spans="1:61">
      <c r="A277" s="87" t="s">
        <v>65</v>
      </c>
      <c r="B277" s="86">
        <v>4</v>
      </c>
      <c r="C277" s="86" t="str">
        <f t="shared" si="48"/>
        <v>30-34|4</v>
      </c>
      <c r="D277" s="86">
        <v>1</v>
      </c>
      <c r="E277" s="86" t="s">
        <v>41</v>
      </c>
      <c r="H277" s="87" t="s">
        <v>68</v>
      </c>
      <c r="I277" s="86">
        <v>13</v>
      </c>
      <c r="J277" s="86" t="str">
        <f t="shared" si="49"/>
        <v>55-64|13</v>
      </c>
      <c r="K277" s="86">
        <v>5</v>
      </c>
      <c r="L277" s="86" t="s">
        <v>45</v>
      </c>
      <c r="O277" s="87" t="s">
        <v>66</v>
      </c>
      <c r="P277" s="86">
        <v>27</v>
      </c>
      <c r="Q277" s="86" t="str">
        <f t="shared" si="50"/>
        <v>35-44|27</v>
      </c>
      <c r="R277" s="86">
        <v>9</v>
      </c>
      <c r="S277" s="86" t="s">
        <v>49</v>
      </c>
      <c r="V277" s="87" t="s">
        <v>71</v>
      </c>
      <c r="W277" s="86">
        <v>2</v>
      </c>
      <c r="X277" s="86" t="str">
        <f t="shared" si="51"/>
        <v>75-79|2</v>
      </c>
      <c r="Y277" s="86">
        <v>3</v>
      </c>
      <c r="Z277" s="86" t="s">
        <v>43</v>
      </c>
      <c r="AC277" s="87" t="s">
        <v>65</v>
      </c>
      <c r="AD277" s="86">
        <v>40</v>
      </c>
      <c r="AE277" s="86" t="str">
        <f t="shared" si="52"/>
        <v>30-34|40</v>
      </c>
      <c r="AF277" s="86">
        <v>11</v>
      </c>
      <c r="AG277" s="86" t="s">
        <v>51</v>
      </c>
      <c r="AJ277" s="87" t="s">
        <v>72</v>
      </c>
      <c r="AK277" s="86">
        <v>19</v>
      </c>
      <c r="AL277" s="86" t="str">
        <f t="shared" si="53"/>
        <v>80-84|19</v>
      </c>
      <c r="AM277" s="86">
        <v>16</v>
      </c>
      <c r="AN277" s="86" t="s">
        <v>56</v>
      </c>
      <c r="AQ277" s="87" t="s">
        <v>65</v>
      </c>
      <c r="AR277" s="86">
        <v>28</v>
      </c>
      <c r="AS277" s="86" t="str">
        <f t="shared" si="54"/>
        <v>30-34|28</v>
      </c>
      <c r="AT277" s="86">
        <v>8</v>
      </c>
      <c r="AU277" s="86" t="s">
        <v>48</v>
      </c>
      <c r="AX277" s="87" t="s">
        <v>71</v>
      </c>
      <c r="AY277" s="86">
        <v>2</v>
      </c>
      <c r="AZ277" s="86" t="str">
        <f t="shared" si="55"/>
        <v>75-79|2</v>
      </c>
      <c r="BA277" s="86">
        <v>3</v>
      </c>
      <c r="BB277" s="86" t="s">
        <v>43</v>
      </c>
      <c r="BE277" s="93" t="s">
        <v>63</v>
      </c>
      <c r="BF277" s="86">
        <v>0</v>
      </c>
      <c r="BG277" s="86" t="str">
        <f t="shared" si="56"/>
        <v>20-24|0</v>
      </c>
      <c r="BH277" s="86">
        <v>1</v>
      </c>
      <c r="BI277" s="86" t="s">
        <v>41</v>
      </c>
    </row>
    <row r="278" spans="1:61">
      <c r="A278" s="87" t="s">
        <v>65</v>
      </c>
      <c r="B278" s="86">
        <v>5</v>
      </c>
      <c r="C278" s="86" t="str">
        <f t="shared" si="48"/>
        <v>30-34|5</v>
      </c>
      <c r="D278" s="86">
        <v>1</v>
      </c>
      <c r="E278" s="86" t="s">
        <v>41</v>
      </c>
      <c r="H278" s="87" t="s">
        <v>68</v>
      </c>
      <c r="I278" s="86">
        <v>14</v>
      </c>
      <c r="J278" s="86" t="str">
        <f t="shared" si="49"/>
        <v>55-64|14</v>
      </c>
      <c r="K278" s="86">
        <v>5</v>
      </c>
      <c r="L278" s="86" t="s">
        <v>45</v>
      </c>
      <c r="O278" s="87" t="s">
        <v>66</v>
      </c>
      <c r="P278" s="86">
        <v>28</v>
      </c>
      <c r="Q278" s="86" t="str">
        <f t="shared" si="50"/>
        <v>35-44|28</v>
      </c>
      <c r="R278" s="86">
        <v>10</v>
      </c>
      <c r="S278" s="86" t="s">
        <v>50</v>
      </c>
      <c r="V278" s="87" t="s">
        <v>71</v>
      </c>
      <c r="W278" s="86">
        <v>3</v>
      </c>
      <c r="X278" s="86" t="str">
        <f t="shared" si="51"/>
        <v>75-79|3</v>
      </c>
      <c r="Y278" s="86">
        <v>4</v>
      </c>
      <c r="Z278" s="86" t="s">
        <v>44</v>
      </c>
      <c r="AC278" s="87" t="s">
        <v>65</v>
      </c>
      <c r="AD278" s="86">
        <v>41</v>
      </c>
      <c r="AE278" s="86" t="str">
        <f t="shared" si="52"/>
        <v>30-34|41</v>
      </c>
      <c r="AF278" s="86">
        <v>11</v>
      </c>
      <c r="AG278" s="86" t="s">
        <v>51</v>
      </c>
      <c r="AJ278" s="87" t="s">
        <v>72</v>
      </c>
      <c r="AK278" s="86">
        <v>20</v>
      </c>
      <c r="AL278" s="86" t="str">
        <f t="shared" si="53"/>
        <v>80-84|20</v>
      </c>
      <c r="AM278" s="86">
        <v>17</v>
      </c>
      <c r="AN278" s="86" t="s">
        <v>57</v>
      </c>
      <c r="AQ278" s="87" t="s">
        <v>65</v>
      </c>
      <c r="AR278" s="86">
        <v>29</v>
      </c>
      <c r="AS278" s="86" t="str">
        <f t="shared" si="54"/>
        <v>30-34|29</v>
      </c>
      <c r="AT278" s="86">
        <v>8</v>
      </c>
      <c r="AU278" s="86" t="s">
        <v>48</v>
      </c>
      <c r="AX278" s="87" t="s">
        <v>71</v>
      </c>
      <c r="AY278" s="86">
        <v>3</v>
      </c>
      <c r="AZ278" s="86" t="str">
        <f t="shared" si="55"/>
        <v>75-79|3</v>
      </c>
      <c r="BA278" s="86">
        <v>4</v>
      </c>
      <c r="BB278" s="86" t="s">
        <v>44</v>
      </c>
      <c r="BE278" s="87" t="s">
        <v>63</v>
      </c>
      <c r="BF278" s="86">
        <v>1</v>
      </c>
      <c r="BG278" s="86" t="str">
        <f t="shared" si="56"/>
        <v>20-24|1</v>
      </c>
      <c r="BH278" s="86">
        <v>1</v>
      </c>
      <c r="BI278" s="86" t="s">
        <v>41</v>
      </c>
    </row>
    <row r="279" spans="1:61">
      <c r="A279" s="87" t="s">
        <v>65</v>
      </c>
      <c r="B279" s="86">
        <v>6</v>
      </c>
      <c r="C279" s="86" t="str">
        <f t="shared" si="48"/>
        <v>30-34|6</v>
      </c>
      <c r="D279" s="86">
        <v>2</v>
      </c>
      <c r="E279" s="86" t="s">
        <v>42</v>
      </c>
      <c r="H279" s="87" t="s">
        <v>68</v>
      </c>
      <c r="I279" s="86">
        <v>15</v>
      </c>
      <c r="J279" s="86" t="str">
        <f t="shared" si="49"/>
        <v>55-64|15</v>
      </c>
      <c r="K279" s="86">
        <v>5</v>
      </c>
      <c r="L279" s="86" t="s">
        <v>45</v>
      </c>
      <c r="O279" s="87" t="s">
        <v>66</v>
      </c>
      <c r="P279" s="86">
        <v>29</v>
      </c>
      <c r="Q279" s="86" t="str">
        <f t="shared" si="50"/>
        <v>35-44|29</v>
      </c>
      <c r="R279" s="86">
        <v>10</v>
      </c>
      <c r="S279" s="86" t="s">
        <v>50</v>
      </c>
      <c r="V279" s="87" t="s">
        <v>71</v>
      </c>
      <c r="W279" s="86">
        <v>4</v>
      </c>
      <c r="X279" s="86" t="str">
        <f t="shared" si="51"/>
        <v>75-79|4</v>
      </c>
      <c r="Y279" s="86">
        <v>5</v>
      </c>
      <c r="Z279" s="86" t="s">
        <v>45</v>
      </c>
      <c r="AC279" s="87" t="s">
        <v>65</v>
      </c>
      <c r="AD279" s="86">
        <v>42</v>
      </c>
      <c r="AE279" s="86" t="str">
        <f t="shared" si="52"/>
        <v>30-34|42</v>
      </c>
      <c r="AF279" s="86">
        <v>12</v>
      </c>
      <c r="AG279" s="86" t="s">
        <v>52</v>
      </c>
      <c r="AJ279" s="87" t="s">
        <v>72</v>
      </c>
      <c r="AK279" s="86">
        <v>21</v>
      </c>
      <c r="AL279" s="86" t="str">
        <f t="shared" si="53"/>
        <v>80-84|21</v>
      </c>
      <c r="AM279" s="86">
        <v>18</v>
      </c>
      <c r="AN279" s="86" t="s">
        <v>58</v>
      </c>
      <c r="AQ279" s="87" t="s">
        <v>65</v>
      </c>
      <c r="AR279" s="86">
        <v>30</v>
      </c>
      <c r="AS279" s="86" t="str">
        <f t="shared" si="54"/>
        <v>30-34|30</v>
      </c>
      <c r="AT279" s="86">
        <v>9</v>
      </c>
      <c r="AU279" s="86" t="s">
        <v>49</v>
      </c>
      <c r="AX279" s="87" t="s">
        <v>71</v>
      </c>
      <c r="AY279" s="86">
        <v>4</v>
      </c>
      <c r="AZ279" s="86" t="str">
        <f t="shared" si="55"/>
        <v>75-79|4</v>
      </c>
      <c r="BA279" s="86">
        <v>5</v>
      </c>
      <c r="BB279" s="86" t="s">
        <v>45</v>
      </c>
      <c r="BE279" s="87" t="s">
        <v>63</v>
      </c>
      <c r="BF279" s="86">
        <v>2</v>
      </c>
      <c r="BG279" s="86" t="str">
        <f t="shared" si="56"/>
        <v>20-24|2</v>
      </c>
      <c r="BH279" s="86">
        <v>1</v>
      </c>
      <c r="BI279" s="86" t="s">
        <v>41</v>
      </c>
    </row>
    <row r="280" spans="1:61">
      <c r="A280" s="87" t="s">
        <v>65</v>
      </c>
      <c r="B280" s="86">
        <v>7</v>
      </c>
      <c r="C280" s="86" t="str">
        <f t="shared" si="48"/>
        <v>30-34|7</v>
      </c>
      <c r="D280" s="86">
        <v>2</v>
      </c>
      <c r="E280" s="86" t="s">
        <v>42</v>
      </c>
      <c r="H280" s="87" t="s">
        <v>68</v>
      </c>
      <c r="I280" s="86">
        <v>16</v>
      </c>
      <c r="J280" s="86" t="str">
        <f t="shared" si="49"/>
        <v>55-64|16</v>
      </c>
      <c r="K280" s="86">
        <v>6</v>
      </c>
      <c r="L280" s="86" t="s">
        <v>46</v>
      </c>
      <c r="O280" s="87" t="s">
        <v>66</v>
      </c>
      <c r="P280" s="86">
        <v>30</v>
      </c>
      <c r="Q280" s="86" t="str">
        <f t="shared" si="50"/>
        <v>35-44|30</v>
      </c>
      <c r="R280" s="86">
        <v>11</v>
      </c>
      <c r="S280" s="86" t="s">
        <v>51</v>
      </c>
      <c r="V280" s="87" t="s">
        <v>71</v>
      </c>
      <c r="W280" s="86">
        <v>5</v>
      </c>
      <c r="X280" s="86" t="str">
        <f t="shared" si="51"/>
        <v>75-79|5</v>
      </c>
      <c r="Y280" s="86">
        <v>6</v>
      </c>
      <c r="Z280" s="86" t="s">
        <v>46</v>
      </c>
      <c r="AC280" s="87" t="s">
        <v>65</v>
      </c>
      <c r="AD280" s="86">
        <v>43</v>
      </c>
      <c r="AE280" s="86" t="str">
        <f t="shared" si="52"/>
        <v>30-34|43</v>
      </c>
      <c r="AF280" s="86">
        <v>12</v>
      </c>
      <c r="AG280" s="86" t="s">
        <v>52</v>
      </c>
      <c r="AJ280" s="87" t="s">
        <v>72</v>
      </c>
      <c r="AK280" s="86">
        <v>22</v>
      </c>
      <c r="AL280" s="86" t="str">
        <f t="shared" si="53"/>
        <v>80-84|22</v>
      </c>
      <c r="AM280" s="86">
        <v>19</v>
      </c>
      <c r="AN280" s="86" t="s">
        <v>59</v>
      </c>
      <c r="AQ280" s="87" t="s">
        <v>65</v>
      </c>
      <c r="AR280" s="86">
        <v>31</v>
      </c>
      <c r="AS280" s="86" t="str">
        <f t="shared" si="54"/>
        <v>30-34|31</v>
      </c>
      <c r="AT280" s="86">
        <v>9</v>
      </c>
      <c r="AU280" s="86" t="s">
        <v>49</v>
      </c>
      <c r="AX280" s="87" t="s">
        <v>71</v>
      </c>
      <c r="AY280" s="86">
        <v>5</v>
      </c>
      <c r="AZ280" s="86" t="str">
        <f t="shared" si="55"/>
        <v>75-79|5</v>
      </c>
      <c r="BA280" s="86">
        <v>6</v>
      </c>
      <c r="BB280" s="86" t="s">
        <v>46</v>
      </c>
      <c r="BE280" s="87" t="s">
        <v>63</v>
      </c>
      <c r="BF280" s="86">
        <v>3</v>
      </c>
      <c r="BG280" s="86" t="str">
        <f t="shared" si="56"/>
        <v>20-24|3</v>
      </c>
      <c r="BH280" s="86">
        <v>1</v>
      </c>
      <c r="BI280" s="86" t="s">
        <v>41</v>
      </c>
    </row>
    <row r="281" spans="1:61">
      <c r="A281" s="87" t="s">
        <v>65</v>
      </c>
      <c r="B281" s="86">
        <v>8</v>
      </c>
      <c r="C281" s="86" t="str">
        <f t="shared" si="48"/>
        <v>30-34|8</v>
      </c>
      <c r="D281" s="86">
        <v>2</v>
      </c>
      <c r="E281" s="86" t="s">
        <v>42</v>
      </c>
      <c r="H281" s="87" t="s">
        <v>68</v>
      </c>
      <c r="I281" s="86">
        <v>17</v>
      </c>
      <c r="J281" s="86" t="str">
        <f t="shared" si="49"/>
        <v>55-64|17</v>
      </c>
      <c r="K281" s="86">
        <v>6</v>
      </c>
      <c r="L281" s="86" t="s">
        <v>46</v>
      </c>
      <c r="O281" s="87" t="s">
        <v>66</v>
      </c>
      <c r="P281" s="86">
        <v>31</v>
      </c>
      <c r="Q281" s="86" t="str">
        <f t="shared" si="50"/>
        <v>35-44|31</v>
      </c>
      <c r="R281" s="86">
        <v>11</v>
      </c>
      <c r="S281" s="86" t="s">
        <v>51</v>
      </c>
      <c r="V281" s="87" t="s">
        <v>71</v>
      </c>
      <c r="W281" s="86">
        <v>6</v>
      </c>
      <c r="X281" s="86" t="str">
        <f t="shared" si="51"/>
        <v>75-79|6</v>
      </c>
      <c r="Y281" s="86">
        <v>7</v>
      </c>
      <c r="Z281" s="86" t="s">
        <v>47</v>
      </c>
      <c r="AC281" s="87" t="s">
        <v>65</v>
      </c>
      <c r="AD281" s="86">
        <v>44</v>
      </c>
      <c r="AE281" s="86" t="str">
        <f t="shared" si="52"/>
        <v>30-34|44</v>
      </c>
      <c r="AF281" s="86">
        <v>12</v>
      </c>
      <c r="AG281" s="86" t="s">
        <v>52</v>
      </c>
      <c r="AJ281" s="93" t="s">
        <v>73</v>
      </c>
      <c r="AK281" s="86">
        <v>0</v>
      </c>
      <c r="AL281" s="86" t="str">
        <f t="shared" si="53"/>
        <v>85-90|0</v>
      </c>
      <c r="AM281" s="86">
        <v>1</v>
      </c>
      <c r="AN281" s="86" t="s">
        <v>41</v>
      </c>
      <c r="AQ281" s="87" t="s">
        <v>65</v>
      </c>
      <c r="AR281" s="86">
        <v>32</v>
      </c>
      <c r="AS281" s="86" t="str">
        <f t="shared" si="54"/>
        <v>30-34|32</v>
      </c>
      <c r="AT281" s="86">
        <v>9</v>
      </c>
      <c r="AU281" s="86" t="s">
        <v>49</v>
      </c>
      <c r="AX281" s="87" t="s">
        <v>71</v>
      </c>
      <c r="AY281" s="86">
        <v>6</v>
      </c>
      <c r="AZ281" s="86" t="str">
        <f t="shared" si="55"/>
        <v>75-79|6</v>
      </c>
      <c r="BA281" s="86">
        <v>7</v>
      </c>
      <c r="BB281" s="86" t="s">
        <v>47</v>
      </c>
      <c r="BE281" s="87" t="s">
        <v>63</v>
      </c>
      <c r="BF281" s="86">
        <v>4</v>
      </c>
      <c r="BG281" s="86" t="str">
        <f t="shared" si="56"/>
        <v>20-24|4</v>
      </c>
      <c r="BH281" s="86">
        <v>1</v>
      </c>
      <c r="BI281" s="86" t="s">
        <v>41</v>
      </c>
    </row>
    <row r="282" spans="1:61">
      <c r="A282" s="87" t="s">
        <v>65</v>
      </c>
      <c r="B282" s="86">
        <v>9</v>
      </c>
      <c r="C282" s="86" t="str">
        <f t="shared" si="48"/>
        <v>30-34|9</v>
      </c>
      <c r="D282" s="86">
        <v>3</v>
      </c>
      <c r="E282" s="86" t="s">
        <v>43</v>
      </c>
      <c r="H282" s="87" t="s">
        <v>68</v>
      </c>
      <c r="I282" s="86">
        <v>18</v>
      </c>
      <c r="J282" s="86" t="str">
        <f t="shared" si="49"/>
        <v>55-64|18</v>
      </c>
      <c r="K282" s="86">
        <v>7</v>
      </c>
      <c r="L282" s="86" t="s">
        <v>47</v>
      </c>
      <c r="O282" s="87" t="s">
        <v>66</v>
      </c>
      <c r="P282" s="86">
        <v>32</v>
      </c>
      <c r="Q282" s="86" t="str">
        <f t="shared" si="50"/>
        <v>35-44|32</v>
      </c>
      <c r="R282" s="86">
        <v>12</v>
      </c>
      <c r="S282" s="86" t="s">
        <v>52</v>
      </c>
      <c r="V282" s="87" t="s">
        <v>71</v>
      </c>
      <c r="W282" s="86">
        <v>7</v>
      </c>
      <c r="X282" s="86" t="str">
        <f t="shared" si="51"/>
        <v>75-79|7</v>
      </c>
      <c r="Y282" s="86">
        <v>8</v>
      </c>
      <c r="Z282" s="86" t="s">
        <v>48</v>
      </c>
      <c r="AC282" s="87" t="s">
        <v>65</v>
      </c>
      <c r="AD282" s="86">
        <v>45</v>
      </c>
      <c r="AE282" s="86" t="str">
        <f t="shared" si="52"/>
        <v>30-34|45</v>
      </c>
      <c r="AF282" s="86">
        <v>12</v>
      </c>
      <c r="AG282" s="86" t="s">
        <v>52</v>
      </c>
      <c r="AJ282" s="87" t="s">
        <v>73</v>
      </c>
      <c r="AK282" s="86">
        <v>1</v>
      </c>
      <c r="AL282" s="86" t="str">
        <f t="shared" si="53"/>
        <v>85-90|1</v>
      </c>
      <c r="AM282" s="86">
        <v>1</v>
      </c>
      <c r="AN282" s="86" t="s">
        <v>41</v>
      </c>
      <c r="AQ282" s="87" t="s">
        <v>65</v>
      </c>
      <c r="AR282" s="86">
        <v>33</v>
      </c>
      <c r="AS282" s="86" t="str">
        <f t="shared" si="54"/>
        <v>30-34|33</v>
      </c>
      <c r="AT282" s="86">
        <v>10</v>
      </c>
      <c r="AU282" s="86" t="s">
        <v>50</v>
      </c>
      <c r="AX282" s="87" t="s">
        <v>71</v>
      </c>
      <c r="AY282" s="86">
        <v>7</v>
      </c>
      <c r="AZ282" s="86" t="str">
        <f t="shared" si="55"/>
        <v>75-79|7</v>
      </c>
      <c r="BA282" s="86">
        <v>7</v>
      </c>
      <c r="BB282" s="86" t="s">
        <v>47</v>
      </c>
      <c r="BE282" s="87" t="s">
        <v>63</v>
      </c>
      <c r="BF282" s="86">
        <v>5</v>
      </c>
      <c r="BG282" s="86" t="str">
        <f t="shared" si="56"/>
        <v>20-24|5</v>
      </c>
      <c r="BH282" s="86">
        <v>1</v>
      </c>
      <c r="BI282" s="86" t="s">
        <v>41</v>
      </c>
    </row>
    <row r="283" spans="1:61">
      <c r="A283" s="87" t="s">
        <v>65</v>
      </c>
      <c r="B283" s="86">
        <v>10</v>
      </c>
      <c r="C283" s="86" t="str">
        <f t="shared" si="48"/>
        <v>30-34|10</v>
      </c>
      <c r="D283" s="86">
        <v>3</v>
      </c>
      <c r="E283" s="86" t="s">
        <v>43</v>
      </c>
      <c r="H283" s="87" t="s">
        <v>68</v>
      </c>
      <c r="I283" s="86">
        <v>19</v>
      </c>
      <c r="J283" s="86" t="str">
        <f t="shared" si="49"/>
        <v>55-64|19</v>
      </c>
      <c r="K283" s="86">
        <v>7</v>
      </c>
      <c r="L283" s="86" t="s">
        <v>47</v>
      </c>
      <c r="O283" s="87" t="s">
        <v>66</v>
      </c>
      <c r="P283" s="86">
        <v>33</v>
      </c>
      <c r="Q283" s="86" t="str">
        <f t="shared" si="50"/>
        <v>35-44|33</v>
      </c>
      <c r="R283" s="86">
        <v>13</v>
      </c>
      <c r="S283" s="86" t="s">
        <v>53</v>
      </c>
      <c r="V283" s="87" t="s">
        <v>71</v>
      </c>
      <c r="W283" s="86">
        <v>8</v>
      </c>
      <c r="X283" s="86" t="str">
        <f t="shared" si="51"/>
        <v>75-79|8</v>
      </c>
      <c r="Y283" s="86">
        <v>8</v>
      </c>
      <c r="Z283" s="86" t="s">
        <v>48</v>
      </c>
      <c r="AC283" s="87" t="s">
        <v>65</v>
      </c>
      <c r="AD283" s="86">
        <v>46</v>
      </c>
      <c r="AE283" s="86" t="str">
        <f t="shared" si="52"/>
        <v>30-34|46</v>
      </c>
      <c r="AF283" s="86">
        <v>13</v>
      </c>
      <c r="AG283" s="86" t="s">
        <v>53</v>
      </c>
      <c r="AJ283" s="87" t="s">
        <v>73</v>
      </c>
      <c r="AK283" s="86">
        <v>2</v>
      </c>
      <c r="AL283" s="86" t="str">
        <f t="shared" si="53"/>
        <v>85-90|2</v>
      </c>
      <c r="AM283" s="86">
        <v>2</v>
      </c>
      <c r="AN283" s="86" t="s">
        <v>42</v>
      </c>
      <c r="AQ283" s="87" t="s">
        <v>65</v>
      </c>
      <c r="AR283" s="86">
        <v>34</v>
      </c>
      <c r="AS283" s="86" t="str">
        <f t="shared" si="54"/>
        <v>30-34|34</v>
      </c>
      <c r="AT283" s="86">
        <v>10</v>
      </c>
      <c r="AU283" s="86" t="s">
        <v>50</v>
      </c>
      <c r="AX283" s="87" t="s">
        <v>71</v>
      </c>
      <c r="AY283" s="86">
        <v>8</v>
      </c>
      <c r="AZ283" s="86" t="str">
        <f t="shared" si="55"/>
        <v>75-79|8</v>
      </c>
      <c r="BA283" s="86">
        <v>8</v>
      </c>
      <c r="BB283" s="86" t="s">
        <v>48</v>
      </c>
      <c r="BE283" s="87" t="s">
        <v>63</v>
      </c>
      <c r="BF283" s="86">
        <v>6</v>
      </c>
      <c r="BG283" s="86" t="str">
        <f t="shared" si="56"/>
        <v>20-24|6</v>
      </c>
      <c r="BH283" s="86">
        <v>1</v>
      </c>
      <c r="BI283" s="86" t="s">
        <v>41</v>
      </c>
    </row>
    <row r="284" spans="1:61">
      <c r="A284" s="87" t="s">
        <v>65</v>
      </c>
      <c r="B284" s="86">
        <v>11</v>
      </c>
      <c r="C284" s="86" t="str">
        <f t="shared" si="48"/>
        <v>30-34|11</v>
      </c>
      <c r="D284" s="86">
        <v>3</v>
      </c>
      <c r="E284" s="86" t="s">
        <v>43</v>
      </c>
      <c r="H284" s="87" t="s">
        <v>68</v>
      </c>
      <c r="I284" s="86">
        <v>20</v>
      </c>
      <c r="J284" s="86" t="str">
        <f t="shared" si="49"/>
        <v>55-64|20</v>
      </c>
      <c r="K284" s="86">
        <v>8</v>
      </c>
      <c r="L284" s="86" t="s">
        <v>48</v>
      </c>
      <c r="O284" s="87" t="s">
        <v>66</v>
      </c>
      <c r="P284" s="86">
        <v>34</v>
      </c>
      <c r="Q284" s="86" t="str">
        <f t="shared" si="50"/>
        <v>35-44|34</v>
      </c>
      <c r="R284" s="86">
        <v>13</v>
      </c>
      <c r="S284" s="86" t="s">
        <v>53</v>
      </c>
      <c r="V284" s="87" t="s">
        <v>71</v>
      </c>
      <c r="W284" s="86">
        <v>9</v>
      </c>
      <c r="X284" s="86" t="str">
        <f t="shared" si="51"/>
        <v>75-79|9</v>
      </c>
      <c r="Y284" s="86">
        <v>9</v>
      </c>
      <c r="Z284" s="86" t="s">
        <v>49</v>
      </c>
      <c r="AC284" s="87" t="s">
        <v>65</v>
      </c>
      <c r="AD284" s="86">
        <v>47</v>
      </c>
      <c r="AE284" s="86" t="str">
        <f t="shared" si="52"/>
        <v>30-34|47</v>
      </c>
      <c r="AF284" s="86">
        <v>13</v>
      </c>
      <c r="AG284" s="86" t="s">
        <v>53</v>
      </c>
      <c r="AJ284" s="87" t="s">
        <v>73</v>
      </c>
      <c r="AK284" s="86">
        <v>3</v>
      </c>
      <c r="AL284" s="86" t="str">
        <f t="shared" si="53"/>
        <v>85-90|3</v>
      </c>
      <c r="AM284" s="86">
        <v>3</v>
      </c>
      <c r="AN284" s="86" t="s">
        <v>43</v>
      </c>
      <c r="AQ284" s="87" t="s">
        <v>65</v>
      </c>
      <c r="AR284" s="86">
        <v>35</v>
      </c>
      <c r="AS284" s="86" t="str">
        <f t="shared" si="54"/>
        <v>30-34|35</v>
      </c>
      <c r="AT284" s="86">
        <v>11</v>
      </c>
      <c r="AU284" s="86" t="s">
        <v>51</v>
      </c>
      <c r="AX284" s="87" t="s">
        <v>71</v>
      </c>
      <c r="AY284" s="86">
        <v>9</v>
      </c>
      <c r="AZ284" s="86" t="str">
        <f t="shared" si="55"/>
        <v>75-79|9</v>
      </c>
      <c r="BA284" s="86">
        <v>9</v>
      </c>
      <c r="BB284" s="89" t="s">
        <v>49</v>
      </c>
      <c r="BE284" s="87" t="s">
        <v>63</v>
      </c>
      <c r="BF284" s="86">
        <v>7</v>
      </c>
      <c r="BG284" s="86" t="str">
        <f t="shared" si="56"/>
        <v>20-24|7</v>
      </c>
      <c r="BH284" s="86">
        <v>1</v>
      </c>
      <c r="BI284" s="86" t="s">
        <v>41</v>
      </c>
    </row>
    <row r="285" spans="1:61">
      <c r="A285" s="87" t="s">
        <v>65</v>
      </c>
      <c r="B285" s="86">
        <v>12</v>
      </c>
      <c r="C285" s="86" t="str">
        <f t="shared" si="48"/>
        <v>30-34|12</v>
      </c>
      <c r="D285" s="86">
        <v>3</v>
      </c>
      <c r="E285" s="86" t="s">
        <v>43</v>
      </c>
      <c r="H285" s="87" t="s">
        <v>68</v>
      </c>
      <c r="I285" s="86">
        <v>21</v>
      </c>
      <c r="J285" s="86" t="str">
        <f t="shared" si="49"/>
        <v>55-64|21</v>
      </c>
      <c r="K285" s="86">
        <v>8</v>
      </c>
      <c r="L285" s="86" t="s">
        <v>48</v>
      </c>
      <c r="O285" s="87" t="s">
        <v>66</v>
      </c>
      <c r="P285" s="86">
        <v>35</v>
      </c>
      <c r="Q285" s="86" t="str">
        <f t="shared" si="50"/>
        <v>35-44|35</v>
      </c>
      <c r="R285" s="86">
        <v>14</v>
      </c>
      <c r="S285" s="86" t="s">
        <v>54</v>
      </c>
      <c r="V285" s="87" t="s">
        <v>71</v>
      </c>
      <c r="W285" s="86">
        <v>10</v>
      </c>
      <c r="X285" s="86" t="str">
        <f t="shared" si="51"/>
        <v>75-79|10</v>
      </c>
      <c r="Y285" s="86">
        <v>9</v>
      </c>
      <c r="Z285" s="86" t="s">
        <v>49</v>
      </c>
      <c r="AC285" s="87" t="s">
        <v>65</v>
      </c>
      <c r="AD285" s="86">
        <v>48</v>
      </c>
      <c r="AE285" s="86" t="str">
        <f t="shared" si="52"/>
        <v>30-34|48</v>
      </c>
      <c r="AF285" s="86">
        <v>13</v>
      </c>
      <c r="AG285" s="86" t="s">
        <v>53</v>
      </c>
      <c r="AJ285" s="87" t="s">
        <v>73</v>
      </c>
      <c r="AK285" s="86">
        <v>4</v>
      </c>
      <c r="AL285" s="86" t="str">
        <f t="shared" si="53"/>
        <v>85-90|4</v>
      </c>
      <c r="AM285" s="86">
        <v>4</v>
      </c>
      <c r="AN285" s="86" t="s">
        <v>44</v>
      </c>
      <c r="AQ285" s="87" t="s">
        <v>65</v>
      </c>
      <c r="AR285" s="86">
        <v>36</v>
      </c>
      <c r="AS285" s="86" t="str">
        <f t="shared" si="54"/>
        <v>30-34|36</v>
      </c>
      <c r="AT285" s="86">
        <v>11</v>
      </c>
      <c r="AU285" s="86" t="s">
        <v>51</v>
      </c>
      <c r="AX285" s="87" t="s">
        <v>71</v>
      </c>
      <c r="AY285" s="86">
        <v>10</v>
      </c>
      <c r="AZ285" s="86" t="str">
        <f t="shared" si="55"/>
        <v>75-79|10</v>
      </c>
      <c r="BA285" s="86">
        <v>10</v>
      </c>
      <c r="BB285" s="86" t="s">
        <v>50</v>
      </c>
      <c r="BE285" s="87" t="s">
        <v>63</v>
      </c>
      <c r="BF285" s="86">
        <v>8</v>
      </c>
      <c r="BG285" s="86" t="str">
        <f t="shared" si="56"/>
        <v>20-24|8</v>
      </c>
      <c r="BH285" s="86">
        <v>1</v>
      </c>
      <c r="BI285" s="86" t="s">
        <v>41</v>
      </c>
    </row>
    <row r="286" spans="1:61">
      <c r="A286" s="87" t="s">
        <v>65</v>
      </c>
      <c r="B286" s="86">
        <v>13</v>
      </c>
      <c r="C286" s="86" t="str">
        <f t="shared" si="48"/>
        <v>30-34|13</v>
      </c>
      <c r="D286" s="86">
        <v>4</v>
      </c>
      <c r="E286" s="86" t="s">
        <v>44</v>
      </c>
      <c r="H286" s="87" t="s">
        <v>68</v>
      </c>
      <c r="I286" s="86">
        <v>22</v>
      </c>
      <c r="J286" s="86" t="str">
        <f t="shared" si="49"/>
        <v>55-64|22</v>
      </c>
      <c r="K286" s="86">
        <v>8</v>
      </c>
      <c r="L286" s="86" t="s">
        <v>48</v>
      </c>
      <c r="O286" s="87" t="s">
        <v>66</v>
      </c>
      <c r="P286" s="86">
        <v>36</v>
      </c>
      <c r="Q286" s="86" t="str">
        <f t="shared" si="50"/>
        <v>35-44|36</v>
      </c>
      <c r="R286" s="86">
        <v>14</v>
      </c>
      <c r="S286" s="86" t="s">
        <v>54</v>
      </c>
      <c r="V286" s="87" t="s">
        <v>71</v>
      </c>
      <c r="W286" s="86">
        <v>11</v>
      </c>
      <c r="X286" s="86" t="str">
        <f t="shared" si="51"/>
        <v>75-79|11</v>
      </c>
      <c r="Y286" s="86">
        <v>10</v>
      </c>
      <c r="Z286" s="86" t="s">
        <v>50</v>
      </c>
      <c r="AC286" s="87" t="s">
        <v>65</v>
      </c>
      <c r="AD286" s="86">
        <v>49</v>
      </c>
      <c r="AE286" s="86" t="str">
        <f t="shared" si="52"/>
        <v>30-34|49</v>
      </c>
      <c r="AF286" s="86">
        <v>14</v>
      </c>
      <c r="AG286" s="86" t="s">
        <v>54</v>
      </c>
      <c r="AJ286" s="87" t="s">
        <v>73</v>
      </c>
      <c r="AK286" s="86">
        <v>5</v>
      </c>
      <c r="AL286" s="86" t="str">
        <f t="shared" si="53"/>
        <v>85-90|5</v>
      </c>
      <c r="AM286" s="86">
        <v>5</v>
      </c>
      <c r="AN286" s="86" t="s">
        <v>45</v>
      </c>
      <c r="AQ286" s="87" t="s">
        <v>65</v>
      </c>
      <c r="AR286" s="86">
        <v>37</v>
      </c>
      <c r="AS286" s="86" t="str">
        <f t="shared" si="54"/>
        <v>30-34|37</v>
      </c>
      <c r="AT286" s="86">
        <v>12</v>
      </c>
      <c r="AU286" s="86" t="s">
        <v>52</v>
      </c>
      <c r="AX286" s="87" t="s">
        <v>71</v>
      </c>
      <c r="AY286" s="86">
        <v>11</v>
      </c>
      <c r="AZ286" s="86" t="str">
        <f t="shared" si="55"/>
        <v>75-79|11</v>
      </c>
      <c r="BA286" s="86">
        <v>11</v>
      </c>
      <c r="BB286" s="86" t="s">
        <v>51</v>
      </c>
      <c r="BE286" s="87" t="s">
        <v>63</v>
      </c>
      <c r="BF286" s="86">
        <v>9</v>
      </c>
      <c r="BG286" s="86" t="str">
        <f t="shared" si="56"/>
        <v>20-24|9</v>
      </c>
      <c r="BH286" s="86">
        <v>1</v>
      </c>
      <c r="BI286" s="86" t="s">
        <v>41</v>
      </c>
    </row>
    <row r="287" spans="1:61">
      <c r="A287" s="87" t="s">
        <v>65</v>
      </c>
      <c r="B287" s="86">
        <v>14</v>
      </c>
      <c r="C287" s="86" t="str">
        <f t="shared" si="48"/>
        <v>30-34|14</v>
      </c>
      <c r="D287" s="86">
        <v>4</v>
      </c>
      <c r="E287" s="86" t="s">
        <v>44</v>
      </c>
      <c r="H287" s="87" t="s">
        <v>68</v>
      </c>
      <c r="I287" s="86">
        <v>23</v>
      </c>
      <c r="J287" s="86" t="str">
        <f t="shared" si="49"/>
        <v>55-64|23</v>
      </c>
      <c r="K287" s="86">
        <v>9</v>
      </c>
      <c r="L287" s="86" t="s">
        <v>49</v>
      </c>
      <c r="O287" s="87" t="s">
        <v>66</v>
      </c>
      <c r="P287" s="86">
        <v>37</v>
      </c>
      <c r="Q287" s="86" t="str">
        <f t="shared" si="50"/>
        <v>35-44|37</v>
      </c>
      <c r="R287" s="86">
        <v>15</v>
      </c>
      <c r="S287" s="86" t="s">
        <v>55</v>
      </c>
      <c r="V287" s="87" t="s">
        <v>71</v>
      </c>
      <c r="W287" s="86">
        <v>12</v>
      </c>
      <c r="X287" s="86" t="str">
        <f t="shared" si="51"/>
        <v>75-79|12</v>
      </c>
      <c r="Y287" s="86">
        <v>11</v>
      </c>
      <c r="Z287" s="86" t="s">
        <v>51</v>
      </c>
      <c r="AC287" s="87" t="s">
        <v>65</v>
      </c>
      <c r="AD287" s="86">
        <v>50</v>
      </c>
      <c r="AE287" s="86" t="str">
        <f t="shared" si="52"/>
        <v>30-34|50</v>
      </c>
      <c r="AF287" s="86">
        <v>14</v>
      </c>
      <c r="AG287" s="86" t="s">
        <v>54</v>
      </c>
      <c r="AJ287" s="87" t="s">
        <v>73</v>
      </c>
      <c r="AK287" s="86">
        <v>6</v>
      </c>
      <c r="AL287" s="86" t="str">
        <f t="shared" si="53"/>
        <v>85-90|6</v>
      </c>
      <c r="AM287" s="86">
        <v>6</v>
      </c>
      <c r="AN287" s="86" t="s">
        <v>46</v>
      </c>
      <c r="AQ287" s="87" t="s">
        <v>65</v>
      </c>
      <c r="AR287" s="86">
        <v>38</v>
      </c>
      <c r="AS287" s="86" t="str">
        <f t="shared" si="54"/>
        <v>30-34|38</v>
      </c>
      <c r="AT287" s="86">
        <v>12</v>
      </c>
      <c r="AU287" s="86" t="s">
        <v>52</v>
      </c>
      <c r="AX287" s="87" t="s">
        <v>71</v>
      </c>
      <c r="AY287" s="86">
        <v>12</v>
      </c>
      <c r="AZ287" s="86" t="str">
        <f t="shared" si="55"/>
        <v>75-79|12</v>
      </c>
      <c r="BA287" s="86">
        <v>12</v>
      </c>
      <c r="BB287" s="86" t="s">
        <v>52</v>
      </c>
      <c r="BE287" s="87" t="s">
        <v>63</v>
      </c>
      <c r="BF287" s="86">
        <v>10</v>
      </c>
      <c r="BG287" s="86" t="str">
        <f t="shared" si="56"/>
        <v>20-24|10</v>
      </c>
      <c r="BH287" s="86">
        <v>1</v>
      </c>
      <c r="BI287" s="86" t="s">
        <v>41</v>
      </c>
    </row>
    <row r="288" spans="1:61">
      <c r="A288" s="87" t="s">
        <v>65</v>
      </c>
      <c r="B288" s="86">
        <v>15</v>
      </c>
      <c r="C288" s="86" t="str">
        <f t="shared" si="48"/>
        <v>30-34|15</v>
      </c>
      <c r="D288" s="86">
        <v>4</v>
      </c>
      <c r="E288" s="86" t="s">
        <v>44</v>
      </c>
      <c r="H288" s="87" t="s">
        <v>68</v>
      </c>
      <c r="I288" s="86">
        <v>24</v>
      </c>
      <c r="J288" s="86" t="str">
        <f t="shared" si="49"/>
        <v>55-64|24</v>
      </c>
      <c r="K288" s="86">
        <v>9</v>
      </c>
      <c r="L288" s="86" t="s">
        <v>49</v>
      </c>
      <c r="O288" s="87" t="s">
        <v>66</v>
      </c>
      <c r="P288" s="86">
        <v>38</v>
      </c>
      <c r="Q288" s="86" t="str">
        <f t="shared" si="50"/>
        <v>35-44|38</v>
      </c>
      <c r="R288" s="86">
        <v>15</v>
      </c>
      <c r="S288" s="86" t="s">
        <v>55</v>
      </c>
      <c r="V288" s="87" t="s">
        <v>71</v>
      </c>
      <c r="W288" s="86">
        <v>13</v>
      </c>
      <c r="X288" s="86" t="str">
        <f t="shared" si="51"/>
        <v>75-79|13</v>
      </c>
      <c r="Y288" s="86">
        <v>11</v>
      </c>
      <c r="Z288" s="86" t="s">
        <v>51</v>
      </c>
      <c r="AC288" s="87" t="s">
        <v>65</v>
      </c>
      <c r="AD288" s="86">
        <v>51</v>
      </c>
      <c r="AE288" s="86" t="str">
        <f t="shared" si="52"/>
        <v>30-34|51</v>
      </c>
      <c r="AF288" s="86">
        <v>15</v>
      </c>
      <c r="AG288" s="86" t="s">
        <v>55</v>
      </c>
      <c r="AJ288" s="87" t="s">
        <v>73</v>
      </c>
      <c r="AK288" s="86">
        <v>7</v>
      </c>
      <c r="AL288" s="86" t="str">
        <f t="shared" si="53"/>
        <v>85-90|7</v>
      </c>
      <c r="AM288" s="86">
        <v>7</v>
      </c>
      <c r="AN288" s="86" t="s">
        <v>47</v>
      </c>
      <c r="AQ288" s="87" t="s">
        <v>65</v>
      </c>
      <c r="AR288" s="86">
        <v>39</v>
      </c>
      <c r="AS288" s="86" t="str">
        <f t="shared" si="54"/>
        <v>30-34|39</v>
      </c>
      <c r="AT288" s="86">
        <v>12</v>
      </c>
      <c r="AU288" s="86" t="s">
        <v>52</v>
      </c>
      <c r="AX288" s="87" t="s">
        <v>71</v>
      </c>
      <c r="AY288" s="86">
        <v>13</v>
      </c>
      <c r="AZ288" s="86" t="str">
        <f t="shared" si="55"/>
        <v>75-79|13</v>
      </c>
      <c r="BA288" s="86">
        <v>13</v>
      </c>
      <c r="BB288" s="86" t="s">
        <v>53</v>
      </c>
      <c r="BE288" s="87" t="s">
        <v>63</v>
      </c>
      <c r="BF288" s="86">
        <v>11</v>
      </c>
      <c r="BG288" s="86" t="str">
        <f t="shared" si="56"/>
        <v>20-24|11</v>
      </c>
      <c r="BH288" s="86">
        <v>1</v>
      </c>
      <c r="BI288" s="86" t="s">
        <v>41</v>
      </c>
    </row>
    <row r="289" spans="1:61">
      <c r="A289" s="87" t="s">
        <v>65</v>
      </c>
      <c r="B289" s="86">
        <v>16</v>
      </c>
      <c r="C289" s="86" t="str">
        <f t="shared" si="48"/>
        <v>30-34|16</v>
      </c>
      <c r="D289" s="86">
        <v>4</v>
      </c>
      <c r="E289" s="86" t="s">
        <v>44</v>
      </c>
      <c r="H289" s="87" t="s">
        <v>68</v>
      </c>
      <c r="I289" s="86">
        <v>25</v>
      </c>
      <c r="J289" s="86" t="str">
        <f t="shared" si="49"/>
        <v>55-64|25</v>
      </c>
      <c r="K289" s="86">
        <v>10</v>
      </c>
      <c r="L289" s="86" t="s">
        <v>50</v>
      </c>
      <c r="O289" s="87" t="s">
        <v>66</v>
      </c>
      <c r="P289" s="86">
        <v>39</v>
      </c>
      <c r="Q289" s="86" t="str">
        <f t="shared" si="50"/>
        <v>35-44|39</v>
      </c>
      <c r="R289" s="86">
        <v>16</v>
      </c>
      <c r="S289" s="86" t="s">
        <v>56</v>
      </c>
      <c r="V289" s="87" t="s">
        <v>71</v>
      </c>
      <c r="W289" s="86">
        <v>14</v>
      </c>
      <c r="X289" s="86" t="str">
        <f t="shared" si="51"/>
        <v>75-79|14</v>
      </c>
      <c r="Y289" s="86">
        <v>12</v>
      </c>
      <c r="Z289" s="86" t="s">
        <v>52</v>
      </c>
      <c r="AC289" s="87" t="s">
        <v>65</v>
      </c>
      <c r="AD289" s="86">
        <v>52</v>
      </c>
      <c r="AE289" s="86" t="str">
        <f t="shared" si="52"/>
        <v>30-34|52</v>
      </c>
      <c r="AF289" s="86">
        <v>15</v>
      </c>
      <c r="AG289" s="86" t="s">
        <v>55</v>
      </c>
      <c r="AJ289" s="87" t="s">
        <v>73</v>
      </c>
      <c r="AK289" s="86">
        <v>8</v>
      </c>
      <c r="AL289" s="86" t="str">
        <f t="shared" si="53"/>
        <v>85-90|8</v>
      </c>
      <c r="AM289" s="86">
        <v>7</v>
      </c>
      <c r="AN289" s="86" t="s">
        <v>47</v>
      </c>
      <c r="AQ289" s="87" t="s">
        <v>65</v>
      </c>
      <c r="AR289" s="86">
        <v>40</v>
      </c>
      <c r="AS289" s="86" t="str">
        <f t="shared" si="54"/>
        <v>30-34|40</v>
      </c>
      <c r="AT289" s="86">
        <v>13</v>
      </c>
      <c r="AU289" s="86" t="s">
        <v>53</v>
      </c>
      <c r="AX289" s="87" t="s">
        <v>71</v>
      </c>
      <c r="AY289" s="86">
        <v>14</v>
      </c>
      <c r="AZ289" s="86" t="str">
        <f t="shared" si="55"/>
        <v>75-79|14</v>
      </c>
      <c r="BA289" s="86">
        <v>14</v>
      </c>
      <c r="BB289" s="86" t="s">
        <v>54</v>
      </c>
      <c r="BE289" s="87" t="s">
        <v>63</v>
      </c>
      <c r="BF289" s="86">
        <v>12</v>
      </c>
      <c r="BG289" s="86" t="str">
        <f t="shared" si="56"/>
        <v>20-24|12</v>
      </c>
      <c r="BH289" s="86">
        <v>1</v>
      </c>
      <c r="BI289" s="86" t="s">
        <v>41</v>
      </c>
    </row>
    <row r="290" spans="1:61">
      <c r="A290" s="87" t="s">
        <v>65</v>
      </c>
      <c r="B290" s="86">
        <v>17</v>
      </c>
      <c r="C290" s="86" t="str">
        <f t="shared" si="48"/>
        <v>30-34|17</v>
      </c>
      <c r="D290" s="86">
        <v>4</v>
      </c>
      <c r="E290" s="86" t="s">
        <v>44</v>
      </c>
      <c r="H290" s="87" t="s">
        <v>68</v>
      </c>
      <c r="I290" s="86">
        <v>26</v>
      </c>
      <c r="J290" s="86" t="str">
        <f t="shared" si="49"/>
        <v>55-64|26</v>
      </c>
      <c r="K290" s="86">
        <v>10</v>
      </c>
      <c r="L290" s="86" t="s">
        <v>50</v>
      </c>
      <c r="O290" s="87" t="s">
        <v>66</v>
      </c>
      <c r="P290" s="86">
        <v>40</v>
      </c>
      <c r="Q290" s="86" t="str">
        <f t="shared" si="50"/>
        <v>35-44|40</v>
      </c>
      <c r="R290" s="86">
        <v>17</v>
      </c>
      <c r="S290" s="86" t="s">
        <v>57</v>
      </c>
      <c r="V290" s="87" t="s">
        <v>71</v>
      </c>
      <c r="W290" s="86">
        <v>15</v>
      </c>
      <c r="X290" s="86" t="str">
        <f t="shared" si="51"/>
        <v>75-79|15</v>
      </c>
      <c r="Y290" s="86">
        <v>13</v>
      </c>
      <c r="Z290" s="86" t="s">
        <v>53</v>
      </c>
      <c r="AC290" s="87" t="s">
        <v>65</v>
      </c>
      <c r="AD290" s="86">
        <v>53</v>
      </c>
      <c r="AE290" s="86" t="str">
        <f t="shared" si="52"/>
        <v>30-34|53</v>
      </c>
      <c r="AF290" s="86">
        <v>16</v>
      </c>
      <c r="AG290" s="86" t="s">
        <v>56</v>
      </c>
      <c r="AJ290" s="87" t="s">
        <v>73</v>
      </c>
      <c r="AK290" s="86">
        <v>9</v>
      </c>
      <c r="AL290" s="86" t="str">
        <f t="shared" si="53"/>
        <v>85-90|9</v>
      </c>
      <c r="AM290" s="86">
        <v>8</v>
      </c>
      <c r="AN290" s="86" t="s">
        <v>48</v>
      </c>
      <c r="AQ290" s="87" t="s">
        <v>65</v>
      </c>
      <c r="AR290" s="86">
        <v>41</v>
      </c>
      <c r="AS290" s="86" t="str">
        <f t="shared" si="54"/>
        <v>30-34|41</v>
      </c>
      <c r="AT290" s="86">
        <v>13</v>
      </c>
      <c r="AU290" s="86" t="s">
        <v>53</v>
      </c>
      <c r="AX290" s="87" t="s">
        <v>71</v>
      </c>
      <c r="AY290" s="86">
        <v>15</v>
      </c>
      <c r="AZ290" s="86" t="str">
        <f t="shared" si="55"/>
        <v>75-79|15</v>
      </c>
      <c r="BA290" s="86">
        <v>15</v>
      </c>
      <c r="BB290" s="86" t="s">
        <v>55</v>
      </c>
      <c r="BE290" s="87" t="s">
        <v>63</v>
      </c>
      <c r="BF290" s="86">
        <v>13</v>
      </c>
      <c r="BG290" s="86" t="str">
        <f t="shared" si="56"/>
        <v>20-24|13</v>
      </c>
      <c r="BH290" s="86">
        <v>1</v>
      </c>
      <c r="BI290" s="86" t="s">
        <v>41</v>
      </c>
    </row>
    <row r="291" spans="1:61">
      <c r="A291" s="87" t="s">
        <v>65</v>
      </c>
      <c r="B291" s="86">
        <v>18</v>
      </c>
      <c r="C291" s="86" t="str">
        <f t="shared" si="48"/>
        <v>30-34|18</v>
      </c>
      <c r="D291" s="86">
        <v>5</v>
      </c>
      <c r="E291" s="86" t="s">
        <v>45</v>
      </c>
      <c r="H291" s="87" t="s">
        <v>68</v>
      </c>
      <c r="I291" s="86">
        <v>27</v>
      </c>
      <c r="J291" s="86" t="str">
        <f t="shared" si="49"/>
        <v>55-64|27</v>
      </c>
      <c r="K291" s="86">
        <v>11</v>
      </c>
      <c r="L291" s="86" t="s">
        <v>51</v>
      </c>
      <c r="O291" s="87" t="s">
        <v>66</v>
      </c>
      <c r="P291" s="86">
        <v>41</v>
      </c>
      <c r="Q291" s="86" t="str">
        <f t="shared" si="50"/>
        <v>35-44|41</v>
      </c>
      <c r="R291" s="86">
        <v>17</v>
      </c>
      <c r="S291" s="86" t="s">
        <v>57</v>
      </c>
      <c r="V291" s="87" t="s">
        <v>71</v>
      </c>
      <c r="W291" s="86">
        <v>16</v>
      </c>
      <c r="X291" s="86" t="str">
        <f t="shared" si="51"/>
        <v>75-79|16</v>
      </c>
      <c r="Y291" s="86">
        <v>13</v>
      </c>
      <c r="Z291" s="86" t="s">
        <v>53</v>
      </c>
      <c r="AC291" s="87" t="s">
        <v>65</v>
      </c>
      <c r="AD291" s="86">
        <v>54</v>
      </c>
      <c r="AE291" s="86" t="str">
        <f t="shared" si="52"/>
        <v>30-34|54</v>
      </c>
      <c r="AF291" s="86">
        <v>17</v>
      </c>
      <c r="AG291" s="86" t="s">
        <v>57</v>
      </c>
      <c r="AJ291" s="87" t="s">
        <v>73</v>
      </c>
      <c r="AK291" s="86">
        <v>10</v>
      </c>
      <c r="AL291" s="86" t="str">
        <f t="shared" si="53"/>
        <v>85-90|10</v>
      </c>
      <c r="AM291" s="86">
        <v>9</v>
      </c>
      <c r="AN291" s="86" t="s">
        <v>49</v>
      </c>
      <c r="AQ291" s="87" t="s">
        <v>65</v>
      </c>
      <c r="AR291" s="86">
        <v>42</v>
      </c>
      <c r="AS291" s="86" t="str">
        <f t="shared" si="54"/>
        <v>30-34|42</v>
      </c>
      <c r="AT291" s="86">
        <v>13</v>
      </c>
      <c r="AU291" s="86" t="s">
        <v>53</v>
      </c>
      <c r="AX291" s="87" t="s">
        <v>71</v>
      </c>
      <c r="AY291" s="86">
        <v>16</v>
      </c>
      <c r="AZ291" s="86" t="str">
        <f t="shared" si="55"/>
        <v>75-79|16</v>
      </c>
      <c r="BA291" s="86">
        <v>16</v>
      </c>
      <c r="BB291" s="86" t="s">
        <v>56</v>
      </c>
      <c r="BE291" s="87" t="s">
        <v>63</v>
      </c>
      <c r="BF291" s="86">
        <v>14</v>
      </c>
      <c r="BG291" s="86" t="str">
        <f t="shared" si="56"/>
        <v>20-24|14</v>
      </c>
      <c r="BH291" s="86">
        <v>1</v>
      </c>
      <c r="BI291" s="86" t="s">
        <v>41</v>
      </c>
    </row>
    <row r="292" spans="1:61">
      <c r="A292" s="87" t="s">
        <v>65</v>
      </c>
      <c r="B292" s="86">
        <v>19</v>
      </c>
      <c r="C292" s="86" t="str">
        <f t="shared" si="48"/>
        <v>30-34|19</v>
      </c>
      <c r="D292" s="86">
        <v>5</v>
      </c>
      <c r="E292" s="86" t="s">
        <v>45</v>
      </c>
      <c r="H292" s="87" t="s">
        <v>68</v>
      </c>
      <c r="I292" s="86">
        <v>28</v>
      </c>
      <c r="J292" s="86" t="str">
        <f t="shared" si="49"/>
        <v>55-64|28</v>
      </c>
      <c r="K292" s="86">
        <v>11</v>
      </c>
      <c r="L292" s="86" t="s">
        <v>51</v>
      </c>
      <c r="O292" s="87" t="s">
        <v>66</v>
      </c>
      <c r="P292" s="86">
        <v>42</v>
      </c>
      <c r="Q292" s="86" t="str">
        <f t="shared" si="50"/>
        <v>35-44|42</v>
      </c>
      <c r="R292" s="86">
        <v>18</v>
      </c>
      <c r="S292" s="86" t="s">
        <v>58</v>
      </c>
      <c r="V292" s="87" t="s">
        <v>71</v>
      </c>
      <c r="W292" s="86">
        <v>17</v>
      </c>
      <c r="X292" s="86" t="str">
        <f t="shared" si="51"/>
        <v>75-79|17</v>
      </c>
      <c r="Y292" s="86">
        <v>14</v>
      </c>
      <c r="Z292" s="89" t="s">
        <v>54</v>
      </c>
      <c r="AC292" s="87" t="s">
        <v>65</v>
      </c>
      <c r="AD292" s="86">
        <v>55</v>
      </c>
      <c r="AE292" s="86" t="str">
        <f t="shared" si="52"/>
        <v>30-34|55</v>
      </c>
      <c r="AF292" s="86">
        <v>18</v>
      </c>
      <c r="AG292" s="86" t="s">
        <v>58</v>
      </c>
      <c r="AJ292" s="87" t="s">
        <v>73</v>
      </c>
      <c r="AK292" s="86">
        <v>11</v>
      </c>
      <c r="AL292" s="86" t="str">
        <f t="shared" si="53"/>
        <v>85-90|11</v>
      </c>
      <c r="AM292" s="86">
        <v>10</v>
      </c>
      <c r="AN292" s="86" t="s">
        <v>50</v>
      </c>
      <c r="AQ292" s="87" t="s">
        <v>65</v>
      </c>
      <c r="AR292" s="86">
        <v>43</v>
      </c>
      <c r="AS292" s="86" t="str">
        <f t="shared" si="54"/>
        <v>30-34|43</v>
      </c>
      <c r="AT292" s="86">
        <v>14</v>
      </c>
      <c r="AU292" s="86" t="s">
        <v>54</v>
      </c>
      <c r="AX292" s="87" t="s">
        <v>71</v>
      </c>
      <c r="AY292" s="86">
        <v>17</v>
      </c>
      <c r="AZ292" s="86" t="str">
        <f t="shared" si="55"/>
        <v>75-79|17</v>
      </c>
      <c r="BA292" s="86">
        <v>17</v>
      </c>
      <c r="BB292" s="86" t="s">
        <v>57</v>
      </c>
      <c r="BE292" s="87" t="s">
        <v>63</v>
      </c>
      <c r="BF292" s="86">
        <v>15</v>
      </c>
      <c r="BG292" s="86" t="str">
        <f t="shared" si="56"/>
        <v>20-24|15</v>
      </c>
      <c r="BH292" s="86">
        <v>1</v>
      </c>
      <c r="BI292" s="86" t="s">
        <v>41</v>
      </c>
    </row>
    <row r="293" spans="1:61">
      <c r="A293" s="87" t="s">
        <v>65</v>
      </c>
      <c r="B293" s="86">
        <v>20</v>
      </c>
      <c r="C293" s="86" t="str">
        <f t="shared" si="48"/>
        <v>30-34|20</v>
      </c>
      <c r="D293" s="86">
        <v>5</v>
      </c>
      <c r="E293" s="86" t="s">
        <v>45</v>
      </c>
      <c r="H293" s="87" t="s">
        <v>68</v>
      </c>
      <c r="I293" s="86">
        <v>29</v>
      </c>
      <c r="J293" s="86" t="str">
        <f t="shared" si="49"/>
        <v>55-64|29</v>
      </c>
      <c r="K293" s="86">
        <v>12</v>
      </c>
      <c r="L293" s="86" t="s">
        <v>52</v>
      </c>
      <c r="O293" s="87" t="s">
        <v>66</v>
      </c>
      <c r="P293" s="86">
        <v>43</v>
      </c>
      <c r="Q293" s="86" t="str">
        <f t="shared" si="50"/>
        <v>35-44|43</v>
      </c>
      <c r="R293" s="86">
        <v>19</v>
      </c>
      <c r="S293" s="86" t="s">
        <v>59</v>
      </c>
      <c r="V293" s="87" t="s">
        <v>71</v>
      </c>
      <c r="W293" s="86">
        <v>18</v>
      </c>
      <c r="X293" s="86" t="str">
        <f t="shared" si="51"/>
        <v>75-79|18</v>
      </c>
      <c r="Y293" s="86">
        <v>14</v>
      </c>
      <c r="Z293" s="89" t="s">
        <v>54</v>
      </c>
      <c r="AC293" s="87" t="s">
        <v>65</v>
      </c>
      <c r="AD293" s="86">
        <v>56</v>
      </c>
      <c r="AE293" s="86" t="str">
        <f t="shared" si="52"/>
        <v>30-34|56</v>
      </c>
      <c r="AF293" s="86">
        <v>19</v>
      </c>
      <c r="AG293" s="86" t="s">
        <v>59</v>
      </c>
      <c r="AJ293" s="87" t="s">
        <v>73</v>
      </c>
      <c r="AK293" s="86">
        <v>12</v>
      </c>
      <c r="AL293" s="86" t="str">
        <f t="shared" si="53"/>
        <v>85-90|12</v>
      </c>
      <c r="AM293" s="86">
        <v>11</v>
      </c>
      <c r="AN293" s="86" t="s">
        <v>51</v>
      </c>
      <c r="AQ293" s="87" t="s">
        <v>65</v>
      </c>
      <c r="AR293" s="86">
        <v>44</v>
      </c>
      <c r="AS293" s="86" t="str">
        <f t="shared" si="54"/>
        <v>30-34|44</v>
      </c>
      <c r="AT293" s="86">
        <v>14</v>
      </c>
      <c r="AU293" s="86" t="s">
        <v>54</v>
      </c>
      <c r="AX293" s="87" t="s">
        <v>71</v>
      </c>
      <c r="AY293" s="86">
        <v>18</v>
      </c>
      <c r="AZ293" s="86" t="str">
        <f t="shared" si="55"/>
        <v>75-79|18</v>
      </c>
      <c r="BA293" s="86">
        <v>17</v>
      </c>
      <c r="BB293" s="86" t="s">
        <v>57</v>
      </c>
      <c r="BE293" s="87" t="s">
        <v>63</v>
      </c>
      <c r="BF293" s="86">
        <v>16</v>
      </c>
      <c r="BG293" s="86" t="str">
        <f t="shared" si="56"/>
        <v>20-24|16</v>
      </c>
      <c r="BH293" s="86">
        <v>1</v>
      </c>
      <c r="BI293" s="86" t="s">
        <v>41</v>
      </c>
    </row>
    <row r="294" spans="1:61">
      <c r="A294" s="87" t="s">
        <v>65</v>
      </c>
      <c r="B294" s="86">
        <v>21</v>
      </c>
      <c r="C294" s="86" t="str">
        <f t="shared" si="48"/>
        <v>30-34|21</v>
      </c>
      <c r="D294" s="86">
        <v>5</v>
      </c>
      <c r="E294" s="86" t="s">
        <v>45</v>
      </c>
      <c r="H294" s="87" t="s">
        <v>68</v>
      </c>
      <c r="I294" s="86">
        <v>30</v>
      </c>
      <c r="J294" s="86" t="str">
        <f t="shared" si="49"/>
        <v>55-64|30</v>
      </c>
      <c r="K294" s="86">
        <v>13</v>
      </c>
      <c r="L294" s="86" t="s">
        <v>53</v>
      </c>
      <c r="O294" s="87" t="s">
        <v>66</v>
      </c>
      <c r="P294" s="86">
        <v>44</v>
      </c>
      <c r="Q294" s="86" t="str">
        <f t="shared" si="50"/>
        <v>35-44|44</v>
      </c>
      <c r="R294" s="86">
        <v>19</v>
      </c>
      <c r="S294" s="86" t="s">
        <v>59</v>
      </c>
      <c r="V294" s="87" t="s">
        <v>71</v>
      </c>
      <c r="W294" s="86">
        <v>19</v>
      </c>
      <c r="X294" s="86" t="str">
        <f t="shared" si="51"/>
        <v>75-79|19</v>
      </c>
      <c r="Y294" s="86">
        <v>15</v>
      </c>
      <c r="Z294" s="86" t="s">
        <v>55</v>
      </c>
      <c r="AC294" s="87" t="s">
        <v>65</v>
      </c>
      <c r="AD294" s="86">
        <v>57</v>
      </c>
      <c r="AE294" s="86" t="str">
        <f t="shared" si="52"/>
        <v>30-34|57</v>
      </c>
      <c r="AF294" s="86">
        <v>19</v>
      </c>
      <c r="AG294" s="86" t="s">
        <v>59</v>
      </c>
      <c r="AJ294" s="87" t="s">
        <v>73</v>
      </c>
      <c r="AK294" s="86">
        <v>13</v>
      </c>
      <c r="AL294" s="86" t="str">
        <f t="shared" si="53"/>
        <v>85-90|13</v>
      </c>
      <c r="AM294" s="86">
        <v>12</v>
      </c>
      <c r="AN294" s="86" t="s">
        <v>52</v>
      </c>
      <c r="AQ294" s="87" t="s">
        <v>65</v>
      </c>
      <c r="AR294" s="86">
        <v>45</v>
      </c>
      <c r="AS294" s="86" t="str">
        <f t="shared" si="54"/>
        <v>30-34|45</v>
      </c>
      <c r="AT294" s="86">
        <v>15</v>
      </c>
      <c r="AU294" s="86" t="s">
        <v>55</v>
      </c>
      <c r="AX294" s="87" t="s">
        <v>71</v>
      </c>
      <c r="AY294" s="86">
        <v>19</v>
      </c>
      <c r="AZ294" s="86" t="str">
        <f t="shared" si="55"/>
        <v>75-79|19</v>
      </c>
      <c r="BA294" s="86">
        <v>18</v>
      </c>
      <c r="BB294" s="86" t="s">
        <v>58</v>
      </c>
      <c r="BE294" s="87" t="s">
        <v>63</v>
      </c>
      <c r="BF294" s="86">
        <v>17</v>
      </c>
      <c r="BG294" s="86" t="str">
        <f t="shared" si="56"/>
        <v>20-24|17</v>
      </c>
      <c r="BH294" s="86">
        <v>1</v>
      </c>
      <c r="BI294" s="86" t="s">
        <v>41</v>
      </c>
    </row>
    <row r="295" spans="1:61">
      <c r="A295" s="87" t="s">
        <v>65</v>
      </c>
      <c r="B295" s="86">
        <v>22</v>
      </c>
      <c r="C295" s="86" t="str">
        <f t="shared" si="48"/>
        <v>30-34|22</v>
      </c>
      <c r="D295" s="86">
        <v>5</v>
      </c>
      <c r="E295" s="86" t="s">
        <v>45</v>
      </c>
      <c r="H295" s="87" t="s">
        <v>68</v>
      </c>
      <c r="I295" s="86">
        <v>31</v>
      </c>
      <c r="J295" s="86" t="str">
        <f t="shared" si="49"/>
        <v>55-64|31</v>
      </c>
      <c r="K295" s="86">
        <v>13</v>
      </c>
      <c r="L295" s="86" t="s">
        <v>53</v>
      </c>
      <c r="O295" s="87" t="s">
        <v>66</v>
      </c>
      <c r="P295" s="86">
        <v>45</v>
      </c>
      <c r="Q295" s="86" t="str">
        <f t="shared" si="50"/>
        <v>35-44|45</v>
      </c>
      <c r="R295" s="86">
        <v>19</v>
      </c>
      <c r="S295" s="86" t="s">
        <v>59</v>
      </c>
      <c r="V295" s="87" t="s">
        <v>71</v>
      </c>
      <c r="W295" s="86">
        <v>20</v>
      </c>
      <c r="X295" s="86" t="str">
        <f t="shared" si="51"/>
        <v>75-79|20</v>
      </c>
      <c r="Y295" s="86">
        <v>15</v>
      </c>
      <c r="Z295" s="86" t="s">
        <v>55</v>
      </c>
      <c r="AC295" s="93" t="s">
        <v>66</v>
      </c>
      <c r="AD295" s="86">
        <v>0</v>
      </c>
      <c r="AE295" s="86" t="str">
        <f t="shared" si="52"/>
        <v>35-44|0</v>
      </c>
      <c r="AF295" s="86">
        <v>1</v>
      </c>
      <c r="AG295" s="86" t="s">
        <v>41</v>
      </c>
      <c r="AJ295" s="87" t="s">
        <v>73</v>
      </c>
      <c r="AK295" s="86">
        <v>14</v>
      </c>
      <c r="AL295" s="86" t="str">
        <f t="shared" si="53"/>
        <v>85-90|14</v>
      </c>
      <c r="AM295" s="86">
        <v>13</v>
      </c>
      <c r="AN295" s="89" t="s">
        <v>53</v>
      </c>
      <c r="AQ295" s="87" t="s">
        <v>65</v>
      </c>
      <c r="AR295" s="86">
        <v>46</v>
      </c>
      <c r="AS295" s="86" t="str">
        <f t="shared" si="54"/>
        <v>30-34|46</v>
      </c>
      <c r="AT295" s="86">
        <v>15</v>
      </c>
      <c r="AU295" s="86" t="s">
        <v>55</v>
      </c>
      <c r="AX295" s="87" t="s">
        <v>71</v>
      </c>
      <c r="AY295" s="86">
        <v>20</v>
      </c>
      <c r="AZ295" s="86" t="str">
        <f t="shared" si="55"/>
        <v>75-79|20</v>
      </c>
      <c r="BA295" s="86">
        <v>19</v>
      </c>
      <c r="BB295" s="86" t="s">
        <v>59</v>
      </c>
      <c r="BE295" s="87" t="s">
        <v>63</v>
      </c>
      <c r="BF295" s="86">
        <v>18</v>
      </c>
      <c r="BG295" s="86" t="str">
        <f t="shared" si="56"/>
        <v>20-24|18</v>
      </c>
      <c r="BH295" s="86">
        <v>1</v>
      </c>
      <c r="BI295" s="86" t="s">
        <v>41</v>
      </c>
    </row>
    <row r="296" spans="1:61">
      <c r="A296" s="87" t="s">
        <v>65</v>
      </c>
      <c r="B296" s="86">
        <v>23</v>
      </c>
      <c r="C296" s="86" t="str">
        <f t="shared" si="48"/>
        <v>30-34|23</v>
      </c>
      <c r="D296" s="86">
        <v>6</v>
      </c>
      <c r="E296" s="86" t="s">
        <v>46</v>
      </c>
      <c r="H296" s="87" t="s">
        <v>68</v>
      </c>
      <c r="I296" s="86">
        <v>32</v>
      </c>
      <c r="J296" s="86" t="str">
        <f t="shared" si="49"/>
        <v>55-64|32</v>
      </c>
      <c r="K296" s="86">
        <v>14</v>
      </c>
      <c r="L296" s="86" t="s">
        <v>54</v>
      </c>
      <c r="O296" s="87" t="s">
        <v>66</v>
      </c>
      <c r="P296" s="86">
        <v>46</v>
      </c>
      <c r="Q296" s="86" t="str">
        <f t="shared" si="50"/>
        <v>35-44|46</v>
      </c>
      <c r="R296" s="86">
        <v>19</v>
      </c>
      <c r="S296" s="86" t="s">
        <v>59</v>
      </c>
      <c r="V296" s="87" t="s">
        <v>71</v>
      </c>
      <c r="W296" s="86">
        <v>21</v>
      </c>
      <c r="X296" s="86" t="str">
        <f t="shared" si="51"/>
        <v>75-79|21</v>
      </c>
      <c r="Y296" s="86">
        <v>16</v>
      </c>
      <c r="Z296" s="86" t="s">
        <v>56</v>
      </c>
      <c r="AC296" s="87" t="s">
        <v>66</v>
      </c>
      <c r="AD296" s="86">
        <v>1</v>
      </c>
      <c r="AE296" s="86" t="str">
        <f t="shared" si="52"/>
        <v>35-44|1</v>
      </c>
      <c r="AF296" s="86">
        <v>1</v>
      </c>
      <c r="AG296" s="86" t="s">
        <v>41</v>
      </c>
      <c r="AJ296" s="87" t="s">
        <v>73</v>
      </c>
      <c r="AK296" s="86">
        <v>15</v>
      </c>
      <c r="AL296" s="86" t="str">
        <f t="shared" si="53"/>
        <v>85-90|15</v>
      </c>
      <c r="AM296" s="86">
        <v>14</v>
      </c>
      <c r="AN296" s="86" t="s">
        <v>54</v>
      </c>
      <c r="AQ296" s="87" t="s">
        <v>65</v>
      </c>
      <c r="AR296" s="86">
        <v>47</v>
      </c>
      <c r="AS296" s="86" t="str">
        <f t="shared" si="54"/>
        <v>30-34|47</v>
      </c>
      <c r="AT296" s="86">
        <v>16</v>
      </c>
      <c r="AU296" s="86" t="s">
        <v>56</v>
      </c>
      <c r="AX296" s="87" t="s">
        <v>71</v>
      </c>
      <c r="AY296" s="86">
        <v>21</v>
      </c>
      <c r="AZ296" s="86" t="str">
        <f t="shared" si="55"/>
        <v>75-79|21</v>
      </c>
      <c r="BA296" s="86">
        <v>19</v>
      </c>
      <c r="BB296" s="86" t="s">
        <v>59</v>
      </c>
      <c r="BE296" s="87" t="s">
        <v>63</v>
      </c>
      <c r="BF296" s="86">
        <v>19</v>
      </c>
      <c r="BG296" s="86" t="str">
        <f t="shared" si="56"/>
        <v>20-24|19</v>
      </c>
      <c r="BH296" s="86">
        <v>1</v>
      </c>
      <c r="BI296" s="86" t="s">
        <v>41</v>
      </c>
    </row>
    <row r="297" spans="1:61">
      <c r="A297" s="87" t="s">
        <v>65</v>
      </c>
      <c r="B297" s="86">
        <v>24</v>
      </c>
      <c r="C297" s="86" t="str">
        <f t="shared" si="48"/>
        <v>30-34|24</v>
      </c>
      <c r="D297" s="86">
        <v>6</v>
      </c>
      <c r="E297" s="86" t="s">
        <v>46</v>
      </c>
      <c r="H297" s="87" t="s">
        <v>68</v>
      </c>
      <c r="I297" s="86">
        <v>33</v>
      </c>
      <c r="J297" s="86" t="str">
        <f t="shared" si="49"/>
        <v>55-64|33</v>
      </c>
      <c r="K297" s="86">
        <v>15</v>
      </c>
      <c r="L297" s="86" t="s">
        <v>55</v>
      </c>
      <c r="O297" s="87" t="s">
        <v>66</v>
      </c>
      <c r="P297" s="86">
        <v>47</v>
      </c>
      <c r="Q297" s="86" t="str">
        <f t="shared" si="50"/>
        <v>35-44|47</v>
      </c>
      <c r="R297" s="86">
        <v>19</v>
      </c>
      <c r="S297" s="86" t="s">
        <v>59</v>
      </c>
      <c r="V297" s="87" t="s">
        <v>71</v>
      </c>
      <c r="W297" s="86">
        <v>22</v>
      </c>
      <c r="X297" s="86" t="str">
        <f t="shared" si="51"/>
        <v>75-79|22</v>
      </c>
      <c r="Y297" s="86">
        <v>17</v>
      </c>
      <c r="Z297" s="86" t="s">
        <v>57</v>
      </c>
      <c r="AC297" s="87" t="s">
        <v>66</v>
      </c>
      <c r="AD297" s="86">
        <v>2</v>
      </c>
      <c r="AE297" s="86" t="str">
        <f t="shared" si="52"/>
        <v>35-44|2</v>
      </c>
      <c r="AF297" s="86">
        <v>1</v>
      </c>
      <c r="AG297" s="86" t="s">
        <v>41</v>
      </c>
      <c r="AJ297" s="87" t="s">
        <v>73</v>
      </c>
      <c r="AK297" s="86">
        <v>16</v>
      </c>
      <c r="AL297" s="86" t="str">
        <f t="shared" si="53"/>
        <v>85-90|16</v>
      </c>
      <c r="AM297" s="86">
        <v>14</v>
      </c>
      <c r="AN297" s="86" t="s">
        <v>54</v>
      </c>
      <c r="AQ297" s="87" t="s">
        <v>65</v>
      </c>
      <c r="AR297" s="86">
        <v>48</v>
      </c>
      <c r="AS297" s="86" t="str">
        <f t="shared" si="54"/>
        <v>30-34|48</v>
      </c>
      <c r="AT297" s="86">
        <v>16</v>
      </c>
      <c r="AU297" s="86" t="s">
        <v>56</v>
      </c>
      <c r="AX297" s="87" t="s">
        <v>71</v>
      </c>
      <c r="AY297" s="86">
        <v>22</v>
      </c>
      <c r="AZ297" s="86" t="str">
        <f t="shared" si="55"/>
        <v>75-79|22</v>
      </c>
      <c r="BA297" s="86">
        <v>19</v>
      </c>
      <c r="BB297" s="86" t="s">
        <v>59</v>
      </c>
      <c r="BE297" s="87" t="s">
        <v>63</v>
      </c>
      <c r="BF297" s="86">
        <v>20</v>
      </c>
      <c r="BG297" s="86" t="str">
        <f t="shared" si="56"/>
        <v>20-24|20</v>
      </c>
      <c r="BH297" s="86">
        <v>1</v>
      </c>
      <c r="BI297" s="86" t="s">
        <v>41</v>
      </c>
    </row>
    <row r="298" spans="1:61">
      <c r="A298" s="87" t="s">
        <v>65</v>
      </c>
      <c r="B298" s="86">
        <v>25</v>
      </c>
      <c r="C298" s="86" t="str">
        <f t="shared" si="48"/>
        <v>30-34|25</v>
      </c>
      <c r="D298" s="86">
        <v>6</v>
      </c>
      <c r="E298" s="86" t="s">
        <v>46</v>
      </c>
      <c r="H298" s="87" t="s">
        <v>68</v>
      </c>
      <c r="I298" s="86">
        <v>34</v>
      </c>
      <c r="J298" s="86" t="str">
        <f t="shared" si="49"/>
        <v>55-64|34</v>
      </c>
      <c r="K298" s="86">
        <v>16</v>
      </c>
      <c r="L298" s="86" t="s">
        <v>56</v>
      </c>
      <c r="O298" s="87" t="s">
        <v>66</v>
      </c>
      <c r="P298" s="86">
        <v>48</v>
      </c>
      <c r="Q298" s="86" t="str">
        <f t="shared" si="50"/>
        <v>35-44|48</v>
      </c>
      <c r="R298" s="86">
        <v>19</v>
      </c>
      <c r="S298" s="86" t="s">
        <v>59</v>
      </c>
      <c r="V298" s="87" t="s">
        <v>71</v>
      </c>
      <c r="W298" s="86">
        <v>23</v>
      </c>
      <c r="X298" s="86" t="str">
        <f t="shared" si="51"/>
        <v>75-79|23</v>
      </c>
      <c r="Y298" s="86">
        <v>17</v>
      </c>
      <c r="Z298" s="86" t="s">
        <v>57</v>
      </c>
      <c r="AC298" s="87" t="s">
        <v>66</v>
      </c>
      <c r="AD298" s="86">
        <v>3</v>
      </c>
      <c r="AE298" s="86" t="str">
        <f t="shared" si="52"/>
        <v>35-44|3</v>
      </c>
      <c r="AF298" s="86">
        <v>1</v>
      </c>
      <c r="AG298" s="86" t="s">
        <v>41</v>
      </c>
      <c r="AJ298" s="87" t="s">
        <v>73</v>
      </c>
      <c r="AK298" s="86">
        <v>17</v>
      </c>
      <c r="AL298" s="86" t="str">
        <f t="shared" si="53"/>
        <v>85-90|17</v>
      </c>
      <c r="AM298" s="86">
        <v>15</v>
      </c>
      <c r="AN298" s="86" t="s">
        <v>55</v>
      </c>
      <c r="AQ298" s="87" t="s">
        <v>65</v>
      </c>
      <c r="AR298" s="86">
        <v>49</v>
      </c>
      <c r="AS298" s="86" t="str">
        <f t="shared" si="54"/>
        <v>30-34|49</v>
      </c>
      <c r="AT298" s="86">
        <v>17</v>
      </c>
      <c r="AU298" s="86" t="s">
        <v>57</v>
      </c>
      <c r="AX298" s="87" t="s">
        <v>71</v>
      </c>
      <c r="AY298" s="86">
        <v>23</v>
      </c>
      <c r="AZ298" s="86" t="str">
        <f t="shared" si="55"/>
        <v>75-79|23</v>
      </c>
      <c r="BA298" s="86">
        <v>19</v>
      </c>
      <c r="BB298" s="86" t="s">
        <v>59</v>
      </c>
      <c r="BE298" s="87" t="s">
        <v>63</v>
      </c>
      <c r="BF298" s="86">
        <v>21</v>
      </c>
      <c r="BG298" s="86" t="str">
        <f t="shared" si="56"/>
        <v>20-24|21</v>
      </c>
      <c r="BH298" s="86">
        <v>1</v>
      </c>
      <c r="BI298" s="86" t="s">
        <v>41</v>
      </c>
    </row>
    <row r="299" spans="1:61">
      <c r="A299" s="87" t="s">
        <v>65</v>
      </c>
      <c r="B299" s="86">
        <v>26</v>
      </c>
      <c r="C299" s="86" t="str">
        <f t="shared" si="48"/>
        <v>30-34|26</v>
      </c>
      <c r="D299" s="86">
        <v>6</v>
      </c>
      <c r="E299" s="86" t="s">
        <v>46</v>
      </c>
      <c r="H299" s="87" t="s">
        <v>68</v>
      </c>
      <c r="I299" s="86">
        <v>35</v>
      </c>
      <c r="J299" s="86" t="str">
        <f t="shared" si="49"/>
        <v>55-64|35</v>
      </c>
      <c r="K299" s="86">
        <v>17</v>
      </c>
      <c r="L299" s="86" t="s">
        <v>57</v>
      </c>
      <c r="O299" s="93" t="s">
        <v>67</v>
      </c>
      <c r="P299" s="86">
        <v>0</v>
      </c>
      <c r="Q299" s="86" t="str">
        <f t="shared" si="50"/>
        <v>45-54|0</v>
      </c>
      <c r="R299" s="86">
        <v>1</v>
      </c>
      <c r="S299" s="86" t="s">
        <v>41</v>
      </c>
      <c r="V299" s="87" t="s">
        <v>71</v>
      </c>
      <c r="W299" s="86">
        <v>24</v>
      </c>
      <c r="X299" s="86" t="str">
        <f t="shared" si="51"/>
        <v>75-79|24</v>
      </c>
      <c r="Y299" s="86">
        <v>18</v>
      </c>
      <c r="Z299" s="86" t="s">
        <v>58</v>
      </c>
      <c r="AC299" s="87" t="s">
        <v>66</v>
      </c>
      <c r="AD299" s="86">
        <v>4</v>
      </c>
      <c r="AE299" s="86" t="str">
        <f t="shared" si="52"/>
        <v>35-44|4</v>
      </c>
      <c r="AF299" s="86">
        <v>1</v>
      </c>
      <c r="AG299" s="86" t="s">
        <v>41</v>
      </c>
      <c r="AJ299" s="87" t="s">
        <v>73</v>
      </c>
      <c r="AK299" s="86">
        <v>18</v>
      </c>
      <c r="AL299" s="86" t="str">
        <f t="shared" si="53"/>
        <v>85-90|18</v>
      </c>
      <c r="AM299" s="86">
        <v>16</v>
      </c>
      <c r="AN299" s="86" t="s">
        <v>56</v>
      </c>
      <c r="AQ299" s="87" t="s">
        <v>65</v>
      </c>
      <c r="AR299" s="86">
        <v>50</v>
      </c>
      <c r="AS299" s="86" t="str">
        <f t="shared" si="54"/>
        <v>30-34|50</v>
      </c>
      <c r="AT299" s="86">
        <v>17</v>
      </c>
      <c r="AU299" s="86" t="s">
        <v>57</v>
      </c>
      <c r="AX299" s="87" t="s">
        <v>71</v>
      </c>
      <c r="AY299" s="86">
        <v>24</v>
      </c>
      <c r="AZ299" s="86" t="str">
        <f t="shared" si="55"/>
        <v>75-79|24</v>
      </c>
      <c r="BA299" s="86">
        <v>19</v>
      </c>
      <c r="BB299" s="86" t="s">
        <v>59</v>
      </c>
      <c r="BE299" s="87" t="s">
        <v>63</v>
      </c>
      <c r="BF299" s="86">
        <v>22</v>
      </c>
      <c r="BG299" s="86" t="str">
        <f t="shared" si="56"/>
        <v>20-24|22</v>
      </c>
      <c r="BH299" s="86">
        <v>1</v>
      </c>
      <c r="BI299" s="86" t="s">
        <v>41</v>
      </c>
    </row>
    <row r="300" spans="1:61">
      <c r="A300" s="87" t="s">
        <v>65</v>
      </c>
      <c r="B300" s="86">
        <v>27</v>
      </c>
      <c r="C300" s="86" t="str">
        <f t="shared" si="48"/>
        <v>30-34|27</v>
      </c>
      <c r="D300" s="86">
        <v>6</v>
      </c>
      <c r="E300" s="86" t="s">
        <v>46</v>
      </c>
      <c r="H300" s="87" t="s">
        <v>68</v>
      </c>
      <c r="I300" s="86">
        <v>36</v>
      </c>
      <c r="J300" s="86" t="str">
        <f t="shared" si="49"/>
        <v>55-64|36</v>
      </c>
      <c r="K300" s="86">
        <v>19</v>
      </c>
      <c r="L300" s="86" t="s">
        <v>59</v>
      </c>
      <c r="O300" s="87" t="s">
        <v>67</v>
      </c>
      <c r="P300" s="86">
        <v>1</v>
      </c>
      <c r="Q300" s="86" t="str">
        <f t="shared" si="50"/>
        <v>45-54|1</v>
      </c>
      <c r="R300" s="86">
        <v>1</v>
      </c>
      <c r="S300" s="86" t="s">
        <v>41</v>
      </c>
      <c r="V300" s="87" t="s">
        <v>71</v>
      </c>
      <c r="W300" s="86">
        <v>25</v>
      </c>
      <c r="X300" s="86" t="str">
        <f t="shared" si="51"/>
        <v>75-79|25</v>
      </c>
      <c r="Y300" s="86">
        <v>19</v>
      </c>
      <c r="Z300" s="86" t="s">
        <v>59</v>
      </c>
      <c r="AC300" s="87" t="s">
        <v>66</v>
      </c>
      <c r="AD300" s="86">
        <v>5</v>
      </c>
      <c r="AE300" s="86" t="str">
        <f t="shared" si="52"/>
        <v>35-44|5</v>
      </c>
      <c r="AF300" s="86">
        <v>2</v>
      </c>
      <c r="AG300" s="86" t="s">
        <v>42</v>
      </c>
      <c r="AJ300" s="87" t="s">
        <v>73</v>
      </c>
      <c r="AK300" s="86">
        <v>19</v>
      </c>
      <c r="AL300" s="86" t="str">
        <f t="shared" si="53"/>
        <v>85-90|19</v>
      </c>
      <c r="AM300" s="86">
        <v>17</v>
      </c>
      <c r="AN300" s="86" t="s">
        <v>57</v>
      </c>
      <c r="AQ300" s="87" t="s">
        <v>65</v>
      </c>
      <c r="AR300" s="86">
        <v>51</v>
      </c>
      <c r="AS300" s="86" t="str">
        <f t="shared" si="54"/>
        <v>30-34|51</v>
      </c>
      <c r="AT300" s="86">
        <v>18</v>
      </c>
      <c r="AU300" s="86" t="s">
        <v>58</v>
      </c>
      <c r="AX300" s="87" t="s">
        <v>71</v>
      </c>
      <c r="AY300" s="86">
        <v>25</v>
      </c>
      <c r="AZ300" s="86" t="str">
        <f t="shared" si="55"/>
        <v>75-79|25</v>
      </c>
      <c r="BA300" s="86">
        <v>19</v>
      </c>
      <c r="BB300" s="86" t="s">
        <v>59</v>
      </c>
      <c r="BE300" s="87" t="s">
        <v>63</v>
      </c>
      <c r="BF300" s="86">
        <v>23</v>
      </c>
      <c r="BG300" s="86" t="str">
        <f t="shared" si="56"/>
        <v>20-24|23</v>
      </c>
      <c r="BH300" s="86">
        <v>2</v>
      </c>
      <c r="BI300" s="86" t="s">
        <v>42</v>
      </c>
    </row>
    <row r="301" spans="1:61">
      <c r="A301" s="87" t="s">
        <v>65</v>
      </c>
      <c r="B301" s="86">
        <v>28</v>
      </c>
      <c r="C301" s="86" t="str">
        <f t="shared" si="48"/>
        <v>30-34|28</v>
      </c>
      <c r="D301" s="86">
        <v>7</v>
      </c>
      <c r="E301" s="86" t="s">
        <v>47</v>
      </c>
      <c r="H301" s="93" t="s">
        <v>69</v>
      </c>
      <c r="I301" s="86">
        <v>0</v>
      </c>
      <c r="J301" s="86" t="str">
        <f t="shared" si="49"/>
        <v>65-69|0</v>
      </c>
      <c r="K301" s="86">
        <v>1</v>
      </c>
      <c r="L301" s="89" t="s">
        <v>41</v>
      </c>
      <c r="O301" s="87" t="s">
        <v>67</v>
      </c>
      <c r="P301" s="86">
        <v>2</v>
      </c>
      <c r="Q301" s="86" t="str">
        <f t="shared" si="50"/>
        <v>45-54|2</v>
      </c>
      <c r="R301" s="86">
        <v>1</v>
      </c>
      <c r="S301" s="86" t="s">
        <v>41</v>
      </c>
      <c r="V301" s="87" t="s">
        <v>71</v>
      </c>
      <c r="W301" s="86">
        <v>26</v>
      </c>
      <c r="X301" s="86" t="str">
        <f t="shared" si="51"/>
        <v>75-79|26</v>
      </c>
      <c r="Y301" s="86">
        <v>19</v>
      </c>
      <c r="Z301" s="86" t="s">
        <v>59</v>
      </c>
      <c r="AC301" s="87" t="s">
        <v>66</v>
      </c>
      <c r="AD301" s="86">
        <v>6</v>
      </c>
      <c r="AE301" s="86" t="str">
        <f t="shared" si="52"/>
        <v>35-44|6</v>
      </c>
      <c r="AF301" s="86">
        <v>2</v>
      </c>
      <c r="AG301" s="86" t="s">
        <v>42</v>
      </c>
      <c r="AJ301" s="87" t="s">
        <v>73</v>
      </c>
      <c r="AK301" s="86">
        <v>20</v>
      </c>
      <c r="AL301" s="86" t="str">
        <f t="shared" si="53"/>
        <v>85-90|20</v>
      </c>
      <c r="AM301" s="86">
        <v>18</v>
      </c>
      <c r="AN301" s="86" t="s">
        <v>58</v>
      </c>
      <c r="AQ301" s="87" t="s">
        <v>65</v>
      </c>
      <c r="AR301" s="86">
        <v>52</v>
      </c>
      <c r="AS301" s="86" t="str">
        <f t="shared" si="54"/>
        <v>30-34|52</v>
      </c>
      <c r="AT301" s="86">
        <v>18</v>
      </c>
      <c r="AU301" s="86" t="s">
        <v>58</v>
      </c>
      <c r="AX301" s="87" t="s">
        <v>71</v>
      </c>
      <c r="AY301" s="86">
        <v>26</v>
      </c>
      <c r="AZ301" s="86" t="str">
        <f t="shared" si="55"/>
        <v>75-79|26</v>
      </c>
      <c r="BA301" s="86">
        <v>19</v>
      </c>
      <c r="BB301" s="86" t="s">
        <v>59</v>
      </c>
      <c r="BE301" s="87" t="s">
        <v>63</v>
      </c>
      <c r="BF301" s="86">
        <v>24</v>
      </c>
      <c r="BG301" s="86" t="str">
        <f t="shared" si="56"/>
        <v>20-24|24</v>
      </c>
      <c r="BH301" s="86">
        <v>2</v>
      </c>
      <c r="BI301" s="86" t="s">
        <v>42</v>
      </c>
    </row>
    <row r="302" spans="1:61">
      <c r="A302" s="87" t="s">
        <v>65</v>
      </c>
      <c r="B302" s="86">
        <v>29</v>
      </c>
      <c r="C302" s="86" t="str">
        <f t="shared" si="48"/>
        <v>30-34|29</v>
      </c>
      <c r="D302" s="86">
        <v>7</v>
      </c>
      <c r="E302" s="86" t="s">
        <v>47</v>
      </c>
      <c r="H302" s="87" t="s">
        <v>69</v>
      </c>
      <c r="I302" s="86">
        <v>1</v>
      </c>
      <c r="J302" s="86" t="str">
        <f t="shared" si="49"/>
        <v>65-69|1</v>
      </c>
      <c r="K302" s="86">
        <v>1</v>
      </c>
      <c r="L302" s="89" t="s">
        <v>41</v>
      </c>
      <c r="O302" s="87" t="s">
        <v>67</v>
      </c>
      <c r="P302" s="86">
        <v>3</v>
      </c>
      <c r="Q302" s="86" t="str">
        <f t="shared" si="50"/>
        <v>45-54|3</v>
      </c>
      <c r="R302" s="86">
        <v>1</v>
      </c>
      <c r="S302" s="86" t="s">
        <v>41</v>
      </c>
      <c r="V302" s="93" t="s">
        <v>72</v>
      </c>
      <c r="W302" s="86">
        <v>0</v>
      </c>
      <c r="X302" s="86" t="str">
        <f t="shared" si="51"/>
        <v>80-84|0</v>
      </c>
      <c r="Y302" s="86">
        <v>1</v>
      </c>
      <c r="Z302" s="86" t="s">
        <v>41</v>
      </c>
      <c r="AC302" s="87" t="s">
        <v>66</v>
      </c>
      <c r="AD302" s="86">
        <v>7</v>
      </c>
      <c r="AE302" s="86" t="str">
        <f t="shared" si="52"/>
        <v>35-44|7</v>
      </c>
      <c r="AF302" s="86">
        <v>2</v>
      </c>
      <c r="AG302" s="86" t="s">
        <v>42</v>
      </c>
      <c r="AJ302" s="87" t="s">
        <v>73</v>
      </c>
      <c r="AK302" s="86">
        <v>21</v>
      </c>
      <c r="AL302" s="86" t="str">
        <f t="shared" si="53"/>
        <v>85-90|21</v>
      </c>
      <c r="AM302" s="86">
        <v>19</v>
      </c>
      <c r="AN302" s="86" t="s">
        <v>59</v>
      </c>
      <c r="AQ302" s="87" t="s">
        <v>65</v>
      </c>
      <c r="AR302" s="86">
        <v>53</v>
      </c>
      <c r="AS302" s="86" t="str">
        <f t="shared" si="54"/>
        <v>30-34|53</v>
      </c>
      <c r="AT302" s="86">
        <v>19</v>
      </c>
      <c r="AU302" s="86" t="s">
        <v>59</v>
      </c>
      <c r="AX302" s="87" t="s">
        <v>72</v>
      </c>
      <c r="AY302" s="86">
        <v>0</v>
      </c>
      <c r="AZ302" s="86" t="str">
        <f t="shared" si="55"/>
        <v>80-84|0</v>
      </c>
      <c r="BA302" s="89">
        <v>1</v>
      </c>
      <c r="BB302" s="89" t="s">
        <v>41</v>
      </c>
      <c r="BC302" s="49"/>
      <c r="BE302" s="87" t="s">
        <v>63</v>
      </c>
      <c r="BF302" s="86">
        <v>25</v>
      </c>
      <c r="BG302" s="86" t="str">
        <f t="shared" si="56"/>
        <v>20-24|25</v>
      </c>
      <c r="BH302" s="86">
        <v>2</v>
      </c>
      <c r="BI302" s="86" t="s">
        <v>42</v>
      </c>
    </row>
    <row r="303" spans="1:61">
      <c r="A303" s="87" t="s">
        <v>65</v>
      </c>
      <c r="B303" s="86">
        <v>30</v>
      </c>
      <c r="C303" s="86" t="str">
        <f t="shared" si="48"/>
        <v>30-34|30</v>
      </c>
      <c r="D303" s="86">
        <v>7</v>
      </c>
      <c r="E303" s="86" t="s">
        <v>47</v>
      </c>
      <c r="H303" s="87" t="s">
        <v>69</v>
      </c>
      <c r="I303" s="86">
        <v>2</v>
      </c>
      <c r="J303" s="86" t="str">
        <f t="shared" si="49"/>
        <v>65-69|2</v>
      </c>
      <c r="K303" s="86">
        <v>1</v>
      </c>
      <c r="L303" s="89" t="s">
        <v>41</v>
      </c>
      <c r="O303" s="87" t="s">
        <v>67</v>
      </c>
      <c r="P303" s="86">
        <v>4</v>
      </c>
      <c r="Q303" s="86" t="str">
        <f t="shared" si="50"/>
        <v>45-54|4</v>
      </c>
      <c r="R303" s="86">
        <v>1</v>
      </c>
      <c r="S303" s="86" t="s">
        <v>41</v>
      </c>
      <c r="V303" s="87" t="s">
        <v>72</v>
      </c>
      <c r="W303" s="86">
        <v>1</v>
      </c>
      <c r="X303" s="86" t="str">
        <f t="shared" si="51"/>
        <v>80-84|1</v>
      </c>
      <c r="Y303" s="86">
        <v>2</v>
      </c>
      <c r="Z303" s="89" t="s">
        <v>42</v>
      </c>
      <c r="AC303" s="87" t="s">
        <v>66</v>
      </c>
      <c r="AD303" s="86">
        <v>8</v>
      </c>
      <c r="AE303" s="86" t="str">
        <f t="shared" si="52"/>
        <v>35-44|8</v>
      </c>
      <c r="AF303" s="86">
        <v>3</v>
      </c>
      <c r="AG303" s="86" t="s">
        <v>43</v>
      </c>
      <c r="AJ303" s="87" t="s">
        <v>73</v>
      </c>
      <c r="AK303" s="86">
        <v>22</v>
      </c>
      <c r="AL303" s="86" t="str">
        <f t="shared" si="53"/>
        <v>85-90|22</v>
      </c>
      <c r="AM303" s="86">
        <v>19</v>
      </c>
      <c r="AN303" s="86" t="s">
        <v>59</v>
      </c>
      <c r="AQ303" s="87" t="s">
        <v>65</v>
      </c>
      <c r="AR303" s="86">
        <v>54</v>
      </c>
      <c r="AS303" s="86" t="str">
        <f t="shared" si="54"/>
        <v>30-34|54</v>
      </c>
      <c r="AT303" s="86">
        <v>19</v>
      </c>
      <c r="AU303" s="86" t="s">
        <v>59</v>
      </c>
      <c r="AX303" s="87" t="s">
        <v>72</v>
      </c>
      <c r="AY303" s="86">
        <v>1</v>
      </c>
      <c r="AZ303" s="86" t="str">
        <f t="shared" si="55"/>
        <v>80-84|1</v>
      </c>
      <c r="BA303" s="89">
        <v>2</v>
      </c>
      <c r="BB303" s="86" t="s">
        <v>42</v>
      </c>
      <c r="BC303" s="49"/>
      <c r="BE303" s="87" t="s">
        <v>63</v>
      </c>
      <c r="BF303" s="86">
        <v>26</v>
      </c>
      <c r="BG303" s="86" t="str">
        <f t="shared" si="56"/>
        <v>20-24|26</v>
      </c>
      <c r="BH303" s="86">
        <v>2</v>
      </c>
      <c r="BI303" s="86" t="s">
        <v>42</v>
      </c>
    </row>
    <row r="304" spans="1:61">
      <c r="A304" s="87" t="s">
        <v>65</v>
      </c>
      <c r="B304" s="86">
        <v>31</v>
      </c>
      <c r="C304" s="86" t="str">
        <f t="shared" si="48"/>
        <v>30-34|31</v>
      </c>
      <c r="D304" s="86">
        <v>7</v>
      </c>
      <c r="E304" s="86" t="s">
        <v>47</v>
      </c>
      <c r="H304" s="87" t="s">
        <v>69</v>
      </c>
      <c r="I304" s="86">
        <v>3</v>
      </c>
      <c r="J304" s="86" t="str">
        <f t="shared" si="49"/>
        <v>65-69|3</v>
      </c>
      <c r="K304" s="86">
        <v>1</v>
      </c>
      <c r="L304" s="89" t="s">
        <v>41</v>
      </c>
      <c r="O304" s="87" t="s">
        <v>67</v>
      </c>
      <c r="P304" s="86">
        <v>5</v>
      </c>
      <c r="Q304" s="86" t="str">
        <f t="shared" si="50"/>
        <v>45-54|5</v>
      </c>
      <c r="R304" s="86">
        <v>1</v>
      </c>
      <c r="S304" s="86" t="s">
        <v>41</v>
      </c>
      <c r="V304" s="87" t="s">
        <v>72</v>
      </c>
      <c r="W304" s="86">
        <v>2</v>
      </c>
      <c r="X304" s="86" t="str">
        <f t="shared" si="51"/>
        <v>80-84|2</v>
      </c>
      <c r="Y304" s="86">
        <v>3</v>
      </c>
      <c r="Z304" s="86" t="s">
        <v>43</v>
      </c>
      <c r="AC304" s="87" t="s">
        <v>66</v>
      </c>
      <c r="AD304" s="86">
        <v>9</v>
      </c>
      <c r="AE304" s="86" t="str">
        <f t="shared" si="52"/>
        <v>35-44|9</v>
      </c>
      <c r="AF304" s="86">
        <v>3</v>
      </c>
      <c r="AG304" s="86" t="s">
        <v>43</v>
      </c>
      <c r="AQ304" s="87" t="s">
        <v>65</v>
      </c>
      <c r="AR304" s="86">
        <v>55</v>
      </c>
      <c r="AS304" s="86" t="str">
        <f t="shared" si="54"/>
        <v>30-34|55</v>
      </c>
      <c r="AT304" s="86">
        <v>19</v>
      </c>
      <c r="AU304" s="86" t="s">
        <v>59</v>
      </c>
      <c r="AX304" s="87" t="s">
        <v>72</v>
      </c>
      <c r="AY304" s="86">
        <v>2</v>
      </c>
      <c r="AZ304" s="86" t="str">
        <f t="shared" si="55"/>
        <v>80-84|2</v>
      </c>
      <c r="BA304" s="88">
        <v>3</v>
      </c>
      <c r="BB304" s="86" t="s">
        <v>43</v>
      </c>
      <c r="BE304" s="87" t="s">
        <v>63</v>
      </c>
      <c r="BF304" s="86">
        <v>27</v>
      </c>
      <c r="BG304" s="86" t="str">
        <f t="shared" si="56"/>
        <v>20-24|27</v>
      </c>
      <c r="BH304" s="86">
        <v>2</v>
      </c>
      <c r="BI304" s="86" t="s">
        <v>42</v>
      </c>
    </row>
    <row r="305" spans="1:61">
      <c r="A305" s="87" t="s">
        <v>65</v>
      </c>
      <c r="B305" s="86">
        <v>32</v>
      </c>
      <c r="C305" s="86" t="str">
        <f t="shared" si="48"/>
        <v>30-34|32</v>
      </c>
      <c r="D305" s="86">
        <v>7</v>
      </c>
      <c r="E305" s="86" t="s">
        <v>47</v>
      </c>
      <c r="H305" s="87" t="s">
        <v>69</v>
      </c>
      <c r="I305" s="86">
        <v>4</v>
      </c>
      <c r="J305" s="86" t="str">
        <f t="shared" si="49"/>
        <v>65-69|4</v>
      </c>
      <c r="K305" s="86">
        <v>1</v>
      </c>
      <c r="L305" s="89" t="s">
        <v>41</v>
      </c>
      <c r="O305" s="87" t="s">
        <v>67</v>
      </c>
      <c r="P305" s="86">
        <v>6</v>
      </c>
      <c r="Q305" s="86" t="str">
        <f t="shared" si="50"/>
        <v>45-54|6</v>
      </c>
      <c r="R305" s="86">
        <v>1</v>
      </c>
      <c r="S305" s="86" t="s">
        <v>41</v>
      </c>
      <c r="V305" s="87" t="s">
        <v>72</v>
      </c>
      <c r="W305" s="86">
        <v>3</v>
      </c>
      <c r="X305" s="86" t="str">
        <f t="shared" si="51"/>
        <v>80-84|3</v>
      </c>
      <c r="Y305" s="86">
        <v>4</v>
      </c>
      <c r="Z305" s="86" t="s">
        <v>44</v>
      </c>
      <c r="AC305" s="87" t="s">
        <v>66</v>
      </c>
      <c r="AD305" s="86">
        <v>10</v>
      </c>
      <c r="AE305" s="86" t="str">
        <f t="shared" si="52"/>
        <v>35-44|10</v>
      </c>
      <c r="AF305" s="86">
        <v>3</v>
      </c>
      <c r="AG305" s="86" t="s">
        <v>43</v>
      </c>
      <c r="AQ305" s="87" t="s">
        <v>65</v>
      </c>
      <c r="AR305" s="86">
        <v>56</v>
      </c>
      <c r="AS305" s="86" t="str">
        <f t="shared" si="54"/>
        <v>30-34|56</v>
      </c>
      <c r="AT305" s="86">
        <v>19</v>
      </c>
      <c r="AU305" s="86" t="s">
        <v>59</v>
      </c>
      <c r="AX305" s="87" t="s">
        <v>72</v>
      </c>
      <c r="AY305" s="86">
        <v>3</v>
      </c>
      <c r="AZ305" s="86" t="str">
        <f t="shared" si="55"/>
        <v>80-84|3</v>
      </c>
      <c r="BA305" s="89">
        <v>4</v>
      </c>
      <c r="BB305" s="86" t="s">
        <v>44</v>
      </c>
      <c r="BE305" s="87" t="s">
        <v>63</v>
      </c>
      <c r="BF305" s="86">
        <v>28</v>
      </c>
      <c r="BG305" s="86" t="str">
        <f t="shared" si="56"/>
        <v>20-24|28</v>
      </c>
      <c r="BH305" s="86">
        <v>3</v>
      </c>
      <c r="BI305" s="86" t="s">
        <v>43</v>
      </c>
    </row>
    <row r="306" spans="1:61">
      <c r="A306" s="87" t="s">
        <v>65</v>
      </c>
      <c r="B306" s="86">
        <v>33</v>
      </c>
      <c r="C306" s="86" t="str">
        <f t="shared" si="48"/>
        <v>30-34|33</v>
      </c>
      <c r="D306" s="86">
        <v>8</v>
      </c>
      <c r="E306" s="86" t="s">
        <v>48</v>
      </c>
      <c r="H306" s="87" t="s">
        <v>69</v>
      </c>
      <c r="I306" s="86">
        <v>5</v>
      </c>
      <c r="J306" s="86" t="str">
        <f t="shared" si="49"/>
        <v>65-69|5</v>
      </c>
      <c r="K306" s="86">
        <v>2</v>
      </c>
      <c r="L306" s="86" t="s">
        <v>42</v>
      </c>
      <c r="O306" s="87" t="s">
        <v>67</v>
      </c>
      <c r="P306" s="86">
        <v>7</v>
      </c>
      <c r="Q306" s="86" t="str">
        <f t="shared" si="50"/>
        <v>45-54|7</v>
      </c>
      <c r="R306" s="86">
        <v>1</v>
      </c>
      <c r="S306" s="86" t="s">
        <v>41</v>
      </c>
      <c r="V306" s="87" t="s">
        <v>72</v>
      </c>
      <c r="W306" s="86">
        <v>4</v>
      </c>
      <c r="X306" s="86" t="str">
        <f t="shared" si="51"/>
        <v>80-84|4</v>
      </c>
      <c r="Y306" s="86">
        <v>5</v>
      </c>
      <c r="Z306" s="86" t="s">
        <v>45</v>
      </c>
      <c r="AC306" s="87" t="s">
        <v>66</v>
      </c>
      <c r="AD306" s="86">
        <v>11</v>
      </c>
      <c r="AE306" s="86" t="str">
        <f t="shared" si="52"/>
        <v>35-44|11</v>
      </c>
      <c r="AF306" s="86">
        <v>3</v>
      </c>
      <c r="AG306" s="86" t="s">
        <v>43</v>
      </c>
      <c r="AQ306" s="87" t="s">
        <v>65</v>
      </c>
      <c r="AR306" s="86">
        <v>57</v>
      </c>
      <c r="AS306" s="86" t="str">
        <f t="shared" si="54"/>
        <v>30-34|57</v>
      </c>
      <c r="AT306" s="86">
        <v>19</v>
      </c>
      <c r="AU306" s="86" t="s">
        <v>59</v>
      </c>
      <c r="AX306" s="87" t="s">
        <v>72</v>
      </c>
      <c r="AY306" s="86">
        <v>4</v>
      </c>
      <c r="AZ306" s="86" t="str">
        <f t="shared" si="55"/>
        <v>80-84|4</v>
      </c>
      <c r="BA306" s="89">
        <v>5</v>
      </c>
      <c r="BB306" s="86" t="s">
        <v>45</v>
      </c>
      <c r="BE306" s="87" t="s">
        <v>63</v>
      </c>
      <c r="BF306" s="86">
        <v>29</v>
      </c>
      <c r="BG306" s="86" t="str">
        <f t="shared" si="56"/>
        <v>20-24|29</v>
      </c>
      <c r="BH306" s="86">
        <v>3</v>
      </c>
      <c r="BI306" s="86" t="s">
        <v>43</v>
      </c>
    </row>
    <row r="307" spans="1:61">
      <c r="A307" s="87" t="s">
        <v>65</v>
      </c>
      <c r="B307" s="86">
        <v>34</v>
      </c>
      <c r="C307" s="86" t="str">
        <f t="shared" si="48"/>
        <v>30-34|34</v>
      </c>
      <c r="D307" s="86">
        <v>8</v>
      </c>
      <c r="E307" s="86" t="s">
        <v>48</v>
      </c>
      <c r="H307" s="87" t="s">
        <v>69</v>
      </c>
      <c r="I307" s="86">
        <v>6</v>
      </c>
      <c r="J307" s="86" t="str">
        <f t="shared" si="49"/>
        <v>65-69|6</v>
      </c>
      <c r="K307" s="86">
        <v>2</v>
      </c>
      <c r="L307" s="86" t="s">
        <v>42</v>
      </c>
      <c r="O307" s="87" t="s">
        <v>67</v>
      </c>
      <c r="P307" s="86">
        <v>8</v>
      </c>
      <c r="Q307" s="86" t="str">
        <f t="shared" si="50"/>
        <v>45-54|8</v>
      </c>
      <c r="R307" s="86">
        <v>1</v>
      </c>
      <c r="S307" s="86" t="s">
        <v>41</v>
      </c>
      <c r="V307" s="87" t="s">
        <v>72</v>
      </c>
      <c r="W307" s="86">
        <v>5</v>
      </c>
      <c r="X307" s="86" t="str">
        <f t="shared" si="51"/>
        <v>80-84|5</v>
      </c>
      <c r="Y307" s="86">
        <v>6</v>
      </c>
      <c r="Z307" s="86" t="s">
        <v>46</v>
      </c>
      <c r="AC307" s="87" t="s">
        <v>66</v>
      </c>
      <c r="AD307" s="86">
        <v>12</v>
      </c>
      <c r="AE307" s="86" t="str">
        <f t="shared" si="52"/>
        <v>35-44|12</v>
      </c>
      <c r="AF307" s="86">
        <v>4</v>
      </c>
      <c r="AG307" s="86" t="s">
        <v>44</v>
      </c>
      <c r="AQ307" s="87" t="s">
        <v>65</v>
      </c>
      <c r="AR307" s="86">
        <v>58</v>
      </c>
      <c r="AS307" s="86" t="str">
        <f t="shared" si="54"/>
        <v>30-34|58</v>
      </c>
      <c r="AT307" s="86">
        <v>19</v>
      </c>
      <c r="AU307" s="86" t="s">
        <v>59</v>
      </c>
      <c r="AX307" s="87" t="s">
        <v>72</v>
      </c>
      <c r="AY307" s="86">
        <v>5</v>
      </c>
      <c r="AZ307" s="86" t="str">
        <f t="shared" si="55"/>
        <v>80-84|5</v>
      </c>
      <c r="BA307" s="89">
        <v>6</v>
      </c>
      <c r="BB307" s="86" t="s">
        <v>46</v>
      </c>
      <c r="BE307" s="87" t="s">
        <v>63</v>
      </c>
      <c r="BF307" s="86">
        <v>30</v>
      </c>
      <c r="BG307" s="86" t="str">
        <f t="shared" si="56"/>
        <v>20-24|30</v>
      </c>
      <c r="BH307" s="86">
        <v>3</v>
      </c>
      <c r="BI307" s="86" t="s">
        <v>43</v>
      </c>
    </row>
    <row r="308" spans="1:61">
      <c r="A308" s="87" t="s">
        <v>65</v>
      </c>
      <c r="B308" s="86">
        <v>35</v>
      </c>
      <c r="C308" s="86" t="str">
        <f t="shared" si="48"/>
        <v>30-34|35</v>
      </c>
      <c r="D308" s="86">
        <v>8</v>
      </c>
      <c r="E308" s="86" t="s">
        <v>48</v>
      </c>
      <c r="H308" s="87" t="s">
        <v>69</v>
      </c>
      <c r="I308" s="86">
        <v>7</v>
      </c>
      <c r="J308" s="86" t="str">
        <f t="shared" si="49"/>
        <v>65-69|7</v>
      </c>
      <c r="K308" s="86">
        <v>3</v>
      </c>
      <c r="L308" s="86" t="s">
        <v>43</v>
      </c>
      <c r="O308" s="87" t="s">
        <v>67</v>
      </c>
      <c r="P308" s="86">
        <v>9</v>
      </c>
      <c r="Q308" s="86" t="str">
        <f t="shared" si="50"/>
        <v>45-54|9</v>
      </c>
      <c r="R308" s="86">
        <v>1</v>
      </c>
      <c r="S308" s="86" t="s">
        <v>41</v>
      </c>
      <c r="V308" s="87" t="s">
        <v>72</v>
      </c>
      <c r="W308" s="86">
        <v>6</v>
      </c>
      <c r="X308" s="86" t="str">
        <f t="shared" si="51"/>
        <v>80-84|6</v>
      </c>
      <c r="Y308" s="86">
        <v>7</v>
      </c>
      <c r="Z308" s="86" t="s">
        <v>47</v>
      </c>
      <c r="AC308" s="87" t="s">
        <v>66</v>
      </c>
      <c r="AD308" s="86">
        <v>13</v>
      </c>
      <c r="AE308" s="86" t="str">
        <f t="shared" si="52"/>
        <v>35-44|13</v>
      </c>
      <c r="AF308" s="86">
        <v>4</v>
      </c>
      <c r="AG308" s="86" t="s">
        <v>44</v>
      </c>
      <c r="AQ308" s="87" t="s">
        <v>65</v>
      </c>
      <c r="AR308" s="86">
        <v>59</v>
      </c>
      <c r="AS308" s="86" t="str">
        <f t="shared" si="54"/>
        <v>30-34|59</v>
      </c>
      <c r="AT308" s="86">
        <v>19</v>
      </c>
      <c r="AU308" s="86" t="s">
        <v>59</v>
      </c>
      <c r="AX308" s="87" t="s">
        <v>72</v>
      </c>
      <c r="AY308" s="86">
        <v>6</v>
      </c>
      <c r="AZ308" s="86" t="str">
        <f t="shared" si="55"/>
        <v>80-84|6</v>
      </c>
      <c r="BA308" s="89">
        <v>7</v>
      </c>
      <c r="BB308" s="86" t="s">
        <v>47</v>
      </c>
      <c r="BE308" s="87" t="s">
        <v>63</v>
      </c>
      <c r="BF308" s="86">
        <v>31</v>
      </c>
      <c r="BG308" s="86" t="str">
        <f t="shared" si="56"/>
        <v>20-24|31</v>
      </c>
      <c r="BH308" s="86">
        <v>3</v>
      </c>
      <c r="BI308" s="86" t="s">
        <v>43</v>
      </c>
    </row>
    <row r="309" spans="1:61">
      <c r="A309" s="87" t="s">
        <v>65</v>
      </c>
      <c r="B309" s="86">
        <v>36</v>
      </c>
      <c r="C309" s="86" t="str">
        <f t="shared" si="48"/>
        <v>30-34|36</v>
      </c>
      <c r="D309" s="86">
        <v>8</v>
      </c>
      <c r="E309" s="86" t="s">
        <v>48</v>
      </c>
      <c r="H309" s="87" t="s">
        <v>69</v>
      </c>
      <c r="I309" s="86">
        <v>8</v>
      </c>
      <c r="J309" s="86" t="str">
        <f t="shared" si="49"/>
        <v>65-69|8</v>
      </c>
      <c r="K309" s="86">
        <v>3</v>
      </c>
      <c r="L309" s="86" t="s">
        <v>43</v>
      </c>
      <c r="O309" s="87" t="s">
        <v>67</v>
      </c>
      <c r="P309" s="86">
        <v>10</v>
      </c>
      <c r="Q309" s="86" t="str">
        <f t="shared" si="50"/>
        <v>45-54|10</v>
      </c>
      <c r="R309" s="86">
        <v>1</v>
      </c>
      <c r="S309" s="86" t="s">
        <v>41</v>
      </c>
      <c r="V309" s="87" t="s">
        <v>72</v>
      </c>
      <c r="W309" s="86">
        <v>7</v>
      </c>
      <c r="X309" s="86" t="str">
        <f t="shared" si="51"/>
        <v>80-84|7</v>
      </c>
      <c r="Y309" s="86">
        <v>8</v>
      </c>
      <c r="Z309" s="86" t="s">
        <v>48</v>
      </c>
      <c r="AC309" s="87" t="s">
        <v>66</v>
      </c>
      <c r="AD309" s="86">
        <v>14</v>
      </c>
      <c r="AE309" s="86" t="str">
        <f t="shared" si="52"/>
        <v>35-44|14</v>
      </c>
      <c r="AF309" s="86">
        <v>4</v>
      </c>
      <c r="AG309" s="86" t="s">
        <v>44</v>
      </c>
      <c r="AQ309" s="87" t="s">
        <v>65</v>
      </c>
      <c r="AR309" s="86">
        <v>60</v>
      </c>
      <c r="AS309" s="86" t="str">
        <f t="shared" si="54"/>
        <v>30-34|60</v>
      </c>
      <c r="AT309" s="86">
        <v>19</v>
      </c>
      <c r="AU309" s="86" t="s">
        <v>59</v>
      </c>
      <c r="AX309" s="87" t="s">
        <v>72</v>
      </c>
      <c r="AY309" s="86">
        <v>7</v>
      </c>
      <c r="AZ309" s="86" t="str">
        <f t="shared" si="55"/>
        <v>80-84|7</v>
      </c>
      <c r="BA309" s="89">
        <v>8</v>
      </c>
      <c r="BB309" s="86" t="s">
        <v>48</v>
      </c>
      <c r="BE309" s="87" t="s">
        <v>63</v>
      </c>
      <c r="BF309" s="86">
        <v>32</v>
      </c>
      <c r="BG309" s="86" t="str">
        <f t="shared" si="56"/>
        <v>20-24|32</v>
      </c>
      <c r="BH309" s="86">
        <v>3</v>
      </c>
      <c r="BI309" s="86" t="s">
        <v>43</v>
      </c>
    </row>
    <row r="310" spans="1:61">
      <c r="A310" s="87" t="s">
        <v>65</v>
      </c>
      <c r="B310" s="86">
        <v>37</v>
      </c>
      <c r="C310" s="86" t="str">
        <f t="shared" si="48"/>
        <v>30-34|37</v>
      </c>
      <c r="D310" s="86">
        <v>8</v>
      </c>
      <c r="E310" s="86" t="s">
        <v>48</v>
      </c>
      <c r="H310" s="87" t="s">
        <v>69</v>
      </c>
      <c r="I310" s="86">
        <v>9</v>
      </c>
      <c r="J310" s="86" t="str">
        <f t="shared" si="49"/>
        <v>65-69|9</v>
      </c>
      <c r="K310" s="86">
        <v>3</v>
      </c>
      <c r="L310" s="86" t="s">
        <v>43</v>
      </c>
      <c r="O310" s="87" t="s">
        <v>67</v>
      </c>
      <c r="P310" s="86">
        <v>11</v>
      </c>
      <c r="Q310" s="86" t="str">
        <f t="shared" si="50"/>
        <v>45-54|11</v>
      </c>
      <c r="R310" s="86">
        <v>2</v>
      </c>
      <c r="S310" s="86" t="s">
        <v>42</v>
      </c>
      <c r="V310" s="87" t="s">
        <v>72</v>
      </c>
      <c r="W310" s="86">
        <v>8</v>
      </c>
      <c r="X310" s="86" t="str">
        <f t="shared" si="51"/>
        <v>80-84|8</v>
      </c>
      <c r="Y310" s="86">
        <v>9</v>
      </c>
      <c r="Z310" s="86" t="s">
        <v>49</v>
      </c>
      <c r="AC310" s="87" t="s">
        <v>66</v>
      </c>
      <c r="AD310" s="86">
        <v>15</v>
      </c>
      <c r="AE310" s="86" t="str">
        <f t="shared" si="52"/>
        <v>35-44|15</v>
      </c>
      <c r="AF310" s="86">
        <v>4</v>
      </c>
      <c r="AG310" s="86" t="s">
        <v>44</v>
      </c>
      <c r="AQ310" s="93" t="s">
        <v>66</v>
      </c>
      <c r="AR310" s="86">
        <v>0</v>
      </c>
      <c r="AS310" s="86" t="str">
        <f t="shared" si="54"/>
        <v>35-44|0</v>
      </c>
      <c r="AT310" s="86">
        <v>1</v>
      </c>
      <c r="AU310" s="89" t="s">
        <v>41</v>
      </c>
      <c r="AX310" s="87" t="s">
        <v>72</v>
      </c>
      <c r="AY310" s="86">
        <v>8</v>
      </c>
      <c r="AZ310" s="86" t="str">
        <f t="shared" si="55"/>
        <v>80-84|8</v>
      </c>
      <c r="BA310" s="89">
        <v>9</v>
      </c>
      <c r="BB310" s="89" t="s">
        <v>49</v>
      </c>
      <c r="BE310" s="87" t="s">
        <v>63</v>
      </c>
      <c r="BF310" s="86">
        <v>33</v>
      </c>
      <c r="BG310" s="86" t="str">
        <f t="shared" si="56"/>
        <v>20-24|33</v>
      </c>
      <c r="BH310" s="86">
        <v>3</v>
      </c>
      <c r="BI310" s="86" t="s">
        <v>43</v>
      </c>
    </row>
    <row r="311" spans="1:61">
      <c r="A311" s="87" t="s">
        <v>65</v>
      </c>
      <c r="B311" s="86">
        <v>38</v>
      </c>
      <c r="C311" s="86" t="str">
        <f t="shared" si="48"/>
        <v>30-34|38</v>
      </c>
      <c r="D311" s="86">
        <v>9</v>
      </c>
      <c r="E311" s="86" t="s">
        <v>49</v>
      </c>
      <c r="H311" s="87" t="s">
        <v>69</v>
      </c>
      <c r="I311" s="86">
        <v>10</v>
      </c>
      <c r="J311" s="86" t="str">
        <f t="shared" si="49"/>
        <v>65-69|10</v>
      </c>
      <c r="K311" s="86">
        <v>4</v>
      </c>
      <c r="L311" s="86" t="s">
        <v>44</v>
      </c>
      <c r="O311" s="87" t="s">
        <v>67</v>
      </c>
      <c r="P311" s="86">
        <v>12</v>
      </c>
      <c r="Q311" s="86" t="str">
        <f t="shared" si="50"/>
        <v>45-54|12</v>
      </c>
      <c r="R311" s="86">
        <v>2</v>
      </c>
      <c r="S311" s="86" t="s">
        <v>42</v>
      </c>
      <c r="V311" s="87" t="s">
        <v>72</v>
      </c>
      <c r="W311" s="86">
        <v>9</v>
      </c>
      <c r="X311" s="86" t="str">
        <f t="shared" si="51"/>
        <v>80-84|9</v>
      </c>
      <c r="Y311" s="86">
        <v>10</v>
      </c>
      <c r="Z311" s="86" t="s">
        <v>50</v>
      </c>
      <c r="AC311" s="87" t="s">
        <v>66</v>
      </c>
      <c r="AD311" s="86">
        <v>16</v>
      </c>
      <c r="AE311" s="86" t="str">
        <f t="shared" si="52"/>
        <v>35-44|16</v>
      </c>
      <c r="AF311" s="86">
        <v>5</v>
      </c>
      <c r="AG311" s="89" t="s">
        <v>45</v>
      </c>
      <c r="AQ311" s="87" t="s">
        <v>66</v>
      </c>
      <c r="AR311" s="86">
        <v>1</v>
      </c>
      <c r="AS311" s="86" t="str">
        <f t="shared" si="54"/>
        <v>35-44|1</v>
      </c>
      <c r="AT311" s="86">
        <v>1</v>
      </c>
      <c r="AU311" s="89" t="s">
        <v>41</v>
      </c>
      <c r="AX311" s="87" t="s">
        <v>72</v>
      </c>
      <c r="AY311" s="86">
        <v>9</v>
      </c>
      <c r="AZ311" s="86" t="str">
        <f t="shared" si="55"/>
        <v>80-84|9</v>
      </c>
      <c r="BA311" s="89">
        <v>10</v>
      </c>
      <c r="BB311" s="86" t="s">
        <v>50</v>
      </c>
      <c r="BE311" s="87" t="s">
        <v>63</v>
      </c>
      <c r="BF311" s="86">
        <v>34</v>
      </c>
      <c r="BG311" s="86" t="str">
        <f t="shared" si="56"/>
        <v>20-24|34</v>
      </c>
      <c r="BH311" s="86">
        <v>4</v>
      </c>
      <c r="BI311" s="86" t="s">
        <v>44</v>
      </c>
    </row>
    <row r="312" spans="1:61">
      <c r="A312" s="87" t="s">
        <v>65</v>
      </c>
      <c r="B312" s="86">
        <v>39</v>
      </c>
      <c r="C312" s="86" t="str">
        <f t="shared" si="48"/>
        <v>30-34|39</v>
      </c>
      <c r="D312" s="86">
        <v>9</v>
      </c>
      <c r="E312" s="86" t="s">
        <v>49</v>
      </c>
      <c r="H312" s="87" t="s">
        <v>69</v>
      </c>
      <c r="I312" s="86">
        <v>11</v>
      </c>
      <c r="J312" s="86" t="str">
        <f t="shared" si="49"/>
        <v>65-69|11</v>
      </c>
      <c r="K312" s="86">
        <v>4</v>
      </c>
      <c r="L312" s="86" t="s">
        <v>44</v>
      </c>
      <c r="O312" s="87" t="s">
        <v>67</v>
      </c>
      <c r="P312" s="86">
        <v>13</v>
      </c>
      <c r="Q312" s="86" t="str">
        <f t="shared" si="50"/>
        <v>45-54|13</v>
      </c>
      <c r="R312" s="86">
        <v>3</v>
      </c>
      <c r="S312" s="86" t="s">
        <v>43</v>
      </c>
      <c r="V312" s="87" t="s">
        <v>72</v>
      </c>
      <c r="W312" s="86">
        <v>10</v>
      </c>
      <c r="X312" s="86" t="str">
        <f t="shared" si="51"/>
        <v>80-84|10</v>
      </c>
      <c r="Y312" s="86">
        <v>10</v>
      </c>
      <c r="Z312" s="86" t="s">
        <v>50</v>
      </c>
      <c r="AC312" s="87" t="s">
        <v>66</v>
      </c>
      <c r="AD312" s="86">
        <v>17</v>
      </c>
      <c r="AE312" s="86" t="str">
        <f t="shared" si="52"/>
        <v>35-44|17</v>
      </c>
      <c r="AF312" s="86">
        <v>5</v>
      </c>
      <c r="AG312" s="89" t="s">
        <v>45</v>
      </c>
      <c r="AQ312" s="87" t="s">
        <v>66</v>
      </c>
      <c r="AR312" s="86">
        <v>2</v>
      </c>
      <c r="AS312" s="86" t="str">
        <f t="shared" si="54"/>
        <v>35-44|2</v>
      </c>
      <c r="AT312" s="86">
        <v>1</v>
      </c>
      <c r="AU312" s="89" t="s">
        <v>41</v>
      </c>
      <c r="AX312" s="87" t="s">
        <v>72</v>
      </c>
      <c r="AY312" s="86">
        <v>10</v>
      </c>
      <c r="AZ312" s="86" t="str">
        <f t="shared" si="55"/>
        <v>80-84|10</v>
      </c>
      <c r="BA312" s="89">
        <v>11</v>
      </c>
      <c r="BB312" s="86" t="s">
        <v>51</v>
      </c>
      <c r="BE312" s="87" t="s">
        <v>63</v>
      </c>
      <c r="BF312" s="86">
        <v>35</v>
      </c>
      <c r="BG312" s="86" t="str">
        <f t="shared" si="56"/>
        <v>20-24|35</v>
      </c>
      <c r="BH312" s="86">
        <v>4</v>
      </c>
      <c r="BI312" s="86" t="s">
        <v>44</v>
      </c>
    </row>
    <row r="313" spans="1:61">
      <c r="A313" s="87" t="s">
        <v>65</v>
      </c>
      <c r="B313" s="86">
        <v>40</v>
      </c>
      <c r="C313" s="86" t="str">
        <f t="shared" si="48"/>
        <v>30-34|40</v>
      </c>
      <c r="D313" s="86">
        <v>9</v>
      </c>
      <c r="E313" s="86" t="s">
        <v>49</v>
      </c>
      <c r="H313" s="87" t="s">
        <v>69</v>
      </c>
      <c r="I313" s="86">
        <v>12</v>
      </c>
      <c r="J313" s="86" t="str">
        <f t="shared" si="49"/>
        <v>65-69|12</v>
      </c>
      <c r="K313" s="86">
        <v>5</v>
      </c>
      <c r="L313" s="86" t="s">
        <v>45</v>
      </c>
      <c r="O313" s="87" t="s">
        <v>67</v>
      </c>
      <c r="P313" s="86">
        <v>14</v>
      </c>
      <c r="Q313" s="86" t="str">
        <f t="shared" si="50"/>
        <v>45-54|14</v>
      </c>
      <c r="R313" s="86">
        <v>3</v>
      </c>
      <c r="S313" s="86" t="s">
        <v>43</v>
      </c>
      <c r="V313" s="87" t="s">
        <v>72</v>
      </c>
      <c r="W313" s="86">
        <v>11</v>
      </c>
      <c r="X313" s="86" t="str">
        <f t="shared" si="51"/>
        <v>80-84|11</v>
      </c>
      <c r="Y313" s="86">
        <v>11</v>
      </c>
      <c r="Z313" s="86" t="s">
        <v>51</v>
      </c>
      <c r="AC313" s="87" t="s">
        <v>66</v>
      </c>
      <c r="AD313" s="86">
        <v>18</v>
      </c>
      <c r="AE313" s="86" t="str">
        <f t="shared" si="52"/>
        <v>35-44|18</v>
      </c>
      <c r="AF313" s="86">
        <v>5</v>
      </c>
      <c r="AG313" s="89" t="s">
        <v>45</v>
      </c>
      <c r="AQ313" s="87" t="s">
        <v>66</v>
      </c>
      <c r="AR313" s="86">
        <v>3</v>
      </c>
      <c r="AS313" s="86" t="str">
        <f t="shared" si="54"/>
        <v>35-44|3</v>
      </c>
      <c r="AT313" s="86">
        <v>1</v>
      </c>
      <c r="AU313" s="89" t="s">
        <v>41</v>
      </c>
      <c r="AX313" s="87" t="s">
        <v>72</v>
      </c>
      <c r="AY313" s="86">
        <v>11</v>
      </c>
      <c r="AZ313" s="86" t="str">
        <f t="shared" si="55"/>
        <v>80-84|11</v>
      </c>
      <c r="BA313" s="89">
        <v>12</v>
      </c>
      <c r="BB313" s="86" t="s">
        <v>52</v>
      </c>
      <c r="BE313" s="87" t="s">
        <v>63</v>
      </c>
      <c r="BF313" s="86">
        <v>36</v>
      </c>
      <c r="BG313" s="86" t="str">
        <f t="shared" si="56"/>
        <v>20-24|36</v>
      </c>
      <c r="BH313" s="86">
        <v>4</v>
      </c>
      <c r="BI313" s="86" t="s">
        <v>44</v>
      </c>
    </row>
    <row r="314" spans="1:61">
      <c r="A314" s="87" t="s">
        <v>65</v>
      </c>
      <c r="B314" s="86">
        <v>41</v>
      </c>
      <c r="C314" s="86" t="str">
        <f t="shared" si="48"/>
        <v>30-34|41</v>
      </c>
      <c r="D314" s="86">
        <v>9</v>
      </c>
      <c r="E314" s="86" t="s">
        <v>49</v>
      </c>
      <c r="H314" s="87" t="s">
        <v>69</v>
      </c>
      <c r="I314" s="86">
        <v>13</v>
      </c>
      <c r="J314" s="86" t="str">
        <f t="shared" si="49"/>
        <v>65-69|13</v>
      </c>
      <c r="K314" s="86">
        <v>5</v>
      </c>
      <c r="L314" s="86" t="s">
        <v>45</v>
      </c>
      <c r="O314" s="87" t="s">
        <v>67</v>
      </c>
      <c r="P314" s="86">
        <v>15</v>
      </c>
      <c r="Q314" s="86" t="str">
        <f t="shared" si="50"/>
        <v>45-54|15</v>
      </c>
      <c r="R314" s="86">
        <v>4</v>
      </c>
      <c r="S314" s="86" t="s">
        <v>44</v>
      </c>
      <c r="V314" s="87" t="s">
        <v>72</v>
      </c>
      <c r="W314" s="86">
        <v>12</v>
      </c>
      <c r="X314" s="86" t="str">
        <f t="shared" si="51"/>
        <v>80-84|12</v>
      </c>
      <c r="Y314" s="86">
        <v>12</v>
      </c>
      <c r="Z314" s="86" t="s">
        <v>52</v>
      </c>
      <c r="AC314" s="87" t="s">
        <v>66</v>
      </c>
      <c r="AD314" s="86">
        <v>19</v>
      </c>
      <c r="AE314" s="86" t="str">
        <f t="shared" si="52"/>
        <v>35-44|19</v>
      </c>
      <c r="AF314" s="86">
        <v>5</v>
      </c>
      <c r="AG314" s="89" t="s">
        <v>45</v>
      </c>
      <c r="AQ314" s="87" t="s">
        <v>66</v>
      </c>
      <c r="AR314" s="86">
        <v>4</v>
      </c>
      <c r="AS314" s="86" t="str">
        <f t="shared" si="54"/>
        <v>35-44|4</v>
      </c>
      <c r="AT314" s="86">
        <v>1</v>
      </c>
      <c r="AU314" s="89" t="s">
        <v>41</v>
      </c>
      <c r="AX314" s="87" t="s">
        <v>72</v>
      </c>
      <c r="AY314" s="86">
        <v>12</v>
      </c>
      <c r="AZ314" s="86" t="str">
        <f t="shared" si="55"/>
        <v>80-84|12</v>
      </c>
      <c r="BA314" s="89">
        <v>13</v>
      </c>
      <c r="BB314" s="86" t="s">
        <v>53</v>
      </c>
      <c r="BE314" s="87" t="s">
        <v>63</v>
      </c>
      <c r="BF314" s="86">
        <v>37</v>
      </c>
      <c r="BG314" s="86" t="str">
        <f t="shared" si="56"/>
        <v>20-24|37</v>
      </c>
      <c r="BH314" s="86">
        <v>4</v>
      </c>
      <c r="BI314" s="86" t="s">
        <v>44</v>
      </c>
    </row>
    <row r="315" spans="1:61">
      <c r="A315" s="87" t="s">
        <v>65</v>
      </c>
      <c r="B315" s="86">
        <v>42</v>
      </c>
      <c r="C315" s="86" t="str">
        <f t="shared" si="48"/>
        <v>30-34|42</v>
      </c>
      <c r="D315" s="86">
        <v>9</v>
      </c>
      <c r="E315" s="86" t="s">
        <v>49</v>
      </c>
      <c r="H315" s="87" t="s">
        <v>69</v>
      </c>
      <c r="I315" s="86">
        <v>14</v>
      </c>
      <c r="J315" s="86" t="str">
        <f t="shared" si="49"/>
        <v>65-69|14</v>
      </c>
      <c r="K315" s="86">
        <v>5</v>
      </c>
      <c r="L315" s="86" t="s">
        <v>45</v>
      </c>
      <c r="O315" s="87" t="s">
        <v>67</v>
      </c>
      <c r="P315" s="86">
        <v>16</v>
      </c>
      <c r="Q315" s="86" t="str">
        <f t="shared" si="50"/>
        <v>45-54|16</v>
      </c>
      <c r="R315" s="86">
        <v>4</v>
      </c>
      <c r="S315" s="86" t="s">
        <v>44</v>
      </c>
      <c r="V315" s="87" t="s">
        <v>72</v>
      </c>
      <c r="W315" s="86">
        <v>13</v>
      </c>
      <c r="X315" s="86" t="str">
        <f t="shared" si="51"/>
        <v>80-84|13</v>
      </c>
      <c r="Y315" s="86">
        <v>12</v>
      </c>
      <c r="Z315" s="86" t="s">
        <v>52</v>
      </c>
      <c r="AC315" s="87" t="s">
        <v>66</v>
      </c>
      <c r="AD315" s="86">
        <v>20</v>
      </c>
      <c r="AE315" s="86" t="str">
        <f t="shared" si="52"/>
        <v>35-44|20</v>
      </c>
      <c r="AF315" s="86">
        <v>6</v>
      </c>
      <c r="AG315" s="86" t="s">
        <v>46</v>
      </c>
      <c r="AQ315" s="87" t="s">
        <v>66</v>
      </c>
      <c r="AR315" s="86">
        <v>5</v>
      </c>
      <c r="AS315" s="86" t="str">
        <f t="shared" si="54"/>
        <v>35-44|5</v>
      </c>
      <c r="AT315" s="86">
        <v>1</v>
      </c>
      <c r="AU315" s="89" t="s">
        <v>41</v>
      </c>
      <c r="AX315" s="87" t="s">
        <v>72</v>
      </c>
      <c r="AY315" s="86">
        <v>13</v>
      </c>
      <c r="AZ315" s="86" t="str">
        <f t="shared" si="55"/>
        <v>80-84|13</v>
      </c>
      <c r="BA315" s="89">
        <v>14</v>
      </c>
      <c r="BB315" s="86" t="s">
        <v>54</v>
      </c>
      <c r="BE315" s="87" t="s">
        <v>63</v>
      </c>
      <c r="BF315" s="86">
        <v>38</v>
      </c>
      <c r="BG315" s="86" t="str">
        <f t="shared" si="56"/>
        <v>20-24|38</v>
      </c>
      <c r="BH315" s="86">
        <v>4</v>
      </c>
      <c r="BI315" s="86" t="s">
        <v>44</v>
      </c>
    </row>
    <row r="316" spans="1:61">
      <c r="A316" s="87" t="s">
        <v>65</v>
      </c>
      <c r="B316" s="86">
        <v>43</v>
      </c>
      <c r="C316" s="86" t="str">
        <f t="shared" si="48"/>
        <v>30-34|43</v>
      </c>
      <c r="D316" s="86">
        <v>10</v>
      </c>
      <c r="E316" s="86" t="s">
        <v>50</v>
      </c>
      <c r="H316" s="87" t="s">
        <v>69</v>
      </c>
      <c r="I316" s="86">
        <v>15</v>
      </c>
      <c r="J316" s="86" t="str">
        <f t="shared" si="49"/>
        <v>65-69|15</v>
      </c>
      <c r="K316" s="86">
        <v>6</v>
      </c>
      <c r="L316" s="86" t="s">
        <v>46</v>
      </c>
      <c r="O316" s="87" t="s">
        <v>67</v>
      </c>
      <c r="P316" s="86">
        <v>17</v>
      </c>
      <c r="Q316" s="86" t="str">
        <f t="shared" si="50"/>
        <v>45-54|17</v>
      </c>
      <c r="R316" s="86">
        <v>5</v>
      </c>
      <c r="S316" s="86" t="s">
        <v>45</v>
      </c>
      <c r="V316" s="87" t="s">
        <v>72</v>
      </c>
      <c r="W316" s="86">
        <v>14</v>
      </c>
      <c r="X316" s="86" t="str">
        <f t="shared" si="51"/>
        <v>80-84|14</v>
      </c>
      <c r="Y316" s="86">
        <v>13</v>
      </c>
      <c r="Z316" s="86" t="s">
        <v>53</v>
      </c>
      <c r="AC316" s="87" t="s">
        <v>66</v>
      </c>
      <c r="AD316" s="86">
        <v>21</v>
      </c>
      <c r="AE316" s="86" t="str">
        <f t="shared" si="52"/>
        <v>35-44|21</v>
      </c>
      <c r="AF316" s="86">
        <v>6</v>
      </c>
      <c r="AG316" s="86" t="s">
        <v>46</v>
      </c>
      <c r="AQ316" s="87" t="s">
        <v>66</v>
      </c>
      <c r="AR316" s="86">
        <v>6</v>
      </c>
      <c r="AS316" s="86" t="str">
        <f t="shared" si="54"/>
        <v>35-44|6</v>
      </c>
      <c r="AT316" s="86">
        <v>1</v>
      </c>
      <c r="AU316" s="89" t="s">
        <v>41</v>
      </c>
      <c r="AX316" s="87" t="s">
        <v>72</v>
      </c>
      <c r="AY316" s="86">
        <v>14</v>
      </c>
      <c r="AZ316" s="86" t="str">
        <f t="shared" si="55"/>
        <v>80-84|14</v>
      </c>
      <c r="BA316" s="89">
        <v>15</v>
      </c>
      <c r="BB316" s="86" t="s">
        <v>55</v>
      </c>
      <c r="BE316" s="87" t="s">
        <v>63</v>
      </c>
      <c r="BF316" s="86">
        <v>39</v>
      </c>
      <c r="BG316" s="86" t="str">
        <f t="shared" si="56"/>
        <v>20-24|39</v>
      </c>
      <c r="BH316" s="86">
        <v>4</v>
      </c>
      <c r="BI316" s="86" t="s">
        <v>44</v>
      </c>
    </row>
    <row r="317" spans="1:61">
      <c r="A317" s="87" t="s">
        <v>65</v>
      </c>
      <c r="B317" s="86">
        <v>44</v>
      </c>
      <c r="C317" s="86" t="str">
        <f t="shared" si="48"/>
        <v>30-34|44</v>
      </c>
      <c r="D317" s="86">
        <v>10</v>
      </c>
      <c r="E317" s="86" t="s">
        <v>50</v>
      </c>
      <c r="H317" s="87" t="s">
        <v>69</v>
      </c>
      <c r="I317" s="86">
        <v>16</v>
      </c>
      <c r="J317" s="86" t="str">
        <f t="shared" si="49"/>
        <v>65-69|16</v>
      </c>
      <c r="K317" s="86">
        <v>6</v>
      </c>
      <c r="L317" s="86" t="s">
        <v>46</v>
      </c>
      <c r="O317" s="87" t="s">
        <v>67</v>
      </c>
      <c r="P317" s="86">
        <v>18</v>
      </c>
      <c r="Q317" s="86" t="str">
        <f t="shared" si="50"/>
        <v>45-54|18</v>
      </c>
      <c r="R317" s="86">
        <v>5</v>
      </c>
      <c r="S317" s="86" t="s">
        <v>45</v>
      </c>
      <c r="V317" s="87" t="s">
        <v>72</v>
      </c>
      <c r="W317" s="86">
        <v>15</v>
      </c>
      <c r="X317" s="86" t="str">
        <f t="shared" si="51"/>
        <v>80-84|15</v>
      </c>
      <c r="Y317" s="86">
        <v>14</v>
      </c>
      <c r="Z317" s="89" t="s">
        <v>54</v>
      </c>
      <c r="AC317" s="87" t="s">
        <v>66</v>
      </c>
      <c r="AD317" s="86">
        <v>22</v>
      </c>
      <c r="AE317" s="86" t="str">
        <f t="shared" si="52"/>
        <v>35-44|22</v>
      </c>
      <c r="AF317" s="86">
        <v>6</v>
      </c>
      <c r="AG317" s="86" t="s">
        <v>46</v>
      </c>
      <c r="AQ317" s="87" t="s">
        <v>66</v>
      </c>
      <c r="AR317" s="86">
        <v>7</v>
      </c>
      <c r="AS317" s="86" t="str">
        <f t="shared" si="54"/>
        <v>35-44|7</v>
      </c>
      <c r="AT317" s="86">
        <v>1</v>
      </c>
      <c r="AU317" s="89" t="s">
        <v>41</v>
      </c>
      <c r="AX317" s="87" t="s">
        <v>72</v>
      </c>
      <c r="AY317" s="86">
        <v>15</v>
      </c>
      <c r="AZ317" s="86" t="str">
        <f t="shared" si="55"/>
        <v>80-84|15</v>
      </c>
      <c r="BA317" s="89">
        <v>16</v>
      </c>
      <c r="BB317" s="86" t="s">
        <v>56</v>
      </c>
      <c r="BE317" s="87" t="s">
        <v>63</v>
      </c>
      <c r="BF317" s="86">
        <v>40</v>
      </c>
      <c r="BG317" s="86" t="str">
        <f t="shared" si="56"/>
        <v>20-24|40</v>
      </c>
      <c r="BH317" s="86">
        <v>5</v>
      </c>
      <c r="BI317" s="86" t="s">
        <v>45</v>
      </c>
    </row>
    <row r="318" spans="1:61">
      <c r="A318" s="87" t="s">
        <v>65</v>
      </c>
      <c r="B318" s="86">
        <v>45</v>
      </c>
      <c r="C318" s="86" t="str">
        <f t="shared" si="48"/>
        <v>30-34|45</v>
      </c>
      <c r="D318" s="86">
        <v>10</v>
      </c>
      <c r="E318" s="86" t="s">
        <v>50</v>
      </c>
      <c r="H318" s="87" t="s">
        <v>69</v>
      </c>
      <c r="I318" s="86">
        <v>17</v>
      </c>
      <c r="J318" s="86" t="str">
        <f t="shared" si="49"/>
        <v>65-69|17</v>
      </c>
      <c r="K318" s="86">
        <v>7</v>
      </c>
      <c r="L318" s="86" t="s">
        <v>47</v>
      </c>
      <c r="O318" s="87" t="s">
        <v>67</v>
      </c>
      <c r="P318" s="86">
        <v>19</v>
      </c>
      <c r="Q318" s="86" t="str">
        <f t="shared" si="50"/>
        <v>45-54|19</v>
      </c>
      <c r="R318" s="86">
        <v>6</v>
      </c>
      <c r="S318" s="86" t="s">
        <v>46</v>
      </c>
      <c r="V318" s="87" t="s">
        <v>72</v>
      </c>
      <c r="W318" s="86">
        <v>16</v>
      </c>
      <c r="X318" s="86" t="str">
        <f t="shared" si="51"/>
        <v>80-84|16</v>
      </c>
      <c r="Y318" s="86">
        <v>14</v>
      </c>
      <c r="Z318" s="89" t="s">
        <v>54</v>
      </c>
      <c r="AC318" s="87" t="s">
        <v>66</v>
      </c>
      <c r="AD318" s="86">
        <v>23</v>
      </c>
      <c r="AE318" s="86" t="str">
        <f t="shared" si="52"/>
        <v>35-44|23</v>
      </c>
      <c r="AF318" s="86">
        <v>6</v>
      </c>
      <c r="AG318" s="86" t="s">
        <v>46</v>
      </c>
      <c r="AQ318" s="87" t="s">
        <v>66</v>
      </c>
      <c r="AR318" s="86">
        <v>8</v>
      </c>
      <c r="AS318" s="86" t="str">
        <f t="shared" si="54"/>
        <v>35-44|8</v>
      </c>
      <c r="AT318" s="86">
        <v>2</v>
      </c>
      <c r="AU318" s="86" t="s">
        <v>42</v>
      </c>
      <c r="AX318" s="87" t="s">
        <v>72</v>
      </c>
      <c r="AY318" s="86">
        <v>16</v>
      </c>
      <c r="AZ318" s="86" t="str">
        <f t="shared" si="55"/>
        <v>80-84|16</v>
      </c>
      <c r="BA318" s="89">
        <v>17</v>
      </c>
      <c r="BB318" s="86" t="s">
        <v>57</v>
      </c>
      <c r="BE318" s="87" t="s">
        <v>63</v>
      </c>
      <c r="BF318" s="86">
        <v>41</v>
      </c>
      <c r="BG318" s="86" t="str">
        <f t="shared" si="56"/>
        <v>20-24|41</v>
      </c>
      <c r="BH318" s="86">
        <v>5</v>
      </c>
      <c r="BI318" s="86" t="s">
        <v>45</v>
      </c>
    </row>
    <row r="319" spans="1:61">
      <c r="A319" s="87" t="s">
        <v>65</v>
      </c>
      <c r="B319" s="86">
        <v>46</v>
      </c>
      <c r="C319" s="86" t="str">
        <f t="shared" si="48"/>
        <v>30-34|46</v>
      </c>
      <c r="D319" s="86">
        <v>10</v>
      </c>
      <c r="E319" s="86" t="s">
        <v>50</v>
      </c>
      <c r="H319" s="87" t="s">
        <v>69</v>
      </c>
      <c r="I319" s="86">
        <v>18</v>
      </c>
      <c r="J319" s="86" t="str">
        <f t="shared" si="49"/>
        <v>65-69|18</v>
      </c>
      <c r="K319" s="86">
        <v>7</v>
      </c>
      <c r="L319" s="86" t="s">
        <v>47</v>
      </c>
      <c r="O319" s="87" t="s">
        <v>67</v>
      </c>
      <c r="P319" s="86">
        <v>20</v>
      </c>
      <c r="Q319" s="86" t="str">
        <f t="shared" si="50"/>
        <v>45-54|20</v>
      </c>
      <c r="R319" s="86">
        <v>6</v>
      </c>
      <c r="S319" s="86" t="s">
        <v>46</v>
      </c>
      <c r="V319" s="87" t="s">
        <v>72</v>
      </c>
      <c r="W319" s="86">
        <v>17</v>
      </c>
      <c r="X319" s="86" t="str">
        <f t="shared" si="51"/>
        <v>80-84|17</v>
      </c>
      <c r="Y319" s="86">
        <v>15</v>
      </c>
      <c r="Z319" s="86" t="s">
        <v>55</v>
      </c>
      <c r="AC319" s="87" t="s">
        <v>66</v>
      </c>
      <c r="AD319" s="86">
        <v>24</v>
      </c>
      <c r="AE319" s="86" t="str">
        <f t="shared" si="52"/>
        <v>35-44|24</v>
      </c>
      <c r="AF319" s="86">
        <v>7</v>
      </c>
      <c r="AG319" s="86" t="s">
        <v>47</v>
      </c>
      <c r="AQ319" s="87" t="s">
        <v>66</v>
      </c>
      <c r="AR319" s="86">
        <v>9</v>
      </c>
      <c r="AS319" s="86" t="str">
        <f t="shared" si="54"/>
        <v>35-44|9</v>
      </c>
      <c r="AT319" s="86">
        <v>2</v>
      </c>
      <c r="AU319" s="86" t="s">
        <v>42</v>
      </c>
      <c r="AX319" s="87" t="s">
        <v>72</v>
      </c>
      <c r="AY319" s="86">
        <v>17</v>
      </c>
      <c r="AZ319" s="86" t="str">
        <f t="shared" si="55"/>
        <v>80-84|17</v>
      </c>
      <c r="BA319" s="89">
        <v>18</v>
      </c>
      <c r="BB319" s="86" t="s">
        <v>58</v>
      </c>
      <c r="BE319" s="87" t="s">
        <v>63</v>
      </c>
      <c r="BF319" s="86">
        <v>42</v>
      </c>
      <c r="BG319" s="86" t="str">
        <f t="shared" si="56"/>
        <v>20-24|42</v>
      </c>
      <c r="BH319" s="86">
        <v>5</v>
      </c>
      <c r="BI319" s="86" t="s">
        <v>45</v>
      </c>
    </row>
    <row r="320" spans="1:61">
      <c r="A320" s="87" t="s">
        <v>65</v>
      </c>
      <c r="B320" s="86">
        <v>47</v>
      </c>
      <c r="C320" s="86" t="str">
        <f t="shared" si="48"/>
        <v>30-34|47</v>
      </c>
      <c r="D320" s="86">
        <v>10</v>
      </c>
      <c r="E320" s="86" t="s">
        <v>50</v>
      </c>
      <c r="H320" s="87" t="s">
        <v>69</v>
      </c>
      <c r="I320" s="86">
        <v>19</v>
      </c>
      <c r="J320" s="86" t="str">
        <f t="shared" si="49"/>
        <v>65-69|19</v>
      </c>
      <c r="K320" s="86">
        <v>8</v>
      </c>
      <c r="L320" s="86" t="s">
        <v>48</v>
      </c>
      <c r="O320" s="87" t="s">
        <v>67</v>
      </c>
      <c r="P320" s="86">
        <v>21</v>
      </c>
      <c r="Q320" s="86" t="str">
        <f t="shared" si="50"/>
        <v>45-54|21</v>
      </c>
      <c r="R320" s="86">
        <v>7</v>
      </c>
      <c r="S320" s="86" t="s">
        <v>47</v>
      </c>
      <c r="V320" s="87" t="s">
        <v>72</v>
      </c>
      <c r="W320" s="86">
        <v>18</v>
      </c>
      <c r="X320" s="86" t="str">
        <f t="shared" si="51"/>
        <v>80-84|18</v>
      </c>
      <c r="Y320" s="86">
        <v>15</v>
      </c>
      <c r="Z320" s="86" t="s">
        <v>55</v>
      </c>
      <c r="AC320" s="87" t="s">
        <v>66</v>
      </c>
      <c r="AD320" s="86">
        <v>25</v>
      </c>
      <c r="AE320" s="86" t="str">
        <f t="shared" si="52"/>
        <v>35-44|25</v>
      </c>
      <c r="AF320" s="86">
        <v>7</v>
      </c>
      <c r="AG320" s="86" t="s">
        <v>47</v>
      </c>
      <c r="AQ320" s="87" t="s">
        <v>66</v>
      </c>
      <c r="AR320" s="86">
        <v>10</v>
      </c>
      <c r="AS320" s="86" t="str">
        <f t="shared" si="54"/>
        <v>35-44|10</v>
      </c>
      <c r="AT320" s="86">
        <v>2</v>
      </c>
      <c r="AU320" s="86" t="s">
        <v>42</v>
      </c>
      <c r="AX320" s="87" t="s">
        <v>72</v>
      </c>
      <c r="AY320" s="86">
        <v>18</v>
      </c>
      <c r="AZ320" s="86" t="str">
        <f t="shared" si="55"/>
        <v>80-84|18</v>
      </c>
      <c r="BA320" s="89">
        <v>18</v>
      </c>
      <c r="BB320" s="86" t="s">
        <v>58</v>
      </c>
      <c r="BE320" s="87" t="s">
        <v>63</v>
      </c>
      <c r="BF320" s="86">
        <v>43</v>
      </c>
      <c r="BG320" s="86" t="str">
        <f t="shared" si="56"/>
        <v>20-24|43</v>
      </c>
      <c r="BH320" s="86">
        <v>5</v>
      </c>
      <c r="BI320" s="86" t="s">
        <v>45</v>
      </c>
    </row>
    <row r="321" spans="1:61">
      <c r="A321" s="87" t="s">
        <v>65</v>
      </c>
      <c r="B321" s="86">
        <v>48</v>
      </c>
      <c r="C321" s="86" t="str">
        <f t="shared" si="48"/>
        <v>30-34|48</v>
      </c>
      <c r="D321" s="86">
        <v>11</v>
      </c>
      <c r="E321" s="86" t="s">
        <v>51</v>
      </c>
      <c r="H321" s="87" t="s">
        <v>69</v>
      </c>
      <c r="I321" s="86">
        <v>20</v>
      </c>
      <c r="J321" s="86" t="str">
        <f t="shared" si="49"/>
        <v>65-69|20</v>
      </c>
      <c r="K321" s="86">
        <v>8</v>
      </c>
      <c r="L321" s="86" t="s">
        <v>48</v>
      </c>
      <c r="O321" s="87" t="s">
        <v>67</v>
      </c>
      <c r="P321" s="86">
        <v>22</v>
      </c>
      <c r="Q321" s="86" t="str">
        <f t="shared" si="50"/>
        <v>45-54|22</v>
      </c>
      <c r="R321" s="86">
        <v>7</v>
      </c>
      <c r="S321" s="86" t="s">
        <v>47</v>
      </c>
      <c r="V321" s="87" t="s">
        <v>72</v>
      </c>
      <c r="W321" s="86">
        <v>19</v>
      </c>
      <c r="X321" s="86" t="str">
        <f t="shared" si="51"/>
        <v>80-84|19</v>
      </c>
      <c r="Y321" s="86">
        <v>16</v>
      </c>
      <c r="Z321" s="86" t="s">
        <v>56</v>
      </c>
      <c r="AC321" s="87" t="s">
        <v>66</v>
      </c>
      <c r="AD321" s="86">
        <v>26</v>
      </c>
      <c r="AE321" s="86" t="str">
        <f t="shared" si="52"/>
        <v>35-44|26</v>
      </c>
      <c r="AF321" s="86">
        <v>7</v>
      </c>
      <c r="AG321" s="86" t="s">
        <v>47</v>
      </c>
      <c r="AQ321" s="87" t="s">
        <v>66</v>
      </c>
      <c r="AR321" s="86">
        <v>11</v>
      </c>
      <c r="AS321" s="86" t="str">
        <f t="shared" si="54"/>
        <v>35-44|11</v>
      </c>
      <c r="AT321" s="86">
        <v>3</v>
      </c>
      <c r="AU321" s="86" t="s">
        <v>43</v>
      </c>
      <c r="AX321" s="87" t="s">
        <v>72</v>
      </c>
      <c r="AY321" s="86">
        <v>19</v>
      </c>
      <c r="AZ321" s="86" t="str">
        <f t="shared" si="55"/>
        <v>80-84|19</v>
      </c>
      <c r="BA321" s="89">
        <v>19</v>
      </c>
      <c r="BB321" s="86" t="s">
        <v>59</v>
      </c>
      <c r="BE321" s="87" t="s">
        <v>63</v>
      </c>
      <c r="BF321" s="86">
        <v>44</v>
      </c>
      <c r="BG321" s="86" t="str">
        <f t="shared" si="56"/>
        <v>20-24|44</v>
      </c>
      <c r="BH321" s="86">
        <v>5</v>
      </c>
      <c r="BI321" s="86" t="s">
        <v>45</v>
      </c>
    </row>
    <row r="322" spans="1:61">
      <c r="A322" s="87" t="s">
        <v>65</v>
      </c>
      <c r="B322" s="86">
        <v>49</v>
      </c>
      <c r="C322" s="86" t="str">
        <f t="shared" si="48"/>
        <v>30-34|49</v>
      </c>
      <c r="D322" s="86">
        <v>11</v>
      </c>
      <c r="E322" s="86" t="s">
        <v>51</v>
      </c>
      <c r="H322" s="87" t="s">
        <v>69</v>
      </c>
      <c r="I322" s="86">
        <v>21</v>
      </c>
      <c r="J322" s="86" t="str">
        <f t="shared" si="49"/>
        <v>65-69|21</v>
      </c>
      <c r="K322" s="86">
        <v>8</v>
      </c>
      <c r="L322" s="86" t="s">
        <v>48</v>
      </c>
      <c r="O322" s="87" t="s">
        <v>67</v>
      </c>
      <c r="P322" s="86">
        <v>23</v>
      </c>
      <c r="Q322" s="86" t="str">
        <f t="shared" si="50"/>
        <v>45-54|23</v>
      </c>
      <c r="R322" s="86">
        <v>8</v>
      </c>
      <c r="S322" s="86" t="s">
        <v>48</v>
      </c>
      <c r="V322" s="87" t="s">
        <v>72</v>
      </c>
      <c r="W322" s="86">
        <v>20</v>
      </c>
      <c r="X322" s="86" t="str">
        <f t="shared" si="51"/>
        <v>80-84|20</v>
      </c>
      <c r="Y322" s="86">
        <v>16</v>
      </c>
      <c r="Z322" s="86" t="s">
        <v>56</v>
      </c>
      <c r="AC322" s="87" t="s">
        <v>66</v>
      </c>
      <c r="AD322" s="86">
        <v>27</v>
      </c>
      <c r="AE322" s="86" t="str">
        <f t="shared" si="52"/>
        <v>35-44|27</v>
      </c>
      <c r="AF322" s="86">
        <v>7</v>
      </c>
      <c r="AG322" s="86" t="s">
        <v>47</v>
      </c>
      <c r="AQ322" s="87" t="s">
        <v>66</v>
      </c>
      <c r="AR322" s="86">
        <v>12</v>
      </c>
      <c r="AS322" s="86" t="str">
        <f t="shared" si="54"/>
        <v>35-44|12</v>
      </c>
      <c r="AT322" s="86">
        <v>3</v>
      </c>
      <c r="AU322" s="86" t="s">
        <v>43</v>
      </c>
      <c r="AX322" s="87" t="s">
        <v>72</v>
      </c>
      <c r="AY322" s="86">
        <v>20</v>
      </c>
      <c r="AZ322" s="86" t="str">
        <f t="shared" si="55"/>
        <v>80-84|20</v>
      </c>
      <c r="BA322" s="89">
        <v>19</v>
      </c>
      <c r="BB322" s="86" t="s">
        <v>59</v>
      </c>
      <c r="BE322" s="87" t="s">
        <v>63</v>
      </c>
      <c r="BF322" s="86">
        <v>45</v>
      </c>
      <c r="BG322" s="86" t="str">
        <f t="shared" si="56"/>
        <v>20-24|45</v>
      </c>
      <c r="BH322" s="86">
        <v>5</v>
      </c>
      <c r="BI322" s="86" t="s">
        <v>45</v>
      </c>
    </row>
    <row r="323" spans="1:61">
      <c r="A323" s="87" t="s">
        <v>65</v>
      </c>
      <c r="B323" s="86">
        <v>50</v>
      </c>
      <c r="C323" s="86" t="str">
        <f t="shared" si="48"/>
        <v>30-34|50</v>
      </c>
      <c r="D323" s="86">
        <v>11</v>
      </c>
      <c r="E323" s="86" t="s">
        <v>51</v>
      </c>
      <c r="H323" s="87" t="s">
        <v>69</v>
      </c>
      <c r="I323" s="86">
        <v>22</v>
      </c>
      <c r="J323" s="86" t="str">
        <f t="shared" si="49"/>
        <v>65-69|22</v>
      </c>
      <c r="K323" s="86">
        <v>9</v>
      </c>
      <c r="L323" s="86" t="s">
        <v>49</v>
      </c>
      <c r="O323" s="87" t="s">
        <v>67</v>
      </c>
      <c r="P323" s="86">
        <v>24</v>
      </c>
      <c r="Q323" s="86" t="str">
        <f t="shared" si="50"/>
        <v>45-54|24</v>
      </c>
      <c r="R323" s="86">
        <v>8</v>
      </c>
      <c r="S323" s="86" t="s">
        <v>48</v>
      </c>
      <c r="V323" s="87" t="s">
        <v>72</v>
      </c>
      <c r="W323" s="86">
        <v>21</v>
      </c>
      <c r="X323" s="86" t="str">
        <f t="shared" si="51"/>
        <v>80-84|21</v>
      </c>
      <c r="Y323" s="86">
        <v>17</v>
      </c>
      <c r="Z323" s="86" t="s">
        <v>57</v>
      </c>
      <c r="AC323" s="87" t="s">
        <v>66</v>
      </c>
      <c r="AD323" s="86">
        <v>28</v>
      </c>
      <c r="AE323" s="86" t="str">
        <f t="shared" si="52"/>
        <v>35-44|28</v>
      </c>
      <c r="AF323" s="86">
        <v>8</v>
      </c>
      <c r="AG323" s="86" t="s">
        <v>48</v>
      </c>
      <c r="AQ323" s="87" t="s">
        <v>66</v>
      </c>
      <c r="AR323" s="86">
        <v>13</v>
      </c>
      <c r="AS323" s="86" t="str">
        <f t="shared" si="54"/>
        <v>35-44|13</v>
      </c>
      <c r="AT323" s="86">
        <v>3</v>
      </c>
      <c r="AU323" s="86" t="s">
        <v>43</v>
      </c>
      <c r="AX323" s="87" t="s">
        <v>72</v>
      </c>
      <c r="AY323" s="86">
        <v>21</v>
      </c>
      <c r="AZ323" s="86" t="str">
        <f t="shared" si="55"/>
        <v>80-84|21</v>
      </c>
      <c r="BA323" s="89">
        <v>19</v>
      </c>
      <c r="BB323" s="86" t="s">
        <v>59</v>
      </c>
      <c r="BE323" s="87" t="s">
        <v>63</v>
      </c>
      <c r="BF323" s="86">
        <v>46</v>
      </c>
      <c r="BG323" s="86" t="str">
        <f t="shared" si="56"/>
        <v>20-24|46</v>
      </c>
      <c r="BH323" s="86">
        <v>5</v>
      </c>
      <c r="BI323" s="86" t="s">
        <v>45</v>
      </c>
    </row>
    <row r="324" spans="1:61">
      <c r="A324" s="87" t="s">
        <v>65</v>
      </c>
      <c r="B324" s="86">
        <v>51</v>
      </c>
      <c r="C324" s="86" t="str">
        <f t="shared" si="48"/>
        <v>30-34|51</v>
      </c>
      <c r="D324" s="86">
        <v>11</v>
      </c>
      <c r="E324" s="86" t="s">
        <v>51</v>
      </c>
      <c r="H324" s="87" t="s">
        <v>69</v>
      </c>
      <c r="I324" s="86">
        <v>23</v>
      </c>
      <c r="J324" s="86" t="str">
        <f t="shared" si="49"/>
        <v>65-69|23</v>
      </c>
      <c r="K324" s="86">
        <v>9</v>
      </c>
      <c r="L324" s="86" t="s">
        <v>49</v>
      </c>
      <c r="O324" s="87" t="s">
        <v>67</v>
      </c>
      <c r="P324" s="86">
        <v>25</v>
      </c>
      <c r="Q324" s="86" t="str">
        <f t="shared" si="50"/>
        <v>45-54|25</v>
      </c>
      <c r="R324" s="86">
        <v>9</v>
      </c>
      <c r="S324" s="86" t="s">
        <v>49</v>
      </c>
      <c r="V324" s="87" t="s">
        <v>72</v>
      </c>
      <c r="W324" s="86">
        <v>22</v>
      </c>
      <c r="X324" s="86" t="str">
        <f t="shared" si="51"/>
        <v>80-84|22</v>
      </c>
      <c r="Y324" s="86">
        <v>17</v>
      </c>
      <c r="Z324" s="86" t="s">
        <v>57</v>
      </c>
      <c r="AC324" s="87" t="s">
        <v>66</v>
      </c>
      <c r="AD324" s="86">
        <v>29</v>
      </c>
      <c r="AE324" s="86" t="str">
        <f t="shared" si="52"/>
        <v>35-44|29</v>
      </c>
      <c r="AF324" s="86">
        <v>8</v>
      </c>
      <c r="AG324" s="86" t="s">
        <v>48</v>
      </c>
      <c r="AQ324" s="87" t="s">
        <v>66</v>
      </c>
      <c r="AR324" s="86">
        <v>14</v>
      </c>
      <c r="AS324" s="86" t="str">
        <f t="shared" si="54"/>
        <v>35-44|14</v>
      </c>
      <c r="AT324" s="86">
        <v>3</v>
      </c>
      <c r="AU324" s="86" t="s">
        <v>43</v>
      </c>
      <c r="AX324" s="87" t="s">
        <v>72</v>
      </c>
      <c r="AY324" s="86">
        <v>22</v>
      </c>
      <c r="AZ324" s="86" t="str">
        <f t="shared" si="55"/>
        <v>80-84|22</v>
      </c>
      <c r="BA324" s="89">
        <v>19</v>
      </c>
      <c r="BB324" s="86" t="s">
        <v>59</v>
      </c>
      <c r="BE324" s="87" t="s">
        <v>63</v>
      </c>
      <c r="BF324" s="86">
        <v>47</v>
      </c>
      <c r="BG324" s="86" t="str">
        <f t="shared" si="56"/>
        <v>20-24|47</v>
      </c>
      <c r="BH324" s="86">
        <v>6</v>
      </c>
      <c r="BI324" s="86" t="s">
        <v>46</v>
      </c>
    </row>
    <row r="325" spans="1:61">
      <c r="A325" s="87" t="s">
        <v>65</v>
      </c>
      <c r="B325" s="86">
        <v>52</v>
      </c>
      <c r="C325" s="86" t="str">
        <f t="shared" si="48"/>
        <v>30-34|52</v>
      </c>
      <c r="D325" s="86">
        <v>12</v>
      </c>
      <c r="E325" s="86" t="s">
        <v>52</v>
      </c>
      <c r="H325" s="87" t="s">
        <v>69</v>
      </c>
      <c r="I325" s="86">
        <v>24</v>
      </c>
      <c r="J325" s="86" t="str">
        <f t="shared" si="49"/>
        <v>65-69|24</v>
      </c>
      <c r="K325" s="86">
        <v>10</v>
      </c>
      <c r="L325" s="86" t="s">
        <v>50</v>
      </c>
      <c r="O325" s="87" t="s">
        <v>67</v>
      </c>
      <c r="P325" s="86">
        <v>26</v>
      </c>
      <c r="Q325" s="86" t="str">
        <f t="shared" si="50"/>
        <v>45-54|26</v>
      </c>
      <c r="R325" s="86">
        <v>9</v>
      </c>
      <c r="S325" s="86" t="s">
        <v>49</v>
      </c>
      <c r="V325" s="87" t="s">
        <v>72</v>
      </c>
      <c r="W325" s="86">
        <v>23</v>
      </c>
      <c r="X325" s="86" t="str">
        <f t="shared" si="51"/>
        <v>80-84|23</v>
      </c>
      <c r="Y325" s="86">
        <v>18</v>
      </c>
      <c r="Z325" s="86" t="s">
        <v>58</v>
      </c>
      <c r="AC325" s="87" t="s">
        <v>66</v>
      </c>
      <c r="AD325" s="86">
        <v>30</v>
      </c>
      <c r="AE325" s="86" t="str">
        <f t="shared" si="52"/>
        <v>35-44|30</v>
      </c>
      <c r="AF325" s="86">
        <v>8</v>
      </c>
      <c r="AG325" s="86" t="s">
        <v>48</v>
      </c>
      <c r="AQ325" s="87" t="s">
        <v>66</v>
      </c>
      <c r="AR325" s="86">
        <v>15</v>
      </c>
      <c r="AS325" s="86" t="str">
        <f t="shared" si="54"/>
        <v>35-44|15</v>
      </c>
      <c r="AT325" s="86">
        <v>4</v>
      </c>
      <c r="AU325" s="86" t="s">
        <v>44</v>
      </c>
      <c r="AX325" s="87" t="s">
        <v>72</v>
      </c>
      <c r="AY325" s="86">
        <v>23</v>
      </c>
      <c r="AZ325" s="86" t="str">
        <f t="shared" si="55"/>
        <v>80-84|23</v>
      </c>
      <c r="BA325" s="89">
        <v>19</v>
      </c>
      <c r="BB325" s="86" t="s">
        <v>59</v>
      </c>
      <c r="BE325" s="87" t="s">
        <v>63</v>
      </c>
      <c r="BF325" s="86">
        <v>48</v>
      </c>
      <c r="BG325" s="86" t="str">
        <f t="shared" si="56"/>
        <v>20-24|48</v>
      </c>
      <c r="BH325" s="86">
        <v>6</v>
      </c>
      <c r="BI325" s="86" t="s">
        <v>46</v>
      </c>
    </row>
    <row r="326" spans="1:61">
      <c r="A326" s="87" t="s">
        <v>65</v>
      </c>
      <c r="B326" s="86">
        <v>53</v>
      </c>
      <c r="C326" s="86" t="str">
        <f t="shared" ref="C326:C389" si="57">A326&amp;"|"&amp;B326</f>
        <v>30-34|53</v>
      </c>
      <c r="D326" s="86">
        <v>12</v>
      </c>
      <c r="E326" s="86" t="s">
        <v>52</v>
      </c>
      <c r="H326" s="87" t="s">
        <v>69</v>
      </c>
      <c r="I326" s="86">
        <v>25</v>
      </c>
      <c r="J326" s="86" t="str">
        <f t="shared" ref="J326:J389" si="58">H326&amp;"|"&amp;I326</f>
        <v>65-69|25</v>
      </c>
      <c r="K326" s="86">
        <v>10</v>
      </c>
      <c r="L326" s="86" t="s">
        <v>50</v>
      </c>
      <c r="O326" s="87" t="s">
        <v>67</v>
      </c>
      <c r="P326" s="86">
        <v>27</v>
      </c>
      <c r="Q326" s="86" t="str">
        <f t="shared" ref="Q326:Q389" si="59">O326&amp;"|"&amp;P326</f>
        <v>45-54|27</v>
      </c>
      <c r="R326" s="86">
        <v>10</v>
      </c>
      <c r="S326" s="86" t="s">
        <v>50</v>
      </c>
      <c r="V326" s="87" t="s">
        <v>72</v>
      </c>
      <c r="W326" s="86">
        <v>24</v>
      </c>
      <c r="X326" s="86" t="str">
        <f t="shared" ref="X326:X355" si="60">V326&amp;"|"&amp;W326</f>
        <v>80-84|24</v>
      </c>
      <c r="Y326" s="86">
        <v>18</v>
      </c>
      <c r="Z326" s="86" t="s">
        <v>58</v>
      </c>
      <c r="AC326" s="87" t="s">
        <v>66</v>
      </c>
      <c r="AD326" s="86">
        <v>31</v>
      </c>
      <c r="AE326" s="86" t="str">
        <f t="shared" ref="AE326:AE389" si="61">AC326&amp;"|"&amp;AD326</f>
        <v>35-44|31</v>
      </c>
      <c r="AF326" s="86">
        <v>8</v>
      </c>
      <c r="AG326" s="86" t="s">
        <v>48</v>
      </c>
      <c r="AQ326" s="87" t="s">
        <v>66</v>
      </c>
      <c r="AR326" s="86">
        <v>16</v>
      </c>
      <c r="AS326" s="86" t="str">
        <f t="shared" ref="AS326:AS389" si="62">AQ326&amp;"|"&amp;AR326</f>
        <v>35-44|16</v>
      </c>
      <c r="AT326" s="86">
        <v>4</v>
      </c>
      <c r="AU326" s="86" t="s">
        <v>44</v>
      </c>
      <c r="AX326" s="87" t="s">
        <v>72</v>
      </c>
      <c r="AY326" s="86">
        <v>24</v>
      </c>
      <c r="AZ326" s="86" t="str">
        <f t="shared" ref="AZ326:AZ355" si="63">AX326&amp;"|"&amp;AY326</f>
        <v>80-84|24</v>
      </c>
      <c r="BA326" s="89">
        <v>19</v>
      </c>
      <c r="BB326" s="86" t="s">
        <v>59</v>
      </c>
      <c r="BE326" s="87" t="s">
        <v>63</v>
      </c>
      <c r="BF326" s="86">
        <v>49</v>
      </c>
      <c r="BG326" s="86" t="str">
        <f t="shared" ref="BG326:BG389" si="64">BE326&amp;"|"&amp;BF326</f>
        <v>20-24|49</v>
      </c>
      <c r="BH326" s="86">
        <v>6</v>
      </c>
      <c r="BI326" s="86" t="s">
        <v>46</v>
      </c>
    </row>
    <row r="327" spans="1:61">
      <c r="A327" s="87" t="s">
        <v>65</v>
      </c>
      <c r="B327" s="86">
        <v>54</v>
      </c>
      <c r="C327" s="86" t="str">
        <f t="shared" si="57"/>
        <v>30-34|54</v>
      </c>
      <c r="D327" s="86">
        <v>12</v>
      </c>
      <c r="E327" s="86" t="s">
        <v>52</v>
      </c>
      <c r="H327" s="87" t="s">
        <v>69</v>
      </c>
      <c r="I327" s="86">
        <v>26</v>
      </c>
      <c r="J327" s="86" t="str">
        <f t="shared" si="58"/>
        <v>65-69|26</v>
      </c>
      <c r="K327" s="86">
        <v>11</v>
      </c>
      <c r="L327" s="86" t="s">
        <v>51</v>
      </c>
      <c r="O327" s="87" t="s">
        <v>67</v>
      </c>
      <c r="P327" s="86">
        <v>28</v>
      </c>
      <c r="Q327" s="86" t="str">
        <f t="shared" si="59"/>
        <v>45-54|28</v>
      </c>
      <c r="R327" s="86">
        <v>10</v>
      </c>
      <c r="S327" s="86" t="s">
        <v>50</v>
      </c>
      <c r="V327" s="87" t="s">
        <v>72</v>
      </c>
      <c r="W327" s="86">
        <v>25</v>
      </c>
      <c r="X327" s="86" t="str">
        <f t="shared" si="60"/>
        <v>80-84|25</v>
      </c>
      <c r="Y327" s="86">
        <v>19</v>
      </c>
      <c r="Z327" s="86" t="s">
        <v>59</v>
      </c>
      <c r="AC327" s="87" t="s">
        <v>66</v>
      </c>
      <c r="AD327" s="86">
        <v>32</v>
      </c>
      <c r="AE327" s="86" t="str">
        <f t="shared" si="61"/>
        <v>35-44|32</v>
      </c>
      <c r="AF327" s="86">
        <v>9</v>
      </c>
      <c r="AG327" s="86" t="s">
        <v>49</v>
      </c>
      <c r="AQ327" s="87" t="s">
        <v>66</v>
      </c>
      <c r="AR327" s="86">
        <v>17</v>
      </c>
      <c r="AS327" s="86" t="str">
        <f t="shared" si="62"/>
        <v>35-44|17</v>
      </c>
      <c r="AT327" s="86">
        <v>4</v>
      </c>
      <c r="AU327" s="86" t="s">
        <v>44</v>
      </c>
      <c r="AX327" s="87" t="s">
        <v>72</v>
      </c>
      <c r="AY327" s="86">
        <v>25</v>
      </c>
      <c r="AZ327" s="86" t="str">
        <f t="shared" si="63"/>
        <v>80-84|25</v>
      </c>
      <c r="BA327" s="89">
        <v>19</v>
      </c>
      <c r="BB327" s="86" t="s">
        <v>59</v>
      </c>
      <c r="BE327" s="87" t="s">
        <v>63</v>
      </c>
      <c r="BF327" s="86">
        <v>50</v>
      </c>
      <c r="BG327" s="86" t="str">
        <f t="shared" si="64"/>
        <v>20-24|50</v>
      </c>
      <c r="BH327" s="86">
        <v>6</v>
      </c>
      <c r="BI327" s="86" t="s">
        <v>46</v>
      </c>
    </row>
    <row r="328" spans="1:61">
      <c r="A328" s="87" t="s">
        <v>65</v>
      </c>
      <c r="B328" s="86">
        <v>55</v>
      </c>
      <c r="C328" s="86" t="str">
        <f t="shared" si="57"/>
        <v>30-34|55</v>
      </c>
      <c r="D328" s="86">
        <v>13</v>
      </c>
      <c r="E328" s="86" t="s">
        <v>53</v>
      </c>
      <c r="H328" s="87" t="s">
        <v>69</v>
      </c>
      <c r="I328" s="86">
        <v>27</v>
      </c>
      <c r="J328" s="86" t="str">
        <f t="shared" si="58"/>
        <v>65-69|27</v>
      </c>
      <c r="K328" s="86">
        <v>11</v>
      </c>
      <c r="L328" s="86" t="s">
        <v>51</v>
      </c>
      <c r="O328" s="87" t="s">
        <v>67</v>
      </c>
      <c r="P328" s="86">
        <v>29</v>
      </c>
      <c r="Q328" s="86" t="str">
        <f t="shared" si="59"/>
        <v>45-54|29</v>
      </c>
      <c r="R328" s="86">
        <v>11</v>
      </c>
      <c r="S328" s="86" t="s">
        <v>51</v>
      </c>
      <c r="V328" s="87" t="s">
        <v>72</v>
      </c>
      <c r="W328" s="86">
        <v>26</v>
      </c>
      <c r="X328" s="86" t="str">
        <f t="shared" si="60"/>
        <v>80-84|26</v>
      </c>
      <c r="Y328" s="86">
        <v>19</v>
      </c>
      <c r="Z328" s="86" t="s">
        <v>59</v>
      </c>
      <c r="AC328" s="87" t="s">
        <v>66</v>
      </c>
      <c r="AD328" s="86">
        <v>33</v>
      </c>
      <c r="AE328" s="86" t="str">
        <f t="shared" si="61"/>
        <v>35-44|33</v>
      </c>
      <c r="AF328" s="86">
        <v>9</v>
      </c>
      <c r="AG328" s="86" t="s">
        <v>49</v>
      </c>
      <c r="AQ328" s="87" t="s">
        <v>66</v>
      </c>
      <c r="AR328" s="86">
        <v>18</v>
      </c>
      <c r="AS328" s="86" t="str">
        <f t="shared" si="62"/>
        <v>35-44|18</v>
      </c>
      <c r="AT328" s="86">
        <v>5</v>
      </c>
      <c r="AU328" s="86" t="s">
        <v>45</v>
      </c>
      <c r="AX328" s="87" t="s">
        <v>72</v>
      </c>
      <c r="AY328" s="86">
        <v>26</v>
      </c>
      <c r="AZ328" s="86" t="str">
        <f t="shared" si="63"/>
        <v>80-84|26</v>
      </c>
      <c r="BA328" s="89">
        <v>19</v>
      </c>
      <c r="BB328" s="86" t="s">
        <v>59</v>
      </c>
      <c r="BE328" s="87" t="s">
        <v>63</v>
      </c>
      <c r="BF328" s="86">
        <v>51</v>
      </c>
      <c r="BG328" s="86" t="str">
        <f t="shared" si="64"/>
        <v>20-24|51</v>
      </c>
      <c r="BH328" s="86">
        <v>6</v>
      </c>
      <c r="BI328" s="86" t="s">
        <v>46</v>
      </c>
    </row>
    <row r="329" spans="1:61">
      <c r="A329" s="87" t="s">
        <v>65</v>
      </c>
      <c r="B329" s="86">
        <v>56</v>
      </c>
      <c r="C329" s="86" t="str">
        <f t="shared" si="57"/>
        <v>30-34|56</v>
      </c>
      <c r="D329" s="86">
        <v>13</v>
      </c>
      <c r="E329" s="86" t="s">
        <v>53</v>
      </c>
      <c r="H329" s="87" t="s">
        <v>69</v>
      </c>
      <c r="I329" s="86">
        <v>28</v>
      </c>
      <c r="J329" s="86" t="str">
        <f t="shared" si="58"/>
        <v>65-69|28</v>
      </c>
      <c r="K329" s="86">
        <v>12</v>
      </c>
      <c r="L329" s="86" t="s">
        <v>52</v>
      </c>
      <c r="O329" s="87" t="s">
        <v>67</v>
      </c>
      <c r="P329" s="86">
        <v>30</v>
      </c>
      <c r="Q329" s="86" t="str">
        <f t="shared" si="59"/>
        <v>45-54|30</v>
      </c>
      <c r="R329" s="86">
        <v>11</v>
      </c>
      <c r="S329" s="86" t="s">
        <v>51</v>
      </c>
      <c r="V329" s="93" t="s">
        <v>73</v>
      </c>
      <c r="W329" s="86">
        <v>0</v>
      </c>
      <c r="X329" s="86" t="str">
        <f t="shared" si="60"/>
        <v>85-90|0</v>
      </c>
      <c r="Y329" s="86">
        <v>1</v>
      </c>
      <c r="Z329" s="86" t="s">
        <v>41</v>
      </c>
      <c r="AC329" s="87" t="s">
        <v>66</v>
      </c>
      <c r="AD329" s="86">
        <v>34</v>
      </c>
      <c r="AE329" s="86" t="str">
        <f t="shared" si="61"/>
        <v>35-44|34</v>
      </c>
      <c r="AF329" s="86">
        <v>9</v>
      </c>
      <c r="AG329" s="86" t="s">
        <v>49</v>
      </c>
      <c r="AQ329" s="87" t="s">
        <v>66</v>
      </c>
      <c r="AR329" s="86">
        <v>19</v>
      </c>
      <c r="AS329" s="86" t="str">
        <f t="shared" si="62"/>
        <v>35-44|19</v>
      </c>
      <c r="AT329" s="86">
        <v>5</v>
      </c>
      <c r="AU329" s="86" t="s">
        <v>45</v>
      </c>
      <c r="AX329" s="87" t="s">
        <v>73</v>
      </c>
      <c r="AY329" s="86">
        <v>0</v>
      </c>
      <c r="AZ329" s="86" t="str">
        <f t="shared" si="63"/>
        <v>85-90|0</v>
      </c>
      <c r="BA329" s="89">
        <v>1</v>
      </c>
      <c r="BB329" s="89" t="s">
        <v>41</v>
      </c>
      <c r="BE329" s="87" t="s">
        <v>63</v>
      </c>
      <c r="BF329" s="86">
        <v>52</v>
      </c>
      <c r="BG329" s="86" t="str">
        <f t="shared" si="64"/>
        <v>20-24|52</v>
      </c>
      <c r="BH329" s="86">
        <v>6</v>
      </c>
      <c r="BI329" s="86" t="s">
        <v>46</v>
      </c>
    </row>
    <row r="330" spans="1:61">
      <c r="A330" s="87" t="s">
        <v>65</v>
      </c>
      <c r="B330" s="86">
        <v>57</v>
      </c>
      <c r="C330" s="86" t="str">
        <f t="shared" si="57"/>
        <v>30-34|57</v>
      </c>
      <c r="D330" s="86">
        <v>13</v>
      </c>
      <c r="E330" s="86" t="s">
        <v>53</v>
      </c>
      <c r="H330" s="87" t="s">
        <v>69</v>
      </c>
      <c r="I330" s="86">
        <v>29</v>
      </c>
      <c r="J330" s="86" t="str">
        <f t="shared" si="58"/>
        <v>65-69|29</v>
      </c>
      <c r="K330" s="86">
        <v>12</v>
      </c>
      <c r="L330" s="86" t="s">
        <v>52</v>
      </c>
      <c r="O330" s="87" t="s">
        <v>67</v>
      </c>
      <c r="P330" s="86">
        <v>31</v>
      </c>
      <c r="Q330" s="86" t="str">
        <f t="shared" si="59"/>
        <v>45-54|31</v>
      </c>
      <c r="R330" s="86">
        <v>12</v>
      </c>
      <c r="S330" s="86" t="s">
        <v>52</v>
      </c>
      <c r="V330" s="87" t="s">
        <v>73</v>
      </c>
      <c r="W330" s="86">
        <v>1</v>
      </c>
      <c r="X330" s="86" t="str">
        <f t="shared" si="60"/>
        <v>85-90|1</v>
      </c>
      <c r="Y330" s="86">
        <v>3</v>
      </c>
      <c r="Z330" s="86" t="s">
        <v>43</v>
      </c>
      <c r="AC330" s="87" t="s">
        <v>66</v>
      </c>
      <c r="AD330" s="86">
        <v>35</v>
      </c>
      <c r="AE330" s="86" t="str">
        <f t="shared" si="61"/>
        <v>35-44|35</v>
      </c>
      <c r="AF330" s="86">
        <v>9</v>
      </c>
      <c r="AG330" s="86" t="s">
        <v>49</v>
      </c>
      <c r="AQ330" s="87" t="s">
        <v>66</v>
      </c>
      <c r="AR330" s="86">
        <v>20</v>
      </c>
      <c r="AS330" s="86" t="str">
        <f t="shared" si="62"/>
        <v>35-44|20</v>
      </c>
      <c r="AT330" s="86">
        <v>5</v>
      </c>
      <c r="AU330" s="86" t="s">
        <v>45</v>
      </c>
      <c r="AX330" s="87" t="s">
        <v>73</v>
      </c>
      <c r="AY330" s="86">
        <v>1</v>
      </c>
      <c r="AZ330" s="86" t="str">
        <f t="shared" si="63"/>
        <v>85-90|1</v>
      </c>
      <c r="BA330" s="89">
        <v>2</v>
      </c>
      <c r="BB330" s="86" t="s">
        <v>42</v>
      </c>
      <c r="BE330" s="87" t="s">
        <v>63</v>
      </c>
      <c r="BF330" s="86">
        <v>53</v>
      </c>
      <c r="BG330" s="86" t="str">
        <f t="shared" si="64"/>
        <v>20-24|53</v>
      </c>
      <c r="BH330" s="86">
        <v>7</v>
      </c>
      <c r="BI330" s="86" t="s">
        <v>47</v>
      </c>
    </row>
    <row r="331" spans="1:61">
      <c r="A331" s="87" t="s">
        <v>65</v>
      </c>
      <c r="B331" s="86">
        <v>58</v>
      </c>
      <c r="C331" s="86" t="str">
        <f t="shared" si="57"/>
        <v>30-34|58</v>
      </c>
      <c r="D331" s="86">
        <v>14</v>
      </c>
      <c r="E331" s="86" t="s">
        <v>54</v>
      </c>
      <c r="H331" s="87" t="s">
        <v>69</v>
      </c>
      <c r="I331" s="86">
        <v>30</v>
      </c>
      <c r="J331" s="86" t="str">
        <f t="shared" si="58"/>
        <v>65-69|30</v>
      </c>
      <c r="K331" s="86">
        <v>13</v>
      </c>
      <c r="L331" s="86" t="s">
        <v>53</v>
      </c>
      <c r="O331" s="87" t="s">
        <v>67</v>
      </c>
      <c r="P331" s="86">
        <v>32</v>
      </c>
      <c r="Q331" s="86" t="str">
        <f t="shared" si="59"/>
        <v>45-54|32</v>
      </c>
      <c r="R331" s="86">
        <v>12</v>
      </c>
      <c r="S331" s="86" t="s">
        <v>52</v>
      </c>
      <c r="V331" s="87" t="s">
        <v>73</v>
      </c>
      <c r="W331" s="86">
        <v>2</v>
      </c>
      <c r="X331" s="86" t="str">
        <f t="shared" si="60"/>
        <v>85-90|2</v>
      </c>
      <c r="Y331" s="86">
        <v>4</v>
      </c>
      <c r="Z331" s="86" t="s">
        <v>44</v>
      </c>
      <c r="AC331" s="87" t="s">
        <v>66</v>
      </c>
      <c r="AD331" s="86">
        <v>36</v>
      </c>
      <c r="AE331" s="86" t="str">
        <f t="shared" si="61"/>
        <v>35-44|36</v>
      </c>
      <c r="AF331" s="86">
        <v>10</v>
      </c>
      <c r="AG331" s="86" t="s">
        <v>50</v>
      </c>
      <c r="AQ331" s="87" t="s">
        <v>66</v>
      </c>
      <c r="AR331" s="86">
        <v>21</v>
      </c>
      <c r="AS331" s="86" t="str">
        <f t="shared" si="62"/>
        <v>35-44|21</v>
      </c>
      <c r="AT331" s="86">
        <v>6</v>
      </c>
      <c r="AU331" s="86" t="s">
        <v>46</v>
      </c>
      <c r="AX331" s="87" t="s">
        <v>73</v>
      </c>
      <c r="AY331" s="86">
        <v>2</v>
      </c>
      <c r="AZ331" s="86" t="str">
        <f t="shared" si="63"/>
        <v>85-90|2</v>
      </c>
      <c r="BA331" s="88">
        <v>3</v>
      </c>
      <c r="BB331" s="86" t="s">
        <v>43</v>
      </c>
      <c r="BE331" s="87" t="s">
        <v>63</v>
      </c>
      <c r="BF331" s="86">
        <v>54</v>
      </c>
      <c r="BG331" s="86" t="str">
        <f t="shared" si="64"/>
        <v>20-24|54</v>
      </c>
      <c r="BH331" s="86">
        <v>7</v>
      </c>
      <c r="BI331" s="86" t="s">
        <v>47</v>
      </c>
    </row>
    <row r="332" spans="1:61">
      <c r="A332" s="87" t="s">
        <v>65</v>
      </c>
      <c r="B332" s="86">
        <v>59</v>
      </c>
      <c r="C332" s="86" t="str">
        <f t="shared" si="57"/>
        <v>30-34|59</v>
      </c>
      <c r="D332" s="86">
        <v>14</v>
      </c>
      <c r="E332" s="86" t="s">
        <v>54</v>
      </c>
      <c r="H332" s="87" t="s">
        <v>69</v>
      </c>
      <c r="I332" s="86">
        <v>31</v>
      </c>
      <c r="J332" s="86" t="str">
        <f t="shared" si="58"/>
        <v>65-69|31</v>
      </c>
      <c r="K332" s="86">
        <v>14</v>
      </c>
      <c r="L332" s="86" t="s">
        <v>54</v>
      </c>
      <c r="O332" s="87" t="s">
        <v>67</v>
      </c>
      <c r="P332" s="86">
        <v>33</v>
      </c>
      <c r="Q332" s="86" t="str">
        <f t="shared" si="59"/>
        <v>45-54|33</v>
      </c>
      <c r="R332" s="86">
        <v>13</v>
      </c>
      <c r="S332" s="86" t="s">
        <v>53</v>
      </c>
      <c r="V332" s="87" t="s">
        <v>73</v>
      </c>
      <c r="W332" s="86">
        <v>3</v>
      </c>
      <c r="X332" s="86" t="str">
        <f t="shared" si="60"/>
        <v>85-90|3</v>
      </c>
      <c r="Y332" s="86">
        <v>5</v>
      </c>
      <c r="Z332" s="86" t="s">
        <v>45</v>
      </c>
      <c r="AC332" s="87" t="s">
        <v>66</v>
      </c>
      <c r="AD332" s="86">
        <v>37</v>
      </c>
      <c r="AE332" s="86" t="str">
        <f t="shared" si="61"/>
        <v>35-44|37</v>
      </c>
      <c r="AF332" s="86">
        <v>10</v>
      </c>
      <c r="AG332" s="86" t="s">
        <v>50</v>
      </c>
      <c r="AQ332" s="87" t="s">
        <v>66</v>
      </c>
      <c r="AR332" s="86">
        <v>22</v>
      </c>
      <c r="AS332" s="86" t="str">
        <f t="shared" si="62"/>
        <v>35-44|22</v>
      </c>
      <c r="AT332" s="86">
        <v>6</v>
      </c>
      <c r="AU332" s="86" t="s">
        <v>46</v>
      </c>
      <c r="AX332" s="87" t="s">
        <v>73</v>
      </c>
      <c r="AY332" s="86">
        <v>3</v>
      </c>
      <c r="AZ332" s="86" t="str">
        <f t="shared" si="63"/>
        <v>85-90|3</v>
      </c>
      <c r="BA332" s="89">
        <v>5</v>
      </c>
      <c r="BB332" s="86" t="s">
        <v>45</v>
      </c>
      <c r="BE332" s="87" t="s">
        <v>63</v>
      </c>
      <c r="BF332" s="86">
        <v>55</v>
      </c>
      <c r="BG332" s="86" t="str">
        <f t="shared" si="64"/>
        <v>20-24|55</v>
      </c>
      <c r="BH332" s="86">
        <v>7</v>
      </c>
      <c r="BI332" s="86" t="s">
        <v>47</v>
      </c>
    </row>
    <row r="333" spans="1:61">
      <c r="A333" s="87" t="s">
        <v>65</v>
      </c>
      <c r="B333" s="86">
        <v>60</v>
      </c>
      <c r="C333" s="86" t="str">
        <f t="shared" si="57"/>
        <v>30-34|60</v>
      </c>
      <c r="D333" s="86">
        <v>14</v>
      </c>
      <c r="E333" s="86" t="s">
        <v>54</v>
      </c>
      <c r="H333" s="87" t="s">
        <v>69</v>
      </c>
      <c r="I333" s="86">
        <v>32</v>
      </c>
      <c r="J333" s="86" t="str">
        <f t="shared" si="58"/>
        <v>65-69|32</v>
      </c>
      <c r="K333" s="86">
        <v>14</v>
      </c>
      <c r="L333" s="86" t="s">
        <v>54</v>
      </c>
      <c r="O333" s="87" t="s">
        <v>67</v>
      </c>
      <c r="P333" s="86">
        <v>34</v>
      </c>
      <c r="Q333" s="86" t="str">
        <f t="shared" si="59"/>
        <v>45-54|34</v>
      </c>
      <c r="R333" s="86">
        <v>14</v>
      </c>
      <c r="S333" s="86" t="s">
        <v>54</v>
      </c>
      <c r="V333" s="87" t="s">
        <v>73</v>
      </c>
      <c r="W333" s="86">
        <v>4</v>
      </c>
      <c r="X333" s="86" t="str">
        <f t="shared" si="60"/>
        <v>85-90|4</v>
      </c>
      <c r="Y333" s="86">
        <v>6</v>
      </c>
      <c r="Z333" s="86" t="s">
        <v>46</v>
      </c>
      <c r="AC333" s="87" t="s">
        <v>66</v>
      </c>
      <c r="AD333" s="86">
        <v>38</v>
      </c>
      <c r="AE333" s="86" t="str">
        <f t="shared" si="61"/>
        <v>35-44|38</v>
      </c>
      <c r="AF333" s="86">
        <v>10</v>
      </c>
      <c r="AG333" s="86" t="s">
        <v>50</v>
      </c>
      <c r="AQ333" s="87" t="s">
        <v>66</v>
      </c>
      <c r="AR333" s="86">
        <v>23</v>
      </c>
      <c r="AS333" s="86" t="str">
        <f t="shared" si="62"/>
        <v>35-44|23</v>
      </c>
      <c r="AT333" s="86">
        <v>7</v>
      </c>
      <c r="AU333" s="86" t="s">
        <v>47</v>
      </c>
      <c r="AX333" s="87" t="s">
        <v>73</v>
      </c>
      <c r="AY333" s="86">
        <v>4</v>
      </c>
      <c r="AZ333" s="86" t="str">
        <f t="shared" si="63"/>
        <v>85-90|4</v>
      </c>
      <c r="BA333" s="89">
        <v>6</v>
      </c>
      <c r="BB333" s="86" t="s">
        <v>46</v>
      </c>
      <c r="BE333" s="87" t="s">
        <v>63</v>
      </c>
      <c r="BF333" s="86">
        <v>56</v>
      </c>
      <c r="BG333" s="86" t="str">
        <f t="shared" si="64"/>
        <v>20-24|56</v>
      </c>
      <c r="BH333" s="86">
        <v>7</v>
      </c>
      <c r="BI333" s="86" t="s">
        <v>47</v>
      </c>
    </row>
    <row r="334" spans="1:61">
      <c r="A334" s="87" t="s">
        <v>65</v>
      </c>
      <c r="B334" s="86">
        <v>61</v>
      </c>
      <c r="C334" s="86" t="str">
        <f t="shared" si="57"/>
        <v>30-34|61</v>
      </c>
      <c r="D334" s="86">
        <v>15</v>
      </c>
      <c r="E334" s="86" t="s">
        <v>55</v>
      </c>
      <c r="H334" s="87" t="s">
        <v>69</v>
      </c>
      <c r="I334" s="86">
        <v>33</v>
      </c>
      <c r="J334" s="86" t="str">
        <f t="shared" si="58"/>
        <v>65-69|33</v>
      </c>
      <c r="K334" s="86">
        <v>15</v>
      </c>
      <c r="L334" s="86" t="s">
        <v>55</v>
      </c>
      <c r="O334" s="87" t="s">
        <v>67</v>
      </c>
      <c r="P334" s="86">
        <v>35</v>
      </c>
      <c r="Q334" s="86" t="str">
        <f t="shared" si="59"/>
        <v>45-54|35</v>
      </c>
      <c r="R334" s="86">
        <v>14</v>
      </c>
      <c r="S334" s="86" t="s">
        <v>54</v>
      </c>
      <c r="V334" s="87" t="s">
        <v>73</v>
      </c>
      <c r="W334" s="86">
        <v>5</v>
      </c>
      <c r="X334" s="86" t="str">
        <f t="shared" si="60"/>
        <v>85-90|5</v>
      </c>
      <c r="Y334" s="86">
        <v>7</v>
      </c>
      <c r="Z334" s="86" t="s">
        <v>47</v>
      </c>
      <c r="AC334" s="87" t="s">
        <v>66</v>
      </c>
      <c r="AD334" s="86">
        <v>39</v>
      </c>
      <c r="AE334" s="86" t="str">
        <f t="shared" si="61"/>
        <v>35-44|39</v>
      </c>
      <c r="AF334" s="86">
        <v>10</v>
      </c>
      <c r="AG334" s="86" t="s">
        <v>50</v>
      </c>
      <c r="AQ334" s="87" t="s">
        <v>66</v>
      </c>
      <c r="AR334" s="86">
        <v>24</v>
      </c>
      <c r="AS334" s="86" t="str">
        <f t="shared" si="62"/>
        <v>35-44|24</v>
      </c>
      <c r="AT334" s="86">
        <v>7</v>
      </c>
      <c r="AU334" s="86" t="s">
        <v>47</v>
      </c>
      <c r="AX334" s="87" t="s">
        <v>73</v>
      </c>
      <c r="AY334" s="86">
        <v>5</v>
      </c>
      <c r="AZ334" s="86" t="str">
        <f t="shared" si="63"/>
        <v>85-90|5</v>
      </c>
      <c r="BA334" s="89">
        <v>7</v>
      </c>
      <c r="BB334" s="86" t="s">
        <v>47</v>
      </c>
      <c r="BE334" s="87" t="s">
        <v>63</v>
      </c>
      <c r="BF334" s="86">
        <v>57</v>
      </c>
      <c r="BG334" s="86" t="str">
        <f t="shared" si="64"/>
        <v>20-24|57</v>
      </c>
      <c r="BH334" s="86">
        <v>7</v>
      </c>
      <c r="BI334" s="86" t="s">
        <v>47</v>
      </c>
    </row>
    <row r="335" spans="1:61">
      <c r="A335" s="87" t="s">
        <v>65</v>
      </c>
      <c r="B335" s="86">
        <v>62</v>
      </c>
      <c r="C335" s="86" t="str">
        <f t="shared" si="57"/>
        <v>30-34|62</v>
      </c>
      <c r="D335" s="86">
        <v>15</v>
      </c>
      <c r="E335" s="86" t="s">
        <v>55</v>
      </c>
      <c r="H335" s="87" t="s">
        <v>69</v>
      </c>
      <c r="I335" s="86">
        <v>34</v>
      </c>
      <c r="J335" s="86" t="str">
        <f t="shared" si="58"/>
        <v>65-69|34</v>
      </c>
      <c r="K335" s="86">
        <v>16</v>
      </c>
      <c r="L335" s="86" t="s">
        <v>56</v>
      </c>
      <c r="O335" s="87" t="s">
        <v>67</v>
      </c>
      <c r="P335" s="86">
        <v>36</v>
      </c>
      <c r="Q335" s="86" t="str">
        <f t="shared" si="59"/>
        <v>45-54|36</v>
      </c>
      <c r="R335" s="86">
        <v>15</v>
      </c>
      <c r="S335" s="86" t="s">
        <v>55</v>
      </c>
      <c r="V335" s="87" t="s">
        <v>73</v>
      </c>
      <c r="W335" s="86">
        <v>6</v>
      </c>
      <c r="X335" s="86" t="str">
        <f t="shared" si="60"/>
        <v>85-90|6</v>
      </c>
      <c r="Y335" s="86">
        <v>8</v>
      </c>
      <c r="Z335" s="86" t="s">
        <v>48</v>
      </c>
      <c r="AC335" s="87" t="s">
        <v>66</v>
      </c>
      <c r="AD335" s="86">
        <v>40</v>
      </c>
      <c r="AE335" s="86" t="str">
        <f t="shared" si="61"/>
        <v>35-44|40</v>
      </c>
      <c r="AF335" s="86">
        <v>11</v>
      </c>
      <c r="AG335" s="86" t="s">
        <v>51</v>
      </c>
      <c r="AQ335" s="87" t="s">
        <v>66</v>
      </c>
      <c r="AR335" s="86">
        <v>25</v>
      </c>
      <c r="AS335" s="86" t="str">
        <f t="shared" si="62"/>
        <v>35-44|25</v>
      </c>
      <c r="AT335" s="86">
        <v>7</v>
      </c>
      <c r="AU335" s="86" t="s">
        <v>47</v>
      </c>
      <c r="AX335" s="87" t="s">
        <v>73</v>
      </c>
      <c r="AY335" s="86">
        <v>6</v>
      </c>
      <c r="AZ335" s="86" t="str">
        <f t="shared" si="63"/>
        <v>85-90|6</v>
      </c>
      <c r="BA335" s="89">
        <v>8</v>
      </c>
      <c r="BB335" s="86" t="s">
        <v>48</v>
      </c>
      <c r="BE335" s="87" t="s">
        <v>63</v>
      </c>
      <c r="BF335" s="86">
        <v>58</v>
      </c>
      <c r="BG335" s="86" t="str">
        <f t="shared" si="64"/>
        <v>20-24|58</v>
      </c>
      <c r="BH335" s="86">
        <v>7</v>
      </c>
      <c r="BI335" s="86" t="s">
        <v>47</v>
      </c>
    </row>
    <row r="336" spans="1:61">
      <c r="A336" s="87" t="s">
        <v>65</v>
      </c>
      <c r="B336" s="86">
        <v>63</v>
      </c>
      <c r="C336" s="86" t="str">
        <f t="shared" si="57"/>
        <v>30-34|63</v>
      </c>
      <c r="D336" s="86">
        <v>16</v>
      </c>
      <c r="E336" s="86" t="s">
        <v>56</v>
      </c>
      <c r="H336" s="87" t="s">
        <v>69</v>
      </c>
      <c r="I336" s="86">
        <v>35</v>
      </c>
      <c r="J336" s="86" t="str">
        <f t="shared" si="58"/>
        <v>65-69|35</v>
      </c>
      <c r="K336" s="86">
        <v>17</v>
      </c>
      <c r="L336" s="86" t="s">
        <v>57</v>
      </c>
      <c r="O336" s="87" t="s">
        <v>67</v>
      </c>
      <c r="P336" s="86">
        <v>37</v>
      </c>
      <c r="Q336" s="86" t="str">
        <f t="shared" si="59"/>
        <v>45-54|37</v>
      </c>
      <c r="R336" s="86">
        <v>15</v>
      </c>
      <c r="S336" s="86" t="s">
        <v>55</v>
      </c>
      <c r="V336" s="87" t="s">
        <v>73</v>
      </c>
      <c r="W336" s="86">
        <v>7</v>
      </c>
      <c r="X336" s="86" t="str">
        <f t="shared" si="60"/>
        <v>85-90|7</v>
      </c>
      <c r="Y336" s="86">
        <v>9</v>
      </c>
      <c r="Z336" s="86" t="s">
        <v>49</v>
      </c>
      <c r="AC336" s="87" t="s">
        <v>66</v>
      </c>
      <c r="AD336" s="86">
        <v>41</v>
      </c>
      <c r="AE336" s="86" t="str">
        <f t="shared" si="61"/>
        <v>35-44|41</v>
      </c>
      <c r="AF336" s="86">
        <v>11</v>
      </c>
      <c r="AG336" s="86" t="s">
        <v>51</v>
      </c>
      <c r="AQ336" s="87" t="s">
        <v>66</v>
      </c>
      <c r="AR336" s="86">
        <v>26</v>
      </c>
      <c r="AS336" s="86" t="str">
        <f t="shared" si="62"/>
        <v>35-44|26</v>
      </c>
      <c r="AT336" s="86">
        <v>8</v>
      </c>
      <c r="AU336" s="86" t="s">
        <v>48</v>
      </c>
      <c r="AX336" s="87" t="s">
        <v>73</v>
      </c>
      <c r="AY336" s="86">
        <v>7</v>
      </c>
      <c r="AZ336" s="86" t="str">
        <f t="shared" si="63"/>
        <v>85-90|7</v>
      </c>
      <c r="BA336" s="89">
        <v>9</v>
      </c>
      <c r="BB336" s="89" t="s">
        <v>49</v>
      </c>
      <c r="BE336" s="87" t="s">
        <v>63</v>
      </c>
      <c r="BF336" s="86">
        <v>59</v>
      </c>
      <c r="BG336" s="86" t="str">
        <f t="shared" si="64"/>
        <v>20-24|59</v>
      </c>
      <c r="BH336" s="86">
        <v>8</v>
      </c>
      <c r="BI336" s="86" t="s">
        <v>48</v>
      </c>
    </row>
    <row r="337" spans="1:61">
      <c r="A337" s="87" t="s">
        <v>65</v>
      </c>
      <c r="B337" s="86">
        <v>64</v>
      </c>
      <c r="C337" s="86" t="str">
        <f t="shared" si="57"/>
        <v>30-34|64</v>
      </c>
      <c r="D337" s="86">
        <v>17</v>
      </c>
      <c r="E337" s="86" t="s">
        <v>57</v>
      </c>
      <c r="H337" s="87" t="s">
        <v>69</v>
      </c>
      <c r="I337" s="86">
        <v>36</v>
      </c>
      <c r="J337" s="86" t="str">
        <f t="shared" si="58"/>
        <v>65-69|36</v>
      </c>
      <c r="K337" s="86">
        <v>19</v>
      </c>
      <c r="L337" s="86" t="s">
        <v>59</v>
      </c>
      <c r="O337" s="87" t="s">
        <v>67</v>
      </c>
      <c r="P337" s="86">
        <v>38</v>
      </c>
      <c r="Q337" s="86" t="str">
        <f t="shared" si="59"/>
        <v>45-54|38</v>
      </c>
      <c r="R337" s="86">
        <v>16</v>
      </c>
      <c r="S337" s="86" t="s">
        <v>56</v>
      </c>
      <c r="V337" s="87" t="s">
        <v>73</v>
      </c>
      <c r="W337" s="86">
        <v>8</v>
      </c>
      <c r="X337" s="86" t="str">
        <f t="shared" si="60"/>
        <v>85-90|8</v>
      </c>
      <c r="Y337" s="86">
        <v>10</v>
      </c>
      <c r="Z337" s="86" t="s">
        <v>50</v>
      </c>
      <c r="AC337" s="87" t="s">
        <v>66</v>
      </c>
      <c r="AD337" s="86">
        <v>42</v>
      </c>
      <c r="AE337" s="86" t="str">
        <f t="shared" si="61"/>
        <v>35-44|42</v>
      </c>
      <c r="AF337" s="86">
        <v>11</v>
      </c>
      <c r="AG337" s="86" t="s">
        <v>51</v>
      </c>
      <c r="AQ337" s="87" t="s">
        <v>66</v>
      </c>
      <c r="AR337" s="86">
        <v>27</v>
      </c>
      <c r="AS337" s="86" t="str">
        <f t="shared" si="62"/>
        <v>35-44|27</v>
      </c>
      <c r="AT337" s="86">
        <v>8</v>
      </c>
      <c r="AU337" s="86" t="s">
        <v>48</v>
      </c>
      <c r="AX337" s="87" t="s">
        <v>73</v>
      </c>
      <c r="AY337" s="86">
        <v>8</v>
      </c>
      <c r="AZ337" s="86" t="str">
        <f t="shared" si="63"/>
        <v>85-90|8</v>
      </c>
      <c r="BA337" s="89">
        <v>10</v>
      </c>
      <c r="BB337" s="86" t="s">
        <v>50</v>
      </c>
      <c r="BE337" s="87" t="s">
        <v>63</v>
      </c>
      <c r="BF337" s="86">
        <v>60</v>
      </c>
      <c r="BG337" s="86" t="str">
        <f t="shared" si="64"/>
        <v>20-24|60</v>
      </c>
      <c r="BH337" s="86">
        <v>8</v>
      </c>
      <c r="BI337" s="86" t="s">
        <v>48</v>
      </c>
    </row>
    <row r="338" spans="1:61">
      <c r="A338" s="87" t="s">
        <v>65</v>
      </c>
      <c r="B338" s="86">
        <v>65</v>
      </c>
      <c r="C338" s="86" t="str">
        <f t="shared" si="57"/>
        <v>30-34|65</v>
      </c>
      <c r="D338" s="86">
        <v>18</v>
      </c>
      <c r="E338" s="86" t="s">
        <v>58</v>
      </c>
      <c r="H338" s="93" t="s">
        <v>70</v>
      </c>
      <c r="I338" s="86">
        <v>0</v>
      </c>
      <c r="J338" s="86" t="str">
        <f t="shared" si="58"/>
        <v>70-74|0</v>
      </c>
      <c r="K338" s="86">
        <v>1</v>
      </c>
      <c r="L338" s="89" t="s">
        <v>41</v>
      </c>
      <c r="O338" s="87" t="s">
        <v>67</v>
      </c>
      <c r="P338" s="86">
        <v>39</v>
      </c>
      <c r="Q338" s="86" t="str">
        <f t="shared" si="59"/>
        <v>45-54|39</v>
      </c>
      <c r="R338" s="86">
        <v>16</v>
      </c>
      <c r="S338" s="86" t="s">
        <v>56</v>
      </c>
      <c r="V338" s="87" t="s">
        <v>73</v>
      </c>
      <c r="W338" s="86">
        <v>9</v>
      </c>
      <c r="X338" s="86" t="str">
        <f t="shared" si="60"/>
        <v>85-90|9</v>
      </c>
      <c r="Y338" s="86">
        <v>11</v>
      </c>
      <c r="Z338" s="86" t="s">
        <v>51</v>
      </c>
      <c r="AC338" s="87" t="s">
        <v>66</v>
      </c>
      <c r="AD338" s="86">
        <v>43</v>
      </c>
      <c r="AE338" s="86" t="str">
        <f t="shared" si="61"/>
        <v>35-44|43</v>
      </c>
      <c r="AF338" s="86">
        <v>11</v>
      </c>
      <c r="AG338" s="86" t="s">
        <v>51</v>
      </c>
      <c r="AQ338" s="87" t="s">
        <v>66</v>
      </c>
      <c r="AR338" s="86">
        <v>28</v>
      </c>
      <c r="AS338" s="86" t="str">
        <f t="shared" si="62"/>
        <v>35-44|28</v>
      </c>
      <c r="AT338" s="86">
        <v>8</v>
      </c>
      <c r="AU338" s="86" t="s">
        <v>48</v>
      </c>
      <c r="AX338" s="87" t="s">
        <v>73</v>
      </c>
      <c r="AY338" s="86">
        <v>9</v>
      </c>
      <c r="AZ338" s="86" t="str">
        <f t="shared" si="63"/>
        <v>85-90|9</v>
      </c>
      <c r="BA338" s="89">
        <v>11</v>
      </c>
      <c r="BB338" s="86" t="s">
        <v>51</v>
      </c>
      <c r="BE338" s="87" t="s">
        <v>63</v>
      </c>
      <c r="BF338" s="86">
        <v>61</v>
      </c>
      <c r="BG338" s="86" t="str">
        <f t="shared" si="64"/>
        <v>20-24|61</v>
      </c>
      <c r="BH338" s="86">
        <v>8</v>
      </c>
      <c r="BI338" s="86" t="s">
        <v>48</v>
      </c>
    </row>
    <row r="339" spans="1:61">
      <c r="A339" s="87" t="s">
        <v>65</v>
      </c>
      <c r="B339" s="86">
        <v>66</v>
      </c>
      <c r="C339" s="86" t="str">
        <f t="shared" si="57"/>
        <v>30-34|66</v>
      </c>
      <c r="D339" s="86">
        <v>19</v>
      </c>
      <c r="E339" s="86" t="s">
        <v>59</v>
      </c>
      <c r="H339" s="87" t="s">
        <v>70</v>
      </c>
      <c r="I339" s="86">
        <v>1</v>
      </c>
      <c r="J339" s="86" t="str">
        <f t="shared" si="58"/>
        <v>70-74|1</v>
      </c>
      <c r="K339" s="86">
        <v>1</v>
      </c>
      <c r="L339" s="89" t="s">
        <v>41</v>
      </c>
      <c r="O339" s="87" t="s">
        <v>67</v>
      </c>
      <c r="P339" s="86">
        <v>40</v>
      </c>
      <c r="Q339" s="86" t="str">
        <f t="shared" si="59"/>
        <v>45-54|40</v>
      </c>
      <c r="R339" s="86">
        <v>17</v>
      </c>
      <c r="S339" s="86" t="s">
        <v>57</v>
      </c>
      <c r="V339" s="87" t="s">
        <v>73</v>
      </c>
      <c r="W339" s="86">
        <v>10</v>
      </c>
      <c r="X339" s="86" t="str">
        <f t="shared" si="60"/>
        <v>85-90|10</v>
      </c>
      <c r="Y339" s="86">
        <v>11</v>
      </c>
      <c r="Z339" s="86" t="s">
        <v>51</v>
      </c>
      <c r="AC339" s="87" t="s">
        <v>66</v>
      </c>
      <c r="AD339" s="86">
        <v>44</v>
      </c>
      <c r="AE339" s="86" t="str">
        <f t="shared" si="61"/>
        <v>35-44|44</v>
      </c>
      <c r="AF339" s="86">
        <v>12</v>
      </c>
      <c r="AG339" s="86" t="s">
        <v>52</v>
      </c>
      <c r="AQ339" s="87" t="s">
        <v>66</v>
      </c>
      <c r="AR339" s="86">
        <v>29</v>
      </c>
      <c r="AS339" s="86" t="str">
        <f t="shared" si="62"/>
        <v>35-44|29</v>
      </c>
      <c r="AT339" s="86">
        <v>9</v>
      </c>
      <c r="AU339" s="86" t="s">
        <v>49</v>
      </c>
      <c r="AX339" s="87" t="s">
        <v>73</v>
      </c>
      <c r="AY339" s="86">
        <v>10</v>
      </c>
      <c r="AZ339" s="86" t="str">
        <f t="shared" si="63"/>
        <v>85-90|10</v>
      </c>
      <c r="BA339" s="89">
        <v>13</v>
      </c>
      <c r="BB339" s="86" t="s">
        <v>53</v>
      </c>
      <c r="BE339" s="87" t="s">
        <v>63</v>
      </c>
      <c r="BF339" s="86">
        <v>62</v>
      </c>
      <c r="BG339" s="86" t="str">
        <f t="shared" si="64"/>
        <v>20-24|62</v>
      </c>
      <c r="BH339" s="86">
        <v>8</v>
      </c>
      <c r="BI339" s="86" t="s">
        <v>48</v>
      </c>
    </row>
    <row r="340" spans="1:61">
      <c r="A340" s="93" t="s">
        <v>66</v>
      </c>
      <c r="B340" s="86">
        <v>0</v>
      </c>
      <c r="C340" s="86" t="str">
        <f t="shared" si="57"/>
        <v>35-44|0</v>
      </c>
      <c r="D340" s="86">
        <v>1</v>
      </c>
      <c r="E340" s="86" t="s">
        <v>41</v>
      </c>
      <c r="H340" s="87" t="s">
        <v>70</v>
      </c>
      <c r="I340" s="86">
        <v>2</v>
      </c>
      <c r="J340" s="86" t="str">
        <f t="shared" si="58"/>
        <v>70-74|2</v>
      </c>
      <c r="K340" s="86">
        <v>1</v>
      </c>
      <c r="L340" s="89" t="s">
        <v>41</v>
      </c>
      <c r="O340" s="87" t="s">
        <v>67</v>
      </c>
      <c r="P340" s="86">
        <v>41</v>
      </c>
      <c r="Q340" s="86" t="str">
        <f t="shared" si="59"/>
        <v>45-54|41</v>
      </c>
      <c r="R340" s="86">
        <v>18</v>
      </c>
      <c r="S340" s="86" t="s">
        <v>58</v>
      </c>
      <c r="V340" s="87" t="s">
        <v>73</v>
      </c>
      <c r="W340" s="86">
        <v>11</v>
      </c>
      <c r="X340" s="86" t="str">
        <f t="shared" si="60"/>
        <v>85-90|11</v>
      </c>
      <c r="Y340" s="86">
        <v>12</v>
      </c>
      <c r="Z340" s="86" t="s">
        <v>52</v>
      </c>
      <c r="AC340" s="87" t="s">
        <v>66</v>
      </c>
      <c r="AD340" s="86">
        <v>45</v>
      </c>
      <c r="AE340" s="86" t="str">
        <f t="shared" si="61"/>
        <v>35-44|45</v>
      </c>
      <c r="AF340" s="86">
        <v>12</v>
      </c>
      <c r="AG340" s="86" t="s">
        <v>52</v>
      </c>
      <c r="AQ340" s="87" t="s">
        <v>66</v>
      </c>
      <c r="AR340" s="86">
        <v>30</v>
      </c>
      <c r="AS340" s="86" t="str">
        <f t="shared" si="62"/>
        <v>35-44|30</v>
      </c>
      <c r="AT340" s="86">
        <v>9</v>
      </c>
      <c r="AU340" s="86" t="s">
        <v>49</v>
      </c>
      <c r="AX340" s="87" t="s">
        <v>73</v>
      </c>
      <c r="AY340" s="86">
        <v>11</v>
      </c>
      <c r="AZ340" s="86" t="str">
        <f t="shared" si="63"/>
        <v>85-90|11</v>
      </c>
      <c r="BA340" s="89">
        <v>14</v>
      </c>
      <c r="BB340" s="86" t="s">
        <v>54</v>
      </c>
      <c r="BE340" s="87" t="s">
        <v>63</v>
      </c>
      <c r="BF340" s="86">
        <v>63</v>
      </c>
      <c r="BG340" s="86" t="str">
        <f t="shared" si="64"/>
        <v>20-24|63</v>
      </c>
      <c r="BH340" s="86">
        <v>8</v>
      </c>
      <c r="BI340" s="86" t="s">
        <v>48</v>
      </c>
    </row>
    <row r="341" spans="1:61">
      <c r="A341" s="87" t="s">
        <v>66</v>
      </c>
      <c r="B341" s="86">
        <v>1</v>
      </c>
      <c r="C341" s="86" t="str">
        <f t="shared" si="57"/>
        <v>35-44|1</v>
      </c>
      <c r="D341" s="86">
        <v>1</v>
      </c>
      <c r="E341" s="86" t="s">
        <v>41</v>
      </c>
      <c r="H341" s="87" t="s">
        <v>70</v>
      </c>
      <c r="I341" s="86">
        <v>3</v>
      </c>
      <c r="J341" s="86" t="str">
        <f t="shared" si="58"/>
        <v>70-74|3</v>
      </c>
      <c r="K341" s="86">
        <v>1</v>
      </c>
      <c r="L341" s="89" t="s">
        <v>41</v>
      </c>
      <c r="O341" s="87" t="s">
        <v>67</v>
      </c>
      <c r="P341" s="86">
        <v>42</v>
      </c>
      <c r="Q341" s="86" t="str">
        <f t="shared" si="59"/>
        <v>45-54|42</v>
      </c>
      <c r="R341" s="86">
        <v>18</v>
      </c>
      <c r="S341" s="86" t="s">
        <v>58</v>
      </c>
      <c r="V341" s="87" t="s">
        <v>73</v>
      </c>
      <c r="W341" s="86">
        <v>12</v>
      </c>
      <c r="X341" s="86" t="str">
        <f t="shared" si="60"/>
        <v>85-90|12</v>
      </c>
      <c r="Y341" s="86">
        <v>13</v>
      </c>
      <c r="Z341" s="86" t="s">
        <v>53</v>
      </c>
      <c r="AC341" s="87" t="s">
        <v>66</v>
      </c>
      <c r="AD341" s="86">
        <v>46</v>
      </c>
      <c r="AE341" s="86" t="str">
        <f t="shared" si="61"/>
        <v>35-44|46</v>
      </c>
      <c r="AF341" s="86">
        <v>12</v>
      </c>
      <c r="AG341" s="86" t="s">
        <v>52</v>
      </c>
      <c r="AQ341" s="87" t="s">
        <v>66</v>
      </c>
      <c r="AR341" s="86">
        <v>31</v>
      </c>
      <c r="AS341" s="86" t="str">
        <f t="shared" si="62"/>
        <v>35-44|31</v>
      </c>
      <c r="AT341" s="86">
        <v>9</v>
      </c>
      <c r="AU341" s="86" t="s">
        <v>49</v>
      </c>
      <c r="AX341" s="87" t="s">
        <v>73</v>
      </c>
      <c r="AY341" s="86">
        <v>12</v>
      </c>
      <c r="AZ341" s="86" t="str">
        <f t="shared" si="63"/>
        <v>85-90|12</v>
      </c>
      <c r="BA341" s="89">
        <v>15</v>
      </c>
      <c r="BB341" s="86" t="s">
        <v>55</v>
      </c>
      <c r="BE341" s="87" t="s">
        <v>63</v>
      </c>
      <c r="BF341" s="86">
        <v>64</v>
      </c>
      <c r="BG341" s="86" t="str">
        <f t="shared" si="64"/>
        <v>20-24|64</v>
      </c>
      <c r="BH341" s="86">
        <v>8</v>
      </c>
      <c r="BI341" s="86" t="s">
        <v>48</v>
      </c>
    </row>
    <row r="342" spans="1:61">
      <c r="A342" s="87" t="s">
        <v>66</v>
      </c>
      <c r="B342" s="86">
        <v>2</v>
      </c>
      <c r="C342" s="86" t="str">
        <f t="shared" si="57"/>
        <v>35-44|2</v>
      </c>
      <c r="D342" s="86">
        <v>1</v>
      </c>
      <c r="E342" s="86" t="s">
        <v>41</v>
      </c>
      <c r="H342" s="87" t="s">
        <v>70</v>
      </c>
      <c r="I342" s="86">
        <v>4</v>
      </c>
      <c r="J342" s="86" t="str">
        <f t="shared" si="58"/>
        <v>70-74|4</v>
      </c>
      <c r="K342" s="86">
        <v>2</v>
      </c>
      <c r="L342" s="86" t="s">
        <v>42</v>
      </c>
      <c r="O342" s="87" t="s">
        <v>67</v>
      </c>
      <c r="P342" s="86">
        <v>43</v>
      </c>
      <c r="Q342" s="86" t="str">
        <f t="shared" si="59"/>
        <v>45-54|43</v>
      </c>
      <c r="R342" s="86">
        <v>19</v>
      </c>
      <c r="S342" s="86" t="s">
        <v>59</v>
      </c>
      <c r="V342" s="87" t="s">
        <v>73</v>
      </c>
      <c r="W342" s="86">
        <v>13</v>
      </c>
      <c r="X342" s="86" t="str">
        <f t="shared" si="60"/>
        <v>85-90|13</v>
      </c>
      <c r="Y342" s="86">
        <v>13</v>
      </c>
      <c r="Z342" s="86" t="s">
        <v>53</v>
      </c>
      <c r="AC342" s="87" t="s">
        <v>66</v>
      </c>
      <c r="AD342" s="86">
        <v>47</v>
      </c>
      <c r="AE342" s="86" t="str">
        <f t="shared" si="61"/>
        <v>35-44|47</v>
      </c>
      <c r="AF342" s="86">
        <v>12</v>
      </c>
      <c r="AG342" s="86" t="s">
        <v>52</v>
      </c>
      <c r="AQ342" s="87" t="s">
        <v>66</v>
      </c>
      <c r="AR342" s="86">
        <v>32</v>
      </c>
      <c r="AS342" s="86" t="str">
        <f t="shared" si="62"/>
        <v>35-44|32</v>
      </c>
      <c r="AT342" s="86">
        <v>10</v>
      </c>
      <c r="AU342" s="86" t="s">
        <v>50</v>
      </c>
      <c r="AX342" s="87" t="s">
        <v>73</v>
      </c>
      <c r="AY342" s="86">
        <v>13</v>
      </c>
      <c r="AZ342" s="86" t="str">
        <f t="shared" si="63"/>
        <v>85-90|13</v>
      </c>
      <c r="BA342" s="89">
        <v>16</v>
      </c>
      <c r="BB342" s="86" t="s">
        <v>56</v>
      </c>
      <c r="BE342" s="87" t="s">
        <v>63</v>
      </c>
      <c r="BF342" s="86">
        <v>65</v>
      </c>
      <c r="BG342" s="86" t="str">
        <f t="shared" si="64"/>
        <v>20-24|65</v>
      </c>
      <c r="BH342" s="86">
        <v>9</v>
      </c>
      <c r="BI342" s="89" t="s">
        <v>49</v>
      </c>
    </row>
    <row r="343" spans="1:61">
      <c r="A343" s="87" t="s">
        <v>66</v>
      </c>
      <c r="B343" s="86">
        <v>3</v>
      </c>
      <c r="C343" s="86" t="str">
        <f t="shared" si="57"/>
        <v>35-44|3</v>
      </c>
      <c r="D343" s="86">
        <v>1</v>
      </c>
      <c r="E343" s="86" t="s">
        <v>41</v>
      </c>
      <c r="H343" s="87" t="s">
        <v>70</v>
      </c>
      <c r="I343" s="86">
        <v>5</v>
      </c>
      <c r="J343" s="86" t="str">
        <f t="shared" si="58"/>
        <v>70-74|5</v>
      </c>
      <c r="K343" s="86">
        <v>2</v>
      </c>
      <c r="L343" s="86" t="s">
        <v>42</v>
      </c>
      <c r="O343" s="87" t="s">
        <v>67</v>
      </c>
      <c r="P343" s="86">
        <v>44</v>
      </c>
      <c r="Q343" s="86" t="str">
        <f t="shared" si="59"/>
        <v>45-54|44</v>
      </c>
      <c r="R343" s="86">
        <v>19</v>
      </c>
      <c r="S343" s="86" t="s">
        <v>59</v>
      </c>
      <c r="V343" s="87" t="s">
        <v>73</v>
      </c>
      <c r="W343" s="86">
        <v>14</v>
      </c>
      <c r="X343" s="86" t="str">
        <f t="shared" si="60"/>
        <v>85-90|14</v>
      </c>
      <c r="Y343" s="86">
        <v>14</v>
      </c>
      <c r="Z343" s="89" t="s">
        <v>54</v>
      </c>
      <c r="AB343" s="1"/>
      <c r="AC343" s="87" t="s">
        <v>66</v>
      </c>
      <c r="AD343" s="86">
        <v>48</v>
      </c>
      <c r="AE343" s="86" t="str">
        <f t="shared" si="61"/>
        <v>35-44|48</v>
      </c>
      <c r="AF343" s="86">
        <v>13</v>
      </c>
      <c r="AG343" s="86" t="s">
        <v>53</v>
      </c>
      <c r="AQ343" s="87" t="s">
        <v>66</v>
      </c>
      <c r="AR343" s="86">
        <v>33</v>
      </c>
      <c r="AS343" s="86" t="str">
        <f t="shared" si="62"/>
        <v>35-44|33</v>
      </c>
      <c r="AT343" s="86">
        <v>10</v>
      </c>
      <c r="AU343" s="86" t="s">
        <v>50</v>
      </c>
      <c r="AX343" s="87" t="s">
        <v>73</v>
      </c>
      <c r="AY343" s="86">
        <v>14</v>
      </c>
      <c r="AZ343" s="86" t="str">
        <f t="shared" si="63"/>
        <v>85-90|14</v>
      </c>
      <c r="BA343" s="89">
        <v>17</v>
      </c>
      <c r="BB343" s="86" t="s">
        <v>57</v>
      </c>
      <c r="BE343" s="87" t="s">
        <v>63</v>
      </c>
      <c r="BF343" s="86">
        <v>66</v>
      </c>
      <c r="BG343" s="86" t="str">
        <f t="shared" si="64"/>
        <v>20-24|66</v>
      </c>
      <c r="BH343" s="86">
        <v>9</v>
      </c>
      <c r="BI343" s="89" t="s">
        <v>49</v>
      </c>
    </row>
    <row r="344" spans="1:61">
      <c r="A344" s="87" t="s">
        <v>66</v>
      </c>
      <c r="B344" s="86">
        <v>4</v>
      </c>
      <c r="C344" s="86" t="str">
        <f t="shared" si="57"/>
        <v>35-44|4</v>
      </c>
      <c r="D344" s="86">
        <v>1</v>
      </c>
      <c r="E344" s="86" t="s">
        <v>41</v>
      </c>
      <c r="H344" s="87" t="s">
        <v>70</v>
      </c>
      <c r="I344" s="86">
        <v>6</v>
      </c>
      <c r="J344" s="86" t="str">
        <f t="shared" si="58"/>
        <v>70-74|6</v>
      </c>
      <c r="K344" s="86">
        <v>3</v>
      </c>
      <c r="L344" s="86" t="s">
        <v>43</v>
      </c>
      <c r="O344" s="87" t="s">
        <v>67</v>
      </c>
      <c r="P344" s="86">
        <v>45</v>
      </c>
      <c r="Q344" s="86" t="str">
        <f t="shared" si="59"/>
        <v>45-54|45</v>
      </c>
      <c r="R344" s="86">
        <v>19</v>
      </c>
      <c r="S344" s="86" t="s">
        <v>59</v>
      </c>
      <c r="V344" s="87" t="s">
        <v>73</v>
      </c>
      <c r="W344" s="86">
        <v>15</v>
      </c>
      <c r="X344" s="86" t="str">
        <f t="shared" si="60"/>
        <v>85-90|15</v>
      </c>
      <c r="Y344" s="86">
        <v>14</v>
      </c>
      <c r="Z344" s="89" t="s">
        <v>54</v>
      </c>
      <c r="AC344" s="87" t="s">
        <v>66</v>
      </c>
      <c r="AD344" s="86">
        <v>49</v>
      </c>
      <c r="AE344" s="86" t="str">
        <f t="shared" si="61"/>
        <v>35-44|49</v>
      </c>
      <c r="AF344" s="86">
        <v>13</v>
      </c>
      <c r="AG344" s="86" t="s">
        <v>53</v>
      </c>
      <c r="AQ344" s="87" t="s">
        <v>66</v>
      </c>
      <c r="AR344" s="86">
        <v>34</v>
      </c>
      <c r="AS344" s="86" t="str">
        <f t="shared" si="62"/>
        <v>35-44|34</v>
      </c>
      <c r="AT344" s="86">
        <v>11</v>
      </c>
      <c r="AU344" s="86" t="s">
        <v>51</v>
      </c>
      <c r="AX344" s="87" t="s">
        <v>73</v>
      </c>
      <c r="AY344" s="86">
        <v>15</v>
      </c>
      <c r="AZ344" s="86" t="str">
        <f t="shared" si="63"/>
        <v>85-90|15</v>
      </c>
      <c r="BA344" s="89">
        <v>18</v>
      </c>
      <c r="BB344" s="86" t="s">
        <v>58</v>
      </c>
      <c r="BE344" s="87" t="s">
        <v>63</v>
      </c>
      <c r="BF344" s="86">
        <v>67</v>
      </c>
      <c r="BG344" s="86" t="str">
        <f t="shared" si="64"/>
        <v>20-24|67</v>
      </c>
      <c r="BH344" s="86">
        <v>9</v>
      </c>
      <c r="BI344" s="89" t="s">
        <v>49</v>
      </c>
    </row>
    <row r="345" spans="1:61">
      <c r="A345" s="87" t="s">
        <v>66</v>
      </c>
      <c r="B345" s="86">
        <v>5</v>
      </c>
      <c r="C345" s="86" t="str">
        <f t="shared" si="57"/>
        <v>35-44|5</v>
      </c>
      <c r="D345" s="86">
        <v>2</v>
      </c>
      <c r="E345" s="86" t="s">
        <v>42</v>
      </c>
      <c r="H345" s="87" t="s">
        <v>70</v>
      </c>
      <c r="I345" s="86">
        <v>7</v>
      </c>
      <c r="J345" s="86" t="str">
        <f t="shared" si="58"/>
        <v>70-74|7</v>
      </c>
      <c r="K345" s="86">
        <v>3</v>
      </c>
      <c r="L345" s="86" t="s">
        <v>43</v>
      </c>
      <c r="O345" s="87" t="s">
        <v>67</v>
      </c>
      <c r="P345" s="86">
        <v>46</v>
      </c>
      <c r="Q345" s="86" t="str">
        <f t="shared" si="59"/>
        <v>45-54|46</v>
      </c>
      <c r="R345" s="86">
        <v>19</v>
      </c>
      <c r="S345" s="86" t="s">
        <v>59</v>
      </c>
      <c r="V345" s="87" t="s">
        <v>73</v>
      </c>
      <c r="W345" s="86">
        <v>16</v>
      </c>
      <c r="X345" s="86" t="str">
        <f t="shared" si="60"/>
        <v>85-90|16</v>
      </c>
      <c r="Y345" s="86">
        <v>15</v>
      </c>
      <c r="Z345" s="86" t="s">
        <v>55</v>
      </c>
      <c r="AC345" s="87" t="s">
        <v>66</v>
      </c>
      <c r="AD345" s="86">
        <v>50</v>
      </c>
      <c r="AE345" s="86" t="str">
        <f t="shared" si="61"/>
        <v>35-44|50</v>
      </c>
      <c r="AF345" s="86">
        <v>14</v>
      </c>
      <c r="AG345" s="86" t="s">
        <v>54</v>
      </c>
      <c r="AQ345" s="87" t="s">
        <v>66</v>
      </c>
      <c r="AR345" s="86">
        <v>35</v>
      </c>
      <c r="AS345" s="86" t="str">
        <f t="shared" si="62"/>
        <v>35-44|35</v>
      </c>
      <c r="AT345" s="86">
        <v>11</v>
      </c>
      <c r="AU345" s="86" t="s">
        <v>51</v>
      </c>
      <c r="AX345" s="87" t="s">
        <v>73</v>
      </c>
      <c r="AY345" s="86">
        <v>16</v>
      </c>
      <c r="AZ345" s="86" t="str">
        <f t="shared" si="63"/>
        <v>85-90|16</v>
      </c>
      <c r="BA345" s="89">
        <v>18</v>
      </c>
      <c r="BB345" s="86" t="s">
        <v>58</v>
      </c>
      <c r="BE345" s="87" t="s">
        <v>63</v>
      </c>
      <c r="BF345" s="86">
        <v>68</v>
      </c>
      <c r="BG345" s="86" t="str">
        <f t="shared" si="64"/>
        <v>20-24|68</v>
      </c>
      <c r="BH345" s="86">
        <v>9</v>
      </c>
      <c r="BI345" s="89" t="s">
        <v>49</v>
      </c>
    </row>
    <row r="346" spans="1:61">
      <c r="A346" s="87" t="s">
        <v>66</v>
      </c>
      <c r="B346" s="86">
        <v>6</v>
      </c>
      <c r="C346" s="86" t="str">
        <f t="shared" si="57"/>
        <v>35-44|6</v>
      </c>
      <c r="D346" s="86">
        <v>2</v>
      </c>
      <c r="E346" s="86" t="s">
        <v>42</v>
      </c>
      <c r="H346" s="87" t="s">
        <v>70</v>
      </c>
      <c r="I346" s="86">
        <v>8</v>
      </c>
      <c r="J346" s="86" t="str">
        <f t="shared" si="58"/>
        <v>70-74|8</v>
      </c>
      <c r="K346" s="86">
        <v>3</v>
      </c>
      <c r="L346" s="86" t="s">
        <v>43</v>
      </c>
      <c r="O346" s="87" t="s">
        <v>67</v>
      </c>
      <c r="P346" s="86">
        <v>47</v>
      </c>
      <c r="Q346" s="86" t="str">
        <f t="shared" si="59"/>
        <v>45-54|47</v>
      </c>
      <c r="R346" s="86">
        <v>19</v>
      </c>
      <c r="S346" s="86" t="s">
        <v>59</v>
      </c>
      <c r="V346" s="87" t="s">
        <v>73</v>
      </c>
      <c r="W346" s="86">
        <v>17</v>
      </c>
      <c r="X346" s="86" t="str">
        <f t="shared" si="60"/>
        <v>85-90|17</v>
      </c>
      <c r="Y346" s="86">
        <v>15</v>
      </c>
      <c r="Z346" s="86" t="s">
        <v>55</v>
      </c>
      <c r="AC346" s="87" t="s">
        <v>66</v>
      </c>
      <c r="AD346" s="86">
        <v>51</v>
      </c>
      <c r="AE346" s="86" t="str">
        <f t="shared" si="61"/>
        <v>35-44|51</v>
      </c>
      <c r="AF346" s="86">
        <v>14</v>
      </c>
      <c r="AG346" s="86" t="s">
        <v>54</v>
      </c>
      <c r="AQ346" s="87" t="s">
        <v>66</v>
      </c>
      <c r="AR346" s="86">
        <v>36</v>
      </c>
      <c r="AS346" s="86" t="str">
        <f t="shared" si="62"/>
        <v>35-44|36</v>
      </c>
      <c r="AT346" s="86">
        <v>11</v>
      </c>
      <c r="AU346" s="86" t="s">
        <v>51</v>
      </c>
      <c r="AX346" s="87" t="s">
        <v>73</v>
      </c>
      <c r="AY346" s="86">
        <v>17</v>
      </c>
      <c r="AZ346" s="86" t="str">
        <f t="shared" si="63"/>
        <v>85-90|17</v>
      </c>
      <c r="BA346" s="89">
        <v>19</v>
      </c>
      <c r="BB346" s="86" t="s">
        <v>59</v>
      </c>
      <c r="BE346" s="87" t="s">
        <v>63</v>
      </c>
      <c r="BF346" s="86">
        <v>69</v>
      </c>
      <c r="BG346" s="86" t="str">
        <f t="shared" si="64"/>
        <v>20-24|69</v>
      </c>
      <c r="BH346" s="86">
        <v>9</v>
      </c>
      <c r="BI346" s="89" t="s">
        <v>49</v>
      </c>
    </row>
    <row r="347" spans="1:61">
      <c r="A347" s="87" t="s">
        <v>66</v>
      </c>
      <c r="B347" s="86">
        <v>7</v>
      </c>
      <c r="C347" s="86" t="str">
        <f t="shared" si="57"/>
        <v>35-44|7</v>
      </c>
      <c r="D347" s="86">
        <v>2</v>
      </c>
      <c r="E347" s="86" t="s">
        <v>42</v>
      </c>
      <c r="H347" s="87" t="s">
        <v>70</v>
      </c>
      <c r="I347" s="86">
        <v>9</v>
      </c>
      <c r="J347" s="86" t="str">
        <f t="shared" si="58"/>
        <v>70-74|9</v>
      </c>
      <c r="K347" s="86">
        <v>4</v>
      </c>
      <c r="L347" s="86" t="s">
        <v>44</v>
      </c>
      <c r="O347" s="87" t="s">
        <v>67</v>
      </c>
      <c r="P347" s="86">
        <v>48</v>
      </c>
      <c r="Q347" s="86" t="str">
        <f t="shared" si="59"/>
        <v>45-54|48</v>
      </c>
      <c r="R347" s="86">
        <v>19</v>
      </c>
      <c r="S347" s="86" t="s">
        <v>59</v>
      </c>
      <c r="V347" s="87" t="s">
        <v>73</v>
      </c>
      <c r="W347" s="86">
        <v>18</v>
      </c>
      <c r="X347" s="86" t="str">
        <f t="shared" si="60"/>
        <v>85-90|18</v>
      </c>
      <c r="Y347" s="86">
        <v>16</v>
      </c>
      <c r="Z347" s="86" t="s">
        <v>56</v>
      </c>
      <c r="AC347" s="87" t="s">
        <v>66</v>
      </c>
      <c r="AD347" s="86">
        <v>52</v>
      </c>
      <c r="AE347" s="86" t="str">
        <f t="shared" si="61"/>
        <v>35-44|52</v>
      </c>
      <c r="AF347" s="86">
        <v>14</v>
      </c>
      <c r="AG347" s="86" t="s">
        <v>54</v>
      </c>
      <c r="AQ347" s="87" t="s">
        <v>66</v>
      </c>
      <c r="AR347" s="86">
        <v>37</v>
      </c>
      <c r="AS347" s="86" t="str">
        <f t="shared" si="62"/>
        <v>35-44|37</v>
      </c>
      <c r="AT347" s="86">
        <v>12</v>
      </c>
      <c r="AU347" s="86" t="s">
        <v>52</v>
      </c>
      <c r="AX347" s="87" t="s">
        <v>73</v>
      </c>
      <c r="AY347" s="86">
        <v>18</v>
      </c>
      <c r="AZ347" s="86" t="str">
        <f t="shared" si="63"/>
        <v>85-90|18</v>
      </c>
      <c r="BA347" s="89">
        <v>19</v>
      </c>
      <c r="BB347" s="86" t="s">
        <v>59</v>
      </c>
      <c r="BE347" s="87" t="s">
        <v>63</v>
      </c>
      <c r="BF347" s="86">
        <v>70</v>
      </c>
      <c r="BG347" s="86" t="str">
        <f t="shared" si="64"/>
        <v>20-24|70</v>
      </c>
      <c r="BH347" s="86">
        <v>9</v>
      </c>
      <c r="BI347" s="89" t="s">
        <v>49</v>
      </c>
    </row>
    <row r="348" spans="1:61">
      <c r="A348" s="87" t="s">
        <v>66</v>
      </c>
      <c r="B348" s="86">
        <v>8</v>
      </c>
      <c r="C348" s="86" t="str">
        <f t="shared" si="57"/>
        <v>35-44|8</v>
      </c>
      <c r="D348" s="86">
        <v>3</v>
      </c>
      <c r="E348" s="86" t="s">
        <v>43</v>
      </c>
      <c r="H348" s="87" t="s">
        <v>70</v>
      </c>
      <c r="I348" s="86">
        <v>10</v>
      </c>
      <c r="J348" s="86" t="str">
        <f t="shared" si="58"/>
        <v>70-74|10</v>
      </c>
      <c r="K348" s="86">
        <v>4</v>
      </c>
      <c r="L348" s="86" t="s">
        <v>44</v>
      </c>
      <c r="O348" s="93" t="s">
        <v>68</v>
      </c>
      <c r="P348" s="86">
        <v>0</v>
      </c>
      <c r="Q348" s="86" t="str">
        <f t="shared" si="59"/>
        <v>55-64|0</v>
      </c>
      <c r="R348" s="86">
        <v>1</v>
      </c>
      <c r="S348" s="86" t="s">
        <v>41</v>
      </c>
      <c r="V348" s="87" t="s">
        <v>73</v>
      </c>
      <c r="W348" s="86">
        <v>19</v>
      </c>
      <c r="X348" s="86" t="str">
        <f t="shared" si="60"/>
        <v>85-90|19</v>
      </c>
      <c r="Y348" s="86">
        <v>16</v>
      </c>
      <c r="Z348" s="86" t="s">
        <v>56</v>
      </c>
      <c r="AC348" s="87" t="s">
        <v>66</v>
      </c>
      <c r="AD348" s="86">
        <v>53</v>
      </c>
      <c r="AE348" s="86" t="str">
        <f t="shared" si="61"/>
        <v>35-44|53</v>
      </c>
      <c r="AF348" s="86">
        <v>15</v>
      </c>
      <c r="AG348" s="86" t="s">
        <v>55</v>
      </c>
      <c r="AQ348" s="87" t="s">
        <v>66</v>
      </c>
      <c r="AR348" s="86">
        <v>38</v>
      </c>
      <c r="AS348" s="86" t="str">
        <f t="shared" si="62"/>
        <v>35-44|38</v>
      </c>
      <c r="AT348" s="86">
        <v>12</v>
      </c>
      <c r="AU348" s="86" t="s">
        <v>52</v>
      </c>
      <c r="AX348" s="87" t="s">
        <v>73</v>
      </c>
      <c r="AY348" s="86">
        <v>19</v>
      </c>
      <c r="AZ348" s="86" t="str">
        <f t="shared" si="63"/>
        <v>85-90|19</v>
      </c>
      <c r="BA348" s="89">
        <v>19</v>
      </c>
      <c r="BB348" s="86" t="s">
        <v>59</v>
      </c>
      <c r="BE348" s="87" t="s">
        <v>63</v>
      </c>
      <c r="BF348" s="86">
        <v>71</v>
      </c>
      <c r="BG348" s="86" t="str">
        <f t="shared" si="64"/>
        <v>20-24|71</v>
      </c>
      <c r="BH348" s="86">
        <v>10</v>
      </c>
      <c r="BI348" s="86" t="s">
        <v>50</v>
      </c>
    </row>
    <row r="349" spans="1:61">
      <c r="A349" s="87" t="s">
        <v>66</v>
      </c>
      <c r="B349" s="86">
        <v>9</v>
      </c>
      <c r="C349" s="86" t="str">
        <f t="shared" si="57"/>
        <v>35-44|9</v>
      </c>
      <c r="D349" s="86">
        <v>3</v>
      </c>
      <c r="E349" s="86" t="s">
        <v>43</v>
      </c>
      <c r="H349" s="87" t="s">
        <v>70</v>
      </c>
      <c r="I349" s="86">
        <v>11</v>
      </c>
      <c r="J349" s="86" t="str">
        <f t="shared" si="58"/>
        <v>70-74|11</v>
      </c>
      <c r="K349" s="86">
        <v>5</v>
      </c>
      <c r="L349" s="86" t="s">
        <v>45</v>
      </c>
      <c r="O349" s="87" t="s">
        <v>68</v>
      </c>
      <c r="P349" s="86">
        <v>1</v>
      </c>
      <c r="Q349" s="86" t="str">
        <f t="shared" si="59"/>
        <v>55-64|1</v>
      </c>
      <c r="R349" s="86">
        <v>1</v>
      </c>
      <c r="S349" s="86" t="s">
        <v>41</v>
      </c>
      <c r="V349" s="87" t="s">
        <v>73</v>
      </c>
      <c r="W349" s="86">
        <v>20</v>
      </c>
      <c r="X349" s="86" t="str">
        <f t="shared" si="60"/>
        <v>85-90|20</v>
      </c>
      <c r="Y349" s="86">
        <v>17</v>
      </c>
      <c r="Z349" s="86" t="s">
        <v>57</v>
      </c>
      <c r="AC349" s="87" t="s">
        <v>66</v>
      </c>
      <c r="AD349" s="86">
        <v>54</v>
      </c>
      <c r="AE349" s="86" t="str">
        <f t="shared" si="61"/>
        <v>35-44|54</v>
      </c>
      <c r="AF349" s="86">
        <v>16</v>
      </c>
      <c r="AG349" s="86" t="s">
        <v>56</v>
      </c>
      <c r="AQ349" s="87" t="s">
        <v>66</v>
      </c>
      <c r="AR349" s="86">
        <v>39</v>
      </c>
      <c r="AS349" s="86" t="str">
        <f t="shared" si="62"/>
        <v>35-44|39</v>
      </c>
      <c r="AT349" s="86">
        <v>12</v>
      </c>
      <c r="AU349" s="86" t="s">
        <v>52</v>
      </c>
      <c r="AX349" s="87" t="s">
        <v>73</v>
      </c>
      <c r="AY349" s="86">
        <v>20</v>
      </c>
      <c r="AZ349" s="86" t="str">
        <f t="shared" si="63"/>
        <v>85-90|20</v>
      </c>
      <c r="BA349" s="89">
        <v>19</v>
      </c>
      <c r="BB349" s="86" t="s">
        <v>59</v>
      </c>
      <c r="BE349" s="87" t="s">
        <v>63</v>
      </c>
      <c r="BF349" s="86">
        <v>72</v>
      </c>
      <c r="BG349" s="86" t="str">
        <f t="shared" si="64"/>
        <v>20-24|72</v>
      </c>
      <c r="BH349" s="86">
        <v>10</v>
      </c>
      <c r="BI349" s="86" t="s">
        <v>50</v>
      </c>
    </row>
    <row r="350" spans="1:61">
      <c r="A350" s="87" t="s">
        <v>66</v>
      </c>
      <c r="B350" s="86">
        <v>10</v>
      </c>
      <c r="C350" s="86" t="str">
        <f t="shared" si="57"/>
        <v>35-44|10</v>
      </c>
      <c r="D350" s="86">
        <v>3</v>
      </c>
      <c r="E350" s="86" t="s">
        <v>43</v>
      </c>
      <c r="H350" s="87" t="s">
        <v>70</v>
      </c>
      <c r="I350" s="86">
        <v>12</v>
      </c>
      <c r="J350" s="86" t="str">
        <f t="shared" si="58"/>
        <v>70-74|12</v>
      </c>
      <c r="K350" s="86">
        <v>5</v>
      </c>
      <c r="L350" s="86" t="s">
        <v>45</v>
      </c>
      <c r="O350" s="87" t="s">
        <v>68</v>
      </c>
      <c r="P350" s="86">
        <v>2</v>
      </c>
      <c r="Q350" s="86" t="str">
        <f t="shared" si="59"/>
        <v>55-64|2</v>
      </c>
      <c r="R350" s="86">
        <v>1</v>
      </c>
      <c r="S350" s="86" t="s">
        <v>41</v>
      </c>
      <c r="V350" s="87" t="s">
        <v>73</v>
      </c>
      <c r="W350" s="86">
        <v>21</v>
      </c>
      <c r="X350" s="86" t="str">
        <f t="shared" si="60"/>
        <v>85-90|21</v>
      </c>
      <c r="Y350" s="86">
        <v>17</v>
      </c>
      <c r="Z350" s="86" t="s">
        <v>57</v>
      </c>
      <c r="AC350" s="87" t="s">
        <v>66</v>
      </c>
      <c r="AD350" s="86">
        <v>55</v>
      </c>
      <c r="AE350" s="86" t="str">
        <f t="shared" si="61"/>
        <v>35-44|55</v>
      </c>
      <c r="AF350" s="86">
        <v>17</v>
      </c>
      <c r="AG350" s="86" t="s">
        <v>57</v>
      </c>
      <c r="AQ350" s="87" t="s">
        <v>66</v>
      </c>
      <c r="AR350" s="86">
        <v>40</v>
      </c>
      <c r="AS350" s="86" t="str">
        <f t="shared" si="62"/>
        <v>35-44|40</v>
      </c>
      <c r="AT350" s="86">
        <v>13</v>
      </c>
      <c r="AU350" s="86" t="s">
        <v>53</v>
      </c>
      <c r="AX350" s="87" t="s">
        <v>73</v>
      </c>
      <c r="AY350" s="86">
        <v>21</v>
      </c>
      <c r="AZ350" s="86" t="str">
        <f t="shared" si="63"/>
        <v>85-90|21</v>
      </c>
      <c r="BA350" s="89">
        <v>19</v>
      </c>
      <c r="BB350" s="86" t="s">
        <v>59</v>
      </c>
      <c r="BE350" s="87" t="s">
        <v>63</v>
      </c>
      <c r="BF350" s="86">
        <v>73</v>
      </c>
      <c r="BG350" s="86" t="str">
        <f t="shared" si="64"/>
        <v>20-24|73</v>
      </c>
      <c r="BH350" s="86">
        <v>10</v>
      </c>
      <c r="BI350" s="86" t="s">
        <v>50</v>
      </c>
    </row>
    <row r="351" spans="1:61">
      <c r="A351" s="87" t="s">
        <v>66</v>
      </c>
      <c r="B351" s="86">
        <v>11</v>
      </c>
      <c r="C351" s="86" t="str">
        <f t="shared" si="57"/>
        <v>35-44|11</v>
      </c>
      <c r="D351" s="86">
        <v>3</v>
      </c>
      <c r="E351" s="86" t="s">
        <v>43</v>
      </c>
      <c r="H351" s="87" t="s">
        <v>70</v>
      </c>
      <c r="I351" s="86">
        <v>13</v>
      </c>
      <c r="J351" s="86" t="str">
        <f t="shared" si="58"/>
        <v>70-74|13</v>
      </c>
      <c r="K351" s="86">
        <v>5</v>
      </c>
      <c r="L351" s="86" t="s">
        <v>45</v>
      </c>
      <c r="O351" s="87" t="s">
        <v>68</v>
      </c>
      <c r="P351" s="86">
        <v>3</v>
      </c>
      <c r="Q351" s="86" t="str">
        <f t="shared" si="59"/>
        <v>55-64|3</v>
      </c>
      <c r="R351" s="86">
        <v>1</v>
      </c>
      <c r="S351" s="86" t="s">
        <v>41</v>
      </c>
      <c r="V351" s="87" t="s">
        <v>73</v>
      </c>
      <c r="W351" s="86">
        <v>22</v>
      </c>
      <c r="X351" s="86" t="str">
        <f t="shared" si="60"/>
        <v>85-90|22</v>
      </c>
      <c r="Y351" s="86">
        <v>18</v>
      </c>
      <c r="Z351" s="86" t="s">
        <v>58</v>
      </c>
      <c r="AC351" s="87" t="s">
        <v>66</v>
      </c>
      <c r="AD351" s="86">
        <v>56</v>
      </c>
      <c r="AE351" s="86" t="str">
        <f t="shared" si="61"/>
        <v>35-44|56</v>
      </c>
      <c r="AF351" s="86">
        <v>18</v>
      </c>
      <c r="AG351" s="86" t="s">
        <v>58</v>
      </c>
      <c r="AQ351" s="87" t="s">
        <v>66</v>
      </c>
      <c r="AR351" s="86">
        <v>41</v>
      </c>
      <c r="AS351" s="86" t="str">
        <f t="shared" si="62"/>
        <v>35-44|41</v>
      </c>
      <c r="AT351" s="86">
        <v>13</v>
      </c>
      <c r="AU351" s="86" t="s">
        <v>53</v>
      </c>
      <c r="AX351" s="87" t="s">
        <v>73</v>
      </c>
      <c r="AY351" s="86">
        <v>22</v>
      </c>
      <c r="AZ351" s="86" t="str">
        <f t="shared" si="63"/>
        <v>85-90|22</v>
      </c>
      <c r="BA351" s="89">
        <v>19</v>
      </c>
      <c r="BB351" s="86" t="s">
        <v>59</v>
      </c>
      <c r="BE351" s="87" t="s">
        <v>63</v>
      </c>
      <c r="BF351" s="86">
        <v>74</v>
      </c>
      <c r="BG351" s="86" t="str">
        <f t="shared" si="64"/>
        <v>20-24|74</v>
      </c>
      <c r="BH351" s="86">
        <v>10</v>
      </c>
      <c r="BI351" s="86" t="s">
        <v>50</v>
      </c>
    </row>
    <row r="352" spans="1:61">
      <c r="A352" s="87" t="s">
        <v>66</v>
      </c>
      <c r="B352" s="86">
        <v>12</v>
      </c>
      <c r="C352" s="86" t="str">
        <f t="shared" si="57"/>
        <v>35-44|12</v>
      </c>
      <c r="D352" s="86">
        <v>4</v>
      </c>
      <c r="E352" s="86" t="s">
        <v>44</v>
      </c>
      <c r="H352" s="87" t="s">
        <v>70</v>
      </c>
      <c r="I352" s="86">
        <v>14</v>
      </c>
      <c r="J352" s="86" t="str">
        <f t="shared" si="58"/>
        <v>70-74|14</v>
      </c>
      <c r="K352" s="86">
        <v>6</v>
      </c>
      <c r="L352" s="86" t="s">
        <v>46</v>
      </c>
      <c r="O352" s="87" t="s">
        <v>68</v>
      </c>
      <c r="P352" s="86">
        <v>4</v>
      </c>
      <c r="Q352" s="86" t="str">
        <f t="shared" si="59"/>
        <v>55-64|4</v>
      </c>
      <c r="R352" s="86">
        <v>1</v>
      </c>
      <c r="S352" s="86" t="s">
        <v>41</v>
      </c>
      <c r="V352" s="87" t="s">
        <v>73</v>
      </c>
      <c r="W352" s="86">
        <v>23</v>
      </c>
      <c r="X352" s="86" t="str">
        <f t="shared" si="60"/>
        <v>85-90|23</v>
      </c>
      <c r="Y352" s="86">
        <v>18</v>
      </c>
      <c r="Z352" s="86" t="s">
        <v>58</v>
      </c>
      <c r="AC352" s="87" t="s">
        <v>66</v>
      </c>
      <c r="AD352" s="86">
        <v>57</v>
      </c>
      <c r="AE352" s="86" t="str">
        <f t="shared" si="61"/>
        <v>35-44|57</v>
      </c>
      <c r="AF352" s="86">
        <v>19</v>
      </c>
      <c r="AG352" s="86" t="s">
        <v>59</v>
      </c>
      <c r="AQ352" s="87" t="s">
        <v>66</v>
      </c>
      <c r="AR352" s="86">
        <v>42</v>
      </c>
      <c r="AS352" s="86" t="str">
        <f t="shared" si="62"/>
        <v>35-44|42</v>
      </c>
      <c r="AT352" s="86">
        <v>14</v>
      </c>
      <c r="AU352" s="86" t="s">
        <v>54</v>
      </c>
      <c r="AX352" s="87" t="s">
        <v>73</v>
      </c>
      <c r="AY352" s="86">
        <v>23</v>
      </c>
      <c r="AZ352" s="86" t="str">
        <f t="shared" si="63"/>
        <v>85-90|23</v>
      </c>
      <c r="BA352" s="89">
        <v>19</v>
      </c>
      <c r="BB352" s="86" t="s">
        <v>59</v>
      </c>
      <c r="BE352" s="87" t="s">
        <v>63</v>
      </c>
      <c r="BF352" s="86">
        <v>75</v>
      </c>
      <c r="BG352" s="86" t="str">
        <f t="shared" si="64"/>
        <v>20-24|75</v>
      </c>
      <c r="BH352" s="86">
        <v>10</v>
      </c>
      <c r="BI352" s="86" t="s">
        <v>50</v>
      </c>
    </row>
    <row r="353" spans="1:61">
      <c r="A353" s="87" t="s">
        <v>66</v>
      </c>
      <c r="B353" s="86">
        <v>13</v>
      </c>
      <c r="C353" s="86" t="str">
        <f t="shared" si="57"/>
        <v>35-44|13</v>
      </c>
      <c r="D353" s="86">
        <v>4</v>
      </c>
      <c r="E353" s="86" t="s">
        <v>44</v>
      </c>
      <c r="H353" s="87" t="s">
        <v>70</v>
      </c>
      <c r="I353" s="86">
        <v>15</v>
      </c>
      <c r="J353" s="86" t="str">
        <f t="shared" si="58"/>
        <v>70-74|15</v>
      </c>
      <c r="K353" s="86">
        <v>6</v>
      </c>
      <c r="L353" s="86" t="s">
        <v>46</v>
      </c>
      <c r="O353" s="87" t="s">
        <v>68</v>
      </c>
      <c r="P353" s="86">
        <v>5</v>
      </c>
      <c r="Q353" s="86" t="str">
        <f t="shared" si="59"/>
        <v>55-64|5</v>
      </c>
      <c r="R353" s="86">
        <v>1</v>
      </c>
      <c r="S353" s="86" t="s">
        <v>41</v>
      </c>
      <c r="V353" s="87" t="s">
        <v>73</v>
      </c>
      <c r="W353" s="86">
        <v>24</v>
      </c>
      <c r="X353" s="86" t="str">
        <f t="shared" si="60"/>
        <v>85-90|24</v>
      </c>
      <c r="Y353" s="86">
        <v>19</v>
      </c>
      <c r="Z353" s="89" t="s">
        <v>59</v>
      </c>
      <c r="AC353" s="93" t="s">
        <v>67</v>
      </c>
      <c r="AD353" s="86">
        <v>0</v>
      </c>
      <c r="AE353" s="86" t="str">
        <f t="shared" si="61"/>
        <v>45-54|0</v>
      </c>
      <c r="AF353" s="86">
        <v>1</v>
      </c>
      <c r="AG353" s="86" t="s">
        <v>41</v>
      </c>
      <c r="AQ353" s="87" t="s">
        <v>66</v>
      </c>
      <c r="AR353" s="86">
        <v>43</v>
      </c>
      <c r="AS353" s="86" t="str">
        <f t="shared" si="62"/>
        <v>35-44|43</v>
      </c>
      <c r="AT353" s="86">
        <v>14</v>
      </c>
      <c r="AU353" s="86" t="s">
        <v>54</v>
      </c>
      <c r="AX353" s="87" t="s">
        <v>73</v>
      </c>
      <c r="AY353" s="86">
        <v>24</v>
      </c>
      <c r="AZ353" s="86" t="str">
        <f t="shared" si="63"/>
        <v>85-90|24</v>
      </c>
      <c r="BA353" s="89">
        <v>19</v>
      </c>
      <c r="BB353" s="86" t="s">
        <v>59</v>
      </c>
      <c r="BE353" s="87" t="s">
        <v>63</v>
      </c>
      <c r="BF353" s="86">
        <v>76</v>
      </c>
      <c r="BG353" s="86" t="str">
        <f t="shared" si="64"/>
        <v>20-24|76</v>
      </c>
      <c r="BH353" s="86">
        <v>11</v>
      </c>
      <c r="BI353" s="86" t="s">
        <v>51</v>
      </c>
    </row>
    <row r="354" spans="1:61">
      <c r="A354" s="87" t="s">
        <v>66</v>
      </c>
      <c r="B354" s="86">
        <v>14</v>
      </c>
      <c r="C354" s="86" t="str">
        <f t="shared" si="57"/>
        <v>35-44|14</v>
      </c>
      <c r="D354" s="86">
        <v>4</v>
      </c>
      <c r="E354" s="86" t="s">
        <v>44</v>
      </c>
      <c r="H354" s="87" t="s">
        <v>70</v>
      </c>
      <c r="I354" s="86">
        <v>16</v>
      </c>
      <c r="J354" s="86" t="str">
        <f t="shared" si="58"/>
        <v>70-74|16</v>
      </c>
      <c r="K354" s="86">
        <v>7</v>
      </c>
      <c r="L354" s="86" t="s">
        <v>47</v>
      </c>
      <c r="O354" s="87" t="s">
        <v>68</v>
      </c>
      <c r="P354" s="86">
        <v>6</v>
      </c>
      <c r="Q354" s="86" t="str">
        <f t="shared" si="59"/>
        <v>55-64|6</v>
      </c>
      <c r="R354" s="86">
        <v>1</v>
      </c>
      <c r="S354" s="86" t="s">
        <v>41</v>
      </c>
      <c r="V354" s="87" t="s">
        <v>73</v>
      </c>
      <c r="W354" s="86">
        <v>25</v>
      </c>
      <c r="X354" s="86" t="str">
        <f t="shared" si="60"/>
        <v>85-90|25</v>
      </c>
      <c r="Y354" s="86">
        <v>19</v>
      </c>
      <c r="Z354" s="89" t="s">
        <v>59</v>
      </c>
      <c r="AC354" s="87" t="s">
        <v>67</v>
      </c>
      <c r="AD354" s="86">
        <v>1</v>
      </c>
      <c r="AE354" s="86" t="str">
        <f t="shared" si="61"/>
        <v>45-54|1</v>
      </c>
      <c r="AF354" s="86">
        <v>1</v>
      </c>
      <c r="AG354" s="86" t="s">
        <v>41</v>
      </c>
      <c r="AQ354" s="87" t="s">
        <v>66</v>
      </c>
      <c r="AR354" s="86">
        <v>44</v>
      </c>
      <c r="AS354" s="86" t="str">
        <f t="shared" si="62"/>
        <v>35-44|44</v>
      </c>
      <c r="AT354" s="86">
        <v>15</v>
      </c>
      <c r="AU354" s="86" t="s">
        <v>55</v>
      </c>
      <c r="AX354" s="87" t="s">
        <v>73</v>
      </c>
      <c r="AY354" s="86">
        <v>25</v>
      </c>
      <c r="AZ354" s="86" t="str">
        <f t="shared" si="63"/>
        <v>85-90|25</v>
      </c>
      <c r="BA354" s="89">
        <v>19</v>
      </c>
      <c r="BB354" s="89" t="s">
        <v>59</v>
      </c>
      <c r="BE354" s="87" t="s">
        <v>63</v>
      </c>
      <c r="BF354" s="86">
        <v>77</v>
      </c>
      <c r="BG354" s="86" t="str">
        <f t="shared" si="64"/>
        <v>20-24|77</v>
      </c>
      <c r="BH354" s="86">
        <v>11</v>
      </c>
      <c r="BI354" s="86" t="s">
        <v>51</v>
      </c>
    </row>
    <row r="355" spans="1:61">
      <c r="A355" s="87" t="s">
        <v>66</v>
      </c>
      <c r="B355" s="86">
        <v>15</v>
      </c>
      <c r="C355" s="86" t="str">
        <f t="shared" si="57"/>
        <v>35-44|15</v>
      </c>
      <c r="D355" s="86">
        <v>4</v>
      </c>
      <c r="E355" s="86" t="s">
        <v>44</v>
      </c>
      <c r="H355" s="87" t="s">
        <v>70</v>
      </c>
      <c r="I355" s="86">
        <v>17</v>
      </c>
      <c r="J355" s="86" t="str">
        <f t="shared" si="58"/>
        <v>70-74|17</v>
      </c>
      <c r="K355" s="86">
        <v>7</v>
      </c>
      <c r="L355" s="86" t="s">
        <v>47</v>
      </c>
      <c r="O355" s="87" t="s">
        <v>68</v>
      </c>
      <c r="P355" s="86">
        <v>7</v>
      </c>
      <c r="Q355" s="86" t="str">
        <f t="shared" si="59"/>
        <v>55-64|7</v>
      </c>
      <c r="R355" s="86">
        <v>1</v>
      </c>
      <c r="S355" s="86" t="s">
        <v>41</v>
      </c>
      <c r="V355" s="87" t="s">
        <v>73</v>
      </c>
      <c r="W355" s="86">
        <v>26</v>
      </c>
      <c r="X355" s="86" t="str">
        <f t="shared" si="60"/>
        <v>85-90|26</v>
      </c>
      <c r="Y355" s="86">
        <v>19</v>
      </c>
      <c r="Z355" s="89" t="s">
        <v>59</v>
      </c>
      <c r="AC355" s="87" t="s">
        <v>67</v>
      </c>
      <c r="AD355" s="86">
        <v>2</v>
      </c>
      <c r="AE355" s="86" t="str">
        <f t="shared" si="61"/>
        <v>45-54|2</v>
      </c>
      <c r="AF355" s="86">
        <v>1</v>
      </c>
      <c r="AG355" s="86" t="s">
        <v>41</v>
      </c>
      <c r="AQ355" s="87" t="s">
        <v>66</v>
      </c>
      <c r="AR355" s="86">
        <v>45</v>
      </c>
      <c r="AS355" s="86" t="str">
        <f t="shared" si="62"/>
        <v>35-44|45</v>
      </c>
      <c r="AT355" s="86">
        <v>15</v>
      </c>
      <c r="AU355" s="86" t="s">
        <v>55</v>
      </c>
      <c r="AX355" s="87" t="s">
        <v>73</v>
      </c>
      <c r="AY355" s="86">
        <v>26</v>
      </c>
      <c r="AZ355" s="86" t="str">
        <f t="shared" si="63"/>
        <v>85-90|26</v>
      </c>
      <c r="BA355" s="89">
        <v>19</v>
      </c>
      <c r="BB355" s="89" t="s">
        <v>59</v>
      </c>
      <c r="BE355" s="87" t="s">
        <v>63</v>
      </c>
      <c r="BF355" s="86">
        <v>78</v>
      </c>
      <c r="BG355" s="86" t="str">
        <f t="shared" si="64"/>
        <v>20-24|78</v>
      </c>
      <c r="BH355" s="86">
        <v>11</v>
      </c>
      <c r="BI355" s="86" t="s">
        <v>51</v>
      </c>
    </row>
    <row r="356" spans="1:61">
      <c r="A356" s="87" t="s">
        <v>66</v>
      </c>
      <c r="B356" s="86">
        <v>16</v>
      </c>
      <c r="C356" s="86" t="str">
        <f t="shared" si="57"/>
        <v>35-44|16</v>
      </c>
      <c r="D356" s="86">
        <v>4</v>
      </c>
      <c r="E356" s="86" t="s">
        <v>44</v>
      </c>
      <c r="H356" s="87" t="s">
        <v>70</v>
      </c>
      <c r="I356" s="86">
        <v>18</v>
      </c>
      <c r="J356" s="86" t="str">
        <f t="shared" si="58"/>
        <v>70-74|18</v>
      </c>
      <c r="K356" s="86">
        <v>8</v>
      </c>
      <c r="L356" s="86" t="s">
        <v>48</v>
      </c>
      <c r="O356" s="87" t="s">
        <v>68</v>
      </c>
      <c r="P356" s="86">
        <v>8</v>
      </c>
      <c r="Q356" s="86" t="str">
        <f t="shared" si="59"/>
        <v>55-64|8</v>
      </c>
      <c r="R356" s="86">
        <v>1</v>
      </c>
      <c r="S356" s="86" t="s">
        <v>41</v>
      </c>
      <c r="AC356" s="87" t="s">
        <v>67</v>
      </c>
      <c r="AD356" s="86">
        <v>3</v>
      </c>
      <c r="AE356" s="86" t="str">
        <f t="shared" si="61"/>
        <v>45-54|3</v>
      </c>
      <c r="AF356" s="86">
        <v>1</v>
      </c>
      <c r="AG356" s="86" t="s">
        <v>41</v>
      </c>
      <c r="AQ356" s="87" t="s">
        <v>66</v>
      </c>
      <c r="AR356" s="86">
        <v>46</v>
      </c>
      <c r="AS356" s="86" t="str">
        <f t="shared" si="62"/>
        <v>35-44|46</v>
      </c>
      <c r="AT356" s="86">
        <v>16</v>
      </c>
      <c r="AU356" s="86" t="s">
        <v>56</v>
      </c>
      <c r="BE356" s="87" t="s">
        <v>63</v>
      </c>
      <c r="BF356" s="86">
        <v>79</v>
      </c>
      <c r="BG356" s="86" t="str">
        <f t="shared" si="64"/>
        <v>20-24|79</v>
      </c>
      <c r="BH356" s="86">
        <v>11</v>
      </c>
      <c r="BI356" s="86" t="s">
        <v>51</v>
      </c>
    </row>
    <row r="357" spans="1:61">
      <c r="A357" s="87" t="s">
        <v>66</v>
      </c>
      <c r="B357" s="86">
        <v>17</v>
      </c>
      <c r="C357" s="86" t="str">
        <f t="shared" si="57"/>
        <v>35-44|17</v>
      </c>
      <c r="D357" s="86">
        <v>5</v>
      </c>
      <c r="E357" s="86" t="s">
        <v>45</v>
      </c>
      <c r="H357" s="87" t="s">
        <v>70</v>
      </c>
      <c r="I357" s="86">
        <v>19</v>
      </c>
      <c r="J357" s="86" t="str">
        <f t="shared" si="58"/>
        <v>70-74|19</v>
      </c>
      <c r="K357" s="86">
        <v>8</v>
      </c>
      <c r="L357" s="86" t="s">
        <v>48</v>
      </c>
      <c r="O357" s="87" t="s">
        <v>68</v>
      </c>
      <c r="P357" s="86">
        <v>9</v>
      </c>
      <c r="Q357" s="86" t="str">
        <f t="shared" si="59"/>
        <v>55-64|9</v>
      </c>
      <c r="R357" s="86">
        <v>1</v>
      </c>
      <c r="S357" s="86" t="s">
        <v>41</v>
      </c>
      <c r="AC357" s="87" t="s">
        <v>67</v>
      </c>
      <c r="AD357" s="86">
        <v>4</v>
      </c>
      <c r="AE357" s="86" t="str">
        <f t="shared" si="61"/>
        <v>45-54|4</v>
      </c>
      <c r="AF357" s="86">
        <v>1</v>
      </c>
      <c r="AG357" s="86" t="s">
        <v>41</v>
      </c>
      <c r="AQ357" s="87" t="s">
        <v>66</v>
      </c>
      <c r="AR357" s="86">
        <v>47</v>
      </c>
      <c r="AS357" s="86" t="str">
        <f t="shared" si="62"/>
        <v>35-44|47</v>
      </c>
      <c r="AT357" s="86">
        <v>16</v>
      </c>
      <c r="AU357" s="86" t="s">
        <v>56</v>
      </c>
      <c r="BE357" s="87" t="s">
        <v>63</v>
      </c>
      <c r="BF357" s="86">
        <v>80</v>
      </c>
      <c r="BG357" s="86" t="str">
        <f t="shared" si="64"/>
        <v>20-24|80</v>
      </c>
      <c r="BH357" s="86">
        <v>11</v>
      </c>
      <c r="BI357" s="86" t="s">
        <v>51</v>
      </c>
    </row>
    <row r="358" spans="1:61">
      <c r="A358" s="87" t="s">
        <v>66</v>
      </c>
      <c r="B358" s="86">
        <v>18</v>
      </c>
      <c r="C358" s="86" t="str">
        <f t="shared" si="57"/>
        <v>35-44|18</v>
      </c>
      <c r="D358" s="86">
        <v>5</v>
      </c>
      <c r="E358" s="86" t="s">
        <v>45</v>
      </c>
      <c r="H358" s="87" t="s">
        <v>70</v>
      </c>
      <c r="I358" s="86">
        <v>20</v>
      </c>
      <c r="J358" s="86" t="str">
        <f t="shared" si="58"/>
        <v>70-74|20</v>
      </c>
      <c r="K358" s="86">
        <v>8</v>
      </c>
      <c r="L358" s="86" t="s">
        <v>49</v>
      </c>
      <c r="O358" s="87" t="s">
        <v>68</v>
      </c>
      <c r="P358" s="86">
        <v>10</v>
      </c>
      <c r="Q358" s="86" t="str">
        <f t="shared" si="59"/>
        <v>55-64|10</v>
      </c>
      <c r="R358" s="86">
        <v>2</v>
      </c>
      <c r="S358" s="86" t="s">
        <v>42</v>
      </c>
      <c r="AC358" s="87" t="s">
        <v>67</v>
      </c>
      <c r="AD358" s="86">
        <v>5</v>
      </c>
      <c r="AE358" s="86" t="str">
        <f t="shared" si="61"/>
        <v>45-54|5</v>
      </c>
      <c r="AF358" s="86">
        <v>2</v>
      </c>
      <c r="AG358" s="86" t="s">
        <v>42</v>
      </c>
      <c r="AQ358" s="87" t="s">
        <v>66</v>
      </c>
      <c r="AR358" s="86">
        <v>48</v>
      </c>
      <c r="AS358" s="86" t="str">
        <f t="shared" si="62"/>
        <v>35-44|48</v>
      </c>
      <c r="AT358" s="86">
        <v>17</v>
      </c>
      <c r="AU358" s="86" t="s">
        <v>57</v>
      </c>
      <c r="BE358" s="87" t="s">
        <v>63</v>
      </c>
      <c r="BF358" s="86">
        <v>81</v>
      </c>
      <c r="BG358" s="86" t="str">
        <f t="shared" si="64"/>
        <v>20-24|81</v>
      </c>
      <c r="BH358" s="86">
        <v>12</v>
      </c>
      <c r="BI358" s="86" t="s">
        <v>52</v>
      </c>
    </row>
    <row r="359" spans="1:61">
      <c r="A359" s="87" t="s">
        <v>66</v>
      </c>
      <c r="B359" s="86">
        <v>19</v>
      </c>
      <c r="C359" s="86" t="str">
        <f t="shared" si="57"/>
        <v>35-44|19</v>
      </c>
      <c r="D359" s="86">
        <v>5</v>
      </c>
      <c r="E359" s="86" t="s">
        <v>45</v>
      </c>
      <c r="H359" s="87" t="s">
        <v>70</v>
      </c>
      <c r="I359" s="86">
        <v>21</v>
      </c>
      <c r="J359" s="86" t="str">
        <f t="shared" si="58"/>
        <v>70-74|21</v>
      </c>
      <c r="K359" s="86">
        <v>9</v>
      </c>
      <c r="L359" s="86" t="s">
        <v>49</v>
      </c>
      <c r="O359" s="87" t="s">
        <v>68</v>
      </c>
      <c r="P359" s="86">
        <v>11</v>
      </c>
      <c r="Q359" s="86" t="str">
        <f t="shared" si="59"/>
        <v>55-64|11</v>
      </c>
      <c r="R359" s="86">
        <v>2</v>
      </c>
      <c r="S359" s="86" t="s">
        <v>42</v>
      </c>
      <c r="AC359" s="87" t="s">
        <v>67</v>
      </c>
      <c r="AD359" s="86">
        <v>6</v>
      </c>
      <c r="AE359" s="86" t="str">
        <f t="shared" si="61"/>
        <v>45-54|6</v>
      </c>
      <c r="AF359" s="86">
        <v>2</v>
      </c>
      <c r="AG359" s="86" t="s">
        <v>42</v>
      </c>
      <c r="AQ359" s="87" t="s">
        <v>66</v>
      </c>
      <c r="AR359" s="86">
        <v>49</v>
      </c>
      <c r="AS359" s="86" t="str">
        <f t="shared" si="62"/>
        <v>35-44|49</v>
      </c>
      <c r="AT359" s="86">
        <v>17</v>
      </c>
      <c r="AU359" s="86" t="s">
        <v>57</v>
      </c>
      <c r="BE359" s="87" t="s">
        <v>63</v>
      </c>
      <c r="BF359" s="86">
        <v>82</v>
      </c>
      <c r="BG359" s="86" t="str">
        <f t="shared" si="64"/>
        <v>20-24|82</v>
      </c>
      <c r="BH359" s="86">
        <v>12</v>
      </c>
      <c r="BI359" s="86" t="s">
        <v>52</v>
      </c>
    </row>
    <row r="360" spans="1:61">
      <c r="A360" s="87" t="s">
        <v>66</v>
      </c>
      <c r="B360" s="86">
        <v>20</v>
      </c>
      <c r="C360" s="86" t="str">
        <f t="shared" si="57"/>
        <v>35-44|20</v>
      </c>
      <c r="D360" s="86">
        <v>5</v>
      </c>
      <c r="E360" s="86" t="s">
        <v>45</v>
      </c>
      <c r="H360" s="87" t="s">
        <v>70</v>
      </c>
      <c r="I360" s="86">
        <v>22</v>
      </c>
      <c r="J360" s="86" t="str">
        <f t="shared" si="58"/>
        <v>70-74|22</v>
      </c>
      <c r="K360" s="86">
        <v>9</v>
      </c>
      <c r="L360" s="86" t="s">
        <v>49</v>
      </c>
      <c r="O360" s="87" t="s">
        <v>68</v>
      </c>
      <c r="P360" s="86">
        <v>12</v>
      </c>
      <c r="Q360" s="86" t="str">
        <f t="shared" si="59"/>
        <v>55-64|12</v>
      </c>
      <c r="R360" s="86">
        <v>3</v>
      </c>
      <c r="S360" s="86" t="s">
        <v>43</v>
      </c>
      <c r="AC360" s="87" t="s">
        <v>67</v>
      </c>
      <c r="AD360" s="86">
        <v>7</v>
      </c>
      <c r="AE360" s="86" t="str">
        <f t="shared" si="61"/>
        <v>45-54|7</v>
      </c>
      <c r="AF360" s="86">
        <v>2</v>
      </c>
      <c r="AG360" s="86" t="s">
        <v>42</v>
      </c>
      <c r="AQ360" s="87" t="s">
        <v>66</v>
      </c>
      <c r="AR360" s="86">
        <v>50</v>
      </c>
      <c r="AS360" s="86" t="str">
        <f t="shared" si="62"/>
        <v>35-44|50</v>
      </c>
      <c r="AT360" s="86">
        <v>18</v>
      </c>
      <c r="AU360" s="86" t="s">
        <v>58</v>
      </c>
      <c r="BE360" s="87" t="s">
        <v>63</v>
      </c>
      <c r="BF360" s="86">
        <v>83</v>
      </c>
      <c r="BG360" s="86" t="str">
        <f t="shared" si="64"/>
        <v>20-24|83</v>
      </c>
      <c r="BH360" s="86">
        <v>12</v>
      </c>
      <c r="BI360" s="86" t="s">
        <v>52</v>
      </c>
    </row>
    <row r="361" spans="1:61">
      <c r="A361" s="87" t="s">
        <v>66</v>
      </c>
      <c r="B361" s="86">
        <v>21</v>
      </c>
      <c r="C361" s="86" t="str">
        <f t="shared" si="57"/>
        <v>35-44|21</v>
      </c>
      <c r="D361" s="86">
        <v>5</v>
      </c>
      <c r="E361" s="86" t="s">
        <v>45</v>
      </c>
      <c r="H361" s="87" t="s">
        <v>70</v>
      </c>
      <c r="I361" s="86">
        <v>23</v>
      </c>
      <c r="J361" s="86" t="str">
        <f t="shared" si="58"/>
        <v>70-74|23</v>
      </c>
      <c r="K361" s="86">
        <v>10</v>
      </c>
      <c r="L361" s="86" t="s">
        <v>50</v>
      </c>
      <c r="O361" s="87" t="s">
        <v>68</v>
      </c>
      <c r="P361" s="86">
        <v>13</v>
      </c>
      <c r="Q361" s="86" t="str">
        <f t="shared" si="59"/>
        <v>55-64|13</v>
      </c>
      <c r="R361" s="86">
        <v>3</v>
      </c>
      <c r="S361" s="86" t="s">
        <v>43</v>
      </c>
      <c r="AC361" s="87" t="s">
        <v>67</v>
      </c>
      <c r="AD361" s="86">
        <v>8</v>
      </c>
      <c r="AE361" s="86" t="str">
        <f t="shared" si="61"/>
        <v>45-54|8</v>
      </c>
      <c r="AF361" s="86">
        <v>3</v>
      </c>
      <c r="AG361" s="86" t="s">
        <v>43</v>
      </c>
      <c r="AQ361" s="87" t="s">
        <v>66</v>
      </c>
      <c r="AR361" s="86">
        <v>51</v>
      </c>
      <c r="AS361" s="86" t="str">
        <f t="shared" si="62"/>
        <v>35-44|51</v>
      </c>
      <c r="AT361" s="86">
        <v>18</v>
      </c>
      <c r="AU361" s="86" t="s">
        <v>58</v>
      </c>
      <c r="BE361" s="87" t="s">
        <v>63</v>
      </c>
      <c r="BF361" s="86">
        <v>84</v>
      </c>
      <c r="BG361" s="86" t="str">
        <f t="shared" si="64"/>
        <v>20-24|84</v>
      </c>
      <c r="BH361" s="86">
        <v>12</v>
      </c>
      <c r="BI361" s="86" t="s">
        <v>52</v>
      </c>
    </row>
    <row r="362" spans="1:61">
      <c r="A362" s="87" t="s">
        <v>66</v>
      </c>
      <c r="B362" s="86">
        <v>22</v>
      </c>
      <c r="C362" s="86" t="str">
        <f t="shared" si="57"/>
        <v>35-44|22</v>
      </c>
      <c r="D362" s="86">
        <v>6</v>
      </c>
      <c r="E362" s="86" t="s">
        <v>46</v>
      </c>
      <c r="H362" s="87" t="s">
        <v>70</v>
      </c>
      <c r="I362" s="86">
        <v>24</v>
      </c>
      <c r="J362" s="86" t="str">
        <f t="shared" si="58"/>
        <v>70-74|24</v>
      </c>
      <c r="K362" s="86">
        <v>10</v>
      </c>
      <c r="L362" s="86" t="s">
        <v>50</v>
      </c>
      <c r="O362" s="87" t="s">
        <v>68</v>
      </c>
      <c r="P362" s="86">
        <v>14</v>
      </c>
      <c r="Q362" s="86" t="str">
        <f t="shared" si="59"/>
        <v>55-64|14</v>
      </c>
      <c r="R362" s="86">
        <v>4</v>
      </c>
      <c r="S362" s="86" t="s">
        <v>44</v>
      </c>
      <c r="AC362" s="87" t="s">
        <v>67</v>
      </c>
      <c r="AD362" s="86">
        <v>9</v>
      </c>
      <c r="AE362" s="86" t="str">
        <f t="shared" si="61"/>
        <v>45-54|9</v>
      </c>
      <c r="AF362" s="86">
        <v>3</v>
      </c>
      <c r="AG362" s="86" t="s">
        <v>43</v>
      </c>
      <c r="AQ362" s="87" t="s">
        <v>66</v>
      </c>
      <c r="AR362" s="86">
        <v>52</v>
      </c>
      <c r="AS362" s="86" t="str">
        <f t="shared" si="62"/>
        <v>35-44|52</v>
      </c>
      <c r="AT362" s="86">
        <v>19</v>
      </c>
      <c r="AU362" s="86" t="s">
        <v>59</v>
      </c>
      <c r="BE362" s="87" t="s">
        <v>63</v>
      </c>
      <c r="BF362" s="86">
        <v>85</v>
      </c>
      <c r="BG362" s="86" t="str">
        <f t="shared" si="64"/>
        <v>20-24|85</v>
      </c>
      <c r="BH362" s="86">
        <v>12</v>
      </c>
      <c r="BI362" s="86" t="s">
        <v>52</v>
      </c>
    </row>
    <row r="363" spans="1:61">
      <c r="A363" s="87" t="s">
        <v>66</v>
      </c>
      <c r="B363" s="86">
        <v>23</v>
      </c>
      <c r="C363" s="86" t="str">
        <f t="shared" si="57"/>
        <v>35-44|23</v>
      </c>
      <c r="D363" s="86">
        <v>6</v>
      </c>
      <c r="E363" s="86" t="s">
        <v>46</v>
      </c>
      <c r="H363" s="87" t="s">
        <v>70</v>
      </c>
      <c r="I363" s="86">
        <v>25</v>
      </c>
      <c r="J363" s="86" t="str">
        <f t="shared" si="58"/>
        <v>70-74|25</v>
      </c>
      <c r="K363" s="86">
        <v>11</v>
      </c>
      <c r="L363" s="86" t="s">
        <v>51</v>
      </c>
      <c r="O363" s="87" t="s">
        <v>68</v>
      </c>
      <c r="P363" s="86">
        <v>15</v>
      </c>
      <c r="Q363" s="86" t="str">
        <f t="shared" si="59"/>
        <v>55-64|15</v>
      </c>
      <c r="R363" s="86">
        <v>4</v>
      </c>
      <c r="S363" s="86" t="s">
        <v>44</v>
      </c>
      <c r="AC363" s="87" t="s">
        <v>67</v>
      </c>
      <c r="AD363" s="86">
        <v>10</v>
      </c>
      <c r="AE363" s="86" t="str">
        <f t="shared" si="61"/>
        <v>45-54|10</v>
      </c>
      <c r="AF363" s="86">
        <v>3</v>
      </c>
      <c r="AG363" s="86" t="s">
        <v>43</v>
      </c>
      <c r="AQ363" s="87" t="s">
        <v>66</v>
      </c>
      <c r="AR363" s="86">
        <v>53</v>
      </c>
      <c r="AS363" s="86" t="str">
        <f t="shared" si="62"/>
        <v>35-44|53</v>
      </c>
      <c r="AT363" s="86">
        <v>19</v>
      </c>
      <c r="AU363" s="86" t="s">
        <v>59</v>
      </c>
      <c r="BE363" s="87" t="s">
        <v>63</v>
      </c>
      <c r="BF363" s="86">
        <v>86</v>
      </c>
      <c r="BG363" s="86" t="str">
        <f t="shared" si="64"/>
        <v>20-24|86</v>
      </c>
      <c r="BH363" s="86">
        <v>12</v>
      </c>
      <c r="BI363" s="86" t="s">
        <v>52</v>
      </c>
    </row>
    <row r="364" spans="1:61">
      <c r="A364" s="87" t="s">
        <v>66</v>
      </c>
      <c r="B364" s="86">
        <v>24</v>
      </c>
      <c r="C364" s="86" t="str">
        <f t="shared" si="57"/>
        <v>35-44|24</v>
      </c>
      <c r="D364" s="86">
        <v>6</v>
      </c>
      <c r="E364" s="86" t="s">
        <v>46</v>
      </c>
      <c r="H364" s="87" t="s">
        <v>70</v>
      </c>
      <c r="I364" s="86">
        <v>26</v>
      </c>
      <c r="J364" s="86" t="str">
        <f t="shared" si="58"/>
        <v>70-74|26</v>
      </c>
      <c r="K364" s="86">
        <v>11</v>
      </c>
      <c r="L364" s="86" t="s">
        <v>51</v>
      </c>
      <c r="O364" s="87" t="s">
        <v>68</v>
      </c>
      <c r="P364" s="86">
        <v>16</v>
      </c>
      <c r="Q364" s="86" t="str">
        <f t="shared" si="59"/>
        <v>55-64|16</v>
      </c>
      <c r="R364" s="86">
        <v>5</v>
      </c>
      <c r="S364" s="86" t="s">
        <v>45</v>
      </c>
      <c r="AC364" s="87" t="s">
        <v>67</v>
      </c>
      <c r="AD364" s="86">
        <v>11</v>
      </c>
      <c r="AE364" s="86" t="str">
        <f t="shared" si="61"/>
        <v>45-54|11</v>
      </c>
      <c r="AF364" s="86">
        <v>3</v>
      </c>
      <c r="AG364" s="86" t="s">
        <v>43</v>
      </c>
      <c r="AQ364" s="87" t="s">
        <v>66</v>
      </c>
      <c r="AR364" s="86">
        <v>54</v>
      </c>
      <c r="AS364" s="86" t="str">
        <f t="shared" si="62"/>
        <v>35-44|54</v>
      </c>
      <c r="AT364" s="86">
        <v>19</v>
      </c>
      <c r="AU364" s="86" t="s">
        <v>59</v>
      </c>
      <c r="BE364" s="87" t="s">
        <v>63</v>
      </c>
      <c r="BF364" s="86">
        <v>87</v>
      </c>
      <c r="BG364" s="86" t="str">
        <f t="shared" si="64"/>
        <v>20-24|87</v>
      </c>
      <c r="BH364" s="86">
        <v>13</v>
      </c>
      <c r="BI364" s="86" t="s">
        <v>53</v>
      </c>
    </row>
    <row r="365" spans="1:61">
      <c r="A365" s="87" t="s">
        <v>66</v>
      </c>
      <c r="B365" s="86">
        <v>25</v>
      </c>
      <c r="C365" s="86" t="str">
        <f t="shared" si="57"/>
        <v>35-44|25</v>
      </c>
      <c r="D365" s="86">
        <v>6</v>
      </c>
      <c r="E365" s="86" t="s">
        <v>46</v>
      </c>
      <c r="H365" s="87" t="s">
        <v>70</v>
      </c>
      <c r="I365" s="86">
        <v>27</v>
      </c>
      <c r="J365" s="86" t="str">
        <f t="shared" si="58"/>
        <v>70-74|27</v>
      </c>
      <c r="K365" s="86">
        <v>12</v>
      </c>
      <c r="L365" s="86" t="s">
        <v>52</v>
      </c>
      <c r="O365" s="87" t="s">
        <v>68</v>
      </c>
      <c r="P365" s="86">
        <v>17</v>
      </c>
      <c r="Q365" s="86" t="str">
        <f t="shared" si="59"/>
        <v>55-64|17</v>
      </c>
      <c r="R365" s="86">
        <v>5</v>
      </c>
      <c r="S365" s="86" t="s">
        <v>45</v>
      </c>
      <c r="AC365" s="87" t="s">
        <v>67</v>
      </c>
      <c r="AD365" s="86">
        <v>12</v>
      </c>
      <c r="AE365" s="86" t="str">
        <f t="shared" si="61"/>
        <v>45-54|12</v>
      </c>
      <c r="AF365" s="86">
        <v>4</v>
      </c>
      <c r="AG365" s="86" t="s">
        <v>44</v>
      </c>
      <c r="AQ365" s="87" t="s">
        <v>66</v>
      </c>
      <c r="AR365" s="86">
        <v>55</v>
      </c>
      <c r="AS365" s="86" t="str">
        <f t="shared" si="62"/>
        <v>35-44|55</v>
      </c>
      <c r="AT365" s="86">
        <v>19</v>
      </c>
      <c r="AU365" s="86" t="s">
        <v>59</v>
      </c>
      <c r="BE365" s="87" t="s">
        <v>63</v>
      </c>
      <c r="BF365" s="86">
        <v>88</v>
      </c>
      <c r="BG365" s="86" t="str">
        <f t="shared" si="64"/>
        <v>20-24|88</v>
      </c>
      <c r="BH365" s="86">
        <v>13</v>
      </c>
      <c r="BI365" s="86" t="s">
        <v>53</v>
      </c>
    </row>
    <row r="366" spans="1:61">
      <c r="A366" s="87" t="s">
        <v>66</v>
      </c>
      <c r="B366" s="86">
        <v>26</v>
      </c>
      <c r="C366" s="86" t="str">
        <f t="shared" si="57"/>
        <v>35-44|26</v>
      </c>
      <c r="D366" s="86">
        <v>6</v>
      </c>
      <c r="E366" s="86" t="s">
        <v>46</v>
      </c>
      <c r="H366" s="87" t="s">
        <v>70</v>
      </c>
      <c r="I366" s="86">
        <v>28</v>
      </c>
      <c r="J366" s="86" t="str">
        <f t="shared" si="58"/>
        <v>70-74|28</v>
      </c>
      <c r="K366" s="86">
        <v>12</v>
      </c>
      <c r="L366" s="86" t="s">
        <v>52</v>
      </c>
      <c r="O366" s="87" t="s">
        <v>68</v>
      </c>
      <c r="P366" s="86">
        <v>18</v>
      </c>
      <c r="Q366" s="86" t="str">
        <f t="shared" si="59"/>
        <v>55-64|18</v>
      </c>
      <c r="R366" s="86">
        <v>6</v>
      </c>
      <c r="S366" s="86" t="s">
        <v>46</v>
      </c>
      <c r="AC366" s="87" t="s">
        <v>67</v>
      </c>
      <c r="AD366" s="86">
        <v>13</v>
      </c>
      <c r="AE366" s="86" t="str">
        <f t="shared" si="61"/>
        <v>45-54|13</v>
      </c>
      <c r="AF366" s="86">
        <v>4</v>
      </c>
      <c r="AG366" s="86" t="s">
        <v>44</v>
      </c>
      <c r="AQ366" s="87" t="s">
        <v>66</v>
      </c>
      <c r="AR366" s="86">
        <v>56</v>
      </c>
      <c r="AS366" s="86" t="str">
        <f t="shared" si="62"/>
        <v>35-44|56</v>
      </c>
      <c r="AT366" s="86">
        <v>19</v>
      </c>
      <c r="AU366" s="86" t="s">
        <v>59</v>
      </c>
      <c r="BE366" s="87" t="s">
        <v>63</v>
      </c>
      <c r="BF366" s="86">
        <v>89</v>
      </c>
      <c r="BG366" s="86" t="str">
        <f t="shared" si="64"/>
        <v>20-24|89</v>
      </c>
      <c r="BH366" s="86">
        <v>13</v>
      </c>
      <c r="BI366" s="86" t="s">
        <v>53</v>
      </c>
    </row>
    <row r="367" spans="1:61">
      <c r="A367" s="87" t="s">
        <v>66</v>
      </c>
      <c r="B367" s="86">
        <v>27</v>
      </c>
      <c r="C367" s="86" t="str">
        <f t="shared" si="57"/>
        <v>35-44|27</v>
      </c>
      <c r="D367" s="86">
        <v>7</v>
      </c>
      <c r="E367" s="86" t="s">
        <v>47</v>
      </c>
      <c r="H367" s="87" t="s">
        <v>70</v>
      </c>
      <c r="I367" s="86">
        <v>29</v>
      </c>
      <c r="J367" s="86" t="str">
        <f t="shared" si="58"/>
        <v>70-74|29</v>
      </c>
      <c r="K367" s="86">
        <v>13</v>
      </c>
      <c r="L367" s="86" t="s">
        <v>54</v>
      </c>
      <c r="O367" s="87" t="s">
        <v>68</v>
      </c>
      <c r="P367" s="86">
        <v>19</v>
      </c>
      <c r="Q367" s="86" t="str">
        <f t="shared" si="59"/>
        <v>55-64|19</v>
      </c>
      <c r="R367" s="86">
        <v>6</v>
      </c>
      <c r="S367" s="86" t="s">
        <v>46</v>
      </c>
      <c r="AC367" s="87" t="s">
        <v>67</v>
      </c>
      <c r="AD367" s="86">
        <v>14</v>
      </c>
      <c r="AE367" s="86" t="str">
        <f t="shared" si="61"/>
        <v>45-54|14</v>
      </c>
      <c r="AF367" s="86">
        <v>4</v>
      </c>
      <c r="AG367" s="86" t="s">
        <v>44</v>
      </c>
      <c r="AQ367" s="87" t="s">
        <v>66</v>
      </c>
      <c r="AR367" s="86">
        <v>57</v>
      </c>
      <c r="AS367" s="86" t="str">
        <f t="shared" si="62"/>
        <v>35-44|57</v>
      </c>
      <c r="AT367" s="86">
        <v>19</v>
      </c>
      <c r="AU367" s="86" t="s">
        <v>59</v>
      </c>
      <c r="BE367" s="87" t="s">
        <v>63</v>
      </c>
      <c r="BF367" s="86">
        <v>90</v>
      </c>
      <c r="BG367" s="86" t="str">
        <f t="shared" si="64"/>
        <v>20-24|90</v>
      </c>
      <c r="BH367" s="86">
        <v>13</v>
      </c>
      <c r="BI367" s="86" t="s">
        <v>53</v>
      </c>
    </row>
    <row r="368" spans="1:61">
      <c r="A368" s="87" t="s">
        <v>66</v>
      </c>
      <c r="B368" s="86">
        <v>28</v>
      </c>
      <c r="C368" s="86" t="str">
        <f t="shared" si="57"/>
        <v>35-44|28</v>
      </c>
      <c r="D368" s="86">
        <v>7</v>
      </c>
      <c r="E368" s="86" t="s">
        <v>47</v>
      </c>
      <c r="H368" s="87" t="s">
        <v>70</v>
      </c>
      <c r="I368" s="86">
        <v>30</v>
      </c>
      <c r="J368" s="86" t="str">
        <f t="shared" si="58"/>
        <v>70-74|30</v>
      </c>
      <c r="K368" s="86">
        <v>14</v>
      </c>
      <c r="L368" s="86" t="s">
        <v>54</v>
      </c>
      <c r="O368" s="87" t="s">
        <v>68</v>
      </c>
      <c r="P368" s="86">
        <v>20</v>
      </c>
      <c r="Q368" s="86" t="str">
        <f t="shared" si="59"/>
        <v>55-64|20</v>
      </c>
      <c r="R368" s="86">
        <v>7</v>
      </c>
      <c r="S368" s="86" t="s">
        <v>47</v>
      </c>
      <c r="AC368" s="87" t="s">
        <v>67</v>
      </c>
      <c r="AD368" s="86">
        <v>15</v>
      </c>
      <c r="AE368" s="86" t="str">
        <f t="shared" si="61"/>
        <v>45-54|15</v>
      </c>
      <c r="AF368" s="86">
        <v>4</v>
      </c>
      <c r="AG368" s="86" t="s">
        <v>44</v>
      </c>
      <c r="AQ368" s="87" t="s">
        <v>66</v>
      </c>
      <c r="AR368" s="86">
        <v>58</v>
      </c>
      <c r="AS368" s="86" t="str">
        <f t="shared" si="62"/>
        <v>35-44|58</v>
      </c>
      <c r="AT368" s="86">
        <v>19</v>
      </c>
      <c r="AU368" s="86" t="s">
        <v>59</v>
      </c>
      <c r="BE368" s="87" t="s">
        <v>63</v>
      </c>
      <c r="BF368" s="86">
        <v>91</v>
      </c>
      <c r="BG368" s="86" t="str">
        <f t="shared" si="64"/>
        <v>20-24|91</v>
      </c>
      <c r="BH368" s="86">
        <v>13</v>
      </c>
      <c r="BI368" s="86" t="s">
        <v>53</v>
      </c>
    </row>
    <row r="369" spans="1:61">
      <c r="A369" s="87" t="s">
        <v>66</v>
      </c>
      <c r="B369" s="86">
        <v>29</v>
      </c>
      <c r="C369" s="86" t="str">
        <f t="shared" si="57"/>
        <v>35-44|29</v>
      </c>
      <c r="D369" s="86">
        <v>7</v>
      </c>
      <c r="E369" s="86" t="s">
        <v>47</v>
      </c>
      <c r="H369" s="87" t="s">
        <v>70</v>
      </c>
      <c r="I369" s="86">
        <v>31</v>
      </c>
      <c r="J369" s="86" t="str">
        <f t="shared" si="58"/>
        <v>70-74|31</v>
      </c>
      <c r="K369" s="86">
        <v>14</v>
      </c>
      <c r="L369" s="86" t="s">
        <v>54</v>
      </c>
      <c r="O369" s="87" t="s">
        <v>68</v>
      </c>
      <c r="P369" s="86">
        <v>21</v>
      </c>
      <c r="Q369" s="86" t="str">
        <f t="shared" si="59"/>
        <v>55-64|21</v>
      </c>
      <c r="R369" s="86">
        <v>7</v>
      </c>
      <c r="S369" s="86" t="s">
        <v>47</v>
      </c>
      <c r="AC369" s="87" t="s">
        <v>67</v>
      </c>
      <c r="AD369" s="86">
        <v>16</v>
      </c>
      <c r="AE369" s="86" t="str">
        <f t="shared" si="61"/>
        <v>45-54|16</v>
      </c>
      <c r="AF369" s="86">
        <v>5</v>
      </c>
      <c r="AG369" s="89" t="s">
        <v>45</v>
      </c>
      <c r="AQ369" s="87" t="s">
        <v>66</v>
      </c>
      <c r="AR369" s="86">
        <v>59</v>
      </c>
      <c r="AS369" s="86" t="str">
        <f t="shared" si="62"/>
        <v>35-44|59</v>
      </c>
      <c r="AT369" s="86">
        <v>19</v>
      </c>
      <c r="AU369" s="86" t="s">
        <v>59</v>
      </c>
      <c r="BE369" s="87" t="s">
        <v>63</v>
      </c>
      <c r="BF369" s="86">
        <v>92</v>
      </c>
      <c r="BG369" s="86" t="str">
        <f t="shared" si="64"/>
        <v>20-24|92</v>
      </c>
      <c r="BH369" s="86">
        <v>14</v>
      </c>
      <c r="BI369" s="86" t="s">
        <v>54</v>
      </c>
    </row>
    <row r="370" spans="1:61">
      <c r="A370" s="87" t="s">
        <v>66</v>
      </c>
      <c r="B370" s="86">
        <v>30</v>
      </c>
      <c r="C370" s="86" t="str">
        <f t="shared" si="57"/>
        <v>35-44|30</v>
      </c>
      <c r="D370" s="86">
        <v>7</v>
      </c>
      <c r="E370" s="86" t="s">
        <v>47</v>
      </c>
      <c r="H370" s="87" t="s">
        <v>70</v>
      </c>
      <c r="I370" s="86">
        <v>32</v>
      </c>
      <c r="J370" s="86" t="str">
        <f t="shared" si="58"/>
        <v>70-74|32</v>
      </c>
      <c r="K370" s="86">
        <v>15</v>
      </c>
      <c r="L370" s="86" t="s">
        <v>55</v>
      </c>
      <c r="O370" s="87" t="s">
        <v>68</v>
      </c>
      <c r="P370" s="86">
        <v>22</v>
      </c>
      <c r="Q370" s="86" t="str">
        <f t="shared" si="59"/>
        <v>55-64|22</v>
      </c>
      <c r="R370" s="86">
        <v>8</v>
      </c>
      <c r="S370" s="86" t="s">
        <v>48</v>
      </c>
      <c r="AC370" s="87" t="s">
        <v>67</v>
      </c>
      <c r="AD370" s="86">
        <v>17</v>
      </c>
      <c r="AE370" s="86" t="str">
        <f t="shared" si="61"/>
        <v>45-54|17</v>
      </c>
      <c r="AF370" s="86">
        <v>5</v>
      </c>
      <c r="AG370" s="89" t="s">
        <v>45</v>
      </c>
      <c r="AQ370" s="87" t="s">
        <v>66</v>
      </c>
      <c r="AR370" s="86">
        <v>60</v>
      </c>
      <c r="AS370" s="86" t="str">
        <f t="shared" si="62"/>
        <v>35-44|60</v>
      </c>
      <c r="AT370" s="86">
        <v>19</v>
      </c>
      <c r="AU370" s="86" t="s">
        <v>59</v>
      </c>
      <c r="BE370" s="87" t="s">
        <v>63</v>
      </c>
      <c r="BF370" s="86">
        <v>93</v>
      </c>
      <c r="BG370" s="86" t="str">
        <f t="shared" si="64"/>
        <v>20-24|93</v>
      </c>
      <c r="BH370" s="86">
        <v>14</v>
      </c>
      <c r="BI370" s="86" t="s">
        <v>54</v>
      </c>
    </row>
    <row r="371" spans="1:61">
      <c r="A371" s="87" t="s">
        <v>66</v>
      </c>
      <c r="B371" s="86">
        <v>31</v>
      </c>
      <c r="C371" s="86" t="str">
        <f t="shared" si="57"/>
        <v>35-44|31</v>
      </c>
      <c r="D371" s="86">
        <v>8</v>
      </c>
      <c r="E371" s="86" t="s">
        <v>48</v>
      </c>
      <c r="H371" s="87" t="s">
        <v>70</v>
      </c>
      <c r="I371" s="86">
        <v>33</v>
      </c>
      <c r="J371" s="86" t="str">
        <f t="shared" si="58"/>
        <v>70-74|33</v>
      </c>
      <c r="K371" s="86">
        <v>16</v>
      </c>
      <c r="L371" s="86" t="s">
        <v>56</v>
      </c>
      <c r="O371" s="87" t="s">
        <v>68</v>
      </c>
      <c r="P371" s="86">
        <v>23</v>
      </c>
      <c r="Q371" s="86" t="str">
        <f t="shared" si="59"/>
        <v>55-64|23</v>
      </c>
      <c r="R371" s="86">
        <v>8</v>
      </c>
      <c r="S371" s="86" t="s">
        <v>48</v>
      </c>
      <c r="AC371" s="87" t="s">
        <v>67</v>
      </c>
      <c r="AD371" s="86">
        <v>18</v>
      </c>
      <c r="AE371" s="86" t="str">
        <f t="shared" si="61"/>
        <v>45-54|18</v>
      </c>
      <c r="AF371" s="86">
        <v>5</v>
      </c>
      <c r="AG371" s="89" t="s">
        <v>45</v>
      </c>
      <c r="AQ371" s="93" t="s">
        <v>67</v>
      </c>
      <c r="AR371" s="86">
        <v>0</v>
      </c>
      <c r="AS371" s="86" t="str">
        <f t="shared" si="62"/>
        <v>45-54|0</v>
      </c>
      <c r="AT371" s="86">
        <v>1</v>
      </c>
      <c r="AU371" s="89" t="s">
        <v>41</v>
      </c>
      <c r="BE371" s="87" t="s">
        <v>63</v>
      </c>
      <c r="BF371" s="86">
        <v>94</v>
      </c>
      <c r="BG371" s="86" t="str">
        <f t="shared" si="64"/>
        <v>20-24|94</v>
      </c>
      <c r="BH371" s="86">
        <v>14</v>
      </c>
      <c r="BI371" s="86" t="s">
        <v>54</v>
      </c>
    </row>
    <row r="372" spans="1:61">
      <c r="A372" s="87" t="s">
        <v>66</v>
      </c>
      <c r="B372" s="86">
        <v>32</v>
      </c>
      <c r="C372" s="86" t="str">
        <f t="shared" si="57"/>
        <v>35-44|32</v>
      </c>
      <c r="D372" s="86">
        <v>8</v>
      </c>
      <c r="E372" s="86" t="s">
        <v>48</v>
      </c>
      <c r="H372" s="87" t="s">
        <v>70</v>
      </c>
      <c r="I372" s="86">
        <v>34</v>
      </c>
      <c r="J372" s="86" t="str">
        <f t="shared" si="58"/>
        <v>70-74|34</v>
      </c>
      <c r="K372" s="86">
        <v>17</v>
      </c>
      <c r="L372" s="86" t="s">
        <v>57</v>
      </c>
      <c r="O372" s="87" t="s">
        <v>68</v>
      </c>
      <c r="P372" s="86">
        <v>24</v>
      </c>
      <c r="Q372" s="86" t="str">
        <f t="shared" si="59"/>
        <v>55-64|24</v>
      </c>
      <c r="R372" s="86">
        <v>9</v>
      </c>
      <c r="S372" s="86" t="s">
        <v>49</v>
      </c>
      <c r="AC372" s="87" t="s">
        <v>67</v>
      </c>
      <c r="AD372" s="86">
        <v>19</v>
      </c>
      <c r="AE372" s="86" t="str">
        <f t="shared" si="61"/>
        <v>45-54|19</v>
      </c>
      <c r="AF372" s="86">
        <v>5</v>
      </c>
      <c r="AG372" s="89" t="s">
        <v>45</v>
      </c>
      <c r="AQ372" s="87" t="s">
        <v>67</v>
      </c>
      <c r="AR372" s="86">
        <v>1</v>
      </c>
      <c r="AS372" s="86" t="str">
        <f t="shared" si="62"/>
        <v>45-54|1</v>
      </c>
      <c r="AT372" s="86">
        <v>1</v>
      </c>
      <c r="AU372" s="89" t="s">
        <v>41</v>
      </c>
      <c r="BE372" s="87" t="s">
        <v>63</v>
      </c>
      <c r="BF372" s="86">
        <v>95</v>
      </c>
      <c r="BG372" s="86" t="str">
        <f t="shared" si="64"/>
        <v>20-24|95</v>
      </c>
      <c r="BH372" s="86">
        <v>14</v>
      </c>
      <c r="BI372" s="86" t="s">
        <v>54</v>
      </c>
    </row>
    <row r="373" spans="1:61">
      <c r="A373" s="87" t="s">
        <v>66</v>
      </c>
      <c r="B373" s="86">
        <v>33</v>
      </c>
      <c r="C373" s="86" t="str">
        <f t="shared" si="57"/>
        <v>35-44|33</v>
      </c>
      <c r="D373" s="86">
        <v>8</v>
      </c>
      <c r="E373" s="86" t="s">
        <v>48</v>
      </c>
      <c r="H373" s="87" t="s">
        <v>70</v>
      </c>
      <c r="I373" s="86">
        <v>35</v>
      </c>
      <c r="J373" s="86" t="str">
        <f t="shared" si="58"/>
        <v>70-74|35</v>
      </c>
      <c r="K373" s="86">
        <v>18</v>
      </c>
      <c r="L373" s="86" t="s">
        <v>58</v>
      </c>
      <c r="O373" s="87" t="s">
        <v>68</v>
      </c>
      <c r="P373" s="86">
        <v>25</v>
      </c>
      <c r="Q373" s="86" t="str">
        <f t="shared" si="59"/>
        <v>55-64|25</v>
      </c>
      <c r="R373" s="86">
        <v>9</v>
      </c>
      <c r="S373" s="86" t="s">
        <v>49</v>
      </c>
      <c r="AC373" s="87" t="s">
        <v>67</v>
      </c>
      <c r="AD373" s="86">
        <v>20</v>
      </c>
      <c r="AE373" s="86" t="str">
        <f t="shared" si="61"/>
        <v>45-54|20</v>
      </c>
      <c r="AF373" s="86">
        <v>5</v>
      </c>
      <c r="AG373" s="89" t="s">
        <v>45</v>
      </c>
      <c r="AQ373" s="87" t="s">
        <v>67</v>
      </c>
      <c r="AR373" s="86">
        <v>2</v>
      </c>
      <c r="AS373" s="86" t="str">
        <f t="shared" si="62"/>
        <v>45-54|2</v>
      </c>
      <c r="AT373" s="86">
        <v>1</v>
      </c>
      <c r="AU373" s="89" t="s">
        <v>41</v>
      </c>
      <c r="BE373" s="87" t="s">
        <v>63</v>
      </c>
      <c r="BF373" s="86">
        <v>96</v>
      </c>
      <c r="BG373" s="86" t="str">
        <f t="shared" si="64"/>
        <v>20-24|96</v>
      </c>
      <c r="BH373" s="86">
        <v>15</v>
      </c>
      <c r="BI373" s="86" t="s">
        <v>55</v>
      </c>
    </row>
    <row r="374" spans="1:61">
      <c r="A374" s="87" t="s">
        <v>66</v>
      </c>
      <c r="B374" s="86">
        <v>34</v>
      </c>
      <c r="C374" s="86" t="str">
        <f t="shared" si="57"/>
        <v>35-44|34</v>
      </c>
      <c r="D374" s="86">
        <v>8</v>
      </c>
      <c r="E374" s="86" t="s">
        <v>48</v>
      </c>
      <c r="H374" s="87" t="s">
        <v>70</v>
      </c>
      <c r="I374" s="86">
        <v>36</v>
      </c>
      <c r="J374" s="86" t="str">
        <f t="shared" si="58"/>
        <v>70-74|36</v>
      </c>
      <c r="K374" s="86">
        <v>19</v>
      </c>
      <c r="L374" s="86" t="s">
        <v>59</v>
      </c>
      <c r="O374" s="87" t="s">
        <v>68</v>
      </c>
      <c r="P374" s="86">
        <v>26</v>
      </c>
      <c r="Q374" s="86" t="str">
        <f t="shared" si="59"/>
        <v>55-64|26</v>
      </c>
      <c r="R374" s="86">
        <v>10</v>
      </c>
      <c r="S374" s="86" t="s">
        <v>50</v>
      </c>
      <c r="AC374" s="87" t="s">
        <v>67</v>
      </c>
      <c r="AD374" s="86">
        <v>21</v>
      </c>
      <c r="AE374" s="86" t="str">
        <f t="shared" si="61"/>
        <v>45-54|21</v>
      </c>
      <c r="AF374" s="86">
        <v>6</v>
      </c>
      <c r="AG374" s="86" t="s">
        <v>46</v>
      </c>
      <c r="AQ374" s="87" t="s">
        <v>67</v>
      </c>
      <c r="AR374" s="86">
        <v>3</v>
      </c>
      <c r="AS374" s="86" t="str">
        <f t="shared" si="62"/>
        <v>45-54|3</v>
      </c>
      <c r="AT374" s="86">
        <v>1</v>
      </c>
      <c r="AU374" s="89" t="s">
        <v>41</v>
      </c>
      <c r="BE374" s="87" t="s">
        <v>63</v>
      </c>
      <c r="BF374" s="86">
        <v>97</v>
      </c>
      <c r="BG374" s="86" t="str">
        <f t="shared" si="64"/>
        <v>20-24|97</v>
      </c>
      <c r="BH374" s="86">
        <v>15</v>
      </c>
      <c r="BI374" s="86" t="s">
        <v>55</v>
      </c>
    </row>
    <row r="375" spans="1:61">
      <c r="A375" s="87" t="s">
        <v>66</v>
      </c>
      <c r="B375" s="86">
        <v>35</v>
      </c>
      <c r="C375" s="86" t="str">
        <f t="shared" si="57"/>
        <v>35-44|35</v>
      </c>
      <c r="D375" s="86">
        <v>8</v>
      </c>
      <c r="E375" s="86" t="s">
        <v>48</v>
      </c>
      <c r="H375" s="93" t="s">
        <v>71</v>
      </c>
      <c r="I375" s="86">
        <v>0</v>
      </c>
      <c r="J375" s="86" t="str">
        <f t="shared" si="58"/>
        <v>75-79|0</v>
      </c>
      <c r="K375" s="86">
        <v>1</v>
      </c>
      <c r="L375" s="89" t="s">
        <v>41</v>
      </c>
      <c r="O375" s="87" t="s">
        <v>68</v>
      </c>
      <c r="P375" s="86">
        <v>27</v>
      </c>
      <c r="Q375" s="86" t="str">
        <f t="shared" si="59"/>
        <v>55-64|27</v>
      </c>
      <c r="R375" s="86">
        <v>10</v>
      </c>
      <c r="S375" s="86" t="s">
        <v>50</v>
      </c>
      <c r="AC375" s="87" t="s">
        <v>67</v>
      </c>
      <c r="AD375" s="86">
        <v>22</v>
      </c>
      <c r="AE375" s="86" t="str">
        <f t="shared" si="61"/>
        <v>45-54|22</v>
      </c>
      <c r="AF375" s="86">
        <v>6</v>
      </c>
      <c r="AG375" s="86" t="s">
        <v>46</v>
      </c>
      <c r="AQ375" s="87" t="s">
        <v>67</v>
      </c>
      <c r="AR375" s="86">
        <v>4</v>
      </c>
      <c r="AS375" s="86" t="str">
        <f t="shared" si="62"/>
        <v>45-54|4</v>
      </c>
      <c r="AT375" s="86">
        <v>1</v>
      </c>
      <c r="AU375" s="89" t="s">
        <v>41</v>
      </c>
      <c r="BE375" s="87" t="s">
        <v>63</v>
      </c>
      <c r="BF375" s="86">
        <v>98</v>
      </c>
      <c r="BG375" s="86" t="str">
        <f t="shared" si="64"/>
        <v>20-24|98</v>
      </c>
      <c r="BH375" s="86">
        <v>15</v>
      </c>
      <c r="BI375" s="86" t="s">
        <v>55</v>
      </c>
    </row>
    <row r="376" spans="1:61">
      <c r="A376" s="87" t="s">
        <v>66</v>
      </c>
      <c r="B376" s="86">
        <v>36</v>
      </c>
      <c r="C376" s="86" t="str">
        <f t="shared" si="57"/>
        <v>35-44|36</v>
      </c>
      <c r="D376" s="86">
        <v>9</v>
      </c>
      <c r="E376" s="86" t="s">
        <v>49</v>
      </c>
      <c r="H376" s="87" t="s">
        <v>71</v>
      </c>
      <c r="I376" s="86">
        <v>1</v>
      </c>
      <c r="J376" s="86" t="str">
        <f t="shared" si="58"/>
        <v>75-79|1</v>
      </c>
      <c r="K376" s="86">
        <v>1</v>
      </c>
      <c r="L376" s="89" t="s">
        <v>41</v>
      </c>
      <c r="O376" s="87" t="s">
        <v>68</v>
      </c>
      <c r="P376" s="86">
        <v>28</v>
      </c>
      <c r="Q376" s="86" t="str">
        <f t="shared" si="59"/>
        <v>55-64|28</v>
      </c>
      <c r="R376" s="86">
        <v>11</v>
      </c>
      <c r="S376" s="86" t="s">
        <v>51</v>
      </c>
      <c r="AC376" s="87" t="s">
        <v>67</v>
      </c>
      <c r="AD376" s="86">
        <v>23</v>
      </c>
      <c r="AE376" s="86" t="str">
        <f t="shared" si="61"/>
        <v>45-54|23</v>
      </c>
      <c r="AF376" s="86">
        <v>6</v>
      </c>
      <c r="AG376" s="86" t="s">
        <v>46</v>
      </c>
      <c r="AQ376" s="87" t="s">
        <v>67</v>
      </c>
      <c r="AR376" s="86">
        <v>5</v>
      </c>
      <c r="AS376" s="86" t="str">
        <f t="shared" si="62"/>
        <v>45-54|5</v>
      </c>
      <c r="AT376" s="86">
        <v>1</v>
      </c>
      <c r="AU376" s="89" t="s">
        <v>41</v>
      </c>
      <c r="BE376" s="87" t="s">
        <v>63</v>
      </c>
      <c r="BF376" s="86">
        <v>99</v>
      </c>
      <c r="BG376" s="86" t="str">
        <f t="shared" si="64"/>
        <v>20-24|99</v>
      </c>
      <c r="BH376" s="86">
        <v>15</v>
      </c>
      <c r="BI376" s="86" t="s">
        <v>55</v>
      </c>
    </row>
    <row r="377" spans="1:61">
      <c r="A377" s="87" t="s">
        <v>66</v>
      </c>
      <c r="B377" s="86">
        <v>37</v>
      </c>
      <c r="C377" s="86" t="str">
        <f t="shared" si="57"/>
        <v>35-44|37</v>
      </c>
      <c r="D377" s="86">
        <v>9</v>
      </c>
      <c r="E377" s="86" t="s">
        <v>49</v>
      </c>
      <c r="H377" s="87" t="s">
        <v>71</v>
      </c>
      <c r="I377" s="86">
        <v>2</v>
      </c>
      <c r="J377" s="86" t="str">
        <f t="shared" si="58"/>
        <v>75-79|2</v>
      </c>
      <c r="K377" s="86">
        <v>1</v>
      </c>
      <c r="L377" s="89" t="s">
        <v>41</v>
      </c>
      <c r="O377" s="87" t="s">
        <v>68</v>
      </c>
      <c r="P377" s="86">
        <v>29</v>
      </c>
      <c r="Q377" s="86" t="str">
        <f t="shared" si="59"/>
        <v>55-64|29</v>
      </c>
      <c r="R377" s="86">
        <v>11</v>
      </c>
      <c r="S377" s="86" t="s">
        <v>51</v>
      </c>
      <c r="AC377" s="87" t="s">
        <v>67</v>
      </c>
      <c r="AD377" s="86">
        <v>24</v>
      </c>
      <c r="AE377" s="86" t="str">
        <f t="shared" si="61"/>
        <v>45-54|24</v>
      </c>
      <c r="AF377" s="86">
        <v>7</v>
      </c>
      <c r="AG377" s="86" t="s">
        <v>47</v>
      </c>
      <c r="AQ377" s="87" t="s">
        <v>67</v>
      </c>
      <c r="AR377" s="86">
        <v>6</v>
      </c>
      <c r="AS377" s="86" t="str">
        <f t="shared" si="62"/>
        <v>45-54|6</v>
      </c>
      <c r="AT377" s="86">
        <v>1</v>
      </c>
      <c r="AU377" s="89" t="s">
        <v>41</v>
      </c>
      <c r="BE377" s="87" t="s">
        <v>63</v>
      </c>
      <c r="BF377" s="86">
        <v>100</v>
      </c>
      <c r="BG377" s="86" t="str">
        <f t="shared" si="64"/>
        <v>20-24|100</v>
      </c>
      <c r="BH377" s="86">
        <v>15</v>
      </c>
      <c r="BI377" s="86" t="s">
        <v>55</v>
      </c>
    </row>
    <row r="378" spans="1:61">
      <c r="A378" s="87" t="s">
        <v>66</v>
      </c>
      <c r="B378" s="86">
        <v>38</v>
      </c>
      <c r="C378" s="86" t="str">
        <f t="shared" si="57"/>
        <v>35-44|38</v>
      </c>
      <c r="D378" s="86">
        <v>9</v>
      </c>
      <c r="E378" s="86" t="s">
        <v>49</v>
      </c>
      <c r="H378" s="87" t="s">
        <v>71</v>
      </c>
      <c r="I378" s="86">
        <v>3</v>
      </c>
      <c r="J378" s="86" t="str">
        <f t="shared" si="58"/>
        <v>75-79|3</v>
      </c>
      <c r="K378" s="86">
        <v>1</v>
      </c>
      <c r="L378" s="89" t="s">
        <v>41</v>
      </c>
      <c r="O378" s="87" t="s">
        <v>68</v>
      </c>
      <c r="P378" s="86">
        <v>30</v>
      </c>
      <c r="Q378" s="86" t="str">
        <f t="shared" si="59"/>
        <v>55-64|30</v>
      </c>
      <c r="R378" s="86">
        <v>12</v>
      </c>
      <c r="S378" s="86" t="s">
        <v>52</v>
      </c>
      <c r="AC378" s="87" t="s">
        <v>67</v>
      </c>
      <c r="AD378" s="86">
        <v>25</v>
      </c>
      <c r="AE378" s="86" t="str">
        <f t="shared" si="61"/>
        <v>45-54|25</v>
      </c>
      <c r="AF378" s="86">
        <v>7</v>
      </c>
      <c r="AG378" s="86" t="s">
        <v>47</v>
      </c>
      <c r="AQ378" s="87" t="s">
        <v>67</v>
      </c>
      <c r="AR378" s="86">
        <v>7</v>
      </c>
      <c r="AS378" s="86" t="str">
        <f t="shared" si="62"/>
        <v>45-54|7</v>
      </c>
      <c r="AT378" s="86">
        <v>1</v>
      </c>
      <c r="AU378" s="89" t="s">
        <v>41</v>
      </c>
      <c r="BE378" s="87" t="s">
        <v>63</v>
      </c>
      <c r="BF378" s="86">
        <v>101</v>
      </c>
      <c r="BG378" s="86" t="str">
        <f t="shared" si="64"/>
        <v>20-24|101</v>
      </c>
      <c r="BH378" s="86">
        <v>16</v>
      </c>
      <c r="BI378" s="86" t="s">
        <v>56</v>
      </c>
    </row>
    <row r="379" spans="1:61">
      <c r="A379" s="87" t="s">
        <v>66</v>
      </c>
      <c r="B379" s="86">
        <v>39</v>
      </c>
      <c r="C379" s="86" t="str">
        <f t="shared" si="57"/>
        <v>35-44|39</v>
      </c>
      <c r="D379" s="86">
        <v>9</v>
      </c>
      <c r="E379" s="86" t="s">
        <v>49</v>
      </c>
      <c r="H379" s="87" t="s">
        <v>71</v>
      </c>
      <c r="I379" s="86">
        <v>4</v>
      </c>
      <c r="J379" s="86" t="str">
        <f t="shared" si="58"/>
        <v>75-79|4</v>
      </c>
      <c r="K379" s="86">
        <v>2</v>
      </c>
      <c r="L379" s="86" t="s">
        <v>42</v>
      </c>
      <c r="O379" s="87" t="s">
        <v>68</v>
      </c>
      <c r="P379" s="86">
        <v>31</v>
      </c>
      <c r="Q379" s="86" t="str">
        <f t="shared" si="59"/>
        <v>55-64|31</v>
      </c>
      <c r="R379" s="86">
        <v>12</v>
      </c>
      <c r="S379" s="86" t="s">
        <v>52</v>
      </c>
      <c r="AC379" s="87" t="s">
        <v>67</v>
      </c>
      <c r="AD379" s="86">
        <v>26</v>
      </c>
      <c r="AE379" s="86" t="str">
        <f t="shared" si="61"/>
        <v>45-54|26</v>
      </c>
      <c r="AF379" s="86">
        <v>7</v>
      </c>
      <c r="AG379" s="86" t="s">
        <v>47</v>
      </c>
      <c r="AQ379" s="87" t="s">
        <v>67</v>
      </c>
      <c r="AR379" s="86">
        <v>8</v>
      </c>
      <c r="AS379" s="86" t="str">
        <f t="shared" si="62"/>
        <v>45-54|8</v>
      </c>
      <c r="AT379" s="86">
        <v>2</v>
      </c>
      <c r="AU379" s="86" t="s">
        <v>42</v>
      </c>
      <c r="BE379" s="87" t="s">
        <v>63</v>
      </c>
      <c r="BF379" s="86">
        <v>102</v>
      </c>
      <c r="BG379" s="86" t="str">
        <f t="shared" si="64"/>
        <v>20-24|102</v>
      </c>
      <c r="BH379" s="86">
        <v>16</v>
      </c>
      <c r="BI379" s="86" t="s">
        <v>56</v>
      </c>
    </row>
    <row r="380" spans="1:61">
      <c r="A380" s="87" t="s">
        <v>66</v>
      </c>
      <c r="B380" s="86">
        <v>40</v>
      </c>
      <c r="C380" s="86" t="str">
        <f t="shared" si="57"/>
        <v>35-44|40</v>
      </c>
      <c r="D380" s="86">
        <v>9</v>
      </c>
      <c r="E380" s="86" t="s">
        <v>49</v>
      </c>
      <c r="H380" s="87" t="s">
        <v>71</v>
      </c>
      <c r="I380" s="86">
        <v>5</v>
      </c>
      <c r="J380" s="86" t="str">
        <f t="shared" si="58"/>
        <v>75-79|5</v>
      </c>
      <c r="K380" s="86">
        <v>2</v>
      </c>
      <c r="L380" s="86" t="s">
        <v>42</v>
      </c>
      <c r="O380" s="87" t="s">
        <v>68</v>
      </c>
      <c r="P380" s="86">
        <v>32</v>
      </c>
      <c r="Q380" s="86" t="str">
        <f t="shared" si="59"/>
        <v>55-64|32</v>
      </c>
      <c r="R380" s="86">
        <v>13</v>
      </c>
      <c r="S380" s="86" t="s">
        <v>53</v>
      </c>
      <c r="AC380" s="87" t="s">
        <v>67</v>
      </c>
      <c r="AD380" s="86">
        <v>27</v>
      </c>
      <c r="AE380" s="86" t="str">
        <f t="shared" si="61"/>
        <v>45-54|27</v>
      </c>
      <c r="AF380" s="86">
        <v>7</v>
      </c>
      <c r="AG380" s="86" t="s">
        <v>47</v>
      </c>
      <c r="AQ380" s="87" t="s">
        <v>67</v>
      </c>
      <c r="AR380" s="86">
        <v>9</v>
      </c>
      <c r="AS380" s="86" t="str">
        <f t="shared" si="62"/>
        <v>45-54|9</v>
      </c>
      <c r="AT380" s="86">
        <v>2</v>
      </c>
      <c r="AU380" s="86" t="s">
        <v>42</v>
      </c>
      <c r="BE380" s="87" t="s">
        <v>63</v>
      </c>
      <c r="BF380" s="86">
        <v>103</v>
      </c>
      <c r="BG380" s="86" t="str">
        <f t="shared" si="64"/>
        <v>20-24|103</v>
      </c>
      <c r="BH380" s="86">
        <v>16</v>
      </c>
      <c r="BI380" s="86" t="s">
        <v>56</v>
      </c>
    </row>
    <row r="381" spans="1:61">
      <c r="A381" s="87" t="s">
        <v>66</v>
      </c>
      <c r="B381" s="86">
        <v>41</v>
      </c>
      <c r="C381" s="86" t="str">
        <f t="shared" si="57"/>
        <v>35-44|41</v>
      </c>
      <c r="D381" s="86">
        <v>10</v>
      </c>
      <c r="E381" s="86" t="s">
        <v>50</v>
      </c>
      <c r="H381" s="87" t="s">
        <v>71</v>
      </c>
      <c r="I381" s="86">
        <v>6</v>
      </c>
      <c r="J381" s="86" t="str">
        <f t="shared" si="58"/>
        <v>75-79|6</v>
      </c>
      <c r="K381" s="86">
        <v>3</v>
      </c>
      <c r="L381" s="86" t="s">
        <v>43</v>
      </c>
      <c r="O381" s="87" t="s">
        <v>68</v>
      </c>
      <c r="P381" s="86">
        <v>33</v>
      </c>
      <c r="Q381" s="86" t="str">
        <f t="shared" si="59"/>
        <v>55-64|33</v>
      </c>
      <c r="R381" s="86">
        <v>13</v>
      </c>
      <c r="S381" s="86" t="s">
        <v>53</v>
      </c>
      <c r="AC381" s="87" t="s">
        <v>67</v>
      </c>
      <c r="AD381" s="86">
        <v>28</v>
      </c>
      <c r="AE381" s="86" t="str">
        <f t="shared" si="61"/>
        <v>45-54|28</v>
      </c>
      <c r="AF381" s="86">
        <v>8</v>
      </c>
      <c r="AG381" s="86" t="s">
        <v>48</v>
      </c>
      <c r="AQ381" s="87" t="s">
        <v>67</v>
      </c>
      <c r="AR381" s="86">
        <v>10</v>
      </c>
      <c r="AS381" s="86" t="str">
        <f t="shared" si="62"/>
        <v>45-54|10</v>
      </c>
      <c r="AT381" s="86">
        <v>2</v>
      </c>
      <c r="AU381" s="86" t="s">
        <v>42</v>
      </c>
      <c r="BE381" s="87" t="s">
        <v>63</v>
      </c>
      <c r="BF381" s="86">
        <v>104</v>
      </c>
      <c r="BG381" s="86" t="str">
        <f t="shared" si="64"/>
        <v>20-24|104</v>
      </c>
      <c r="BH381" s="86">
        <v>16</v>
      </c>
      <c r="BI381" s="86" t="s">
        <v>56</v>
      </c>
    </row>
    <row r="382" spans="1:61">
      <c r="A382" s="87" t="s">
        <v>66</v>
      </c>
      <c r="B382" s="86">
        <v>42</v>
      </c>
      <c r="C382" s="86" t="str">
        <f t="shared" si="57"/>
        <v>35-44|42</v>
      </c>
      <c r="D382" s="86">
        <v>10</v>
      </c>
      <c r="E382" s="86" t="s">
        <v>50</v>
      </c>
      <c r="H382" s="87" t="s">
        <v>71</v>
      </c>
      <c r="I382" s="86">
        <v>7</v>
      </c>
      <c r="J382" s="86" t="str">
        <f t="shared" si="58"/>
        <v>75-79|7</v>
      </c>
      <c r="K382" s="86">
        <v>3</v>
      </c>
      <c r="L382" s="86" t="s">
        <v>43</v>
      </c>
      <c r="O382" s="87" t="s">
        <v>68</v>
      </c>
      <c r="P382" s="86">
        <v>34</v>
      </c>
      <c r="Q382" s="86" t="str">
        <f t="shared" si="59"/>
        <v>55-64|34</v>
      </c>
      <c r="R382" s="86">
        <v>14</v>
      </c>
      <c r="S382" s="86" t="s">
        <v>54</v>
      </c>
      <c r="AC382" s="87" t="s">
        <v>67</v>
      </c>
      <c r="AD382" s="86">
        <v>29</v>
      </c>
      <c r="AE382" s="86" t="str">
        <f t="shared" si="61"/>
        <v>45-54|29</v>
      </c>
      <c r="AF382" s="86">
        <v>8</v>
      </c>
      <c r="AG382" s="86" t="s">
        <v>48</v>
      </c>
      <c r="AQ382" s="87" t="s">
        <v>67</v>
      </c>
      <c r="AR382" s="86">
        <v>11</v>
      </c>
      <c r="AS382" s="86" t="str">
        <f t="shared" si="62"/>
        <v>45-54|11</v>
      </c>
      <c r="AT382" s="86">
        <v>3</v>
      </c>
      <c r="AU382" s="86" t="s">
        <v>43</v>
      </c>
      <c r="BE382" s="87" t="s">
        <v>63</v>
      </c>
      <c r="BF382" s="86">
        <v>105</v>
      </c>
      <c r="BG382" s="86" t="str">
        <f t="shared" si="64"/>
        <v>20-24|105</v>
      </c>
      <c r="BH382" s="86">
        <v>17</v>
      </c>
      <c r="BI382" s="86" t="s">
        <v>57</v>
      </c>
    </row>
    <row r="383" spans="1:61">
      <c r="A383" s="87" t="s">
        <v>66</v>
      </c>
      <c r="B383" s="86">
        <v>43</v>
      </c>
      <c r="C383" s="86" t="str">
        <f t="shared" si="57"/>
        <v>35-44|43</v>
      </c>
      <c r="D383" s="86">
        <v>10</v>
      </c>
      <c r="E383" s="86" t="s">
        <v>50</v>
      </c>
      <c r="H383" s="87" t="s">
        <v>71</v>
      </c>
      <c r="I383" s="86">
        <v>8</v>
      </c>
      <c r="J383" s="86" t="str">
        <f t="shared" si="58"/>
        <v>75-79|8</v>
      </c>
      <c r="K383" s="86">
        <v>4</v>
      </c>
      <c r="L383" s="86" t="s">
        <v>44</v>
      </c>
      <c r="O383" s="87" t="s">
        <v>68</v>
      </c>
      <c r="P383" s="86">
        <v>35</v>
      </c>
      <c r="Q383" s="86" t="str">
        <f t="shared" si="59"/>
        <v>55-64|35</v>
      </c>
      <c r="R383" s="86">
        <v>14</v>
      </c>
      <c r="S383" s="86" t="s">
        <v>54</v>
      </c>
      <c r="AC383" s="87" t="s">
        <v>67</v>
      </c>
      <c r="AD383" s="86">
        <v>30</v>
      </c>
      <c r="AE383" s="86" t="str">
        <f t="shared" si="61"/>
        <v>45-54|30</v>
      </c>
      <c r="AF383" s="86">
        <v>8</v>
      </c>
      <c r="AG383" s="86" t="s">
        <v>48</v>
      </c>
      <c r="AQ383" s="87" t="s">
        <v>67</v>
      </c>
      <c r="AR383" s="86">
        <v>12</v>
      </c>
      <c r="AS383" s="86" t="str">
        <f t="shared" si="62"/>
        <v>45-54|12</v>
      </c>
      <c r="AT383" s="86">
        <v>3</v>
      </c>
      <c r="AU383" s="86" t="s">
        <v>43</v>
      </c>
      <c r="BE383" s="87" t="s">
        <v>63</v>
      </c>
      <c r="BF383" s="86">
        <v>106</v>
      </c>
      <c r="BG383" s="86" t="str">
        <f t="shared" si="64"/>
        <v>20-24|106</v>
      </c>
      <c r="BH383" s="86">
        <v>17</v>
      </c>
      <c r="BI383" s="86" t="s">
        <v>57</v>
      </c>
    </row>
    <row r="384" spans="1:61">
      <c r="A384" s="87" t="s">
        <v>66</v>
      </c>
      <c r="B384" s="86">
        <v>44</v>
      </c>
      <c r="C384" s="86" t="str">
        <f t="shared" si="57"/>
        <v>35-44|44</v>
      </c>
      <c r="D384" s="86">
        <v>10</v>
      </c>
      <c r="E384" s="86" t="s">
        <v>50</v>
      </c>
      <c r="H384" s="87" t="s">
        <v>71</v>
      </c>
      <c r="I384" s="86">
        <v>9</v>
      </c>
      <c r="J384" s="86" t="str">
        <f t="shared" si="58"/>
        <v>75-79|9</v>
      </c>
      <c r="K384" s="86">
        <v>4</v>
      </c>
      <c r="L384" s="86" t="s">
        <v>44</v>
      </c>
      <c r="O384" s="87" t="s">
        <v>68</v>
      </c>
      <c r="P384" s="86">
        <v>36</v>
      </c>
      <c r="Q384" s="86" t="str">
        <f t="shared" si="59"/>
        <v>55-64|36</v>
      </c>
      <c r="R384" s="86">
        <v>15</v>
      </c>
      <c r="S384" s="86" t="s">
        <v>55</v>
      </c>
      <c r="AC384" s="87" t="s">
        <v>67</v>
      </c>
      <c r="AD384" s="86">
        <v>31</v>
      </c>
      <c r="AE384" s="86" t="str">
        <f t="shared" si="61"/>
        <v>45-54|31</v>
      </c>
      <c r="AF384" s="86">
        <v>8</v>
      </c>
      <c r="AG384" s="86" t="s">
        <v>48</v>
      </c>
      <c r="AQ384" s="87" t="s">
        <v>67</v>
      </c>
      <c r="AR384" s="86">
        <v>13</v>
      </c>
      <c r="AS384" s="86" t="str">
        <f t="shared" si="62"/>
        <v>45-54|13</v>
      </c>
      <c r="AT384" s="86">
        <v>3</v>
      </c>
      <c r="AU384" s="86" t="s">
        <v>43</v>
      </c>
      <c r="BE384" s="87" t="s">
        <v>63</v>
      </c>
      <c r="BF384" s="86">
        <v>107</v>
      </c>
      <c r="BG384" s="86" t="str">
        <f t="shared" si="64"/>
        <v>20-24|107</v>
      </c>
      <c r="BH384" s="86">
        <v>17</v>
      </c>
      <c r="BI384" s="86" t="s">
        <v>57</v>
      </c>
    </row>
    <row r="385" spans="1:62">
      <c r="A385" s="87" t="s">
        <v>66</v>
      </c>
      <c r="B385" s="86">
        <v>45</v>
      </c>
      <c r="C385" s="86" t="str">
        <f t="shared" si="57"/>
        <v>35-44|45</v>
      </c>
      <c r="D385" s="86">
        <v>10</v>
      </c>
      <c r="E385" s="86" t="s">
        <v>50</v>
      </c>
      <c r="H385" s="87" t="s">
        <v>71</v>
      </c>
      <c r="I385" s="86">
        <v>10</v>
      </c>
      <c r="J385" s="86" t="str">
        <f t="shared" si="58"/>
        <v>75-79|10</v>
      </c>
      <c r="K385" s="86">
        <v>5</v>
      </c>
      <c r="L385" s="86" t="s">
        <v>45</v>
      </c>
      <c r="O385" s="87" t="s">
        <v>68</v>
      </c>
      <c r="P385" s="86">
        <v>37</v>
      </c>
      <c r="Q385" s="86" t="str">
        <f t="shared" si="59"/>
        <v>55-64|37</v>
      </c>
      <c r="R385" s="86">
        <v>16</v>
      </c>
      <c r="S385" s="86" t="s">
        <v>56</v>
      </c>
      <c r="AC385" s="87" t="s">
        <v>67</v>
      </c>
      <c r="AD385" s="86">
        <v>32</v>
      </c>
      <c r="AE385" s="86" t="str">
        <f t="shared" si="61"/>
        <v>45-54|32</v>
      </c>
      <c r="AF385" s="86">
        <v>8</v>
      </c>
      <c r="AG385" s="86" t="s">
        <v>48</v>
      </c>
      <c r="AQ385" s="87" t="s">
        <v>67</v>
      </c>
      <c r="AR385" s="86">
        <v>14</v>
      </c>
      <c r="AS385" s="86" t="str">
        <f t="shared" si="62"/>
        <v>45-54|14</v>
      </c>
      <c r="AT385" s="86">
        <v>4</v>
      </c>
      <c r="AU385" s="86" t="s">
        <v>44</v>
      </c>
      <c r="BE385" s="87" t="s">
        <v>63</v>
      </c>
      <c r="BF385" s="86">
        <v>108</v>
      </c>
      <c r="BG385" s="86" t="str">
        <f t="shared" si="64"/>
        <v>20-24|108</v>
      </c>
      <c r="BH385" s="86">
        <v>18</v>
      </c>
      <c r="BI385" s="86" t="s">
        <v>58</v>
      </c>
    </row>
    <row r="386" spans="1:62">
      <c r="A386" s="87" t="s">
        <v>66</v>
      </c>
      <c r="B386" s="86">
        <v>46</v>
      </c>
      <c r="C386" s="86" t="str">
        <f t="shared" si="57"/>
        <v>35-44|46</v>
      </c>
      <c r="D386" s="86">
        <v>11</v>
      </c>
      <c r="E386" s="86" t="s">
        <v>51</v>
      </c>
      <c r="H386" s="87" t="s">
        <v>71</v>
      </c>
      <c r="I386" s="86">
        <v>11</v>
      </c>
      <c r="J386" s="86" t="str">
        <f t="shared" si="58"/>
        <v>75-79|11</v>
      </c>
      <c r="K386" s="86">
        <v>5</v>
      </c>
      <c r="L386" s="86" t="s">
        <v>45</v>
      </c>
      <c r="O386" s="87" t="s">
        <v>68</v>
      </c>
      <c r="P386" s="86">
        <v>38</v>
      </c>
      <c r="Q386" s="86" t="str">
        <f t="shared" si="59"/>
        <v>55-64|38</v>
      </c>
      <c r="R386" s="86">
        <v>16</v>
      </c>
      <c r="S386" s="86" t="s">
        <v>56</v>
      </c>
      <c r="AC386" s="87" t="s">
        <v>67</v>
      </c>
      <c r="AD386" s="86">
        <v>33</v>
      </c>
      <c r="AE386" s="86" t="str">
        <f t="shared" si="61"/>
        <v>45-54|33</v>
      </c>
      <c r="AF386" s="86">
        <v>9</v>
      </c>
      <c r="AG386" s="86" t="s">
        <v>49</v>
      </c>
      <c r="AQ386" s="87" t="s">
        <v>67</v>
      </c>
      <c r="AR386" s="86">
        <v>15</v>
      </c>
      <c r="AS386" s="86" t="str">
        <f t="shared" si="62"/>
        <v>45-54|15</v>
      </c>
      <c r="AT386" s="86">
        <v>4</v>
      </c>
      <c r="AU386" s="86" t="s">
        <v>44</v>
      </c>
      <c r="BE386" s="87" t="s">
        <v>63</v>
      </c>
      <c r="BF386" s="86">
        <v>109</v>
      </c>
      <c r="BG386" s="86" t="str">
        <f t="shared" si="64"/>
        <v>20-24|109</v>
      </c>
      <c r="BH386" s="86">
        <v>18</v>
      </c>
      <c r="BI386" s="86" t="s">
        <v>58</v>
      </c>
    </row>
    <row r="387" spans="1:62">
      <c r="A387" s="87" t="s">
        <v>66</v>
      </c>
      <c r="B387" s="86">
        <v>47</v>
      </c>
      <c r="C387" s="86" t="str">
        <f t="shared" si="57"/>
        <v>35-44|47</v>
      </c>
      <c r="D387" s="86">
        <v>11</v>
      </c>
      <c r="E387" s="86" t="s">
        <v>51</v>
      </c>
      <c r="H387" s="87" t="s">
        <v>71</v>
      </c>
      <c r="I387" s="86">
        <v>12</v>
      </c>
      <c r="J387" s="86" t="str">
        <f t="shared" si="58"/>
        <v>75-79|12</v>
      </c>
      <c r="K387" s="86">
        <v>5</v>
      </c>
      <c r="L387" s="86" t="s">
        <v>45</v>
      </c>
      <c r="O387" s="87" t="s">
        <v>68</v>
      </c>
      <c r="P387" s="86">
        <v>39</v>
      </c>
      <c r="Q387" s="86" t="str">
        <f t="shared" si="59"/>
        <v>55-64|39</v>
      </c>
      <c r="R387" s="86">
        <v>17</v>
      </c>
      <c r="S387" s="86" t="s">
        <v>57</v>
      </c>
      <c r="AC387" s="87" t="s">
        <v>67</v>
      </c>
      <c r="AD387" s="86">
        <v>34</v>
      </c>
      <c r="AE387" s="86" t="str">
        <f t="shared" si="61"/>
        <v>45-54|34</v>
      </c>
      <c r="AF387" s="86">
        <v>9</v>
      </c>
      <c r="AG387" s="86" t="s">
        <v>49</v>
      </c>
      <c r="AQ387" s="87" t="s">
        <v>67</v>
      </c>
      <c r="AR387" s="86">
        <v>16</v>
      </c>
      <c r="AS387" s="86" t="str">
        <f t="shared" si="62"/>
        <v>45-54|16</v>
      </c>
      <c r="AT387" s="86">
        <v>4</v>
      </c>
      <c r="AU387" s="86" t="s">
        <v>44</v>
      </c>
      <c r="BE387" s="87" t="s">
        <v>63</v>
      </c>
      <c r="BF387" s="86">
        <v>110</v>
      </c>
      <c r="BG387" s="86" t="str">
        <f t="shared" si="64"/>
        <v>20-24|110</v>
      </c>
      <c r="BH387" s="86">
        <v>18</v>
      </c>
      <c r="BI387" s="86" t="s">
        <v>58</v>
      </c>
    </row>
    <row r="388" spans="1:62">
      <c r="A388" s="87" t="s">
        <v>66</v>
      </c>
      <c r="B388" s="86">
        <v>48</v>
      </c>
      <c r="C388" s="86" t="str">
        <f t="shared" si="57"/>
        <v>35-44|48</v>
      </c>
      <c r="D388" s="86">
        <v>11</v>
      </c>
      <c r="E388" s="86" t="s">
        <v>51</v>
      </c>
      <c r="H388" s="87" t="s">
        <v>71</v>
      </c>
      <c r="I388" s="86">
        <v>13</v>
      </c>
      <c r="J388" s="86" t="str">
        <f t="shared" si="58"/>
        <v>75-79|13</v>
      </c>
      <c r="K388" s="86">
        <v>6</v>
      </c>
      <c r="L388" s="86" t="s">
        <v>46</v>
      </c>
      <c r="O388" s="87" t="s">
        <v>68</v>
      </c>
      <c r="P388" s="86">
        <v>40</v>
      </c>
      <c r="Q388" s="86" t="str">
        <f t="shared" si="59"/>
        <v>55-64|40</v>
      </c>
      <c r="R388" s="86">
        <v>17</v>
      </c>
      <c r="S388" s="86" t="s">
        <v>57</v>
      </c>
      <c r="AC388" s="87" t="s">
        <v>67</v>
      </c>
      <c r="AD388" s="86">
        <v>35</v>
      </c>
      <c r="AE388" s="86" t="str">
        <f t="shared" si="61"/>
        <v>45-54|35</v>
      </c>
      <c r="AF388" s="86">
        <v>9</v>
      </c>
      <c r="AG388" s="86" t="s">
        <v>49</v>
      </c>
      <c r="AQ388" s="87" t="s">
        <v>67</v>
      </c>
      <c r="AR388" s="86">
        <v>17</v>
      </c>
      <c r="AS388" s="86" t="str">
        <f t="shared" si="62"/>
        <v>45-54|17</v>
      </c>
      <c r="AT388" s="86">
        <v>5</v>
      </c>
      <c r="AU388" s="86" t="s">
        <v>45</v>
      </c>
      <c r="BE388" s="87" t="s">
        <v>63</v>
      </c>
      <c r="BF388" s="86">
        <v>111</v>
      </c>
      <c r="BG388" s="86" t="str">
        <f t="shared" si="64"/>
        <v>20-24|111</v>
      </c>
      <c r="BH388" s="86">
        <v>19</v>
      </c>
      <c r="BI388" s="86" t="s">
        <v>59</v>
      </c>
    </row>
    <row r="389" spans="1:62">
      <c r="A389" s="87" t="s">
        <v>66</v>
      </c>
      <c r="B389" s="86">
        <v>49</v>
      </c>
      <c r="C389" s="86" t="str">
        <f t="shared" si="57"/>
        <v>35-44|49</v>
      </c>
      <c r="D389" s="86">
        <v>11</v>
      </c>
      <c r="E389" s="86" t="s">
        <v>51</v>
      </c>
      <c r="H389" s="87" t="s">
        <v>71</v>
      </c>
      <c r="I389" s="86">
        <v>14</v>
      </c>
      <c r="J389" s="86" t="str">
        <f t="shared" si="58"/>
        <v>75-79|14</v>
      </c>
      <c r="K389" s="86">
        <v>6</v>
      </c>
      <c r="L389" s="86" t="s">
        <v>46</v>
      </c>
      <c r="O389" s="87" t="s">
        <v>68</v>
      </c>
      <c r="P389" s="86">
        <v>41</v>
      </c>
      <c r="Q389" s="86" t="str">
        <f t="shared" si="59"/>
        <v>55-64|41</v>
      </c>
      <c r="R389" s="86">
        <v>18</v>
      </c>
      <c r="S389" s="86" t="s">
        <v>58</v>
      </c>
      <c r="AC389" s="87" t="s">
        <v>67</v>
      </c>
      <c r="AD389" s="86">
        <v>36</v>
      </c>
      <c r="AE389" s="86" t="str">
        <f t="shared" si="61"/>
        <v>45-54|36</v>
      </c>
      <c r="AF389" s="86">
        <v>9</v>
      </c>
      <c r="AG389" s="86" t="s">
        <v>49</v>
      </c>
      <c r="AQ389" s="87" t="s">
        <v>67</v>
      </c>
      <c r="AR389" s="86">
        <v>18</v>
      </c>
      <c r="AS389" s="86" t="str">
        <f t="shared" si="62"/>
        <v>45-54|18</v>
      </c>
      <c r="AT389" s="86">
        <v>5</v>
      </c>
      <c r="AU389" s="86" t="s">
        <v>45</v>
      </c>
      <c r="BE389" s="87" t="s">
        <v>63</v>
      </c>
      <c r="BF389" s="86">
        <v>112</v>
      </c>
      <c r="BG389" s="86" t="str">
        <f t="shared" si="64"/>
        <v>20-24|112</v>
      </c>
      <c r="BH389" s="86">
        <v>19</v>
      </c>
      <c r="BI389" s="89" t="s">
        <v>59</v>
      </c>
      <c r="BJ389" s="89"/>
    </row>
    <row r="390" spans="1:62">
      <c r="A390" s="87" t="s">
        <v>66</v>
      </c>
      <c r="B390" s="86">
        <v>50</v>
      </c>
      <c r="C390" s="86" t="str">
        <f t="shared" ref="C390:C453" si="65">A390&amp;"|"&amp;B390</f>
        <v>35-44|50</v>
      </c>
      <c r="D390" s="86">
        <v>12</v>
      </c>
      <c r="E390" s="86" t="s">
        <v>52</v>
      </c>
      <c r="H390" s="87" t="s">
        <v>71</v>
      </c>
      <c r="I390" s="86">
        <v>15</v>
      </c>
      <c r="J390" s="86" t="str">
        <f t="shared" ref="J390:J453" si="66">H390&amp;"|"&amp;I390</f>
        <v>75-79|15</v>
      </c>
      <c r="K390" s="86">
        <v>7</v>
      </c>
      <c r="L390" s="86" t="s">
        <v>47</v>
      </c>
      <c r="O390" s="87" t="s">
        <v>68</v>
      </c>
      <c r="P390" s="86">
        <v>42</v>
      </c>
      <c r="Q390" s="86" t="str">
        <f t="shared" ref="Q390:Q453" si="67">O390&amp;"|"&amp;P390</f>
        <v>55-64|42</v>
      </c>
      <c r="R390" s="86">
        <v>18</v>
      </c>
      <c r="S390" s="86" t="s">
        <v>58</v>
      </c>
      <c r="AC390" s="87" t="s">
        <v>67</v>
      </c>
      <c r="AD390" s="86">
        <v>37</v>
      </c>
      <c r="AE390" s="86" t="str">
        <f t="shared" ref="AE390:AE453" si="68">AC390&amp;"|"&amp;AD390</f>
        <v>45-54|37</v>
      </c>
      <c r="AF390" s="86">
        <v>10</v>
      </c>
      <c r="AG390" s="86" t="s">
        <v>50</v>
      </c>
      <c r="AQ390" s="87" t="s">
        <v>67</v>
      </c>
      <c r="AR390" s="86">
        <v>19</v>
      </c>
      <c r="AS390" s="86" t="str">
        <f t="shared" ref="AS390:AS453" si="69">AQ390&amp;"|"&amp;AR390</f>
        <v>45-54|19</v>
      </c>
      <c r="AT390" s="86">
        <v>5</v>
      </c>
      <c r="AU390" s="86" t="s">
        <v>45</v>
      </c>
      <c r="BE390" s="87" t="s">
        <v>63</v>
      </c>
      <c r="BF390" s="86">
        <v>113</v>
      </c>
      <c r="BG390" s="86" t="str">
        <f t="shared" ref="BG390:BG453" si="70">BE390&amp;"|"&amp;BF390</f>
        <v>20-24|113</v>
      </c>
      <c r="BH390" s="86">
        <v>19</v>
      </c>
      <c r="BI390" s="89" t="s">
        <v>59</v>
      </c>
    </row>
    <row r="391" spans="1:62">
      <c r="A391" s="87" t="s">
        <v>66</v>
      </c>
      <c r="B391" s="86">
        <v>51</v>
      </c>
      <c r="C391" s="86" t="str">
        <f t="shared" si="65"/>
        <v>35-44|51</v>
      </c>
      <c r="D391" s="86">
        <v>12</v>
      </c>
      <c r="E391" s="86" t="s">
        <v>52</v>
      </c>
      <c r="H391" s="87" t="s">
        <v>71</v>
      </c>
      <c r="I391" s="86">
        <v>16</v>
      </c>
      <c r="J391" s="86" t="str">
        <f t="shared" si="66"/>
        <v>75-79|16</v>
      </c>
      <c r="K391" s="86">
        <v>7</v>
      </c>
      <c r="L391" s="86" t="s">
        <v>47</v>
      </c>
      <c r="O391" s="87" t="s">
        <v>68</v>
      </c>
      <c r="P391" s="86">
        <v>43</v>
      </c>
      <c r="Q391" s="86" t="str">
        <f t="shared" si="67"/>
        <v>55-64|43</v>
      </c>
      <c r="R391" s="86">
        <v>19</v>
      </c>
      <c r="S391" s="86" t="s">
        <v>59</v>
      </c>
      <c r="AC391" s="87" t="s">
        <v>67</v>
      </c>
      <c r="AD391" s="86">
        <v>38</v>
      </c>
      <c r="AE391" s="86" t="str">
        <f t="shared" si="68"/>
        <v>45-54|38</v>
      </c>
      <c r="AF391" s="86">
        <v>10</v>
      </c>
      <c r="AG391" s="86" t="s">
        <v>50</v>
      </c>
      <c r="AQ391" s="87" t="s">
        <v>67</v>
      </c>
      <c r="AR391" s="86">
        <v>20</v>
      </c>
      <c r="AS391" s="86" t="str">
        <f t="shared" si="69"/>
        <v>45-54|20</v>
      </c>
      <c r="AT391" s="86">
        <v>6</v>
      </c>
      <c r="AU391" s="86" t="s">
        <v>46</v>
      </c>
      <c r="BE391" s="87" t="s">
        <v>63</v>
      </c>
      <c r="BF391" s="86">
        <v>114</v>
      </c>
      <c r="BG391" s="86" t="str">
        <f t="shared" si="70"/>
        <v>20-24|114</v>
      </c>
      <c r="BH391" s="86">
        <v>19</v>
      </c>
      <c r="BI391" s="89" t="s">
        <v>59</v>
      </c>
    </row>
    <row r="392" spans="1:62">
      <c r="A392" s="87" t="s">
        <v>66</v>
      </c>
      <c r="B392" s="86">
        <v>52</v>
      </c>
      <c r="C392" s="86" t="str">
        <f t="shared" si="65"/>
        <v>35-44|52</v>
      </c>
      <c r="D392" s="86">
        <v>12</v>
      </c>
      <c r="E392" s="86" t="s">
        <v>52</v>
      </c>
      <c r="H392" s="87" t="s">
        <v>71</v>
      </c>
      <c r="I392" s="86">
        <v>17</v>
      </c>
      <c r="J392" s="86" t="str">
        <f t="shared" si="66"/>
        <v>75-79|17</v>
      </c>
      <c r="K392" s="86">
        <v>8</v>
      </c>
      <c r="L392" s="86" t="s">
        <v>48</v>
      </c>
      <c r="O392" s="87" t="s">
        <v>68</v>
      </c>
      <c r="P392" s="86">
        <v>44</v>
      </c>
      <c r="Q392" s="86" t="str">
        <f t="shared" si="67"/>
        <v>55-64|44</v>
      </c>
      <c r="R392" s="86">
        <v>19</v>
      </c>
      <c r="S392" s="86" t="s">
        <v>59</v>
      </c>
      <c r="AC392" s="87" t="s">
        <v>67</v>
      </c>
      <c r="AD392" s="86">
        <v>39</v>
      </c>
      <c r="AE392" s="86" t="str">
        <f t="shared" si="68"/>
        <v>45-54|39</v>
      </c>
      <c r="AF392" s="86">
        <v>10</v>
      </c>
      <c r="AG392" s="86" t="s">
        <v>50</v>
      </c>
      <c r="AQ392" s="87" t="s">
        <v>67</v>
      </c>
      <c r="AR392" s="86">
        <v>21</v>
      </c>
      <c r="AS392" s="86" t="str">
        <f t="shared" si="69"/>
        <v>45-54|21</v>
      </c>
      <c r="AT392" s="86">
        <v>6</v>
      </c>
      <c r="AU392" s="86" t="s">
        <v>46</v>
      </c>
      <c r="BE392" s="87" t="s">
        <v>63</v>
      </c>
      <c r="BF392" s="86">
        <v>115</v>
      </c>
      <c r="BG392" s="86" t="str">
        <f t="shared" si="70"/>
        <v>20-24|115</v>
      </c>
      <c r="BH392" s="86">
        <v>19</v>
      </c>
      <c r="BI392" s="89" t="s">
        <v>59</v>
      </c>
    </row>
    <row r="393" spans="1:62">
      <c r="A393" s="87" t="s">
        <v>66</v>
      </c>
      <c r="B393" s="86">
        <v>53</v>
      </c>
      <c r="C393" s="86" t="str">
        <f t="shared" si="65"/>
        <v>35-44|53</v>
      </c>
      <c r="D393" s="86">
        <v>12</v>
      </c>
      <c r="E393" s="86" t="s">
        <v>52</v>
      </c>
      <c r="H393" s="87" t="s">
        <v>71</v>
      </c>
      <c r="I393" s="86">
        <v>18</v>
      </c>
      <c r="J393" s="86" t="str">
        <f t="shared" si="66"/>
        <v>75-79|18</v>
      </c>
      <c r="K393" s="86">
        <v>8</v>
      </c>
      <c r="L393" s="86" t="s">
        <v>48</v>
      </c>
      <c r="O393" s="87" t="s">
        <v>68</v>
      </c>
      <c r="P393" s="86">
        <v>45</v>
      </c>
      <c r="Q393" s="86" t="str">
        <f t="shared" si="67"/>
        <v>55-64|45</v>
      </c>
      <c r="R393" s="86">
        <v>19</v>
      </c>
      <c r="S393" s="86" t="s">
        <v>59</v>
      </c>
      <c r="AC393" s="87" t="s">
        <v>67</v>
      </c>
      <c r="AD393" s="86">
        <v>40</v>
      </c>
      <c r="AE393" s="86" t="str">
        <f t="shared" si="68"/>
        <v>45-54|40</v>
      </c>
      <c r="AF393" s="86">
        <v>10</v>
      </c>
      <c r="AG393" s="86" t="s">
        <v>50</v>
      </c>
      <c r="AQ393" s="87" t="s">
        <v>67</v>
      </c>
      <c r="AR393" s="86">
        <v>22</v>
      </c>
      <c r="AS393" s="86" t="str">
        <f t="shared" si="69"/>
        <v>45-54|22</v>
      </c>
      <c r="AT393" s="86">
        <v>7</v>
      </c>
      <c r="AU393" s="86" t="s">
        <v>47</v>
      </c>
      <c r="BE393" s="87" t="s">
        <v>63</v>
      </c>
      <c r="BF393" s="86">
        <v>116</v>
      </c>
      <c r="BG393" s="86" t="str">
        <f t="shared" si="70"/>
        <v>20-24|116</v>
      </c>
      <c r="BH393" s="86">
        <v>19</v>
      </c>
      <c r="BI393" s="89" t="s">
        <v>59</v>
      </c>
    </row>
    <row r="394" spans="1:62">
      <c r="A394" s="87" t="s">
        <v>66</v>
      </c>
      <c r="B394" s="86">
        <v>54</v>
      </c>
      <c r="C394" s="86" t="str">
        <f t="shared" si="65"/>
        <v>35-44|54</v>
      </c>
      <c r="D394" s="86">
        <v>13</v>
      </c>
      <c r="E394" s="86" t="s">
        <v>53</v>
      </c>
      <c r="H394" s="87" t="s">
        <v>71</v>
      </c>
      <c r="I394" s="86">
        <v>19</v>
      </c>
      <c r="J394" s="86" t="str">
        <f t="shared" si="66"/>
        <v>75-79|19</v>
      </c>
      <c r="K394" s="86">
        <v>8</v>
      </c>
      <c r="L394" s="86" t="s">
        <v>48</v>
      </c>
      <c r="O394" s="87" t="s">
        <v>68</v>
      </c>
      <c r="P394" s="86">
        <v>46</v>
      </c>
      <c r="Q394" s="86" t="str">
        <f t="shared" si="67"/>
        <v>55-64|46</v>
      </c>
      <c r="R394" s="86">
        <v>19</v>
      </c>
      <c r="S394" s="86" t="s">
        <v>59</v>
      </c>
      <c r="AC394" s="87" t="s">
        <v>67</v>
      </c>
      <c r="AD394" s="86">
        <v>41</v>
      </c>
      <c r="AE394" s="86" t="str">
        <f t="shared" si="68"/>
        <v>45-54|41</v>
      </c>
      <c r="AF394" s="86">
        <v>11</v>
      </c>
      <c r="AG394" s="86" t="s">
        <v>51</v>
      </c>
      <c r="AQ394" s="87" t="s">
        <v>67</v>
      </c>
      <c r="AR394" s="86">
        <v>23</v>
      </c>
      <c r="AS394" s="86" t="str">
        <f t="shared" si="69"/>
        <v>45-54|23</v>
      </c>
      <c r="AT394" s="86">
        <v>7</v>
      </c>
      <c r="AU394" s="86" t="s">
        <v>47</v>
      </c>
      <c r="BE394" s="87" t="s">
        <v>63</v>
      </c>
      <c r="BF394" s="86">
        <v>117</v>
      </c>
      <c r="BG394" s="86" t="str">
        <f t="shared" si="70"/>
        <v>20-24|117</v>
      </c>
      <c r="BH394" s="86">
        <v>19</v>
      </c>
      <c r="BI394" s="89" t="s">
        <v>59</v>
      </c>
    </row>
    <row r="395" spans="1:62">
      <c r="A395" s="87" t="s">
        <v>66</v>
      </c>
      <c r="B395" s="86">
        <v>55</v>
      </c>
      <c r="C395" s="86" t="str">
        <f t="shared" si="65"/>
        <v>35-44|55</v>
      </c>
      <c r="D395" s="86">
        <v>13</v>
      </c>
      <c r="E395" s="86" t="s">
        <v>53</v>
      </c>
      <c r="H395" s="87" t="s">
        <v>71</v>
      </c>
      <c r="I395" s="86">
        <v>20</v>
      </c>
      <c r="J395" s="86" t="str">
        <f t="shared" si="66"/>
        <v>75-79|20</v>
      </c>
      <c r="K395" s="86">
        <v>9</v>
      </c>
      <c r="L395" s="86" t="s">
        <v>49</v>
      </c>
      <c r="O395" s="87" t="s">
        <v>68</v>
      </c>
      <c r="P395" s="86">
        <v>47</v>
      </c>
      <c r="Q395" s="86" t="str">
        <f t="shared" si="67"/>
        <v>55-64|47</v>
      </c>
      <c r="R395" s="86">
        <v>19</v>
      </c>
      <c r="S395" s="86" t="s">
        <v>59</v>
      </c>
      <c r="AC395" s="87" t="s">
        <v>67</v>
      </c>
      <c r="AD395" s="86">
        <v>42</v>
      </c>
      <c r="AE395" s="86" t="str">
        <f t="shared" si="68"/>
        <v>45-54|42</v>
      </c>
      <c r="AF395" s="86">
        <v>11</v>
      </c>
      <c r="AG395" s="86" t="s">
        <v>51</v>
      </c>
      <c r="AQ395" s="87" t="s">
        <v>67</v>
      </c>
      <c r="AR395" s="86">
        <v>24</v>
      </c>
      <c r="AS395" s="86" t="str">
        <f t="shared" si="69"/>
        <v>45-54|24</v>
      </c>
      <c r="AT395" s="86">
        <v>7</v>
      </c>
      <c r="AU395" s="86" t="s">
        <v>47</v>
      </c>
      <c r="BE395" s="87" t="s">
        <v>63</v>
      </c>
      <c r="BF395" s="86">
        <v>118</v>
      </c>
      <c r="BG395" s="86" t="str">
        <f t="shared" si="70"/>
        <v>20-24|118</v>
      </c>
      <c r="BH395" s="86">
        <v>19</v>
      </c>
      <c r="BI395" s="89" t="s">
        <v>59</v>
      </c>
    </row>
    <row r="396" spans="1:62">
      <c r="A396" s="87" t="s">
        <v>66</v>
      </c>
      <c r="B396" s="86">
        <v>56</v>
      </c>
      <c r="C396" s="86" t="str">
        <f t="shared" si="65"/>
        <v>35-44|56</v>
      </c>
      <c r="D396" s="86">
        <v>13</v>
      </c>
      <c r="E396" s="86" t="s">
        <v>53</v>
      </c>
      <c r="H396" s="87" t="s">
        <v>71</v>
      </c>
      <c r="I396" s="86">
        <v>21</v>
      </c>
      <c r="J396" s="86" t="str">
        <f t="shared" si="66"/>
        <v>75-79|21</v>
      </c>
      <c r="K396" s="86">
        <v>9</v>
      </c>
      <c r="L396" s="86" t="s">
        <v>49</v>
      </c>
      <c r="O396" s="87" t="s">
        <v>68</v>
      </c>
      <c r="P396" s="86">
        <v>48</v>
      </c>
      <c r="Q396" s="86" t="str">
        <f t="shared" si="67"/>
        <v>55-64|48</v>
      </c>
      <c r="R396" s="86">
        <v>19</v>
      </c>
      <c r="S396" s="86" t="s">
        <v>59</v>
      </c>
      <c r="AC396" s="87" t="s">
        <v>67</v>
      </c>
      <c r="AD396" s="86">
        <v>43</v>
      </c>
      <c r="AE396" s="86" t="str">
        <f t="shared" si="68"/>
        <v>45-54|43</v>
      </c>
      <c r="AF396" s="86">
        <v>11</v>
      </c>
      <c r="AG396" s="86" t="s">
        <v>51</v>
      </c>
      <c r="AQ396" s="87" t="s">
        <v>67</v>
      </c>
      <c r="AR396" s="86">
        <v>25</v>
      </c>
      <c r="AS396" s="86" t="str">
        <f t="shared" si="69"/>
        <v>45-54|25</v>
      </c>
      <c r="AT396" s="86">
        <v>8</v>
      </c>
      <c r="AU396" s="86" t="s">
        <v>48</v>
      </c>
      <c r="BE396" s="87" t="s">
        <v>63</v>
      </c>
      <c r="BF396" s="86">
        <v>119</v>
      </c>
      <c r="BG396" s="86" t="str">
        <f t="shared" si="70"/>
        <v>20-24|119</v>
      </c>
      <c r="BH396" s="86">
        <v>19</v>
      </c>
      <c r="BI396" s="89" t="s">
        <v>59</v>
      </c>
    </row>
    <row r="397" spans="1:62">
      <c r="A397" s="87" t="s">
        <v>66</v>
      </c>
      <c r="B397" s="86">
        <v>57</v>
      </c>
      <c r="C397" s="86" t="str">
        <f t="shared" si="65"/>
        <v>35-44|57</v>
      </c>
      <c r="D397" s="86">
        <v>14</v>
      </c>
      <c r="E397" s="86" t="s">
        <v>54</v>
      </c>
      <c r="H397" s="87" t="s">
        <v>71</v>
      </c>
      <c r="I397" s="86">
        <v>22</v>
      </c>
      <c r="J397" s="86" t="str">
        <f t="shared" si="66"/>
        <v>75-79|22</v>
      </c>
      <c r="K397" s="86">
        <v>10</v>
      </c>
      <c r="L397" s="86" t="s">
        <v>50</v>
      </c>
      <c r="O397" s="93" t="s">
        <v>69</v>
      </c>
      <c r="P397" s="86">
        <v>0</v>
      </c>
      <c r="Q397" s="86" t="str">
        <f t="shared" si="67"/>
        <v>65-69|0</v>
      </c>
      <c r="R397" s="86">
        <v>1</v>
      </c>
      <c r="S397" s="86" t="s">
        <v>41</v>
      </c>
      <c r="AC397" s="87" t="s">
        <v>67</v>
      </c>
      <c r="AD397" s="86">
        <v>44</v>
      </c>
      <c r="AE397" s="86" t="str">
        <f t="shared" si="68"/>
        <v>45-54|44</v>
      </c>
      <c r="AF397" s="86">
        <v>11</v>
      </c>
      <c r="AG397" s="86" t="s">
        <v>51</v>
      </c>
      <c r="AQ397" s="87" t="s">
        <v>67</v>
      </c>
      <c r="AR397" s="86">
        <v>26</v>
      </c>
      <c r="AS397" s="86" t="str">
        <f t="shared" si="69"/>
        <v>45-54|26</v>
      </c>
      <c r="AT397" s="86">
        <v>8</v>
      </c>
      <c r="AU397" s="86" t="s">
        <v>48</v>
      </c>
      <c r="BE397" s="87" t="s">
        <v>63</v>
      </c>
      <c r="BF397" s="86">
        <v>120</v>
      </c>
      <c r="BG397" s="86" t="str">
        <f t="shared" si="70"/>
        <v>20-24|120</v>
      </c>
      <c r="BH397" s="86">
        <v>19</v>
      </c>
      <c r="BI397" s="89" t="s">
        <v>59</v>
      </c>
    </row>
    <row r="398" spans="1:62">
      <c r="A398" s="87" t="s">
        <v>66</v>
      </c>
      <c r="B398" s="86">
        <v>58</v>
      </c>
      <c r="C398" s="86" t="str">
        <f t="shared" si="65"/>
        <v>35-44|58</v>
      </c>
      <c r="D398" s="86">
        <v>14</v>
      </c>
      <c r="E398" s="86" t="s">
        <v>54</v>
      </c>
      <c r="H398" s="87" t="s">
        <v>71</v>
      </c>
      <c r="I398" s="86">
        <v>23</v>
      </c>
      <c r="J398" s="86" t="str">
        <f t="shared" si="66"/>
        <v>75-79|23</v>
      </c>
      <c r="K398" s="86">
        <v>10</v>
      </c>
      <c r="L398" s="86" t="s">
        <v>50</v>
      </c>
      <c r="O398" s="87" t="s">
        <v>69</v>
      </c>
      <c r="P398" s="86">
        <v>1</v>
      </c>
      <c r="Q398" s="86" t="str">
        <f t="shared" si="67"/>
        <v>65-69|1</v>
      </c>
      <c r="R398" s="86">
        <v>1</v>
      </c>
      <c r="S398" s="86" t="s">
        <v>41</v>
      </c>
      <c r="AC398" s="87" t="s">
        <v>67</v>
      </c>
      <c r="AD398" s="86">
        <v>45</v>
      </c>
      <c r="AE398" s="86" t="str">
        <f t="shared" si="68"/>
        <v>45-54|45</v>
      </c>
      <c r="AF398" s="86">
        <v>12</v>
      </c>
      <c r="AG398" s="86" t="s">
        <v>52</v>
      </c>
      <c r="AQ398" s="87" t="s">
        <v>67</v>
      </c>
      <c r="AR398" s="86">
        <v>27</v>
      </c>
      <c r="AS398" s="86" t="str">
        <f t="shared" si="69"/>
        <v>45-54|27</v>
      </c>
      <c r="AT398" s="86">
        <v>9</v>
      </c>
      <c r="AU398" s="86" t="s">
        <v>49</v>
      </c>
      <c r="BE398" s="87" t="s">
        <v>63</v>
      </c>
      <c r="BF398" s="86">
        <v>121</v>
      </c>
      <c r="BG398" s="86" t="str">
        <f t="shared" si="70"/>
        <v>20-24|121</v>
      </c>
      <c r="BH398" s="86">
        <v>19</v>
      </c>
      <c r="BI398" s="89" t="s">
        <v>59</v>
      </c>
    </row>
    <row r="399" spans="1:62">
      <c r="A399" s="87" t="s">
        <v>66</v>
      </c>
      <c r="B399" s="86">
        <v>59</v>
      </c>
      <c r="C399" s="86" t="str">
        <f t="shared" si="65"/>
        <v>35-44|59</v>
      </c>
      <c r="D399" s="86">
        <v>14</v>
      </c>
      <c r="E399" s="86" t="s">
        <v>54</v>
      </c>
      <c r="H399" s="87" t="s">
        <v>71</v>
      </c>
      <c r="I399" s="86">
        <v>24</v>
      </c>
      <c r="J399" s="86" t="str">
        <f t="shared" si="66"/>
        <v>75-79|24</v>
      </c>
      <c r="K399" s="86">
        <v>11</v>
      </c>
      <c r="L399" s="86" t="s">
        <v>51</v>
      </c>
      <c r="O399" s="87" t="s">
        <v>69</v>
      </c>
      <c r="P399" s="86">
        <v>2</v>
      </c>
      <c r="Q399" s="86" t="str">
        <f t="shared" si="67"/>
        <v>65-69|2</v>
      </c>
      <c r="R399" s="86">
        <v>1</v>
      </c>
      <c r="S399" s="86" t="s">
        <v>41</v>
      </c>
      <c r="AC399" s="87" t="s">
        <v>67</v>
      </c>
      <c r="AD399" s="86">
        <v>46</v>
      </c>
      <c r="AE399" s="86" t="str">
        <f t="shared" si="68"/>
        <v>45-54|46</v>
      </c>
      <c r="AF399" s="86">
        <v>12</v>
      </c>
      <c r="AG399" s="86" t="s">
        <v>52</v>
      </c>
      <c r="AQ399" s="87" t="s">
        <v>67</v>
      </c>
      <c r="AR399" s="86">
        <v>28</v>
      </c>
      <c r="AS399" s="86" t="str">
        <f t="shared" si="69"/>
        <v>45-54|28</v>
      </c>
      <c r="AT399" s="86">
        <v>9</v>
      </c>
      <c r="AU399" s="86" t="s">
        <v>49</v>
      </c>
      <c r="BE399" s="87" t="s">
        <v>63</v>
      </c>
      <c r="BF399" s="86">
        <v>122</v>
      </c>
      <c r="BG399" s="86" t="str">
        <f t="shared" si="70"/>
        <v>20-24|122</v>
      </c>
      <c r="BH399" s="86">
        <v>19</v>
      </c>
      <c r="BI399" s="89" t="s">
        <v>59</v>
      </c>
    </row>
    <row r="400" spans="1:62">
      <c r="A400" s="87" t="s">
        <v>66</v>
      </c>
      <c r="B400" s="86">
        <v>60</v>
      </c>
      <c r="C400" s="86" t="str">
        <f t="shared" si="65"/>
        <v>35-44|60</v>
      </c>
      <c r="D400" s="86">
        <v>15</v>
      </c>
      <c r="E400" s="86" t="s">
        <v>55</v>
      </c>
      <c r="H400" s="87" t="s">
        <v>71</v>
      </c>
      <c r="I400" s="86">
        <v>25</v>
      </c>
      <c r="J400" s="86" t="str">
        <f t="shared" si="66"/>
        <v>75-79|25</v>
      </c>
      <c r="K400" s="86">
        <v>11</v>
      </c>
      <c r="L400" s="86" t="s">
        <v>51</v>
      </c>
      <c r="O400" s="87" t="s">
        <v>69</v>
      </c>
      <c r="P400" s="86">
        <v>3</v>
      </c>
      <c r="Q400" s="86" t="str">
        <f t="shared" si="67"/>
        <v>65-69|3</v>
      </c>
      <c r="R400" s="86">
        <v>1</v>
      </c>
      <c r="S400" s="86" t="s">
        <v>41</v>
      </c>
      <c r="AC400" s="87" t="s">
        <v>67</v>
      </c>
      <c r="AD400" s="86">
        <v>47</v>
      </c>
      <c r="AE400" s="86" t="str">
        <f t="shared" si="68"/>
        <v>45-54|47</v>
      </c>
      <c r="AF400" s="86">
        <v>12</v>
      </c>
      <c r="AG400" s="86" t="s">
        <v>52</v>
      </c>
      <c r="AQ400" s="87" t="s">
        <v>67</v>
      </c>
      <c r="AR400" s="86">
        <v>29</v>
      </c>
      <c r="AS400" s="86" t="str">
        <f t="shared" si="69"/>
        <v>45-54|29</v>
      </c>
      <c r="AT400" s="86">
        <v>9</v>
      </c>
      <c r="AU400" s="86" t="s">
        <v>49</v>
      </c>
      <c r="BE400" s="87" t="s">
        <v>63</v>
      </c>
      <c r="BF400" s="86">
        <v>123</v>
      </c>
      <c r="BG400" s="86" t="str">
        <f t="shared" si="70"/>
        <v>20-24|123</v>
      </c>
      <c r="BH400" s="86">
        <v>19</v>
      </c>
      <c r="BI400" s="89" t="s">
        <v>59</v>
      </c>
    </row>
    <row r="401" spans="1:61">
      <c r="A401" s="87" t="s">
        <v>66</v>
      </c>
      <c r="B401" s="86">
        <v>61</v>
      </c>
      <c r="C401" s="86" t="str">
        <f t="shared" si="65"/>
        <v>35-44|61</v>
      </c>
      <c r="D401" s="86">
        <v>15</v>
      </c>
      <c r="E401" s="86" t="s">
        <v>55</v>
      </c>
      <c r="H401" s="87" t="s">
        <v>71</v>
      </c>
      <c r="I401" s="86">
        <v>26</v>
      </c>
      <c r="J401" s="86" t="str">
        <f t="shared" si="66"/>
        <v>75-79|26</v>
      </c>
      <c r="K401" s="86">
        <v>12</v>
      </c>
      <c r="L401" s="86" t="s">
        <v>52</v>
      </c>
      <c r="O401" s="87" t="s">
        <v>69</v>
      </c>
      <c r="P401" s="86">
        <v>4</v>
      </c>
      <c r="Q401" s="86" t="str">
        <f t="shared" si="67"/>
        <v>65-69|4</v>
      </c>
      <c r="R401" s="86">
        <v>1</v>
      </c>
      <c r="S401" s="86" t="s">
        <v>41</v>
      </c>
      <c r="AC401" s="87" t="s">
        <v>67</v>
      </c>
      <c r="AD401" s="86">
        <v>48</v>
      </c>
      <c r="AE401" s="86" t="str">
        <f t="shared" si="68"/>
        <v>45-54|48</v>
      </c>
      <c r="AF401" s="86">
        <v>13</v>
      </c>
      <c r="AG401" s="86" t="s">
        <v>53</v>
      </c>
      <c r="AQ401" s="87" t="s">
        <v>67</v>
      </c>
      <c r="AR401" s="86">
        <v>30</v>
      </c>
      <c r="AS401" s="86" t="str">
        <f t="shared" si="69"/>
        <v>45-54|30</v>
      </c>
      <c r="AT401" s="86">
        <v>10</v>
      </c>
      <c r="AU401" s="86" t="s">
        <v>50</v>
      </c>
      <c r="BE401" s="87" t="s">
        <v>63</v>
      </c>
      <c r="BF401" s="86">
        <v>124</v>
      </c>
      <c r="BG401" s="86" t="str">
        <f t="shared" si="70"/>
        <v>20-24|124</v>
      </c>
      <c r="BH401" s="86">
        <v>19</v>
      </c>
      <c r="BI401" s="89" t="s">
        <v>59</v>
      </c>
    </row>
    <row r="402" spans="1:61">
      <c r="A402" s="87" t="s">
        <v>66</v>
      </c>
      <c r="B402" s="86">
        <v>62</v>
      </c>
      <c r="C402" s="86" t="str">
        <f t="shared" si="65"/>
        <v>35-44|62</v>
      </c>
      <c r="D402" s="86">
        <v>16</v>
      </c>
      <c r="E402" s="86" t="s">
        <v>56</v>
      </c>
      <c r="H402" s="87" t="s">
        <v>71</v>
      </c>
      <c r="I402" s="86">
        <v>27</v>
      </c>
      <c r="J402" s="86" t="str">
        <f t="shared" si="66"/>
        <v>75-79|27</v>
      </c>
      <c r="K402" s="86">
        <v>12</v>
      </c>
      <c r="L402" s="86" t="s">
        <v>52</v>
      </c>
      <c r="O402" s="87" t="s">
        <v>69</v>
      </c>
      <c r="P402" s="86">
        <v>5</v>
      </c>
      <c r="Q402" s="86" t="str">
        <f t="shared" si="67"/>
        <v>65-69|5</v>
      </c>
      <c r="R402" s="86">
        <v>1</v>
      </c>
      <c r="S402" s="86" t="s">
        <v>41</v>
      </c>
      <c r="AC402" s="87" t="s">
        <v>67</v>
      </c>
      <c r="AD402" s="86">
        <v>49</v>
      </c>
      <c r="AE402" s="86" t="str">
        <f t="shared" si="68"/>
        <v>45-54|49</v>
      </c>
      <c r="AF402" s="86">
        <v>13</v>
      </c>
      <c r="AG402" s="86" t="s">
        <v>53</v>
      </c>
      <c r="AQ402" s="87" t="s">
        <v>67</v>
      </c>
      <c r="AR402" s="86">
        <v>31</v>
      </c>
      <c r="AS402" s="86" t="str">
        <f t="shared" si="69"/>
        <v>45-54|31</v>
      </c>
      <c r="AT402" s="86">
        <v>10</v>
      </c>
      <c r="AU402" s="86" t="s">
        <v>50</v>
      </c>
      <c r="BE402" s="87" t="s">
        <v>63</v>
      </c>
      <c r="BF402" s="86">
        <v>125</v>
      </c>
      <c r="BG402" s="86" t="str">
        <f t="shared" si="70"/>
        <v>20-24|125</v>
      </c>
      <c r="BH402" s="86">
        <v>19</v>
      </c>
      <c r="BI402" s="89" t="s">
        <v>59</v>
      </c>
    </row>
    <row r="403" spans="1:61">
      <c r="A403" s="87" t="s">
        <v>66</v>
      </c>
      <c r="B403" s="86">
        <v>63</v>
      </c>
      <c r="C403" s="86" t="str">
        <f t="shared" si="65"/>
        <v>35-44|63</v>
      </c>
      <c r="D403" s="86">
        <v>16</v>
      </c>
      <c r="E403" s="86" t="s">
        <v>56</v>
      </c>
      <c r="H403" s="87" t="s">
        <v>71</v>
      </c>
      <c r="I403" s="86">
        <v>28</v>
      </c>
      <c r="J403" s="86" t="str">
        <f t="shared" si="66"/>
        <v>75-79|28</v>
      </c>
      <c r="K403" s="86">
        <v>13</v>
      </c>
      <c r="L403" s="86" t="s">
        <v>54</v>
      </c>
      <c r="O403" s="87" t="s">
        <v>69</v>
      </c>
      <c r="P403" s="86">
        <v>6</v>
      </c>
      <c r="Q403" s="86" t="str">
        <f t="shared" si="67"/>
        <v>65-69|6</v>
      </c>
      <c r="R403" s="86">
        <v>1</v>
      </c>
      <c r="S403" s="86" t="s">
        <v>41</v>
      </c>
      <c r="AC403" s="87" t="s">
        <v>67</v>
      </c>
      <c r="AD403" s="86">
        <v>50</v>
      </c>
      <c r="AE403" s="86" t="str">
        <f t="shared" si="68"/>
        <v>45-54|50</v>
      </c>
      <c r="AF403" s="86">
        <v>13</v>
      </c>
      <c r="AG403" s="86" t="s">
        <v>53</v>
      </c>
      <c r="AQ403" s="87" t="s">
        <v>67</v>
      </c>
      <c r="AR403" s="86">
        <v>32</v>
      </c>
      <c r="AS403" s="86" t="str">
        <f t="shared" si="69"/>
        <v>45-54|32</v>
      </c>
      <c r="AT403" s="86">
        <v>11</v>
      </c>
      <c r="AU403" s="86" t="s">
        <v>51</v>
      </c>
      <c r="BE403" s="87" t="s">
        <v>63</v>
      </c>
      <c r="BF403" s="86">
        <v>126</v>
      </c>
      <c r="BG403" s="86" t="str">
        <f t="shared" si="70"/>
        <v>20-24|126</v>
      </c>
      <c r="BH403" s="86">
        <v>19</v>
      </c>
      <c r="BI403" s="89" t="s">
        <v>59</v>
      </c>
    </row>
    <row r="404" spans="1:61">
      <c r="A404" s="87" t="s">
        <v>66</v>
      </c>
      <c r="B404" s="86">
        <v>64</v>
      </c>
      <c r="C404" s="86" t="str">
        <f t="shared" si="65"/>
        <v>35-44|64</v>
      </c>
      <c r="D404" s="86">
        <v>17</v>
      </c>
      <c r="E404" s="86" t="s">
        <v>57</v>
      </c>
      <c r="H404" s="87" t="s">
        <v>71</v>
      </c>
      <c r="I404" s="86">
        <v>29</v>
      </c>
      <c r="J404" s="86" t="str">
        <f t="shared" si="66"/>
        <v>75-79|29</v>
      </c>
      <c r="K404" s="86">
        <v>14</v>
      </c>
      <c r="L404" s="86" t="s">
        <v>54</v>
      </c>
      <c r="O404" s="87" t="s">
        <v>69</v>
      </c>
      <c r="P404" s="86">
        <v>7</v>
      </c>
      <c r="Q404" s="86" t="str">
        <f t="shared" si="67"/>
        <v>65-69|7</v>
      </c>
      <c r="R404" s="86">
        <v>1</v>
      </c>
      <c r="S404" s="86" t="s">
        <v>41</v>
      </c>
      <c r="AC404" s="87" t="s">
        <v>67</v>
      </c>
      <c r="AD404" s="86">
        <v>51</v>
      </c>
      <c r="AE404" s="86" t="str">
        <f t="shared" si="68"/>
        <v>45-54|51</v>
      </c>
      <c r="AF404" s="86">
        <v>14</v>
      </c>
      <c r="AG404" s="86" t="s">
        <v>54</v>
      </c>
      <c r="AQ404" s="87" t="s">
        <v>67</v>
      </c>
      <c r="AR404" s="86">
        <v>33</v>
      </c>
      <c r="AS404" s="86" t="str">
        <f t="shared" si="69"/>
        <v>45-54|33</v>
      </c>
      <c r="AT404" s="86">
        <v>11</v>
      </c>
      <c r="AU404" s="86" t="s">
        <v>51</v>
      </c>
      <c r="BE404" s="87" t="s">
        <v>63</v>
      </c>
      <c r="BF404" s="86">
        <v>127</v>
      </c>
      <c r="BG404" s="86" t="str">
        <f t="shared" si="70"/>
        <v>20-24|127</v>
      </c>
      <c r="BH404" s="86">
        <v>19</v>
      </c>
      <c r="BI404" s="89" t="s">
        <v>59</v>
      </c>
    </row>
    <row r="405" spans="1:61">
      <c r="A405" s="87" t="s">
        <v>66</v>
      </c>
      <c r="B405" s="86">
        <v>65</v>
      </c>
      <c r="C405" s="86" t="str">
        <f t="shared" si="65"/>
        <v>35-44|65</v>
      </c>
      <c r="D405" s="86">
        <v>18</v>
      </c>
      <c r="E405" s="86" t="s">
        <v>58</v>
      </c>
      <c r="H405" s="87" t="s">
        <v>71</v>
      </c>
      <c r="I405" s="86">
        <v>30</v>
      </c>
      <c r="J405" s="86" t="str">
        <f t="shared" si="66"/>
        <v>75-79|30</v>
      </c>
      <c r="K405" s="86">
        <v>14</v>
      </c>
      <c r="L405" s="86" t="s">
        <v>54</v>
      </c>
      <c r="O405" s="87" t="s">
        <v>69</v>
      </c>
      <c r="P405" s="86">
        <v>8</v>
      </c>
      <c r="Q405" s="86" t="str">
        <f t="shared" si="67"/>
        <v>65-69|8</v>
      </c>
      <c r="R405" s="86">
        <v>1</v>
      </c>
      <c r="S405" s="86" t="s">
        <v>41</v>
      </c>
      <c r="AC405" s="87" t="s">
        <v>67</v>
      </c>
      <c r="AD405" s="86">
        <v>52</v>
      </c>
      <c r="AE405" s="86" t="str">
        <f t="shared" si="68"/>
        <v>45-54|52</v>
      </c>
      <c r="AF405" s="86">
        <v>14</v>
      </c>
      <c r="AG405" s="86" t="s">
        <v>54</v>
      </c>
      <c r="AQ405" s="87" t="s">
        <v>67</v>
      </c>
      <c r="AR405" s="86">
        <v>34</v>
      </c>
      <c r="AS405" s="86" t="str">
        <f t="shared" si="69"/>
        <v>45-54|34</v>
      </c>
      <c r="AT405" s="86">
        <v>11</v>
      </c>
      <c r="AU405" s="86" t="s">
        <v>51</v>
      </c>
      <c r="BE405" s="87" t="s">
        <v>63</v>
      </c>
      <c r="BF405" s="86">
        <v>128</v>
      </c>
      <c r="BG405" s="86" t="str">
        <f t="shared" si="70"/>
        <v>20-24|128</v>
      </c>
      <c r="BH405" s="86">
        <v>19</v>
      </c>
      <c r="BI405" s="89" t="s">
        <v>59</v>
      </c>
    </row>
    <row r="406" spans="1:61">
      <c r="A406" s="87" t="s">
        <v>66</v>
      </c>
      <c r="B406" s="86">
        <v>66</v>
      </c>
      <c r="C406" s="86" t="str">
        <f t="shared" si="65"/>
        <v>35-44|66</v>
      </c>
      <c r="D406" s="86">
        <v>19</v>
      </c>
      <c r="E406" s="86" t="s">
        <v>59</v>
      </c>
      <c r="H406" s="87" t="s">
        <v>71</v>
      </c>
      <c r="I406" s="86">
        <v>31</v>
      </c>
      <c r="J406" s="86" t="str">
        <f t="shared" si="66"/>
        <v>75-79|31</v>
      </c>
      <c r="K406" s="86">
        <v>15</v>
      </c>
      <c r="L406" s="86" t="s">
        <v>55</v>
      </c>
      <c r="O406" s="87" t="s">
        <v>69</v>
      </c>
      <c r="P406" s="86">
        <v>9</v>
      </c>
      <c r="Q406" s="86" t="str">
        <f t="shared" si="67"/>
        <v>65-69|9</v>
      </c>
      <c r="R406" s="86">
        <v>1</v>
      </c>
      <c r="S406" s="86" t="s">
        <v>41</v>
      </c>
      <c r="AC406" s="87" t="s">
        <v>67</v>
      </c>
      <c r="AD406" s="86">
        <v>53</v>
      </c>
      <c r="AE406" s="86" t="str">
        <f t="shared" si="68"/>
        <v>45-54|53</v>
      </c>
      <c r="AF406" s="86">
        <v>15</v>
      </c>
      <c r="AG406" s="86" t="s">
        <v>55</v>
      </c>
      <c r="AQ406" s="87" t="s">
        <v>67</v>
      </c>
      <c r="AR406" s="86">
        <v>35</v>
      </c>
      <c r="AS406" s="86" t="str">
        <f t="shared" si="69"/>
        <v>45-54|35</v>
      </c>
      <c r="AT406" s="86">
        <v>12</v>
      </c>
      <c r="AU406" s="86" t="s">
        <v>52</v>
      </c>
      <c r="BE406" s="87" t="s">
        <v>63</v>
      </c>
      <c r="BF406" s="86">
        <v>129</v>
      </c>
      <c r="BG406" s="86" t="str">
        <f t="shared" si="70"/>
        <v>20-24|129</v>
      </c>
      <c r="BH406" s="86">
        <v>19</v>
      </c>
      <c r="BI406" s="89" t="s">
        <v>59</v>
      </c>
    </row>
    <row r="407" spans="1:61">
      <c r="A407" s="93" t="s">
        <v>67</v>
      </c>
      <c r="B407" s="86">
        <v>0</v>
      </c>
      <c r="C407" s="86" t="str">
        <f t="shared" si="65"/>
        <v>45-54|0</v>
      </c>
      <c r="D407" s="86">
        <v>1</v>
      </c>
      <c r="E407" s="86" t="s">
        <v>41</v>
      </c>
      <c r="H407" s="87" t="s">
        <v>71</v>
      </c>
      <c r="I407" s="86">
        <v>32</v>
      </c>
      <c r="J407" s="86" t="str">
        <f t="shared" si="66"/>
        <v>75-79|32</v>
      </c>
      <c r="K407" s="86">
        <v>16</v>
      </c>
      <c r="L407" s="86" t="s">
        <v>56</v>
      </c>
      <c r="O407" s="87" t="s">
        <v>69</v>
      </c>
      <c r="P407" s="86">
        <v>10</v>
      </c>
      <c r="Q407" s="86" t="str">
        <f t="shared" si="67"/>
        <v>65-69|10</v>
      </c>
      <c r="R407" s="86">
        <v>2</v>
      </c>
      <c r="S407" s="86" t="s">
        <v>42</v>
      </c>
      <c r="AC407" s="87" t="s">
        <v>67</v>
      </c>
      <c r="AD407" s="86">
        <v>54</v>
      </c>
      <c r="AE407" s="86" t="str">
        <f t="shared" si="68"/>
        <v>45-54|54</v>
      </c>
      <c r="AF407" s="86">
        <v>16</v>
      </c>
      <c r="AG407" s="86" t="s">
        <v>56</v>
      </c>
      <c r="AQ407" s="87" t="s">
        <v>67</v>
      </c>
      <c r="AR407" s="86">
        <v>36</v>
      </c>
      <c r="AS407" s="86" t="str">
        <f t="shared" si="69"/>
        <v>45-54|36</v>
      </c>
      <c r="AT407" s="86">
        <v>12</v>
      </c>
      <c r="AU407" s="86" t="s">
        <v>52</v>
      </c>
      <c r="BE407" s="87" t="s">
        <v>63</v>
      </c>
      <c r="BF407" s="86">
        <v>130</v>
      </c>
      <c r="BG407" s="86" t="str">
        <f t="shared" si="70"/>
        <v>20-24|130</v>
      </c>
      <c r="BH407" s="86">
        <v>19</v>
      </c>
      <c r="BI407" s="89" t="s">
        <v>59</v>
      </c>
    </row>
    <row r="408" spans="1:61">
      <c r="A408" s="87" t="s">
        <v>67</v>
      </c>
      <c r="B408" s="86">
        <v>1</v>
      </c>
      <c r="C408" s="86" t="str">
        <f t="shared" si="65"/>
        <v>45-54|1</v>
      </c>
      <c r="D408" s="86">
        <v>1</v>
      </c>
      <c r="E408" s="86" t="s">
        <v>41</v>
      </c>
      <c r="H408" s="87" t="s">
        <v>71</v>
      </c>
      <c r="I408" s="86">
        <v>33</v>
      </c>
      <c r="J408" s="86" t="str">
        <f t="shared" si="66"/>
        <v>75-79|33</v>
      </c>
      <c r="K408" s="86">
        <v>17</v>
      </c>
      <c r="L408" s="86" t="s">
        <v>57</v>
      </c>
      <c r="O408" s="87" t="s">
        <v>69</v>
      </c>
      <c r="P408" s="86">
        <v>11</v>
      </c>
      <c r="Q408" s="86" t="str">
        <f t="shared" si="67"/>
        <v>65-69|11</v>
      </c>
      <c r="R408" s="86">
        <v>2</v>
      </c>
      <c r="S408" s="86" t="s">
        <v>42</v>
      </c>
      <c r="AC408" s="87" t="s">
        <v>67</v>
      </c>
      <c r="AD408" s="86">
        <v>55</v>
      </c>
      <c r="AE408" s="86" t="str">
        <f t="shared" si="68"/>
        <v>45-54|55</v>
      </c>
      <c r="AF408" s="86">
        <v>17</v>
      </c>
      <c r="AG408" s="86" t="s">
        <v>57</v>
      </c>
      <c r="AQ408" s="87" t="s">
        <v>67</v>
      </c>
      <c r="AR408" s="86">
        <v>37</v>
      </c>
      <c r="AS408" s="86" t="str">
        <f t="shared" si="69"/>
        <v>45-54|37</v>
      </c>
      <c r="AT408" s="86">
        <v>12</v>
      </c>
      <c r="AU408" s="86" t="s">
        <v>52</v>
      </c>
      <c r="BE408" s="87" t="s">
        <v>63</v>
      </c>
      <c r="BF408" s="86">
        <v>131</v>
      </c>
      <c r="BG408" s="86" t="str">
        <f t="shared" si="70"/>
        <v>20-24|131</v>
      </c>
      <c r="BH408" s="86">
        <v>19</v>
      </c>
      <c r="BI408" s="89" t="s">
        <v>59</v>
      </c>
    </row>
    <row r="409" spans="1:61">
      <c r="A409" s="87" t="s">
        <v>67</v>
      </c>
      <c r="B409" s="86">
        <v>2</v>
      </c>
      <c r="C409" s="86" t="str">
        <f t="shared" si="65"/>
        <v>45-54|2</v>
      </c>
      <c r="D409" s="86">
        <v>1</v>
      </c>
      <c r="E409" s="86" t="s">
        <v>41</v>
      </c>
      <c r="H409" s="87" t="s">
        <v>71</v>
      </c>
      <c r="I409" s="86">
        <v>34</v>
      </c>
      <c r="J409" s="86" t="str">
        <f t="shared" si="66"/>
        <v>75-79|34</v>
      </c>
      <c r="K409" s="86">
        <v>18</v>
      </c>
      <c r="L409" s="86" t="s">
        <v>58</v>
      </c>
      <c r="O409" s="87" t="s">
        <v>69</v>
      </c>
      <c r="P409" s="86">
        <v>12</v>
      </c>
      <c r="Q409" s="86" t="str">
        <f t="shared" si="67"/>
        <v>65-69|12</v>
      </c>
      <c r="R409" s="86">
        <v>3</v>
      </c>
      <c r="S409" s="86" t="s">
        <v>43</v>
      </c>
      <c r="AC409" s="87" t="s">
        <v>67</v>
      </c>
      <c r="AD409" s="86">
        <v>56</v>
      </c>
      <c r="AE409" s="86" t="str">
        <f t="shared" si="68"/>
        <v>45-54|56</v>
      </c>
      <c r="AF409" s="86">
        <v>18</v>
      </c>
      <c r="AG409" s="86" t="s">
        <v>58</v>
      </c>
      <c r="AQ409" s="87" t="s">
        <v>67</v>
      </c>
      <c r="AR409" s="86">
        <v>38</v>
      </c>
      <c r="AS409" s="86" t="str">
        <f t="shared" si="69"/>
        <v>45-54|38</v>
      </c>
      <c r="AT409" s="86">
        <v>13</v>
      </c>
      <c r="AU409" s="86" t="s">
        <v>53</v>
      </c>
      <c r="BE409" s="87" t="s">
        <v>63</v>
      </c>
      <c r="BF409" s="86">
        <v>132</v>
      </c>
      <c r="BG409" s="86" t="str">
        <f t="shared" si="70"/>
        <v>20-24|132</v>
      </c>
      <c r="BH409" s="86">
        <v>19</v>
      </c>
      <c r="BI409" s="89" t="s">
        <v>59</v>
      </c>
    </row>
    <row r="410" spans="1:61">
      <c r="A410" s="87" t="s">
        <v>67</v>
      </c>
      <c r="B410" s="86">
        <v>3</v>
      </c>
      <c r="C410" s="86" t="str">
        <f t="shared" si="65"/>
        <v>45-54|3</v>
      </c>
      <c r="D410" s="86">
        <v>1</v>
      </c>
      <c r="E410" s="86" t="s">
        <v>41</v>
      </c>
      <c r="H410" s="87" t="s">
        <v>71</v>
      </c>
      <c r="I410" s="86">
        <v>35</v>
      </c>
      <c r="J410" s="86" t="str">
        <f t="shared" si="66"/>
        <v>75-79|35</v>
      </c>
      <c r="K410" s="86">
        <v>19</v>
      </c>
      <c r="L410" s="86" t="s">
        <v>59</v>
      </c>
      <c r="O410" s="87" t="s">
        <v>69</v>
      </c>
      <c r="P410" s="86">
        <v>13</v>
      </c>
      <c r="Q410" s="86" t="str">
        <f t="shared" si="67"/>
        <v>65-69|13</v>
      </c>
      <c r="R410" s="86">
        <v>3</v>
      </c>
      <c r="S410" s="86" t="s">
        <v>43</v>
      </c>
      <c r="AC410" s="87" t="s">
        <v>67</v>
      </c>
      <c r="AD410" s="86">
        <v>57</v>
      </c>
      <c r="AE410" s="86" t="str">
        <f t="shared" si="68"/>
        <v>45-54|57</v>
      </c>
      <c r="AF410" s="86">
        <v>19</v>
      </c>
      <c r="AG410" s="86" t="s">
        <v>59</v>
      </c>
      <c r="AQ410" s="87" t="s">
        <v>67</v>
      </c>
      <c r="AR410" s="86">
        <v>39</v>
      </c>
      <c r="AS410" s="86" t="str">
        <f t="shared" si="69"/>
        <v>45-54|39</v>
      </c>
      <c r="AT410" s="86">
        <v>13</v>
      </c>
      <c r="AU410" s="86" t="s">
        <v>53</v>
      </c>
      <c r="BE410" s="87" t="s">
        <v>63</v>
      </c>
      <c r="BF410" s="86">
        <v>133</v>
      </c>
      <c r="BG410" s="86" t="str">
        <f t="shared" si="70"/>
        <v>20-24|133</v>
      </c>
      <c r="BH410" s="86">
        <v>19</v>
      </c>
      <c r="BI410" s="89" t="s">
        <v>59</v>
      </c>
    </row>
    <row r="411" spans="1:61">
      <c r="A411" s="87" t="s">
        <v>67</v>
      </c>
      <c r="B411" s="86">
        <v>4</v>
      </c>
      <c r="C411" s="86" t="str">
        <f t="shared" si="65"/>
        <v>45-54|4</v>
      </c>
      <c r="D411" s="86">
        <v>2</v>
      </c>
      <c r="E411" s="86" t="s">
        <v>42</v>
      </c>
      <c r="H411" s="87" t="s">
        <v>71</v>
      </c>
      <c r="I411" s="86">
        <v>36</v>
      </c>
      <c r="J411" s="86" t="str">
        <f t="shared" si="66"/>
        <v>75-79|36</v>
      </c>
      <c r="K411" s="86">
        <v>19</v>
      </c>
      <c r="L411" s="86" t="s">
        <v>59</v>
      </c>
      <c r="O411" s="87" t="s">
        <v>69</v>
      </c>
      <c r="P411" s="86">
        <v>14</v>
      </c>
      <c r="Q411" s="86" t="str">
        <f t="shared" si="67"/>
        <v>65-69|14</v>
      </c>
      <c r="R411" s="86">
        <v>4</v>
      </c>
      <c r="S411" s="86" t="s">
        <v>44</v>
      </c>
      <c r="AC411" s="93" t="s">
        <v>68</v>
      </c>
      <c r="AD411" s="86">
        <v>0</v>
      </c>
      <c r="AE411" s="86" t="str">
        <f t="shared" si="68"/>
        <v>55-64|0</v>
      </c>
      <c r="AF411" s="86">
        <v>1</v>
      </c>
      <c r="AG411" s="86" t="s">
        <v>41</v>
      </c>
      <c r="AQ411" s="87" t="s">
        <v>67</v>
      </c>
      <c r="AR411" s="86">
        <v>40</v>
      </c>
      <c r="AS411" s="86" t="str">
        <f t="shared" si="69"/>
        <v>45-54|40</v>
      </c>
      <c r="AT411" s="86">
        <v>14</v>
      </c>
      <c r="AU411" s="86" t="s">
        <v>54</v>
      </c>
      <c r="BE411" s="87" t="s">
        <v>63</v>
      </c>
      <c r="BF411" s="86">
        <v>134</v>
      </c>
      <c r="BG411" s="86" t="str">
        <f t="shared" si="70"/>
        <v>20-24|134</v>
      </c>
      <c r="BH411" s="86">
        <v>19</v>
      </c>
      <c r="BI411" s="89" t="s">
        <v>59</v>
      </c>
    </row>
    <row r="412" spans="1:61">
      <c r="A412" s="87" t="s">
        <v>67</v>
      </c>
      <c r="B412" s="86">
        <v>5</v>
      </c>
      <c r="C412" s="86" t="str">
        <f t="shared" si="65"/>
        <v>45-54|5</v>
      </c>
      <c r="D412" s="86">
        <v>2</v>
      </c>
      <c r="E412" s="86" t="s">
        <v>42</v>
      </c>
      <c r="H412" s="93" t="s">
        <v>72</v>
      </c>
      <c r="I412" s="86">
        <v>0</v>
      </c>
      <c r="J412" s="86" t="str">
        <f t="shared" si="66"/>
        <v>80-84|0</v>
      </c>
      <c r="K412" s="86">
        <v>1</v>
      </c>
      <c r="L412" s="89" t="s">
        <v>41</v>
      </c>
      <c r="O412" s="87" t="s">
        <v>69</v>
      </c>
      <c r="P412" s="86">
        <v>15</v>
      </c>
      <c r="Q412" s="86" t="str">
        <f t="shared" si="67"/>
        <v>65-69|15</v>
      </c>
      <c r="R412" s="86">
        <v>4</v>
      </c>
      <c r="S412" s="86" t="s">
        <v>44</v>
      </c>
      <c r="AC412" s="87" t="s">
        <v>68</v>
      </c>
      <c r="AD412" s="86">
        <v>1</v>
      </c>
      <c r="AE412" s="86" t="str">
        <f t="shared" si="68"/>
        <v>55-64|1</v>
      </c>
      <c r="AF412" s="86">
        <v>1</v>
      </c>
      <c r="AG412" s="86" t="s">
        <v>41</v>
      </c>
      <c r="AQ412" s="87" t="s">
        <v>67</v>
      </c>
      <c r="AR412" s="86">
        <v>41</v>
      </c>
      <c r="AS412" s="86" t="str">
        <f t="shared" si="69"/>
        <v>45-54|41</v>
      </c>
      <c r="AT412" s="86">
        <v>14</v>
      </c>
      <c r="AU412" s="86" t="s">
        <v>54</v>
      </c>
      <c r="BE412" s="87" t="s">
        <v>63</v>
      </c>
      <c r="BF412" s="86">
        <v>135</v>
      </c>
      <c r="BG412" s="86" t="str">
        <f t="shared" si="70"/>
        <v>20-24|135</v>
      </c>
      <c r="BH412" s="86">
        <v>19</v>
      </c>
      <c r="BI412" s="89" t="s">
        <v>59</v>
      </c>
    </row>
    <row r="413" spans="1:61">
      <c r="A413" s="87" t="s">
        <v>67</v>
      </c>
      <c r="B413" s="86">
        <v>6</v>
      </c>
      <c r="C413" s="86" t="str">
        <f t="shared" si="65"/>
        <v>45-54|6</v>
      </c>
      <c r="D413" s="86">
        <v>2</v>
      </c>
      <c r="E413" s="86" t="s">
        <v>42</v>
      </c>
      <c r="H413" s="87" t="s">
        <v>72</v>
      </c>
      <c r="I413" s="86">
        <v>1</v>
      </c>
      <c r="J413" s="86" t="str">
        <f t="shared" si="66"/>
        <v>80-84|1</v>
      </c>
      <c r="K413" s="86">
        <v>1</v>
      </c>
      <c r="L413" s="89" t="s">
        <v>41</v>
      </c>
      <c r="O413" s="87" t="s">
        <v>69</v>
      </c>
      <c r="P413" s="86">
        <v>16</v>
      </c>
      <c r="Q413" s="86" t="str">
        <f t="shared" si="67"/>
        <v>65-69|16</v>
      </c>
      <c r="R413" s="86">
        <v>5</v>
      </c>
      <c r="S413" s="86" t="s">
        <v>45</v>
      </c>
      <c r="AC413" s="87" t="s">
        <v>68</v>
      </c>
      <c r="AD413" s="86">
        <v>2</v>
      </c>
      <c r="AE413" s="86" t="str">
        <f t="shared" si="68"/>
        <v>55-64|2</v>
      </c>
      <c r="AF413" s="86">
        <v>1</v>
      </c>
      <c r="AG413" s="86" t="s">
        <v>41</v>
      </c>
      <c r="AQ413" s="87" t="s">
        <v>67</v>
      </c>
      <c r="AR413" s="86">
        <v>42</v>
      </c>
      <c r="AS413" s="86" t="str">
        <f t="shared" si="69"/>
        <v>45-54|42</v>
      </c>
      <c r="AT413" s="86">
        <v>15</v>
      </c>
      <c r="AU413" s="86" t="s">
        <v>55</v>
      </c>
      <c r="BE413" s="93" t="s">
        <v>64</v>
      </c>
      <c r="BF413" s="86">
        <v>0</v>
      </c>
      <c r="BG413" s="86" t="str">
        <f t="shared" si="70"/>
        <v>25-29|0</v>
      </c>
      <c r="BH413" s="86">
        <v>1</v>
      </c>
      <c r="BI413" s="86" t="s">
        <v>41</v>
      </c>
    </row>
    <row r="414" spans="1:61">
      <c r="A414" s="87" t="s">
        <v>67</v>
      </c>
      <c r="B414" s="86">
        <v>7</v>
      </c>
      <c r="C414" s="86" t="str">
        <f t="shared" si="65"/>
        <v>45-54|7</v>
      </c>
      <c r="D414" s="86">
        <v>3</v>
      </c>
      <c r="E414" s="86" t="s">
        <v>43</v>
      </c>
      <c r="H414" s="87" t="s">
        <v>72</v>
      </c>
      <c r="I414" s="86">
        <v>2</v>
      </c>
      <c r="J414" s="86" t="str">
        <f t="shared" si="66"/>
        <v>80-84|2</v>
      </c>
      <c r="K414" s="86">
        <v>1</v>
      </c>
      <c r="L414" s="89" t="s">
        <v>41</v>
      </c>
      <c r="O414" s="87" t="s">
        <v>69</v>
      </c>
      <c r="P414" s="86">
        <v>17</v>
      </c>
      <c r="Q414" s="86" t="str">
        <f t="shared" si="67"/>
        <v>65-69|17</v>
      </c>
      <c r="R414" s="86">
        <v>6</v>
      </c>
      <c r="S414" s="86" t="s">
        <v>46</v>
      </c>
      <c r="AC414" s="87" t="s">
        <v>68</v>
      </c>
      <c r="AD414" s="86">
        <v>3</v>
      </c>
      <c r="AE414" s="86" t="str">
        <f t="shared" si="68"/>
        <v>55-64|3</v>
      </c>
      <c r="AF414" s="86">
        <v>1</v>
      </c>
      <c r="AG414" s="86" t="s">
        <v>41</v>
      </c>
      <c r="AQ414" s="87" t="s">
        <v>67</v>
      </c>
      <c r="AR414" s="86">
        <v>43</v>
      </c>
      <c r="AS414" s="86" t="str">
        <f t="shared" si="69"/>
        <v>45-54|43</v>
      </c>
      <c r="AT414" s="86">
        <v>15</v>
      </c>
      <c r="AU414" s="86" t="s">
        <v>55</v>
      </c>
      <c r="BE414" s="87" t="s">
        <v>64</v>
      </c>
      <c r="BF414" s="86">
        <v>1</v>
      </c>
      <c r="BG414" s="86" t="str">
        <f t="shared" si="70"/>
        <v>25-29|1</v>
      </c>
      <c r="BH414" s="86">
        <v>1</v>
      </c>
      <c r="BI414" s="86" t="s">
        <v>41</v>
      </c>
    </row>
    <row r="415" spans="1:61">
      <c r="A415" s="87" t="s">
        <v>67</v>
      </c>
      <c r="B415" s="86">
        <v>8</v>
      </c>
      <c r="C415" s="86" t="str">
        <f t="shared" si="65"/>
        <v>45-54|8</v>
      </c>
      <c r="D415" s="86">
        <v>3</v>
      </c>
      <c r="E415" s="86" t="s">
        <v>43</v>
      </c>
      <c r="H415" s="87" t="s">
        <v>72</v>
      </c>
      <c r="I415" s="86">
        <v>3</v>
      </c>
      <c r="J415" s="86" t="str">
        <f t="shared" si="66"/>
        <v>80-84|3</v>
      </c>
      <c r="K415" s="86">
        <v>2</v>
      </c>
      <c r="L415" s="86" t="s">
        <v>42</v>
      </c>
      <c r="O415" s="87" t="s">
        <v>69</v>
      </c>
      <c r="P415" s="86">
        <v>18</v>
      </c>
      <c r="Q415" s="86" t="str">
        <f t="shared" si="67"/>
        <v>65-69|18</v>
      </c>
      <c r="R415" s="86">
        <v>6</v>
      </c>
      <c r="S415" s="86" t="s">
        <v>46</v>
      </c>
      <c r="AC415" s="87" t="s">
        <v>68</v>
      </c>
      <c r="AD415" s="86">
        <v>4</v>
      </c>
      <c r="AE415" s="86" t="str">
        <f t="shared" si="68"/>
        <v>55-64|4</v>
      </c>
      <c r="AF415" s="86">
        <v>2</v>
      </c>
      <c r="AG415" s="86" t="s">
        <v>42</v>
      </c>
      <c r="AQ415" s="87" t="s">
        <v>67</v>
      </c>
      <c r="AR415" s="86">
        <v>44</v>
      </c>
      <c r="AS415" s="86" t="str">
        <f t="shared" si="69"/>
        <v>45-54|44</v>
      </c>
      <c r="AT415" s="86">
        <v>16</v>
      </c>
      <c r="AU415" s="86" t="s">
        <v>56</v>
      </c>
      <c r="BE415" s="87" t="s">
        <v>64</v>
      </c>
      <c r="BF415" s="86">
        <v>2</v>
      </c>
      <c r="BG415" s="86" t="str">
        <f t="shared" si="70"/>
        <v>25-29|2</v>
      </c>
      <c r="BH415" s="86">
        <v>1</v>
      </c>
      <c r="BI415" s="86" t="s">
        <v>41</v>
      </c>
    </row>
    <row r="416" spans="1:61">
      <c r="A416" s="87" t="s">
        <v>67</v>
      </c>
      <c r="B416" s="86">
        <v>9</v>
      </c>
      <c r="C416" s="86" t="str">
        <f t="shared" si="65"/>
        <v>45-54|9</v>
      </c>
      <c r="D416" s="86">
        <v>3</v>
      </c>
      <c r="E416" s="86" t="s">
        <v>43</v>
      </c>
      <c r="H416" s="87" t="s">
        <v>72</v>
      </c>
      <c r="I416" s="86">
        <v>4</v>
      </c>
      <c r="J416" s="86" t="str">
        <f t="shared" si="66"/>
        <v>80-84|4</v>
      </c>
      <c r="K416" s="86">
        <v>2</v>
      </c>
      <c r="L416" s="86" t="s">
        <v>42</v>
      </c>
      <c r="O416" s="87" t="s">
        <v>69</v>
      </c>
      <c r="P416" s="86">
        <v>19</v>
      </c>
      <c r="Q416" s="86" t="str">
        <f t="shared" si="67"/>
        <v>65-69|19</v>
      </c>
      <c r="R416" s="86">
        <v>7</v>
      </c>
      <c r="S416" s="86" t="s">
        <v>47</v>
      </c>
      <c r="AC416" s="87" t="s">
        <v>68</v>
      </c>
      <c r="AD416" s="86">
        <v>5</v>
      </c>
      <c r="AE416" s="86" t="str">
        <f t="shared" si="68"/>
        <v>55-64|5</v>
      </c>
      <c r="AF416" s="86">
        <v>2</v>
      </c>
      <c r="AG416" s="86" t="s">
        <v>42</v>
      </c>
      <c r="AQ416" s="87" t="s">
        <v>67</v>
      </c>
      <c r="AR416" s="86">
        <v>45</v>
      </c>
      <c r="AS416" s="86" t="str">
        <f t="shared" si="69"/>
        <v>45-54|45</v>
      </c>
      <c r="AT416" s="86">
        <v>16</v>
      </c>
      <c r="AU416" s="86" t="s">
        <v>56</v>
      </c>
      <c r="BE416" s="87" t="s">
        <v>64</v>
      </c>
      <c r="BF416" s="86">
        <v>3</v>
      </c>
      <c r="BG416" s="86" t="str">
        <f t="shared" si="70"/>
        <v>25-29|3</v>
      </c>
      <c r="BH416" s="86">
        <v>1</v>
      </c>
      <c r="BI416" s="86" t="s">
        <v>41</v>
      </c>
    </row>
    <row r="417" spans="1:61">
      <c r="A417" s="87" t="s">
        <v>67</v>
      </c>
      <c r="B417" s="86">
        <v>10</v>
      </c>
      <c r="C417" s="86" t="str">
        <f t="shared" si="65"/>
        <v>45-54|10</v>
      </c>
      <c r="D417" s="86">
        <v>3</v>
      </c>
      <c r="E417" s="86" t="s">
        <v>43</v>
      </c>
      <c r="H417" s="87" t="s">
        <v>72</v>
      </c>
      <c r="I417" s="86">
        <v>5</v>
      </c>
      <c r="J417" s="86" t="str">
        <f t="shared" si="66"/>
        <v>80-84|5</v>
      </c>
      <c r="K417" s="86">
        <v>3</v>
      </c>
      <c r="L417" s="86" t="s">
        <v>43</v>
      </c>
      <c r="O417" s="87" t="s">
        <v>69</v>
      </c>
      <c r="P417" s="86">
        <v>20</v>
      </c>
      <c r="Q417" s="86" t="str">
        <f t="shared" si="67"/>
        <v>65-69|20</v>
      </c>
      <c r="R417" s="86">
        <v>7</v>
      </c>
      <c r="S417" s="86" t="s">
        <v>47</v>
      </c>
      <c r="AC417" s="87" t="s">
        <v>68</v>
      </c>
      <c r="AD417" s="86">
        <v>6</v>
      </c>
      <c r="AE417" s="86" t="str">
        <f t="shared" si="68"/>
        <v>55-64|6</v>
      </c>
      <c r="AF417" s="86">
        <v>2</v>
      </c>
      <c r="AG417" s="86" t="s">
        <v>42</v>
      </c>
      <c r="AQ417" s="87" t="s">
        <v>67</v>
      </c>
      <c r="AR417" s="86">
        <v>46</v>
      </c>
      <c r="AS417" s="86" t="str">
        <f t="shared" si="69"/>
        <v>45-54|46</v>
      </c>
      <c r="AT417" s="86">
        <v>17</v>
      </c>
      <c r="AU417" s="86" t="s">
        <v>57</v>
      </c>
      <c r="BE417" s="87" t="s">
        <v>64</v>
      </c>
      <c r="BF417" s="86">
        <v>4</v>
      </c>
      <c r="BG417" s="86" t="str">
        <f t="shared" si="70"/>
        <v>25-29|4</v>
      </c>
      <c r="BH417" s="86">
        <v>1</v>
      </c>
      <c r="BI417" s="86" t="s">
        <v>41</v>
      </c>
    </row>
    <row r="418" spans="1:61">
      <c r="A418" s="87" t="s">
        <v>67</v>
      </c>
      <c r="B418" s="86">
        <v>11</v>
      </c>
      <c r="C418" s="86" t="str">
        <f t="shared" si="65"/>
        <v>45-54|11</v>
      </c>
      <c r="D418" s="86">
        <v>4</v>
      </c>
      <c r="E418" s="86" t="s">
        <v>44</v>
      </c>
      <c r="H418" s="87" t="s">
        <v>72</v>
      </c>
      <c r="I418" s="86">
        <v>6</v>
      </c>
      <c r="J418" s="86" t="str">
        <f t="shared" si="66"/>
        <v>80-84|6</v>
      </c>
      <c r="K418" s="86">
        <v>3</v>
      </c>
      <c r="L418" s="86" t="s">
        <v>43</v>
      </c>
      <c r="O418" s="87" t="s">
        <v>69</v>
      </c>
      <c r="P418" s="86">
        <v>21</v>
      </c>
      <c r="Q418" s="86" t="str">
        <f t="shared" si="67"/>
        <v>65-69|21</v>
      </c>
      <c r="R418" s="86">
        <v>8</v>
      </c>
      <c r="S418" s="86" t="s">
        <v>48</v>
      </c>
      <c r="AC418" s="87" t="s">
        <v>68</v>
      </c>
      <c r="AD418" s="86">
        <v>7</v>
      </c>
      <c r="AE418" s="86" t="str">
        <f t="shared" si="68"/>
        <v>55-64|7</v>
      </c>
      <c r="AF418" s="86">
        <v>3</v>
      </c>
      <c r="AG418" s="86" t="s">
        <v>43</v>
      </c>
      <c r="AQ418" s="87" t="s">
        <v>67</v>
      </c>
      <c r="AR418" s="86">
        <v>47</v>
      </c>
      <c r="AS418" s="86" t="str">
        <f t="shared" si="69"/>
        <v>45-54|47</v>
      </c>
      <c r="AT418" s="86">
        <v>17</v>
      </c>
      <c r="AU418" s="86" t="s">
        <v>57</v>
      </c>
      <c r="BE418" s="87" t="s">
        <v>64</v>
      </c>
      <c r="BF418" s="86">
        <v>5</v>
      </c>
      <c r="BG418" s="86" t="str">
        <f t="shared" si="70"/>
        <v>25-29|5</v>
      </c>
      <c r="BH418" s="86">
        <v>1</v>
      </c>
      <c r="BI418" s="86" t="s">
        <v>41</v>
      </c>
    </row>
    <row r="419" spans="1:61">
      <c r="A419" s="87" t="s">
        <v>67</v>
      </c>
      <c r="B419" s="86">
        <v>12</v>
      </c>
      <c r="C419" s="86" t="str">
        <f t="shared" si="65"/>
        <v>45-54|12</v>
      </c>
      <c r="D419" s="86">
        <v>4</v>
      </c>
      <c r="E419" s="86" t="s">
        <v>44</v>
      </c>
      <c r="H419" s="87" t="s">
        <v>72</v>
      </c>
      <c r="I419" s="86">
        <v>7</v>
      </c>
      <c r="J419" s="86" t="str">
        <f t="shared" si="66"/>
        <v>80-84|7</v>
      </c>
      <c r="K419" s="86">
        <v>4</v>
      </c>
      <c r="L419" s="86" t="s">
        <v>44</v>
      </c>
      <c r="O419" s="87" t="s">
        <v>69</v>
      </c>
      <c r="P419" s="86">
        <v>22</v>
      </c>
      <c r="Q419" s="86" t="str">
        <f t="shared" si="67"/>
        <v>65-69|22</v>
      </c>
      <c r="R419" s="86">
        <v>8</v>
      </c>
      <c r="S419" s="86" t="s">
        <v>48</v>
      </c>
      <c r="AC419" s="87" t="s">
        <v>68</v>
      </c>
      <c r="AD419" s="86">
        <v>8</v>
      </c>
      <c r="AE419" s="86" t="str">
        <f t="shared" si="68"/>
        <v>55-64|8</v>
      </c>
      <c r="AF419" s="86">
        <v>3</v>
      </c>
      <c r="AG419" s="86" t="s">
        <v>43</v>
      </c>
      <c r="AQ419" s="87" t="s">
        <v>67</v>
      </c>
      <c r="AR419" s="86">
        <v>48</v>
      </c>
      <c r="AS419" s="86" t="str">
        <f t="shared" si="69"/>
        <v>45-54|48</v>
      </c>
      <c r="AT419" s="86">
        <v>18</v>
      </c>
      <c r="AU419" s="86" t="s">
        <v>58</v>
      </c>
      <c r="BE419" s="87" t="s">
        <v>64</v>
      </c>
      <c r="BF419" s="86">
        <v>6</v>
      </c>
      <c r="BG419" s="86" t="str">
        <f t="shared" si="70"/>
        <v>25-29|6</v>
      </c>
      <c r="BH419" s="86">
        <v>1</v>
      </c>
      <c r="BI419" s="86" t="s">
        <v>41</v>
      </c>
    </row>
    <row r="420" spans="1:61">
      <c r="A420" s="87" t="s">
        <v>67</v>
      </c>
      <c r="B420" s="86">
        <v>13</v>
      </c>
      <c r="C420" s="86" t="str">
        <f t="shared" si="65"/>
        <v>45-54|13</v>
      </c>
      <c r="D420" s="86">
        <v>4</v>
      </c>
      <c r="E420" s="86" t="s">
        <v>44</v>
      </c>
      <c r="H420" s="87" t="s">
        <v>72</v>
      </c>
      <c r="I420" s="86">
        <v>8</v>
      </c>
      <c r="J420" s="86" t="str">
        <f t="shared" si="66"/>
        <v>80-84|8</v>
      </c>
      <c r="K420" s="86">
        <v>4</v>
      </c>
      <c r="L420" s="86" t="s">
        <v>44</v>
      </c>
      <c r="O420" s="87" t="s">
        <v>69</v>
      </c>
      <c r="P420" s="86">
        <v>23</v>
      </c>
      <c r="Q420" s="86" t="str">
        <f t="shared" si="67"/>
        <v>65-69|23</v>
      </c>
      <c r="R420" s="86">
        <v>9</v>
      </c>
      <c r="S420" s="86" t="s">
        <v>49</v>
      </c>
      <c r="AC420" s="87" t="s">
        <v>68</v>
      </c>
      <c r="AD420" s="86">
        <v>9</v>
      </c>
      <c r="AE420" s="86" t="str">
        <f t="shared" si="68"/>
        <v>55-64|9</v>
      </c>
      <c r="AF420" s="86">
        <v>3</v>
      </c>
      <c r="AG420" s="86" t="s">
        <v>43</v>
      </c>
      <c r="AQ420" s="87" t="s">
        <v>67</v>
      </c>
      <c r="AR420" s="86">
        <v>49</v>
      </c>
      <c r="AS420" s="86" t="str">
        <f t="shared" si="69"/>
        <v>45-54|49</v>
      </c>
      <c r="AT420" s="86">
        <v>18</v>
      </c>
      <c r="AU420" s="86" t="s">
        <v>58</v>
      </c>
      <c r="BE420" s="87" t="s">
        <v>64</v>
      </c>
      <c r="BF420" s="86">
        <v>7</v>
      </c>
      <c r="BG420" s="86" t="str">
        <f t="shared" si="70"/>
        <v>25-29|7</v>
      </c>
      <c r="BH420" s="86">
        <v>1</v>
      </c>
      <c r="BI420" s="86" t="s">
        <v>41</v>
      </c>
    </row>
    <row r="421" spans="1:61">
      <c r="A421" s="87" t="s">
        <v>67</v>
      </c>
      <c r="B421" s="86">
        <v>14</v>
      </c>
      <c r="C421" s="86" t="str">
        <f t="shared" si="65"/>
        <v>45-54|14</v>
      </c>
      <c r="D421" s="86">
        <v>4</v>
      </c>
      <c r="E421" s="86" t="s">
        <v>44</v>
      </c>
      <c r="H421" s="87" t="s">
        <v>72</v>
      </c>
      <c r="I421" s="86">
        <v>9</v>
      </c>
      <c r="J421" s="86" t="str">
        <f t="shared" si="66"/>
        <v>80-84|9</v>
      </c>
      <c r="K421" s="86">
        <v>5</v>
      </c>
      <c r="L421" s="86" t="s">
        <v>45</v>
      </c>
      <c r="O421" s="87" t="s">
        <v>69</v>
      </c>
      <c r="P421" s="86">
        <v>24</v>
      </c>
      <c r="Q421" s="86" t="str">
        <f t="shared" si="67"/>
        <v>65-69|24</v>
      </c>
      <c r="R421" s="86">
        <v>9</v>
      </c>
      <c r="S421" s="86" t="s">
        <v>49</v>
      </c>
      <c r="AC421" s="87" t="s">
        <v>68</v>
      </c>
      <c r="AD421" s="86">
        <v>10</v>
      </c>
      <c r="AE421" s="86" t="str">
        <f t="shared" si="68"/>
        <v>55-64|10</v>
      </c>
      <c r="AF421" s="86">
        <v>3</v>
      </c>
      <c r="AG421" s="86" t="s">
        <v>43</v>
      </c>
      <c r="AQ421" s="87" t="s">
        <v>67</v>
      </c>
      <c r="AR421" s="86">
        <v>50</v>
      </c>
      <c r="AS421" s="86" t="str">
        <f t="shared" si="69"/>
        <v>45-54|50</v>
      </c>
      <c r="AT421" s="86">
        <v>19</v>
      </c>
      <c r="AU421" s="86" t="s">
        <v>59</v>
      </c>
      <c r="BE421" s="87" t="s">
        <v>64</v>
      </c>
      <c r="BF421" s="86">
        <v>8</v>
      </c>
      <c r="BG421" s="86" t="str">
        <f t="shared" si="70"/>
        <v>25-29|8</v>
      </c>
      <c r="BH421" s="86">
        <v>1</v>
      </c>
      <c r="BI421" s="86" t="s">
        <v>41</v>
      </c>
    </row>
    <row r="422" spans="1:61">
      <c r="A422" s="87" t="s">
        <v>67</v>
      </c>
      <c r="B422" s="86">
        <v>15</v>
      </c>
      <c r="C422" s="86" t="str">
        <f t="shared" si="65"/>
        <v>45-54|15</v>
      </c>
      <c r="D422" s="86">
        <v>4</v>
      </c>
      <c r="E422" s="86" t="s">
        <v>44</v>
      </c>
      <c r="H422" s="87" t="s">
        <v>72</v>
      </c>
      <c r="I422" s="86">
        <v>10</v>
      </c>
      <c r="J422" s="86" t="str">
        <f t="shared" si="66"/>
        <v>80-84|10</v>
      </c>
      <c r="K422" s="86">
        <v>5</v>
      </c>
      <c r="L422" s="86" t="s">
        <v>45</v>
      </c>
      <c r="O422" s="87" t="s">
        <v>69</v>
      </c>
      <c r="P422" s="86">
        <v>25</v>
      </c>
      <c r="Q422" s="86" t="str">
        <f t="shared" si="67"/>
        <v>65-69|25</v>
      </c>
      <c r="R422" s="86">
        <v>10</v>
      </c>
      <c r="S422" s="86" t="s">
        <v>50</v>
      </c>
      <c r="AC422" s="87" t="s">
        <v>68</v>
      </c>
      <c r="AD422" s="86">
        <v>11</v>
      </c>
      <c r="AE422" s="86" t="str">
        <f t="shared" si="68"/>
        <v>55-64|11</v>
      </c>
      <c r="AF422" s="86">
        <v>4</v>
      </c>
      <c r="AG422" s="86" t="s">
        <v>44</v>
      </c>
      <c r="AQ422" s="87" t="s">
        <v>67</v>
      </c>
      <c r="AR422" s="86">
        <v>51</v>
      </c>
      <c r="AS422" s="86" t="str">
        <f t="shared" si="69"/>
        <v>45-54|51</v>
      </c>
      <c r="AT422" s="86">
        <v>19</v>
      </c>
      <c r="AU422" s="86" t="s">
        <v>59</v>
      </c>
      <c r="BE422" s="87" t="s">
        <v>64</v>
      </c>
      <c r="BF422" s="86">
        <v>9</v>
      </c>
      <c r="BG422" s="86" t="str">
        <f t="shared" si="70"/>
        <v>25-29|9</v>
      </c>
      <c r="BH422" s="86">
        <v>1</v>
      </c>
      <c r="BI422" s="86" t="s">
        <v>41</v>
      </c>
    </row>
    <row r="423" spans="1:61">
      <c r="A423" s="87" t="s">
        <v>67</v>
      </c>
      <c r="B423" s="86">
        <v>16</v>
      </c>
      <c r="C423" s="86" t="str">
        <f t="shared" si="65"/>
        <v>45-54|16</v>
      </c>
      <c r="D423" s="86">
        <v>5</v>
      </c>
      <c r="E423" s="86" t="s">
        <v>45</v>
      </c>
      <c r="H423" s="87" t="s">
        <v>72</v>
      </c>
      <c r="I423" s="86">
        <v>11</v>
      </c>
      <c r="J423" s="86" t="str">
        <f t="shared" si="66"/>
        <v>80-84|11</v>
      </c>
      <c r="K423" s="86">
        <v>5</v>
      </c>
      <c r="L423" s="86" t="s">
        <v>45</v>
      </c>
      <c r="O423" s="87" t="s">
        <v>69</v>
      </c>
      <c r="P423" s="86">
        <v>26</v>
      </c>
      <c r="Q423" s="86" t="str">
        <f t="shared" si="67"/>
        <v>65-69|26</v>
      </c>
      <c r="R423" s="86">
        <v>10</v>
      </c>
      <c r="S423" s="86" t="s">
        <v>50</v>
      </c>
      <c r="AC423" s="87" t="s">
        <v>68</v>
      </c>
      <c r="AD423" s="86">
        <v>12</v>
      </c>
      <c r="AE423" s="86" t="str">
        <f t="shared" si="68"/>
        <v>55-64|12</v>
      </c>
      <c r="AF423" s="86">
        <v>4</v>
      </c>
      <c r="AG423" s="86" t="s">
        <v>44</v>
      </c>
      <c r="AQ423" s="87" t="s">
        <v>67</v>
      </c>
      <c r="AR423" s="86">
        <v>52</v>
      </c>
      <c r="AS423" s="86" t="str">
        <f t="shared" si="69"/>
        <v>45-54|52</v>
      </c>
      <c r="AT423" s="86">
        <v>19</v>
      </c>
      <c r="AU423" s="86" t="s">
        <v>59</v>
      </c>
      <c r="BE423" s="87" t="s">
        <v>64</v>
      </c>
      <c r="BF423" s="86">
        <v>10</v>
      </c>
      <c r="BG423" s="86" t="str">
        <f t="shared" si="70"/>
        <v>25-29|10</v>
      </c>
      <c r="BH423" s="86">
        <v>1</v>
      </c>
      <c r="BI423" s="86" t="s">
        <v>41</v>
      </c>
    </row>
    <row r="424" spans="1:61">
      <c r="A424" s="87" t="s">
        <v>67</v>
      </c>
      <c r="B424" s="86">
        <v>17</v>
      </c>
      <c r="C424" s="86" t="str">
        <f t="shared" si="65"/>
        <v>45-54|17</v>
      </c>
      <c r="D424" s="86">
        <v>5</v>
      </c>
      <c r="E424" s="86" t="s">
        <v>45</v>
      </c>
      <c r="H424" s="87" t="s">
        <v>72</v>
      </c>
      <c r="I424" s="86">
        <v>12</v>
      </c>
      <c r="J424" s="86" t="str">
        <f t="shared" si="66"/>
        <v>80-84|12</v>
      </c>
      <c r="K424" s="86">
        <v>6</v>
      </c>
      <c r="L424" s="86" t="s">
        <v>46</v>
      </c>
      <c r="O424" s="87" t="s">
        <v>69</v>
      </c>
      <c r="P424" s="86">
        <v>27</v>
      </c>
      <c r="Q424" s="86" t="str">
        <f t="shared" si="67"/>
        <v>65-69|27</v>
      </c>
      <c r="R424" s="86">
        <v>11</v>
      </c>
      <c r="S424" s="86" t="s">
        <v>51</v>
      </c>
      <c r="AC424" s="87" t="s">
        <v>68</v>
      </c>
      <c r="AD424" s="86">
        <v>13</v>
      </c>
      <c r="AE424" s="86" t="str">
        <f t="shared" si="68"/>
        <v>55-64|13</v>
      </c>
      <c r="AF424" s="86">
        <v>4</v>
      </c>
      <c r="AG424" s="86" t="s">
        <v>44</v>
      </c>
      <c r="AQ424" s="87" t="s">
        <v>67</v>
      </c>
      <c r="AR424" s="86">
        <v>53</v>
      </c>
      <c r="AS424" s="86" t="str">
        <f t="shared" si="69"/>
        <v>45-54|53</v>
      </c>
      <c r="AT424" s="86">
        <v>19</v>
      </c>
      <c r="AU424" s="86" t="s">
        <v>59</v>
      </c>
      <c r="BE424" s="87" t="s">
        <v>64</v>
      </c>
      <c r="BF424" s="86">
        <v>11</v>
      </c>
      <c r="BG424" s="86" t="str">
        <f t="shared" si="70"/>
        <v>25-29|11</v>
      </c>
      <c r="BH424" s="86">
        <v>1</v>
      </c>
      <c r="BI424" s="86" t="s">
        <v>41</v>
      </c>
    </row>
    <row r="425" spans="1:61">
      <c r="A425" s="87" t="s">
        <v>67</v>
      </c>
      <c r="B425" s="86">
        <v>18</v>
      </c>
      <c r="C425" s="86" t="str">
        <f t="shared" si="65"/>
        <v>45-54|18</v>
      </c>
      <c r="D425" s="86">
        <v>5</v>
      </c>
      <c r="E425" s="86" t="s">
        <v>45</v>
      </c>
      <c r="H425" s="87" t="s">
        <v>72</v>
      </c>
      <c r="I425" s="86">
        <v>13</v>
      </c>
      <c r="J425" s="86" t="str">
        <f t="shared" si="66"/>
        <v>80-84|13</v>
      </c>
      <c r="K425" s="86">
        <v>6</v>
      </c>
      <c r="L425" s="86" t="s">
        <v>46</v>
      </c>
      <c r="O425" s="87" t="s">
        <v>69</v>
      </c>
      <c r="P425" s="86">
        <v>28</v>
      </c>
      <c r="Q425" s="86" t="str">
        <f t="shared" si="67"/>
        <v>65-69|28</v>
      </c>
      <c r="R425" s="86">
        <v>11</v>
      </c>
      <c r="S425" s="86" t="s">
        <v>51</v>
      </c>
      <c r="AC425" s="87" t="s">
        <v>68</v>
      </c>
      <c r="AD425" s="86">
        <v>14</v>
      </c>
      <c r="AE425" s="86" t="str">
        <f t="shared" si="68"/>
        <v>55-64|14</v>
      </c>
      <c r="AF425" s="86">
        <v>4</v>
      </c>
      <c r="AG425" s="86" t="s">
        <v>44</v>
      </c>
      <c r="AQ425" s="87" t="s">
        <v>67</v>
      </c>
      <c r="AR425" s="86">
        <v>54</v>
      </c>
      <c r="AS425" s="86" t="str">
        <f t="shared" si="69"/>
        <v>45-54|54</v>
      </c>
      <c r="AT425" s="86">
        <v>19</v>
      </c>
      <c r="AU425" s="86" t="s">
        <v>59</v>
      </c>
      <c r="BE425" s="87" t="s">
        <v>64</v>
      </c>
      <c r="BF425" s="86">
        <v>12</v>
      </c>
      <c r="BG425" s="86" t="str">
        <f t="shared" si="70"/>
        <v>25-29|12</v>
      </c>
      <c r="BH425" s="86">
        <v>1</v>
      </c>
      <c r="BI425" s="86" t="s">
        <v>41</v>
      </c>
    </row>
    <row r="426" spans="1:61">
      <c r="A426" s="87" t="s">
        <v>67</v>
      </c>
      <c r="B426" s="86">
        <v>19</v>
      </c>
      <c r="C426" s="86" t="str">
        <f t="shared" si="65"/>
        <v>45-54|19</v>
      </c>
      <c r="D426" s="86">
        <v>5</v>
      </c>
      <c r="E426" s="86" t="s">
        <v>45</v>
      </c>
      <c r="H426" s="87" t="s">
        <v>72</v>
      </c>
      <c r="I426" s="86">
        <v>14</v>
      </c>
      <c r="J426" s="86" t="str">
        <f t="shared" si="66"/>
        <v>80-84|14</v>
      </c>
      <c r="K426" s="86">
        <v>7</v>
      </c>
      <c r="L426" s="86" t="s">
        <v>47</v>
      </c>
      <c r="O426" s="87" t="s">
        <v>69</v>
      </c>
      <c r="P426" s="86">
        <v>29</v>
      </c>
      <c r="Q426" s="86" t="str">
        <f t="shared" si="67"/>
        <v>65-69|29</v>
      </c>
      <c r="R426" s="86">
        <v>12</v>
      </c>
      <c r="S426" s="86" t="s">
        <v>52</v>
      </c>
      <c r="AC426" s="87" t="s">
        <v>68</v>
      </c>
      <c r="AD426" s="86">
        <v>15</v>
      </c>
      <c r="AE426" s="86" t="str">
        <f t="shared" si="68"/>
        <v>55-64|15</v>
      </c>
      <c r="AF426" s="86">
        <v>4</v>
      </c>
      <c r="AG426" s="86" t="s">
        <v>44</v>
      </c>
      <c r="AQ426" s="87" t="s">
        <v>67</v>
      </c>
      <c r="AR426" s="86">
        <v>55</v>
      </c>
      <c r="AS426" s="86" t="str">
        <f t="shared" si="69"/>
        <v>45-54|55</v>
      </c>
      <c r="AT426" s="86">
        <v>19</v>
      </c>
      <c r="AU426" s="86" t="s">
        <v>59</v>
      </c>
      <c r="BE426" s="87" t="s">
        <v>64</v>
      </c>
      <c r="BF426" s="86">
        <v>13</v>
      </c>
      <c r="BG426" s="86" t="str">
        <f t="shared" si="70"/>
        <v>25-29|13</v>
      </c>
      <c r="BH426" s="86">
        <v>1</v>
      </c>
      <c r="BI426" s="86" t="s">
        <v>41</v>
      </c>
    </row>
    <row r="427" spans="1:61">
      <c r="A427" s="87" t="s">
        <v>67</v>
      </c>
      <c r="B427" s="86">
        <v>20</v>
      </c>
      <c r="C427" s="86" t="str">
        <f t="shared" si="65"/>
        <v>45-54|20</v>
      </c>
      <c r="D427" s="86">
        <v>6</v>
      </c>
      <c r="E427" s="86" t="s">
        <v>46</v>
      </c>
      <c r="H427" s="87" t="s">
        <v>72</v>
      </c>
      <c r="I427" s="86">
        <v>15</v>
      </c>
      <c r="J427" s="86" t="str">
        <f t="shared" si="66"/>
        <v>80-84|15</v>
      </c>
      <c r="K427" s="86">
        <v>7</v>
      </c>
      <c r="L427" s="86" t="s">
        <v>47</v>
      </c>
      <c r="O427" s="87" t="s">
        <v>69</v>
      </c>
      <c r="P427" s="86">
        <v>30</v>
      </c>
      <c r="Q427" s="86" t="str">
        <f t="shared" si="67"/>
        <v>65-69|30</v>
      </c>
      <c r="R427" s="86">
        <v>12</v>
      </c>
      <c r="S427" s="86" t="s">
        <v>52</v>
      </c>
      <c r="AC427" s="87" t="s">
        <v>68</v>
      </c>
      <c r="AD427" s="86">
        <v>16</v>
      </c>
      <c r="AE427" s="86" t="str">
        <f t="shared" si="68"/>
        <v>55-64|16</v>
      </c>
      <c r="AF427" s="86">
        <v>5</v>
      </c>
      <c r="AG427" s="89" t="s">
        <v>45</v>
      </c>
      <c r="AQ427" s="87" t="s">
        <v>67</v>
      </c>
      <c r="AR427" s="86">
        <v>56</v>
      </c>
      <c r="AS427" s="86" t="str">
        <f t="shared" si="69"/>
        <v>45-54|56</v>
      </c>
      <c r="AT427" s="86">
        <v>19</v>
      </c>
      <c r="AU427" s="86" t="s">
        <v>59</v>
      </c>
      <c r="BE427" s="87" t="s">
        <v>64</v>
      </c>
      <c r="BF427" s="86">
        <v>14</v>
      </c>
      <c r="BG427" s="86" t="str">
        <f t="shared" si="70"/>
        <v>25-29|14</v>
      </c>
      <c r="BH427" s="86">
        <v>1</v>
      </c>
      <c r="BI427" s="86" t="s">
        <v>41</v>
      </c>
    </row>
    <row r="428" spans="1:61">
      <c r="A428" s="87" t="s">
        <v>67</v>
      </c>
      <c r="B428" s="86">
        <v>21</v>
      </c>
      <c r="C428" s="86" t="str">
        <f t="shared" si="65"/>
        <v>45-54|21</v>
      </c>
      <c r="D428" s="86">
        <v>6</v>
      </c>
      <c r="E428" s="86" t="s">
        <v>46</v>
      </c>
      <c r="H428" s="87" t="s">
        <v>72</v>
      </c>
      <c r="I428" s="86">
        <v>16</v>
      </c>
      <c r="J428" s="86" t="str">
        <f t="shared" si="66"/>
        <v>80-84|16</v>
      </c>
      <c r="K428" s="86">
        <v>8</v>
      </c>
      <c r="L428" s="86" t="s">
        <v>48</v>
      </c>
      <c r="O428" s="87" t="s">
        <v>69</v>
      </c>
      <c r="P428" s="86">
        <v>31</v>
      </c>
      <c r="Q428" s="86" t="str">
        <f t="shared" si="67"/>
        <v>65-69|31</v>
      </c>
      <c r="R428" s="86">
        <v>13</v>
      </c>
      <c r="S428" s="86" t="s">
        <v>53</v>
      </c>
      <c r="AC428" s="87" t="s">
        <v>68</v>
      </c>
      <c r="AD428" s="86">
        <v>17</v>
      </c>
      <c r="AE428" s="86" t="str">
        <f t="shared" si="68"/>
        <v>55-64|17</v>
      </c>
      <c r="AF428" s="86">
        <v>5</v>
      </c>
      <c r="AG428" s="89" t="s">
        <v>45</v>
      </c>
      <c r="AQ428" s="87" t="s">
        <v>67</v>
      </c>
      <c r="AR428" s="86">
        <v>57</v>
      </c>
      <c r="AS428" s="86" t="str">
        <f t="shared" si="69"/>
        <v>45-54|57</v>
      </c>
      <c r="AT428" s="86">
        <v>19</v>
      </c>
      <c r="AU428" s="86" t="s">
        <v>59</v>
      </c>
      <c r="BE428" s="87" t="s">
        <v>64</v>
      </c>
      <c r="BF428" s="86">
        <v>15</v>
      </c>
      <c r="BG428" s="86" t="str">
        <f t="shared" si="70"/>
        <v>25-29|15</v>
      </c>
      <c r="BH428" s="86">
        <v>1</v>
      </c>
      <c r="BI428" s="86" t="s">
        <v>41</v>
      </c>
    </row>
    <row r="429" spans="1:61">
      <c r="A429" s="87" t="s">
        <v>67</v>
      </c>
      <c r="B429" s="86">
        <v>22</v>
      </c>
      <c r="C429" s="86" t="str">
        <f t="shared" si="65"/>
        <v>45-54|22</v>
      </c>
      <c r="D429" s="86">
        <v>6</v>
      </c>
      <c r="E429" s="86" t="s">
        <v>46</v>
      </c>
      <c r="H429" s="87" t="s">
        <v>72</v>
      </c>
      <c r="I429" s="86">
        <v>17</v>
      </c>
      <c r="J429" s="86" t="str">
        <f t="shared" si="66"/>
        <v>80-84|17</v>
      </c>
      <c r="K429" s="86">
        <v>8</v>
      </c>
      <c r="L429" s="86" t="s">
        <v>48</v>
      </c>
      <c r="O429" s="87" t="s">
        <v>69</v>
      </c>
      <c r="P429" s="86">
        <v>32</v>
      </c>
      <c r="Q429" s="86" t="str">
        <f t="shared" si="67"/>
        <v>65-69|32</v>
      </c>
      <c r="R429" s="86">
        <v>13</v>
      </c>
      <c r="S429" s="86" t="s">
        <v>53</v>
      </c>
      <c r="AC429" s="87" t="s">
        <v>68</v>
      </c>
      <c r="AD429" s="86">
        <v>18</v>
      </c>
      <c r="AE429" s="86" t="str">
        <f t="shared" si="68"/>
        <v>55-64|18</v>
      </c>
      <c r="AF429" s="86">
        <v>5</v>
      </c>
      <c r="AG429" s="89" t="s">
        <v>45</v>
      </c>
      <c r="AQ429" s="87" t="s">
        <v>67</v>
      </c>
      <c r="AR429" s="86">
        <v>58</v>
      </c>
      <c r="AS429" s="86" t="str">
        <f t="shared" si="69"/>
        <v>45-54|58</v>
      </c>
      <c r="AT429" s="86">
        <v>19</v>
      </c>
      <c r="AU429" s="86" t="s">
        <v>59</v>
      </c>
      <c r="BE429" s="87" t="s">
        <v>64</v>
      </c>
      <c r="BF429" s="86">
        <v>16</v>
      </c>
      <c r="BG429" s="86" t="str">
        <f t="shared" si="70"/>
        <v>25-29|16</v>
      </c>
      <c r="BH429" s="86">
        <v>1</v>
      </c>
      <c r="BI429" s="86" t="s">
        <v>41</v>
      </c>
    </row>
    <row r="430" spans="1:61">
      <c r="A430" s="87" t="s">
        <v>67</v>
      </c>
      <c r="B430" s="86">
        <v>23</v>
      </c>
      <c r="C430" s="86" t="str">
        <f t="shared" si="65"/>
        <v>45-54|23</v>
      </c>
      <c r="D430" s="86">
        <v>6</v>
      </c>
      <c r="E430" s="86" t="s">
        <v>46</v>
      </c>
      <c r="H430" s="87" t="s">
        <v>72</v>
      </c>
      <c r="I430" s="86">
        <v>18</v>
      </c>
      <c r="J430" s="86" t="str">
        <f t="shared" si="66"/>
        <v>80-84|18</v>
      </c>
      <c r="K430" s="86">
        <v>8</v>
      </c>
      <c r="L430" s="86" t="s">
        <v>48</v>
      </c>
      <c r="O430" s="87" t="s">
        <v>69</v>
      </c>
      <c r="P430" s="86">
        <v>33</v>
      </c>
      <c r="Q430" s="86" t="str">
        <f t="shared" si="67"/>
        <v>65-69|33</v>
      </c>
      <c r="R430" s="86">
        <v>14</v>
      </c>
      <c r="S430" s="86" t="s">
        <v>54</v>
      </c>
      <c r="AC430" s="87" t="s">
        <v>68</v>
      </c>
      <c r="AD430" s="86">
        <v>19</v>
      </c>
      <c r="AE430" s="86" t="str">
        <f t="shared" si="68"/>
        <v>55-64|19</v>
      </c>
      <c r="AF430" s="86">
        <v>5</v>
      </c>
      <c r="AG430" s="89" t="s">
        <v>45</v>
      </c>
      <c r="AQ430" s="87" t="s">
        <v>67</v>
      </c>
      <c r="AR430" s="86">
        <v>59</v>
      </c>
      <c r="AS430" s="86" t="str">
        <f t="shared" si="69"/>
        <v>45-54|59</v>
      </c>
      <c r="AT430" s="86">
        <v>19</v>
      </c>
      <c r="AU430" s="86" t="s">
        <v>59</v>
      </c>
      <c r="BE430" s="87" t="s">
        <v>64</v>
      </c>
      <c r="BF430" s="86">
        <v>17</v>
      </c>
      <c r="BG430" s="86" t="str">
        <f t="shared" si="70"/>
        <v>25-29|17</v>
      </c>
      <c r="BH430" s="86">
        <v>1</v>
      </c>
      <c r="BI430" s="86" t="s">
        <v>41</v>
      </c>
    </row>
    <row r="431" spans="1:61">
      <c r="A431" s="87" t="s">
        <v>67</v>
      </c>
      <c r="B431" s="86">
        <v>24</v>
      </c>
      <c r="C431" s="86" t="str">
        <f t="shared" si="65"/>
        <v>45-54|24</v>
      </c>
      <c r="D431" s="86">
        <v>6</v>
      </c>
      <c r="E431" s="86" t="s">
        <v>46</v>
      </c>
      <c r="H431" s="87" t="s">
        <v>72</v>
      </c>
      <c r="I431" s="86">
        <v>19</v>
      </c>
      <c r="J431" s="86" t="str">
        <f t="shared" si="66"/>
        <v>80-84|19</v>
      </c>
      <c r="K431" s="86">
        <v>9</v>
      </c>
      <c r="L431" s="86" t="s">
        <v>49</v>
      </c>
      <c r="O431" s="87" t="s">
        <v>69</v>
      </c>
      <c r="P431" s="86">
        <v>34</v>
      </c>
      <c r="Q431" s="86" t="str">
        <f t="shared" si="67"/>
        <v>65-69|34</v>
      </c>
      <c r="R431" s="86">
        <v>14</v>
      </c>
      <c r="S431" s="86" t="s">
        <v>54</v>
      </c>
      <c r="AC431" s="87" t="s">
        <v>68</v>
      </c>
      <c r="AD431" s="86">
        <v>20</v>
      </c>
      <c r="AE431" s="86" t="str">
        <f t="shared" si="68"/>
        <v>55-64|20</v>
      </c>
      <c r="AF431" s="86">
        <v>6</v>
      </c>
      <c r="AG431" s="86" t="s">
        <v>46</v>
      </c>
      <c r="AQ431" s="87" t="s">
        <v>67</v>
      </c>
      <c r="AR431" s="86">
        <v>60</v>
      </c>
      <c r="AS431" s="86" t="str">
        <f t="shared" si="69"/>
        <v>45-54|60</v>
      </c>
      <c r="AT431" s="86">
        <v>19</v>
      </c>
      <c r="AU431" s="86" t="s">
        <v>59</v>
      </c>
      <c r="BE431" s="87" t="s">
        <v>64</v>
      </c>
      <c r="BF431" s="86">
        <v>18</v>
      </c>
      <c r="BG431" s="86" t="str">
        <f t="shared" si="70"/>
        <v>25-29|18</v>
      </c>
      <c r="BH431" s="86">
        <v>1</v>
      </c>
      <c r="BI431" s="86" t="s">
        <v>41</v>
      </c>
    </row>
    <row r="432" spans="1:61">
      <c r="A432" s="87" t="s">
        <v>67</v>
      </c>
      <c r="B432" s="86">
        <v>25</v>
      </c>
      <c r="C432" s="86" t="str">
        <f t="shared" si="65"/>
        <v>45-54|25</v>
      </c>
      <c r="D432" s="86">
        <v>7</v>
      </c>
      <c r="E432" s="86" t="s">
        <v>47</v>
      </c>
      <c r="H432" s="87" t="s">
        <v>72</v>
      </c>
      <c r="I432" s="86">
        <v>20</v>
      </c>
      <c r="J432" s="86" t="str">
        <f t="shared" si="66"/>
        <v>80-84|20</v>
      </c>
      <c r="K432" s="86">
        <v>9</v>
      </c>
      <c r="L432" s="86" t="s">
        <v>49</v>
      </c>
      <c r="O432" s="87" t="s">
        <v>69</v>
      </c>
      <c r="P432" s="86">
        <v>35</v>
      </c>
      <c r="Q432" s="86" t="str">
        <f t="shared" si="67"/>
        <v>65-69|35</v>
      </c>
      <c r="R432" s="86">
        <v>15</v>
      </c>
      <c r="S432" s="86" t="s">
        <v>55</v>
      </c>
      <c r="AC432" s="87" t="s">
        <v>68</v>
      </c>
      <c r="AD432" s="86">
        <v>21</v>
      </c>
      <c r="AE432" s="86" t="str">
        <f t="shared" si="68"/>
        <v>55-64|21</v>
      </c>
      <c r="AF432" s="86">
        <v>6</v>
      </c>
      <c r="AG432" s="86" t="s">
        <v>46</v>
      </c>
      <c r="AQ432" s="93" t="s">
        <v>68</v>
      </c>
      <c r="AR432" s="86">
        <v>0</v>
      </c>
      <c r="AS432" s="86" t="str">
        <f t="shared" si="69"/>
        <v>55-64|0</v>
      </c>
      <c r="AT432" s="86">
        <v>1</v>
      </c>
      <c r="AU432" s="89" t="s">
        <v>41</v>
      </c>
      <c r="BE432" s="87" t="s">
        <v>64</v>
      </c>
      <c r="BF432" s="86">
        <v>19</v>
      </c>
      <c r="BG432" s="86" t="str">
        <f t="shared" si="70"/>
        <v>25-29|19</v>
      </c>
      <c r="BH432" s="86">
        <v>1</v>
      </c>
      <c r="BI432" s="86" t="s">
        <v>41</v>
      </c>
    </row>
    <row r="433" spans="1:61">
      <c r="A433" s="87" t="s">
        <v>67</v>
      </c>
      <c r="B433" s="86">
        <v>26</v>
      </c>
      <c r="C433" s="86" t="str">
        <f t="shared" si="65"/>
        <v>45-54|26</v>
      </c>
      <c r="D433" s="86">
        <v>7</v>
      </c>
      <c r="E433" s="86" t="s">
        <v>47</v>
      </c>
      <c r="H433" s="87" t="s">
        <v>72</v>
      </c>
      <c r="I433" s="86">
        <v>21</v>
      </c>
      <c r="J433" s="86" t="str">
        <f t="shared" si="66"/>
        <v>80-84|21</v>
      </c>
      <c r="K433" s="86">
        <v>10</v>
      </c>
      <c r="L433" s="86" t="s">
        <v>50</v>
      </c>
      <c r="O433" s="87" t="s">
        <v>69</v>
      </c>
      <c r="P433" s="86">
        <v>36</v>
      </c>
      <c r="Q433" s="86" t="str">
        <f t="shared" si="67"/>
        <v>65-69|36</v>
      </c>
      <c r="R433" s="86">
        <v>16</v>
      </c>
      <c r="S433" s="86" t="s">
        <v>56</v>
      </c>
      <c r="AC433" s="87" t="s">
        <v>68</v>
      </c>
      <c r="AD433" s="86">
        <v>22</v>
      </c>
      <c r="AE433" s="86" t="str">
        <f t="shared" si="68"/>
        <v>55-64|22</v>
      </c>
      <c r="AF433" s="86">
        <v>6</v>
      </c>
      <c r="AG433" s="86" t="s">
        <v>46</v>
      </c>
      <c r="AQ433" s="87" t="s">
        <v>68</v>
      </c>
      <c r="AR433" s="86">
        <v>1</v>
      </c>
      <c r="AS433" s="86" t="str">
        <f t="shared" si="69"/>
        <v>55-64|1</v>
      </c>
      <c r="AT433" s="86">
        <v>1</v>
      </c>
      <c r="AU433" s="89" t="s">
        <v>41</v>
      </c>
      <c r="BE433" s="87" t="s">
        <v>64</v>
      </c>
      <c r="BF433" s="86">
        <v>20</v>
      </c>
      <c r="BG433" s="86" t="str">
        <f t="shared" si="70"/>
        <v>25-29|20</v>
      </c>
      <c r="BH433" s="86">
        <v>1</v>
      </c>
      <c r="BI433" s="86" t="s">
        <v>41</v>
      </c>
    </row>
    <row r="434" spans="1:61">
      <c r="A434" s="87" t="s">
        <v>67</v>
      </c>
      <c r="B434" s="86">
        <v>27</v>
      </c>
      <c r="C434" s="86" t="str">
        <f t="shared" si="65"/>
        <v>45-54|27</v>
      </c>
      <c r="D434" s="86">
        <v>7</v>
      </c>
      <c r="E434" s="86" t="s">
        <v>47</v>
      </c>
      <c r="H434" s="87" t="s">
        <v>72</v>
      </c>
      <c r="I434" s="86">
        <v>22</v>
      </c>
      <c r="J434" s="86" t="str">
        <f t="shared" si="66"/>
        <v>80-84|22</v>
      </c>
      <c r="K434" s="86">
        <v>10</v>
      </c>
      <c r="L434" s="86" t="s">
        <v>50</v>
      </c>
      <c r="O434" s="87" t="s">
        <v>69</v>
      </c>
      <c r="P434" s="86">
        <v>37</v>
      </c>
      <c r="Q434" s="86" t="str">
        <f t="shared" si="67"/>
        <v>65-69|37</v>
      </c>
      <c r="R434" s="86">
        <v>16</v>
      </c>
      <c r="S434" s="86" t="s">
        <v>56</v>
      </c>
      <c r="AC434" s="87" t="s">
        <v>68</v>
      </c>
      <c r="AD434" s="86">
        <v>23</v>
      </c>
      <c r="AE434" s="86" t="str">
        <f t="shared" si="68"/>
        <v>55-64|23</v>
      </c>
      <c r="AF434" s="86">
        <v>6</v>
      </c>
      <c r="AG434" s="86" t="s">
        <v>46</v>
      </c>
      <c r="AQ434" s="87" t="s">
        <v>68</v>
      </c>
      <c r="AR434" s="86">
        <v>2</v>
      </c>
      <c r="AS434" s="86" t="str">
        <f t="shared" si="69"/>
        <v>55-64|2</v>
      </c>
      <c r="AT434" s="86">
        <v>1</v>
      </c>
      <c r="AU434" s="89" t="s">
        <v>41</v>
      </c>
      <c r="BE434" s="87" t="s">
        <v>64</v>
      </c>
      <c r="BF434" s="86">
        <v>21</v>
      </c>
      <c r="BG434" s="86" t="str">
        <f t="shared" si="70"/>
        <v>25-29|21</v>
      </c>
      <c r="BH434" s="86">
        <v>1</v>
      </c>
      <c r="BI434" s="86" t="s">
        <v>41</v>
      </c>
    </row>
    <row r="435" spans="1:61">
      <c r="A435" s="87" t="s">
        <v>67</v>
      </c>
      <c r="B435" s="86">
        <v>28</v>
      </c>
      <c r="C435" s="86" t="str">
        <f t="shared" si="65"/>
        <v>45-54|28</v>
      </c>
      <c r="D435" s="86">
        <v>7</v>
      </c>
      <c r="E435" s="86" t="s">
        <v>47</v>
      </c>
      <c r="H435" s="87" t="s">
        <v>72</v>
      </c>
      <c r="I435" s="86">
        <v>23</v>
      </c>
      <c r="J435" s="86" t="str">
        <f t="shared" si="66"/>
        <v>80-84|23</v>
      </c>
      <c r="K435" s="86">
        <v>11</v>
      </c>
      <c r="L435" s="86" t="s">
        <v>51</v>
      </c>
      <c r="O435" s="87" t="s">
        <v>69</v>
      </c>
      <c r="P435" s="86">
        <v>38</v>
      </c>
      <c r="Q435" s="86" t="str">
        <f t="shared" si="67"/>
        <v>65-69|38</v>
      </c>
      <c r="R435" s="86">
        <v>17</v>
      </c>
      <c r="S435" s="86" t="s">
        <v>57</v>
      </c>
      <c r="AC435" s="87" t="s">
        <v>68</v>
      </c>
      <c r="AD435" s="86">
        <v>24</v>
      </c>
      <c r="AE435" s="86" t="str">
        <f t="shared" si="68"/>
        <v>55-64|24</v>
      </c>
      <c r="AF435" s="86">
        <v>7</v>
      </c>
      <c r="AG435" s="86" t="s">
        <v>47</v>
      </c>
      <c r="AQ435" s="87" t="s">
        <v>68</v>
      </c>
      <c r="AR435" s="86">
        <v>3</v>
      </c>
      <c r="AS435" s="86" t="str">
        <f t="shared" si="69"/>
        <v>55-64|3</v>
      </c>
      <c r="AT435" s="86">
        <v>1</v>
      </c>
      <c r="AU435" s="89" t="s">
        <v>41</v>
      </c>
      <c r="BE435" s="87" t="s">
        <v>64</v>
      </c>
      <c r="BF435" s="86">
        <v>22</v>
      </c>
      <c r="BG435" s="86" t="str">
        <f t="shared" si="70"/>
        <v>25-29|22</v>
      </c>
      <c r="BH435" s="86">
        <v>1</v>
      </c>
      <c r="BI435" s="86" t="s">
        <v>41</v>
      </c>
    </row>
    <row r="436" spans="1:61">
      <c r="A436" s="87" t="s">
        <v>67</v>
      </c>
      <c r="B436" s="86">
        <v>29</v>
      </c>
      <c r="C436" s="86" t="str">
        <f t="shared" si="65"/>
        <v>45-54|29</v>
      </c>
      <c r="D436" s="86">
        <v>8</v>
      </c>
      <c r="E436" s="86" t="s">
        <v>48</v>
      </c>
      <c r="H436" s="87" t="s">
        <v>72</v>
      </c>
      <c r="I436" s="86">
        <v>24</v>
      </c>
      <c r="J436" s="86" t="str">
        <f t="shared" si="66"/>
        <v>80-84|24</v>
      </c>
      <c r="K436" s="86">
        <v>11</v>
      </c>
      <c r="L436" s="86" t="s">
        <v>51</v>
      </c>
      <c r="O436" s="87" t="s">
        <v>69</v>
      </c>
      <c r="P436" s="86">
        <v>39</v>
      </c>
      <c r="Q436" s="86" t="str">
        <f t="shared" si="67"/>
        <v>65-69|39</v>
      </c>
      <c r="R436" s="86">
        <v>17</v>
      </c>
      <c r="S436" s="86" t="s">
        <v>57</v>
      </c>
      <c r="AC436" s="87" t="s">
        <v>68</v>
      </c>
      <c r="AD436" s="86">
        <v>25</v>
      </c>
      <c r="AE436" s="86" t="str">
        <f t="shared" si="68"/>
        <v>55-64|25</v>
      </c>
      <c r="AF436" s="86">
        <v>7</v>
      </c>
      <c r="AG436" s="86" t="s">
        <v>47</v>
      </c>
      <c r="AQ436" s="87" t="s">
        <v>68</v>
      </c>
      <c r="AR436" s="86">
        <v>4</v>
      </c>
      <c r="AS436" s="86" t="str">
        <f t="shared" si="69"/>
        <v>55-64|4</v>
      </c>
      <c r="AT436" s="86">
        <v>1</v>
      </c>
      <c r="AU436" s="89" t="s">
        <v>41</v>
      </c>
      <c r="BE436" s="87" t="s">
        <v>64</v>
      </c>
      <c r="BF436" s="86">
        <v>23</v>
      </c>
      <c r="BG436" s="86" t="str">
        <f t="shared" si="70"/>
        <v>25-29|23</v>
      </c>
      <c r="BH436" s="86">
        <v>2</v>
      </c>
      <c r="BI436" s="89" t="s">
        <v>42</v>
      </c>
    </row>
    <row r="437" spans="1:61">
      <c r="A437" s="87" t="s">
        <v>67</v>
      </c>
      <c r="B437" s="86">
        <v>30</v>
      </c>
      <c r="C437" s="86" t="str">
        <f t="shared" si="65"/>
        <v>45-54|30</v>
      </c>
      <c r="D437" s="86">
        <v>8</v>
      </c>
      <c r="E437" s="86" t="s">
        <v>48</v>
      </c>
      <c r="H437" s="87" t="s">
        <v>72</v>
      </c>
      <c r="I437" s="86">
        <v>25</v>
      </c>
      <c r="J437" s="86" t="str">
        <f t="shared" si="66"/>
        <v>80-84|25</v>
      </c>
      <c r="K437" s="86">
        <v>12</v>
      </c>
      <c r="L437" s="86" t="s">
        <v>52</v>
      </c>
      <c r="O437" s="87" t="s">
        <v>69</v>
      </c>
      <c r="P437" s="86">
        <v>40</v>
      </c>
      <c r="Q437" s="86" t="str">
        <f t="shared" si="67"/>
        <v>65-69|40</v>
      </c>
      <c r="R437" s="86">
        <v>18</v>
      </c>
      <c r="S437" s="86" t="s">
        <v>58</v>
      </c>
      <c r="AC437" s="87" t="s">
        <v>68</v>
      </c>
      <c r="AD437" s="86">
        <v>26</v>
      </c>
      <c r="AE437" s="86" t="str">
        <f t="shared" si="68"/>
        <v>55-64|26</v>
      </c>
      <c r="AF437" s="86">
        <v>7</v>
      </c>
      <c r="AG437" s="86" t="s">
        <v>47</v>
      </c>
      <c r="AQ437" s="87" t="s">
        <v>68</v>
      </c>
      <c r="AR437" s="86">
        <v>5</v>
      </c>
      <c r="AS437" s="86" t="str">
        <f t="shared" si="69"/>
        <v>55-64|5</v>
      </c>
      <c r="AT437" s="86">
        <v>1</v>
      </c>
      <c r="AU437" s="89" t="s">
        <v>41</v>
      </c>
      <c r="BE437" s="87" t="s">
        <v>64</v>
      </c>
      <c r="BF437" s="86">
        <v>24</v>
      </c>
      <c r="BG437" s="86" t="str">
        <f t="shared" si="70"/>
        <v>25-29|24</v>
      </c>
      <c r="BH437" s="86">
        <v>2</v>
      </c>
      <c r="BI437" s="89" t="s">
        <v>42</v>
      </c>
    </row>
    <row r="438" spans="1:61">
      <c r="A438" s="87" t="s">
        <v>67</v>
      </c>
      <c r="B438" s="86">
        <v>31</v>
      </c>
      <c r="C438" s="86" t="str">
        <f t="shared" si="65"/>
        <v>45-54|31</v>
      </c>
      <c r="D438" s="86">
        <v>8</v>
      </c>
      <c r="E438" s="86" t="s">
        <v>48</v>
      </c>
      <c r="H438" s="87" t="s">
        <v>72</v>
      </c>
      <c r="I438" s="86">
        <v>26</v>
      </c>
      <c r="J438" s="86" t="str">
        <f t="shared" si="66"/>
        <v>80-84|26</v>
      </c>
      <c r="K438" s="86">
        <v>12</v>
      </c>
      <c r="L438" s="86" t="s">
        <v>52</v>
      </c>
      <c r="O438" s="87" t="s">
        <v>69</v>
      </c>
      <c r="P438" s="86">
        <v>41</v>
      </c>
      <c r="Q438" s="86" t="str">
        <f t="shared" si="67"/>
        <v>65-69|41</v>
      </c>
      <c r="R438" s="86">
        <v>18</v>
      </c>
      <c r="S438" s="86" t="s">
        <v>58</v>
      </c>
      <c r="AC438" s="87" t="s">
        <v>68</v>
      </c>
      <c r="AD438" s="86">
        <v>27</v>
      </c>
      <c r="AE438" s="86" t="str">
        <f t="shared" si="68"/>
        <v>55-64|27</v>
      </c>
      <c r="AF438" s="86">
        <v>7</v>
      </c>
      <c r="AG438" s="86" t="s">
        <v>47</v>
      </c>
      <c r="AQ438" s="87" t="s">
        <v>68</v>
      </c>
      <c r="AR438" s="86">
        <v>6</v>
      </c>
      <c r="AS438" s="86" t="str">
        <f t="shared" si="69"/>
        <v>55-64|6</v>
      </c>
      <c r="AT438" s="86">
        <v>1</v>
      </c>
      <c r="AU438" s="89" t="s">
        <v>41</v>
      </c>
      <c r="BE438" s="87" t="s">
        <v>64</v>
      </c>
      <c r="BF438" s="86">
        <v>25</v>
      </c>
      <c r="BG438" s="86" t="str">
        <f t="shared" si="70"/>
        <v>25-29|25</v>
      </c>
      <c r="BH438" s="86">
        <v>2</v>
      </c>
      <c r="BI438" s="89" t="s">
        <v>42</v>
      </c>
    </row>
    <row r="439" spans="1:61">
      <c r="A439" s="87" t="s">
        <v>67</v>
      </c>
      <c r="B439" s="86">
        <v>32</v>
      </c>
      <c r="C439" s="86" t="str">
        <f t="shared" si="65"/>
        <v>45-54|32</v>
      </c>
      <c r="D439" s="86">
        <v>8</v>
      </c>
      <c r="E439" s="86" t="s">
        <v>48</v>
      </c>
      <c r="H439" s="87" t="s">
        <v>72</v>
      </c>
      <c r="I439" s="86">
        <v>27</v>
      </c>
      <c r="J439" s="86" t="str">
        <f t="shared" si="66"/>
        <v>80-84|27</v>
      </c>
      <c r="K439" s="86">
        <v>13</v>
      </c>
      <c r="L439" s="86" t="s">
        <v>54</v>
      </c>
      <c r="O439" s="87" t="s">
        <v>69</v>
      </c>
      <c r="P439" s="86">
        <v>42</v>
      </c>
      <c r="Q439" s="86" t="str">
        <f t="shared" si="67"/>
        <v>65-69|42</v>
      </c>
      <c r="R439" s="86">
        <v>19</v>
      </c>
      <c r="S439" s="86" t="s">
        <v>59</v>
      </c>
      <c r="AC439" s="87" t="s">
        <v>68</v>
      </c>
      <c r="AD439" s="86">
        <v>28</v>
      </c>
      <c r="AE439" s="86" t="str">
        <f t="shared" si="68"/>
        <v>55-64|28</v>
      </c>
      <c r="AF439" s="86">
        <v>8</v>
      </c>
      <c r="AG439" s="86" t="s">
        <v>48</v>
      </c>
      <c r="AQ439" s="87" t="s">
        <v>68</v>
      </c>
      <c r="AR439" s="86">
        <v>7</v>
      </c>
      <c r="AS439" s="86" t="str">
        <f t="shared" si="69"/>
        <v>55-64|7</v>
      </c>
      <c r="AT439" s="86">
        <v>2</v>
      </c>
      <c r="AU439" s="86" t="s">
        <v>42</v>
      </c>
      <c r="BE439" s="87" t="s">
        <v>64</v>
      </c>
      <c r="BF439" s="86">
        <v>26</v>
      </c>
      <c r="BG439" s="86" t="str">
        <f t="shared" si="70"/>
        <v>25-29|26</v>
      </c>
      <c r="BH439" s="86">
        <v>2</v>
      </c>
      <c r="BI439" s="89" t="s">
        <v>42</v>
      </c>
    </row>
    <row r="440" spans="1:61">
      <c r="A440" s="87" t="s">
        <v>67</v>
      </c>
      <c r="B440" s="86">
        <v>33</v>
      </c>
      <c r="C440" s="86" t="str">
        <f t="shared" si="65"/>
        <v>45-54|33</v>
      </c>
      <c r="D440" s="86">
        <v>8</v>
      </c>
      <c r="E440" s="86" t="s">
        <v>48</v>
      </c>
      <c r="H440" s="87" t="s">
        <v>72</v>
      </c>
      <c r="I440" s="86">
        <v>28</v>
      </c>
      <c r="J440" s="86" t="str">
        <f t="shared" si="66"/>
        <v>80-84|28</v>
      </c>
      <c r="K440" s="86">
        <v>14</v>
      </c>
      <c r="L440" s="86" t="s">
        <v>54</v>
      </c>
      <c r="O440" s="87" t="s">
        <v>69</v>
      </c>
      <c r="P440" s="86">
        <v>43</v>
      </c>
      <c r="Q440" s="86" t="str">
        <f t="shared" si="67"/>
        <v>65-69|43</v>
      </c>
      <c r="R440" s="86">
        <v>19</v>
      </c>
      <c r="S440" s="86" t="s">
        <v>59</v>
      </c>
      <c r="AC440" s="87" t="s">
        <v>68</v>
      </c>
      <c r="AD440" s="86">
        <v>29</v>
      </c>
      <c r="AE440" s="86" t="str">
        <f t="shared" si="68"/>
        <v>55-64|29</v>
      </c>
      <c r="AF440" s="86">
        <v>8</v>
      </c>
      <c r="AG440" s="86" t="s">
        <v>48</v>
      </c>
      <c r="AQ440" s="87" t="s">
        <v>68</v>
      </c>
      <c r="AR440" s="86">
        <v>8</v>
      </c>
      <c r="AS440" s="86" t="str">
        <f t="shared" si="69"/>
        <v>55-64|8</v>
      </c>
      <c r="AT440" s="86">
        <v>2</v>
      </c>
      <c r="AU440" s="86" t="s">
        <v>42</v>
      </c>
      <c r="BE440" s="87" t="s">
        <v>64</v>
      </c>
      <c r="BF440" s="86">
        <v>27</v>
      </c>
      <c r="BG440" s="86" t="str">
        <f t="shared" si="70"/>
        <v>25-29|27</v>
      </c>
      <c r="BH440" s="86">
        <v>2</v>
      </c>
      <c r="BI440" s="89" t="s">
        <v>42</v>
      </c>
    </row>
    <row r="441" spans="1:61">
      <c r="A441" s="87" t="s">
        <v>67</v>
      </c>
      <c r="B441" s="86">
        <v>34</v>
      </c>
      <c r="C441" s="86" t="str">
        <f t="shared" si="65"/>
        <v>45-54|34</v>
      </c>
      <c r="D441" s="86">
        <v>9</v>
      </c>
      <c r="E441" s="86" t="s">
        <v>49</v>
      </c>
      <c r="H441" s="87" t="s">
        <v>72</v>
      </c>
      <c r="I441" s="86">
        <v>29</v>
      </c>
      <c r="J441" s="86" t="str">
        <f t="shared" si="66"/>
        <v>80-84|29</v>
      </c>
      <c r="K441" s="86">
        <v>14</v>
      </c>
      <c r="L441" s="86" t="s">
        <v>54</v>
      </c>
      <c r="O441" s="87" t="s">
        <v>69</v>
      </c>
      <c r="P441" s="86">
        <v>44</v>
      </c>
      <c r="Q441" s="86" t="str">
        <f t="shared" si="67"/>
        <v>65-69|44</v>
      </c>
      <c r="R441" s="86">
        <v>19</v>
      </c>
      <c r="S441" s="86" t="s">
        <v>59</v>
      </c>
      <c r="AC441" s="87" t="s">
        <v>68</v>
      </c>
      <c r="AD441" s="86">
        <v>30</v>
      </c>
      <c r="AE441" s="86" t="str">
        <f t="shared" si="68"/>
        <v>55-64|30</v>
      </c>
      <c r="AF441" s="86">
        <v>8</v>
      </c>
      <c r="AG441" s="86" t="s">
        <v>48</v>
      </c>
      <c r="AQ441" s="87" t="s">
        <v>68</v>
      </c>
      <c r="AR441" s="86">
        <v>9</v>
      </c>
      <c r="AS441" s="86" t="str">
        <f t="shared" si="69"/>
        <v>55-64|9</v>
      </c>
      <c r="AT441" s="86">
        <v>3</v>
      </c>
      <c r="AU441" s="86" t="s">
        <v>43</v>
      </c>
      <c r="BE441" s="87" t="s">
        <v>64</v>
      </c>
      <c r="BF441" s="86">
        <v>28</v>
      </c>
      <c r="BG441" s="86" t="str">
        <f t="shared" si="70"/>
        <v>25-29|28</v>
      </c>
      <c r="BH441" s="86">
        <v>3</v>
      </c>
      <c r="BI441" s="86" t="s">
        <v>43</v>
      </c>
    </row>
    <row r="442" spans="1:61">
      <c r="A442" s="87" t="s">
        <v>67</v>
      </c>
      <c r="B442" s="86">
        <v>35</v>
      </c>
      <c r="C442" s="86" t="str">
        <f t="shared" si="65"/>
        <v>45-54|35</v>
      </c>
      <c r="D442" s="86">
        <v>9</v>
      </c>
      <c r="E442" s="86" t="s">
        <v>49</v>
      </c>
      <c r="H442" s="87" t="s">
        <v>72</v>
      </c>
      <c r="I442" s="86">
        <v>30</v>
      </c>
      <c r="J442" s="86" t="str">
        <f t="shared" si="66"/>
        <v>80-84|30</v>
      </c>
      <c r="K442" s="86">
        <v>15</v>
      </c>
      <c r="L442" s="86" t="s">
        <v>55</v>
      </c>
      <c r="O442" s="87" t="s">
        <v>69</v>
      </c>
      <c r="P442" s="86">
        <v>45</v>
      </c>
      <c r="Q442" s="86" t="str">
        <f t="shared" si="67"/>
        <v>65-69|45</v>
      </c>
      <c r="R442" s="86">
        <v>19</v>
      </c>
      <c r="S442" s="86" t="s">
        <v>59</v>
      </c>
      <c r="AC442" s="87" t="s">
        <v>68</v>
      </c>
      <c r="AD442" s="86">
        <v>31</v>
      </c>
      <c r="AE442" s="86" t="str">
        <f t="shared" si="68"/>
        <v>55-64|31</v>
      </c>
      <c r="AF442" s="86">
        <v>8</v>
      </c>
      <c r="AG442" s="86" t="s">
        <v>48</v>
      </c>
      <c r="AQ442" s="87" t="s">
        <v>68</v>
      </c>
      <c r="AR442" s="86">
        <v>10</v>
      </c>
      <c r="AS442" s="86" t="str">
        <f t="shared" si="69"/>
        <v>55-64|10</v>
      </c>
      <c r="AT442" s="86">
        <v>3</v>
      </c>
      <c r="AU442" s="86" t="s">
        <v>43</v>
      </c>
      <c r="BE442" s="87" t="s">
        <v>64</v>
      </c>
      <c r="BF442" s="86">
        <v>29</v>
      </c>
      <c r="BG442" s="86" t="str">
        <f t="shared" si="70"/>
        <v>25-29|29</v>
      </c>
      <c r="BH442" s="86">
        <v>3</v>
      </c>
      <c r="BI442" s="86" t="s">
        <v>43</v>
      </c>
    </row>
    <row r="443" spans="1:61">
      <c r="A443" s="87" t="s">
        <v>67</v>
      </c>
      <c r="B443" s="86">
        <v>36</v>
      </c>
      <c r="C443" s="86" t="str">
        <f t="shared" si="65"/>
        <v>45-54|36</v>
      </c>
      <c r="D443" s="86">
        <v>9</v>
      </c>
      <c r="E443" s="86" t="s">
        <v>49</v>
      </c>
      <c r="H443" s="87" t="s">
        <v>72</v>
      </c>
      <c r="I443" s="86">
        <v>31</v>
      </c>
      <c r="J443" s="86" t="str">
        <f t="shared" si="66"/>
        <v>80-84|31</v>
      </c>
      <c r="K443" s="86">
        <v>16</v>
      </c>
      <c r="L443" s="86" t="s">
        <v>56</v>
      </c>
      <c r="O443" s="87" t="s">
        <v>69</v>
      </c>
      <c r="P443" s="86">
        <v>46</v>
      </c>
      <c r="Q443" s="86" t="str">
        <f t="shared" si="67"/>
        <v>65-69|46</v>
      </c>
      <c r="R443" s="86">
        <v>19</v>
      </c>
      <c r="S443" s="86" t="s">
        <v>59</v>
      </c>
      <c r="AC443" s="87" t="s">
        <v>68</v>
      </c>
      <c r="AD443" s="86">
        <v>32</v>
      </c>
      <c r="AE443" s="86" t="str">
        <f t="shared" si="68"/>
        <v>55-64|32</v>
      </c>
      <c r="AF443" s="86">
        <v>9</v>
      </c>
      <c r="AG443" s="86" t="s">
        <v>49</v>
      </c>
      <c r="AQ443" s="87" t="s">
        <v>68</v>
      </c>
      <c r="AR443" s="86">
        <v>11</v>
      </c>
      <c r="AS443" s="86" t="str">
        <f t="shared" si="69"/>
        <v>55-64|11</v>
      </c>
      <c r="AT443" s="86">
        <v>3</v>
      </c>
      <c r="AU443" s="86" t="s">
        <v>43</v>
      </c>
      <c r="BE443" s="87" t="s">
        <v>64</v>
      </c>
      <c r="BF443" s="86">
        <v>30</v>
      </c>
      <c r="BG443" s="86" t="str">
        <f t="shared" si="70"/>
        <v>25-29|30</v>
      </c>
      <c r="BH443" s="86">
        <v>3</v>
      </c>
      <c r="BI443" s="86" t="s">
        <v>43</v>
      </c>
    </row>
    <row r="444" spans="1:61">
      <c r="A444" s="87" t="s">
        <v>67</v>
      </c>
      <c r="B444" s="86">
        <v>37</v>
      </c>
      <c r="C444" s="86" t="str">
        <f t="shared" si="65"/>
        <v>45-54|37</v>
      </c>
      <c r="D444" s="86">
        <v>9</v>
      </c>
      <c r="E444" s="86" t="s">
        <v>49</v>
      </c>
      <c r="H444" s="87" t="s">
        <v>72</v>
      </c>
      <c r="I444" s="86">
        <v>32</v>
      </c>
      <c r="J444" s="86" t="str">
        <f t="shared" si="66"/>
        <v>80-84|32</v>
      </c>
      <c r="K444" s="86">
        <v>17</v>
      </c>
      <c r="L444" s="86" t="s">
        <v>57</v>
      </c>
      <c r="O444" s="87" t="s">
        <v>69</v>
      </c>
      <c r="P444" s="86">
        <v>47</v>
      </c>
      <c r="Q444" s="86" t="str">
        <f t="shared" si="67"/>
        <v>65-69|47</v>
      </c>
      <c r="R444" s="86">
        <v>19</v>
      </c>
      <c r="S444" s="86" t="s">
        <v>59</v>
      </c>
      <c r="AC444" s="87" t="s">
        <v>68</v>
      </c>
      <c r="AD444" s="86">
        <v>33</v>
      </c>
      <c r="AE444" s="86" t="str">
        <f t="shared" si="68"/>
        <v>55-64|33</v>
      </c>
      <c r="AF444" s="86">
        <v>9</v>
      </c>
      <c r="AG444" s="86" t="s">
        <v>49</v>
      </c>
      <c r="AQ444" s="87" t="s">
        <v>68</v>
      </c>
      <c r="AR444" s="86">
        <v>12</v>
      </c>
      <c r="AS444" s="86" t="str">
        <f t="shared" si="69"/>
        <v>55-64|12</v>
      </c>
      <c r="AT444" s="86">
        <v>4</v>
      </c>
      <c r="AU444" s="86" t="s">
        <v>44</v>
      </c>
      <c r="BE444" s="87" t="s">
        <v>64</v>
      </c>
      <c r="BF444" s="86">
        <v>31</v>
      </c>
      <c r="BG444" s="86" t="str">
        <f t="shared" si="70"/>
        <v>25-29|31</v>
      </c>
      <c r="BH444" s="86">
        <v>3</v>
      </c>
      <c r="BI444" s="86" t="s">
        <v>43</v>
      </c>
    </row>
    <row r="445" spans="1:61">
      <c r="A445" s="87" t="s">
        <v>67</v>
      </c>
      <c r="B445" s="86">
        <v>38</v>
      </c>
      <c r="C445" s="86" t="str">
        <f t="shared" si="65"/>
        <v>45-54|38</v>
      </c>
      <c r="D445" s="86">
        <v>10</v>
      </c>
      <c r="E445" s="86" t="s">
        <v>50</v>
      </c>
      <c r="H445" s="87" t="s">
        <v>72</v>
      </c>
      <c r="I445" s="86">
        <v>33</v>
      </c>
      <c r="J445" s="86" t="str">
        <f t="shared" si="66"/>
        <v>80-84|33</v>
      </c>
      <c r="K445" s="86">
        <v>18</v>
      </c>
      <c r="L445" s="86" t="s">
        <v>58</v>
      </c>
      <c r="O445" s="87" t="s">
        <v>69</v>
      </c>
      <c r="P445" s="86">
        <v>48</v>
      </c>
      <c r="Q445" s="86" t="str">
        <f t="shared" si="67"/>
        <v>65-69|48</v>
      </c>
      <c r="R445" s="86">
        <v>19</v>
      </c>
      <c r="S445" s="86" t="s">
        <v>59</v>
      </c>
      <c r="AC445" s="87" t="s">
        <v>68</v>
      </c>
      <c r="AD445" s="86">
        <v>34</v>
      </c>
      <c r="AE445" s="86" t="str">
        <f t="shared" si="68"/>
        <v>55-64|34</v>
      </c>
      <c r="AF445" s="86">
        <v>9</v>
      </c>
      <c r="AG445" s="86" t="s">
        <v>49</v>
      </c>
      <c r="AQ445" s="87" t="s">
        <v>68</v>
      </c>
      <c r="AR445" s="86">
        <v>13</v>
      </c>
      <c r="AS445" s="86" t="str">
        <f t="shared" si="69"/>
        <v>55-64|13</v>
      </c>
      <c r="AT445" s="86">
        <v>4</v>
      </c>
      <c r="AU445" s="86" t="s">
        <v>44</v>
      </c>
      <c r="BE445" s="87" t="s">
        <v>64</v>
      </c>
      <c r="BF445" s="86">
        <v>32</v>
      </c>
      <c r="BG445" s="86" t="str">
        <f t="shared" si="70"/>
        <v>25-29|32</v>
      </c>
      <c r="BH445" s="86">
        <v>3</v>
      </c>
      <c r="BI445" s="86" t="s">
        <v>43</v>
      </c>
    </row>
    <row r="446" spans="1:61">
      <c r="A446" s="87" t="s">
        <v>67</v>
      </c>
      <c r="B446" s="86">
        <v>39</v>
      </c>
      <c r="C446" s="86" t="str">
        <f t="shared" si="65"/>
        <v>45-54|39</v>
      </c>
      <c r="D446" s="86">
        <v>10</v>
      </c>
      <c r="E446" s="86" t="s">
        <v>50</v>
      </c>
      <c r="H446" s="87" t="s">
        <v>72</v>
      </c>
      <c r="I446" s="86">
        <v>34</v>
      </c>
      <c r="J446" s="86" t="str">
        <f t="shared" si="66"/>
        <v>80-84|34</v>
      </c>
      <c r="K446" s="86">
        <v>19</v>
      </c>
      <c r="L446" s="86" t="s">
        <v>59</v>
      </c>
      <c r="O446" s="93" t="s">
        <v>70</v>
      </c>
      <c r="P446" s="86">
        <v>0</v>
      </c>
      <c r="Q446" s="86" t="str">
        <f t="shared" si="67"/>
        <v>70-74|0</v>
      </c>
      <c r="R446" s="86">
        <v>1</v>
      </c>
      <c r="S446" s="86" t="s">
        <v>41</v>
      </c>
      <c r="AC446" s="87" t="s">
        <v>68</v>
      </c>
      <c r="AD446" s="86">
        <v>35</v>
      </c>
      <c r="AE446" s="86" t="str">
        <f t="shared" si="68"/>
        <v>55-64|35</v>
      </c>
      <c r="AF446" s="86">
        <v>9</v>
      </c>
      <c r="AG446" s="86" t="s">
        <v>49</v>
      </c>
      <c r="AQ446" s="87" t="s">
        <v>68</v>
      </c>
      <c r="AR446" s="86">
        <v>14</v>
      </c>
      <c r="AS446" s="86" t="str">
        <f t="shared" si="69"/>
        <v>55-64|14</v>
      </c>
      <c r="AT446" s="86">
        <v>4</v>
      </c>
      <c r="AU446" s="86" t="s">
        <v>44</v>
      </c>
      <c r="BE446" s="87" t="s">
        <v>64</v>
      </c>
      <c r="BF446" s="86">
        <v>33</v>
      </c>
      <c r="BG446" s="86" t="str">
        <f t="shared" si="70"/>
        <v>25-29|33</v>
      </c>
      <c r="BH446" s="86">
        <v>3</v>
      </c>
      <c r="BI446" s="86" t="s">
        <v>43</v>
      </c>
    </row>
    <row r="447" spans="1:61">
      <c r="A447" s="87" t="s">
        <v>67</v>
      </c>
      <c r="B447" s="86">
        <v>40</v>
      </c>
      <c r="C447" s="86" t="str">
        <f t="shared" si="65"/>
        <v>45-54|40</v>
      </c>
      <c r="D447" s="86">
        <v>10</v>
      </c>
      <c r="E447" s="86" t="s">
        <v>50</v>
      </c>
      <c r="H447" s="87" t="s">
        <v>72</v>
      </c>
      <c r="I447" s="86">
        <v>35</v>
      </c>
      <c r="J447" s="86" t="str">
        <f t="shared" si="66"/>
        <v>80-84|35</v>
      </c>
      <c r="K447" s="86">
        <v>19</v>
      </c>
      <c r="L447" s="86" t="s">
        <v>59</v>
      </c>
      <c r="O447" s="87" t="s">
        <v>70</v>
      </c>
      <c r="P447" s="86">
        <v>1</v>
      </c>
      <c r="Q447" s="86" t="str">
        <f t="shared" si="67"/>
        <v>70-74|1</v>
      </c>
      <c r="R447" s="86">
        <v>1</v>
      </c>
      <c r="S447" s="86" t="s">
        <v>41</v>
      </c>
      <c r="AC447" s="87" t="s">
        <v>68</v>
      </c>
      <c r="AD447" s="86">
        <v>36</v>
      </c>
      <c r="AE447" s="86" t="str">
        <f t="shared" si="68"/>
        <v>55-64|36</v>
      </c>
      <c r="AF447" s="86">
        <v>9</v>
      </c>
      <c r="AG447" s="86" t="s">
        <v>49</v>
      </c>
      <c r="AQ447" s="87" t="s">
        <v>68</v>
      </c>
      <c r="AR447" s="86">
        <v>15</v>
      </c>
      <c r="AS447" s="86" t="str">
        <f t="shared" si="69"/>
        <v>55-64|15</v>
      </c>
      <c r="AT447" s="86">
        <v>5</v>
      </c>
      <c r="AU447" s="86" t="s">
        <v>45</v>
      </c>
      <c r="BE447" s="87" t="s">
        <v>64</v>
      </c>
      <c r="BF447" s="86">
        <v>34</v>
      </c>
      <c r="BG447" s="86" t="str">
        <f t="shared" si="70"/>
        <v>25-29|34</v>
      </c>
      <c r="BH447" s="86">
        <v>4</v>
      </c>
      <c r="BI447" s="86" t="s">
        <v>44</v>
      </c>
    </row>
    <row r="448" spans="1:61">
      <c r="A448" s="87" t="s">
        <v>67</v>
      </c>
      <c r="B448" s="86">
        <v>41</v>
      </c>
      <c r="C448" s="86" t="str">
        <f t="shared" si="65"/>
        <v>45-54|41</v>
      </c>
      <c r="D448" s="86">
        <v>10</v>
      </c>
      <c r="E448" s="86" t="s">
        <v>50</v>
      </c>
      <c r="H448" s="87" t="s">
        <v>72</v>
      </c>
      <c r="I448" s="86">
        <v>36</v>
      </c>
      <c r="J448" s="86" t="str">
        <f t="shared" si="66"/>
        <v>80-84|36</v>
      </c>
      <c r="K448" s="86">
        <v>19</v>
      </c>
      <c r="L448" s="86" t="s">
        <v>59</v>
      </c>
      <c r="O448" s="87" t="s">
        <v>70</v>
      </c>
      <c r="P448" s="86">
        <v>2</v>
      </c>
      <c r="Q448" s="86" t="str">
        <f t="shared" si="67"/>
        <v>70-74|2</v>
      </c>
      <c r="R448" s="86">
        <v>1</v>
      </c>
      <c r="S448" s="86" t="s">
        <v>41</v>
      </c>
      <c r="AC448" s="87" t="s">
        <v>68</v>
      </c>
      <c r="AD448" s="86">
        <v>37</v>
      </c>
      <c r="AE448" s="86" t="str">
        <f t="shared" si="68"/>
        <v>55-64|37</v>
      </c>
      <c r="AF448" s="86">
        <v>10</v>
      </c>
      <c r="AG448" s="86" t="s">
        <v>50</v>
      </c>
      <c r="AQ448" s="87" t="s">
        <v>68</v>
      </c>
      <c r="AR448" s="86">
        <v>16</v>
      </c>
      <c r="AS448" s="86" t="str">
        <f t="shared" si="69"/>
        <v>55-64|16</v>
      </c>
      <c r="AT448" s="86">
        <v>5</v>
      </c>
      <c r="AU448" s="86" t="s">
        <v>45</v>
      </c>
      <c r="BE448" s="87" t="s">
        <v>64</v>
      </c>
      <c r="BF448" s="86">
        <v>35</v>
      </c>
      <c r="BG448" s="86" t="str">
        <f t="shared" si="70"/>
        <v>25-29|35</v>
      </c>
      <c r="BH448" s="86">
        <v>4</v>
      </c>
      <c r="BI448" s="86" t="s">
        <v>44</v>
      </c>
    </row>
    <row r="449" spans="1:61">
      <c r="A449" s="87" t="s">
        <v>67</v>
      </c>
      <c r="B449" s="86">
        <v>42</v>
      </c>
      <c r="C449" s="86" t="str">
        <f t="shared" si="65"/>
        <v>45-54|42</v>
      </c>
      <c r="D449" s="86">
        <v>11</v>
      </c>
      <c r="E449" s="86" t="s">
        <v>51</v>
      </c>
      <c r="H449" s="93" t="s">
        <v>73</v>
      </c>
      <c r="I449" s="86">
        <v>0</v>
      </c>
      <c r="J449" s="86" t="str">
        <f t="shared" si="66"/>
        <v>85-90|0</v>
      </c>
      <c r="K449" s="86">
        <v>1</v>
      </c>
      <c r="L449" s="89" t="s">
        <v>41</v>
      </c>
      <c r="O449" s="87" t="s">
        <v>70</v>
      </c>
      <c r="P449" s="86">
        <v>3</v>
      </c>
      <c r="Q449" s="86" t="str">
        <f t="shared" si="67"/>
        <v>70-74|3</v>
      </c>
      <c r="R449" s="86">
        <v>1</v>
      </c>
      <c r="S449" s="86" t="s">
        <v>41</v>
      </c>
      <c r="AC449" s="87" t="s">
        <v>68</v>
      </c>
      <c r="AD449" s="86">
        <v>38</v>
      </c>
      <c r="AE449" s="86" t="str">
        <f t="shared" si="68"/>
        <v>55-64|38</v>
      </c>
      <c r="AF449" s="86">
        <v>10</v>
      </c>
      <c r="AG449" s="86" t="s">
        <v>50</v>
      </c>
      <c r="AQ449" s="87" t="s">
        <v>68</v>
      </c>
      <c r="AR449" s="86">
        <v>17</v>
      </c>
      <c r="AS449" s="86" t="str">
        <f t="shared" si="69"/>
        <v>55-64|17</v>
      </c>
      <c r="AT449" s="86">
        <v>5</v>
      </c>
      <c r="AU449" s="86" t="s">
        <v>45</v>
      </c>
      <c r="BE449" s="87" t="s">
        <v>64</v>
      </c>
      <c r="BF449" s="86">
        <v>36</v>
      </c>
      <c r="BG449" s="86" t="str">
        <f t="shared" si="70"/>
        <v>25-29|36</v>
      </c>
      <c r="BH449" s="86">
        <v>4</v>
      </c>
      <c r="BI449" s="86" t="s">
        <v>44</v>
      </c>
    </row>
    <row r="450" spans="1:61">
      <c r="A450" s="87" t="s">
        <v>67</v>
      </c>
      <c r="B450" s="86">
        <v>43</v>
      </c>
      <c r="C450" s="86" t="str">
        <f t="shared" si="65"/>
        <v>45-54|43</v>
      </c>
      <c r="D450" s="86">
        <v>11</v>
      </c>
      <c r="E450" s="86" t="s">
        <v>51</v>
      </c>
      <c r="H450" s="87" t="s">
        <v>73</v>
      </c>
      <c r="I450" s="86">
        <v>1</v>
      </c>
      <c r="J450" s="86" t="str">
        <f t="shared" si="66"/>
        <v>85-90|1</v>
      </c>
      <c r="K450" s="86">
        <v>1</v>
      </c>
      <c r="L450" s="89" t="s">
        <v>41</v>
      </c>
      <c r="O450" s="87" t="s">
        <v>70</v>
      </c>
      <c r="P450" s="86">
        <v>4</v>
      </c>
      <c r="Q450" s="86" t="str">
        <f t="shared" si="67"/>
        <v>70-74|4</v>
      </c>
      <c r="R450" s="86">
        <v>1</v>
      </c>
      <c r="S450" s="86" t="s">
        <v>41</v>
      </c>
      <c r="AC450" s="87" t="s">
        <v>68</v>
      </c>
      <c r="AD450" s="86">
        <v>39</v>
      </c>
      <c r="AE450" s="86" t="str">
        <f t="shared" si="68"/>
        <v>55-64|39</v>
      </c>
      <c r="AF450" s="86">
        <v>10</v>
      </c>
      <c r="AG450" s="86" t="s">
        <v>50</v>
      </c>
      <c r="AQ450" s="87" t="s">
        <v>68</v>
      </c>
      <c r="AR450" s="86">
        <v>18</v>
      </c>
      <c r="AS450" s="86" t="str">
        <f t="shared" si="69"/>
        <v>55-64|18</v>
      </c>
      <c r="AT450" s="86">
        <v>6</v>
      </c>
      <c r="AU450" s="86" t="s">
        <v>46</v>
      </c>
      <c r="BE450" s="87" t="s">
        <v>64</v>
      </c>
      <c r="BF450" s="86">
        <v>37</v>
      </c>
      <c r="BG450" s="86" t="str">
        <f t="shared" si="70"/>
        <v>25-29|37</v>
      </c>
      <c r="BH450" s="86">
        <v>4</v>
      </c>
      <c r="BI450" s="86" t="s">
        <v>44</v>
      </c>
    </row>
    <row r="451" spans="1:61">
      <c r="A451" s="87" t="s">
        <v>67</v>
      </c>
      <c r="B451" s="86">
        <v>44</v>
      </c>
      <c r="C451" s="86" t="str">
        <f t="shared" si="65"/>
        <v>45-54|44</v>
      </c>
      <c r="D451" s="86">
        <v>11</v>
      </c>
      <c r="E451" s="86" t="s">
        <v>51</v>
      </c>
      <c r="H451" s="87" t="s">
        <v>73</v>
      </c>
      <c r="I451" s="86">
        <v>2</v>
      </c>
      <c r="J451" s="86" t="str">
        <f t="shared" si="66"/>
        <v>85-90|2</v>
      </c>
      <c r="K451" s="86">
        <v>1</v>
      </c>
      <c r="L451" s="89" t="s">
        <v>41</v>
      </c>
      <c r="O451" s="87" t="s">
        <v>70</v>
      </c>
      <c r="P451" s="86">
        <v>5</v>
      </c>
      <c r="Q451" s="86" t="str">
        <f t="shared" si="67"/>
        <v>70-74|5</v>
      </c>
      <c r="R451" s="86">
        <v>1</v>
      </c>
      <c r="S451" s="86" t="s">
        <v>41</v>
      </c>
      <c r="AC451" s="87" t="s">
        <v>68</v>
      </c>
      <c r="AD451" s="86">
        <v>40</v>
      </c>
      <c r="AE451" s="86" t="str">
        <f t="shared" si="68"/>
        <v>55-64|40</v>
      </c>
      <c r="AF451" s="86">
        <v>10</v>
      </c>
      <c r="AG451" s="86" t="s">
        <v>50</v>
      </c>
      <c r="AQ451" s="87" t="s">
        <v>68</v>
      </c>
      <c r="AR451" s="86">
        <v>19</v>
      </c>
      <c r="AS451" s="86" t="str">
        <f t="shared" si="69"/>
        <v>55-64|19</v>
      </c>
      <c r="AT451" s="86">
        <v>6</v>
      </c>
      <c r="AU451" s="86" t="s">
        <v>46</v>
      </c>
      <c r="BE451" s="87" t="s">
        <v>64</v>
      </c>
      <c r="BF451" s="86">
        <v>38</v>
      </c>
      <c r="BG451" s="86" t="str">
        <f t="shared" si="70"/>
        <v>25-29|38</v>
      </c>
      <c r="BH451" s="86">
        <v>4</v>
      </c>
      <c r="BI451" s="86" t="s">
        <v>44</v>
      </c>
    </row>
    <row r="452" spans="1:61">
      <c r="A452" s="87" t="s">
        <v>67</v>
      </c>
      <c r="B452" s="86">
        <v>45</v>
      </c>
      <c r="C452" s="86" t="str">
        <f t="shared" si="65"/>
        <v>45-54|45</v>
      </c>
      <c r="D452" s="86">
        <v>11</v>
      </c>
      <c r="E452" s="86" t="s">
        <v>51</v>
      </c>
      <c r="H452" s="87" t="s">
        <v>73</v>
      </c>
      <c r="I452" s="86">
        <v>3</v>
      </c>
      <c r="J452" s="86" t="str">
        <f t="shared" si="66"/>
        <v>85-90|3</v>
      </c>
      <c r="K452" s="86">
        <v>2</v>
      </c>
      <c r="L452" s="86" t="s">
        <v>42</v>
      </c>
      <c r="O452" s="87" t="s">
        <v>70</v>
      </c>
      <c r="P452" s="86">
        <v>6</v>
      </c>
      <c r="Q452" s="86" t="str">
        <f t="shared" si="67"/>
        <v>70-74|6</v>
      </c>
      <c r="R452" s="86">
        <v>1</v>
      </c>
      <c r="S452" s="86" t="s">
        <v>41</v>
      </c>
      <c r="AC452" s="87" t="s">
        <v>68</v>
      </c>
      <c r="AD452" s="86">
        <v>41</v>
      </c>
      <c r="AE452" s="86" t="str">
        <f t="shared" si="68"/>
        <v>55-64|41</v>
      </c>
      <c r="AF452" s="86">
        <v>11</v>
      </c>
      <c r="AG452" s="86" t="s">
        <v>51</v>
      </c>
      <c r="AQ452" s="87" t="s">
        <v>68</v>
      </c>
      <c r="AR452" s="86">
        <v>20</v>
      </c>
      <c r="AS452" s="86" t="str">
        <f t="shared" si="69"/>
        <v>55-64|20</v>
      </c>
      <c r="AT452" s="86">
        <v>7</v>
      </c>
      <c r="AU452" s="86" t="s">
        <v>47</v>
      </c>
      <c r="BE452" s="87" t="s">
        <v>64</v>
      </c>
      <c r="BF452" s="86">
        <v>39</v>
      </c>
      <c r="BG452" s="86" t="str">
        <f t="shared" si="70"/>
        <v>25-29|39</v>
      </c>
      <c r="BH452" s="86">
        <v>4</v>
      </c>
      <c r="BI452" s="86" t="s">
        <v>44</v>
      </c>
    </row>
    <row r="453" spans="1:61">
      <c r="A453" s="87" t="s">
        <v>67</v>
      </c>
      <c r="B453" s="86">
        <v>46</v>
      </c>
      <c r="C453" s="86" t="str">
        <f t="shared" si="65"/>
        <v>45-54|46</v>
      </c>
      <c r="D453" s="86">
        <v>11</v>
      </c>
      <c r="E453" s="86" t="s">
        <v>51</v>
      </c>
      <c r="H453" s="87" t="s">
        <v>73</v>
      </c>
      <c r="I453" s="86">
        <v>4</v>
      </c>
      <c r="J453" s="86" t="str">
        <f t="shared" si="66"/>
        <v>85-90|4</v>
      </c>
      <c r="K453" s="86">
        <v>3</v>
      </c>
      <c r="L453" s="86" t="s">
        <v>43</v>
      </c>
      <c r="O453" s="87" t="s">
        <v>70</v>
      </c>
      <c r="P453" s="86">
        <v>7</v>
      </c>
      <c r="Q453" s="86" t="str">
        <f t="shared" si="67"/>
        <v>70-74|7</v>
      </c>
      <c r="R453" s="86">
        <v>1</v>
      </c>
      <c r="S453" s="86" t="s">
        <v>41</v>
      </c>
      <c r="AC453" s="87" t="s">
        <v>68</v>
      </c>
      <c r="AD453" s="86">
        <v>42</v>
      </c>
      <c r="AE453" s="86" t="str">
        <f t="shared" si="68"/>
        <v>55-64|42</v>
      </c>
      <c r="AF453" s="86">
        <v>11</v>
      </c>
      <c r="AG453" s="86" t="s">
        <v>51</v>
      </c>
      <c r="AQ453" s="87" t="s">
        <v>68</v>
      </c>
      <c r="AR453" s="86">
        <v>21</v>
      </c>
      <c r="AS453" s="86" t="str">
        <f t="shared" si="69"/>
        <v>55-64|21</v>
      </c>
      <c r="AT453" s="86">
        <v>7</v>
      </c>
      <c r="AU453" s="86" t="s">
        <v>47</v>
      </c>
      <c r="BE453" s="87" t="s">
        <v>64</v>
      </c>
      <c r="BF453" s="86">
        <v>40</v>
      </c>
      <c r="BG453" s="86" t="str">
        <f t="shared" si="70"/>
        <v>25-29|40</v>
      </c>
      <c r="BH453" s="86">
        <v>5</v>
      </c>
      <c r="BI453" s="86" t="s">
        <v>45</v>
      </c>
    </row>
    <row r="454" spans="1:61">
      <c r="A454" s="87" t="s">
        <v>67</v>
      </c>
      <c r="B454" s="86">
        <v>47</v>
      </c>
      <c r="C454" s="86" t="str">
        <f t="shared" ref="C454:C517" si="71">A454&amp;"|"&amp;B454</f>
        <v>45-54|47</v>
      </c>
      <c r="D454" s="86">
        <v>12</v>
      </c>
      <c r="E454" s="86" t="s">
        <v>52</v>
      </c>
      <c r="H454" s="87" t="s">
        <v>73</v>
      </c>
      <c r="I454" s="86">
        <v>5</v>
      </c>
      <c r="J454" s="86" t="str">
        <f t="shared" ref="J454:J485" si="72">H454&amp;"|"&amp;I454</f>
        <v>85-90|5</v>
      </c>
      <c r="K454" s="86">
        <v>3</v>
      </c>
      <c r="L454" s="86" t="s">
        <v>43</v>
      </c>
      <c r="O454" s="87" t="s">
        <v>70</v>
      </c>
      <c r="P454" s="86">
        <v>8</v>
      </c>
      <c r="Q454" s="86" t="str">
        <f t="shared" ref="Q454:Q517" si="73">O454&amp;"|"&amp;P454</f>
        <v>70-74|8</v>
      </c>
      <c r="R454" s="86">
        <v>1</v>
      </c>
      <c r="S454" s="86" t="s">
        <v>41</v>
      </c>
      <c r="AC454" s="87" t="s">
        <v>68</v>
      </c>
      <c r="AD454" s="86">
        <v>43</v>
      </c>
      <c r="AE454" s="86" t="str">
        <f t="shared" ref="AE454:AE517" si="74">AC454&amp;"|"&amp;AD454</f>
        <v>55-64|43</v>
      </c>
      <c r="AF454" s="86">
        <v>11</v>
      </c>
      <c r="AG454" s="86" t="s">
        <v>51</v>
      </c>
      <c r="AQ454" s="87" t="s">
        <v>68</v>
      </c>
      <c r="AR454" s="86">
        <v>22</v>
      </c>
      <c r="AS454" s="86" t="str">
        <f t="shared" ref="AS454:AS517" si="75">AQ454&amp;"|"&amp;AR454</f>
        <v>55-64|22</v>
      </c>
      <c r="AT454" s="86">
        <v>7</v>
      </c>
      <c r="AU454" s="86" t="s">
        <v>47</v>
      </c>
      <c r="BE454" s="87" t="s">
        <v>64</v>
      </c>
      <c r="BF454" s="86">
        <v>41</v>
      </c>
      <c r="BG454" s="86" t="str">
        <f t="shared" ref="BG454:BG517" si="76">BE454&amp;"|"&amp;BF454</f>
        <v>25-29|41</v>
      </c>
      <c r="BH454" s="86">
        <v>5</v>
      </c>
      <c r="BI454" s="86" t="s">
        <v>45</v>
      </c>
    </row>
    <row r="455" spans="1:61">
      <c r="A455" s="87" t="s">
        <v>67</v>
      </c>
      <c r="B455" s="86">
        <v>48</v>
      </c>
      <c r="C455" s="86" t="str">
        <f t="shared" si="71"/>
        <v>45-54|48</v>
      </c>
      <c r="D455" s="86">
        <v>12</v>
      </c>
      <c r="E455" s="86" t="s">
        <v>52</v>
      </c>
      <c r="H455" s="87" t="s">
        <v>73</v>
      </c>
      <c r="I455" s="86">
        <v>6</v>
      </c>
      <c r="J455" s="86" t="str">
        <f t="shared" si="72"/>
        <v>85-90|6</v>
      </c>
      <c r="K455" s="86">
        <v>4</v>
      </c>
      <c r="L455" s="86" t="s">
        <v>44</v>
      </c>
      <c r="O455" s="87" t="s">
        <v>70</v>
      </c>
      <c r="P455" s="86">
        <v>9</v>
      </c>
      <c r="Q455" s="86" t="str">
        <f t="shared" si="73"/>
        <v>70-74|9</v>
      </c>
      <c r="R455" s="86">
        <v>1</v>
      </c>
      <c r="S455" s="86" t="s">
        <v>41</v>
      </c>
      <c r="AC455" s="87" t="s">
        <v>68</v>
      </c>
      <c r="AD455" s="86">
        <v>44</v>
      </c>
      <c r="AE455" s="86" t="str">
        <f t="shared" si="74"/>
        <v>55-64|44</v>
      </c>
      <c r="AF455" s="86">
        <v>11</v>
      </c>
      <c r="AG455" s="86" t="s">
        <v>51</v>
      </c>
      <c r="AQ455" s="87" t="s">
        <v>68</v>
      </c>
      <c r="AR455" s="86">
        <v>23</v>
      </c>
      <c r="AS455" s="86" t="str">
        <f t="shared" si="75"/>
        <v>55-64|23</v>
      </c>
      <c r="AT455" s="86">
        <v>8</v>
      </c>
      <c r="AU455" s="86" t="s">
        <v>48</v>
      </c>
      <c r="BE455" s="87" t="s">
        <v>64</v>
      </c>
      <c r="BF455" s="86">
        <v>42</v>
      </c>
      <c r="BG455" s="86" t="str">
        <f t="shared" si="76"/>
        <v>25-29|42</v>
      </c>
      <c r="BH455" s="86">
        <v>5</v>
      </c>
      <c r="BI455" s="86" t="s">
        <v>45</v>
      </c>
    </row>
    <row r="456" spans="1:61">
      <c r="A456" s="87" t="s">
        <v>67</v>
      </c>
      <c r="B456" s="86">
        <v>49</v>
      </c>
      <c r="C456" s="86" t="str">
        <f t="shared" si="71"/>
        <v>45-54|49</v>
      </c>
      <c r="D456" s="86">
        <v>12</v>
      </c>
      <c r="E456" s="86" t="s">
        <v>52</v>
      </c>
      <c r="H456" s="87" t="s">
        <v>73</v>
      </c>
      <c r="I456" s="86">
        <v>7</v>
      </c>
      <c r="J456" s="86" t="str">
        <f t="shared" si="72"/>
        <v>85-90|7</v>
      </c>
      <c r="K456" s="86">
        <v>4</v>
      </c>
      <c r="L456" s="86" t="s">
        <v>44</v>
      </c>
      <c r="O456" s="87" t="s">
        <v>70</v>
      </c>
      <c r="P456" s="86">
        <v>10</v>
      </c>
      <c r="Q456" s="86" t="str">
        <f t="shared" si="73"/>
        <v>70-74|10</v>
      </c>
      <c r="R456" s="86">
        <v>2</v>
      </c>
      <c r="S456" s="86" t="s">
        <v>42</v>
      </c>
      <c r="AC456" s="87" t="s">
        <v>68</v>
      </c>
      <c r="AD456" s="86">
        <v>45</v>
      </c>
      <c r="AE456" s="86" t="str">
        <f t="shared" si="74"/>
        <v>55-64|45</v>
      </c>
      <c r="AF456" s="86">
        <v>12</v>
      </c>
      <c r="AG456" s="86" t="s">
        <v>52</v>
      </c>
      <c r="AQ456" s="87" t="s">
        <v>68</v>
      </c>
      <c r="AR456" s="86">
        <v>24</v>
      </c>
      <c r="AS456" s="86" t="str">
        <f t="shared" si="75"/>
        <v>55-64|24</v>
      </c>
      <c r="AT456" s="86">
        <v>8</v>
      </c>
      <c r="AU456" s="86" t="s">
        <v>48</v>
      </c>
      <c r="BE456" s="87" t="s">
        <v>64</v>
      </c>
      <c r="BF456" s="86">
        <v>43</v>
      </c>
      <c r="BG456" s="86" t="str">
        <f t="shared" si="76"/>
        <v>25-29|43</v>
      </c>
      <c r="BH456" s="86">
        <v>5</v>
      </c>
      <c r="BI456" s="86" t="s">
        <v>45</v>
      </c>
    </row>
    <row r="457" spans="1:61">
      <c r="A457" s="87" t="s">
        <v>67</v>
      </c>
      <c r="B457" s="86">
        <v>50</v>
      </c>
      <c r="C457" s="86" t="str">
        <f t="shared" si="71"/>
        <v>45-54|50</v>
      </c>
      <c r="D457" s="86">
        <v>12</v>
      </c>
      <c r="E457" s="86" t="s">
        <v>52</v>
      </c>
      <c r="H457" s="87" t="s">
        <v>73</v>
      </c>
      <c r="I457" s="86">
        <v>8</v>
      </c>
      <c r="J457" s="86" t="str">
        <f t="shared" si="72"/>
        <v>85-90|8</v>
      </c>
      <c r="K457" s="86">
        <v>5</v>
      </c>
      <c r="L457" s="86" t="s">
        <v>45</v>
      </c>
      <c r="O457" s="87" t="s">
        <v>70</v>
      </c>
      <c r="P457" s="86">
        <v>11</v>
      </c>
      <c r="Q457" s="86" t="str">
        <f t="shared" si="73"/>
        <v>70-74|11</v>
      </c>
      <c r="R457" s="86">
        <v>2</v>
      </c>
      <c r="S457" s="86" t="s">
        <v>42</v>
      </c>
      <c r="AC457" s="87" t="s">
        <v>68</v>
      </c>
      <c r="AD457" s="86">
        <v>46</v>
      </c>
      <c r="AE457" s="86" t="str">
        <f t="shared" si="74"/>
        <v>55-64|46</v>
      </c>
      <c r="AF457" s="86">
        <v>12</v>
      </c>
      <c r="AG457" s="86" t="s">
        <v>52</v>
      </c>
      <c r="AQ457" s="87" t="s">
        <v>68</v>
      </c>
      <c r="AR457" s="86">
        <v>25</v>
      </c>
      <c r="AS457" s="86" t="str">
        <f t="shared" si="75"/>
        <v>55-64|25</v>
      </c>
      <c r="AT457" s="86">
        <v>9</v>
      </c>
      <c r="AU457" s="86" t="s">
        <v>49</v>
      </c>
      <c r="BE457" s="87" t="s">
        <v>64</v>
      </c>
      <c r="BF457" s="86">
        <v>44</v>
      </c>
      <c r="BG457" s="86" t="str">
        <f t="shared" si="76"/>
        <v>25-29|44</v>
      </c>
      <c r="BH457" s="86">
        <v>5</v>
      </c>
      <c r="BI457" s="86" t="s">
        <v>45</v>
      </c>
    </row>
    <row r="458" spans="1:61">
      <c r="A458" s="87" t="s">
        <v>67</v>
      </c>
      <c r="B458" s="86">
        <v>51</v>
      </c>
      <c r="C458" s="86" t="str">
        <f t="shared" si="71"/>
        <v>45-54|51</v>
      </c>
      <c r="D458" s="86">
        <v>13</v>
      </c>
      <c r="E458" s="86" t="s">
        <v>53</v>
      </c>
      <c r="H458" s="87" t="s">
        <v>73</v>
      </c>
      <c r="I458" s="86">
        <v>9</v>
      </c>
      <c r="J458" s="86" t="str">
        <f t="shared" si="72"/>
        <v>85-90|9</v>
      </c>
      <c r="K458" s="86">
        <v>5</v>
      </c>
      <c r="L458" s="86" t="s">
        <v>45</v>
      </c>
      <c r="O458" s="87" t="s">
        <v>70</v>
      </c>
      <c r="P458" s="86">
        <v>12</v>
      </c>
      <c r="Q458" s="86" t="str">
        <f t="shared" si="73"/>
        <v>70-74|12</v>
      </c>
      <c r="R458" s="86">
        <v>3</v>
      </c>
      <c r="S458" s="86" t="s">
        <v>43</v>
      </c>
      <c r="AC458" s="87" t="s">
        <v>68</v>
      </c>
      <c r="AD458" s="86">
        <v>47</v>
      </c>
      <c r="AE458" s="86" t="str">
        <f t="shared" si="74"/>
        <v>55-64|47</v>
      </c>
      <c r="AF458" s="86">
        <v>12</v>
      </c>
      <c r="AG458" s="86" t="s">
        <v>52</v>
      </c>
      <c r="AQ458" s="87" t="s">
        <v>68</v>
      </c>
      <c r="AR458" s="86">
        <v>26</v>
      </c>
      <c r="AS458" s="86" t="str">
        <f t="shared" si="75"/>
        <v>55-64|26</v>
      </c>
      <c r="AT458" s="86">
        <v>9</v>
      </c>
      <c r="AU458" s="86" t="s">
        <v>49</v>
      </c>
      <c r="BE458" s="87" t="s">
        <v>64</v>
      </c>
      <c r="BF458" s="86">
        <v>45</v>
      </c>
      <c r="BG458" s="86" t="str">
        <f t="shared" si="76"/>
        <v>25-29|45</v>
      </c>
      <c r="BH458" s="86">
        <v>5</v>
      </c>
      <c r="BI458" s="86" t="s">
        <v>45</v>
      </c>
    </row>
    <row r="459" spans="1:61">
      <c r="A459" s="87" t="s">
        <v>67</v>
      </c>
      <c r="B459" s="86">
        <v>52</v>
      </c>
      <c r="C459" s="86" t="str">
        <f t="shared" si="71"/>
        <v>45-54|52</v>
      </c>
      <c r="D459" s="86">
        <v>13</v>
      </c>
      <c r="E459" s="86" t="s">
        <v>53</v>
      </c>
      <c r="H459" s="87" t="s">
        <v>73</v>
      </c>
      <c r="I459" s="86">
        <v>10</v>
      </c>
      <c r="J459" s="86" t="str">
        <f t="shared" si="72"/>
        <v>85-90|10</v>
      </c>
      <c r="K459" s="86">
        <v>5</v>
      </c>
      <c r="L459" s="86" t="s">
        <v>45</v>
      </c>
      <c r="O459" s="87" t="s">
        <v>70</v>
      </c>
      <c r="P459" s="86">
        <v>13</v>
      </c>
      <c r="Q459" s="86" t="str">
        <f t="shared" si="73"/>
        <v>70-74|13</v>
      </c>
      <c r="R459" s="86">
        <v>3</v>
      </c>
      <c r="S459" s="86" t="s">
        <v>43</v>
      </c>
      <c r="AC459" s="87" t="s">
        <v>68</v>
      </c>
      <c r="AD459" s="86">
        <v>48</v>
      </c>
      <c r="AE459" s="86" t="str">
        <f t="shared" si="74"/>
        <v>55-64|48</v>
      </c>
      <c r="AF459" s="86">
        <v>13</v>
      </c>
      <c r="AG459" s="86" t="s">
        <v>53</v>
      </c>
      <c r="AQ459" s="87" t="s">
        <v>68</v>
      </c>
      <c r="AR459" s="86">
        <v>27</v>
      </c>
      <c r="AS459" s="86" t="str">
        <f t="shared" si="75"/>
        <v>55-64|27</v>
      </c>
      <c r="AT459" s="86">
        <v>10</v>
      </c>
      <c r="AU459" s="86" t="s">
        <v>50</v>
      </c>
      <c r="BE459" s="87" t="s">
        <v>64</v>
      </c>
      <c r="BF459" s="86">
        <v>46</v>
      </c>
      <c r="BG459" s="86" t="str">
        <f t="shared" si="76"/>
        <v>25-29|46</v>
      </c>
      <c r="BH459" s="86">
        <v>5</v>
      </c>
      <c r="BI459" s="86" t="s">
        <v>45</v>
      </c>
    </row>
    <row r="460" spans="1:61">
      <c r="A460" s="87" t="s">
        <v>67</v>
      </c>
      <c r="B460" s="86">
        <v>53</v>
      </c>
      <c r="C460" s="86" t="str">
        <f t="shared" si="71"/>
        <v>45-54|53</v>
      </c>
      <c r="D460" s="86">
        <v>13</v>
      </c>
      <c r="E460" s="86" t="s">
        <v>53</v>
      </c>
      <c r="H460" s="87" t="s">
        <v>73</v>
      </c>
      <c r="I460" s="86">
        <v>11</v>
      </c>
      <c r="J460" s="86" t="str">
        <f t="shared" si="72"/>
        <v>85-90|11</v>
      </c>
      <c r="K460" s="86">
        <v>6</v>
      </c>
      <c r="L460" s="86" t="s">
        <v>46</v>
      </c>
      <c r="O460" s="87" t="s">
        <v>70</v>
      </c>
      <c r="P460" s="86">
        <v>14</v>
      </c>
      <c r="Q460" s="86" t="str">
        <f t="shared" si="73"/>
        <v>70-74|14</v>
      </c>
      <c r="R460" s="86">
        <v>4</v>
      </c>
      <c r="S460" s="86" t="s">
        <v>44</v>
      </c>
      <c r="AC460" s="87" t="s">
        <v>68</v>
      </c>
      <c r="AD460" s="86">
        <v>49</v>
      </c>
      <c r="AE460" s="86" t="str">
        <f t="shared" si="74"/>
        <v>55-64|49</v>
      </c>
      <c r="AF460" s="86">
        <v>13</v>
      </c>
      <c r="AG460" s="86" t="s">
        <v>53</v>
      </c>
      <c r="AQ460" s="87" t="s">
        <v>68</v>
      </c>
      <c r="AR460" s="86">
        <v>28</v>
      </c>
      <c r="AS460" s="86" t="str">
        <f t="shared" si="75"/>
        <v>55-64|28</v>
      </c>
      <c r="AT460" s="86">
        <v>10</v>
      </c>
      <c r="AU460" s="86" t="s">
        <v>50</v>
      </c>
      <c r="BE460" s="87" t="s">
        <v>64</v>
      </c>
      <c r="BF460" s="86">
        <v>47</v>
      </c>
      <c r="BG460" s="86" t="str">
        <f t="shared" si="76"/>
        <v>25-29|47</v>
      </c>
      <c r="BH460" s="86">
        <v>6</v>
      </c>
      <c r="BI460" s="86" t="s">
        <v>46</v>
      </c>
    </row>
    <row r="461" spans="1:61">
      <c r="A461" s="87" t="s">
        <v>67</v>
      </c>
      <c r="B461" s="86">
        <v>54</v>
      </c>
      <c r="C461" s="86" t="str">
        <f t="shared" si="71"/>
        <v>45-54|54</v>
      </c>
      <c r="D461" s="86">
        <v>13</v>
      </c>
      <c r="E461" s="86" t="s">
        <v>53</v>
      </c>
      <c r="H461" s="87" t="s">
        <v>73</v>
      </c>
      <c r="I461" s="86">
        <v>12</v>
      </c>
      <c r="J461" s="86" t="str">
        <f t="shared" si="72"/>
        <v>85-90|12</v>
      </c>
      <c r="K461" s="86">
        <v>6</v>
      </c>
      <c r="L461" s="86" t="s">
        <v>46</v>
      </c>
      <c r="O461" s="87" t="s">
        <v>70</v>
      </c>
      <c r="P461" s="86">
        <v>15</v>
      </c>
      <c r="Q461" s="86" t="str">
        <f t="shared" si="73"/>
        <v>70-74|15</v>
      </c>
      <c r="R461" s="86">
        <v>4</v>
      </c>
      <c r="S461" s="86" t="s">
        <v>44</v>
      </c>
      <c r="AC461" s="87" t="s">
        <v>68</v>
      </c>
      <c r="AD461" s="86">
        <v>50</v>
      </c>
      <c r="AE461" s="86" t="str">
        <f t="shared" si="74"/>
        <v>55-64|50</v>
      </c>
      <c r="AF461" s="86">
        <v>13</v>
      </c>
      <c r="AG461" s="86" t="s">
        <v>53</v>
      </c>
      <c r="AQ461" s="87" t="s">
        <v>68</v>
      </c>
      <c r="AR461" s="86">
        <v>29</v>
      </c>
      <c r="AS461" s="86" t="str">
        <f t="shared" si="75"/>
        <v>55-64|29</v>
      </c>
      <c r="AT461" s="86">
        <v>10</v>
      </c>
      <c r="AU461" s="86" t="s">
        <v>50</v>
      </c>
      <c r="BE461" s="87" t="s">
        <v>64</v>
      </c>
      <c r="BF461" s="86">
        <v>48</v>
      </c>
      <c r="BG461" s="86" t="str">
        <f t="shared" si="76"/>
        <v>25-29|48</v>
      </c>
      <c r="BH461" s="86">
        <v>6</v>
      </c>
      <c r="BI461" s="86" t="s">
        <v>46</v>
      </c>
    </row>
    <row r="462" spans="1:61">
      <c r="A462" s="87" t="s">
        <v>67</v>
      </c>
      <c r="B462" s="86">
        <v>55</v>
      </c>
      <c r="C462" s="86" t="str">
        <f t="shared" si="71"/>
        <v>45-54|55</v>
      </c>
      <c r="D462" s="86">
        <v>14</v>
      </c>
      <c r="E462" s="86" t="s">
        <v>54</v>
      </c>
      <c r="H462" s="87" t="s">
        <v>73</v>
      </c>
      <c r="I462" s="86">
        <v>13</v>
      </c>
      <c r="J462" s="86" t="str">
        <f t="shared" si="72"/>
        <v>85-90|13</v>
      </c>
      <c r="K462" s="86">
        <v>7</v>
      </c>
      <c r="L462" s="86" t="s">
        <v>47</v>
      </c>
      <c r="O462" s="87" t="s">
        <v>70</v>
      </c>
      <c r="P462" s="86">
        <v>16</v>
      </c>
      <c r="Q462" s="86" t="str">
        <f t="shared" si="73"/>
        <v>70-74|16</v>
      </c>
      <c r="R462" s="86">
        <v>5</v>
      </c>
      <c r="S462" s="86" t="s">
        <v>45</v>
      </c>
      <c r="AC462" s="87" t="s">
        <v>68</v>
      </c>
      <c r="AD462" s="86">
        <v>51</v>
      </c>
      <c r="AE462" s="86" t="str">
        <f t="shared" si="74"/>
        <v>55-64|51</v>
      </c>
      <c r="AF462" s="86">
        <v>14</v>
      </c>
      <c r="AG462" s="86" t="s">
        <v>54</v>
      </c>
      <c r="AQ462" s="87" t="s">
        <v>68</v>
      </c>
      <c r="AR462" s="86">
        <v>30</v>
      </c>
      <c r="AS462" s="86" t="str">
        <f t="shared" si="75"/>
        <v>55-64|30</v>
      </c>
      <c r="AT462" s="86">
        <v>11</v>
      </c>
      <c r="AU462" s="86" t="s">
        <v>51</v>
      </c>
      <c r="BE462" s="87" t="s">
        <v>64</v>
      </c>
      <c r="BF462" s="86">
        <v>49</v>
      </c>
      <c r="BG462" s="86" t="str">
        <f t="shared" si="76"/>
        <v>25-29|49</v>
      </c>
      <c r="BH462" s="86">
        <v>6</v>
      </c>
      <c r="BI462" s="86" t="s">
        <v>46</v>
      </c>
    </row>
    <row r="463" spans="1:61">
      <c r="A463" s="87" t="s">
        <v>67</v>
      </c>
      <c r="B463" s="86">
        <v>56</v>
      </c>
      <c r="C463" s="86" t="str">
        <f t="shared" si="71"/>
        <v>45-54|56</v>
      </c>
      <c r="D463" s="86">
        <v>14</v>
      </c>
      <c r="E463" s="86" t="s">
        <v>54</v>
      </c>
      <c r="H463" s="87" t="s">
        <v>73</v>
      </c>
      <c r="I463" s="86">
        <v>14</v>
      </c>
      <c r="J463" s="86" t="str">
        <f t="shared" si="72"/>
        <v>85-90|14</v>
      </c>
      <c r="K463" s="86">
        <v>7</v>
      </c>
      <c r="L463" s="86" t="s">
        <v>47</v>
      </c>
      <c r="O463" s="87" t="s">
        <v>70</v>
      </c>
      <c r="P463" s="86">
        <v>17</v>
      </c>
      <c r="Q463" s="86" t="str">
        <f t="shared" si="73"/>
        <v>70-74|17</v>
      </c>
      <c r="R463" s="86">
        <v>6</v>
      </c>
      <c r="S463" s="86" t="s">
        <v>46</v>
      </c>
      <c r="AC463" s="87" t="s">
        <v>68</v>
      </c>
      <c r="AD463" s="86">
        <v>52</v>
      </c>
      <c r="AE463" s="86" t="str">
        <f t="shared" si="74"/>
        <v>55-64|52</v>
      </c>
      <c r="AF463" s="86">
        <v>14</v>
      </c>
      <c r="AG463" s="86" t="s">
        <v>54</v>
      </c>
      <c r="AQ463" s="87" t="s">
        <v>68</v>
      </c>
      <c r="AR463" s="86">
        <v>31</v>
      </c>
      <c r="AS463" s="86" t="str">
        <f t="shared" si="75"/>
        <v>55-64|31</v>
      </c>
      <c r="AT463" s="86">
        <v>11</v>
      </c>
      <c r="AU463" s="86" t="s">
        <v>51</v>
      </c>
      <c r="BE463" s="87" t="s">
        <v>64</v>
      </c>
      <c r="BF463" s="86">
        <v>50</v>
      </c>
      <c r="BG463" s="86" t="str">
        <f t="shared" si="76"/>
        <v>25-29|50</v>
      </c>
      <c r="BH463" s="86">
        <v>6</v>
      </c>
      <c r="BI463" s="86" t="s">
        <v>46</v>
      </c>
    </row>
    <row r="464" spans="1:61">
      <c r="A464" s="87" t="s">
        <v>67</v>
      </c>
      <c r="B464" s="86">
        <v>57</v>
      </c>
      <c r="C464" s="86" t="str">
        <f t="shared" si="71"/>
        <v>45-54|57</v>
      </c>
      <c r="D464" s="86">
        <v>14</v>
      </c>
      <c r="E464" s="86" t="s">
        <v>54</v>
      </c>
      <c r="H464" s="87" t="s">
        <v>73</v>
      </c>
      <c r="I464" s="86">
        <v>15</v>
      </c>
      <c r="J464" s="86" t="str">
        <f t="shared" si="72"/>
        <v>85-90|15</v>
      </c>
      <c r="K464" s="86">
        <v>8</v>
      </c>
      <c r="L464" s="86" t="s">
        <v>48</v>
      </c>
      <c r="O464" s="87" t="s">
        <v>70</v>
      </c>
      <c r="P464" s="86">
        <v>18</v>
      </c>
      <c r="Q464" s="86" t="str">
        <f t="shared" si="73"/>
        <v>70-74|18</v>
      </c>
      <c r="R464" s="86">
        <v>7</v>
      </c>
      <c r="S464" s="86" t="s">
        <v>47</v>
      </c>
      <c r="AC464" s="87" t="s">
        <v>68</v>
      </c>
      <c r="AD464" s="86">
        <v>53</v>
      </c>
      <c r="AE464" s="86" t="str">
        <f t="shared" si="74"/>
        <v>55-64|53</v>
      </c>
      <c r="AF464" s="86">
        <v>15</v>
      </c>
      <c r="AG464" s="86" t="s">
        <v>55</v>
      </c>
      <c r="AQ464" s="87" t="s">
        <v>68</v>
      </c>
      <c r="AR464" s="86">
        <v>32</v>
      </c>
      <c r="AS464" s="86" t="str">
        <f t="shared" si="75"/>
        <v>55-64|32</v>
      </c>
      <c r="AT464" s="86">
        <v>11</v>
      </c>
      <c r="AU464" s="86" t="s">
        <v>51</v>
      </c>
      <c r="BE464" s="87" t="s">
        <v>64</v>
      </c>
      <c r="BF464" s="86">
        <v>51</v>
      </c>
      <c r="BG464" s="86" t="str">
        <f t="shared" si="76"/>
        <v>25-29|51</v>
      </c>
      <c r="BH464" s="86">
        <v>6</v>
      </c>
      <c r="BI464" s="86" t="s">
        <v>46</v>
      </c>
    </row>
    <row r="465" spans="1:61">
      <c r="A465" s="87" t="s">
        <v>67</v>
      </c>
      <c r="B465" s="86">
        <v>58</v>
      </c>
      <c r="C465" s="86" t="str">
        <f t="shared" si="71"/>
        <v>45-54|58</v>
      </c>
      <c r="D465" s="86">
        <v>15</v>
      </c>
      <c r="E465" s="86" t="s">
        <v>55</v>
      </c>
      <c r="H465" s="87" t="s">
        <v>73</v>
      </c>
      <c r="I465" s="86">
        <v>16</v>
      </c>
      <c r="J465" s="86" t="str">
        <f t="shared" si="72"/>
        <v>85-90|16</v>
      </c>
      <c r="K465" s="86">
        <v>8</v>
      </c>
      <c r="L465" s="86" t="s">
        <v>48</v>
      </c>
      <c r="O465" s="87" t="s">
        <v>70</v>
      </c>
      <c r="P465" s="86">
        <v>19</v>
      </c>
      <c r="Q465" s="86" t="str">
        <f t="shared" si="73"/>
        <v>70-74|19</v>
      </c>
      <c r="R465" s="86">
        <v>7</v>
      </c>
      <c r="S465" s="86" t="s">
        <v>47</v>
      </c>
      <c r="AC465" s="87" t="s">
        <v>68</v>
      </c>
      <c r="AD465" s="86">
        <v>54</v>
      </c>
      <c r="AE465" s="86" t="str">
        <f t="shared" si="74"/>
        <v>55-64|54</v>
      </c>
      <c r="AF465" s="86">
        <v>16</v>
      </c>
      <c r="AG465" s="86" t="s">
        <v>56</v>
      </c>
      <c r="AQ465" s="87" t="s">
        <v>68</v>
      </c>
      <c r="AR465" s="86">
        <v>33</v>
      </c>
      <c r="AS465" s="86" t="str">
        <f t="shared" si="75"/>
        <v>55-64|33</v>
      </c>
      <c r="AT465" s="86">
        <v>12</v>
      </c>
      <c r="AU465" s="86" t="s">
        <v>52</v>
      </c>
      <c r="BE465" s="87" t="s">
        <v>64</v>
      </c>
      <c r="BF465" s="86">
        <v>52</v>
      </c>
      <c r="BG465" s="86" t="str">
        <f t="shared" si="76"/>
        <v>25-29|52</v>
      </c>
      <c r="BH465" s="86">
        <v>6</v>
      </c>
      <c r="BI465" s="86" t="s">
        <v>46</v>
      </c>
    </row>
    <row r="466" spans="1:61">
      <c r="A466" s="87" t="s">
        <v>67</v>
      </c>
      <c r="B466" s="86">
        <v>59</v>
      </c>
      <c r="C466" s="86" t="str">
        <f t="shared" si="71"/>
        <v>45-54|59</v>
      </c>
      <c r="D466" s="86">
        <v>15</v>
      </c>
      <c r="E466" s="86" t="s">
        <v>55</v>
      </c>
      <c r="H466" s="87" t="s">
        <v>73</v>
      </c>
      <c r="I466" s="86">
        <v>17</v>
      </c>
      <c r="J466" s="86" t="str">
        <f t="shared" si="72"/>
        <v>85-90|17</v>
      </c>
      <c r="K466" s="86">
        <v>9</v>
      </c>
      <c r="L466" s="86" t="s">
        <v>49</v>
      </c>
      <c r="O466" s="87" t="s">
        <v>70</v>
      </c>
      <c r="P466" s="86">
        <v>20</v>
      </c>
      <c r="Q466" s="86" t="str">
        <f t="shared" si="73"/>
        <v>70-74|20</v>
      </c>
      <c r="R466" s="86">
        <v>8</v>
      </c>
      <c r="S466" s="86" t="s">
        <v>48</v>
      </c>
      <c r="AC466" s="87" t="s">
        <v>68</v>
      </c>
      <c r="AD466" s="86">
        <v>55</v>
      </c>
      <c r="AE466" s="86" t="str">
        <f t="shared" si="74"/>
        <v>55-64|55</v>
      </c>
      <c r="AF466" s="86">
        <v>17</v>
      </c>
      <c r="AG466" s="86" t="s">
        <v>57</v>
      </c>
      <c r="AQ466" s="87" t="s">
        <v>68</v>
      </c>
      <c r="AR466" s="86">
        <v>34</v>
      </c>
      <c r="AS466" s="86" t="str">
        <f t="shared" si="75"/>
        <v>55-64|34</v>
      </c>
      <c r="AT466" s="86">
        <v>12</v>
      </c>
      <c r="AU466" s="86" t="s">
        <v>52</v>
      </c>
      <c r="BE466" s="87" t="s">
        <v>64</v>
      </c>
      <c r="BF466" s="86">
        <v>53</v>
      </c>
      <c r="BG466" s="86" t="str">
        <f t="shared" si="76"/>
        <v>25-29|53</v>
      </c>
      <c r="BH466" s="86">
        <v>7</v>
      </c>
      <c r="BI466" s="86" t="s">
        <v>47</v>
      </c>
    </row>
    <row r="467" spans="1:61">
      <c r="A467" s="87" t="s">
        <v>67</v>
      </c>
      <c r="B467" s="86">
        <v>60</v>
      </c>
      <c r="C467" s="86" t="str">
        <f t="shared" si="71"/>
        <v>45-54|60</v>
      </c>
      <c r="D467" s="86">
        <v>15</v>
      </c>
      <c r="E467" s="86" t="s">
        <v>55</v>
      </c>
      <c r="H467" s="87" t="s">
        <v>73</v>
      </c>
      <c r="I467" s="86">
        <v>18</v>
      </c>
      <c r="J467" s="86" t="str">
        <f t="shared" si="72"/>
        <v>85-90|18</v>
      </c>
      <c r="K467" s="86">
        <v>9</v>
      </c>
      <c r="L467" s="86" t="s">
        <v>49</v>
      </c>
      <c r="O467" s="87" t="s">
        <v>70</v>
      </c>
      <c r="P467" s="86">
        <v>21</v>
      </c>
      <c r="Q467" s="86" t="str">
        <f t="shared" si="73"/>
        <v>70-74|21</v>
      </c>
      <c r="R467" s="86">
        <v>8</v>
      </c>
      <c r="S467" s="86" t="s">
        <v>48</v>
      </c>
      <c r="AC467" s="87" t="s">
        <v>68</v>
      </c>
      <c r="AD467" s="86">
        <v>56</v>
      </c>
      <c r="AE467" s="86" t="str">
        <f t="shared" si="74"/>
        <v>55-64|56</v>
      </c>
      <c r="AF467" s="86">
        <v>18</v>
      </c>
      <c r="AG467" s="86" t="s">
        <v>58</v>
      </c>
      <c r="AQ467" s="87" t="s">
        <v>68</v>
      </c>
      <c r="AR467" s="86">
        <v>35</v>
      </c>
      <c r="AS467" s="86" t="str">
        <f t="shared" si="75"/>
        <v>55-64|35</v>
      </c>
      <c r="AT467" s="86">
        <v>13</v>
      </c>
      <c r="AU467" s="86" t="s">
        <v>53</v>
      </c>
      <c r="BE467" s="87" t="s">
        <v>64</v>
      </c>
      <c r="BF467" s="86">
        <v>54</v>
      </c>
      <c r="BG467" s="86" t="str">
        <f t="shared" si="76"/>
        <v>25-29|54</v>
      </c>
      <c r="BH467" s="86">
        <v>7</v>
      </c>
      <c r="BI467" s="86" t="s">
        <v>47</v>
      </c>
    </row>
    <row r="468" spans="1:61">
      <c r="A468" s="87" t="s">
        <v>67</v>
      </c>
      <c r="B468" s="86">
        <v>61</v>
      </c>
      <c r="C468" s="86" t="str">
        <f t="shared" si="71"/>
        <v>45-54|61</v>
      </c>
      <c r="D468" s="86">
        <v>16</v>
      </c>
      <c r="E468" s="86" t="s">
        <v>56</v>
      </c>
      <c r="H468" s="87" t="s">
        <v>73</v>
      </c>
      <c r="I468" s="86">
        <v>19</v>
      </c>
      <c r="J468" s="86" t="str">
        <f t="shared" si="72"/>
        <v>85-90|19</v>
      </c>
      <c r="K468" s="86">
        <v>9</v>
      </c>
      <c r="L468" s="86" t="s">
        <v>49</v>
      </c>
      <c r="O468" s="87" t="s">
        <v>70</v>
      </c>
      <c r="P468" s="86">
        <v>22</v>
      </c>
      <c r="Q468" s="86" t="str">
        <f t="shared" si="73"/>
        <v>70-74|22</v>
      </c>
      <c r="R468" s="86">
        <v>9</v>
      </c>
      <c r="S468" s="86" t="s">
        <v>49</v>
      </c>
      <c r="AC468" s="87" t="s">
        <v>68</v>
      </c>
      <c r="AD468" s="86">
        <v>57</v>
      </c>
      <c r="AE468" s="86" t="str">
        <f t="shared" si="74"/>
        <v>55-64|57</v>
      </c>
      <c r="AF468" s="86">
        <v>19</v>
      </c>
      <c r="AG468" s="86" t="s">
        <v>59</v>
      </c>
      <c r="AQ468" s="87" t="s">
        <v>68</v>
      </c>
      <c r="AR468" s="86">
        <v>36</v>
      </c>
      <c r="AS468" s="86" t="str">
        <f t="shared" si="75"/>
        <v>55-64|36</v>
      </c>
      <c r="AT468" s="86">
        <v>13</v>
      </c>
      <c r="AU468" s="86" t="s">
        <v>53</v>
      </c>
      <c r="BE468" s="87" t="s">
        <v>64</v>
      </c>
      <c r="BF468" s="86">
        <v>55</v>
      </c>
      <c r="BG468" s="86" t="str">
        <f t="shared" si="76"/>
        <v>25-29|55</v>
      </c>
      <c r="BH468" s="86">
        <v>7</v>
      </c>
      <c r="BI468" s="86" t="s">
        <v>47</v>
      </c>
    </row>
    <row r="469" spans="1:61">
      <c r="A469" s="87" t="s">
        <v>67</v>
      </c>
      <c r="B469" s="86">
        <v>62</v>
      </c>
      <c r="C469" s="86" t="str">
        <f t="shared" si="71"/>
        <v>45-54|62</v>
      </c>
      <c r="D469" s="86">
        <v>16</v>
      </c>
      <c r="E469" s="86" t="s">
        <v>56</v>
      </c>
      <c r="H469" s="87" t="s">
        <v>73</v>
      </c>
      <c r="I469" s="86">
        <v>20</v>
      </c>
      <c r="J469" s="86" t="str">
        <f t="shared" si="72"/>
        <v>85-90|20</v>
      </c>
      <c r="K469" s="86">
        <v>10</v>
      </c>
      <c r="L469" s="86" t="s">
        <v>50</v>
      </c>
      <c r="O469" s="87" t="s">
        <v>70</v>
      </c>
      <c r="P469" s="86">
        <v>23</v>
      </c>
      <c r="Q469" s="86" t="str">
        <f t="shared" si="73"/>
        <v>70-74|23</v>
      </c>
      <c r="R469" s="86">
        <v>9</v>
      </c>
      <c r="S469" s="86" t="s">
        <v>49</v>
      </c>
      <c r="AC469" s="93" t="s">
        <v>69</v>
      </c>
      <c r="AD469" s="86">
        <v>0</v>
      </c>
      <c r="AE469" s="86" t="str">
        <f t="shared" si="74"/>
        <v>65-69|0</v>
      </c>
      <c r="AF469" s="86">
        <v>1</v>
      </c>
      <c r="AG469" s="86" t="s">
        <v>41</v>
      </c>
      <c r="AQ469" s="87" t="s">
        <v>68</v>
      </c>
      <c r="AR469" s="86">
        <v>37</v>
      </c>
      <c r="AS469" s="86" t="str">
        <f t="shared" si="75"/>
        <v>55-64|37</v>
      </c>
      <c r="AT469" s="86">
        <v>13</v>
      </c>
      <c r="AU469" s="86" t="s">
        <v>53</v>
      </c>
      <c r="BE469" s="87" t="s">
        <v>64</v>
      </c>
      <c r="BF469" s="86">
        <v>56</v>
      </c>
      <c r="BG469" s="86" t="str">
        <f t="shared" si="76"/>
        <v>25-29|56</v>
      </c>
      <c r="BH469" s="86">
        <v>7</v>
      </c>
      <c r="BI469" s="86" t="s">
        <v>47</v>
      </c>
    </row>
    <row r="470" spans="1:61">
      <c r="A470" s="87" t="s">
        <v>67</v>
      </c>
      <c r="B470" s="86">
        <v>63</v>
      </c>
      <c r="C470" s="86" t="str">
        <f t="shared" si="71"/>
        <v>45-54|63</v>
      </c>
      <c r="D470" s="86">
        <v>17</v>
      </c>
      <c r="E470" s="86" t="s">
        <v>57</v>
      </c>
      <c r="H470" s="87" t="s">
        <v>73</v>
      </c>
      <c r="I470" s="86">
        <v>21</v>
      </c>
      <c r="J470" s="86" t="str">
        <f t="shared" si="72"/>
        <v>85-90|21</v>
      </c>
      <c r="K470" s="86">
        <v>10</v>
      </c>
      <c r="L470" s="86" t="s">
        <v>50</v>
      </c>
      <c r="O470" s="87" t="s">
        <v>70</v>
      </c>
      <c r="P470" s="86">
        <v>24</v>
      </c>
      <c r="Q470" s="86" t="str">
        <f t="shared" si="73"/>
        <v>70-74|24</v>
      </c>
      <c r="R470" s="86">
        <v>10</v>
      </c>
      <c r="S470" s="86" t="s">
        <v>50</v>
      </c>
      <c r="AC470" s="87" t="s">
        <v>69</v>
      </c>
      <c r="AD470" s="86">
        <v>1</v>
      </c>
      <c r="AE470" s="86" t="str">
        <f t="shared" si="74"/>
        <v>65-69|1</v>
      </c>
      <c r="AF470" s="86">
        <v>1</v>
      </c>
      <c r="AG470" s="86" t="s">
        <v>41</v>
      </c>
      <c r="AQ470" s="87" t="s">
        <v>68</v>
      </c>
      <c r="AR470" s="86">
        <v>38</v>
      </c>
      <c r="AS470" s="86" t="str">
        <f t="shared" si="75"/>
        <v>55-64|38</v>
      </c>
      <c r="AT470" s="86">
        <v>14</v>
      </c>
      <c r="AU470" s="86" t="s">
        <v>54</v>
      </c>
      <c r="BE470" s="87" t="s">
        <v>64</v>
      </c>
      <c r="BF470" s="86">
        <v>57</v>
      </c>
      <c r="BG470" s="86" t="str">
        <f t="shared" si="76"/>
        <v>25-29|57</v>
      </c>
      <c r="BH470" s="86">
        <v>7</v>
      </c>
      <c r="BI470" s="86" t="s">
        <v>47</v>
      </c>
    </row>
    <row r="471" spans="1:61">
      <c r="A471" s="87" t="s">
        <v>67</v>
      </c>
      <c r="B471" s="86">
        <v>64</v>
      </c>
      <c r="C471" s="86" t="str">
        <f t="shared" si="71"/>
        <v>45-54|64</v>
      </c>
      <c r="D471" s="86">
        <v>17</v>
      </c>
      <c r="E471" s="86" t="s">
        <v>57</v>
      </c>
      <c r="H471" s="87" t="s">
        <v>73</v>
      </c>
      <c r="I471" s="86">
        <v>22</v>
      </c>
      <c r="J471" s="86" t="str">
        <f t="shared" si="72"/>
        <v>85-90|22</v>
      </c>
      <c r="K471" s="86">
        <v>11</v>
      </c>
      <c r="L471" s="86" t="s">
        <v>51</v>
      </c>
      <c r="O471" s="87" t="s">
        <v>70</v>
      </c>
      <c r="P471" s="86">
        <v>25</v>
      </c>
      <c r="Q471" s="86" t="str">
        <f t="shared" si="73"/>
        <v>70-74|25</v>
      </c>
      <c r="R471" s="86">
        <v>10</v>
      </c>
      <c r="S471" s="86" t="s">
        <v>50</v>
      </c>
      <c r="AC471" s="87" t="s">
        <v>69</v>
      </c>
      <c r="AD471" s="86">
        <v>2</v>
      </c>
      <c r="AE471" s="86" t="str">
        <f t="shared" si="74"/>
        <v>65-69|2</v>
      </c>
      <c r="AF471" s="86">
        <v>1</v>
      </c>
      <c r="AG471" s="86" t="s">
        <v>41</v>
      </c>
      <c r="AQ471" s="87" t="s">
        <v>68</v>
      </c>
      <c r="AR471" s="86">
        <v>39</v>
      </c>
      <c r="AS471" s="86" t="str">
        <f t="shared" si="75"/>
        <v>55-64|39</v>
      </c>
      <c r="AT471" s="86">
        <v>14</v>
      </c>
      <c r="AU471" s="86" t="s">
        <v>54</v>
      </c>
      <c r="BE471" s="87" t="s">
        <v>64</v>
      </c>
      <c r="BF471" s="86">
        <v>58</v>
      </c>
      <c r="BG471" s="86" t="str">
        <f t="shared" si="76"/>
        <v>25-29|58</v>
      </c>
      <c r="BH471" s="86">
        <v>7</v>
      </c>
      <c r="BI471" s="86" t="s">
        <v>47</v>
      </c>
    </row>
    <row r="472" spans="1:61">
      <c r="A472" s="87" t="s">
        <v>67</v>
      </c>
      <c r="B472" s="86">
        <v>65</v>
      </c>
      <c r="C472" s="86" t="str">
        <f t="shared" si="71"/>
        <v>45-54|65</v>
      </c>
      <c r="D472" s="86">
        <v>18</v>
      </c>
      <c r="E472" s="86" t="s">
        <v>58</v>
      </c>
      <c r="H472" s="87" t="s">
        <v>73</v>
      </c>
      <c r="I472" s="86">
        <v>23</v>
      </c>
      <c r="J472" s="86" t="str">
        <f t="shared" si="72"/>
        <v>85-90|23</v>
      </c>
      <c r="K472" s="86">
        <v>11</v>
      </c>
      <c r="L472" s="86" t="s">
        <v>51</v>
      </c>
      <c r="O472" s="87" t="s">
        <v>70</v>
      </c>
      <c r="P472" s="86">
        <v>26</v>
      </c>
      <c r="Q472" s="86" t="str">
        <f t="shared" si="73"/>
        <v>70-74|26</v>
      </c>
      <c r="R472" s="86">
        <v>11</v>
      </c>
      <c r="S472" s="86" t="s">
        <v>51</v>
      </c>
      <c r="AC472" s="87" t="s">
        <v>69</v>
      </c>
      <c r="AD472" s="86">
        <v>3</v>
      </c>
      <c r="AE472" s="86" t="str">
        <f t="shared" si="74"/>
        <v>65-69|3</v>
      </c>
      <c r="AF472" s="86">
        <v>2</v>
      </c>
      <c r="AG472" s="86" t="s">
        <v>42</v>
      </c>
      <c r="AQ472" s="87" t="s">
        <v>68</v>
      </c>
      <c r="AR472" s="86">
        <v>40</v>
      </c>
      <c r="AS472" s="86" t="str">
        <f t="shared" si="75"/>
        <v>55-64|40</v>
      </c>
      <c r="AT472" s="86">
        <v>15</v>
      </c>
      <c r="AU472" s="86" t="s">
        <v>55</v>
      </c>
      <c r="BE472" s="87" t="s">
        <v>64</v>
      </c>
      <c r="BF472" s="86">
        <v>59</v>
      </c>
      <c r="BG472" s="86" t="str">
        <f t="shared" si="76"/>
        <v>25-29|59</v>
      </c>
      <c r="BH472" s="86">
        <v>8</v>
      </c>
      <c r="BI472" s="86" t="s">
        <v>48</v>
      </c>
    </row>
    <row r="473" spans="1:61">
      <c r="A473" s="87" t="s">
        <v>67</v>
      </c>
      <c r="B473" s="86">
        <v>66</v>
      </c>
      <c r="C473" s="86" t="str">
        <f t="shared" si="71"/>
        <v>45-54|66</v>
      </c>
      <c r="D473" s="86">
        <v>19</v>
      </c>
      <c r="E473" s="86" t="s">
        <v>59</v>
      </c>
      <c r="H473" s="87" t="s">
        <v>73</v>
      </c>
      <c r="I473" s="86">
        <v>24</v>
      </c>
      <c r="J473" s="86" t="str">
        <f t="shared" si="72"/>
        <v>85-90|24</v>
      </c>
      <c r="K473" s="86">
        <v>12</v>
      </c>
      <c r="L473" s="86" t="s">
        <v>52</v>
      </c>
      <c r="O473" s="87" t="s">
        <v>70</v>
      </c>
      <c r="P473" s="86">
        <v>27</v>
      </c>
      <c r="Q473" s="86" t="str">
        <f t="shared" si="73"/>
        <v>70-74|27</v>
      </c>
      <c r="R473" s="86">
        <v>11</v>
      </c>
      <c r="S473" s="86" t="s">
        <v>51</v>
      </c>
      <c r="AC473" s="87" t="s">
        <v>69</v>
      </c>
      <c r="AD473" s="86">
        <v>4</v>
      </c>
      <c r="AE473" s="86" t="str">
        <f t="shared" si="74"/>
        <v>65-69|4</v>
      </c>
      <c r="AF473" s="86">
        <v>2</v>
      </c>
      <c r="AG473" s="86" t="s">
        <v>42</v>
      </c>
      <c r="AQ473" s="87" t="s">
        <v>68</v>
      </c>
      <c r="AR473" s="86">
        <v>41</v>
      </c>
      <c r="AS473" s="86" t="str">
        <f t="shared" si="75"/>
        <v>55-64|41</v>
      </c>
      <c r="AT473" s="86">
        <v>15</v>
      </c>
      <c r="AU473" s="86" t="s">
        <v>55</v>
      </c>
      <c r="BE473" s="87" t="s">
        <v>64</v>
      </c>
      <c r="BF473" s="86">
        <v>60</v>
      </c>
      <c r="BG473" s="86" t="str">
        <f t="shared" si="76"/>
        <v>25-29|60</v>
      </c>
      <c r="BH473" s="86">
        <v>8</v>
      </c>
      <c r="BI473" s="86" t="s">
        <v>48</v>
      </c>
    </row>
    <row r="474" spans="1:61">
      <c r="A474" s="93" t="s">
        <v>68</v>
      </c>
      <c r="B474" s="86">
        <v>0</v>
      </c>
      <c r="C474" s="86" t="str">
        <f t="shared" si="71"/>
        <v>55-64|0</v>
      </c>
      <c r="D474" s="86">
        <v>1</v>
      </c>
      <c r="E474" s="86" t="s">
        <v>41</v>
      </c>
      <c r="H474" s="87" t="s">
        <v>73</v>
      </c>
      <c r="I474" s="86">
        <v>25</v>
      </c>
      <c r="J474" s="86" t="str">
        <f t="shared" si="72"/>
        <v>85-90|25</v>
      </c>
      <c r="K474" s="86">
        <v>12</v>
      </c>
      <c r="L474" s="86" t="s">
        <v>52</v>
      </c>
      <c r="O474" s="87" t="s">
        <v>70</v>
      </c>
      <c r="P474" s="86">
        <v>28</v>
      </c>
      <c r="Q474" s="86" t="str">
        <f t="shared" si="73"/>
        <v>70-74|28</v>
      </c>
      <c r="R474" s="86">
        <v>12</v>
      </c>
      <c r="S474" s="86" t="s">
        <v>52</v>
      </c>
      <c r="AC474" s="87" t="s">
        <v>69</v>
      </c>
      <c r="AD474" s="86">
        <v>5</v>
      </c>
      <c r="AE474" s="86" t="str">
        <f t="shared" si="74"/>
        <v>65-69|5</v>
      </c>
      <c r="AF474" s="86">
        <v>2</v>
      </c>
      <c r="AG474" s="86" t="s">
        <v>42</v>
      </c>
      <c r="AQ474" s="87" t="s">
        <v>68</v>
      </c>
      <c r="AR474" s="86">
        <v>42</v>
      </c>
      <c r="AS474" s="86" t="str">
        <f t="shared" si="75"/>
        <v>55-64|42</v>
      </c>
      <c r="AT474" s="86">
        <v>16</v>
      </c>
      <c r="AU474" s="86" t="s">
        <v>56</v>
      </c>
      <c r="BE474" s="87" t="s">
        <v>64</v>
      </c>
      <c r="BF474" s="86">
        <v>61</v>
      </c>
      <c r="BG474" s="86" t="str">
        <f t="shared" si="76"/>
        <v>25-29|61</v>
      </c>
      <c r="BH474" s="86">
        <v>8</v>
      </c>
      <c r="BI474" s="86" t="s">
        <v>48</v>
      </c>
    </row>
    <row r="475" spans="1:61">
      <c r="A475" s="87" t="s">
        <v>68</v>
      </c>
      <c r="B475" s="86">
        <v>1</v>
      </c>
      <c r="C475" s="86" t="str">
        <f t="shared" si="71"/>
        <v>55-64|1</v>
      </c>
      <c r="D475" s="86">
        <v>1</v>
      </c>
      <c r="E475" s="86" t="s">
        <v>41</v>
      </c>
      <c r="H475" s="87" t="s">
        <v>73</v>
      </c>
      <c r="I475" s="86">
        <v>26</v>
      </c>
      <c r="J475" s="86" t="str">
        <f t="shared" si="72"/>
        <v>85-90|26</v>
      </c>
      <c r="K475" s="86">
        <v>13</v>
      </c>
      <c r="L475" s="86" t="s">
        <v>54</v>
      </c>
      <c r="O475" s="87" t="s">
        <v>70</v>
      </c>
      <c r="P475" s="86">
        <v>29</v>
      </c>
      <c r="Q475" s="86" t="str">
        <f t="shared" si="73"/>
        <v>70-74|29</v>
      </c>
      <c r="R475" s="86">
        <v>12</v>
      </c>
      <c r="S475" s="86" t="s">
        <v>52</v>
      </c>
      <c r="AC475" s="87" t="s">
        <v>69</v>
      </c>
      <c r="AD475" s="86">
        <v>6</v>
      </c>
      <c r="AE475" s="86" t="str">
        <f t="shared" si="74"/>
        <v>65-69|6</v>
      </c>
      <c r="AF475" s="86">
        <v>3</v>
      </c>
      <c r="AG475" s="86" t="s">
        <v>43</v>
      </c>
      <c r="AQ475" s="87" t="s">
        <v>68</v>
      </c>
      <c r="AR475" s="86">
        <v>43</v>
      </c>
      <c r="AS475" s="86" t="str">
        <f t="shared" si="75"/>
        <v>55-64|43</v>
      </c>
      <c r="AT475" s="86">
        <v>16</v>
      </c>
      <c r="AU475" s="86" t="s">
        <v>56</v>
      </c>
      <c r="BE475" s="87" t="s">
        <v>64</v>
      </c>
      <c r="BF475" s="86">
        <v>62</v>
      </c>
      <c r="BG475" s="86" t="str">
        <f t="shared" si="76"/>
        <v>25-29|62</v>
      </c>
      <c r="BH475" s="86">
        <v>8</v>
      </c>
      <c r="BI475" s="86" t="s">
        <v>48</v>
      </c>
    </row>
    <row r="476" spans="1:61">
      <c r="A476" s="87" t="s">
        <v>68</v>
      </c>
      <c r="B476" s="86">
        <v>2</v>
      </c>
      <c r="C476" s="86" t="str">
        <f t="shared" si="71"/>
        <v>55-64|2</v>
      </c>
      <c r="D476" s="86">
        <v>1</v>
      </c>
      <c r="E476" s="86" t="s">
        <v>41</v>
      </c>
      <c r="H476" s="87" t="s">
        <v>73</v>
      </c>
      <c r="I476" s="86">
        <v>27</v>
      </c>
      <c r="J476" s="86" t="str">
        <f t="shared" si="72"/>
        <v>85-90|27</v>
      </c>
      <c r="K476" s="86">
        <v>14</v>
      </c>
      <c r="L476" s="86" t="s">
        <v>54</v>
      </c>
      <c r="O476" s="87" t="s">
        <v>70</v>
      </c>
      <c r="P476" s="86">
        <v>30</v>
      </c>
      <c r="Q476" s="86" t="str">
        <f t="shared" si="73"/>
        <v>70-74|30</v>
      </c>
      <c r="R476" s="86">
        <v>13</v>
      </c>
      <c r="S476" s="86" t="s">
        <v>53</v>
      </c>
      <c r="AC476" s="87" t="s">
        <v>69</v>
      </c>
      <c r="AD476" s="86">
        <v>7</v>
      </c>
      <c r="AE476" s="86" t="str">
        <f t="shared" si="74"/>
        <v>65-69|7</v>
      </c>
      <c r="AF476" s="86">
        <v>3</v>
      </c>
      <c r="AG476" s="86" t="s">
        <v>43</v>
      </c>
      <c r="AQ476" s="87" t="s">
        <v>68</v>
      </c>
      <c r="AR476" s="86">
        <v>44</v>
      </c>
      <c r="AS476" s="86" t="str">
        <f t="shared" si="75"/>
        <v>55-64|44</v>
      </c>
      <c r="AT476" s="86">
        <v>17</v>
      </c>
      <c r="AU476" s="86" t="s">
        <v>57</v>
      </c>
      <c r="BE476" s="87" t="s">
        <v>64</v>
      </c>
      <c r="BF476" s="86">
        <v>63</v>
      </c>
      <c r="BG476" s="86" t="str">
        <f t="shared" si="76"/>
        <v>25-29|63</v>
      </c>
      <c r="BH476" s="86">
        <v>8</v>
      </c>
      <c r="BI476" s="86" t="s">
        <v>48</v>
      </c>
    </row>
    <row r="477" spans="1:61">
      <c r="A477" s="87" t="s">
        <v>68</v>
      </c>
      <c r="B477" s="86">
        <v>3</v>
      </c>
      <c r="C477" s="86" t="str">
        <f t="shared" si="71"/>
        <v>55-64|3</v>
      </c>
      <c r="D477" s="86">
        <v>1</v>
      </c>
      <c r="E477" s="86" t="s">
        <v>41</v>
      </c>
      <c r="H477" s="87" t="s">
        <v>73</v>
      </c>
      <c r="I477" s="86">
        <v>28</v>
      </c>
      <c r="J477" s="86" t="str">
        <f t="shared" si="72"/>
        <v>85-90|28</v>
      </c>
      <c r="K477" s="86">
        <v>14</v>
      </c>
      <c r="L477" s="86" t="s">
        <v>54</v>
      </c>
      <c r="O477" s="87" t="s">
        <v>70</v>
      </c>
      <c r="P477" s="86">
        <v>31</v>
      </c>
      <c r="Q477" s="86" t="str">
        <f t="shared" si="73"/>
        <v>70-74|31</v>
      </c>
      <c r="R477" s="86">
        <v>13</v>
      </c>
      <c r="S477" s="86" t="s">
        <v>53</v>
      </c>
      <c r="AC477" s="87" t="s">
        <v>69</v>
      </c>
      <c r="AD477" s="86">
        <v>8</v>
      </c>
      <c r="AE477" s="86" t="str">
        <f t="shared" si="74"/>
        <v>65-69|8</v>
      </c>
      <c r="AF477" s="86">
        <v>3</v>
      </c>
      <c r="AG477" s="86" t="s">
        <v>43</v>
      </c>
      <c r="AQ477" s="87" t="s">
        <v>68</v>
      </c>
      <c r="AR477" s="86">
        <v>45</v>
      </c>
      <c r="AS477" s="86" t="str">
        <f t="shared" si="75"/>
        <v>55-64|45</v>
      </c>
      <c r="AT477" s="86">
        <v>17</v>
      </c>
      <c r="AU477" s="86" t="s">
        <v>57</v>
      </c>
      <c r="BE477" s="87" t="s">
        <v>64</v>
      </c>
      <c r="BF477" s="86">
        <v>64</v>
      </c>
      <c r="BG477" s="86" t="str">
        <f t="shared" si="76"/>
        <v>25-29|64</v>
      </c>
      <c r="BH477" s="86">
        <v>8</v>
      </c>
      <c r="BI477" s="86" t="s">
        <v>48</v>
      </c>
    </row>
    <row r="478" spans="1:61">
      <c r="A478" s="87" t="s">
        <v>68</v>
      </c>
      <c r="B478" s="86">
        <v>4</v>
      </c>
      <c r="C478" s="86" t="str">
        <f t="shared" si="71"/>
        <v>55-64|4</v>
      </c>
      <c r="D478" s="86">
        <v>2</v>
      </c>
      <c r="E478" s="86" t="s">
        <v>42</v>
      </c>
      <c r="H478" s="87" t="s">
        <v>73</v>
      </c>
      <c r="I478" s="86">
        <v>29</v>
      </c>
      <c r="J478" s="86" t="str">
        <f t="shared" si="72"/>
        <v>85-90|29</v>
      </c>
      <c r="K478" s="86">
        <v>15</v>
      </c>
      <c r="L478" s="86" t="s">
        <v>55</v>
      </c>
      <c r="O478" s="87" t="s">
        <v>70</v>
      </c>
      <c r="P478" s="86">
        <v>32</v>
      </c>
      <c r="Q478" s="86" t="str">
        <f t="shared" si="73"/>
        <v>70-74|32</v>
      </c>
      <c r="R478" s="86">
        <v>14</v>
      </c>
      <c r="S478" s="86" t="s">
        <v>54</v>
      </c>
      <c r="AC478" s="87" t="s">
        <v>69</v>
      </c>
      <c r="AD478" s="86">
        <v>9</v>
      </c>
      <c r="AE478" s="86" t="str">
        <f t="shared" si="74"/>
        <v>65-69|9</v>
      </c>
      <c r="AF478" s="86">
        <v>3</v>
      </c>
      <c r="AG478" s="86" t="s">
        <v>43</v>
      </c>
      <c r="AQ478" s="87" t="s">
        <v>68</v>
      </c>
      <c r="AR478" s="86">
        <v>46</v>
      </c>
      <c r="AS478" s="86" t="str">
        <f t="shared" si="75"/>
        <v>55-64|46</v>
      </c>
      <c r="AT478" s="86">
        <v>18</v>
      </c>
      <c r="AU478" s="86" t="s">
        <v>58</v>
      </c>
      <c r="BE478" s="87" t="s">
        <v>64</v>
      </c>
      <c r="BF478" s="86">
        <v>65</v>
      </c>
      <c r="BG478" s="86" t="str">
        <f t="shared" si="76"/>
        <v>25-29|65</v>
      </c>
      <c r="BH478" s="86">
        <v>9</v>
      </c>
      <c r="BI478" s="89" t="s">
        <v>49</v>
      </c>
    </row>
    <row r="479" spans="1:61">
      <c r="A479" s="87" t="s">
        <v>68</v>
      </c>
      <c r="B479" s="86">
        <v>5</v>
      </c>
      <c r="C479" s="86" t="str">
        <f t="shared" si="71"/>
        <v>55-64|5</v>
      </c>
      <c r="D479" s="86">
        <v>2</v>
      </c>
      <c r="E479" s="86" t="s">
        <v>42</v>
      </c>
      <c r="H479" s="87" t="s">
        <v>73</v>
      </c>
      <c r="I479" s="86">
        <v>30</v>
      </c>
      <c r="J479" s="86" t="str">
        <f t="shared" si="72"/>
        <v>85-90|30</v>
      </c>
      <c r="K479" s="86">
        <v>16</v>
      </c>
      <c r="L479" s="86" t="s">
        <v>56</v>
      </c>
      <c r="O479" s="87" t="s">
        <v>70</v>
      </c>
      <c r="P479" s="86">
        <v>33</v>
      </c>
      <c r="Q479" s="86" t="str">
        <f t="shared" si="73"/>
        <v>70-74|33</v>
      </c>
      <c r="R479" s="86">
        <v>14</v>
      </c>
      <c r="S479" s="86" t="s">
        <v>54</v>
      </c>
      <c r="AC479" s="87" t="s">
        <v>69</v>
      </c>
      <c r="AD479" s="86">
        <v>10</v>
      </c>
      <c r="AE479" s="86" t="str">
        <f t="shared" si="74"/>
        <v>65-69|10</v>
      </c>
      <c r="AF479" s="86">
        <v>4</v>
      </c>
      <c r="AG479" s="86" t="s">
        <v>44</v>
      </c>
      <c r="AQ479" s="87" t="s">
        <v>68</v>
      </c>
      <c r="AR479" s="86">
        <v>47</v>
      </c>
      <c r="AS479" s="86" t="str">
        <f t="shared" si="75"/>
        <v>55-64|47</v>
      </c>
      <c r="AT479" s="86">
        <v>18</v>
      </c>
      <c r="AU479" s="86" t="s">
        <v>58</v>
      </c>
      <c r="BE479" s="87" t="s">
        <v>64</v>
      </c>
      <c r="BF479" s="86">
        <v>66</v>
      </c>
      <c r="BG479" s="86" t="str">
        <f t="shared" si="76"/>
        <v>25-29|66</v>
      </c>
      <c r="BH479" s="86">
        <v>9</v>
      </c>
      <c r="BI479" s="89" t="s">
        <v>49</v>
      </c>
    </row>
    <row r="480" spans="1:61">
      <c r="A480" s="87" t="s">
        <v>68</v>
      </c>
      <c r="B480" s="86">
        <v>6</v>
      </c>
      <c r="C480" s="86" t="str">
        <f t="shared" si="71"/>
        <v>55-64|6</v>
      </c>
      <c r="D480" s="86">
        <v>2</v>
      </c>
      <c r="E480" s="86" t="s">
        <v>42</v>
      </c>
      <c r="H480" s="87" t="s">
        <v>73</v>
      </c>
      <c r="I480" s="86">
        <v>31</v>
      </c>
      <c r="J480" s="86" t="str">
        <f t="shared" si="72"/>
        <v>85-90|31</v>
      </c>
      <c r="K480" s="86">
        <v>17</v>
      </c>
      <c r="L480" s="86" t="s">
        <v>57</v>
      </c>
      <c r="O480" s="87" t="s">
        <v>70</v>
      </c>
      <c r="P480" s="86">
        <v>34</v>
      </c>
      <c r="Q480" s="86" t="str">
        <f t="shared" si="73"/>
        <v>70-74|34</v>
      </c>
      <c r="R480" s="86">
        <v>15</v>
      </c>
      <c r="S480" s="86" t="s">
        <v>55</v>
      </c>
      <c r="AC480" s="87" t="s">
        <v>69</v>
      </c>
      <c r="AD480" s="86">
        <v>11</v>
      </c>
      <c r="AE480" s="86" t="str">
        <f t="shared" si="74"/>
        <v>65-69|11</v>
      </c>
      <c r="AF480" s="86">
        <v>4</v>
      </c>
      <c r="AG480" s="86" t="s">
        <v>44</v>
      </c>
      <c r="AQ480" s="87" t="s">
        <v>68</v>
      </c>
      <c r="AR480" s="86">
        <v>48</v>
      </c>
      <c r="AS480" s="86" t="str">
        <f t="shared" si="75"/>
        <v>55-64|48</v>
      </c>
      <c r="AT480" s="86">
        <v>19</v>
      </c>
      <c r="AU480" s="86" t="s">
        <v>59</v>
      </c>
      <c r="BE480" s="87" t="s">
        <v>64</v>
      </c>
      <c r="BF480" s="86">
        <v>67</v>
      </c>
      <c r="BG480" s="86" t="str">
        <f t="shared" si="76"/>
        <v>25-29|67</v>
      </c>
      <c r="BH480" s="86">
        <v>9</v>
      </c>
      <c r="BI480" s="89" t="s">
        <v>49</v>
      </c>
    </row>
    <row r="481" spans="1:61">
      <c r="A481" s="87" t="s">
        <v>68</v>
      </c>
      <c r="B481" s="86">
        <v>7</v>
      </c>
      <c r="C481" s="86" t="str">
        <f t="shared" si="71"/>
        <v>55-64|7</v>
      </c>
      <c r="D481" s="86">
        <v>3</v>
      </c>
      <c r="E481" s="86" t="s">
        <v>43</v>
      </c>
      <c r="H481" s="87" t="s">
        <v>73</v>
      </c>
      <c r="I481" s="86">
        <v>32</v>
      </c>
      <c r="J481" s="86" t="str">
        <f t="shared" si="72"/>
        <v>85-90|32</v>
      </c>
      <c r="K481" s="86">
        <v>18</v>
      </c>
      <c r="L481" s="86" t="s">
        <v>58</v>
      </c>
      <c r="O481" s="87" t="s">
        <v>70</v>
      </c>
      <c r="P481" s="86">
        <v>35</v>
      </c>
      <c r="Q481" s="86" t="str">
        <f t="shared" si="73"/>
        <v>70-74|35</v>
      </c>
      <c r="R481" s="86">
        <v>15</v>
      </c>
      <c r="S481" s="86" t="s">
        <v>55</v>
      </c>
      <c r="AC481" s="87" t="s">
        <v>69</v>
      </c>
      <c r="AD481" s="86">
        <v>12</v>
      </c>
      <c r="AE481" s="86" t="str">
        <f t="shared" si="74"/>
        <v>65-69|12</v>
      </c>
      <c r="AF481" s="86">
        <v>4</v>
      </c>
      <c r="AG481" s="86" t="s">
        <v>44</v>
      </c>
      <c r="AQ481" s="87" t="s">
        <v>68</v>
      </c>
      <c r="AR481" s="86">
        <v>49</v>
      </c>
      <c r="AS481" s="86" t="str">
        <f t="shared" si="75"/>
        <v>55-64|49</v>
      </c>
      <c r="AT481" s="86">
        <v>19</v>
      </c>
      <c r="AU481" s="86" t="s">
        <v>59</v>
      </c>
      <c r="BE481" s="87" t="s">
        <v>64</v>
      </c>
      <c r="BF481" s="86">
        <v>68</v>
      </c>
      <c r="BG481" s="86" t="str">
        <f t="shared" si="76"/>
        <v>25-29|68</v>
      </c>
      <c r="BH481" s="86">
        <v>9</v>
      </c>
      <c r="BI481" s="89" t="s">
        <v>49</v>
      </c>
    </row>
    <row r="482" spans="1:61">
      <c r="A482" s="87" t="s">
        <v>68</v>
      </c>
      <c r="B482" s="86">
        <v>8</v>
      </c>
      <c r="C482" s="86" t="str">
        <f t="shared" si="71"/>
        <v>55-64|8</v>
      </c>
      <c r="D482" s="86">
        <v>3</v>
      </c>
      <c r="E482" s="86" t="s">
        <v>43</v>
      </c>
      <c r="H482" s="87" t="s">
        <v>73</v>
      </c>
      <c r="I482" s="86">
        <v>33</v>
      </c>
      <c r="J482" s="86" t="str">
        <f t="shared" si="72"/>
        <v>85-90|33</v>
      </c>
      <c r="K482" s="86">
        <v>18</v>
      </c>
      <c r="L482" s="86" t="s">
        <v>58</v>
      </c>
      <c r="O482" s="87" t="s">
        <v>70</v>
      </c>
      <c r="P482" s="86">
        <v>36</v>
      </c>
      <c r="Q482" s="86" t="str">
        <f t="shared" si="73"/>
        <v>70-74|36</v>
      </c>
      <c r="R482" s="86">
        <v>16</v>
      </c>
      <c r="S482" s="86" t="s">
        <v>56</v>
      </c>
      <c r="AC482" s="87" t="s">
        <v>69</v>
      </c>
      <c r="AD482" s="86">
        <v>13</v>
      </c>
      <c r="AE482" s="86" t="str">
        <f t="shared" si="74"/>
        <v>65-69|13</v>
      </c>
      <c r="AF482" s="86">
        <v>4</v>
      </c>
      <c r="AG482" s="86" t="s">
        <v>44</v>
      </c>
      <c r="AQ482" s="87" t="s">
        <v>68</v>
      </c>
      <c r="AR482" s="86">
        <v>50</v>
      </c>
      <c r="AS482" s="86" t="str">
        <f t="shared" si="75"/>
        <v>55-64|50</v>
      </c>
      <c r="AT482" s="86">
        <v>19</v>
      </c>
      <c r="AU482" s="86" t="s">
        <v>59</v>
      </c>
      <c r="BE482" s="87" t="s">
        <v>64</v>
      </c>
      <c r="BF482" s="86">
        <v>69</v>
      </c>
      <c r="BG482" s="86" t="str">
        <f t="shared" si="76"/>
        <v>25-29|69</v>
      </c>
      <c r="BH482" s="86">
        <v>9</v>
      </c>
      <c r="BI482" s="89" t="s">
        <v>49</v>
      </c>
    </row>
    <row r="483" spans="1:61">
      <c r="A483" s="87" t="s">
        <v>68</v>
      </c>
      <c r="B483" s="86">
        <v>9</v>
      </c>
      <c r="C483" s="86" t="str">
        <f t="shared" si="71"/>
        <v>55-64|9</v>
      </c>
      <c r="D483" s="86">
        <v>3</v>
      </c>
      <c r="E483" s="86" t="s">
        <v>43</v>
      </c>
      <c r="H483" s="87" t="s">
        <v>73</v>
      </c>
      <c r="I483" s="86">
        <v>34</v>
      </c>
      <c r="J483" s="86" t="str">
        <f t="shared" si="72"/>
        <v>85-90|34</v>
      </c>
      <c r="K483" s="86">
        <v>19</v>
      </c>
      <c r="L483" s="86" t="s">
        <v>59</v>
      </c>
      <c r="O483" s="87" t="s">
        <v>70</v>
      </c>
      <c r="P483" s="86">
        <v>37</v>
      </c>
      <c r="Q483" s="86" t="str">
        <f t="shared" si="73"/>
        <v>70-74|37</v>
      </c>
      <c r="R483" s="86">
        <v>16</v>
      </c>
      <c r="S483" s="86" t="s">
        <v>56</v>
      </c>
      <c r="AC483" s="87" t="s">
        <v>69</v>
      </c>
      <c r="AD483" s="86">
        <v>14</v>
      </c>
      <c r="AE483" s="86" t="str">
        <f t="shared" si="74"/>
        <v>65-69|14</v>
      </c>
      <c r="AF483" s="86">
        <v>4</v>
      </c>
      <c r="AG483" s="86" t="s">
        <v>44</v>
      </c>
      <c r="AQ483" s="87" t="s">
        <v>68</v>
      </c>
      <c r="AR483" s="86">
        <v>51</v>
      </c>
      <c r="AS483" s="86" t="str">
        <f t="shared" si="75"/>
        <v>55-64|51</v>
      </c>
      <c r="AT483" s="86">
        <v>19</v>
      </c>
      <c r="AU483" s="86" t="s">
        <v>59</v>
      </c>
      <c r="BE483" s="87" t="s">
        <v>64</v>
      </c>
      <c r="BF483" s="86">
        <v>70</v>
      </c>
      <c r="BG483" s="86" t="str">
        <f t="shared" si="76"/>
        <v>25-29|70</v>
      </c>
      <c r="BH483" s="86">
        <v>9</v>
      </c>
      <c r="BI483" s="89" t="s">
        <v>49</v>
      </c>
    </row>
    <row r="484" spans="1:61">
      <c r="A484" s="87" t="s">
        <v>68</v>
      </c>
      <c r="B484" s="86">
        <v>10</v>
      </c>
      <c r="C484" s="86" t="str">
        <f t="shared" si="71"/>
        <v>55-64|10</v>
      </c>
      <c r="D484" s="86">
        <v>3</v>
      </c>
      <c r="E484" s="86" t="s">
        <v>43</v>
      </c>
      <c r="H484" s="87" t="s">
        <v>73</v>
      </c>
      <c r="I484" s="86">
        <v>35</v>
      </c>
      <c r="J484" s="86" t="str">
        <f t="shared" si="72"/>
        <v>85-90|35</v>
      </c>
      <c r="K484" s="86">
        <v>19</v>
      </c>
      <c r="L484" s="86" t="s">
        <v>59</v>
      </c>
      <c r="O484" s="87" t="s">
        <v>70</v>
      </c>
      <c r="P484" s="86">
        <v>38</v>
      </c>
      <c r="Q484" s="86" t="str">
        <f t="shared" si="73"/>
        <v>70-74|38</v>
      </c>
      <c r="R484" s="86">
        <v>17</v>
      </c>
      <c r="S484" s="86" t="s">
        <v>57</v>
      </c>
      <c r="AC484" s="87" t="s">
        <v>69</v>
      </c>
      <c r="AD484" s="86">
        <v>15</v>
      </c>
      <c r="AE484" s="86" t="str">
        <f t="shared" si="74"/>
        <v>65-69|15</v>
      </c>
      <c r="AF484" s="86">
        <v>5</v>
      </c>
      <c r="AG484" s="89" t="s">
        <v>45</v>
      </c>
      <c r="AQ484" s="87" t="s">
        <v>68</v>
      </c>
      <c r="AR484" s="86">
        <v>52</v>
      </c>
      <c r="AS484" s="86" t="str">
        <f t="shared" si="75"/>
        <v>55-64|52</v>
      </c>
      <c r="AT484" s="86">
        <v>19</v>
      </c>
      <c r="AU484" s="86" t="s">
        <v>59</v>
      </c>
      <c r="BE484" s="87" t="s">
        <v>64</v>
      </c>
      <c r="BF484" s="86">
        <v>71</v>
      </c>
      <c r="BG484" s="86" t="str">
        <f t="shared" si="76"/>
        <v>25-29|71</v>
      </c>
      <c r="BH484" s="86">
        <v>10</v>
      </c>
      <c r="BI484" s="86" t="s">
        <v>50</v>
      </c>
    </row>
    <row r="485" spans="1:61">
      <c r="A485" s="87" t="s">
        <v>68</v>
      </c>
      <c r="B485" s="86">
        <v>11</v>
      </c>
      <c r="C485" s="86" t="str">
        <f t="shared" si="71"/>
        <v>55-64|11</v>
      </c>
      <c r="D485" s="86">
        <v>4</v>
      </c>
      <c r="E485" s="86" t="s">
        <v>44</v>
      </c>
      <c r="H485" s="87" t="s">
        <v>73</v>
      </c>
      <c r="I485" s="86">
        <v>36</v>
      </c>
      <c r="J485" s="86" t="str">
        <f t="shared" si="72"/>
        <v>85-90|36</v>
      </c>
      <c r="K485" s="86">
        <v>19</v>
      </c>
      <c r="L485" s="86" t="s">
        <v>59</v>
      </c>
      <c r="O485" s="87" t="s">
        <v>70</v>
      </c>
      <c r="P485" s="86">
        <v>39</v>
      </c>
      <c r="Q485" s="86" t="str">
        <f t="shared" si="73"/>
        <v>70-74|39</v>
      </c>
      <c r="R485" s="86">
        <v>17</v>
      </c>
      <c r="S485" s="86" t="s">
        <v>57</v>
      </c>
      <c r="AC485" s="87" t="s">
        <v>69</v>
      </c>
      <c r="AD485" s="86">
        <v>16</v>
      </c>
      <c r="AE485" s="86" t="str">
        <f t="shared" si="74"/>
        <v>65-69|16</v>
      </c>
      <c r="AF485" s="86">
        <v>5</v>
      </c>
      <c r="AG485" s="89" t="s">
        <v>45</v>
      </c>
      <c r="AQ485" s="87" t="s">
        <v>68</v>
      </c>
      <c r="AR485" s="86">
        <v>53</v>
      </c>
      <c r="AS485" s="86" t="str">
        <f t="shared" si="75"/>
        <v>55-64|53</v>
      </c>
      <c r="AT485" s="86">
        <v>19</v>
      </c>
      <c r="AU485" s="86" t="s">
        <v>59</v>
      </c>
      <c r="BE485" s="87" t="s">
        <v>64</v>
      </c>
      <c r="BF485" s="86">
        <v>72</v>
      </c>
      <c r="BG485" s="86" t="str">
        <f t="shared" si="76"/>
        <v>25-29|72</v>
      </c>
      <c r="BH485" s="86">
        <v>10</v>
      </c>
      <c r="BI485" s="86" t="s">
        <v>50</v>
      </c>
    </row>
    <row r="486" spans="1:61">
      <c r="A486" s="87" t="s">
        <v>68</v>
      </c>
      <c r="B486" s="86">
        <v>12</v>
      </c>
      <c r="C486" s="86" t="str">
        <f t="shared" si="71"/>
        <v>55-64|12</v>
      </c>
      <c r="D486" s="86">
        <v>4</v>
      </c>
      <c r="E486" s="86" t="s">
        <v>44</v>
      </c>
      <c r="O486" s="87" t="s">
        <v>70</v>
      </c>
      <c r="P486" s="86">
        <v>40</v>
      </c>
      <c r="Q486" s="86" t="str">
        <f t="shared" si="73"/>
        <v>70-74|40</v>
      </c>
      <c r="R486" s="86">
        <v>18</v>
      </c>
      <c r="S486" s="86" t="s">
        <v>58</v>
      </c>
      <c r="AC486" s="87" t="s">
        <v>69</v>
      </c>
      <c r="AD486" s="86">
        <v>17</v>
      </c>
      <c r="AE486" s="86" t="str">
        <f t="shared" si="74"/>
        <v>65-69|17</v>
      </c>
      <c r="AF486" s="86">
        <v>5</v>
      </c>
      <c r="AG486" s="89" t="s">
        <v>45</v>
      </c>
      <c r="AQ486" s="87" t="s">
        <v>68</v>
      </c>
      <c r="AR486" s="86">
        <v>54</v>
      </c>
      <c r="AS486" s="86" t="str">
        <f t="shared" si="75"/>
        <v>55-64|54</v>
      </c>
      <c r="AT486" s="86">
        <v>19</v>
      </c>
      <c r="AU486" s="86" t="s">
        <v>59</v>
      </c>
      <c r="BE486" s="87" t="s">
        <v>64</v>
      </c>
      <c r="BF486" s="86">
        <v>73</v>
      </c>
      <c r="BG486" s="86" t="str">
        <f t="shared" si="76"/>
        <v>25-29|73</v>
      </c>
      <c r="BH486" s="86">
        <v>10</v>
      </c>
      <c r="BI486" s="86" t="s">
        <v>50</v>
      </c>
    </row>
    <row r="487" spans="1:61">
      <c r="A487" s="87" t="s">
        <v>68</v>
      </c>
      <c r="B487" s="86">
        <v>13</v>
      </c>
      <c r="C487" s="86" t="str">
        <f t="shared" si="71"/>
        <v>55-64|13</v>
      </c>
      <c r="D487" s="86">
        <v>4</v>
      </c>
      <c r="E487" s="86" t="s">
        <v>44</v>
      </c>
      <c r="O487" s="87" t="s">
        <v>70</v>
      </c>
      <c r="P487" s="86">
        <v>41</v>
      </c>
      <c r="Q487" s="86" t="str">
        <f t="shared" si="73"/>
        <v>70-74|41</v>
      </c>
      <c r="R487" s="86">
        <v>18</v>
      </c>
      <c r="S487" s="86" t="s">
        <v>58</v>
      </c>
      <c r="AC487" s="87" t="s">
        <v>69</v>
      </c>
      <c r="AD487" s="86">
        <v>18</v>
      </c>
      <c r="AE487" s="86" t="str">
        <f t="shared" si="74"/>
        <v>65-69|18</v>
      </c>
      <c r="AF487" s="86">
        <v>5</v>
      </c>
      <c r="AG487" s="89" t="s">
        <v>45</v>
      </c>
      <c r="AQ487" s="87" t="s">
        <v>68</v>
      </c>
      <c r="AR487" s="86">
        <v>55</v>
      </c>
      <c r="AS487" s="86" t="str">
        <f t="shared" si="75"/>
        <v>55-64|55</v>
      </c>
      <c r="AT487" s="86">
        <v>19</v>
      </c>
      <c r="AU487" s="86" t="s">
        <v>59</v>
      </c>
      <c r="BE487" s="87" t="s">
        <v>64</v>
      </c>
      <c r="BF487" s="86">
        <v>74</v>
      </c>
      <c r="BG487" s="86" t="str">
        <f t="shared" si="76"/>
        <v>25-29|74</v>
      </c>
      <c r="BH487" s="86">
        <v>10</v>
      </c>
      <c r="BI487" s="86" t="s">
        <v>50</v>
      </c>
    </row>
    <row r="488" spans="1:61">
      <c r="A488" s="87" t="s">
        <v>68</v>
      </c>
      <c r="B488" s="86">
        <v>14</v>
      </c>
      <c r="C488" s="86" t="str">
        <f t="shared" si="71"/>
        <v>55-64|14</v>
      </c>
      <c r="D488" s="86">
        <v>4</v>
      </c>
      <c r="E488" s="86" t="s">
        <v>44</v>
      </c>
      <c r="O488" s="87" t="s">
        <v>70</v>
      </c>
      <c r="P488" s="86">
        <v>42</v>
      </c>
      <c r="Q488" s="86" t="str">
        <f t="shared" si="73"/>
        <v>70-74|42</v>
      </c>
      <c r="R488" s="86">
        <v>19</v>
      </c>
      <c r="S488" s="86" t="s">
        <v>59</v>
      </c>
      <c r="AC488" s="87" t="s">
        <v>69</v>
      </c>
      <c r="AD488" s="86">
        <v>19</v>
      </c>
      <c r="AE488" s="86" t="str">
        <f t="shared" si="74"/>
        <v>65-69|19</v>
      </c>
      <c r="AF488" s="86">
        <v>6</v>
      </c>
      <c r="AG488" s="86" t="s">
        <v>46</v>
      </c>
      <c r="AQ488" s="87" t="s">
        <v>68</v>
      </c>
      <c r="AR488" s="86">
        <v>56</v>
      </c>
      <c r="AS488" s="86" t="str">
        <f t="shared" si="75"/>
        <v>55-64|56</v>
      </c>
      <c r="AT488" s="86">
        <v>19</v>
      </c>
      <c r="AU488" s="86" t="s">
        <v>59</v>
      </c>
      <c r="BE488" s="87" t="s">
        <v>64</v>
      </c>
      <c r="BF488" s="86">
        <v>75</v>
      </c>
      <c r="BG488" s="86" t="str">
        <f t="shared" si="76"/>
        <v>25-29|75</v>
      </c>
      <c r="BH488" s="86">
        <v>10</v>
      </c>
      <c r="BI488" s="86" t="s">
        <v>50</v>
      </c>
    </row>
    <row r="489" spans="1:61">
      <c r="A489" s="87" t="s">
        <v>68</v>
      </c>
      <c r="B489" s="86">
        <v>15</v>
      </c>
      <c r="C489" s="86" t="str">
        <f t="shared" si="71"/>
        <v>55-64|15</v>
      </c>
      <c r="D489" s="86">
        <v>5</v>
      </c>
      <c r="E489" s="86" t="s">
        <v>45</v>
      </c>
      <c r="O489" s="87" t="s">
        <v>70</v>
      </c>
      <c r="P489" s="86">
        <v>43</v>
      </c>
      <c r="Q489" s="86" t="str">
        <f t="shared" si="73"/>
        <v>70-74|43</v>
      </c>
      <c r="R489" s="86">
        <v>19</v>
      </c>
      <c r="S489" s="86" t="s">
        <v>59</v>
      </c>
      <c r="AC489" s="87" t="s">
        <v>69</v>
      </c>
      <c r="AD489" s="86">
        <v>20</v>
      </c>
      <c r="AE489" s="86" t="str">
        <f t="shared" si="74"/>
        <v>65-69|20</v>
      </c>
      <c r="AF489" s="86">
        <v>6</v>
      </c>
      <c r="AG489" s="86" t="s">
        <v>46</v>
      </c>
      <c r="AQ489" s="87" t="s">
        <v>68</v>
      </c>
      <c r="AR489" s="86">
        <v>57</v>
      </c>
      <c r="AS489" s="86" t="str">
        <f t="shared" si="75"/>
        <v>55-64|57</v>
      </c>
      <c r="AT489" s="86">
        <v>19</v>
      </c>
      <c r="AU489" s="86" t="s">
        <v>59</v>
      </c>
      <c r="BE489" s="87" t="s">
        <v>64</v>
      </c>
      <c r="BF489" s="86">
        <v>76</v>
      </c>
      <c r="BG489" s="86" t="str">
        <f t="shared" si="76"/>
        <v>25-29|76</v>
      </c>
      <c r="BH489" s="86">
        <v>11</v>
      </c>
      <c r="BI489" s="86" t="s">
        <v>51</v>
      </c>
    </row>
    <row r="490" spans="1:61">
      <c r="A490" s="87" t="s">
        <v>68</v>
      </c>
      <c r="B490" s="86">
        <v>16</v>
      </c>
      <c r="C490" s="86" t="str">
        <f t="shared" si="71"/>
        <v>55-64|16</v>
      </c>
      <c r="D490" s="86">
        <v>5</v>
      </c>
      <c r="E490" s="86" t="s">
        <v>45</v>
      </c>
      <c r="O490" s="87" t="s">
        <v>70</v>
      </c>
      <c r="P490" s="86">
        <v>44</v>
      </c>
      <c r="Q490" s="86" t="str">
        <f t="shared" si="73"/>
        <v>70-74|44</v>
      </c>
      <c r="R490" s="86">
        <v>19</v>
      </c>
      <c r="S490" s="86" t="s">
        <v>59</v>
      </c>
      <c r="AC490" s="87" t="s">
        <v>69</v>
      </c>
      <c r="AD490" s="86">
        <v>21</v>
      </c>
      <c r="AE490" s="86" t="str">
        <f t="shared" si="74"/>
        <v>65-69|21</v>
      </c>
      <c r="AF490" s="86">
        <v>6</v>
      </c>
      <c r="AG490" s="86" t="s">
        <v>46</v>
      </c>
      <c r="AQ490" s="87" t="s">
        <v>68</v>
      </c>
      <c r="AR490" s="86">
        <v>58</v>
      </c>
      <c r="AS490" s="86" t="str">
        <f t="shared" si="75"/>
        <v>55-64|58</v>
      </c>
      <c r="AT490" s="86">
        <v>19</v>
      </c>
      <c r="AU490" s="86" t="s">
        <v>59</v>
      </c>
      <c r="BE490" s="87" t="s">
        <v>64</v>
      </c>
      <c r="BF490" s="86">
        <v>77</v>
      </c>
      <c r="BG490" s="86" t="str">
        <f t="shared" si="76"/>
        <v>25-29|77</v>
      </c>
      <c r="BH490" s="86">
        <v>11</v>
      </c>
      <c r="BI490" s="86" t="s">
        <v>51</v>
      </c>
    </row>
    <row r="491" spans="1:61">
      <c r="A491" s="87" t="s">
        <v>68</v>
      </c>
      <c r="B491" s="86">
        <v>17</v>
      </c>
      <c r="C491" s="86" t="str">
        <f t="shared" si="71"/>
        <v>55-64|17</v>
      </c>
      <c r="D491" s="86">
        <v>5</v>
      </c>
      <c r="E491" s="86" t="s">
        <v>45</v>
      </c>
      <c r="O491" s="87" t="s">
        <v>70</v>
      </c>
      <c r="P491" s="86">
        <v>45</v>
      </c>
      <c r="Q491" s="86" t="str">
        <f t="shared" si="73"/>
        <v>70-74|45</v>
      </c>
      <c r="R491" s="86">
        <v>19</v>
      </c>
      <c r="S491" s="86" t="s">
        <v>59</v>
      </c>
      <c r="AC491" s="87" t="s">
        <v>69</v>
      </c>
      <c r="AD491" s="86">
        <v>22</v>
      </c>
      <c r="AE491" s="86" t="str">
        <f t="shared" si="74"/>
        <v>65-69|22</v>
      </c>
      <c r="AF491" s="86">
        <v>6</v>
      </c>
      <c r="AG491" s="86" t="s">
        <v>46</v>
      </c>
      <c r="AQ491" s="87" t="s">
        <v>68</v>
      </c>
      <c r="AR491" s="86">
        <v>59</v>
      </c>
      <c r="AS491" s="86" t="str">
        <f t="shared" si="75"/>
        <v>55-64|59</v>
      </c>
      <c r="AT491" s="86">
        <v>19</v>
      </c>
      <c r="AU491" s="86" t="s">
        <v>59</v>
      </c>
      <c r="BE491" s="87" t="s">
        <v>64</v>
      </c>
      <c r="BF491" s="86">
        <v>78</v>
      </c>
      <c r="BG491" s="86" t="str">
        <f t="shared" si="76"/>
        <v>25-29|78</v>
      </c>
      <c r="BH491" s="86">
        <v>11</v>
      </c>
      <c r="BI491" s="86" t="s">
        <v>51</v>
      </c>
    </row>
    <row r="492" spans="1:61">
      <c r="A492" s="87" t="s">
        <v>68</v>
      </c>
      <c r="B492" s="86">
        <v>18</v>
      </c>
      <c r="C492" s="86" t="str">
        <f t="shared" si="71"/>
        <v>55-64|18</v>
      </c>
      <c r="D492" s="86">
        <v>5</v>
      </c>
      <c r="E492" s="86" t="s">
        <v>45</v>
      </c>
      <c r="O492" s="87" t="s">
        <v>70</v>
      </c>
      <c r="P492" s="86">
        <v>46</v>
      </c>
      <c r="Q492" s="86" t="str">
        <f t="shared" si="73"/>
        <v>70-74|46</v>
      </c>
      <c r="R492" s="86">
        <v>19</v>
      </c>
      <c r="S492" s="86" t="s">
        <v>59</v>
      </c>
      <c r="AC492" s="87" t="s">
        <v>69</v>
      </c>
      <c r="AD492" s="86">
        <v>23</v>
      </c>
      <c r="AE492" s="86" t="str">
        <f t="shared" si="74"/>
        <v>65-69|23</v>
      </c>
      <c r="AF492" s="86">
        <v>7</v>
      </c>
      <c r="AG492" s="86" t="s">
        <v>47</v>
      </c>
      <c r="AQ492" s="87" t="s">
        <v>68</v>
      </c>
      <c r="AR492" s="86">
        <v>60</v>
      </c>
      <c r="AS492" s="86" t="str">
        <f t="shared" si="75"/>
        <v>55-64|60</v>
      </c>
      <c r="AT492" s="86">
        <v>19</v>
      </c>
      <c r="AU492" s="86" t="s">
        <v>59</v>
      </c>
      <c r="BE492" s="87" t="s">
        <v>64</v>
      </c>
      <c r="BF492" s="86">
        <v>79</v>
      </c>
      <c r="BG492" s="86" t="str">
        <f t="shared" si="76"/>
        <v>25-29|79</v>
      </c>
      <c r="BH492" s="86">
        <v>11</v>
      </c>
      <c r="BI492" s="86" t="s">
        <v>51</v>
      </c>
    </row>
    <row r="493" spans="1:61">
      <c r="A493" s="87" t="s">
        <v>68</v>
      </c>
      <c r="B493" s="86">
        <v>19</v>
      </c>
      <c r="C493" s="86" t="str">
        <f t="shared" si="71"/>
        <v>55-64|19</v>
      </c>
      <c r="D493" s="86">
        <v>6</v>
      </c>
      <c r="E493" s="86" t="s">
        <v>46</v>
      </c>
      <c r="O493" s="87" t="s">
        <v>70</v>
      </c>
      <c r="P493" s="86">
        <v>47</v>
      </c>
      <c r="Q493" s="86" t="str">
        <f t="shared" si="73"/>
        <v>70-74|47</v>
      </c>
      <c r="R493" s="86">
        <v>19</v>
      </c>
      <c r="S493" s="86" t="s">
        <v>59</v>
      </c>
      <c r="AC493" s="87" t="s">
        <v>69</v>
      </c>
      <c r="AD493" s="86">
        <v>24</v>
      </c>
      <c r="AE493" s="86" t="str">
        <f t="shared" si="74"/>
        <v>65-69|24</v>
      </c>
      <c r="AF493" s="86">
        <v>7</v>
      </c>
      <c r="AG493" s="86" t="s">
        <v>47</v>
      </c>
      <c r="AQ493" s="93" t="s">
        <v>69</v>
      </c>
      <c r="AR493" s="86">
        <v>0</v>
      </c>
      <c r="AS493" s="86" t="str">
        <f t="shared" si="75"/>
        <v>65-69|0</v>
      </c>
      <c r="AT493" s="86">
        <v>1</v>
      </c>
      <c r="AU493" s="89" t="s">
        <v>41</v>
      </c>
      <c r="BE493" s="87" t="s">
        <v>64</v>
      </c>
      <c r="BF493" s="86">
        <v>80</v>
      </c>
      <c r="BG493" s="86" t="str">
        <f t="shared" si="76"/>
        <v>25-29|80</v>
      </c>
      <c r="BH493" s="86">
        <v>11</v>
      </c>
      <c r="BI493" s="86" t="s">
        <v>51</v>
      </c>
    </row>
    <row r="494" spans="1:61">
      <c r="A494" s="87" t="s">
        <v>68</v>
      </c>
      <c r="B494" s="86">
        <v>20</v>
      </c>
      <c r="C494" s="86" t="str">
        <f t="shared" si="71"/>
        <v>55-64|20</v>
      </c>
      <c r="D494" s="86">
        <v>6</v>
      </c>
      <c r="E494" s="86" t="s">
        <v>46</v>
      </c>
      <c r="O494" s="87" t="s">
        <v>70</v>
      </c>
      <c r="P494" s="86">
        <v>48</v>
      </c>
      <c r="Q494" s="86" t="str">
        <f t="shared" si="73"/>
        <v>70-74|48</v>
      </c>
      <c r="R494" s="86">
        <v>19</v>
      </c>
      <c r="S494" s="86" t="s">
        <v>59</v>
      </c>
      <c r="AC494" s="87" t="s">
        <v>69</v>
      </c>
      <c r="AD494" s="86">
        <v>25</v>
      </c>
      <c r="AE494" s="86" t="str">
        <f t="shared" si="74"/>
        <v>65-69|25</v>
      </c>
      <c r="AF494" s="86">
        <v>7</v>
      </c>
      <c r="AG494" s="86" t="s">
        <v>47</v>
      </c>
      <c r="AQ494" s="87" t="s">
        <v>69</v>
      </c>
      <c r="AR494" s="86">
        <v>1</v>
      </c>
      <c r="AS494" s="86" t="str">
        <f t="shared" si="75"/>
        <v>65-69|1</v>
      </c>
      <c r="AT494" s="86">
        <v>1</v>
      </c>
      <c r="AU494" s="89" t="s">
        <v>41</v>
      </c>
      <c r="BE494" s="87" t="s">
        <v>64</v>
      </c>
      <c r="BF494" s="86">
        <v>81</v>
      </c>
      <c r="BG494" s="86" t="str">
        <f t="shared" si="76"/>
        <v>25-29|81</v>
      </c>
      <c r="BH494" s="86">
        <v>12</v>
      </c>
      <c r="BI494" s="86" t="s">
        <v>52</v>
      </c>
    </row>
    <row r="495" spans="1:61">
      <c r="A495" s="87" t="s">
        <v>68</v>
      </c>
      <c r="B495" s="86">
        <v>21</v>
      </c>
      <c r="C495" s="86" t="str">
        <f t="shared" si="71"/>
        <v>55-64|21</v>
      </c>
      <c r="D495" s="86">
        <v>6</v>
      </c>
      <c r="E495" s="86" t="s">
        <v>46</v>
      </c>
      <c r="O495" s="93" t="s">
        <v>71</v>
      </c>
      <c r="P495" s="86">
        <v>0</v>
      </c>
      <c r="Q495" s="86" t="str">
        <f t="shared" si="73"/>
        <v>75-79|0</v>
      </c>
      <c r="R495" s="86">
        <v>1</v>
      </c>
      <c r="S495" s="86" t="s">
        <v>41</v>
      </c>
      <c r="AC495" s="87" t="s">
        <v>69</v>
      </c>
      <c r="AD495" s="86">
        <v>26</v>
      </c>
      <c r="AE495" s="86" t="str">
        <f t="shared" si="74"/>
        <v>65-69|26</v>
      </c>
      <c r="AF495" s="86">
        <v>7</v>
      </c>
      <c r="AG495" s="86" t="s">
        <v>47</v>
      </c>
      <c r="AQ495" s="87" t="s">
        <v>69</v>
      </c>
      <c r="AR495" s="86">
        <v>2</v>
      </c>
      <c r="AS495" s="86" t="str">
        <f t="shared" si="75"/>
        <v>65-69|2</v>
      </c>
      <c r="AT495" s="86">
        <v>1</v>
      </c>
      <c r="AU495" s="89" t="s">
        <v>41</v>
      </c>
      <c r="BE495" s="87" t="s">
        <v>64</v>
      </c>
      <c r="BF495" s="86">
        <v>82</v>
      </c>
      <c r="BG495" s="86" t="str">
        <f t="shared" si="76"/>
        <v>25-29|82</v>
      </c>
      <c r="BH495" s="86">
        <v>12</v>
      </c>
      <c r="BI495" s="86" t="s">
        <v>52</v>
      </c>
    </row>
    <row r="496" spans="1:61">
      <c r="A496" s="87" t="s">
        <v>68</v>
      </c>
      <c r="B496" s="86">
        <v>22</v>
      </c>
      <c r="C496" s="86" t="str">
        <f t="shared" si="71"/>
        <v>55-64|22</v>
      </c>
      <c r="D496" s="86">
        <v>6</v>
      </c>
      <c r="E496" s="86" t="s">
        <v>46</v>
      </c>
      <c r="O496" s="87" t="s">
        <v>71</v>
      </c>
      <c r="P496" s="86">
        <v>1</v>
      </c>
      <c r="Q496" s="86" t="str">
        <f t="shared" si="73"/>
        <v>75-79|1</v>
      </c>
      <c r="R496" s="86">
        <v>1</v>
      </c>
      <c r="S496" s="86" t="s">
        <v>41</v>
      </c>
      <c r="AC496" s="87" t="s">
        <v>69</v>
      </c>
      <c r="AD496" s="86">
        <v>27</v>
      </c>
      <c r="AE496" s="86" t="str">
        <f t="shared" si="74"/>
        <v>65-69|27</v>
      </c>
      <c r="AF496" s="86">
        <v>7</v>
      </c>
      <c r="AG496" s="86" t="s">
        <v>47</v>
      </c>
      <c r="AQ496" s="87" t="s">
        <v>69</v>
      </c>
      <c r="AR496" s="86">
        <v>3</v>
      </c>
      <c r="AS496" s="86" t="str">
        <f t="shared" si="75"/>
        <v>65-69|3</v>
      </c>
      <c r="AT496" s="86">
        <v>1</v>
      </c>
      <c r="AU496" s="89" t="s">
        <v>41</v>
      </c>
      <c r="BE496" s="87" t="s">
        <v>64</v>
      </c>
      <c r="BF496" s="86">
        <v>83</v>
      </c>
      <c r="BG496" s="86" t="str">
        <f t="shared" si="76"/>
        <v>25-29|83</v>
      </c>
      <c r="BH496" s="86">
        <v>12</v>
      </c>
      <c r="BI496" s="86" t="s">
        <v>52</v>
      </c>
    </row>
    <row r="497" spans="1:61">
      <c r="A497" s="87" t="s">
        <v>68</v>
      </c>
      <c r="B497" s="86">
        <v>23</v>
      </c>
      <c r="C497" s="86" t="str">
        <f t="shared" si="71"/>
        <v>55-64|23</v>
      </c>
      <c r="D497" s="86">
        <v>7</v>
      </c>
      <c r="E497" s="86" t="s">
        <v>47</v>
      </c>
      <c r="O497" s="87" t="s">
        <v>71</v>
      </c>
      <c r="P497" s="86">
        <v>2</v>
      </c>
      <c r="Q497" s="86" t="str">
        <f t="shared" si="73"/>
        <v>75-79|2</v>
      </c>
      <c r="R497" s="86">
        <v>1</v>
      </c>
      <c r="S497" s="89" t="s">
        <v>41</v>
      </c>
      <c r="AC497" s="87" t="s">
        <v>69</v>
      </c>
      <c r="AD497" s="86">
        <v>28</v>
      </c>
      <c r="AE497" s="86" t="str">
        <f t="shared" si="74"/>
        <v>65-69|28</v>
      </c>
      <c r="AF497" s="86">
        <v>8</v>
      </c>
      <c r="AG497" s="86" t="s">
        <v>48</v>
      </c>
      <c r="AQ497" s="87" t="s">
        <v>69</v>
      </c>
      <c r="AR497" s="86">
        <v>4</v>
      </c>
      <c r="AS497" s="86" t="str">
        <f t="shared" si="75"/>
        <v>65-69|4</v>
      </c>
      <c r="AT497" s="86">
        <v>1</v>
      </c>
      <c r="AU497" s="89" t="s">
        <v>41</v>
      </c>
      <c r="BE497" s="87" t="s">
        <v>64</v>
      </c>
      <c r="BF497" s="86">
        <v>84</v>
      </c>
      <c r="BG497" s="86" t="str">
        <f t="shared" si="76"/>
        <v>25-29|84</v>
      </c>
      <c r="BH497" s="86">
        <v>12</v>
      </c>
      <c r="BI497" s="86" t="s">
        <v>52</v>
      </c>
    </row>
    <row r="498" spans="1:61">
      <c r="A498" s="87" t="s">
        <v>68</v>
      </c>
      <c r="B498" s="86">
        <v>24</v>
      </c>
      <c r="C498" s="86" t="str">
        <f t="shared" si="71"/>
        <v>55-64|24</v>
      </c>
      <c r="D498" s="86">
        <v>7</v>
      </c>
      <c r="E498" s="86" t="s">
        <v>47</v>
      </c>
      <c r="O498" s="87" t="s">
        <v>71</v>
      </c>
      <c r="P498" s="86">
        <v>3</v>
      </c>
      <c r="Q498" s="86" t="str">
        <f t="shared" si="73"/>
        <v>75-79|3</v>
      </c>
      <c r="R498" s="86">
        <v>1</v>
      </c>
      <c r="S498" s="89" t="s">
        <v>41</v>
      </c>
      <c r="AC498" s="87" t="s">
        <v>69</v>
      </c>
      <c r="AD498" s="86">
        <v>29</v>
      </c>
      <c r="AE498" s="86" t="str">
        <f t="shared" si="74"/>
        <v>65-69|29</v>
      </c>
      <c r="AF498" s="86">
        <v>8</v>
      </c>
      <c r="AG498" s="86" t="s">
        <v>48</v>
      </c>
      <c r="AQ498" s="87" t="s">
        <v>69</v>
      </c>
      <c r="AR498" s="86">
        <v>5</v>
      </c>
      <c r="AS498" s="86" t="str">
        <f t="shared" si="75"/>
        <v>65-69|5</v>
      </c>
      <c r="AT498" s="86">
        <v>1</v>
      </c>
      <c r="AU498" s="89" t="s">
        <v>41</v>
      </c>
      <c r="BE498" s="87" t="s">
        <v>64</v>
      </c>
      <c r="BF498" s="86">
        <v>85</v>
      </c>
      <c r="BG498" s="86" t="str">
        <f t="shared" si="76"/>
        <v>25-29|85</v>
      </c>
      <c r="BH498" s="86">
        <v>12</v>
      </c>
      <c r="BI498" s="86" t="s">
        <v>52</v>
      </c>
    </row>
    <row r="499" spans="1:61">
      <c r="A499" s="87" t="s">
        <v>68</v>
      </c>
      <c r="B499" s="86">
        <v>25</v>
      </c>
      <c r="C499" s="86" t="str">
        <f t="shared" si="71"/>
        <v>55-64|25</v>
      </c>
      <c r="D499" s="86">
        <v>7</v>
      </c>
      <c r="E499" s="86" t="s">
        <v>47</v>
      </c>
      <c r="O499" s="87" t="s">
        <v>71</v>
      </c>
      <c r="P499" s="86">
        <v>4</v>
      </c>
      <c r="Q499" s="86" t="str">
        <f t="shared" si="73"/>
        <v>75-79|4</v>
      </c>
      <c r="R499" s="86">
        <v>1</v>
      </c>
      <c r="S499" s="89" t="s">
        <v>41</v>
      </c>
      <c r="AC499" s="87" t="s">
        <v>69</v>
      </c>
      <c r="AD499" s="86">
        <v>30</v>
      </c>
      <c r="AE499" s="86" t="str">
        <f t="shared" si="74"/>
        <v>65-69|30</v>
      </c>
      <c r="AF499" s="86">
        <v>8</v>
      </c>
      <c r="AG499" s="86" t="s">
        <v>48</v>
      </c>
      <c r="AQ499" s="87" t="s">
        <v>69</v>
      </c>
      <c r="AR499" s="86">
        <v>6</v>
      </c>
      <c r="AS499" s="86" t="str">
        <f t="shared" si="75"/>
        <v>65-69|6</v>
      </c>
      <c r="AT499" s="86">
        <v>2</v>
      </c>
      <c r="AU499" s="86" t="s">
        <v>42</v>
      </c>
      <c r="BE499" s="87" t="s">
        <v>64</v>
      </c>
      <c r="BF499" s="86">
        <v>86</v>
      </c>
      <c r="BG499" s="86" t="str">
        <f t="shared" si="76"/>
        <v>25-29|86</v>
      </c>
      <c r="BH499" s="86">
        <v>12</v>
      </c>
      <c r="BI499" s="86" t="s">
        <v>52</v>
      </c>
    </row>
    <row r="500" spans="1:61">
      <c r="A500" s="87" t="s">
        <v>68</v>
      </c>
      <c r="B500" s="86">
        <v>26</v>
      </c>
      <c r="C500" s="86" t="str">
        <f t="shared" si="71"/>
        <v>55-64|26</v>
      </c>
      <c r="D500" s="86">
        <v>8</v>
      </c>
      <c r="E500" s="86" t="s">
        <v>48</v>
      </c>
      <c r="O500" s="87" t="s">
        <v>71</v>
      </c>
      <c r="P500" s="86">
        <v>5</v>
      </c>
      <c r="Q500" s="86" t="str">
        <f t="shared" si="73"/>
        <v>75-79|5</v>
      </c>
      <c r="R500" s="86">
        <v>1</v>
      </c>
      <c r="S500" s="89" t="s">
        <v>41</v>
      </c>
      <c r="AC500" s="87" t="s">
        <v>69</v>
      </c>
      <c r="AD500" s="86">
        <v>31</v>
      </c>
      <c r="AE500" s="86" t="str">
        <f t="shared" si="74"/>
        <v>65-69|31</v>
      </c>
      <c r="AF500" s="86">
        <v>8</v>
      </c>
      <c r="AG500" s="86" t="s">
        <v>48</v>
      </c>
      <c r="AQ500" s="87" t="s">
        <v>69</v>
      </c>
      <c r="AR500" s="86">
        <v>7</v>
      </c>
      <c r="AS500" s="86" t="str">
        <f t="shared" si="75"/>
        <v>65-69|7</v>
      </c>
      <c r="AT500" s="86">
        <v>2</v>
      </c>
      <c r="AU500" s="86" t="s">
        <v>42</v>
      </c>
      <c r="BE500" s="87" t="s">
        <v>64</v>
      </c>
      <c r="BF500" s="86">
        <v>87</v>
      </c>
      <c r="BG500" s="86" t="str">
        <f t="shared" si="76"/>
        <v>25-29|87</v>
      </c>
      <c r="BH500" s="86">
        <v>13</v>
      </c>
      <c r="BI500" s="86" t="s">
        <v>53</v>
      </c>
    </row>
    <row r="501" spans="1:61">
      <c r="A501" s="87" t="s">
        <v>68</v>
      </c>
      <c r="B501" s="86">
        <v>27</v>
      </c>
      <c r="C501" s="86" t="str">
        <f t="shared" si="71"/>
        <v>55-64|27</v>
      </c>
      <c r="D501" s="86">
        <v>8</v>
      </c>
      <c r="E501" s="86" t="s">
        <v>48</v>
      </c>
      <c r="O501" s="87" t="s">
        <v>71</v>
      </c>
      <c r="P501" s="86">
        <v>6</v>
      </c>
      <c r="Q501" s="86" t="str">
        <f t="shared" si="73"/>
        <v>75-79|6</v>
      </c>
      <c r="R501" s="86">
        <v>1</v>
      </c>
      <c r="S501" s="89" t="s">
        <v>41</v>
      </c>
      <c r="AC501" s="87" t="s">
        <v>69</v>
      </c>
      <c r="AD501" s="86">
        <v>32</v>
      </c>
      <c r="AE501" s="86" t="str">
        <f t="shared" si="74"/>
        <v>65-69|32</v>
      </c>
      <c r="AF501" s="86">
        <v>9</v>
      </c>
      <c r="AG501" s="86" t="s">
        <v>49</v>
      </c>
      <c r="AQ501" s="87" t="s">
        <v>69</v>
      </c>
      <c r="AR501" s="86">
        <v>8</v>
      </c>
      <c r="AS501" s="86" t="str">
        <f t="shared" si="75"/>
        <v>65-69|8</v>
      </c>
      <c r="AT501" s="86">
        <v>3</v>
      </c>
      <c r="AU501" s="86" t="s">
        <v>43</v>
      </c>
      <c r="BE501" s="87" t="s">
        <v>64</v>
      </c>
      <c r="BF501" s="86">
        <v>88</v>
      </c>
      <c r="BG501" s="86" t="str">
        <f t="shared" si="76"/>
        <v>25-29|88</v>
      </c>
      <c r="BH501" s="86">
        <v>13</v>
      </c>
      <c r="BI501" s="86" t="s">
        <v>53</v>
      </c>
    </row>
    <row r="502" spans="1:61">
      <c r="A502" s="87" t="s">
        <v>68</v>
      </c>
      <c r="B502" s="86">
        <v>28</v>
      </c>
      <c r="C502" s="86" t="str">
        <f t="shared" si="71"/>
        <v>55-64|28</v>
      </c>
      <c r="D502" s="86">
        <v>8</v>
      </c>
      <c r="E502" s="86" t="s">
        <v>48</v>
      </c>
      <c r="O502" s="87" t="s">
        <v>71</v>
      </c>
      <c r="P502" s="86">
        <v>7</v>
      </c>
      <c r="Q502" s="86" t="str">
        <f t="shared" si="73"/>
        <v>75-79|7</v>
      </c>
      <c r="R502" s="86">
        <v>1</v>
      </c>
      <c r="S502" s="89" t="s">
        <v>41</v>
      </c>
      <c r="AC502" s="87" t="s">
        <v>69</v>
      </c>
      <c r="AD502" s="86">
        <v>33</v>
      </c>
      <c r="AE502" s="86" t="str">
        <f t="shared" si="74"/>
        <v>65-69|33</v>
      </c>
      <c r="AF502" s="86">
        <v>9</v>
      </c>
      <c r="AG502" s="86" t="s">
        <v>49</v>
      </c>
      <c r="AQ502" s="87" t="s">
        <v>69</v>
      </c>
      <c r="AR502" s="86">
        <v>9</v>
      </c>
      <c r="AS502" s="86" t="str">
        <f t="shared" si="75"/>
        <v>65-69|9</v>
      </c>
      <c r="AT502" s="86">
        <v>3</v>
      </c>
      <c r="AU502" s="86" t="s">
        <v>43</v>
      </c>
      <c r="BE502" s="87" t="s">
        <v>64</v>
      </c>
      <c r="BF502" s="86">
        <v>89</v>
      </c>
      <c r="BG502" s="86" t="str">
        <f t="shared" si="76"/>
        <v>25-29|89</v>
      </c>
      <c r="BH502" s="86">
        <v>13</v>
      </c>
      <c r="BI502" s="86" t="s">
        <v>53</v>
      </c>
    </row>
    <row r="503" spans="1:61">
      <c r="A503" s="87" t="s">
        <v>68</v>
      </c>
      <c r="B503" s="86">
        <v>29</v>
      </c>
      <c r="C503" s="86" t="str">
        <f t="shared" si="71"/>
        <v>55-64|29</v>
      </c>
      <c r="D503" s="86">
        <v>8</v>
      </c>
      <c r="E503" s="86" t="s">
        <v>48</v>
      </c>
      <c r="O503" s="87" t="s">
        <v>71</v>
      </c>
      <c r="P503" s="86">
        <v>8</v>
      </c>
      <c r="Q503" s="86" t="str">
        <f t="shared" si="73"/>
        <v>75-79|8</v>
      </c>
      <c r="R503" s="86">
        <v>1</v>
      </c>
      <c r="S503" s="89" t="s">
        <v>41</v>
      </c>
      <c r="AC503" s="87" t="s">
        <v>69</v>
      </c>
      <c r="AD503" s="86">
        <v>34</v>
      </c>
      <c r="AE503" s="86" t="str">
        <f t="shared" si="74"/>
        <v>65-69|34</v>
      </c>
      <c r="AF503" s="86">
        <v>9</v>
      </c>
      <c r="AG503" s="86" t="s">
        <v>49</v>
      </c>
      <c r="AQ503" s="87" t="s">
        <v>69</v>
      </c>
      <c r="AR503" s="86">
        <v>10</v>
      </c>
      <c r="AS503" s="86" t="str">
        <f t="shared" si="75"/>
        <v>65-69|10</v>
      </c>
      <c r="AT503" s="86">
        <v>3</v>
      </c>
      <c r="AU503" s="86" t="s">
        <v>43</v>
      </c>
      <c r="BE503" s="87" t="s">
        <v>64</v>
      </c>
      <c r="BF503" s="86">
        <v>90</v>
      </c>
      <c r="BG503" s="86" t="str">
        <f t="shared" si="76"/>
        <v>25-29|90</v>
      </c>
      <c r="BH503" s="86">
        <v>13</v>
      </c>
      <c r="BI503" s="86" t="s">
        <v>53</v>
      </c>
    </row>
    <row r="504" spans="1:61">
      <c r="A504" s="87" t="s">
        <v>68</v>
      </c>
      <c r="B504" s="86">
        <v>30</v>
      </c>
      <c r="C504" s="86" t="str">
        <f t="shared" si="71"/>
        <v>55-64|30</v>
      </c>
      <c r="D504" s="86">
        <v>8</v>
      </c>
      <c r="E504" s="89" t="s">
        <v>48</v>
      </c>
      <c r="O504" s="87" t="s">
        <v>71</v>
      </c>
      <c r="P504" s="86">
        <v>9</v>
      </c>
      <c r="Q504" s="86" t="str">
        <f t="shared" si="73"/>
        <v>75-79|9</v>
      </c>
      <c r="R504" s="86">
        <v>2</v>
      </c>
      <c r="S504" s="86" t="s">
        <v>42</v>
      </c>
      <c r="AC504" s="87" t="s">
        <v>69</v>
      </c>
      <c r="AD504" s="86">
        <v>35</v>
      </c>
      <c r="AE504" s="86" t="str">
        <f t="shared" si="74"/>
        <v>65-69|35</v>
      </c>
      <c r="AF504" s="86">
        <v>9</v>
      </c>
      <c r="AG504" s="86" t="s">
        <v>49</v>
      </c>
      <c r="AQ504" s="87" t="s">
        <v>69</v>
      </c>
      <c r="AR504" s="86">
        <v>11</v>
      </c>
      <c r="AS504" s="86" t="str">
        <f t="shared" si="75"/>
        <v>65-69|11</v>
      </c>
      <c r="AT504" s="86">
        <v>4</v>
      </c>
      <c r="AU504" s="86" t="s">
        <v>44</v>
      </c>
      <c r="BE504" s="87" t="s">
        <v>64</v>
      </c>
      <c r="BF504" s="86">
        <v>91</v>
      </c>
      <c r="BG504" s="86" t="str">
        <f t="shared" si="76"/>
        <v>25-29|91</v>
      </c>
      <c r="BH504" s="86">
        <v>13</v>
      </c>
      <c r="BI504" s="86" t="s">
        <v>53</v>
      </c>
    </row>
    <row r="505" spans="1:61">
      <c r="A505" s="87" t="s">
        <v>68</v>
      </c>
      <c r="B505" s="86">
        <v>31</v>
      </c>
      <c r="C505" s="86" t="str">
        <f t="shared" si="71"/>
        <v>55-64|31</v>
      </c>
      <c r="D505" s="86">
        <v>9</v>
      </c>
      <c r="E505" s="86" t="s">
        <v>49</v>
      </c>
      <c r="O505" s="87" t="s">
        <v>71</v>
      </c>
      <c r="P505" s="86">
        <v>10</v>
      </c>
      <c r="Q505" s="86" t="str">
        <f t="shared" si="73"/>
        <v>75-79|10</v>
      </c>
      <c r="R505" s="86">
        <v>2</v>
      </c>
      <c r="S505" s="86" t="s">
        <v>42</v>
      </c>
      <c r="AC505" s="87" t="s">
        <v>69</v>
      </c>
      <c r="AD505" s="86">
        <v>36</v>
      </c>
      <c r="AE505" s="86" t="str">
        <f t="shared" si="74"/>
        <v>65-69|36</v>
      </c>
      <c r="AF505" s="86">
        <v>10</v>
      </c>
      <c r="AG505" s="86" t="s">
        <v>50</v>
      </c>
      <c r="AQ505" s="87" t="s">
        <v>69</v>
      </c>
      <c r="AR505" s="86">
        <v>12</v>
      </c>
      <c r="AS505" s="86" t="str">
        <f t="shared" si="75"/>
        <v>65-69|12</v>
      </c>
      <c r="AT505" s="86">
        <v>4</v>
      </c>
      <c r="AU505" s="86" t="s">
        <v>44</v>
      </c>
      <c r="BE505" s="87" t="s">
        <v>64</v>
      </c>
      <c r="BF505" s="86">
        <v>92</v>
      </c>
      <c r="BG505" s="86" t="str">
        <f t="shared" si="76"/>
        <v>25-29|92</v>
      </c>
      <c r="BH505" s="86">
        <v>14</v>
      </c>
      <c r="BI505" s="89" t="s">
        <v>54</v>
      </c>
    </row>
    <row r="506" spans="1:61">
      <c r="A506" s="87" t="s">
        <v>68</v>
      </c>
      <c r="B506" s="86">
        <v>32</v>
      </c>
      <c r="C506" s="86" t="str">
        <f t="shared" si="71"/>
        <v>55-64|32</v>
      </c>
      <c r="D506" s="86">
        <v>9</v>
      </c>
      <c r="E506" s="86" t="s">
        <v>49</v>
      </c>
      <c r="O506" s="87" t="s">
        <v>71</v>
      </c>
      <c r="P506" s="86">
        <v>11</v>
      </c>
      <c r="Q506" s="86" t="str">
        <f t="shared" si="73"/>
        <v>75-79|11</v>
      </c>
      <c r="R506" s="86">
        <v>3</v>
      </c>
      <c r="S506" s="86" t="s">
        <v>43</v>
      </c>
      <c r="AC506" s="87" t="s">
        <v>69</v>
      </c>
      <c r="AD506" s="86">
        <v>37</v>
      </c>
      <c r="AE506" s="86" t="str">
        <f t="shared" si="74"/>
        <v>65-69|37</v>
      </c>
      <c r="AF506" s="86">
        <v>10</v>
      </c>
      <c r="AG506" s="86" t="s">
        <v>50</v>
      </c>
      <c r="AQ506" s="87" t="s">
        <v>69</v>
      </c>
      <c r="AR506" s="86">
        <v>13</v>
      </c>
      <c r="AS506" s="86" t="str">
        <f t="shared" si="75"/>
        <v>65-69|13</v>
      </c>
      <c r="AT506" s="86">
        <v>5</v>
      </c>
      <c r="AU506" s="86" t="s">
        <v>45</v>
      </c>
      <c r="BE506" s="87" t="s">
        <v>64</v>
      </c>
      <c r="BF506" s="86">
        <v>93</v>
      </c>
      <c r="BG506" s="86" t="str">
        <f t="shared" si="76"/>
        <v>25-29|93</v>
      </c>
      <c r="BH506" s="86">
        <v>14</v>
      </c>
      <c r="BI506" s="89" t="s">
        <v>54</v>
      </c>
    </row>
    <row r="507" spans="1:61">
      <c r="A507" s="87" t="s">
        <v>68</v>
      </c>
      <c r="B507" s="86">
        <v>33</v>
      </c>
      <c r="C507" s="86" t="str">
        <f t="shared" si="71"/>
        <v>55-64|33</v>
      </c>
      <c r="D507" s="86">
        <v>9</v>
      </c>
      <c r="E507" s="86" t="s">
        <v>49</v>
      </c>
      <c r="O507" s="87" t="s">
        <v>71</v>
      </c>
      <c r="P507" s="86">
        <v>12</v>
      </c>
      <c r="Q507" s="86" t="str">
        <f t="shared" si="73"/>
        <v>75-79|12</v>
      </c>
      <c r="R507" s="86">
        <v>3</v>
      </c>
      <c r="S507" s="86" t="s">
        <v>43</v>
      </c>
      <c r="AC507" s="87" t="s">
        <v>69</v>
      </c>
      <c r="AD507" s="86">
        <v>38</v>
      </c>
      <c r="AE507" s="86" t="str">
        <f t="shared" si="74"/>
        <v>65-69|38</v>
      </c>
      <c r="AF507" s="86">
        <v>10</v>
      </c>
      <c r="AG507" s="86" t="s">
        <v>50</v>
      </c>
      <c r="AQ507" s="87" t="s">
        <v>69</v>
      </c>
      <c r="AR507" s="86">
        <v>14</v>
      </c>
      <c r="AS507" s="86" t="str">
        <f t="shared" si="75"/>
        <v>65-69|14</v>
      </c>
      <c r="AT507" s="86">
        <v>5</v>
      </c>
      <c r="AU507" s="86" t="s">
        <v>45</v>
      </c>
      <c r="BE507" s="87" t="s">
        <v>64</v>
      </c>
      <c r="BF507" s="86">
        <v>94</v>
      </c>
      <c r="BG507" s="86" t="str">
        <f t="shared" si="76"/>
        <v>25-29|94</v>
      </c>
      <c r="BH507" s="86">
        <v>14</v>
      </c>
      <c r="BI507" s="89" t="s">
        <v>54</v>
      </c>
    </row>
    <row r="508" spans="1:61">
      <c r="A508" s="87" t="s">
        <v>68</v>
      </c>
      <c r="B508" s="86">
        <v>34</v>
      </c>
      <c r="C508" s="86" t="str">
        <f t="shared" si="71"/>
        <v>55-64|34</v>
      </c>
      <c r="D508" s="86">
        <v>10</v>
      </c>
      <c r="E508" s="86" t="s">
        <v>50</v>
      </c>
      <c r="O508" s="87" t="s">
        <v>71</v>
      </c>
      <c r="P508" s="86">
        <v>13</v>
      </c>
      <c r="Q508" s="86" t="str">
        <f t="shared" si="73"/>
        <v>75-79|13</v>
      </c>
      <c r="R508" s="86">
        <v>4</v>
      </c>
      <c r="S508" s="86" t="s">
        <v>44</v>
      </c>
      <c r="AC508" s="87" t="s">
        <v>69</v>
      </c>
      <c r="AD508" s="86">
        <v>39</v>
      </c>
      <c r="AE508" s="86" t="str">
        <f t="shared" si="74"/>
        <v>65-69|39</v>
      </c>
      <c r="AF508" s="86">
        <v>10</v>
      </c>
      <c r="AG508" s="86" t="s">
        <v>50</v>
      </c>
      <c r="AQ508" s="87" t="s">
        <v>69</v>
      </c>
      <c r="AR508" s="86">
        <v>15</v>
      </c>
      <c r="AS508" s="86" t="str">
        <f t="shared" si="75"/>
        <v>65-69|15</v>
      </c>
      <c r="AT508" s="86">
        <v>5</v>
      </c>
      <c r="AU508" s="86" t="s">
        <v>45</v>
      </c>
      <c r="BE508" s="87" t="s">
        <v>64</v>
      </c>
      <c r="BF508" s="86">
        <v>95</v>
      </c>
      <c r="BG508" s="86" t="str">
        <f t="shared" si="76"/>
        <v>25-29|95</v>
      </c>
      <c r="BH508" s="86">
        <v>14</v>
      </c>
      <c r="BI508" s="89" t="s">
        <v>54</v>
      </c>
    </row>
    <row r="509" spans="1:61">
      <c r="A509" s="87" t="s">
        <v>68</v>
      </c>
      <c r="B509" s="86">
        <v>35</v>
      </c>
      <c r="C509" s="86" t="str">
        <f t="shared" si="71"/>
        <v>55-64|35</v>
      </c>
      <c r="D509" s="86">
        <v>10</v>
      </c>
      <c r="E509" s="86" t="s">
        <v>50</v>
      </c>
      <c r="O509" s="87" t="s">
        <v>71</v>
      </c>
      <c r="P509" s="86">
        <v>14</v>
      </c>
      <c r="Q509" s="86" t="str">
        <f t="shared" si="73"/>
        <v>75-79|14</v>
      </c>
      <c r="R509" s="86">
        <v>4</v>
      </c>
      <c r="S509" s="86" t="s">
        <v>44</v>
      </c>
      <c r="AC509" s="87" t="s">
        <v>69</v>
      </c>
      <c r="AD509" s="86">
        <v>40</v>
      </c>
      <c r="AE509" s="86" t="str">
        <f t="shared" si="74"/>
        <v>65-69|40</v>
      </c>
      <c r="AF509" s="86">
        <v>11</v>
      </c>
      <c r="AG509" s="86" t="s">
        <v>51</v>
      </c>
      <c r="AQ509" s="87" t="s">
        <v>69</v>
      </c>
      <c r="AR509" s="86">
        <v>16</v>
      </c>
      <c r="AS509" s="86" t="str">
        <f t="shared" si="75"/>
        <v>65-69|16</v>
      </c>
      <c r="AT509" s="86">
        <v>6</v>
      </c>
      <c r="AU509" s="86" t="s">
        <v>46</v>
      </c>
      <c r="BE509" s="87" t="s">
        <v>64</v>
      </c>
      <c r="BF509" s="86">
        <v>96</v>
      </c>
      <c r="BG509" s="86" t="str">
        <f t="shared" si="76"/>
        <v>25-29|96</v>
      </c>
      <c r="BH509" s="86">
        <v>15</v>
      </c>
      <c r="BI509" s="86" t="s">
        <v>55</v>
      </c>
    </row>
    <row r="510" spans="1:61">
      <c r="A510" s="87" t="s">
        <v>68</v>
      </c>
      <c r="B510" s="86">
        <v>36</v>
      </c>
      <c r="C510" s="86" t="str">
        <f t="shared" si="71"/>
        <v>55-64|36</v>
      </c>
      <c r="D510" s="86">
        <v>10</v>
      </c>
      <c r="E510" s="86" t="s">
        <v>50</v>
      </c>
      <c r="O510" s="87" t="s">
        <v>71</v>
      </c>
      <c r="P510" s="86">
        <v>15</v>
      </c>
      <c r="Q510" s="86" t="str">
        <f t="shared" si="73"/>
        <v>75-79|15</v>
      </c>
      <c r="R510" s="86">
        <v>5</v>
      </c>
      <c r="S510" s="86" t="s">
        <v>45</v>
      </c>
      <c r="AC510" s="87" t="s">
        <v>69</v>
      </c>
      <c r="AD510" s="86">
        <v>41</v>
      </c>
      <c r="AE510" s="86" t="str">
        <f t="shared" si="74"/>
        <v>65-69|41</v>
      </c>
      <c r="AF510" s="86">
        <v>11</v>
      </c>
      <c r="AG510" s="86" t="s">
        <v>51</v>
      </c>
      <c r="AQ510" s="87" t="s">
        <v>69</v>
      </c>
      <c r="AR510" s="86">
        <v>17</v>
      </c>
      <c r="AS510" s="86" t="str">
        <f t="shared" si="75"/>
        <v>65-69|17</v>
      </c>
      <c r="AT510" s="86">
        <v>6</v>
      </c>
      <c r="AU510" s="86" t="s">
        <v>46</v>
      </c>
      <c r="BE510" s="87" t="s">
        <v>64</v>
      </c>
      <c r="BF510" s="86">
        <v>97</v>
      </c>
      <c r="BG510" s="86" t="str">
        <f t="shared" si="76"/>
        <v>25-29|97</v>
      </c>
      <c r="BH510" s="86">
        <v>15</v>
      </c>
      <c r="BI510" s="86" t="s">
        <v>55</v>
      </c>
    </row>
    <row r="511" spans="1:61">
      <c r="A511" s="87" t="s">
        <v>68</v>
      </c>
      <c r="B511" s="86">
        <v>37</v>
      </c>
      <c r="C511" s="86" t="str">
        <f t="shared" si="71"/>
        <v>55-64|37</v>
      </c>
      <c r="D511" s="86">
        <v>10</v>
      </c>
      <c r="E511" s="86" t="s">
        <v>50</v>
      </c>
      <c r="O511" s="87" t="s">
        <v>71</v>
      </c>
      <c r="P511" s="86">
        <v>16</v>
      </c>
      <c r="Q511" s="86" t="str">
        <f t="shared" si="73"/>
        <v>75-79|16</v>
      </c>
      <c r="R511" s="86">
        <v>6</v>
      </c>
      <c r="S511" s="86" t="s">
        <v>46</v>
      </c>
      <c r="AC511" s="87" t="s">
        <v>69</v>
      </c>
      <c r="AD511" s="86">
        <v>42</v>
      </c>
      <c r="AE511" s="86" t="str">
        <f t="shared" si="74"/>
        <v>65-69|42</v>
      </c>
      <c r="AF511" s="86">
        <v>11</v>
      </c>
      <c r="AG511" s="86" t="s">
        <v>51</v>
      </c>
      <c r="AQ511" s="87" t="s">
        <v>69</v>
      </c>
      <c r="AR511" s="86">
        <v>18</v>
      </c>
      <c r="AS511" s="86" t="str">
        <f t="shared" si="75"/>
        <v>65-69|18</v>
      </c>
      <c r="AT511" s="86">
        <v>7</v>
      </c>
      <c r="AU511" s="86" t="s">
        <v>47</v>
      </c>
      <c r="BE511" s="87" t="s">
        <v>64</v>
      </c>
      <c r="BF511" s="86">
        <v>98</v>
      </c>
      <c r="BG511" s="86" t="str">
        <f t="shared" si="76"/>
        <v>25-29|98</v>
      </c>
      <c r="BH511" s="86">
        <v>15</v>
      </c>
      <c r="BI511" s="86" t="s">
        <v>55</v>
      </c>
    </row>
    <row r="512" spans="1:61">
      <c r="A512" s="87" t="s">
        <v>68</v>
      </c>
      <c r="B512" s="86">
        <v>38</v>
      </c>
      <c r="C512" s="86" t="str">
        <f t="shared" si="71"/>
        <v>55-64|38</v>
      </c>
      <c r="D512" s="86">
        <v>11</v>
      </c>
      <c r="E512" s="86" t="s">
        <v>51</v>
      </c>
      <c r="O512" s="87" t="s">
        <v>71</v>
      </c>
      <c r="P512" s="86">
        <v>17</v>
      </c>
      <c r="Q512" s="86" t="str">
        <f t="shared" si="73"/>
        <v>75-79|17</v>
      </c>
      <c r="R512" s="86">
        <v>6</v>
      </c>
      <c r="S512" s="86" t="s">
        <v>46</v>
      </c>
      <c r="AC512" s="87" t="s">
        <v>69</v>
      </c>
      <c r="AD512" s="86">
        <v>43</v>
      </c>
      <c r="AE512" s="86" t="str">
        <f t="shared" si="74"/>
        <v>65-69|43</v>
      </c>
      <c r="AF512" s="86">
        <v>11</v>
      </c>
      <c r="AG512" s="86" t="s">
        <v>51</v>
      </c>
      <c r="AQ512" s="87" t="s">
        <v>69</v>
      </c>
      <c r="AR512" s="86">
        <v>19</v>
      </c>
      <c r="AS512" s="86" t="str">
        <f t="shared" si="75"/>
        <v>65-69|19</v>
      </c>
      <c r="AT512" s="86">
        <v>7</v>
      </c>
      <c r="AU512" s="86" t="s">
        <v>47</v>
      </c>
      <c r="BE512" s="87" t="s">
        <v>64</v>
      </c>
      <c r="BF512" s="86">
        <v>99</v>
      </c>
      <c r="BG512" s="86" t="str">
        <f t="shared" si="76"/>
        <v>25-29|99</v>
      </c>
      <c r="BH512" s="86">
        <v>15</v>
      </c>
      <c r="BI512" s="86" t="s">
        <v>55</v>
      </c>
    </row>
    <row r="513" spans="1:61">
      <c r="A513" s="87" t="s">
        <v>68</v>
      </c>
      <c r="B513" s="86">
        <v>39</v>
      </c>
      <c r="C513" s="86" t="str">
        <f t="shared" si="71"/>
        <v>55-64|39</v>
      </c>
      <c r="D513" s="86">
        <v>11</v>
      </c>
      <c r="E513" s="86" t="s">
        <v>51</v>
      </c>
      <c r="O513" s="87" t="s">
        <v>71</v>
      </c>
      <c r="P513" s="86">
        <v>18</v>
      </c>
      <c r="Q513" s="86" t="str">
        <f t="shared" si="73"/>
        <v>75-79|18</v>
      </c>
      <c r="R513" s="86">
        <v>7</v>
      </c>
      <c r="S513" s="86" t="s">
        <v>47</v>
      </c>
      <c r="AC513" s="87" t="s">
        <v>69</v>
      </c>
      <c r="AD513" s="86">
        <v>44</v>
      </c>
      <c r="AE513" s="86" t="str">
        <f t="shared" si="74"/>
        <v>65-69|44</v>
      </c>
      <c r="AF513" s="86">
        <v>12</v>
      </c>
      <c r="AG513" s="86" t="s">
        <v>52</v>
      </c>
      <c r="AQ513" s="87" t="s">
        <v>69</v>
      </c>
      <c r="AR513" s="86">
        <v>20</v>
      </c>
      <c r="AS513" s="86" t="str">
        <f t="shared" si="75"/>
        <v>65-69|20</v>
      </c>
      <c r="AT513" s="86">
        <v>7</v>
      </c>
      <c r="AU513" s="86" t="s">
        <v>47</v>
      </c>
      <c r="BE513" s="87" t="s">
        <v>64</v>
      </c>
      <c r="BF513" s="86">
        <v>100</v>
      </c>
      <c r="BG513" s="86" t="str">
        <f t="shared" si="76"/>
        <v>25-29|100</v>
      </c>
      <c r="BH513" s="86">
        <v>15</v>
      </c>
      <c r="BI513" s="86" t="s">
        <v>55</v>
      </c>
    </row>
    <row r="514" spans="1:61">
      <c r="A514" s="87" t="s">
        <v>68</v>
      </c>
      <c r="B514" s="86">
        <v>40</v>
      </c>
      <c r="C514" s="86" t="str">
        <f t="shared" si="71"/>
        <v>55-64|40</v>
      </c>
      <c r="D514" s="86">
        <v>11</v>
      </c>
      <c r="E514" s="86" t="s">
        <v>51</v>
      </c>
      <c r="O514" s="87" t="s">
        <v>71</v>
      </c>
      <c r="P514" s="86">
        <v>19</v>
      </c>
      <c r="Q514" s="86" t="str">
        <f t="shared" si="73"/>
        <v>75-79|19</v>
      </c>
      <c r="R514" s="86">
        <v>8</v>
      </c>
      <c r="S514" s="86" t="s">
        <v>48</v>
      </c>
      <c r="AC514" s="87" t="s">
        <v>69</v>
      </c>
      <c r="AD514" s="86">
        <v>45</v>
      </c>
      <c r="AE514" s="86" t="str">
        <f t="shared" si="74"/>
        <v>65-69|45</v>
      </c>
      <c r="AF514" s="86">
        <v>12</v>
      </c>
      <c r="AG514" s="86" t="s">
        <v>52</v>
      </c>
      <c r="AQ514" s="87" t="s">
        <v>69</v>
      </c>
      <c r="AR514" s="86">
        <v>21</v>
      </c>
      <c r="AS514" s="86" t="str">
        <f t="shared" si="75"/>
        <v>65-69|21</v>
      </c>
      <c r="AT514" s="86">
        <v>8</v>
      </c>
      <c r="AU514" s="86" t="s">
        <v>48</v>
      </c>
      <c r="BE514" s="87" t="s">
        <v>64</v>
      </c>
      <c r="BF514" s="86">
        <v>101</v>
      </c>
      <c r="BG514" s="86" t="str">
        <f t="shared" si="76"/>
        <v>25-29|101</v>
      </c>
      <c r="BH514" s="86">
        <v>16</v>
      </c>
      <c r="BI514" s="86" t="s">
        <v>56</v>
      </c>
    </row>
    <row r="515" spans="1:61">
      <c r="A515" s="87" t="s">
        <v>68</v>
      </c>
      <c r="B515" s="86">
        <v>41</v>
      </c>
      <c r="C515" s="86" t="str">
        <f t="shared" si="71"/>
        <v>55-64|41</v>
      </c>
      <c r="D515" s="86">
        <v>11</v>
      </c>
      <c r="E515" s="86" t="s">
        <v>51</v>
      </c>
      <c r="O515" s="87" t="s">
        <v>71</v>
      </c>
      <c r="P515" s="86">
        <v>20</v>
      </c>
      <c r="Q515" s="86" t="str">
        <f t="shared" si="73"/>
        <v>75-79|20</v>
      </c>
      <c r="R515" s="86">
        <v>8</v>
      </c>
      <c r="S515" s="86" t="s">
        <v>48</v>
      </c>
      <c r="AC515" s="87" t="s">
        <v>69</v>
      </c>
      <c r="AD515" s="86">
        <v>46</v>
      </c>
      <c r="AE515" s="86" t="str">
        <f t="shared" si="74"/>
        <v>65-69|46</v>
      </c>
      <c r="AF515" s="86">
        <v>12</v>
      </c>
      <c r="AG515" s="86" t="s">
        <v>52</v>
      </c>
      <c r="AQ515" s="87" t="s">
        <v>69</v>
      </c>
      <c r="AR515" s="86">
        <v>22</v>
      </c>
      <c r="AS515" s="86" t="str">
        <f t="shared" si="75"/>
        <v>65-69|22</v>
      </c>
      <c r="AT515" s="86">
        <v>8</v>
      </c>
      <c r="AU515" s="86" t="s">
        <v>48</v>
      </c>
      <c r="BE515" s="87" t="s">
        <v>64</v>
      </c>
      <c r="BF515" s="86">
        <v>102</v>
      </c>
      <c r="BG515" s="86" t="str">
        <f t="shared" si="76"/>
        <v>25-29|102</v>
      </c>
      <c r="BH515" s="86">
        <v>16</v>
      </c>
      <c r="BI515" s="86" t="s">
        <v>56</v>
      </c>
    </row>
    <row r="516" spans="1:61">
      <c r="A516" s="87" t="s">
        <v>68</v>
      </c>
      <c r="B516" s="86">
        <v>42</v>
      </c>
      <c r="C516" s="86" t="str">
        <f t="shared" si="71"/>
        <v>55-64|42</v>
      </c>
      <c r="D516" s="86">
        <v>11</v>
      </c>
      <c r="E516" s="86" t="s">
        <v>51</v>
      </c>
      <c r="O516" s="87" t="s">
        <v>71</v>
      </c>
      <c r="P516" s="86">
        <v>21</v>
      </c>
      <c r="Q516" s="86" t="str">
        <f t="shared" si="73"/>
        <v>75-79|21</v>
      </c>
      <c r="R516" s="86">
        <v>9</v>
      </c>
      <c r="S516" s="86" t="s">
        <v>49</v>
      </c>
      <c r="AC516" s="87" t="s">
        <v>69</v>
      </c>
      <c r="AD516" s="86">
        <v>47</v>
      </c>
      <c r="AE516" s="86" t="str">
        <f t="shared" si="74"/>
        <v>65-69|47</v>
      </c>
      <c r="AF516" s="86">
        <v>13</v>
      </c>
      <c r="AG516" s="86" t="s">
        <v>53</v>
      </c>
      <c r="AQ516" s="87" t="s">
        <v>69</v>
      </c>
      <c r="AR516" s="86">
        <v>23</v>
      </c>
      <c r="AS516" s="86" t="str">
        <f t="shared" si="75"/>
        <v>65-69|23</v>
      </c>
      <c r="AT516" s="86">
        <v>9</v>
      </c>
      <c r="AU516" s="86" t="s">
        <v>49</v>
      </c>
      <c r="BE516" s="87" t="s">
        <v>64</v>
      </c>
      <c r="BF516" s="86">
        <v>103</v>
      </c>
      <c r="BG516" s="86" t="str">
        <f t="shared" si="76"/>
        <v>25-29|103</v>
      </c>
      <c r="BH516" s="86">
        <v>16</v>
      </c>
      <c r="BI516" s="86" t="s">
        <v>56</v>
      </c>
    </row>
    <row r="517" spans="1:61">
      <c r="A517" s="87" t="s">
        <v>68</v>
      </c>
      <c r="B517" s="86">
        <v>43</v>
      </c>
      <c r="C517" s="86" t="str">
        <f t="shared" si="71"/>
        <v>55-64|43</v>
      </c>
      <c r="D517" s="86">
        <v>12</v>
      </c>
      <c r="E517" s="86" t="s">
        <v>52</v>
      </c>
      <c r="O517" s="87" t="s">
        <v>71</v>
      </c>
      <c r="P517" s="86">
        <v>22</v>
      </c>
      <c r="Q517" s="86" t="str">
        <f t="shared" si="73"/>
        <v>75-79|22</v>
      </c>
      <c r="R517" s="86">
        <v>9</v>
      </c>
      <c r="S517" s="86" t="s">
        <v>49</v>
      </c>
      <c r="AC517" s="87" t="s">
        <v>69</v>
      </c>
      <c r="AD517" s="86">
        <v>48</v>
      </c>
      <c r="AE517" s="86" t="str">
        <f t="shared" si="74"/>
        <v>65-69|48</v>
      </c>
      <c r="AF517" s="86">
        <v>13</v>
      </c>
      <c r="AG517" s="86" t="s">
        <v>53</v>
      </c>
      <c r="AQ517" s="87" t="s">
        <v>69</v>
      </c>
      <c r="AR517" s="86">
        <v>24</v>
      </c>
      <c r="AS517" s="86" t="str">
        <f t="shared" si="75"/>
        <v>65-69|24</v>
      </c>
      <c r="AT517" s="86">
        <v>9</v>
      </c>
      <c r="AU517" s="86" t="s">
        <v>49</v>
      </c>
      <c r="BE517" s="87" t="s">
        <v>64</v>
      </c>
      <c r="BF517" s="86">
        <v>104</v>
      </c>
      <c r="BG517" s="86" t="str">
        <f t="shared" si="76"/>
        <v>25-29|104</v>
      </c>
      <c r="BH517" s="86">
        <v>16</v>
      </c>
      <c r="BI517" s="86" t="s">
        <v>56</v>
      </c>
    </row>
    <row r="518" spans="1:61">
      <c r="A518" s="87" t="s">
        <v>68</v>
      </c>
      <c r="B518" s="86">
        <v>44</v>
      </c>
      <c r="C518" s="86" t="str">
        <f t="shared" ref="C518:C581" si="77">A518&amp;"|"&amp;B518</f>
        <v>55-64|44</v>
      </c>
      <c r="D518" s="86">
        <v>12</v>
      </c>
      <c r="E518" s="86" t="s">
        <v>52</v>
      </c>
      <c r="O518" s="87" t="s">
        <v>71</v>
      </c>
      <c r="P518" s="86">
        <v>23</v>
      </c>
      <c r="Q518" s="86" t="str">
        <f t="shared" ref="Q518:Q581" si="78">O518&amp;"|"&amp;P518</f>
        <v>75-79|23</v>
      </c>
      <c r="R518" s="86">
        <v>10</v>
      </c>
      <c r="S518" s="86" t="s">
        <v>50</v>
      </c>
      <c r="AC518" s="87" t="s">
        <v>69</v>
      </c>
      <c r="AD518" s="86">
        <v>49</v>
      </c>
      <c r="AE518" s="86" t="str">
        <f t="shared" ref="AE518:AE581" si="79">AC518&amp;"|"&amp;AD518</f>
        <v>65-69|49</v>
      </c>
      <c r="AF518" s="86">
        <v>13</v>
      </c>
      <c r="AG518" s="86" t="s">
        <v>53</v>
      </c>
      <c r="AQ518" s="87" t="s">
        <v>69</v>
      </c>
      <c r="AR518" s="86">
        <v>25</v>
      </c>
      <c r="AS518" s="86" t="str">
        <f t="shared" ref="AS518:AS581" si="80">AQ518&amp;"|"&amp;AR518</f>
        <v>65-69|25</v>
      </c>
      <c r="AT518" s="86">
        <v>10</v>
      </c>
      <c r="AU518" s="86" t="s">
        <v>50</v>
      </c>
      <c r="BE518" s="87" t="s">
        <v>64</v>
      </c>
      <c r="BF518" s="86">
        <v>105</v>
      </c>
      <c r="BG518" s="86" t="str">
        <f t="shared" ref="BG518:BG581" si="81">BE518&amp;"|"&amp;BF518</f>
        <v>25-29|105</v>
      </c>
      <c r="BH518" s="86">
        <v>17</v>
      </c>
      <c r="BI518" s="86" t="s">
        <v>57</v>
      </c>
    </row>
    <row r="519" spans="1:61">
      <c r="A519" s="87" t="s">
        <v>68</v>
      </c>
      <c r="B519" s="86">
        <v>45</v>
      </c>
      <c r="C519" s="86" t="str">
        <f t="shared" si="77"/>
        <v>55-64|45</v>
      </c>
      <c r="D519" s="86">
        <v>12</v>
      </c>
      <c r="E519" s="86" t="s">
        <v>52</v>
      </c>
      <c r="O519" s="87" t="s">
        <v>71</v>
      </c>
      <c r="P519" s="86">
        <v>24</v>
      </c>
      <c r="Q519" s="86" t="str">
        <f t="shared" si="78"/>
        <v>75-79|24</v>
      </c>
      <c r="R519" s="86">
        <v>10</v>
      </c>
      <c r="S519" s="86" t="s">
        <v>50</v>
      </c>
      <c r="AC519" s="87" t="s">
        <v>69</v>
      </c>
      <c r="AD519" s="86">
        <v>50</v>
      </c>
      <c r="AE519" s="86" t="str">
        <f t="shared" si="79"/>
        <v>65-69|50</v>
      </c>
      <c r="AF519" s="86">
        <v>14</v>
      </c>
      <c r="AG519" s="86" t="s">
        <v>54</v>
      </c>
      <c r="AQ519" s="87" t="s">
        <v>69</v>
      </c>
      <c r="AR519" s="86">
        <v>26</v>
      </c>
      <c r="AS519" s="86" t="str">
        <f t="shared" si="80"/>
        <v>65-69|26</v>
      </c>
      <c r="AT519" s="86">
        <v>10</v>
      </c>
      <c r="AU519" s="86" t="s">
        <v>50</v>
      </c>
      <c r="BE519" s="87" t="s">
        <v>64</v>
      </c>
      <c r="BF519" s="86">
        <v>106</v>
      </c>
      <c r="BG519" s="86" t="str">
        <f t="shared" si="81"/>
        <v>25-29|106</v>
      </c>
      <c r="BH519" s="86">
        <v>17</v>
      </c>
      <c r="BI519" s="86" t="s">
        <v>57</v>
      </c>
    </row>
    <row r="520" spans="1:61">
      <c r="A520" s="87" t="s">
        <v>68</v>
      </c>
      <c r="B520" s="86">
        <v>46</v>
      </c>
      <c r="C520" s="86" t="str">
        <f t="shared" si="77"/>
        <v>55-64|46</v>
      </c>
      <c r="D520" s="86">
        <v>12</v>
      </c>
      <c r="E520" s="86" t="s">
        <v>52</v>
      </c>
      <c r="O520" s="87" t="s">
        <v>71</v>
      </c>
      <c r="P520" s="86">
        <v>25</v>
      </c>
      <c r="Q520" s="86" t="str">
        <f t="shared" si="78"/>
        <v>75-79|25</v>
      </c>
      <c r="R520" s="86">
        <v>11</v>
      </c>
      <c r="S520" s="86" t="s">
        <v>51</v>
      </c>
      <c r="AC520" s="87" t="s">
        <v>69</v>
      </c>
      <c r="AD520" s="86">
        <v>51</v>
      </c>
      <c r="AE520" s="86" t="str">
        <f t="shared" si="79"/>
        <v>65-69|51</v>
      </c>
      <c r="AF520" s="86">
        <v>14</v>
      </c>
      <c r="AG520" s="86" t="s">
        <v>54</v>
      </c>
      <c r="AQ520" s="87" t="s">
        <v>69</v>
      </c>
      <c r="AR520" s="86">
        <v>27</v>
      </c>
      <c r="AS520" s="86" t="str">
        <f t="shared" si="80"/>
        <v>65-69|27</v>
      </c>
      <c r="AT520" s="86">
        <v>10</v>
      </c>
      <c r="AU520" s="86" t="s">
        <v>50</v>
      </c>
      <c r="BE520" s="87" t="s">
        <v>64</v>
      </c>
      <c r="BF520" s="86">
        <v>107</v>
      </c>
      <c r="BG520" s="86" t="str">
        <f t="shared" si="81"/>
        <v>25-29|107</v>
      </c>
      <c r="BH520" s="86">
        <v>17</v>
      </c>
      <c r="BI520" s="86" t="s">
        <v>57</v>
      </c>
    </row>
    <row r="521" spans="1:61">
      <c r="A521" s="87" t="s">
        <v>68</v>
      </c>
      <c r="B521" s="86">
        <v>47</v>
      </c>
      <c r="C521" s="86" t="str">
        <f t="shared" si="77"/>
        <v>55-64|47</v>
      </c>
      <c r="D521" s="86">
        <v>13</v>
      </c>
      <c r="E521" s="86" t="s">
        <v>53</v>
      </c>
      <c r="O521" s="87" t="s">
        <v>71</v>
      </c>
      <c r="P521" s="86">
        <v>26</v>
      </c>
      <c r="Q521" s="86" t="str">
        <f t="shared" si="78"/>
        <v>75-79|26</v>
      </c>
      <c r="R521" s="86">
        <v>11</v>
      </c>
      <c r="S521" s="86" t="s">
        <v>51</v>
      </c>
      <c r="AC521" s="87" t="s">
        <v>69</v>
      </c>
      <c r="AD521" s="86">
        <v>52</v>
      </c>
      <c r="AE521" s="86" t="str">
        <f t="shared" si="79"/>
        <v>65-69|52</v>
      </c>
      <c r="AF521" s="86">
        <v>14</v>
      </c>
      <c r="AG521" s="86" t="s">
        <v>54</v>
      </c>
      <c r="AQ521" s="87" t="s">
        <v>69</v>
      </c>
      <c r="AR521" s="86">
        <v>28</v>
      </c>
      <c r="AS521" s="86" t="str">
        <f t="shared" si="80"/>
        <v>65-69|28</v>
      </c>
      <c r="AT521" s="86">
        <v>11</v>
      </c>
      <c r="AU521" s="86" t="s">
        <v>51</v>
      </c>
      <c r="BE521" s="87" t="s">
        <v>64</v>
      </c>
      <c r="BF521" s="86">
        <v>108</v>
      </c>
      <c r="BG521" s="86" t="str">
        <f t="shared" si="81"/>
        <v>25-29|108</v>
      </c>
      <c r="BH521" s="86">
        <v>18</v>
      </c>
      <c r="BI521" s="86" t="s">
        <v>58</v>
      </c>
    </row>
    <row r="522" spans="1:61">
      <c r="A522" s="87" t="s">
        <v>68</v>
      </c>
      <c r="B522" s="86">
        <v>48</v>
      </c>
      <c r="C522" s="86" t="str">
        <f t="shared" si="77"/>
        <v>55-64|48</v>
      </c>
      <c r="D522" s="86">
        <v>13</v>
      </c>
      <c r="E522" s="86" t="s">
        <v>53</v>
      </c>
      <c r="O522" s="87" t="s">
        <v>71</v>
      </c>
      <c r="P522" s="86">
        <v>27</v>
      </c>
      <c r="Q522" s="86" t="str">
        <f t="shared" si="78"/>
        <v>75-79|27</v>
      </c>
      <c r="R522" s="86">
        <v>12</v>
      </c>
      <c r="S522" s="86" t="s">
        <v>52</v>
      </c>
      <c r="AC522" s="87" t="s">
        <v>69</v>
      </c>
      <c r="AD522" s="86">
        <v>53</v>
      </c>
      <c r="AE522" s="86" t="str">
        <f t="shared" si="79"/>
        <v>65-69|53</v>
      </c>
      <c r="AF522" s="86">
        <v>15</v>
      </c>
      <c r="AG522" s="86" t="s">
        <v>55</v>
      </c>
      <c r="AQ522" s="87" t="s">
        <v>69</v>
      </c>
      <c r="AR522" s="86">
        <v>29</v>
      </c>
      <c r="AS522" s="86" t="str">
        <f t="shared" si="80"/>
        <v>65-69|29</v>
      </c>
      <c r="AT522" s="86">
        <v>11</v>
      </c>
      <c r="AU522" s="86" t="s">
        <v>51</v>
      </c>
      <c r="BE522" s="87" t="s">
        <v>64</v>
      </c>
      <c r="BF522" s="86">
        <v>109</v>
      </c>
      <c r="BG522" s="86" t="str">
        <f t="shared" si="81"/>
        <v>25-29|109</v>
      </c>
      <c r="BH522" s="86">
        <v>18</v>
      </c>
      <c r="BI522" s="86" t="s">
        <v>58</v>
      </c>
    </row>
    <row r="523" spans="1:61">
      <c r="A523" s="87" t="s">
        <v>68</v>
      </c>
      <c r="B523" s="86">
        <v>49</v>
      </c>
      <c r="C523" s="86" t="str">
        <f t="shared" si="77"/>
        <v>55-64|49</v>
      </c>
      <c r="D523" s="86">
        <v>13</v>
      </c>
      <c r="E523" s="86" t="s">
        <v>53</v>
      </c>
      <c r="O523" s="87" t="s">
        <v>71</v>
      </c>
      <c r="P523" s="86">
        <v>28</v>
      </c>
      <c r="Q523" s="86" t="str">
        <f t="shared" si="78"/>
        <v>75-79|28</v>
      </c>
      <c r="R523" s="86">
        <v>12</v>
      </c>
      <c r="S523" s="86" t="s">
        <v>52</v>
      </c>
      <c r="AC523" s="87" t="s">
        <v>69</v>
      </c>
      <c r="AD523" s="86">
        <v>54</v>
      </c>
      <c r="AE523" s="86" t="str">
        <f t="shared" si="79"/>
        <v>65-69|54</v>
      </c>
      <c r="AF523" s="86">
        <v>16</v>
      </c>
      <c r="AG523" s="86" t="s">
        <v>56</v>
      </c>
      <c r="AQ523" s="87" t="s">
        <v>69</v>
      </c>
      <c r="AR523" s="86">
        <v>30</v>
      </c>
      <c r="AS523" s="86" t="str">
        <f t="shared" si="80"/>
        <v>65-69|30</v>
      </c>
      <c r="AT523" s="86">
        <v>12</v>
      </c>
      <c r="AU523" s="86" t="s">
        <v>52</v>
      </c>
      <c r="BE523" s="87" t="s">
        <v>64</v>
      </c>
      <c r="BF523" s="86">
        <v>110</v>
      </c>
      <c r="BG523" s="86" t="str">
        <f t="shared" si="81"/>
        <v>25-29|110</v>
      </c>
      <c r="BH523" s="86">
        <v>18</v>
      </c>
      <c r="BI523" s="86" t="s">
        <v>58</v>
      </c>
    </row>
    <row r="524" spans="1:61">
      <c r="A524" s="87" t="s">
        <v>68</v>
      </c>
      <c r="B524" s="86">
        <v>50</v>
      </c>
      <c r="C524" s="86" t="str">
        <f t="shared" si="77"/>
        <v>55-64|50</v>
      </c>
      <c r="D524" s="86">
        <v>13</v>
      </c>
      <c r="E524" s="86" t="s">
        <v>53</v>
      </c>
      <c r="O524" s="87" t="s">
        <v>71</v>
      </c>
      <c r="P524" s="86">
        <v>29</v>
      </c>
      <c r="Q524" s="86" t="str">
        <f t="shared" si="78"/>
        <v>75-79|29</v>
      </c>
      <c r="R524" s="86">
        <v>13</v>
      </c>
      <c r="S524" s="86" t="s">
        <v>53</v>
      </c>
      <c r="AC524" s="87" t="s">
        <v>69</v>
      </c>
      <c r="AD524" s="86">
        <v>55</v>
      </c>
      <c r="AE524" s="86" t="str">
        <f t="shared" si="79"/>
        <v>65-69|55</v>
      </c>
      <c r="AF524" s="86">
        <v>17</v>
      </c>
      <c r="AG524" s="86" t="s">
        <v>57</v>
      </c>
      <c r="AQ524" s="87" t="s">
        <v>69</v>
      </c>
      <c r="AR524" s="86">
        <v>31</v>
      </c>
      <c r="AS524" s="86" t="str">
        <f t="shared" si="80"/>
        <v>65-69|31</v>
      </c>
      <c r="AT524" s="86">
        <v>12</v>
      </c>
      <c r="AU524" s="86" t="s">
        <v>52</v>
      </c>
      <c r="BE524" s="87" t="s">
        <v>64</v>
      </c>
      <c r="BF524" s="86">
        <v>111</v>
      </c>
      <c r="BG524" s="86" t="str">
        <f t="shared" si="81"/>
        <v>25-29|111</v>
      </c>
      <c r="BH524" s="86">
        <v>19</v>
      </c>
      <c r="BI524" s="86" t="s">
        <v>59</v>
      </c>
    </row>
    <row r="525" spans="1:61">
      <c r="A525" s="87" t="s">
        <v>68</v>
      </c>
      <c r="B525" s="86">
        <v>51</v>
      </c>
      <c r="C525" s="86" t="str">
        <f t="shared" si="77"/>
        <v>55-64|51</v>
      </c>
      <c r="D525" s="86">
        <v>14</v>
      </c>
      <c r="E525" s="86" t="s">
        <v>54</v>
      </c>
      <c r="O525" s="87" t="s">
        <v>71</v>
      </c>
      <c r="P525" s="86">
        <v>30</v>
      </c>
      <c r="Q525" s="86" t="str">
        <f t="shared" si="78"/>
        <v>75-79|30</v>
      </c>
      <c r="R525" s="86">
        <v>13</v>
      </c>
      <c r="S525" s="86" t="s">
        <v>53</v>
      </c>
      <c r="AC525" s="87" t="s">
        <v>69</v>
      </c>
      <c r="AD525" s="86">
        <v>56</v>
      </c>
      <c r="AE525" s="86" t="str">
        <f t="shared" si="79"/>
        <v>65-69|56</v>
      </c>
      <c r="AF525" s="86">
        <v>18</v>
      </c>
      <c r="AG525" s="86" t="s">
        <v>58</v>
      </c>
      <c r="AQ525" s="87" t="s">
        <v>69</v>
      </c>
      <c r="AR525" s="86">
        <v>32</v>
      </c>
      <c r="AS525" s="86" t="str">
        <f t="shared" si="80"/>
        <v>65-69|32</v>
      </c>
      <c r="AT525" s="86">
        <v>12</v>
      </c>
      <c r="AU525" s="86" t="s">
        <v>52</v>
      </c>
      <c r="BE525" s="87" t="s">
        <v>64</v>
      </c>
      <c r="BF525" s="86">
        <v>112</v>
      </c>
      <c r="BG525" s="86" t="str">
        <f t="shared" si="81"/>
        <v>25-29|112</v>
      </c>
      <c r="BH525" s="86">
        <v>19</v>
      </c>
      <c r="BI525" s="89" t="s">
        <v>59</v>
      </c>
    </row>
    <row r="526" spans="1:61">
      <c r="A526" s="87" t="s">
        <v>68</v>
      </c>
      <c r="B526" s="86">
        <v>52</v>
      </c>
      <c r="C526" s="86" t="str">
        <f t="shared" si="77"/>
        <v>55-64|52</v>
      </c>
      <c r="D526" s="86">
        <v>14</v>
      </c>
      <c r="E526" s="86" t="s">
        <v>54</v>
      </c>
      <c r="O526" s="87" t="s">
        <v>71</v>
      </c>
      <c r="P526" s="86">
        <v>31</v>
      </c>
      <c r="Q526" s="86" t="str">
        <f t="shared" si="78"/>
        <v>75-79|31</v>
      </c>
      <c r="R526" s="86">
        <v>14</v>
      </c>
      <c r="S526" s="86" t="s">
        <v>54</v>
      </c>
      <c r="AC526" s="87" t="s">
        <v>69</v>
      </c>
      <c r="AD526" s="86">
        <v>57</v>
      </c>
      <c r="AE526" s="86" t="str">
        <f t="shared" si="79"/>
        <v>65-69|57</v>
      </c>
      <c r="AF526" s="86">
        <v>19</v>
      </c>
      <c r="AG526" s="86" t="s">
        <v>59</v>
      </c>
      <c r="AQ526" s="87" t="s">
        <v>69</v>
      </c>
      <c r="AR526" s="86">
        <v>33</v>
      </c>
      <c r="AS526" s="86" t="str">
        <f t="shared" si="80"/>
        <v>65-69|33</v>
      </c>
      <c r="AT526" s="86">
        <v>13</v>
      </c>
      <c r="AU526" s="86" t="s">
        <v>53</v>
      </c>
      <c r="BE526" s="87" t="s">
        <v>64</v>
      </c>
      <c r="BF526" s="86">
        <v>113</v>
      </c>
      <c r="BG526" s="86" t="str">
        <f t="shared" si="81"/>
        <v>25-29|113</v>
      </c>
      <c r="BH526" s="86">
        <v>19</v>
      </c>
      <c r="BI526" s="89" t="s">
        <v>59</v>
      </c>
    </row>
    <row r="527" spans="1:61">
      <c r="A527" s="87" t="s">
        <v>68</v>
      </c>
      <c r="B527" s="86">
        <v>53</v>
      </c>
      <c r="C527" s="86" t="str">
        <f t="shared" si="77"/>
        <v>55-64|53</v>
      </c>
      <c r="D527" s="86">
        <v>14</v>
      </c>
      <c r="E527" s="86" t="s">
        <v>54</v>
      </c>
      <c r="O527" s="87" t="s">
        <v>71</v>
      </c>
      <c r="P527" s="86">
        <v>32</v>
      </c>
      <c r="Q527" s="86" t="str">
        <f t="shared" si="78"/>
        <v>75-79|32</v>
      </c>
      <c r="R527" s="86">
        <v>14</v>
      </c>
      <c r="S527" s="86" t="s">
        <v>54</v>
      </c>
      <c r="AC527" s="93" t="s">
        <v>70</v>
      </c>
      <c r="AD527" s="86">
        <v>0</v>
      </c>
      <c r="AE527" s="86" t="str">
        <f t="shared" si="79"/>
        <v>70-74|0</v>
      </c>
      <c r="AF527" s="86">
        <v>1</v>
      </c>
      <c r="AG527" s="86" t="s">
        <v>41</v>
      </c>
      <c r="AQ527" s="87" t="s">
        <v>69</v>
      </c>
      <c r="AR527" s="86">
        <v>34</v>
      </c>
      <c r="AS527" s="86" t="str">
        <f t="shared" si="80"/>
        <v>65-69|34</v>
      </c>
      <c r="AT527" s="86">
        <v>13</v>
      </c>
      <c r="AU527" s="86" t="s">
        <v>53</v>
      </c>
      <c r="BE527" s="87" t="s">
        <v>64</v>
      </c>
      <c r="BF527" s="86">
        <v>114</v>
      </c>
      <c r="BG527" s="86" t="str">
        <f t="shared" si="81"/>
        <v>25-29|114</v>
      </c>
      <c r="BH527" s="86">
        <v>19</v>
      </c>
      <c r="BI527" s="89" t="s">
        <v>59</v>
      </c>
    </row>
    <row r="528" spans="1:61">
      <c r="A528" s="87" t="s">
        <v>68</v>
      </c>
      <c r="B528" s="86">
        <v>54</v>
      </c>
      <c r="C528" s="86" t="str">
        <f t="shared" si="77"/>
        <v>55-64|54</v>
      </c>
      <c r="D528" s="86">
        <v>14</v>
      </c>
      <c r="E528" s="86" t="s">
        <v>54</v>
      </c>
      <c r="O528" s="87" t="s">
        <v>71</v>
      </c>
      <c r="P528" s="86">
        <v>33</v>
      </c>
      <c r="Q528" s="86" t="str">
        <f t="shared" si="78"/>
        <v>75-79|33</v>
      </c>
      <c r="R528" s="86">
        <v>15</v>
      </c>
      <c r="S528" s="86" t="s">
        <v>55</v>
      </c>
      <c r="AC528" s="87" t="s">
        <v>70</v>
      </c>
      <c r="AD528" s="86">
        <v>1</v>
      </c>
      <c r="AE528" s="86" t="str">
        <f t="shared" si="79"/>
        <v>70-74|1</v>
      </c>
      <c r="AF528" s="86">
        <v>1</v>
      </c>
      <c r="AG528" s="86" t="s">
        <v>41</v>
      </c>
      <c r="AQ528" s="87" t="s">
        <v>69</v>
      </c>
      <c r="AR528" s="86">
        <v>35</v>
      </c>
      <c r="AS528" s="86" t="str">
        <f t="shared" si="80"/>
        <v>65-69|35</v>
      </c>
      <c r="AT528" s="86">
        <v>14</v>
      </c>
      <c r="AU528" s="86" t="s">
        <v>54</v>
      </c>
      <c r="BE528" s="87" t="s">
        <v>64</v>
      </c>
      <c r="BF528" s="86">
        <v>115</v>
      </c>
      <c r="BG528" s="86" t="str">
        <f t="shared" si="81"/>
        <v>25-29|115</v>
      </c>
      <c r="BH528" s="86">
        <v>19</v>
      </c>
      <c r="BI528" s="89" t="s">
        <v>59</v>
      </c>
    </row>
    <row r="529" spans="1:61">
      <c r="A529" s="87" t="s">
        <v>68</v>
      </c>
      <c r="B529" s="86">
        <v>55</v>
      </c>
      <c r="C529" s="86" t="str">
        <f t="shared" si="77"/>
        <v>55-64|55</v>
      </c>
      <c r="D529" s="86">
        <v>15</v>
      </c>
      <c r="E529" s="86" t="s">
        <v>55</v>
      </c>
      <c r="O529" s="87" t="s">
        <v>71</v>
      </c>
      <c r="P529" s="86">
        <v>34</v>
      </c>
      <c r="Q529" s="86" t="str">
        <f t="shared" si="78"/>
        <v>75-79|34</v>
      </c>
      <c r="R529" s="86">
        <v>15</v>
      </c>
      <c r="S529" s="86" t="s">
        <v>55</v>
      </c>
      <c r="AC529" s="87" t="s">
        <v>70</v>
      </c>
      <c r="AD529" s="86">
        <v>2</v>
      </c>
      <c r="AE529" s="86" t="str">
        <f t="shared" si="79"/>
        <v>70-74|2</v>
      </c>
      <c r="AF529" s="86">
        <v>2</v>
      </c>
      <c r="AG529" s="86" t="s">
        <v>42</v>
      </c>
      <c r="AQ529" s="87" t="s">
        <v>69</v>
      </c>
      <c r="AR529" s="86">
        <v>36</v>
      </c>
      <c r="AS529" s="86" t="str">
        <f t="shared" si="80"/>
        <v>65-69|36</v>
      </c>
      <c r="AT529" s="86">
        <v>14</v>
      </c>
      <c r="AU529" s="86" t="s">
        <v>54</v>
      </c>
      <c r="BE529" s="87" t="s">
        <v>64</v>
      </c>
      <c r="BF529" s="86">
        <v>116</v>
      </c>
      <c r="BG529" s="86" t="str">
        <f t="shared" si="81"/>
        <v>25-29|116</v>
      </c>
      <c r="BH529" s="86">
        <v>19</v>
      </c>
      <c r="BI529" s="89" t="s">
        <v>59</v>
      </c>
    </row>
    <row r="530" spans="1:61">
      <c r="A530" s="87" t="s">
        <v>68</v>
      </c>
      <c r="B530" s="86">
        <v>56</v>
      </c>
      <c r="C530" s="86" t="str">
        <f t="shared" si="77"/>
        <v>55-64|56</v>
      </c>
      <c r="D530" s="86">
        <v>15</v>
      </c>
      <c r="E530" s="86" t="s">
        <v>55</v>
      </c>
      <c r="O530" s="87" t="s">
        <v>71</v>
      </c>
      <c r="P530" s="86">
        <v>35</v>
      </c>
      <c r="Q530" s="86" t="str">
        <f t="shared" si="78"/>
        <v>75-79|35</v>
      </c>
      <c r="R530" s="86">
        <v>16</v>
      </c>
      <c r="S530" s="86" t="s">
        <v>56</v>
      </c>
      <c r="AC530" s="87" t="s">
        <v>70</v>
      </c>
      <c r="AD530" s="86">
        <v>3</v>
      </c>
      <c r="AE530" s="86" t="str">
        <f t="shared" si="79"/>
        <v>70-74|3</v>
      </c>
      <c r="AF530" s="86">
        <v>2</v>
      </c>
      <c r="AG530" s="86" t="s">
        <v>42</v>
      </c>
      <c r="AQ530" s="87" t="s">
        <v>69</v>
      </c>
      <c r="AR530" s="86">
        <v>37</v>
      </c>
      <c r="AS530" s="86" t="str">
        <f t="shared" si="80"/>
        <v>65-69|37</v>
      </c>
      <c r="AT530" s="86">
        <v>15</v>
      </c>
      <c r="AU530" s="86" t="s">
        <v>55</v>
      </c>
      <c r="BE530" s="87" t="s">
        <v>64</v>
      </c>
      <c r="BF530" s="86">
        <v>117</v>
      </c>
      <c r="BG530" s="86" t="str">
        <f t="shared" si="81"/>
        <v>25-29|117</v>
      </c>
      <c r="BH530" s="86">
        <v>19</v>
      </c>
      <c r="BI530" s="89" t="s">
        <v>59</v>
      </c>
    </row>
    <row r="531" spans="1:61">
      <c r="A531" s="87" t="s">
        <v>68</v>
      </c>
      <c r="B531" s="86">
        <v>57</v>
      </c>
      <c r="C531" s="86" t="str">
        <f t="shared" si="77"/>
        <v>55-64|57</v>
      </c>
      <c r="D531" s="86">
        <v>15</v>
      </c>
      <c r="E531" s="86" t="s">
        <v>55</v>
      </c>
      <c r="O531" s="87" t="s">
        <v>71</v>
      </c>
      <c r="P531" s="86">
        <v>36</v>
      </c>
      <c r="Q531" s="86" t="str">
        <f t="shared" si="78"/>
        <v>75-79|36</v>
      </c>
      <c r="R531" s="86">
        <v>16</v>
      </c>
      <c r="S531" s="86" t="s">
        <v>56</v>
      </c>
      <c r="AC531" s="87" t="s">
        <v>70</v>
      </c>
      <c r="AD531" s="86">
        <v>4</v>
      </c>
      <c r="AE531" s="86" t="str">
        <f t="shared" si="79"/>
        <v>70-74|4</v>
      </c>
      <c r="AF531" s="86">
        <v>2</v>
      </c>
      <c r="AG531" s="86" t="s">
        <v>42</v>
      </c>
      <c r="AQ531" s="87" t="s">
        <v>69</v>
      </c>
      <c r="AR531" s="86">
        <v>38</v>
      </c>
      <c r="AS531" s="86" t="str">
        <f t="shared" si="80"/>
        <v>65-69|38</v>
      </c>
      <c r="AT531" s="86">
        <v>15</v>
      </c>
      <c r="AU531" s="86" t="s">
        <v>55</v>
      </c>
      <c r="BE531" s="87" t="s">
        <v>64</v>
      </c>
      <c r="BF531" s="86">
        <v>118</v>
      </c>
      <c r="BG531" s="86" t="str">
        <f t="shared" si="81"/>
        <v>25-29|118</v>
      </c>
      <c r="BH531" s="86">
        <v>19</v>
      </c>
      <c r="BI531" s="89" t="s">
        <v>59</v>
      </c>
    </row>
    <row r="532" spans="1:61">
      <c r="A532" s="87" t="s">
        <v>68</v>
      </c>
      <c r="B532" s="86">
        <v>58</v>
      </c>
      <c r="C532" s="86" t="str">
        <f t="shared" si="77"/>
        <v>55-64|58</v>
      </c>
      <c r="D532" s="86">
        <v>16</v>
      </c>
      <c r="E532" s="86" t="s">
        <v>56</v>
      </c>
      <c r="O532" s="87" t="s">
        <v>71</v>
      </c>
      <c r="P532" s="86">
        <v>37</v>
      </c>
      <c r="Q532" s="86" t="str">
        <f t="shared" si="78"/>
        <v>75-79|37</v>
      </c>
      <c r="R532" s="86">
        <v>17</v>
      </c>
      <c r="S532" s="86" t="s">
        <v>57</v>
      </c>
      <c r="AC532" s="87" t="s">
        <v>70</v>
      </c>
      <c r="AD532" s="86">
        <v>5</v>
      </c>
      <c r="AE532" s="86" t="str">
        <f t="shared" si="79"/>
        <v>70-74|5</v>
      </c>
      <c r="AF532" s="86">
        <v>3</v>
      </c>
      <c r="AG532" s="86" t="s">
        <v>43</v>
      </c>
      <c r="AQ532" s="87" t="s">
        <v>69</v>
      </c>
      <c r="AR532" s="86">
        <v>39</v>
      </c>
      <c r="AS532" s="86" t="str">
        <f t="shared" si="80"/>
        <v>65-69|39</v>
      </c>
      <c r="AT532" s="86">
        <v>15</v>
      </c>
      <c r="AU532" s="86" t="s">
        <v>55</v>
      </c>
      <c r="BE532" s="87" t="s">
        <v>64</v>
      </c>
      <c r="BF532" s="86">
        <v>119</v>
      </c>
      <c r="BG532" s="86" t="str">
        <f t="shared" si="81"/>
        <v>25-29|119</v>
      </c>
      <c r="BH532" s="86">
        <v>19</v>
      </c>
      <c r="BI532" s="89" t="s">
        <v>59</v>
      </c>
    </row>
    <row r="533" spans="1:61">
      <c r="A533" s="87" t="s">
        <v>68</v>
      </c>
      <c r="B533" s="86">
        <v>59</v>
      </c>
      <c r="C533" s="86" t="str">
        <f t="shared" si="77"/>
        <v>55-64|59</v>
      </c>
      <c r="D533" s="86">
        <v>16</v>
      </c>
      <c r="E533" s="86" t="s">
        <v>56</v>
      </c>
      <c r="O533" s="87" t="s">
        <v>71</v>
      </c>
      <c r="P533" s="86">
        <v>38</v>
      </c>
      <c r="Q533" s="86" t="str">
        <f t="shared" si="78"/>
        <v>75-79|38</v>
      </c>
      <c r="R533" s="86">
        <v>17</v>
      </c>
      <c r="S533" s="86" t="s">
        <v>57</v>
      </c>
      <c r="AC533" s="87" t="s">
        <v>70</v>
      </c>
      <c r="AD533" s="86">
        <v>6</v>
      </c>
      <c r="AE533" s="86" t="str">
        <f t="shared" si="79"/>
        <v>70-74|6</v>
      </c>
      <c r="AF533" s="86">
        <v>3</v>
      </c>
      <c r="AG533" s="86" t="s">
        <v>43</v>
      </c>
      <c r="AQ533" s="87" t="s">
        <v>69</v>
      </c>
      <c r="AR533" s="86">
        <v>40</v>
      </c>
      <c r="AS533" s="86" t="str">
        <f t="shared" si="80"/>
        <v>65-69|40</v>
      </c>
      <c r="AT533" s="86">
        <v>16</v>
      </c>
      <c r="AU533" s="86" t="s">
        <v>56</v>
      </c>
      <c r="BE533" s="87" t="s">
        <v>64</v>
      </c>
      <c r="BF533" s="86">
        <v>120</v>
      </c>
      <c r="BG533" s="86" t="str">
        <f t="shared" si="81"/>
        <v>25-29|120</v>
      </c>
      <c r="BH533" s="86">
        <v>19</v>
      </c>
      <c r="BI533" s="89" t="s">
        <v>59</v>
      </c>
    </row>
    <row r="534" spans="1:61">
      <c r="A534" s="87" t="s">
        <v>68</v>
      </c>
      <c r="B534" s="86">
        <v>60</v>
      </c>
      <c r="C534" s="86" t="str">
        <f t="shared" si="77"/>
        <v>55-64|60</v>
      </c>
      <c r="D534" s="86">
        <v>16</v>
      </c>
      <c r="E534" s="86" t="s">
        <v>56</v>
      </c>
      <c r="O534" s="87" t="s">
        <v>71</v>
      </c>
      <c r="P534" s="86">
        <v>39</v>
      </c>
      <c r="Q534" s="86" t="str">
        <f t="shared" si="78"/>
        <v>75-79|39</v>
      </c>
      <c r="R534" s="86">
        <v>18</v>
      </c>
      <c r="S534" s="86" t="s">
        <v>58</v>
      </c>
      <c r="AC534" s="87" t="s">
        <v>70</v>
      </c>
      <c r="AD534" s="86">
        <v>7</v>
      </c>
      <c r="AE534" s="86" t="str">
        <f t="shared" si="79"/>
        <v>70-74|7</v>
      </c>
      <c r="AF534" s="86">
        <v>3</v>
      </c>
      <c r="AG534" s="86" t="s">
        <v>43</v>
      </c>
      <c r="AQ534" s="87" t="s">
        <v>69</v>
      </c>
      <c r="AR534" s="86">
        <v>41</v>
      </c>
      <c r="AS534" s="86" t="str">
        <f t="shared" si="80"/>
        <v>65-69|41</v>
      </c>
      <c r="AT534" s="86">
        <v>16</v>
      </c>
      <c r="AU534" s="86" t="s">
        <v>56</v>
      </c>
      <c r="BE534" s="87" t="s">
        <v>64</v>
      </c>
      <c r="BF534" s="86">
        <v>121</v>
      </c>
      <c r="BG534" s="86" t="str">
        <f t="shared" si="81"/>
        <v>25-29|121</v>
      </c>
      <c r="BH534" s="86">
        <v>19</v>
      </c>
      <c r="BI534" s="89" t="s">
        <v>59</v>
      </c>
    </row>
    <row r="535" spans="1:61">
      <c r="A535" s="87" t="s">
        <v>68</v>
      </c>
      <c r="B535" s="86">
        <v>61</v>
      </c>
      <c r="C535" s="86" t="str">
        <f t="shared" si="77"/>
        <v>55-64|61</v>
      </c>
      <c r="D535" s="86">
        <v>17</v>
      </c>
      <c r="E535" s="86" t="s">
        <v>57</v>
      </c>
      <c r="O535" s="87" t="s">
        <v>71</v>
      </c>
      <c r="P535" s="86">
        <v>40</v>
      </c>
      <c r="Q535" s="86" t="str">
        <f t="shared" si="78"/>
        <v>75-79|40</v>
      </c>
      <c r="R535" s="86">
        <v>18</v>
      </c>
      <c r="S535" s="86" t="s">
        <v>58</v>
      </c>
      <c r="AC535" s="87" t="s">
        <v>70</v>
      </c>
      <c r="AD535" s="86">
        <v>8</v>
      </c>
      <c r="AE535" s="86" t="str">
        <f t="shared" si="79"/>
        <v>70-74|8</v>
      </c>
      <c r="AF535" s="86">
        <v>3</v>
      </c>
      <c r="AG535" s="86" t="s">
        <v>43</v>
      </c>
      <c r="AQ535" s="87" t="s">
        <v>69</v>
      </c>
      <c r="AR535" s="86">
        <v>42</v>
      </c>
      <c r="AS535" s="86" t="str">
        <f t="shared" si="80"/>
        <v>65-69|42</v>
      </c>
      <c r="AT535" s="86">
        <v>17</v>
      </c>
      <c r="AU535" s="86" t="s">
        <v>57</v>
      </c>
      <c r="BE535" s="87" t="s">
        <v>64</v>
      </c>
      <c r="BF535" s="86">
        <v>122</v>
      </c>
      <c r="BG535" s="86" t="str">
        <f t="shared" si="81"/>
        <v>25-29|122</v>
      </c>
      <c r="BH535" s="86">
        <v>19</v>
      </c>
      <c r="BI535" s="89" t="s">
        <v>59</v>
      </c>
    </row>
    <row r="536" spans="1:61">
      <c r="A536" s="87" t="s">
        <v>68</v>
      </c>
      <c r="B536" s="86">
        <v>62</v>
      </c>
      <c r="C536" s="86" t="str">
        <f t="shared" si="77"/>
        <v>55-64|62</v>
      </c>
      <c r="D536" s="86">
        <v>17</v>
      </c>
      <c r="E536" s="86" t="s">
        <v>57</v>
      </c>
      <c r="O536" s="87" t="s">
        <v>71</v>
      </c>
      <c r="P536" s="86">
        <v>41</v>
      </c>
      <c r="Q536" s="86" t="str">
        <f t="shared" si="78"/>
        <v>75-79|41</v>
      </c>
      <c r="R536" s="86">
        <v>19</v>
      </c>
      <c r="S536" s="86" t="s">
        <v>59</v>
      </c>
      <c r="AC536" s="87" t="s">
        <v>70</v>
      </c>
      <c r="AD536" s="86">
        <v>9</v>
      </c>
      <c r="AE536" s="86" t="str">
        <f t="shared" si="79"/>
        <v>70-74|9</v>
      </c>
      <c r="AF536" s="86">
        <v>4</v>
      </c>
      <c r="AG536" s="86" t="s">
        <v>44</v>
      </c>
      <c r="AQ536" s="87" t="s">
        <v>69</v>
      </c>
      <c r="AR536" s="86">
        <v>43</v>
      </c>
      <c r="AS536" s="86" t="str">
        <f t="shared" si="80"/>
        <v>65-69|43</v>
      </c>
      <c r="AT536" s="86">
        <v>17</v>
      </c>
      <c r="AU536" s="86" t="s">
        <v>57</v>
      </c>
      <c r="BE536" s="87" t="s">
        <v>64</v>
      </c>
      <c r="BF536" s="86">
        <v>123</v>
      </c>
      <c r="BG536" s="86" t="str">
        <f t="shared" si="81"/>
        <v>25-29|123</v>
      </c>
      <c r="BH536" s="86">
        <v>19</v>
      </c>
      <c r="BI536" s="89" t="s">
        <v>59</v>
      </c>
    </row>
    <row r="537" spans="1:61">
      <c r="A537" s="87" t="s">
        <v>68</v>
      </c>
      <c r="B537" s="86">
        <v>63</v>
      </c>
      <c r="C537" s="86" t="str">
        <f t="shared" si="77"/>
        <v>55-64|63</v>
      </c>
      <c r="D537" s="86">
        <v>17</v>
      </c>
      <c r="E537" s="86" t="s">
        <v>57</v>
      </c>
      <c r="O537" s="87" t="s">
        <v>71</v>
      </c>
      <c r="P537" s="86">
        <v>42</v>
      </c>
      <c r="Q537" s="86" t="str">
        <f t="shared" si="78"/>
        <v>75-79|42</v>
      </c>
      <c r="R537" s="86">
        <v>19</v>
      </c>
      <c r="S537" s="86" t="s">
        <v>59</v>
      </c>
      <c r="AC537" s="87" t="s">
        <v>70</v>
      </c>
      <c r="AD537" s="86">
        <v>10</v>
      </c>
      <c r="AE537" s="86" t="str">
        <f t="shared" si="79"/>
        <v>70-74|10</v>
      </c>
      <c r="AF537" s="86">
        <v>4</v>
      </c>
      <c r="AG537" s="86" t="s">
        <v>44</v>
      </c>
      <c r="AQ537" s="87" t="s">
        <v>69</v>
      </c>
      <c r="AR537" s="86">
        <v>44</v>
      </c>
      <c r="AS537" s="86" t="str">
        <f t="shared" si="80"/>
        <v>65-69|44</v>
      </c>
      <c r="AT537" s="86">
        <v>18</v>
      </c>
      <c r="AU537" s="86" t="s">
        <v>58</v>
      </c>
      <c r="BE537" s="87" t="s">
        <v>64</v>
      </c>
      <c r="BF537" s="86">
        <v>124</v>
      </c>
      <c r="BG537" s="86" t="str">
        <f t="shared" si="81"/>
        <v>25-29|124</v>
      </c>
      <c r="BH537" s="86">
        <v>19</v>
      </c>
      <c r="BI537" s="89" t="s">
        <v>59</v>
      </c>
    </row>
    <row r="538" spans="1:61">
      <c r="A538" s="87" t="s">
        <v>68</v>
      </c>
      <c r="B538" s="86">
        <v>64</v>
      </c>
      <c r="C538" s="86" t="str">
        <f t="shared" si="77"/>
        <v>55-64|64</v>
      </c>
      <c r="D538" s="86">
        <v>18</v>
      </c>
      <c r="E538" s="86" t="s">
        <v>58</v>
      </c>
      <c r="O538" s="87" t="s">
        <v>71</v>
      </c>
      <c r="P538" s="86">
        <v>43</v>
      </c>
      <c r="Q538" s="86" t="str">
        <f t="shared" si="78"/>
        <v>75-79|43</v>
      </c>
      <c r="R538" s="86">
        <v>19</v>
      </c>
      <c r="S538" s="86" t="s">
        <v>59</v>
      </c>
      <c r="AC538" s="87" t="s">
        <v>70</v>
      </c>
      <c r="AD538" s="86">
        <v>11</v>
      </c>
      <c r="AE538" s="86" t="str">
        <f t="shared" si="79"/>
        <v>70-74|11</v>
      </c>
      <c r="AF538" s="86">
        <v>4</v>
      </c>
      <c r="AG538" s="86" t="s">
        <v>44</v>
      </c>
      <c r="AQ538" s="87" t="s">
        <v>69</v>
      </c>
      <c r="AR538" s="86">
        <v>45</v>
      </c>
      <c r="AS538" s="86" t="str">
        <f t="shared" si="80"/>
        <v>65-69|45</v>
      </c>
      <c r="AT538" s="86">
        <v>18</v>
      </c>
      <c r="AU538" s="86" t="s">
        <v>58</v>
      </c>
      <c r="BE538" s="87" t="s">
        <v>64</v>
      </c>
      <c r="BF538" s="86">
        <v>125</v>
      </c>
      <c r="BG538" s="86" t="str">
        <f t="shared" si="81"/>
        <v>25-29|125</v>
      </c>
      <c r="BH538" s="86">
        <v>19</v>
      </c>
      <c r="BI538" s="89" t="s">
        <v>59</v>
      </c>
    </row>
    <row r="539" spans="1:61">
      <c r="A539" s="87" t="s">
        <v>68</v>
      </c>
      <c r="B539" s="86">
        <v>65</v>
      </c>
      <c r="C539" s="86" t="str">
        <f t="shared" si="77"/>
        <v>55-64|65</v>
      </c>
      <c r="D539" s="86">
        <v>18</v>
      </c>
      <c r="E539" s="86" t="s">
        <v>58</v>
      </c>
      <c r="O539" s="87" t="s">
        <v>71</v>
      </c>
      <c r="P539" s="86">
        <v>44</v>
      </c>
      <c r="Q539" s="86" t="str">
        <f t="shared" si="78"/>
        <v>75-79|44</v>
      </c>
      <c r="R539" s="86">
        <v>19</v>
      </c>
      <c r="S539" s="86" t="s">
        <v>59</v>
      </c>
      <c r="AC539" s="87" t="s">
        <v>70</v>
      </c>
      <c r="AD539" s="86">
        <v>12</v>
      </c>
      <c r="AE539" s="86" t="str">
        <f t="shared" si="79"/>
        <v>70-74|12</v>
      </c>
      <c r="AF539" s="86">
        <v>4</v>
      </c>
      <c r="AG539" s="86" t="s">
        <v>44</v>
      </c>
      <c r="AQ539" s="87" t="s">
        <v>69</v>
      </c>
      <c r="AR539" s="86">
        <v>46</v>
      </c>
      <c r="AS539" s="86" t="str">
        <f t="shared" si="80"/>
        <v>65-69|46</v>
      </c>
      <c r="AT539" s="86">
        <v>19</v>
      </c>
      <c r="AU539" s="86" t="s">
        <v>59</v>
      </c>
      <c r="BE539" s="87" t="s">
        <v>64</v>
      </c>
      <c r="BF539" s="86">
        <v>126</v>
      </c>
      <c r="BG539" s="86" t="str">
        <f t="shared" si="81"/>
        <v>25-29|126</v>
      </c>
      <c r="BH539" s="86">
        <v>19</v>
      </c>
      <c r="BI539" s="89" t="s">
        <v>59</v>
      </c>
    </row>
    <row r="540" spans="1:61">
      <c r="A540" s="87" t="s">
        <v>68</v>
      </c>
      <c r="B540" s="86">
        <v>66</v>
      </c>
      <c r="C540" s="86" t="str">
        <f t="shared" si="77"/>
        <v>55-64|66</v>
      </c>
      <c r="D540" s="86">
        <v>19</v>
      </c>
      <c r="E540" s="86" t="s">
        <v>59</v>
      </c>
      <c r="O540" s="87" t="s">
        <v>71</v>
      </c>
      <c r="P540" s="86">
        <v>45</v>
      </c>
      <c r="Q540" s="86" t="str">
        <f t="shared" si="78"/>
        <v>75-79|45</v>
      </c>
      <c r="R540" s="86">
        <v>19</v>
      </c>
      <c r="S540" s="86" t="s">
        <v>59</v>
      </c>
      <c r="AC540" s="87" t="s">
        <v>70</v>
      </c>
      <c r="AD540" s="86">
        <v>13</v>
      </c>
      <c r="AE540" s="86" t="str">
        <f t="shared" si="79"/>
        <v>70-74|13</v>
      </c>
      <c r="AF540" s="86">
        <v>4</v>
      </c>
      <c r="AG540" s="86" t="s">
        <v>44</v>
      </c>
      <c r="AQ540" s="87" t="s">
        <v>69</v>
      </c>
      <c r="AR540" s="86">
        <v>47</v>
      </c>
      <c r="AS540" s="86" t="str">
        <f t="shared" si="80"/>
        <v>65-69|47</v>
      </c>
      <c r="AT540" s="86">
        <v>19</v>
      </c>
      <c r="AU540" s="86" t="s">
        <v>59</v>
      </c>
      <c r="BE540" s="87" t="s">
        <v>64</v>
      </c>
      <c r="BF540" s="86">
        <v>127</v>
      </c>
      <c r="BG540" s="86" t="str">
        <f t="shared" si="81"/>
        <v>25-29|127</v>
      </c>
      <c r="BH540" s="86">
        <v>19</v>
      </c>
      <c r="BI540" s="89" t="s">
        <v>59</v>
      </c>
    </row>
    <row r="541" spans="1:61">
      <c r="A541" s="93" t="s">
        <v>69</v>
      </c>
      <c r="B541" s="86">
        <v>0</v>
      </c>
      <c r="C541" s="86" t="str">
        <f t="shared" si="77"/>
        <v>65-69|0</v>
      </c>
      <c r="D541" s="86">
        <v>1</v>
      </c>
      <c r="E541" s="86" t="s">
        <v>41</v>
      </c>
      <c r="O541" s="87" t="s">
        <v>71</v>
      </c>
      <c r="P541" s="86">
        <v>46</v>
      </c>
      <c r="Q541" s="86" t="str">
        <f t="shared" si="78"/>
        <v>75-79|46</v>
      </c>
      <c r="R541" s="86">
        <v>19</v>
      </c>
      <c r="S541" s="86" t="s">
        <v>59</v>
      </c>
      <c r="AC541" s="87" t="s">
        <v>70</v>
      </c>
      <c r="AD541" s="86">
        <v>14</v>
      </c>
      <c r="AE541" s="86" t="str">
        <f t="shared" si="79"/>
        <v>70-74|14</v>
      </c>
      <c r="AF541" s="86">
        <v>5</v>
      </c>
      <c r="AG541" s="89" t="s">
        <v>45</v>
      </c>
      <c r="AQ541" s="87" t="s">
        <v>69</v>
      </c>
      <c r="AR541" s="86">
        <v>48</v>
      </c>
      <c r="AS541" s="86" t="str">
        <f t="shared" si="80"/>
        <v>65-69|48</v>
      </c>
      <c r="AT541" s="86">
        <v>19</v>
      </c>
      <c r="AU541" s="86" t="s">
        <v>59</v>
      </c>
      <c r="BE541" s="87" t="s">
        <v>64</v>
      </c>
      <c r="BF541" s="86">
        <v>128</v>
      </c>
      <c r="BG541" s="86" t="str">
        <f t="shared" si="81"/>
        <v>25-29|128</v>
      </c>
      <c r="BH541" s="86">
        <v>19</v>
      </c>
      <c r="BI541" s="89" t="s">
        <v>59</v>
      </c>
    </row>
    <row r="542" spans="1:61">
      <c r="A542" s="87" t="s">
        <v>69</v>
      </c>
      <c r="B542" s="86">
        <v>1</v>
      </c>
      <c r="C542" s="86" t="str">
        <f t="shared" si="77"/>
        <v>65-69|1</v>
      </c>
      <c r="D542" s="86">
        <v>1</v>
      </c>
      <c r="E542" s="86" t="s">
        <v>41</v>
      </c>
      <c r="O542" s="87" t="s">
        <v>71</v>
      </c>
      <c r="P542" s="86">
        <v>47</v>
      </c>
      <c r="Q542" s="86" t="str">
        <f t="shared" si="78"/>
        <v>75-79|47</v>
      </c>
      <c r="R542" s="86">
        <v>19</v>
      </c>
      <c r="S542" s="86" t="s">
        <v>59</v>
      </c>
      <c r="AC542" s="87" t="s">
        <v>70</v>
      </c>
      <c r="AD542" s="86">
        <v>15</v>
      </c>
      <c r="AE542" s="86" t="str">
        <f t="shared" si="79"/>
        <v>70-74|15</v>
      </c>
      <c r="AF542" s="86">
        <v>5</v>
      </c>
      <c r="AG542" s="89" t="s">
        <v>45</v>
      </c>
      <c r="AQ542" s="87" t="s">
        <v>69</v>
      </c>
      <c r="AR542" s="86">
        <v>49</v>
      </c>
      <c r="AS542" s="86" t="str">
        <f t="shared" si="80"/>
        <v>65-69|49</v>
      </c>
      <c r="AT542" s="86">
        <v>19</v>
      </c>
      <c r="AU542" s="86" t="s">
        <v>59</v>
      </c>
      <c r="BE542" s="87" t="s">
        <v>64</v>
      </c>
      <c r="BF542" s="86">
        <v>129</v>
      </c>
      <c r="BG542" s="86" t="str">
        <f t="shared" si="81"/>
        <v>25-29|129</v>
      </c>
      <c r="BH542" s="86">
        <v>19</v>
      </c>
      <c r="BI542" s="89" t="s">
        <v>59</v>
      </c>
    </row>
    <row r="543" spans="1:61">
      <c r="A543" s="87" t="s">
        <v>69</v>
      </c>
      <c r="B543" s="86">
        <v>2</v>
      </c>
      <c r="C543" s="86" t="str">
        <f t="shared" si="77"/>
        <v>65-69|2</v>
      </c>
      <c r="D543" s="86">
        <v>1</v>
      </c>
      <c r="E543" s="86" t="s">
        <v>41</v>
      </c>
      <c r="O543" s="87" t="s">
        <v>71</v>
      </c>
      <c r="P543" s="86">
        <v>48</v>
      </c>
      <c r="Q543" s="86" t="str">
        <f t="shared" si="78"/>
        <v>75-79|48</v>
      </c>
      <c r="R543" s="86">
        <v>19</v>
      </c>
      <c r="S543" s="86" t="s">
        <v>59</v>
      </c>
      <c r="AC543" s="87" t="s">
        <v>70</v>
      </c>
      <c r="AD543" s="86">
        <v>16</v>
      </c>
      <c r="AE543" s="86" t="str">
        <f t="shared" si="79"/>
        <v>70-74|16</v>
      </c>
      <c r="AF543" s="86">
        <v>5</v>
      </c>
      <c r="AG543" s="89" t="s">
        <v>45</v>
      </c>
      <c r="AQ543" s="87" t="s">
        <v>69</v>
      </c>
      <c r="AR543" s="86">
        <v>50</v>
      </c>
      <c r="AS543" s="86" t="str">
        <f t="shared" si="80"/>
        <v>65-69|50</v>
      </c>
      <c r="AT543" s="86">
        <v>19</v>
      </c>
      <c r="AU543" s="86" t="s">
        <v>59</v>
      </c>
      <c r="BE543" s="87" t="s">
        <v>64</v>
      </c>
      <c r="BF543" s="86">
        <v>130</v>
      </c>
      <c r="BG543" s="86" t="str">
        <f t="shared" si="81"/>
        <v>25-29|130</v>
      </c>
      <c r="BH543" s="86">
        <v>19</v>
      </c>
      <c r="BI543" s="89" t="s">
        <v>59</v>
      </c>
    </row>
    <row r="544" spans="1:61">
      <c r="A544" s="87" t="s">
        <v>69</v>
      </c>
      <c r="B544" s="86">
        <v>3</v>
      </c>
      <c r="C544" s="86" t="str">
        <f t="shared" si="77"/>
        <v>65-69|3</v>
      </c>
      <c r="D544" s="86">
        <v>1</v>
      </c>
      <c r="E544" s="86" t="s">
        <v>41</v>
      </c>
      <c r="O544" s="93" t="s">
        <v>72</v>
      </c>
      <c r="P544" s="86">
        <v>0</v>
      </c>
      <c r="Q544" s="86" t="str">
        <f t="shared" si="78"/>
        <v>80-84|0</v>
      </c>
      <c r="R544" s="86">
        <v>1</v>
      </c>
      <c r="S544" s="89" t="s">
        <v>41</v>
      </c>
      <c r="AC544" s="87" t="s">
        <v>70</v>
      </c>
      <c r="AD544" s="86">
        <v>17</v>
      </c>
      <c r="AE544" s="86" t="str">
        <f t="shared" si="79"/>
        <v>70-74|17</v>
      </c>
      <c r="AF544" s="86">
        <v>5</v>
      </c>
      <c r="AG544" s="89" t="s">
        <v>45</v>
      </c>
      <c r="AQ544" s="87" t="s">
        <v>69</v>
      </c>
      <c r="AR544" s="86">
        <v>51</v>
      </c>
      <c r="AS544" s="86" t="str">
        <f t="shared" si="80"/>
        <v>65-69|51</v>
      </c>
      <c r="AT544" s="86">
        <v>19</v>
      </c>
      <c r="AU544" s="86" t="s">
        <v>59</v>
      </c>
      <c r="BE544" s="87" t="s">
        <v>64</v>
      </c>
      <c r="BF544" s="86">
        <v>131</v>
      </c>
      <c r="BG544" s="86" t="str">
        <f t="shared" si="81"/>
        <v>25-29|131</v>
      </c>
      <c r="BH544" s="86">
        <v>19</v>
      </c>
      <c r="BI544" s="89" t="s">
        <v>59</v>
      </c>
    </row>
    <row r="545" spans="1:61">
      <c r="A545" s="87" t="s">
        <v>69</v>
      </c>
      <c r="B545" s="86">
        <v>4</v>
      </c>
      <c r="C545" s="86" t="str">
        <f t="shared" si="77"/>
        <v>65-69|4</v>
      </c>
      <c r="D545" s="86">
        <v>2</v>
      </c>
      <c r="E545" s="86" t="s">
        <v>42</v>
      </c>
      <c r="O545" s="87" t="s">
        <v>72</v>
      </c>
      <c r="P545" s="86">
        <v>1</v>
      </c>
      <c r="Q545" s="86" t="str">
        <f t="shared" si="78"/>
        <v>80-84|1</v>
      </c>
      <c r="R545" s="86">
        <v>1</v>
      </c>
      <c r="S545" s="89" t="s">
        <v>41</v>
      </c>
      <c r="AC545" s="87" t="s">
        <v>70</v>
      </c>
      <c r="AD545" s="86">
        <v>18</v>
      </c>
      <c r="AE545" s="86" t="str">
        <f t="shared" si="79"/>
        <v>70-74|18</v>
      </c>
      <c r="AF545" s="86">
        <v>6</v>
      </c>
      <c r="AG545" s="86" t="s">
        <v>46</v>
      </c>
      <c r="AQ545" s="87" t="s">
        <v>69</v>
      </c>
      <c r="AR545" s="86">
        <v>52</v>
      </c>
      <c r="AS545" s="86" t="str">
        <f t="shared" si="80"/>
        <v>65-69|52</v>
      </c>
      <c r="AT545" s="86">
        <v>19</v>
      </c>
      <c r="AU545" s="86" t="s">
        <v>59</v>
      </c>
      <c r="BE545" s="87" t="s">
        <v>64</v>
      </c>
      <c r="BF545" s="86">
        <v>132</v>
      </c>
      <c r="BG545" s="86" t="str">
        <f t="shared" si="81"/>
        <v>25-29|132</v>
      </c>
      <c r="BH545" s="86">
        <v>19</v>
      </c>
      <c r="BI545" s="89" t="s">
        <v>59</v>
      </c>
    </row>
    <row r="546" spans="1:61">
      <c r="A546" s="87" t="s">
        <v>69</v>
      </c>
      <c r="B546" s="86">
        <v>5</v>
      </c>
      <c r="C546" s="86" t="str">
        <f t="shared" si="77"/>
        <v>65-69|5</v>
      </c>
      <c r="D546" s="86">
        <v>2</v>
      </c>
      <c r="E546" s="86" t="s">
        <v>42</v>
      </c>
      <c r="O546" s="87" t="s">
        <v>72</v>
      </c>
      <c r="P546" s="86">
        <v>2</v>
      </c>
      <c r="Q546" s="86" t="str">
        <f t="shared" si="78"/>
        <v>80-84|2</v>
      </c>
      <c r="R546" s="86">
        <v>1</v>
      </c>
      <c r="S546" s="89" t="s">
        <v>41</v>
      </c>
      <c r="AC546" s="87" t="s">
        <v>70</v>
      </c>
      <c r="AD546" s="86">
        <v>19</v>
      </c>
      <c r="AE546" s="86" t="str">
        <f t="shared" si="79"/>
        <v>70-74|19</v>
      </c>
      <c r="AF546" s="86">
        <v>6</v>
      </c>
      <c r="AG546" s="86" t="s">
        <v>46</v>
      </c>
      <c r="AQ546" s="87" t="s">
        <v>69</v>
      </c>
      <c r="AR546" s="86">
        <v>53</v>
      </c>
      <c r="AS546" s="86" t="str">
        <f t="shared" si="80"/>
        <v>65-69|53</v>
      </c>
      <c r="AT546" s="86">
        <v>19</v>
      </c>
      <c r="AU546" s="86" t="s">
        <v>59</v>
      </c>
      <c r="BE546" s="87" t="s">
        <v>64</v>
      </c>
      <c r="BF546" s="86">
        <v>133</v>
      </c>
      <c r="BG546" s="86" t="str">
        <f t="shared" si="81"/>
        <v>25-29|133</v>
      </c>
      <c r="BH546" s="86">
        <v>19</v>
      </c>
      <c r="BI546" s="89" t="s">
        <v>59</v>
      </c>
    </row>
    <row r="547" spans="1:61">
      <c r="A547" s="87" t="s">
        <v>69</v>
      </c>
      <c r="B547" s="86">
        <v>6</v>
      </c>
      <c r="C547" s="86" t="str">
        <f t="shared" si="77"/>
        <v>65-69|6</v>
      </c>
      <c r="D547" s="86">
        <v>2</v>
      </c>
      <c r="E547" s="86" t="s">
        <v>42</v>
      </c>
      <c r="O547" s="87" t="s">
        <v>72</v>
      </c>
      <c r="P547" s="86">
        <v>3</v>
      </c>
      <c r="Q547" s="86" t="str">
        <f t="shared" si="78"/>
        <v>80-84|3</v>
      </c>
      <c r="R547" s="86">
        <v>1</v>
      </c>
      <c r="S547" s="89" t="s">
        <v>41</v>
      </c>
      <c r="AC547" s="87" t="s">
        <v>70</v>
      </c>
      <c r="AD547" s="86">
        <v>20</v>
      </c>
      <c r="AE547" s="86" t="str">
        <f t="shared" si="79"/>
        <v>70-74|20</v>
      </c>
      <c r="AF547" s="86">
        <v>6</v>
      </c>
      <c r="AG547" s="86" t="s">
        <v>46</v>
      </c>
      <c r="AQ547" s="87" t="s">
        <v>69</v>
      </c>
      <c r="AR547" s="86">
        <v>54</v>
      </c>
      <c r="AS547" s="86" t="str">
        <f t="shared" si="80"/>
        <v>65-69|54</v>
      </c>
      <c r="AT547" s="86">
        <v>19</v>
      </c>
      <c r="AU547" s="86" t="s">
        <v>59</v>
      </c>
      <c r="BE547" s="87" t="s">
        <v>64</v>
      </c>
      <c r="BF547" s="86">
        <v>134</v>
      </c>
      <c r="BG547" s="86" t="str">
        <f t="shared" si="81"/>
        <v>25-29|134</v>
      </c>
      <c r="BH547" s="86">
        <v>19</v>
      </c>
      <c r="BI547" s="89" t="s">
        <v>59</v>
      </c>
    </row>
    <row r="548" spans="1:61">
      <c r="A548" s="87" t="s">
        <v>69</v>
      </c>
      <c r="B548" s="86">
        <v>7</v>
      </c>
      <c r="C548" s="86" t="str">
        <f t="shared" si="77"/>
        <v>65-69|7</v>
      </c>
      <c r="D548" s="86">
        <v>3</v>
      </c>
      <c r="E548" s="86" t="s">
        <v>43</v>
      </c>
      <c r="O548" s="87" t="s">
        <v>72</v>
      </c>
      <c r="P548" s="86">
        <v>4</v>
      </c>
      <c r="Q548" s="86" t="str">
        <f t="shared" si="78"/>
        <v>80-84|4</v>
      </c>
      <c r="R548" s="86">
        <v>1</v>
      </c>
      <c r="S548" s="89" t="s">
        <v>41</v>
      </c>
      <c r="AC548" s="87" t="s">
        <v>70</v>
      </c>
      <c r="AD548" s="86">
        <v>21</v>
      </c>
      <c r="AE548" s="86" t="str">
        <f t="shared" si="79"/>
        <v>70-74|21</v>
      </c>
      <c r="AF548" s="86">
        <v>6</v>
      </c>
      <c r="AG548" s="86" t="s">
        <v>46</v>
      </c>
      <c r="AQ548" s="87" t="s">
        <v>69</v>
      </c>
      <c r="AR548" s="86">
        <v>55</v>
      </c>
      <c r="AS548" s="86" t="str">
        <f t="shared" si="80"/>
        <v>65-69|55</v>
      </c>
      <c r="AT548" s="86">
        <v>19</v>
      </c>
      <c r="AU548" s="86" t="s">
        <v>59</v>
      </c>
      <c r="BE548" s="87" t="s">
        <v>64</v>
      </c>
      <c r="BF548" s="86">
        <v>135</v>
      </c>
      <c r="BG548" s="86" t="str">
        <f t="shared" si="81"/>
        <v>25-29|135</v>
      </c>
      <c r="BH548" s="86">
        <v>19</v>
      </c>
      <c r="BI548" s="86" t="s">
        <v>59</v>
      </c>
    </row>
    <row r="549" spans="1:61">
      <c r="A549" s="87" t="s">
        <v>69</v>
      </c>
      <c r="B549" s="86">
        <v>8</v>
      </c>
      <c r="C549" s="86" t="str">
        <f t="shared" si="77"/>
        <v>65-69|8</v>
      </c>
      <c r="D549" s="86">
        <v>3</v>
      </c>
      <c r="E549" s="86" t="s">
        <v>43</v>
      </c>
      <c r="O549" s="87" t="s">
        <v>72</v>
      </c>
      <c r="P549" s="86">
        <v>5</v>
      </c>
      <c r="Q549" s="86" t="str">
        <f t="shared" si="78"/>
        <v>80-84|5</v>
      </c>
      <c r="R549" s="86">
        <v>1</v>
      </c>
      <c r="S549" s="89" t="s">
        <v>41</v>
      </c>
      <c r="AC549" s="87" t="s">
        <v>70</v>
      </c>
      <c r="AD549" s="86">
        <v>22</v>
      </c>
      <c r="AE549" s="86" t="str">
        <f t="shared" si="79"/>
        <v>70-74|22</v>
      </c>
      <c r="AF549" s="86">
        <v>7</v>
      </c>
      <c r="AG549" s="86" t="s">
        <v>47</v>
      </c>
      <c r="AQ549" s="87" t="s">
        <v>69</v>
      </c>
      <c r="AR549" s="86">
        <v>56</v>
      </c>
      <c r="AS549" s="86" t="str">
        <f t="shared" si="80"/>
        <v>65-69|56</v>
      </c>
      <c r="AT549" s="86">
        <v>19</v>
      </c>
      <c r="AU549" s="86" t="s">
        <v>59</v>
      </c>
      <c r="BE549" s="93" t="s">
        <v>65</v>
      </c>
      <c r="BF549" s="86">
        <v>0</v>
      </c>
      <c r="BG549" s="86" t="str">
        <f t="shared" si="81"/>
        <v>30-34|0</v>
      </c>
      <c r="BH549" s="86">
        <v>1</v>
      </c>
      <c r="BI549" s="86" t="s">
        <v>41</v>
      </c>
    </row>
    <row r="550" spans="1:61">
      <c r="A550" s="87" t="s">
        <v>69</v>
      </c>
      <c r="B550" s="86">
        <v>9</v>
      </c>
      <c r="C550" s="86" t="str">
        <f t="shared" si="77"/>
        <v>65-69|9</v>
      </c>
      <c r="D550" s="86">
        <v>3</v>
      </c>
      <c r="E550" s="86" t="s">
        <v>43</v>
      </c>
      <c r="O550" s="87" t="s">
        <v>72</v>
      </c>
      <c r="P550" s="86">
        <v>6</v>
      </c>
      <c r="Q550" s="86" t="str">
        <f t="shared" si="78"/>
        <v>80-84|6</v>
      </c>
      <c r="R550" s="86">
        <v>1</v>
      </c>
      <c r="S550" s="89" t="s">
        <v>41</v>
      </c>
      <c r="AC550" s="87" t="s">
        <v>70</v>
      </c>
      <c r="AD550" s="86">
        <v>23</v>
      </c>
      <c r="AE550" s="86" t="str">
        <f t="shared" si="79"/>
        <v>70-74|23</v>
      </c>
      <c r="AF550" s="86">
        <v>7</v>
      </c>
      <c r="AG550" s="86" t="s">
        <v>47</v>
      </c>
      <c r="AQ550" s="87" t="s">
        <v>69</v>
      </c>
      <c r="AR550" s="86">
        <v>57</v>
      </c>
      <c r="AS550" s="86" t="str">
        <f t="shared" si="80"/>
        <v>65-69|57</v>
      </c>
      <c r="AT550" s="86">
        <v>19</v>
      </c>
      <c r="AU550" s="86" t="s">
        <v>59</v>
      </c>
      <c r="BE550" s="87" t="s">
        <v>65</v>
      </c>
      <c r="BF550" s="86">
        <v>1</v>
      </c>
      <c r="BG550" s="86" t="str">
        <f t="shared" si="81"/>
        <v>30-34|1</v>
      </c>
      <c r="BH550" s="86">
        <v>1</v>
      </c>
      <c r="BI550" s="86" t="s">
        <v>41</v>
      </c>
    </row>
    <row r="551" spans="1:61">
      <c r="A551" s="87" t="s">
        <v>69</v>
      </c>
      <c r="B551" s="86">
        <v>10</v>
      </c>
      <c r="C551" s="86" t="str">
        <f t="shared" si="77"/>
        <v>65-69|10</v>
      </c>
      <c r="D551" s="86">
        <v>4</v>
      </c>
      <c r="E551" s="86" t="s">
        <v>44</v>
      </c>
      <c r="O551" s="87" t="s">
        <v>72</v>
      </c>
      <c r="P551" s="86">
        <v>7</v>
      </c>
      <c r="Q551" s="86" t="str">
        <f t="shared" si="78"/>
        <v>80-84|7</v>
      </c>
      <c r="R551" s="86">
        <v>1</v>
      </c>
      <c r="S551" s="89" t="s">
        <v>41</v>
      </c>
      <c r="AC551" s="87" t="s">
        <v>70</v>
      </c>
      <c r="AD551" s="86">
        <v>24</v>
      </c>
      <c r="AE551" s="86" t="str">
        <f t="shared" si="79"/>
        <v>70-74|24</v>
      </c>
      <c r="AF551" s="86">
        <v>7</v>
      </c>
      <c r="AG551" s="86" t="s">
        <v>47</v>
      </c>
      <c r="AQ551" s="87" t="s">
        <v>69</v>
      </c>
      <c r="AR551" s="86">
        <v>58</v>
      </c>
      <c r="AS551" s="86" t="str">
        <f t="shared" si="80"/>
        <v>65-69|58</v>
      </c>
      <c r="AT551" s="86">
        <v>19</v>
      </c>
      <c r="AU551" s="86" t="s">
        <v>59</v>
      </c>
      <c r="BE551" s="87" t="s">
        <v>65</v>
      </c>
      <c r="BF551" s="86">
        <v>2</v>
      </c>
      <c r="BG551" s="86" t="str">
        <f t="shared" si="81"/>
        <v>30-34|2</v>
      </c>
      <c r="BH551" s="86">
        <v>1</v>
      </c>
      <c r="BI551" s="86" t="s">
        <v>41</v>
      </c>
    </row>
    <row r="552" spans="1:61">
      <c r="A552" s="87" t="s">
        <v>69</v>
      </c>
      <c r="B552" s="86">
        <v>11</v>
      </c>
      <c r="C552" s="86" t="str">
        <f t="shared" si="77"/>
        <v>65-69|11</v>
      </c>
      <c r="D552" s="86">
        <v>4</v>
      </c>
      <c r="E552" s="86" t="s">
        <v>44</v>
      </c>
      <c r="O552" s="87" t="s">
        <v>72</v>
      </c>
      <c r="P552" s="86">
        <v>8</v>
      </c>
      <c r="Q552" s="86" t="str">
        <f t="shared" si="78"/>
        <v>80-84|8</v>
      </c>
      <c r="R552" s="86">
        <v>2</v>
      </c>
      <c r="S552" s="86" t="s">
        <v>42</v>
      </c>
      <c r="AC552" s="87" t="s">
        <v>70</v>
      </c>
      <c r="AD552" s="86">
        <v>25</v>
      </c>
      <c r="AE552" s="86" t="str">
        <f t="shared" si="79"/>
        <v>70-74|25</v>
      </c>
      <c r="AF552" s="86">
        <v>7</v>
      </c>
      <c r="AG552" s="86" t="s">
        <v>47</v>
      </c>
      <c r="AQ552" s="87" t="s">
        <v>69</v>
      </c>
      <c r="AR552" s="86">
        <v>59</v>
      </c>
      <c r="AS552" s="86" t="str">
        <f t="shared" si="80"/>
        <v>65-69|59</v>
      </c>
      <c r="AT552" s="86">
        <v>19</v>
      </c>
      <c r="AU552" s="86" t="s">
        <v>59</v>
      </c>
      <c r="BE552" s="87" t="s">
        <v>65</v>
      </c>
      <c r="BF552" s="86">
        <v>3</v>
      </c>
      <c r="BG552" s="86" t="str">
        <f t="shared" si="81"/>
        <v>30-34|3</v>
      </c>
      <c r="BH552" s="86">
        <v>1</v>
      </c>
      <c r="BI552" s="86" t="s">
        <v>41</v>
      </c>
    </row>
    <row r="553" spans="1:61">
      <c r="A553" s="87" t="s">
        <v>69</v>
      </c>
      <c r="B553" s="86">
        <v>12</v>
      </c>
      <c r="C553" s="86" t="str">
        <f t="shared" si="77"/>
        <v>65-69|12</v>
      </c>
      <c r="D553" s="86">
        <v>4</v>
      </c>
      <c r="E553" s="86" t="s">
        <v>44</v>
      </c>
      <c r="O553" s="87" t="s">
        <v>72</v>
      </c>
      <c r="P553" s="86">
        <v>9</v>
      </c>
      <c r="Q553" s="86" t="str">
        <f t="shared" si="78"/>
        <v>80-84|9</v>
      </c>
      <c r="R553" s="86">
        <v>2</v>
      </c>
      <c r="S553" s="86" t="s">
        <v>42</v>
      </c>
      <c r="AC553" s="87" t="s">
        <v>70</v>
      </c>
      <c r="AD553" s="86">
        <v>26</v>
      </c>
      <c r="AE553" s="86" t="str">
        <f t="shared" si="79"/>
        <v>70-74|26</v>
      </c>
      <c r="AF553" s="86">
        <v>7</v>
      </c>
      <c r="AG553" s="86" t="s">
        <v>47</v>
      </c>
      <c r="AQ553" s="87" t="s">
        <v>69</v>
      </c>
      <c r="AR553" s="86">
        <v>60</v>
      </c>
      <c r="AS553" s="86" t="str">
        <f t="shared" si="80"/>
        <v>65-69|60</v>
      </c>
      <c r="AT553" s="86">
        <v>19</v>
      </c>
      <c r="AU553" s="86" t="s">
        <v>59</v>
      </c>
      <c r="BE553" s="87" t="s">
        <v>65</v>
      </c>
      <c r="BF553" s="86">
        <v>4</v>
      </c>
      <c r="BG553" s="86" t="str">
        <f t="shared" si="81"/>
        <v>30-34|4</v>
      </c>
      <c r="BH553" s="86">
        <v>1</v>
      </c>
      <c r="BI553" s="86" t="s">
        <v>41</v>
      </c>
    </row>
    <row r="554" spans="1:61">
      <c r="A554" s="87" t="s">
        <v>69</v>
      </c>
      <c r="B554" s="86">
        <v>13</v>
      </c>
      <c r="C554" s="86" t="str">
        <f t="shared" si="77"/>
        <v>65-69|13</v>
      </c>
      <c r="D554" s="86">
        <v>4</v>
      </c>
      <c r="E554" s="86" t="s">
        <v>44</v>
      </c>
      <c r="O554" s="87" t="s">
        <v>72</v>
      </c>
      <c r="P554" s="86">
        <v>10</v>
      </c>
      <c r="Q554" s="86" t="str">
        <f t="shared" si="78"/>
        <v>80-84|10</v>
      </c>
      <c r="R554" s="86">
        <v>3</v>
      </c>
      <c r="S554" s="86" t="s">
        <v>43</v>
      </c>
      <c r="AC554" s="87" t="s">
        <v>70</v>
      </c>
      <c r="AD554" s="86">
        <v>27</v>
      </c>
      <c r="AE554" s="86" t="str">
        <f t="shared" si="79"/>
        <v>70-74|27</v>
      </c>
      <c r="AF554" s="86">
        <v>8</v>
      </c>
      <c r="AG554" s="86" t="s">
        <v>48</v>
      </c>
      <c r="AQ554" s="93" t="s">
        <v>70</v>
      </c>
      <c r="AR554" s="86">
        <v>0</v>
      </c>
      <c r="AS554" s="86" t="str">
        <f t="shared" si="80"/>
        <v>70-74|0</v>
      </c>
      <c r="AT554" s="86">
        <v>1</v>
      </c>
      <c r="AU554" s="89" t="s">
        <v>41</v>
      </c>
      <c r="BE554" s="87" t="s">
        <v>65</v>
      </c>
      <c r="BF554" s="86">
        <v>5</v>
      </c>
      <c r="BG554" s="86" t="str">
        <f t="shared" si="81"/>
        <v>30-34|5</v>
      </c>
      <c r="BH554" s="86">
        <v>1</v>
      </c>
      <c r="BI554" s="86" t="s">
        <v>41</v>
      </c>
    </row>
    <row r="555" spans="1:61">
      <c r="A555" s="87" t="s">
        <v>69</v>
      </c>
      <c r="B555" s="86">
        <v>14</v>
      </c>
      <c r="C555" s="86" t="str">
        <f t="shared" si="77"/>
        <v>65-69|14</v>
      </c>
      <c r="D555" s="86">
        <v>5</v>
      </c>
      <c r="E555" s="86" t="s">
        <v>45</v>
      </c>
      <c r="O555" s="87" t="s">
        <v>72</v>
      </c>
      <c r="P555" s="86">
        <v>11</v>
      </c>
      <c r="Q555" s="86" t="str">
        <f t="shared" si="78"/>
        <v>80-84|11</v>
      </c>
      <c r="R555" s="86">
        <v>3</v>
      </c>
      <c r="S555" s="86" t="s">
        <v>43</v>
      </c>
      <c r="AC555" s="87" t="s">
        <v>70</v>
      </c>
      <c r="AD555" s="86">
        <v>28</v>
      </c>
      <c r="AE555" s="86" t="str">
        <f t="shared" si="79"/>
        <v>70-74|28</v>
      </c>
      <c r="AF555" s="86">
        <v>8</v>
      </c>
      <c r="AG555" s="86" t="s">
        <v>48</v>
      </c>
      <c r="AQ555" s="87" t="s">
        <v>70</v>
      </c>
      <c r="AR555" s="86">
        <v>1</v>
      </c>
      <c r="AS555" s="86" t="str">
        <f t="shared" si="80"/>
        <v>70-74|1</v>
      </c>
      <c r="AT555" s="86">
        <v>1</v>
      </c>
      <c r="AU555" s="89" t="s">
        <v>41</v>
      </c>
      <c r="BE555" s="87" t="s">
        <v>65</v>
      </c>
      <c r="BF555" s="86">
        <v>6</v>
      </c>
      <c r="BG555" s="86" t="str">
        <f t="shared" si="81"/>
        <v>30-34|6</v>
      </c>
      <c r="BH555" s="86">
        <v>1</v>
      </c>
      <c r="BI555" s="86" t="s">
        <v>41</v>
      </c>
    </row>
    <row r="556" spans="1:61">
      <c r="A556" s="87" t="s">
        <v>69</v>
      </c>
      <c r="B556" s="86">
        <v>15</v>
      </c>
      <c r="C556" s="86" t="str">
        <f t="shared" si="77"/>
        <v>65-69|15</v>
      </c>
      <c r="D556" s="86">
        <v>5</v>
      </c>
      <c r="E556" s="86" t="s">
        <v>45</v>
      </c>
      <c r="O556" s="87" t="s">
        <v>72</v>
      </c>
      <c r="P556" s="86">
        <v>12</v>
      </c>
      <c r="Q556" s="86" t="str">
        <f t="shared" si="78"/>
        <v>80-84|12</v>
      </c>
      <c r="R556" s="86">
        <v>4</v>
      </c>
      <c r="S556" s="86" t="s">
        <v>44</v>
      </c>
      <c r="AC556" s="87" t="s">
        <v>70</v>
      </c>
      <c r="AD556" s="86">
        <v>29</v>
      </c>
      <c r="AE556" s="86" t="str">
        <f t="shared" si="79"/>
        <v>70-74|29</v>
      </c>
      <c r="AF556" s="86">
        <v>8</v>
      </c>
      <c r="AG556" s="86" t="s">
        <v>48</v>
      </c>
      <c r="AQ556" s="87" t="s">
        <v>70</v>
      </c>
      <c r="AR556" s="86">
        <v>2</v>
      </c>
      <c r="AS556" s="86" t="str">
        <f t="shared" si="80"/>
        <v>70-74|2</v>
      </c>
      <c r="AT556" s="86">
        <v>1</v>
      </c>
      <c r="AU556" s="89" t="s">
        <v>41</v>
      </c>
      <c r="BE556" s="87" t="s">
        <v>65</v>
      </c>
      <c r="BF556" s="86">
        <v>7</v>
      </c>
      <c r="BG556" s="86" t="str">
        <f t="shared" si="81"/>
        <v>30-34|7</v>
      </c>
      <c r="BH556" s="86">
        <v>1</v>
      </c>
      <c r="BI556" s="86" t="s">
        <v>41</v>
      </c>
    </row>
    <row r="557" spans="1:61">
      <c r="A557" s="87" t="s">
        <v>69</v>
      </c>
      <c r="B557" s="86">
        <v>16</v>
      </c>
      <c r="C557" s="86" t="str">
        <f t="shared" si="77"/>
        <v>65-69|16</v>
      </c>
      <c r="D557" s="86">
        <v>5</v>
      </c>
      <c r="E557" s="86" t="s">
        <v>45</v>
      </c>
      <c r="O557" s="87" t="s">
        <v>72</v>
      </c>
      <c r="P557" s="86">
        <v>13</v>
      </c>
      <c r="Q557" s="86" t="str">
        <f t="shared" si="78"/>
        <v>80-84|13</v>
      </c>
      <c r="R557" s="86">
        <v>4</v>
      </c>
      <c r="S557" s="86" t="s">
        <v>44</v>
      </c>
      <c r="AC557" s="87" t="s">
        <v>70</v>
      </c>
      <c r="AD557" s="86">
        <v>30</v>
      </c>
      <c r="AE557" s="86" t="str">
        <f t="shared" si="79"/>
        <v>70-74|30</v>
      </c>
      <c r="AF557" s="86">
        <v>8</v>
      </c>
      <c r="AG557" s="86" t="s">
        <v>48</v>
      </c>
      <c r="AQ557" s="87" t="s">
        <v>70</v>
      </c>
      <c r="AR557" s="86">
        <v>3</v>
      </c>
      <c r="AS557" s="86" t="str">
        <f t="shared" si="80"/>
        <v>70-74|3</v>
      </c>
      <c r="AT557" s="86">
        <v>1</v>
      </c>
      <c r="AU557" s="89" t="s">
        <v>41</v>
      </c>
      <c r="BE557" s="87" t="s">
        <v>65</v>
      </c>
      <c r="BF557" s="86">
        <v>8</v>
      </c>
      <c r="BG557" s="86" t="str">
        <f t="shared" si="81"/>
        <v>30-34|8</v>
      </c>
      <c r="BH557" s="86">
        <v>1</v>
      </c>
      <c r="BI557" s="86" t="s">
        <v>41</v>
      </c>
    </row>
    <row r="558" spans="1:61">
      <c r="A558" s="87" t="s">
        <v>69</v>
      </c>
      <c r="B558" s="86">
        <v>17</v>
      </c>
      <c r="C558" s="86" t="str">
        <f t="shared" si="77"/>
        <v>65-69|17</v>
      </c>
      <c r="D558" s="86">
        <v>6</v>
      </c>
      <c r="E558" s="86" t="s">
        <v>46</v>
      </c>
      <c r="O558" s="87" t="s">
        <v>72</v>
      </c>
      <c r="P558" s="86">
        <v>14</v>
      </c>
      <c r="Q558" s="86" t="str">
        <f t="shared" si="78"/>
        <v>80-84|14</v>
      </c>
      <c r="R558" s="86">
        <v>5</v>
      </c>
      <c r="S558" s="86" t="s">
        <v>45</v>
      </c>
      <c r="AC558" s="87" t="s">
        <v>70</v>
      </c>
      <c r="AD558" s="86">
        <v>31</v>
      </c>
      <c r="AE558" s="86" t="str">
        <f t="shared" si="79"/>
        <v>70-74|31</v>
      </c>
      <c r="AF558" s="86">
        <v>9</v>
      </c>
      <c r="AG558" s="86" t="s">
        <v>49</v>
      </c>
      <c r="AQ558" s="87" t="s">
        <v>70</v>
      </c>
      <c r="AR558" s="86">
        <v>4</v>
      </c>
      <c r="AS558" s="86" t="str">
        <f t="shared" si="80"/>
        <v>70-74|4</v>
      </c>
      <c r="AT558" s="86">
        <v>2</v>
      </c>
      <c r="AU558" s="86" t="s">
        <v>42</v>
      </c>
      <c r="BE558" s="87" t="s">
        <v>65</v>
      </c>
      <c r="BF558" s="86">
        <v>9</v>
      </c>
      <c r="BG558" s="86" t="str">
        <f t="shared" si="81"/>
        <v>30-34|9</v>
      </c>
      <c r="BH558" s="86">
        <v>1</v>
      </c>
      <c r="BI558" s="86" t="s">
        <v>41</v>
      </c>
    </row>
    <row r="559" spans="1:61">
      <c r="A559" s="87" t="s">
        <v>69</v>
      </c>
      <c r="B559" s="86">
        <v>18</v>
      </c>
      <c r="C559" s="86" t="str">
        <f t="shared" si="77"/>
        <v>65-69|18</v>
      </c>
      <c r="D559" s="86">
        <v>6</v>
      </c>
      <c r="E559" s="86" t="s">
        <v>46</v>
      </c>
      <c r="O559" s="87" t="s">
        <v>72</v>
      </c>
      <c r="P559" s="86">
        <v>15</v>
      </c>
      <c r="Q559" s="86" t="str">
        <f t="shared" si="78"/>
        <v>80-84|15</v>
      </c>
      <c r="R559" s="86">
        <v>6</v>
      </c>
      <c r="S559" s="86" t="s">
        <v>46</v>
      </c>
      <c r="AC559" s="87" t="s">
        <v>70</v>
      </c>
      <c r="AD559" s="86">
        <v>32</v>
      </c>
      <c r="AE559" s="86" t="str">
        <f t="shared" si="79"/>
        <v>70-74|32</v>
      </c>
      <c r="AF559" s="86">
        <v>9</v>
      </c>
      <c r="AG559" s="86" t="s">
        <v>49</v>
      </c>
      <c r="AQ559" s="87" t="s">
        <v>70</v>
      </c>
      <c r="AR559" s="86">
        <v>5</v>
      </c>
      <c r="AS559" s="86" t="str">
        <f t="shared" si="80"/>
        <v>70-74|5</v>
      </c>
      <c r="AT559" s="86">
        <v>2</v>
      </c>
      <c r="AU559" s="86" t="s">
        <v>42</v>
      </c>
      <c r="BE559" s="87" t="s">
        <v>65</v>
      </c>
      <c r="BF559" s="86">
        <v>10</v>
      </c>
      <c r="BG559" s="86" t="str">
        <f t="shared" si="81"/>
        <v>30-34|10</v>
      </c>
      <c r="BH559" s="86">
        <v>1</v>
      </c>
      <c r="BI559" s="86" t="s">
        <v>41</v>
      </c>
    </row>
    <row r="560" spans="1:61">
      <c r="A560" s="87" t="s">
        <v>69</v>
      </c>
      <c r="B560" s="86">
        <v>19</v>
      </c>
      <c r="C560" s="86" t="str">
        <f t="shared" si="77"/>
        <v>65-69|19</v>
      </c>
      <c r="D560" s="86">
        <v>6</v>
      </c>
      <c r="E560" s="86" t="s">
        <v>46</v>
      </c>
      <c r="O560" s="87" t="s">
        <v>72</v>
      </c>
      <c r="P560" s="86">
        <v>16</v>
      </c>
      <c r="Q560" s="86" t="str">
        <f t="shared" si="78"/>
        <v>80-84|16</v>
      </c>
      <c r="R560" s="86">
        <v>6</v>
      </c>
      <c r="S560" s="86" t="s">
        <v>46</v>
      </c>
      <c r="AC560" s="87" t="s">
        <v>70</v>
      </c>
      <c r="AD560" s="86">
        <v>33</v>
      </c>
      <c r="AE560" s="86" t="str">
        <f t="shared" si="79"/>
        <v>70-74|33</v>
      </c>
      <c r="AF560" s="86">
        <v>9</v>
      </c>
      <c r="AG560" s="86" t="s">
        <v>49</v>
      </c>
      <c r="AQ560" s="87" t="s">
        <v>70</v>
      </c>
      <c r="AR560" s="86">
        <v>6</v>
      </c>
      <c r="AS560" s="86" t="str">
        <f t="shared" si="80"/>
        <v>70-74|6</v>
      </c>
      <c r="AT560" s="86">
        <v>3</v>
      </c>
      <c r="AU560" s="86" t="s">
        <v>43</v>
      </c>
      <c r="BE560" s="87" t="s">
        <v>65</v>
      </c>
      <c r="BF560" s="86">
        <v>11</v>
      </c>
      <c r="BG560" s="86" t="str">
        <f t="shared" si="81"/>
        <v>30-34|11</v>
      </c>
      <c r="BH560" s="86">
        <v>1</v>
      </c>
      <c r="BI560" s="86" t="s">
        <v>41</v>
      </c>
    </row>
    <row r="561" spans="1:61">
      <c r="A561" s="87" t="s">
        <v>69</v>
      </c>
      <c r="B561" s="86">
        <v>20</v>
      </c>
      <c r="C561" s="86" t="str">
        <f t="shared" si="77"/>
        <v>65-69|20</v>
      </c>
      <c r="D561" s="86">
        <v>6</v>
      </c>
      <c r="E561" s="86" t="s">
        <v>46</v>
      </c>
      <c r="O561" s="87" t="s">
        <v>72</v>
      </c>
      <c r="P561" s="86">
        <v>17</v>
      </c>
      <c r="Q561" s="86" t="str">
        <f t="shared" si="78"/>
        <v>80-84|17</v>
      </c>
      <c r="R561" s="86">
        <v>7</v>
      </c>
      <c r="S561" s="86" t="s">
        <v>47</v>
      </c>
      <c r="AC561" s="87" t="s">
        <v>70</v>
      </c>
      <c r="AD561" s="86">
        <v>34</v>
      </c>
      <c r="AE561" s="86" t="str">
        <f t="shared" si="79"/>
        <v>70-74|34</v>
      </c>
      <c r="AF561" s="86">
        <v>9</v>
      </c>
      <c r="AG561" s="86" t="s">
        <v>49</v>
      </c>
      <c r="AQ561" s="87" t="s">
        <v>70</v>
      </c>
      <c r="AR561" s="86">
        <v>7</v>
      </c>
      <c r="AS561" s="86" t="str">
        <f t="shared" si="80"/>
        <v>70-74|7</v>
      </c>
      <c r="AT561" s="86">
        <v>3</v>
      </c>
      <c r="AU561" s="86" t="s">
        <v>43</v>
      </c>
      <c r="BE561" s="87" t="s">
        <v>65</v>
      </c>
      <c r="BF561" s="86">
        <v>12</v>
      </c>
      <c r="BG561" s="86" t="str">
        <f t="shared" si="81"/>
        <v>30-34|12</v>
      </c>
      <c r="BH561" s="86">
        <v>1</v>
      </c>
      <c r="BI561" s="86" t="s">
        <v>41</v>
      </c>
    </row>
    <row r="562" spans="1:61">
      <c r="A562" s="87" t="s">
        <v>69</v>
      </c>
      <c r="B562" s="86">
        <v>21</v>
      </c>
      <c r="C562" s="86" t="str">
        <f t="shared" si="77"/>
        <v>65-69|21</v>
      </c>
      <c r="D562" s="86">
        <v>7</v>
      </c>
      <c r="E562" s="86" t="s">
        <v>47</v>
      </c>
      <c r="O562" s="87" t="s">
        <v>72</v>
      </c>
      <c r="P562" s="86">
        <v>18</v>
      </c>
      <c r="Q562" s="86" t="str">
        <f t="shared" si="78"/>
        <v>80-84|18</v>
      </c>
      <c r="R562" s="86">
        <v>8</v>
      </c>
      <c r="S562" s="86" t="s">
        <v>48</v>
      </c>
      <c r="AC562" s="87" t="s">
        <v>70</v>
      </c>
      <c r="AD562" s="86">
        <v>35</v>
      </c>
      <c r="AE562" s="86" t="str">
        <f t="shared" si="79"/>
        <v>70-74|35</v>
      </c>
      <c r="AF562" s="86">
        <v>10</v>
      </c>
      <c r="AG562" s="86" t="s">
        <v>50</v>
      </c>
      <c r="AQ562" s="87" t="s">
        <v>70</v>
      </c>
      <c r="AR562" s="86">
        <v>8</v>
      </c>
      <c r="AS562" s="86" t="str">
        <f t="shared" si="80"/>
        <v>70-74|8</v>
      </c>
      <c r="AT562" s="86">
        <v>3</v>
      </c>
      <c r="AU562" s="86" t="s">
        <v>43</v>
      </c>
      <c r="BE562" s="87" t="s">
        <v>65</v>
      </c>
      <c r="BF562" s="86">
        <v>13</v>
      </c>
      <c r="BG562" s="86" t="str">
        <f t="shared" si="81"/>
        <v>30-34|13</v>
      </c>
      <c r="BH562" s="86">
        <v>1</v>
      </c>
      <c r="BI562" s="86" t="s">
        <v>41</v>
      </c>
    </row>
    <row r="563" spans="1:61">
      <c r="A563" s="87" t="s">
        <v>69</v>
      </c>
      <c r="B563" s="86">
        <v>22</v>
      </c>
      <c r="C563" s="86" t="str">
        <f t="shared" si="77"/>
        <v>65-69|22</v>
      </c>
      <c r="D563" s="86">
        <v>7</v>
      </c>
      <c r="E563" s="86" t="s">
        <v>47</v>
      </c>
      <c r="O563" s="87" t="s">
        <v>72</v>
      </c>
      <c r="P563" s="86">
        <v>19</v>
      </c>
      <c r="Q563" s="86" t="str">
        <f t="shared" si="78"/>
        <v>80-84|19</v>
      </c>
      <c r="R563" s="86">
        <v>8</v>
      </c>
      <c r="S563" s="86" t="s">
        <v>48</v>
      </c>
      <c r="AC563" s="87" t="s">
        <v>70</v>
      </c>
      <c r="AD563" s="86">
        <v>36</v>
      </c>
      <c r="AE563" s="86" t="str">
        <f t="shared" si="79"/>
        <v>70-74|36</v>
      </c>
      <c r="AF563" s="86">
        <v>10</v>
      </c>
      <c r="AG563" s="86" t="s">
        <v>50</v>
      </c>
      <c r="AQ563" s="87" t="s">
        <v>70</v>
      </c>
      <c r="AR563" s="86">
        <v>9</v>
      </c>
      <c r="AS563" s="86" t="str">
        <f t="shared" si="80"/>
        <v>70-74|9</v>
      </c>
      <c r="AT563" s="86">
        <v>4</v>
      </c>
      <c r="AU563" s="86" t="s">
        <v>44</v>
      </c>
      <c r="BE563" s="87" t="s">
        <v>65</v>
      </c>
      <c r="BF563" s="86">
        <v>14</v>
      </c>
      <c r="BG563" s="86" t="str">
        <f t="shared" si="81"/>
        <v>30-34|14</v>
      </c>
      <c r="BH563" s="86">
        <v>1</v>
      </c>
      <c r="BI563" s="86" t="s">
        <v>41</v>
      </c>
    </row>
    <row r="564" spans="1:61">
      <c r="A564" s="87" t="s">
        <v>69</v>
      </c>
      <c r="B564" s="86">
        <v>23</v>
      </c>
      <c r="C564" s="86" t="str">
        <f t="shared" si="77"/>
        <v>65-69|23</v>
      </c>
      <c r="D564" s="86">
        <v>7</v>
      </c>
      <c r="E564" s="86" t="s">
        <v>47</v>
      </c>
      <c r="O564" s="87" t="s">
        <v>72</v>
      </c>
      <c r="P564" s="86">
        <v>20</v>
      </c>
      <c r="Q564" s="86" t="str">
        <f t="shared" si="78"/>
        <v>80-84|20</v>
      </c>
      <c r="R564" s="86">
        <v>9</v>
      </c>
      <c r="S564" s="86" t="s">
        <v>49</v>
      </c>
      <c r="AC564" s="87" t="s">
        <v>70</v>
      </c>
      <c r="AD564" s="86">
        <v>37</v>
      </c>
      <c r="AE564" s="86" t="str">
        <f t="shared" si="79"/>
        <v>70-74|37</v>
      </c>
      <c r="AF564" s="86">
        <v>10</v>
      </c>
      <c r="AG564" s="86" t="s">
        <v>50</v>
      </c>
      <c r="AQ564" s="87" t="s">
        <v>70</v>
      </c>
      <c r="AR564" s="86">
        <v>10</v>
      </c>
      <c r="AS564" s="86" t="str">
        <f t="shared" si="80"/>
        <v>70-74|10</v>
      </c>
      <c r="AT564" s="86">
        <v>4</v>
      </c>
      <c r="AU564" s="86" t="s">
        <v>44</v>
      </c>
      <c r="BE564" s="87" t="s">
        <v>65</v>
      </c>
      <c r="BF564" s="86">
        <v>15</v>
      </c>
      <c r="BG564" s="86" t="str">
        <f t="shared" si="81"/>
        <v>30-34|15</v>
      </c>
      <c r="BH564" s="86">
        <v>1</v>
      </c>
      <c r="BI564" s="86" t="s">
        <v>41</v>
      </c>
    </row>
    <row r="565" spans="1:61">
      <c r="A565" s="87" t="s">
        <v>69</v>
      </c>
      <c r="B565" s="86">
        <v>24</v>
      </c>
      <c r="C565" s="86" t="str">
        <f t="shared" si="77"/>
        <v>65-69|24</v>
      </c>
      <c r="D565" s="86">
        <v>8</v>
      </c>
      <c r="E565" s="86" t="s">
        <v>48</v>
      </c>
      <c r="O565" s="87" t="s">
        <v>72</v>
      </c>
      <c r="P565" s="86">
        <v>21</v>
      </c>
      <c r="Q565" s="86" t="str">
        <f t="shared" si="78"/>
        <v>80-84|21</v>
      </c>
      <c r="R565" s="86">
        <v>9</v>
      </c>
      <c r="S565" s="86" t="s">
        <v>49</v>
      </c>
      <c r="AC565" s="87" t="s">
        <v>70</v>
      </c>
      <c r="AD565" s="86">
        <v>38</v>
      </c>
      <c r="AE565" s="86" t="str">
        <f t="shared" si="79"/>
        <v>70-74|38</v>
      </c>
      <c r="AF565" s="86">
        <v>10</v>
      </c>
      <c r="AG565" s="86" t="s">
        <v>50</v>
      </c>
      <c r="AQ565" s="87" t="s">
        <v>70</v>
      </c>
      <c r="AR565" s="86">
        <v>11</v>
      </c>
      <c r="AS565" s="86" t="str">
        <f t="shared" si="80"/>
        <v>70-74|11</v>
      </c>
      <c r="AT565" s="86">
        <v>5</v>
      </c>
      <c r="AU565" s="86" t="s">
        <v>45</v>
      </c>
      <c r="BE565" s="87" t="s">
        <v>65</v>
      </c>
      <c r="BF565" s="86">
        <v>16</v>
      </c>
      <c r="BG565" s="86" t="str">
        <f t="shared" si="81"/>
        <v>30-34|16</v>
      </c>
      <c r="BH565" s="86">
        <v>1</v>
      </c>
      <c r="BI565" s="86" t="s">
        <v>41</v>
      </c>
    </row>
    <row r="566" spans="1:61">
      <c r="A566" s="87" t="s">
        <v>69</v>
      </c>
      <c r="B566" s="86">
        <v>25</v>
      </c>
      <c r="C566" s="86" t="str">
        <f t="shared" si="77"/>
        <v>65-69|25</v>
      </c>
      <c r="D566" s="86">
        <v>8</v>
      </c>
      <c r="E566" s="86" t="s">
        <v>48</v>
      </c>
      <c r="O566" s="87" t="s">
        <v>72</v>
      </c>
      <c r="P566" s="86">
        <v>22</v>
      </c>
      <c r="Q566" s="86" t="str">
        <f t="shared" si="78"/>
        <v>80-84|22</v>
      </c>
      <c r="R566" s="86">
        <v>10</v>
      </c>
      <c r="S566" s="86" t="s">
        <v>50</v>
      </c>
      <c r="AC566" s="87" t="s">
        <v>70</v>
      </c>
      <c r="AD566" s="86">
        <v>39</v>
      </c>
      <c r="AE566" s="86" t="str">
        <f t="shared" si="79"/>
        <v>70-74|39</v>
      </c>
      <c r="AF566" s="86">
        <v>11</v>
      </c>
      <c r="AG566" s="86" t="s">
        <v>51</v>
      </c>
      <c r="AQ566" s="87" t="s">
        <v>70</v>
      </c>
      <c r="AR566" s="86">
        <v>12</v>
      </c>
      <c r="AS566" s="86" t="str">
        <f t="shared" si="80"/>
        <v>70-74|12</v>
      </c>
      <c r="AT566" s="86">
        <v>5</v>
      </c>
      <c r="AU566" s="86" t="s">
        <v>45</v>
      </c>
      <c r="BE566" s="87" t="s">
        <v>65</v>
      </c>
      <c r="BF566" s="86">
        <v>17</v>
      </c>
      <c r="BG566" s="86" t="str">
        <f t="shared" si="81"/>
        <v>30-34|17</v>
      </c>
      <c r="BH566" s="86">
        <v>1</v>
      </c>
      <c r="BI566" s="86" t="s">
        <v>41</v>
      </c>
    </row>
    <row r="567" spans="1:61">
      <c r="A567" s="87" t="s">
        <v>69</v>
      </c>
      <c r="B567" s="86">
        <v>26</v>
      </c>
      <c r="C567" s="86" t="str">
        <f t="shared" si="77"/>
        <v>65-69|26</v>
      </c>
      <c r="D567" s="86">
        <v>8</v>
      </c>
      <c r="E567" s="86" t="s">
        <v>48</v>
      </c>
      <c r="O567" s="87" t="s">
        <v>72</v>
      </c>
      <c r="P567" s="86">
        <v>23</v>
      </c>
      <c r="Q567" s="86" t="str">
        <f t="shared" si="78"/>
        <v>80-84|23</v>
      </c>
      <c r="R567" s="86">
        <v>10</v>
      </c>
      <c r="S567" s="86" t="s">
        <v>50</v>
      </c>
      <c r="AC567" s="87" t="s">
        <v>70</v>
      </c>
      <c r="AD567" s="86">
        <v>40</v>
      </c>
      <c r="AE567" s="86" t="str">
        <f t="shared" si="79"/>
        <v>70-74|40</v>
      </c>
      <c r="AF567" s="86">
        <v>11</v>
      </c>
      <c r="AG567" s="86" t="s">
        <v>51</v>
      </c>
      <c r="AQ567" s="87" t="s">
        <v>70</v>
      </c>
      <c r="AR567" s="86">
        <v>13</v>
      </c>
      <c r="AS567" s="86" t="str">
        <f t="shared" si="80"/>
        <v>70-74|13</v>
      </c>
      <c r="AT567" s="86">
        <v>6</v>
      </c>
      <c r="AU567" s="86" t="s">
        <v>46</v>
      </c>
      <c r="BE567" s="87" t="s">
        <v>65</v>
      </c>
      <c r="BF567" s="86">
        <v>18</v>
      </c>
      <c r="BG567" s="86" t="str">
        <f t="shared" si="81"/>
        <v>30-34|18</v>
      </c>
      <c r="BH567" s="86">
        <v>1</v>
      </c>
      <c r="BI567" s="86" t="s">
        <v>41</v>
      </c>
    </row>
    <row r="568" spans="1:61">
      <c r="A568" s="87" t="s">
        <v>69</v>
      </c>
      <c r="B568" s="86">
        <v>27</v>
      </c>
      <c r="C568" s="86" t="str">
        <f t="shared" si="77"/>
        <v>65-69|27</v>
      </c>
      <c r="D568" s="86">
        <v>8</v>
      </c>
      <c r="E568" s="86" t="s">
        <v>48</v>
      </c>
      <c r="O568" s="87" t="s">
        <v>72</v>
      </c>
      <c r="P568" s="86">
        <v>24</v>
      </c>
      <c r="Q568" s="86" t="str">
        <f t="shared" si="78"/>
        <v>80-84|24</v>
      </c>
      <c r="R568" s="86">
        <v>11</v>
      </c>
      <c r="S568" s="86" t="s">
        <v>51</v>
      </c>
      <c r="AC568" s="87" t="s">
        <v>70</v>
      </c>
      <c r="AD568" s="86">
        <v>41</v>
      </c>
      <c r="AE568" s="86" t="str">
        <f t="shared" si="79"/>
        <v>70-74|41</v>
      </c>
      <c r="AF568" s="86">
        <v>11</v>
      </c>
      <c r="AG568" s="86" t="s">
        <v>51</v>
      </c>
      <c r="AQ568" s="87" t="s">
        <v>70</v>
      </c>
      <c r="AR568" s="86">
        <v>14</v>
      </c>
      <c r="AS568" s="86" t="str">
        <f t="shared" si="80"/>
        <v>70-74|14</v>
      </c>
      <c r="AT568" s="86">
        <v>6</v>
      </c>
      <c r="AU568" s="86" t="s">
        <v>46</v>
      </c>
      <c r="BE568" s="87" t="s">
        <v>65</v>
      </c>
      <c r="BF568" s="86">
        <v>19</v>
      </c>
      <c r="BG568" s="86" t="str">
        <f t="shared" si="81"/>
        <v>30-34|19</v>
      </c>
      <c r="BH568" s="86">
        <v>1</v>
      </c>
      <c r="BI568" s="86" t="s">
        <v>41</v>
      </c>
    </row>
    <row r="569" spans="1:61">
      <c r="A569" s="87" t="s">
        <v>69</v>
      </c>
      <c r="B569" s="86">
        <v>28</v>
      </c>
      <c r="C569" s="86" t="str">
        <f t="shared" si="77"/>
        <v>65-69|28</v>
      </c>
      <c r="D569" s="86">
        <v>9</v>
      </c>
      <c r="E569" s="86" t="s">
        <v>49</v>
      </c>
      <c r="O569" s="87" t="s">
        <v>72</v>
      </c>
      <c r="P569" s="86">
        <v>25</v>
      </c>
      <c r="Q569" s="86" t="str">
        <f t="shared" si="78"/>
        <v>80-84|25</v>
      </c>
      <c r="R569" s="86">
        <v>11</v>
      </c>
      <c r="S569" s="86" t="s">
        <v>51</v>
      </c>
      <c r="AC569" s="87" t="s">
        <v>70</v>
      </c>
      <c r="AD569" s="86">
        <v>42</v>
      </c>
      <c r="AE569" s="86" t="str">
        <f t="shared" si="79"/>
        <v>70-74|42</v>
      </c>
      <c r="AF569" s="86">
        <v>11</v>
      </c>
      <c r="AG569" s="86" t="s">
        <v>51</v>
      </c>
      <c r="AQ569" s="87" t="s">
        <v>70</v>
      </c>
      <c r="AR569" s="86">
        <v>15</v>
      </c>
      <c r="AS569" s="86" t="str">
        <f t="shared" si="80"/>
        <v>70-74|15</v>
      </c>
      <c r="AT569" s="86">
        <v>7</v>
      </c>
      <c r="AU569" s="86" t="s">
        <v>47</v>
      </c>
      <c r="BE569" s="87" t="s">
        <v>65</v>
      </c>
      <c r="BF569" s="86">
        <v>20</v>
      </c>
      <c r="BG569" s="86" t="str">
        <f t="shared" si="81"/>
        <v>30-34|20</v>
      </c>
      <c r="BH569" s="86">
        <v>1</v>
      </c>
      <c r="BI569" s="86" t="s">
        <v>41</v>
      </c>
    </row>
    <row r="570" spans="1:61">
      <c r="A570" s="87" t="s">
        <v>69</v>
      </c>
      <c r="B570" s="86">
        <v>29</v>
      </c>
      <c r="C570" s="86" t="str">
        <f t="shared" si="77"/>
        <v>65-69|29</v>
      </c>
      <c r="D570" s="86">
        <v>9</v>
      </c>
      <c r="E570" s="86" t="s">
        <v>49</v>
      </c>
      <c r="O570" s="87" t="s">
        <v>72</v>
      </c>
      <c r="P570" s="86">
        <v>26</v>
      </c>
      <c r="Q570" s="86" t="str">
        <f t="shared" si="78"/>
        <v>80-84|26</v>
      </c>
      <c r="R570" s="86">
        <v>12</v>
      </c>
      <c r="S570" s="86" t="s">
        <v>52</v>
      </c>
      <c r="AC570" s="87" t="s">
        <v>70</v>
      </c>
      <c r="AD570" s="86">
        <v>43</v>
      </c>
      <c r="AE570" s="86" t="str">
        <f t="shared" si="79"/>
        <v>70-74|43</v>
      </c>
      <c r="AF570" s="86">
        <v>12</v>
      </c>
      <c r="AG570" s="86" t="s">
        <v>52</v>
      </c>
      <c r="AQ570" s="87" t="s">
        <v>70</v>
      </c>
      <c r="AR570" s="86">
        <v>16</v>
      </c>
      <c r="AS570" s="86" t="str">
        <f t="shared" si="80"/>
        <v>70-74|16</v>
      </c>
      <c r="AT570" s="86">
        <v>7</v>
      </c>
      <c r="AU570" s="86" t="s">
        <v>47</v>
      </c>
      <c r="BE570" s="87" t="s">
        <v>65</v>
      </c>
      <c r="BF570" s="86">
        <v>21</v>
      </c>
      <c r="BG570" s="86" t="str">
        <f t="shared" si="81"/>
        <v>30-34|21</v>
      </c>
      <c r="BH570" s="86">
        <v>1</v>
      </c>
      <c r="BI570" s="86" t="s">
        <v>41</v>
      </c>
    </row>
    <row r="571" spans="1:61">
      <c r="A571" s="87" t="s">
        <v>69</v>
      </c>
      <c r="B571" s="86">
        <v>30</v>
      </c>
      <c r="C571" s="86" t="str">
        <f t="shared" si="77"/>
        <v>65-69|30</v>
      </c>
      <c r="D571" s="86">
        <v>9</v>
      </c>
      <c r="E571" s="86" t="s">
        <v>49</v>
      </c>
      <c r="O571" s="87" t="s">
        <v>72</v>
      </c>
      <c r="P571" s="86">
        <v>27</v>
      </c>
      <c r="Q571" s="86" t="str">
        <f t="shared" si="78"/>
        <v>80-84|27</v>
      </c>
      <c r="R571" s="86">
        <v>12</v>
      </c>
      <c r="S571" s="86" t="s">
        <v>52</v>
      </c>
      <c r="AC571" s="87" t="s">
        <v>70</v>
      </c>
      <c r="AD571" s="86">
        <v>44</v>
      </c>
      <c r="AE571" s="86" t="str">
        <f t="shared" si="79"/>
        <v>70-74|44</v>
      </c>
      <c r="AF571" s="86">
        <v>12</v>
      </c>
      <c r="AG571" s="86" t="s">
        <v>52</v>
      </c>
      <c r="AQ571" s="87" t="s">
        <v>70</v>
      </c>
      <c r="AR571" s="86">
        <v>17</v>
      </c>
      <c r="AS571" s="86" t="str">
        <f t="shared" si="80"/>
        <v>70-74|17</v>
      </c>
      <c r="AT571" s="86">
        <v>7</v>
      </c>
      <c r="AU571" s="86" t="s">
        <v>47</v>
      </c>
      <c r="BE571" s="87" t="s">
        <v>65</v>
      </c>
      <c r="BF571" s="86">
        <v>22</v>
      </c>
      <c r="BG571" s="86" t="str">
        <f t="shared" si="81"/>
        <v>30-34|22</v>
      </c>
      <c r="BH571" s="86">
        <v>1</v>
      </c>
      <c r="BI571" s="86" t="s">
        <v>41</v>
      </c>
    </row>
    <row r="572" spans="1:61">
      <c r="A572" s="87" t="s">
        <v>69</v>
      </c>
      <c r="B572" s="86">
        <v>31</v>
      </c>
      <c r="C572" s="86" t="str">
        <f t="shared" si="77"/>
        <v>65-69|31</v>
      </c>
      <c r="D572" s="86">
        <v>10</v>
      </c>
      <c r="E572" s="86" t="s">
        <v>50</v>
      </c>
      <c r="O572" s="87" t="s">
        <v>72</v>
      </c>
      <c r="P572" s="86">
        <v>28</v>
      </c>
      <c r="Q572" s="86" t="str">
        <f t="shared" si="78"/>
        <v>80-84|28</v>
      </c>
      <c r="R572" s="86">
        <v>13</v>
      </c>
      <c r="S572" s="86" t="s">
        <v>53</v>
      </c>
      <c r="AC572" s="87" t="s">
        <v>70</v>
      </c>
      <c r="AD572" s="86">
        <v>45</v>
      </c>
      <c r="AE572" s="86" t="str">
        <f t="shared" si="79"/>
        <v>70-74|45</v>
      </c>
      <c r="AF572" s="86">
        <v>12</v>
      </c>
      <c r="AG572" s="86" t="s">
        <v>52</v>
      </c>
      <c r="AQ572" s="87" t="s">
        <v>70</v>
      </c>
      <c r="AR572" s="86">
        <v>18</v>
      </c>
      <c r="AS572" s="86" t="str">
        <f t="shared" si="80"/>
        <v>70-74|18</v>
      </c>
      <c r="AT572" s="86">
        <v>8</v>
      </c>
      <c r="AU572" s="86" t="s">
        <v>48</v>
      </c>
      <c r="BE572" s="87" t="s">
        <v>65</v>
      </c>
      <c r="BF572" s="86">
        <v>23</v>
      </c>
      <c r="BG572" s="86" t="str">
        <f t="shared" si="81"/>
        <v>30-34|23</v>
      </c>
      <c r="BH572" s="86">
        <v>2</v>
      </c>
      <c r="BI572" s="89" t="s">
        <v>42</v>
      </c>
    </row>
    <row r="573" spans="1:61">
      <c r="A573" s="87" t="s">
        <v>69</v>
      </c>
      <c r="B573" s="86">
        <v>32</v>
      </c>
      <c r="C573" s="86" t="str">
        <f t="shared" si="77"/>
        <v>65-69|32</v>
      </c>
      <c r="D573" s="86">
        <v>10</v>
      </c>
      <c r="E573" s="86" t="s">
        <v>50</v>
      </c>
      <c r="O573" s="87" t="s">
        <v>72</v>
      </c>
      <c r="P573" s="86">
        <v>29</v>
      </c>
      <c r="Q573" s="86" t="str">
        <f t="shared" si="78"/>
        <v>80-84|29</v>
      </c>
      <c r="R573" s="86">
        <v>13</v>
      </c>
      <c r="S573" s="86" t="s">
        <v>53</v>
      </c>
      <c r="AC573" s="87" t="s">
        <v>70</v>
      </c>
      <c r="AD573" s="86">
        <v>46</v>
      </c>
      <c r="AE573" s="86" t="str">
        <f t="shared" si="79"/>
        <v>70-74|46</v>
      </c>
      <c r="AF573" s="86">
        <v>12</v>
      </c>
      <c r="AG573" s="86" t="s">
        <v>52</v>
      </c>
      <c r="AQ573" s="87" t="s">
        <v>70</v>
      </c>
      <c r="AR573" s="86">
        <v>19</v>
      </c>
      <c r="AS573" s="86" t="str">
        <f t="shared" si="80"/>
        <v>70-74|19</v>
      </c>
      <c r="AT573" s="86">
        <v>8</v>
      </c>
      <c r="AU573" s="86" t="s">
        <v>48</v>
      </c>
      <c r="BE573" s="87" t="s">
        <v>65</v>
      </c>
      <c r="BF573" s="86">
        <v>24</v>
      </c>
      <c r="BG573" s="86" t="str">
        <f t="shared" si="81"/>
        <v>30-34|24</v>
      </c>
      <c r="BH573" s="86">
        <v>2</v>
      </c>
      <c r="BI573" s="89" t="s">
        <v>42</v>
      </c>
    </row>
    <row r="574" spans="1:61">
      <c r="A574" s="87" t="s">
        <v>69</v>
      </c>
      <c r="B574" s="86">
        <v>33</v>
      </c>
      <c r="C574" s="86" t="str">
        <f t="shared" si="77"/>
        <v>65-69|33</v>
      </c>
      <c r="D574" s="86">
        <v>10</v>
      </c>
      <c r="E574" s="89" t="s">
        <v>50</v>
      </c>
      <c r="O574" s="87" t="s">
        <v>72</v>
      </c>
      <c r="P574" s="86">
        <v>30</v>
      </c>
      <c r="Q574" s="86" t="str">
        <f t="shared" si="78"/>
        <v>80-84|30</v>
      </c>
      <c r="R574" s="86">
        <v>14</v>
      </c>
      <c r="S574" s="86" t="s">
        <v>54</v>
      </c>
      <c r="AC574" s="87" t="s">
        <v>70</v>
      </c>
      <c r="AD574" s="86">
        <v>47</v>
      </c>
      <c r="AE574" s="86" t="str">
        <f t="shared" si="79"/>
        <v>70-74|47</v>
      </c>
      <c r="AF574" s="86">
        <v>13</v>
      </c>
      <c r="AG574" s="86" t="s">
        <v>53</v>
      </c>
      <c r="AQ574" s="87" t="s">
        <v>70</v>
      </c>
      <c r="AR574" s="86">
        <v>20</v>
      </c>
      <c r="AS574" s="86" t="str">
        <f t="shared" si="80"/>
        <v>70-74|20</v>
      </c>
      <c r="AT574" s="86">
        <v>9</v>
      </c>
      <c r="AU574" s="86" t="s">
        <v>49</v>
      </c>
      <c r="BE574" s="87" t="s">
        <v>65</v>
      </c>
      <c r="BF574" s="86">
        <v>25</v>
      </c>
      <c r="BG574" s="86" t="str">
        <f t="shared" si="81"/>
        <v>30-34|25</v>
      </c>
      <c r="BH574" s="86">
        <v>2</v>
      </c>
      <c r="BI574" s="89" t="s">
        <v>42</v>
      </c>
    </row>
    <row r="575" spans="1:61">
      <c r="A575" s="87" t="s">
        <v>69</v>
      </c>
      <c r="B575" s="86">
        <v>34</v>
      </c>
      <c r="C575" s="86" t="str">
        <f t="shared" si="77"/>
        <v>65-69|34</v>
      </c>
      <c r="D575" s="86">
        <v>10</v>
      </c>
      <c r="E575" s="89" t="s">
        <v>50</v>
      </c>
      <c r="O575" s="87" t="s">
        <v>72</v>
      </c>
      <c r="P575" s="86">
        <v>31</v>
      </c>
      <c r="Q575" s="86" t="str">
        <f t="shared" si="78"/>
        <v>80-84|31</v>
      </c>
      <c r="R575" s="86">
        <v>14</v>
      </c>
      <c r="S575" s="86" t="s">
        <v>54</v>
      </c>
      <c r="AC575" s="87" t="s">
        <v>70</v>
      </c>
      <c r="AD575" s="86">
        <v>48</v>
      </c>
      <c r="AE575" s="86" t="str">
        <f t="shared" si="79"/>
        <v>70-74|48</v>
      </c>
      <c r="AF575" s="86">
        <v>13</v>
      </c>
      <c r="AG575" s="86" t="s">
        <v>53</v>
      </c>
      <c r="AQ575" s="87" t="s">
        <v>70</v>
      </c>
      <c r="AR575" s="86">
        <v>21</v>
      </c>
      <c r="AS575" s="86" t="str">
        <f t="shared" si="80"/>
        <v>70-74|21</v>
      </c>
      <c r="AT575" s="86">
        <v>9</v>
      </c>
      <c r="AU575" s="86" t="s">
        <v>49</v>
      </c>
      <c r="BE575" s="87" t="s">
        <v>65</v>
      </c>
      <c r="BF575" s="86">
        <v>26</v>
      </c>
      <c r="BG575" s="86" t="str">
        <f t="shared" si="81"/>
        <v>30-34|26</v>
      </c>
      <c r="BH575" s="86">
        <v>2</v>
      </c>
      <c r="BI575" s="89" t="s">
        <v>42</v>
      </c>
    </row>
    <row r="576" spans="1:61">
      <c r="A576" s="87" t="s">
        <v>69</v>
      </c>
      <c r="B576" s="86">
        <v>35</v>
      </c>
      <c r="C576" s="86" t="str">
        <f t="shared" si="77"/>
        <v>65-69|35</v>
      </c>
      <c r="D576" s="86">
        <v>11</v>
      </c>
      <c r="E576" s="86" t="s">
        <v>51</v>
      </c>
      <c r="O576" s="87" t="s">
        <v>72</v>
      </c>
      <c r="P576" s="86">
        <v>32</v>
      </c>
      <c r="Q576" s="86" t="str">
        <f t="shared" si="78"/>
        <v>80-84|32</v>
      </c>
      <c r="R576" s="86">
        <v>15</v>
      </c>
      <c r="S576" s="86" t="s">
        <v>55</v>
      </c>
      <c r="AC576" s="87" t="s">
        <v>70</v>
      </c>
      <c r="AD576" s="86">
        <v>49</v>
      </c>
      <c r="AE576" s="86" t="str">
        <f t="shared" si="79"/>
        <v>70-74|49</v>
      </c>
      <c r="AF576" s="86">
        <v>13</v>
      </c>
      <c r="AG576" s="86" t="s">
        <v>53</v>
      </c>
      <c r="AQ576" s="87" t="s">
        <v>70</v>
      </c>
      <c r="AR576" s="86">
        <v>22</v>
      </c>
      <c r="AS576" s="86" t="str">
        <f t="shared" si="80"/>
        <v>70-74|22</v>
      </c>
      <c r="AT576" s="86">
        <v>9</v>
      </c>
      <c r="AU576" s="86" t="s">
        <v>49</v>
      </c>
      <c r="BE576" s="87" t="s">
        <v>65</v>
      </c>
      <c r="BF576" s="86">
        <v>27</v>
      </c>
      <c r="BG576" s="86" t="str">
        <f t="shared" si="81"/>
        <v>30-34|27</v>
      </c>
      <c r="BH576" s="86">
        <v>2</v>
      </c>
      <c r="BI576" s="89" t="s">
        <v>42</v>
      </c>
    </row>
    <row r="577" spans="1:61">
      <c r="A577" s="87" t="s">
        <v>69</v>
      </c>
      <c r="B577" s="86">
        <v>36</v>
      </c>
      <c r="C577" s="86" t="str">
        <f t="shared" si="77"/>
        <v>65-69|36</v>
      </c>
      <c r="D577" s="86">
        <v>11</v>
      </c>
      <c r="E577" s="86" t="s">
        <v>51</v>
      </c>
      <c r="O577" s="87" t="s">
        <v>72</v>
      </c>
      <c r="P577" s="86">
        <v>33</v>
      </c>
      <c r="Q577" s="86" t="str">
        <f t="shared" si="78"/>
        <v>80-84|33</v>
      </c>
      <c r="R577" s="86">
        <v>15</v>
      </c>
      <c r="S577" s="86" t="s">
        <v>55</v>
      </c>
      <c r="AC577" s="87" t="s">
        <v>70</v>
      </c>
      <c r="AD577" s="86">
        <v>50</v>
      </c>
      <c r="AE577" s="86" t="str">
        <f t="shared" si="79"/>
        <v>70-74|50</v>
      </c>
      <c r="AF577" s="86">
        <v>14</v>
      </c>
      <c r="AG577" s="86" t="s">
        <v>54</v>
      </c>
      <c r="AQ577" s="87" t="s">
        <v>70</v>
      </c>
      <c r="AR577" s="86">
        <v>23</v>
      </c>
      <c r="AS577" s="86" t="str">
        <f t="shared" si="80"/>
        <v>70-74|23</v>
      </c>
      <c r="AT577" s="86">
        <v>10</v>
      </c>
      <c r="AU577" s="86" t="s">
        <v>50</v>
      </c>
      <c r="BE577" s="87" t="s">
        <v>65</v>
      </c>
      <c r="BF577" s="86">
        <v>28</v>
      </c>
      <c r="BG577" s="86" t="str">
        <f t="shared" si="81"/>
        <v>30-34|28</v>
      </c>
      <c r="BH577" s="86">
        <v>3</v>
      </c>
      <c r="BI577" s="86" t="s">
        <v>43</v>
      </c>
    </row>
    <row r="578" spans="1:61">
      <c r="A578" s="87" t="s">
        <v>69</v>
      </c>
      <c r="B578" s="86">
        <v>37</v>
      </c>
      <c r="C578" s="86" t="str">
        <f t="shared" si="77"/>
        <v>65-69|37</v>
      </c>
      <c r="D578" s="86">
        <v>11</v>
      </c>
      <c r="E578" s="86" t="s">
        <v>51</v>
      </c>
      <c r="O578" s="87" t="s">
        <v>72</v>
      </c>
      <c r="P578" s="86">
        <v>34</v>
      </c>
      <c r="Q578" s="86" t="str">
        <f t="shared" si="78"/>
        <v>80-84|34</v>
      </c>
      <c r="R578" s="86">
        <v>16</v>
      </c>
      <c r="S578" s="86" t="s">
        <v>56</v>
      </c>
      <c r="AC578" s="87" t="s">
        <v>70</v>
      </c>
      <c r="AD578" s="86">
        <v>51</v>
      </c>
      <c r="AE578" s="86" t="str">
        <f t="shared" si="79"/>
        <v>70-74|51</v>
      </c>
      <c r="AF578" s="86">
        <v>14</v>
      </c>
      <c r="AG578" s="86" t="s">
        <v>54</v>
      </c>
      <c r="AQ578" s="87" t="s">
        <v>70</v>
      </c>
      <c r="AR578" s="86">
        <v>24</v>
      </c>
      <c r="AS578" s="86" t="str">
        <f t="shared" si="80"/>
        <v>70-74|24</v>
      </c>
      <c r="AT578" s="86">
        <v>10</v>
      </c>
      <c r="AU578" s="86" t="s">
        <v>50</v>
      </c>
      <c r="BE578" s="87" t="s">
        <v>65</v>
      </c>
      <c r="BF578" s="86">
        <v>29</v>
      </c>
      <c r="BG578" s="86" t="str">
        <f t="shared" si="81"/>
        <v>30-34|29</v>
      </c>
      <c r="BH578" s="86">
        <v>3</v>
      </c>
      <c r="BI578" s="86" t="s">
        <v>43</v>
      </c>
    </row>
    <row r="579" spans="1:61">
      <c r="A579" s="87" t="s">
        <v>69</v>
      </c>
      <c r="B579" s="86">
        <v>38</v>
      </c>
      <c r="C579" s="86" t="str">
        <f t="shared" si="77"/>
        <v>65-69|38</v>
      </c>
      <c r="D579" s="86">
        <v>11</v>
      </c>
      <c r="E579" s="86" t="s">
        <v>51</v>
      </c>
      <c r="O579" s="87" t="s">
        <v>72</v>
      </c>
      <c r="P579" s="86">
        <v>35</v>
      </c>
      <c r="Q579" s="86" t="str">
        <f t="shared" si="78"/>
        <v>80-84|35</v>
      </c>
      <c r="R579" s="86">
        <v>16</v>
      </c>
      <c r="S579" s="86" t="s">
        <v>56</v>
      </c>
      <c r="AC579" s="87" t="s">
        <v>70</v>
      </c>
      <c r="AD579" s="86">
        <v>52</v>
      </c>
      <c r="AE579" s="86" t="str">
        <f t="shared" si="79"/>
        <v>70-74|52</v>
      </c>
      <c r="AF579" s="86">
        <v>15</v>
      </c>
      <c r="AG579" s="86" t="s">
        <v>55</v>
      </c>
      <c r="AQ579" s="87" t="s">
        <v>70</v>
      </c>
      <c r="AR579" s="86">
        <v>25</v>
      </c>
      <c r="AS579" s="86" t="str">
        <f t="shared" si="80"/>
        <v>70-74|25</v>
      </c>
      <c r="AT579" s="86">
        <v>11</v>
      </c>
      <c r="AU579" s="86" t="s">
        <v>51</v>
      </c>
      <c r="BE579" s="87" t="s">
        <v>65</v>
      </c>
      <c r="BF579" s="86">
        <v>30</v>
      </c>
      <c r="BG579" s="86" t="str">
        <f t="shared" si="81"/>
        <v>30-34|30</v>
      </c>
      <c r="BH579" s="86">
        <v>3</v>
      </c>
      <c r="BI579" s="86" t="s">
        <v>43</v>
      </c>
    </row>
    <row r="580" spans="1:61">
      <c r="A580" s="87" t="s">
        <v>69</v>
      </c>
      <c r="B580" s="86">
        <v>39</v>
      </c>
      <c r="C580" s="86" t="str">
        <f t="shared" si="77"/>
        <v>65-69|39</v>
      </c>
      <c r="D580" s="86">
        <v>12</v>
      </c>
      <c r="E580" s="86" t="s">
        <v>52</v>
      </c>
      <c r="O580" s="87" t="s">
        <v>72</v>
      </c>
      <c r="P580" s="86">
        <v>36</v>
      </c>
      <c r="Q580" s="86" t="str">
        <f t="shared" si="78"/>
        <v>80-84|36</v>
      </c>
      <c r="R580" s="86">
        <v>17</v>
      </c>
      <c r="S580" s="86" t="s">
        <v>57</v>
      </c>
      <c r="AC580" s="87" t="s">
        <v>70</v>
      </c>
      <c r="AD580" s="86">
        <v>53</v>
      </c>
      <c r="AE580" s="86" t="str">
        <f t="shared" si="79"/>
        <v>70-74|53</v>
      </c>
      <c r="AF580" s="86">
        <v>15</v>
      </c>
      <c r="AG580" s="86" t="s">
        <v>55</v>
      </c>
      <c r="AQ580" s="87" t="s">
        <v>70</v>
      </c>
      <c r="AR580" s="86">
        <v>26</v>
      </c>
      <c r="AS580" s="86" t="str">
        <f t="shared" si="80"/>
        <v>70-74|26</v>
      </c>
      <c r="AT580" s="86">
        <v>11</v>
      </c>
      <c r="AU580" s="86" t="s">
        <v>51</v>
      </c>
      <c r="BE580" s="87" t="s">
        <v>65</v>
      </c>
      <c r="BF580" s="86">
        <v>31</v>
      </c>
      <c r="BG580" s="86" t="str">
        <f t="shared" si="81"/>
        <v>30-34|31</v>
      </c>
      <c r="BH580" s="86">
        <v>3</v>
      </c>
      <c r="BI580" s="86" t="s">
        <v>43</v>
      </c>
    </row>
    <row r="581" spans="1:61">
      <c r="A581" s="87" t="s">
        <v>69</v>
      </c>
      <c r="B581" s="86">
        <v>40</v>
      </c>
      <c r="C581" s="86" t="str">
        <f t="shared" si="77"/>
        <v>65-69|40</v>
      </c>
      <c r="D581" s="86">
        <v>12</v>
      </c>
      <c r="E581" s="86" t="s">
        <v>52</v>
      </c>
      <c r="O581" s="87" t="s">
        <v>72</v>
      </c>
      <c r="P581" s="86">
        <v>37</v>
      </c>
      <c r="Q581" s="86" t="str">
        <f t="shared" si="78"/>
        <v>80-84|37</v>
      </c>
      <c r="R581" s="86">
        <v>17</v>
      </c>
      <c r="S581" s="86" t="s">
        <v>57</v>
      </c>
      <c r="AC581" s="87" t="s">
        <v>70</v>
      </c>
      <c r="AD581" s="86">
        <v>54</v>
      </c>
      <c r="AE581" s="86" t="str">
        <f t="shared" si="79"/>
        <v>70-74|54</v>
      </c>
      <c r="AF581" s="86">
        <v>16</v>
      </c>
      <c r="AG581" s="86" t="s">
        <v>56</v>
      </c>
      <c r="AQ581" s="87" t="s">
        <v>70</v>
      </c>
      <c r="AR581" s="86">
        <v>27</v>
      </c>
      <c r="AS581" s="86" t="str">
        <f t="shared" si="80"/>
        <v>70-74|27</v>
      </c>
      <c r="AT581" s="86">
        <v>11</v>
      </c>
      <c r="AU581" s="86" t="s">
        <v>51</v>
      </c>
      <c r="BE581" s="87" t="s">
        <v>65</v>
      </c>
      <c r="BF581" s="86">
        <v>32</v>
      </c>
      <c r="BG581" s="86" t="str">
        <f t="shared" si="81"/>
        <v>30-34|32</v>
      </c>
      <c r="BH581" s="86">
        <v>3</v>
      </c>
      <c r="BI581" s="86" t="s">
        <v>43</v>
      </c>
    </row>
    <row r="582" spans="1:61">
      <c r="A582" s="87" t="s">
        <v>69</v>
      </c>
      <c r="B582" s="86">
        <v>41</v>
      </c>
      <c r="C582" s="86" t="str">
        <f t="shared" ref="C582:C645" si="82">A582&amp;"|"&amp;B582</f>
        <v>65-69|41</v>
      </c>
      <c r="D582" s="86">
        <v>12</v>
      </c>
      <c r="E582" s="86" t="s">
        <v>52</v>
      </c>
      <c r="O582" s="87" t="s">
        <v>72</v>
      </c>
      <c r="P582" s="86">
        <v>38</v>
      </c>
      <c r="Q582" s="86" t="str">
        <f t="shared" ref="Q582:Q641" si="83">O582&amp;"|"&amp;P582</f>
        <v>80-84|38</v>
      </c>
      <c r="R582" s="86">
        <v>18</v>
      </c>
      <c r="S582" s="86" t="s">
        <v>58</v>
      </c>
      <c r="AC582" s="87" t="s">
        <v>70</v>
      </c>
      <c r="AD582" s="86">
        <v>55</v>
      </c>
      <c r="AE582" s="86" t="str">
        <f t="shared" ref="AE582:AE645" si="84">AC582&amp;"|"&amp;AD582</f>
        <v>70-74|55</v>
      </c>
      <c r="AF582" s="86">
        <v>17</v>
      </c>
      <c r="AG582" s="86" t="s">
        <v>57</v>
      </c>
      <c r="AQ582" s="87" t="s">
        <v>70</v>
      </c>
      <c r="AR582" s="86">
        <v>28</v>
      </c>
      <c r="AS582" s="86" t="str">
        <f t="shared" ref="AS582:AS645" si="85">AQ582&amp;"|"&amp;AR582</f>
        <v>70-74|28</v>
      </c>
      <c r="AT582" s="86">
        <v>12</v>
      </c>
      <c r="AU582" s="86" t="s">
        <v>52</v>
      </c>
      <c r="BE582" s="87" t="s">
        <v>65</v>
      </c>
      <c r="BF582" s="86">
        <v>33</v>
      </c>
      <c r="BG582" s="86" t="str">
        <f t="shared" ref="BG582:BG645" si="86">BE582&amp;"|"&amp;BF582</f>
        <v>30-34|33</v>
      </c>
      <c r="BH582" s="86">
        <v>3</v>
      </c>
      <c r="BI582" s="86" t="s">
        <v>43</v>
      </c>
    </row>
    <row r="583" spans="1:61">
      <c r="A583" s="87" t="s">
        <v>69</v>
      </c>
      <c r="B583" s="86">
        <v>42</v>
      </c>
      <c r="C583" s="86" t="str">
        <f t="shared" si="82"/>
        <v>65-69|42</v>
      </c>
      <c r="D583" s="86">
        <v>12</v>
      </c>
      <c r="E583" s="86" t="s">
        <v>52</v>
      </c>
      <c r="O583" s="87" t="s">
        <v>72</v>
      </c>
      <c r="P583" s="86">
        <v>39</v>
      </c>
      <c r="Q583" s="86" t="str">
        <f t="shared" si="83"/>
        <v>80-84|39</v>
      </c>
      <c r="R583" s="86">
        <v>18</v>
      </c>
      <c r="S583" s="86" t="s">
        <v>58</v>
      </c>
      <c r="AC583" s="87" t="s">
        <v>70</v>
      </c>
      <c r="AD583" s="86">
        <v>56</v>
      </c>
      <c r="AE583" s="86" t="str">
        <f t="shared" si="84"/>
        <v>70-74|56</v>
      </c>
      <c r="AF583" s="86">
        <v>18</v>
      </c>
      <c r="AG583" s="86" t="s">
        <v>58</v>
      </c>
      <c r="AQ583" s="87" t="s">
        <v>70</v>
      </c>
      <c r="AR583" s="86">
        <v>29</v>
      </c>
      <c r="AS583" s="86" t="str">
        <f t="shared" si="85"/>
        <v>70-74|29</v>
      </c>
      <c r="AT583" s="86">
        <v>12</v>
      </c>
      <c r="AU583" s="86" t="s">
        <v>52</v>
      </c>
      <c r="BE583" s="87" t="s">
        <v>65</v>
      </c>
      <c r="BF583" s="86">
        <v>34</v>
      </c>
      <c r="BG583" s="86" t="str">
        <f t="shared" si="86"/>
        <v>30-34|34</v>
      </c>
      <c r="BH583" s="86">
        <v>4</v>
      </c>
      <c r="BI583" s="86" t="s">
        <v>44</v>
      </c>
    </row>
    <row r="584" spans="1:61">
      <c r="A584" s="87" t="s">
        <v>69</v>
      </c>
      <c r="B584" s="86">
        <v>43</v>
      </c>
      <c r="C584" s="86" t="str">
        <f t="shared" si="82"/>
        <v>65-69|43</v>
      </c>
      <c r="D584" s="86">
        <v>13</v>
      </c>
      <c r="E584" s="86" t="s">
        <v>53</v>
      </c>
      <c r="O584" s="87" t="s">
        <v>72</v>
      </c>
      <c r="P584" s="86">
        <v>40</v>
      </c>
      <c r="Q584" s="86" t="str">
        <f t="shared" si="83"/>
        <v>80-84|40</v>
      </c>
      <c r="R584" s="86">
        <v>19</v>
      </c>
      <c r="S584" s="86" t="s">
        <v>59</v>
      </c>
      <c r="AC584" s="87" t="s">
        <v>70</v>
      </c>
      <c r="AD584" s="86">
        <v>57</v>
      </c>
      <c r="AE584" s="86" t="str">
        <f t="shared" si="84"/>
        <v>70-74|57</v>
      </c>
      <c r="AF584" s="86">
        <v>19</v>
      </c>
      <c r="AG584" s="86" t="s">
        <v>59</v>
      </c>
      <c r="AQ584" s="87" t="s">
        <v>70</v>
      </c>
      <c r="AR584" s="86">
        <v>30</v>
      </c>
      <c r="AS584" s="86" t="str">
        <f t="shared" si="85"/>
        <v>70-74|30</v>
      </c>
      <c r="AT584" s="86">
        <v>13</v>
      </c>
      <c r="AU584" s="86" t="s">
        <v>53</v>
      </c>
      <c r="BE584" s="87" t="s">
        <v>65</v>
      </c>
      <c r="BF584" s="86">
        <v>35</v>
      </c>
      <c r="BG584" s="86" t="str">
        <f t="shared" si="86"/>
        <v>30-34|35</v>
      </c>
      <c r="BH584" s="86">
        <v>4</v>
      </c>
      <c r="BI584" s="86" t="s">
        <v>44</v>
      </c>
    </row>
    <row r="585" spans="1:61">
      <c r="A585" s="87" t="s">
        <v>69</v>
      </c>
      <c r="B585" s="86">
        <v>44</v>
      </c>
      <c r="C585" s="86" t="str">
        <f t="shared" si="82"/>
        <v>65-69|44</v>
      </c>
      <c r="D585" s="86">
        <v>13</v>
      </c>
      <c r="E585" s="86" t="s">
        <v>53</v>
      </c>
      <c r="O585" s="87" t="s">
        <v>72</v>
      </c>
      <c r="P585" s="86">
        <v>41</v>
      </c>
      <c r="Q585" s="86" t="str">
        <f t="shared" si="83"/>
        <v>80-84|41</v>
      </c>
      <c r="R585" s="86">
        <v>19</v>
      </c>
      <c r="S585" s="86" t="s">
        <v>59</v>
      </c>
      <c r="AC585" s="93" t="s">
        <v>71</v>
      </c>
      <c r="AD585" s="86">
        <v>0</v>
      </c>
      <c r="AE585" s="86" t="str">
        <f t="shared" si="84"/>
        <v>75-79|0</v>
      </c>
      <c r="AF585" s="86">
        <v>1</v>
      </c>
      <c r="AG585" s="86" t="s">
        <v>41</v>
      </c>
      <c r="AQ585" s="87" t="s">
        <v>70</v>
      </c>
      <c r="AR585" s="86">
        <v>31</v>
      </c>
      <c r="AS585" s="86" t="str">
        <f t="shared" si="85"/>
        <v>70-74|31</v>
      </c>
      <c r="AT585" s="86">
        <v>13</v>
      </c>
      <c r="AU585" s="86" t="s">
        <v>53</v>
      </c>
      <c r="BE585" s="87" t="s">
        <v>65</v>
      </c>
      <c r="BF585" s="86">
        <v>36</v>
      </c>
      <c r="BG585" s="86" t="str">
        <f t="shared" si="86"/>
        <v>30-34|36</v>
      </c>
      <c r="BH585" s="86">
        <v>4</v>
      </c>
      <c r="BI585" s="86" t="s">
        <v>44</v>
      </c>
    </row>
    <row r="586" spans="1:61">
      <c r="A586" s="87" t="s">
        <v>69</v>
      </c>
      <c r="B586" s="86">
        <v>45</v>
      </c>
      <c r="C586" s="86" t="str">
        <f t="shared" si="82"/>
        <v>65-69|45</v>
      </c>
      <c r="D586" s="86">
        <v>13</v>
      </c>
      <c r="E586" s="86" t="s">
        <v>53</v>
      </c>
      <c r="O586" s="87" t="s">
        <v>72</v>
      </c>
      <c r="P586" s="86">
        <v>42</v>
      </c>
      <c r="Q586" s="86" t="str">
        <f t="shared" si="83"/>
        <v>80-84|42</v>
      </c>
      <c r="R586" s="86">
        <v>19</v>
      </c>
      <c r="S586" s="86" t="s">
        <v>59</v>
      </c>
      <c r="AC586" s="87" t="s">
        <v>71</v>
      </c>
      <c r="AD586" s="86">
        <v>1</v>
      </c>
      <c r="AE586" s="86" t="str">
        <f t="shared" si="84"/>
        <v>75-79|1</v>
      </c>
      <c r="AF586" s="86">
        <v>1</v>
      </c>
      <c r="AG586" s="86" t="s">
        <v>41</v>
      </c>
      <c r="AQ586" s="87" t="s">
        <v>70</v>
      </c>
      <c r="AR586" s="86">
        <v>32</v>
      </c>
      <c r="AS586" s="86" t="str">
        <f t="shared" si="85"/>
        <v>70-74|32</v>
      </c>
      <c r="AT586" s="86">
        <v>13</v>
      </c>
      <c r="AU586" s="86" t="s">
        <v>53</v>
      </c>
      <c r="BE586" s="87" t="s">
        <v>65</v>
      </c>
      <c r="BF586" s="86">
        <v>37</v>
      </c>
      <c r="BG586" s="86" t="str">
        <f t="shared" si="86"/>
        <v>30-34|37</v>
      </c>
      <c r="BH586" s="86">
        <v>4</v>
      </c>
      <c r="BI586" s="86" t="s">
        <v>44</v>
      </c>
    </row>
    <row r="587" spans="1:61">
      <c r="A587" s="87" t="s">
        <v>69</v>
      </c>
      <c r="B587" s="86">
        <v>46</v>
      </c>
      <c r="C587" s="86" t="str">
        <f t="shared" si="82"/>
        <v>65-69|46</v>
      </c>
      <c r="D587" s="86">
        <v>13</v>
      </c>
      <c r="E587" s="86" t="s">
        <v>53</v>
      </c>
      <c r="O587" s="87" t="s">
        <v>72</v>
      </c>
      <c r="P587" s="86">
        <v>43</v>
      </c>
      <c r="Q587" s="86" t="str">
        <f t="shared" si="83"/>
        <v>80-84|43</v>
      </c>
      <c r="R587" s="86">
        <v>19</v>
      </c>
      <c r="S587" s="86" t="s">
        <v>59</v>
      </c>
      <c r="AC587" s="87" t="s">
        <v>71</v>
      </c>
      <c r="AD587" s="86">
        <v>2</v>
      </c>
      <c r="AE587" s="86" t="str">
        <f t="shared" si="84"/>
        <v>75-79|2</v>
      </c>
      <c r="AF587" s="86">
        <v>2</v>
      </c>
      <c r="AG587" s="86" t="s">
        <v>42</v>
      </c>
      <c r="AQ587" s="87" t="s">
        <v>70</v>
      </c>
      <c r="AR587" s="86">
        <v>33</v>
      </c>
      <c r="AS587" s="86" t="str">
        <f t="shared" si="85"/>
        <v>70-74|33</v>
      </c>
      <c r="AT587" s="86">
        <v>14</v>
      </c>
      <c r="AU587" s="86" t="s">
        <v>54</v>
      </c>
      <c r="BE587" s="87" t="s">
        <v>65</v>
      </c>
      <c r="BF587" s="86">
        <v>38</v>
      </c>
      <c r="BG587" s="86" t="str">
        <f t="shared" si="86"/>
        <v>30-34|38</v>
      </c>
      <c r="BH587" s="86">
        <v>4</v>
      </c>
      <c r="BI587" s="86" t="s">
        <v>44</v>
      </c>
    </row>
    <row r="588" spans="1:61">
      <c r="A588" s="87" t="s">
        <v>69</v>
      </c>
      <c r="B588" s="86">
        <v>47</v>
      </c>
      <c r="C588" s="86" t="str">
        <f t="shared" si="82"/>
        <v>65-69|47</v>
      </c>
      <c r="D588" s="86">
        <v>14</v>
      </c>
      <c r="E588" s="86" t="s">
        <v>54</v>
      </c>
      <c r="O588" s="87" t="s">
        <v>72</v>
      </c>
      <c r="P588" s="86">
        <v>44</v>
      </c>
      <c r="Q588" s="86" t="str">
        <f t="shared" si="83"/>
        <v>80-84|44</v>
      </c>
      <c r="R588" s="86">
        <v>19</v>
      </c>
      <c r="S588" s="86" t="s">
        <v>59</v>
      </c>
      <c r="AC588" s="87" t="s">
        <v>71</v>
      </c>
      <c r="AD588" s="86">
        <v>3</v>
      </c>
      <c r="AE588" s="86" t="str">
        <f t="shared" si="84"/>
        <v>75-79|3</v>
      </c>
      <c r="AF588" s="86">
        <v>2</v>
      </c>
      <c r="AG588" s="86" t="s">
        <v>42</v>
      </c>
      <c r="AQ588" s="87" t="s">
        <v>70</v>
      </c>
      <c r="AR588" s="86">
        <v>34</v>
      </c>
      <c r="AS588" s="86" t="str">
        <f t="shared" si="85"/>
        <v>70-74|34</v>
      </c>
      <c r="AT588" s="86">
        <v>14</v>
      </c>
      <c r="AU588" s="86" t="s">
        <v>54</v>
      </c>
      <c r="BE588" s="87" t="s">
        <v>65</v>
      </c>
      <c r="BF588" s="86">
        <v>39</v>
      </c>
      <c r="BG588" s="86" t="str">
        <f t="shared" si="86"/>
        <v>30-34|39</v>
      </c>
      <c r="BH588" s="86">
        <v>4</v>
      </c>
      <c r="BI588" s="86" t="s">
        <v>44</v>
      </c>
    </row>
    <row r="589" spans="1:61">
      <c r="A589" s="87" t="s">
        <v>69</v>
      </c>
      <c r="B589" s="86">
        <v>48</v>
      </c>
      <c r="C589" s="86" t="str">
        <f t="shared" si="82"/>
        <v>65-69|48</v>
      </c>
      <c r="D589" s="86">
        <v>14</v>
      </c>
      <c r="E589" s="86" t="s">
        <v>54</v>
      </c>
      <c r="O589" s="87" t="s">
        <v>72</v>
      </c>
      <c r="P589" s="86">
        <v>45</v>
      </c>
      <c r="Q589" s="86" t="str">
        <f t="shared" si="83"/>
        <v>80-84|45</v>
      </c>
      <c r="R589" s="86">
        <v>19</v>
      </c>
      <c r="S589" s="86" t="s">
        <v>59</v>
      </c>
      <c r="AC589" s="87" t="s">
        <v>71</v>
      </c>
      <c r="AD589" s="86">
        <v>4</v>
      </c>
      <c r="AE589" s="86" t="str">
        <f t="shared" si="84"/>
        <v>75-79|4</v>
      </c>
      <c r="AF589" s="86">
        <v>2</v>
      </c>
      <c r="AG589" s="86" t="s">
        <v>42</v>
      </c>
      <c r="AQ589" s="87" t="s">
        <v>70</v>
      </c>
      <c r="AR589" s="86">
        <v>35</v>
      </c>
      <c r="AS589" s="86" t="str">
        <f t="shared" si="85"/>
        <v>70-74|35</v>
      </c>
      <c r="AT589" s="86">
        <v>15</v>
      </c>
      <c r="AU589" s="86" t="s">
        <v>55</v>
      </c>
      <c r="BE589" s="87" t="s">
        <v>65</v>
      </c>
      <c r="BF589" s="86">
        <v>40</v>
      </c>
      <c r="BG589" s="86" t="str">
        <f t="shared" si="86"/>
        <v>30-34|40</v>
      </c>
      <c r="BH589" s="86">
        <v>5</v>
      </c>
      <c r="BI589" s="86" t="s">
        <v>45</v>
      </c>
    </row>
    <row r="590" spans="1:61">
      <c r="A590" s="87" t="s">
        <v>69</v>
      </c>
      <c r="B590" s="86">
        <v>49</v>
      </c>
      <c r="C590" s="86" t="str">
        <f t="shared" si="82"/>
        <v>65-69|49</v>
      </c>
      <c r="D590" s="86">
        <v>14</v>
      </c>
      <c r="E590" s="86" t="s">
        <v>54</v>
      </c>
      <c r="O590" s="87" t="s">
        <v>72</v>
      </c>
      <c r="P590" s="86">
        <v>46</v>
      </c>
      <c r="Q590" s="86" t="str">
        <f t="shared" si="83"/>
        <v>80-84|46</v>
      </c>
      <c r="R590" s="86">
        <v>19</v>
      </c>
      <c r="S590" s="86" t="s">
        <v>59</v>
      </c>
      <c r="AC590" s="87" t="s">
        <v>71</v>
      </c>
      <c r="AD590" s="86">
        <v>5</v>
      </c>
      <c r="AE590" s="86" t="str">
        <f t="shared" si="84"/>
        <v>75-79|5</v>
      </c>
      <c r="AF590" s="86">
        <v>3</v>
      </c>
      <c r="AG590" s="86" t="s">
        <v>43</v>
      </c>
      <c r="AQ590" s="87" t="s">
        <v>70</v>
      </c>
      <c r="AR590" s="86">
        <v>36</v>
      </c>
      <c r="AS590" s="86" t="str">
        <f t="shared" si="85"/>
        <v>70-74|36</v>
      </c>
      <c r="AT590" s="86">
        <v>15</v>
      </c>
      <c r="AU590" s="86" t="s">
        <v>55</v>
      </c>
      <c r="BE590" s="87" t="s">
        <v>65</v>
      </c>
      <c r="BF590" s="86">
        <v>41</v>
      </c>
      <c r="BG590" s="86" t="str">
        <f t="shared" si="86"/>
        <v>30-34|41</v>
      </c>
      <c r="BH590" s="86">
        <v>5</v>
      </c>
      <c r="BI590" s="86" t="s">
        <v>45</v>
      </c>
    </row>
    <row r="591" spans="1:61">
      <c r="A591" s="87" t="s">
        <v>69</v>
      </c>
      <c r="B591" s="86">
        <v>50</v>
      </c>
      <c r="C591" s="86" t="str">
        <f t="shared" si="82"/>
        <v>65-69|50</v>
      </c>
      <c r="D591" s="86">
        <v>14</v>
      </c>
      <c r="E591" s="86" t="s">
        <v>54</v>
      </c>
      <c r="O591" s="87" t="s">
        <v>72</v>
      </c>
      <c r="P591" s="86">
        <v>47</v>
      </c>
      <c r="Q591" s="86" t="str">
        <f t="shared" si="83"/>
        <v>80-84|47</v>
      </c>
      <c r="R591" s="86">
        <v>19</v>
      </c>
      <c r="S591" s="86" t="s">
        <v>59</v>
      </c>
      <c r="AC591" s="87" t="s">
        <v>71</v>
      </c>
      <c r="AD591" s="86">
        <v>6</v>
      </c>
      <c r="AE591" s="86" t="str">
        <f t="shared" si="84"/>
        <v>75-79|6</v>
      </c>
      <c r="AF591" s="86">
        <v>3</v>
      </c>
      <c r="AG591" s="86" t="s">
        <v>43</v>
      </c>
      <c r="AQ591" s="87" t="s">
        <v>70</v>
      </c>
      <c r="AR591" s="86">
        <v>37</v>
      </c>
      <c r="AS591" s="86" t="str">
        <f t="shared" si="85"/>
        <v>70-74|37</v>
      </c>
      <c r="AT591" s="86">
        <v>16</v>
      </c>
      <c r="AU591" s="86" t="s">
        <v>56</v>
      </c>
      <c r="BE591" s="87" t="s">
        <v>65</v>
      </c>
      <c r="BF591" s="86">
        <v>42</v>
      </c>
      <c r="BG591" s="86" t="str">
        <f t="shared" si="86"/>
        <v>30-34|42</v>
      </c>
      <c r="BH591" s="86">
        <v>5</v>
      </c>
      <c r="BI591" s="86" t="s">
        <v>45</v>
      </c>
    </row>
    <row r="592" spans="1:61">
      <c r="A592" s="87" t="s">
        <v>69</v>
      </c>
      <c r="B592" s="86">
        <v>51</v>
      </c>
      <c r="C592" s="86" t="str">
        <f t="shared" si="82"/>
        <v>65-69|51</v>
      </c>
      <c r="D592" s="86">
        <v>15</v>
      </c>
      <c r="E592" s="86" t="s">
        <v>55</v>
      </c>
      <c r="O592" s="87" t="s">
        <v>72</v>
      </c>
      <c r="P592" s="86">
        <v>48</v>
      </c>
      <c r="Q592" s="86" t="str">
        <f t="shared" si="83"/>
        <v>80-84|48</v>
      </c>
      <c r="R592" s="86">
        <v>19</v>
      </c>
      <c r="S592" s="86" t="s">
        <v>59</v>
      </c>
      <c r="AC592" s="87" t="s">
        <v>71</v>
      </c>
      <c r="AD592" s="86">
        <v>7</v>
      </c>
      <c r="AE592" s="86" t="str">
        <f t="shared" si="84"/>
        <v>75-79|7</v>
      </c>
      <c r="AF592" s="86">
        <v>3</v>
      </c>
      <c r="AG592" s="86" t="s">
        <v>43</v>
      </c>
      <c r="AQ592" s="87" t="s">
        <v>70</v>
      </c>
      <c r="AR592" s="86">
        <v>38</v>
      </c>
      <c r="AS592" s="86" t="str">
        <f t="shared" si="85"/>
        <v>70-74|38</v>
      </c>
      <c r="AT592" s="86">
        <v>16</v>
      </c>
      <c r="AU592" s="86" t="s">
        <v>56</v>
      </c>
      <c r="BE592" s="87" t="s">
        <v>65</v>
      </c>
      <c r="BF592" s="86">
        <v>43</v>
      </c>
      <c r="BG592" s="86" t="str">
        <f t="shared" si="86"/>
        <v>30-34|43</v>
      </c>
      <c r="BH592" s="86">
        <v>5</v>
      </c>
      <c r="BI592" s="86" t="s">
        <v>45</v>
      </c>
    </row>
    <row r="593" spans="1:61">
      <c r="A593" s="87" t="s">
        <v>69</v>
      </c>
      <c r="B593" s="86">
        <v>52</v>
      </c>
      <c r="C593" s="86" t="str">
        <f t="shared" si="82"/>
        <v>65-69|52</v>
      </c>
      <c r="D593" s="86">
        <v>15</v>
      </c>
      <c r="E593" s="86" t="s">
        <v>55</v>
      </c>
      <c r="O593" s="93" t="s">
        <v>73</v>
      </c>
      <c r="P593" s="86">
        <v>0</v>
      </c>
      <c r="Q593" s="86" t="str">
        <f t="shared" si="83"/>
        <v>85-90|0</v>
      </c>
      <c r="R593" s="86">
        <v>1</v>
      </c>
      <c r="S593" s="89" t="s">
        <v>41</v>
      </c>
      <c r="AC593" s="87" t="s">
        <v>71</v>
      </c>
      <c r="AD593" s="86">
        <v>8</v>
      </c>
      <c r="AE593" s="86" t="str">
        <f t="shared" si="84"/>
        <v>75-79|8</v>
      </c>
      <c r="AF593" s="86">
        <v>4</v>
      </c>
      <c r="AG593" s="86" t="s">
        <v>44</v>
      </c>
      <c r="AQ593" s="87" t="s">
        <v>70</v>
      </c>
      <c r="AR593" s="86">
        <v>39</v>
      </c>
      <c r="AS593" s="86" t="str">
        <f t="shared" si="85"/>
        <v>70-74|39</v>
      </c>
      <c r="AT593" s="86">
        <v>17</v>
      </c>
      <c r="AU593" s="86" t="s">
        <v>57</v>
      </c>
      <c r="BE593" s="87" t="s">
        <v>65</v>
      </c>
      <c r="BF593" s="86">
        <v>44</v>
      </c>
      <c r="BG593" s="86" t="str">
        <f t="shared" si="86"/>
        <v>30-34|44</v>
      </c>
      <c r="BH593" s="86">
        <v>5</v>
      </c>
      <c r="BI593" s="86" t="s">
        <v>45</v>
      </c>
    </row>
    <row r="594" spans="1:61">
      <c r="A594" s="87" t="s">
        <v>69</v>
      </c>
      <c r="B594" s="86">
        <v>53</v>
      </c>
      <c r="C594" s="86" t="str">
        <f t="shared" si="82"/>
        <v>65-69|53</v>
      </c>
      <c r="D594" s="86">
        <v>15</v>
      </c>
      <c r="E594" s="86" t="s">
        <v>55</v>
      </c>
      <c r="O594" s="87" t="s">
        <v>73</v>
      </c>
      <c r="P594" s="86">
        <v>1</v>
      </c>
      <c r="Q594" s="86" t="str">
        <f t="shared" si="83"/>
        <v>85-90|1</v>
      </c>
      <c r="R594" s="86">
        <v>1</v>
      </c>
      <c r="S594" s="89" t="s">
        <v>41</v>
      </c>
      <c r="AC594" s="87" t="s">
        <v>71</v>
      </c>
      <c r="AD594" s="86">
        <v>9</v>
      </c>
      <c r="AE594" s="86" t="str">
        <f t="shared" si="84"/>
        <v>75-79|9</v>
      </c>
      <c r="AF594" s="86">
        <v>4</v>
      </c>
      <c r="AG594" s="86" t="s">
        <v>44</v>
      </c>
      <c r="AQ594" s="87" t="s">
        <v>70</v>
      </c>
      <c r="AR594" s="86">
        <v>40</v>
      </c>
      <c r="AS594" s="86" t="str">
        <f t="shared" si="85"/>
        <v>70-74|40</v>
      </c>
      <c r="AT594" s="86">
        <v>17</v>
      </c>
      <c r="AU594" s="86" t="s">
        <v>57</v>
      </c>
      <c r="BE594" s="87" t="s">
        <v>65</v>
      </c>
      <c r="BF594" s="86">
        <v>45</v>
      </c>
      <c r="BG594" s="86" t="str">
        <f t="shared" si="86"/>
        <v>30-34|45</v>
      </c>
      <c r="BH594" s="86">
        <v>5</v>
      </c>
      <c r="BI594" s="86" t="s">
        <v>45</v>
      </c>
    </row>
    <row r="595" spans="1:61">
      <c r="A595" s="87" t="s">
        <v>69</v>
      </c>
      <c r="B595" s="86">
        <v>54</v>
      </c>
      <c r="C595" s="86" t="str">
        <f t="shared" si="82"/>
        <v>65-69|54</v>
      </c>
      <c r="D595" s="86">
        <v>15</v>
      </c>
      <c r="E595" s="86" t="s">
        <v>55</v>
      </c>
      <c r="O595" s="87" t="s">
        <v>73</v>
      </c>
      <c r="P595" s="86">
        <v>2</v>
      </c>
      <c r="Q595" s="86" t="str">
        <f t="shared" si="83"/>
        <v>85-90|2</v>
      </c>
      <c r="R595" s="86">
        <v>1</v>
      </c>
      <c r="S595" s="89" t="s">
        <v>41</v>
      </c>
      <c r="AC595" s="87" t="s">
        <v>71</v>
      </c>
      <c r="AD595" s="86">
        <v>10</v>
      </c>
      <c r="AE595" s="86" t="str">
        <f t="shared" si="84"/>
        <v>75-79|10</v>
      </c>
      <c r="AF595" s="86">
        <v>4</v>
      </c>
      <c r="AG595" s="86" t="s">
        <v>44</v>
      </c>
      <c r="AQ595" s="87" t="s">
        <v>70</v>
      </c>
      <c r="AR595" s="86">
        <v>41</v>
      </c>
      <c r="AS595" s="86" t="str">
        <f t="shared" si="85"/>
        <v>70-74|41</v>
      </c>
      <c r="AT595" s="86">
        <v>18</v>
      </c>
      <c r="AU595" s="86" t="s">
        <v>58</v>
      </c>
      <c r="BE595" s="87" t="s">
        <v>65</v>
      </c>
      <c r="BF595" s="86">
        <v>46</v>
      </c>
      <c r="BG595" s="86" t="str">
        <f t="shared" si="86"/>
        <v>30-34|46</v>
      </c>
      <c r="BH595" s="86">
        <v>5</v>
      </c>
      <c r="BI595" s="86" t="s">
        <v>45</v>
      </c>
    </row>
    <row r="596" spans="1:61">
      <c r="A596" s="87" t="s">
        <v>69</v>
      </c>
      <c r="B596" s="86">
        <v>55</v>
      </c>
      <c r="C596" s="86" t="str">
        <f t="shared" si="82"/>
        <v>65-69|55</v>
      </c>
      <c r="D596" s="86">
        <v>16</v>
      </c>
      <c r="E596" s="86" t="s">
        <v>56</v>
      </c>
      <c r="O596" s="87" t="s">
        <v>73</v>
      </c>
      <c r="P596" s="86">
        <v>3</v>
      </c>
      <c r="Q596" s="86" t="str">
        <f t="shared" si="83"/>
        <v>85-90|3</v>
      </c>
      <c r="R596" s="86">
        <v>1</v>
      </c>
      <c r="S596" s="89" t="s">
        <v>41</v>
      </c>
      <c r="AC596" s="87" t="s">
        <v>71</v>
      </c>
      <c r="AD596" s="86">
        <v>11</v>
      </c>
      <c r="AE596" s="86" t="str">
        <f t="shared" si="84"/>
        <v>75-79|11</v>
      </c>
      <c r="AF596" s="86">
        <v>4</v>
      </c>
      <c r="AG596" s="86" t="s">
        <v>44</v>
      </c>
      <c r="AQ596" s="87" t="s">
        <v>70</v>
      </c>
      <c r="AR596" s="86">
        <v>42</v>
      </c>
      <c r="AS596" s="86" t="str">
        <f t="shared" si="85"/>
        <v>70-74|42</v>
      </c>
      <c r="AT596" s="86">
        <v>18</v>
      </c>
      <c r="AU596" s="86" t="s">
        <v>58</v>
      </c>
      <c r="BE596" s="87" t="s">
        <v>65</v>
      </c>
      <c r="BF596" s="86">
        <v>47</v>
      </c>
      <c r="BG596" s="86" t="str">
        <f t="shared" si="86"/>
        <v>30-34|47</v>
      </c>
      <c r="BH596" s="86">
        <v>6</v>
      </c>
      <c r="BI596" s="86" t="s">
        <v>46</v>
      </c>
    </row>
    <row r="597" spans="1:61">
      <c r="A597" s="87" t="s">
        <v>69</v>
      </c>
      <c r="B597" s="86">
        <v>56</v>
      </c>
      <c r="C597" s="86" t="str">
        <f t="shared" si="82"/>
        <v>65-69|56</v>
      </c>
      <c r="D597" s="86">
        <v>16</v>
      </c>
      <c r="E597" s="86" t="s">
        <v>56</v>
      </c>
      <c r="O597" s="87" t="s">
        <v>73</v>
      </c>
      <c r="P597" s="86">
        <v>4</v>
      </c>
      <c r="Q597" s="86" t="str">
        <f t="shared" si="83"/>
        <v>85-90|4</v>
      </c>
      <c r="R597" s="86">
        <v>1</v>
      </c>
      <c r="S597" s="89" t="s">
        <v>41</v>
      </c>
      <c r="AC597" s="87" t="s">
        <v>71</v>
      </c>
      <c r="AD597" s="86">
        <v>12</v>
      </c>
      <c r="AE597" s="86" t="str">
        <f t="shared" si="84"/>
        <v>75-79|12</v>
      </c>
      <c r="AF597" s="86">
        <v>4</v>
      </c>
      <c r="AG597" s="86" t="s">
        <v>44</v>
      </c>
      <c r="AQ597" s="87" t="s">
        <v>70</v>
      </c>
      <c r="AR597" s="86">
        <v>43</v>
      </c>
      <c r="AS597" s="86" t="str">
        <f t="shared" si="85"/>
        <v>70-74|43</v>
      </c>
      <c r="AT597" s="86">
        <v>19</v>
      </c>
      <c r="AU597" s="86" t="s">
        <v>59</v>
      </c>
      <c r="BE597" s="87" t="s">
        <v>65</v>
      </c>
      <c r="BF597" s="86">
        <v>48</v>
      </c>
      <c r="BG597" s="86" t="str">
        <f t="shared" si="86"/>
        <v>30-34|48</v>
      </c>
      <c r="BH597" s="86">
        <v>6</v>
      </c>
      <c r="BI597" s="86" t="s">
        <v>46</v>
      </c>
    </row>
    <row r="598" spans="1:61">
      <c r="A598" s="87" t="s">
        <v>69</v>
      </c>
      <c r="B598" s="86">
        <v>57</v>
      </c>
      <c r="C598" s="86" t="str">
        <f t="shared" si="82"/>
        <v>65-69|57</v>
      </c>
      <c r="D598" s="86">
        <v>16</v>
      </c>
      <c r="E598" s="86" t="s">
        <v>56</v>
      </c>
      <c r="O598" s="87" t="s">
        <v>73</v>
      </c>
      <c r="P598" s="86">
        <v>5</v>
      </c>
      <c r="Q598" s="86" t="str">
        <f t="shared" si="83"/>
        <v>85-90|5</v>
      </c>
      <c r="R598" s="86">
        <v>1</v>
      </c>
      <c r="S598" s="89" t="s">
        <v>41</v>
      </c>
      <c r="AC598" s="87" t="s">
        <v>71</v>
      </c>
      <c r="AD598" s="86">
        <v>13</v>
      </c>
      <c r="AE598" s="86" t="str">
        <f t="shared" si="84"/>
        <v>75-79|13</v>
      </c>
      <c r="AF598" s="86">
        <v>5</v>
      </c>
      <c r="AG598" s="89" t="s">
        <v>45</v>
      </c>
      <c r="AQ598" s="87" t="s">
        <v>70</v>
      </c>
      <c r="AR598" s="86">
        <v>44</v>
      </c>
      <c r="AS598" s="86" t="str">
        <f t="shared" si="85"/>
        <v>70-74|44</v>
      </c>
      <c r="AT598" s="86">
        <v>19</v>
      </c>
      <c r="AU598" s="86" t="s">
        <v>59</v>
      </c>
      <c r="BE598" s="87" t="s">
        <v>65</v>
      </c>
      <c r="BF598" s="86">
        <v>49</v>
      </c>
      <c r="BG598" s="86" t="str">
        <f t="shared" si="86"/>
        <v>30-34|49</v>
      </c>
      <c r="BH598" s="86">
        <v>6</v>
      </c>
      <c r="BI598" s="86" t="s">
        <v>46</v>
      </c>
    </row>
    <row r="599" spans="1:61">
      <c r="A599" s="87" t="s">
        <v>69</v>
      </c>
      <c r="B599" s="86">
        <v>58</v>
      </c>
      <c r="C599" s="86" t="str">
        <f t="shared" si="82"/>
        <v>65-69|58</v>
      </c>
      <c r="D599" s="86">
        <v>17</v>
      </c>
      <c r="E599" s="86" t="s">
        <v>57</v>
      </c>
      <c r="O599" s="87" t="s">
        <v>73</v>
      </c>
      <c r="P599" s="86">
        <v>6</v>
      </c>
      <c r="Q599" s="86" t="str">
        <f t="shared" si="83"/>
        <v>85-90|6</v>
      </c>
      <c r="R599" s="86">
        <v>1</v>
      </c>
      <c r="S599" s="89" t="s">
        <v>41</v>
      </c>
      <c r="AC599" s="87" t="s">
        <v>71</v>
      </c>
      <c r="AD599" s="86">
        <v>14</v>
      </c>
      <c r="AE599" s="86" t="str">
        <f t="shared" si="84"/>
        <v>75-79|14</v>
      </c>
      <c r="AF599" s="86">
        <v>5</v>
      </c>
      <c r="AG599" s="89" t="s">
        <v>45</v>
      </c>
      <c r="AQ599" s="87" t="s">
        <v>70</v>
      </c>
      <c r="AR599" s="86">
        <v>45</v>
      </c>
      <c r="AS599" s="86" t="str">
        <f t="shared" si="85"/>
        <v>70-74|45</v>
      </c>
      <c r="AT599" s="86">
        <v>19</v>
      </c>
      <c r="AU599" s="86" t="s">
        <v>59</v>
      </c>
      <c r="BE599" s="87" t="s">
        <v>65</v>
      </c>
      <c r="BF599" s="86">
        <v>50</v>
      </c>
      <c r="BG599" s="86" t="str">
        <f t="shared" si="86"/>
        <v>30-34|50</v>
      </c>
      <c r="BH599" s="86">
        <v>6</v>
      </c>
      <c r="BI599" s="86" t="s">
        <v>46</v>
      </c>
    </row>
    <row r="600" spans="1:61">
      <c r="A600" s="87" t="s">
        <v>69</v>
      </c>
      <c r="B600" s="86">
        <v>59</v>
      </c>
      <c r="C600" s="86" t="str">
        <f t="shared" si="82"/>
        <v>65-69|59</v>
      </c>
      <c r="D600" s="86">
        <v>17</v>
      </c>
      <c r="E600" s="86" t="s">
        <v>57</v>
      </c>
      <c r="O600" s="87" t="s">
        <v>73</v>
      </c>
      <c r="P600" s="86">
        <v>7</v>
      </c>
      <c r="Q600" s="86" t="str">
        <f t="shared" si="83"/>
        <v>85-90|7</v>
      </c>
      <c r="R600" s="86">
        <v>2</v>
      </c>
      <c r="S600" s="86" t="s">
        <v>42</v>
      </c>
      <c r="AC600" s="87" t="s">
        <v>71</v>
      </c>
      <c r="AD600" s="86">
        <v>15</v>
      </c>
      <c r="AE600" s="86" t="str">
        <f t="shared" si="84"/>
        <v>75-79|15</v>
      </c>
      <c r="AF600" s="86">
        <v>5</v>
      </c>
      <c r="AG600" s="89" t="s">
        <v>45</v>
      </c>
      <c r="AQ600" s="87" t="s">
        <v>70</v>
      </c>
      <c r="AR600" s="86">
        <v>46</v>
      </c>
      <c r="AS600" s="86" t="str">
        <f t="shared" si="85"/>
        <v>70-74|46</v>
      </c>
      <c r="AT600" s="86">
        <v>19</v>
      </c>
      <c r="AU600" s="86" t="s">
        <v>59</v>
      </c>
      <c r="BE600" s="87" t="s">
        <v>65</v>
      </c>
      <c r="BF600" s="86">
        <v>51</v>
      </c>
      <c r="BG600" s="86" t="str">
        <f t="shared" si="86"/>
        <v>30-34|51</v>
      </c>
      <c r="BH600" s="86">
        <v>6</v>
      </c>
      <c r="BI600" s="86" t="s">
        <v>46</v>
      </c>
    </row>
    <row r="601" spans="1:61">
      <c r="A601" s="87" t="s">
        <v>69</v>
      </c>
      <c r="B601" s="86">
        <v>60</v>
      </c>
      <c r="C601" s="86" t="str">
        <f t="shared" si="82"/>
        <v>65-69|60</v>
      </c>
      <c r="D601" s="86">
        <v>17</v>
      </c>
      <c r="E601" s="86" t="s">
        <v>57</v>
      </c>
      <c r="O601" s="87" t="s">
        <v>73</v>
      </c>
      <c r="P601" s="86">
        <v>8</v>
      </c>
      <c r="Q601" s="86" t="str">
        <f t="shared" si="83"/>
        <v>85-90|8</v>
      </c>
      <c r="R601" s="86">
        <v>2</v>
      </c>
      <c r="S601" s="86" t="s">
        <v>42</v>
      </c>
      <c r="AC601" s="87" t="s">
        <v>71</v>
      </c>
      <c r="AD601" s="86">
        <v>16</v>
      </c>
      <c r="AE601" s="86" t="str">
        <f t="shared" si="84"/>
        <v>75-79|16</v>
      </c>
      <c r="AF601" s="86">
        <v>5</v>
      </c>
      <c r="AG601" s="89" t="s">
        <v>45</v>
      </c>
      <c r="AQ601" s="87" t="s">
        <v>70</v>
      </c>
      <c r="AR601" s="86">
        <v>47</v>
      </c>
      <c r="AS601" s="86" t="str">
        <f t="shared" si="85"/>
        <v>70-74|47</v>
      </c>
      <c r="AT601" s="86">
        <v>19</v>
      </c>
      <c r="AU601" s="86" t="s">
        <v>59</v>
      </c>
      <c r="BE601" s="87" t="s">
        <v>65</v>
      </c>
      <c r="BF601" s="86">
        <v>52</v>
      </c>
      <c r="BG601" s="86" t="str">
        <f t="shared" si="86"/>
        <v>30-34|52</v>
      </c>
      <c r="BH601" s="86">
        <v>6</v>
      </c>
      <c r="BI601" s="86" t="s">
        <v>46</v>
      </c>
    </row>
    <row r="602" spans="1:61">
      <c r="A602" s="87" t="s">
        <v>69</v>
      </c>
      <c r="B602" s="86">
        <v>61</v>
      </c>
      <c r="C602" s="86" t="str">
        <f t="shared" si="82"/>
        <v>65-69|61</v>
      </c>
      <c r="D602" s="86">
        <v>17</v>
      </c>
      <c r="E602" s="86" t="s">
        <v>57</v>
      </c>
      <c r="O602" s="87" t="s">
        <v>73</v>
      </c>
      <c r="P602" s="86">
        <v>9</v>
      </c>
      <c r="Q602" s="86" t="str">
        <f t="shared" si="83"/>
        <v>85-90|9</v>
      </c>
      <c r="R602" s="86">
        <v>3</v>
      </c>
      <c r="S602" s="86" t="s">
        <v>43</v>
      </c>
      <c r="AC602" s="87" t="s">
        <v>71</v>
      </c>
      <c r="AD602" s="86">
        <v>17</v>
      </c>
      <c r="AE602" s="86" t="str">
        <f t="shared" si="84"/>
        <v>75-79|17</v>
      </c>
      <c r="AF602" s="86">
        <v>6</v>
      </c>
      <c r="AG602" s="86" t="s">
        <v>46</v>
      </c>
      <c r="AQ602" s="87" t="s">
        <v>70</v>
      </c>
      <c r="AR602" s="86">
        <v>48</v>
      </c>
      <c r="AS602" s="86" t="str">
        <f t="shared" si="85"/>
        <v>70-74|48</v>
      </c>
      <c r="AT602" s="86">
        <v>19</v>
      </c>
      <c r="AU602" s="86" t="s">
        <v>59</v>
      </c>
      <c r="BE602" s="87" t="s">
        <v>65</v>
      </c>
      <c r="BF602" s="86">
        <v>53</v>
      </c>
      <c r="BG602" s="86" t="str">
        <f t="shared" si="86"/>
        <v>30-34|53</v>
      </c>
      <c r="BH602" s="86">
        <v>7</v>
      </c>
      <c r="BI602" s="86" t="s">
        <v>47</v>
      </c>
    </row>
    <row r="603" spans="1:61">
      <c r="A603" s="87" t="s">
        <v>69</v>
      </c>
      <c r="B603" s="86">
        <v>62</v>
      </c>
      <c r="C603" s="86" t="str">
        <f t="shared" si="82"/>
        <v>65-69|62</v>
      </c>
      <c r="D603" s="86">
        <v>18</v>
      </c>
      <c r="E603" s="86" t="s">
        <v>58</v>
      </c>
      <c r="O603" s="87" t="s">
        <v>73</v>
      </c>
      <c r="P603" s="86">
        <v>10</v>
      </c>
      <c r="Q603" s="86" t="str">
        <f t="shared" si="83"/>
        <v>85-90|10</v>
      </c>
      <c r="R603" s="86">
        <v>3</v>
      </c>
      <c r="S603" s="86" t="s">
        <v>43</v>
      </c>
      <c r="AC603" s="87" t="s">
        <v>71</v>
      </c>
      <c r="AD603" s="86">
        <v>18</v>
      </c>
      <c r="AE603" s="86" t="str">
        <f t="shared" si="84"/>
        <v>75-79|18</v>
      </c>
      <c r="AF603" s="86">
        <v>6</v>
      </c>
      <c r="AG603" s="86" t="s">
        <v>46</v>
      </c>
      <c r="AQ603" s="87" t="s">
        <v>70</v>
      </c>
      <c r="AR603" s="86">
        <v>49</v>
      </c>
      <c r="AS603" s="86" t="str">
        <f t="shared" si="85"/>
        <v>70-74|49</v>
      </c>
      <c r="AT603" s="86">
        <v>19</v>
      </c>
      <c r="AU603" s="86" t="s">
        <v>59</v>
      </c>
      <c r="BE603" s="87" t="s">
        <v>65</v>
      </c>
      <c r="BF603" s="86">
        <v>54</v>
      </c>
      <c r="BG603" s="86" t="str">
        <f t="shared" si="86"/>
        <v>30-34|54</v>
      </c>
      <c r="BH603" s="86">
        <v>7</v>
      </c>
      <c r="BI603" s="86" t="s">
        <v>47</v>
      </c>
    </row>
    <row r="604" spans="1:61">
      <c r="A604" s="87" t="s">
        <v>69</v>
      </c>
      <c r="B604" s="86">
        <v>63</v>
      </c>
      <c r="C604" s="86" t="str">
        <f t="shared" si="82"/>
        <v>65-69|63</v>
      </c>
      <c r="D604" s="86">
        <v>18</v>
      </c>
      <c r="E604" s="86" t="s">
        <v>58</v>
      </c>
      <c r="O604" s="87" t="s">
        <v>73</v>
      </c>
      <c r="P604" s="86">
        <v>11</v>
      </c>
      <c r="Q604" s="86" t="str">
        <f t="shared" si="83"/>
        <v>85-90|11</v>
      </c>
      <c r="R604" s="86">
        <v>4</v>
      </c>
      <c r="S604" s="86" t="s">
        <v>44</v>
      </c>
      <c r="AC604" s="87" t="s">
        <v>71</v>
      </c>
      <c r="AD604" s="86">
        <v>19</v>
      </c>
      <c r="AE604" s="86" t="str">
        <f t="shared" si="84"/>
        <v>75-79|19</v>
      </c>
      <c r="AF604" s="86">
        <v>6</v>
      </c>
      <c r="AG604" s="86" t="s">
        <v>46</v>
      </c>
      <c r="AQ604" s="87" t="s">
        <v>70</v>
      </c>
      <c r="AR604" s="86">
        <v>50</v>
      </c>
      <c r="AS604" s="86" t="str">
        <f t="shared" si="85"/>
        <v>70-74|50</v>
      </c>
      <c r="AT604" s="86">
        <v>19</v>
      </c>
      <c r="AU604" s="86" t="s">
        <v>59</v>
      </c>
      <c r="BE604" s="87" t="s">
        <v>65</v>
      </c>
      <c r="BF604" s="86">
        <v>55</v>
      </c>
      <c r="BG604" s="86" t="str">
        <f t="shared" si="86"/>
        <v>30-34|55</v>
      </c>
      <c r="BH604" s="86">
        <v>7</v>
      </c>
      <c r="BI604" s="86" t="s">
        <v>47</v>
      </c>
    </row>
    <row r="605" spans="1:61">
      <c r="A605" s="87" t="s">
        <v>69</v>
      </c>
      <c r="B605" s="86">
        <v>64</v>
      </c>
      <c r="C605" s="86" t="str">
        <f t="shared" si="82"/>
        <v>65-69|64</v>
      </c>
      <c r="D605" s="86">
        <v>18</v>
      </c>
      <c r="E605" s="86" t="s">
        <v>58</v>
      </c>
      <c r="O605" s="87" t="s">
        <v>73</v>
      </c>
      <c r="P605" s="86">
        <v>12</v>
      </c>
      <c r="Q605" s="86" t="str">
        <f t="shared" si="83"/>
        <v>85-90|12</v>
      </c>
      <c r="R605" s="86">
        <v>4</v>
      </c>
      <c r="S605" s="86" t="s">
        <v>44</v>
      </c>
      <c r="AC605" s="87" t="s">
        <v>71</v>
      </c>
      <c r="AD605" s="86">
        <v>20</v>
      </c>
      <c r="AE605" s="86" t="str">
        <f t="shared" si="84"/>
        <v>75-79|20</v>
      </c>
      <c r="AF605" s="86">
        <v>6</v>
      </c>
      <c r="AG605" s="86" t="s">
        <v>46</v>
      </c>
      <c r="AQ605" s="87" t="s">
        <v>70</v>
      </c>
      <c r="AR605" s="86">
        <v>51</v>
      </c>
      <c r="AS605" s="86" t="str">
        <f t="shared" si="85"/>
        <v>70-74|51</v>
      </c>
      <c r="AT605" s="86">
        <v>19</v>
      </c>
      <c r="AU605" s="86" t="s">
        <v>59</v>
      </c>
      <c r="BE605" s="87" t="s">
        <v>65</v>
      </c>
      <c r="BF605" s="86">
        <v>56</v>
      </c>
      <c r="BG605" s="86" t="str">
        <f t="shared" si="86"/>
        <v>30-34|56</v>
      </c>
      <c r="BH605" s="86">
        <v>7</v>
      </c>
      <c r="BI605" s="86" t="s">
        <v>47</v>
      </c>
    </row>
    <row r="606" spans="1:61">
      <c r="A606" s="87" t="s">
        <v>69</v>
      </c>
      <c r="B606" s="86">
        <v>65</v>
      </c>
      <c r="C606" s="86" t="str">
        <f t="shared" si="82"/>
        <v>65-69|65</v>
      </c>
      <c r="D606" s="86">
        <v>18</v>
      </c>
      <c r="E606" s="86" t="s">
        <v>58</v>
      </c>
      <c r="O606" s="87" t="s">
        <v>73</v>
      </c>
      <c r="P606" s="86">
        <v>13</v>
      </c>
      <c r="Q606" s="86" t="str">
        <f t="shared" si="83"/>
        <v>85-90|13</v>
      </c>
      <c r="R606" s="86">
        <v>5</v>
      </c>
      <c r="S606" s="86" t="s">
        <v>45</v>
      </c>
      <c r="AC606" s="87" t="s">
        <v>71</v>
      </c>
      <c r="AD606" s="86">
        <v>21</v>
      </c>
      <c r="AE606" s="86" t="str">
        <f t="shared" si="84"/>
        <v>75-79|21</v>
      </c>
      <c r="AF606" s="86">
        <v>7</v>
      </c>
      <c r="AG606" s="86" t="s">
        <v>47</v>
      </c>
      <c r="AQ606" s="87" t="s">
        <v>70</v>
      </c>
      <c r="AR606" s="86">
        <v>52</v>
      </c>
      <c r="AS606" s="86" t="str">
        <f t="shared" si="85"/>
        <v>70-74|52</v>
      </c>
      <c r="AT606" s="86">
        <v>19</v>
      </c>
      <c r="AU606" s="86" t="s">
        <v>59</v>
      </c>
      <c r="BE606" s="87" t="s">
        <v>65</v>
      </c>
      <c r="BF606" s="86">
        <v>57</v>
      </c>
      <c r="BG606" s="86" t="str">
        <f t="shared" si="86"/>
        <v>30-34|57</v>
      </c>
      <c r="BH606" s="86">
        <v>7</v>
      </c>
      <c r="BI606" s="86" t="s">
        <v>47</v>
      </c>
    </row>
    <row r="607" spans="1:61">
      <c r="A607" s="93" t="s">
        <v>69</v>
      </c>
      <c r="B607" s="86">
        <v>66</v>
      </c>
      <c r="C607" s="86" t="str">
        <f t="shared" si="82"/>
        <v>65-69|66</v>
      </c>
      <c r="D607" s="86">
        <v>19</v>
      </c>
      <c r="E607" s="86" t="s">
        <v>59</v>
      </c>
      <c r="O607" s="87" t="s">
        <v>73</v>
      </c>
      <c r="P607" s="86">
        <v>14</v>
      </c>
      <c r="Q607" s="86" t="str">
        <f t="shared" si="83"/>
        <v>85-90|14</v>
      </c>
      <c r="R607" s="86">
        <v>6</v>
      </c>
      <c r="S607" s="86" t="s">
        <v>46</v>
      </c>
      <c r="AC607" s="87" t="s">
        <v>71</v>
      </c>
      <c r="AD607" s="86">
        <v>22</v>
      </c>
      <c r="AE607" s="86" t="str">
        <f t="shared" si="84"/>
        <v>75-79|22</v>
      </c>
      <c r="AF607" s="86">
        <v>7</v>
      </c>
      <c r="AG607" s="86" t="s">
        <v>47</v>
      </c>
      <c r="AQ607" s="87" t="s">
        <v>70</v>
      </c>
      <c r="AR607" s="86">
        <v>53</v>
      </c>
      <c r="AS607" s="86" t="str">
        <f t="shared" si="85"/>
        <v>70-74|53</v>
      </c>
      <c r="AT607" s="86">
        <v>19</v>
      </c>
      <c r="AU607" s="86" t="s">
        <v>59</v>
      </c>
      <c r="BE607" s="87" t="s">
        <v>65</v>
      </c>
      <c r="BF607" s="86">
        <v>58</v>
      </c>
      <c r="BG607" s="86" t="str">
        <f t="shared" si="86"/>
        <v>30-34|58</v>
      </c>
      <c r="BH607" s="86">
        <v>8</v>
      </c>
      <c r="BI607" s="86" t="s">
        <v>48</v>
      </c>
    </row>
    <row r="608" spans="1:61">
      <c r="A608" s="87" t="s">
        <v>70</v>
      </c>
      <c r="B608" s="86">
        <v>0</v>
      </c>
      <c r="C608" s="86" t="str">
        <f t="shared" si="82"/>
        <v>70-74|0</v>
      </c>
      <c r="D608" s="86">
        <v>1</v>
      </c>
      <c r="E608" s="86" t="s">
        <v>41</v>
      </c>
      <c r="O608" s="87" t="s">
        <v>73</v>
      </c>
      <c r="P608" s="86">
        <v>15</v>
      </c>
      <c r="Q608" s="86" t="str">
        <f t="shared" si="83"/>
        <v>85-90|15</v>
      </c>
      <c r="R608" s="86">
        <v>6</v>
      </c>
      <c r="S608" s="86" t="s">
        <v>46</v>
      </c>
      <c r="AC608" s="87" t="s">
        <v>71</v>
      </c>
      <c r="AD608" s="86">
        <v>23</v>
      </c>
      <c r="AE608" s="86" t="str">
        <f t="shared" si="84"/>
        <v>75-79|23</v>
      </c>
      <c r="AF608" s="86">
        <v>7</v>
      </c>
      <c r="AG608" s="86" t="s">
        <v>47</v>
      </c>
      <c r="AQ608" s="87" t="s">
        <v>70</v>
      </c>
      <c r="AR608" s="86">
        <v>54</v>
      </c>
      <c r="AS608" s="86" t="str">
        <f t="shared" si="85"/>
        <v>70-74|54</v>
      </c>
      <c r="AT608" s="86">
        <v>19</v>
      </c>
      <c r="AU608" s="86" t="s">
        <v>59</v>
      </c>
      <c r="BE608" s="87" t="s">
        <v>65</v>
      </c>
      <c r="BF608" s="86">
        <v>59</v>
      </c>
      <c r="BG608" s="86" t="str">
        <f t="shared" si="86"/>
        <v>30-34|59</v>
      </c>
      <c r="BH608" s="86">
        <v>8</v>
      </c>
      <c r="BI608" s="86" t="s">
        <v>48</v>
      </c>
    </row>
    <row r="609" spans="1:61">
      <c r="A609" s="87" t="s">
        <v>70</v>
      </c>
      <c r="B609" s="86">
        <v>1</v>
      </c>
      <c r="C609" s="86" t="str">
        <f t="shared" si="82"/>
        <v>70-74|1</v>
      </c>
      <c r="D609" s="86">
        <v>1</v>
      </c>
      <c r="E609" s="86" t="s">
        <v>41</v>
      </c>
      <c r="O609" s="87" t="s">
        <v>73</v>
      </c>
      <c r="P609" s="86">
        <v>16</v>
      </c>
      <c r="Q609" s="86" t="str">
        <f t="shared" si="83"/>
        <v>85-90|16</v>
      </c>
      <c r="R609" s="86">
        <v>7</v>
      </c>
      <c r="S609" s="86" t="s">
        <v>47</v>
      </c>
      <c r="AC609" s="87" t="s">
        <v>71</v>
      </c>
      <c r="AD609" s="86">
        <v>24</v>
      </c>
      <c r="AE609" s="86" t="str">
        <f t="shared" si="84"/>
        <v>75-79|24</v>
      </c>
      <c r="AF609" s="86">
        <v>7</v>
      </c>
      <c r="AG609" s="86" t="s">
        <v>47</v>
      </c>
      <c r="AQ609" s="87" t="s">
        <v>70</v>
      </c>
      <c r="AR609" s="86">
        <v>55</v>
      </c>
      <c r="AS609" s="86" t="str">
        <f t="shared" si="85"/>
        <v>70-74|55</v>
      </c>
      <c r="AT609" s="86">
        <v>19</v>
      </c>
      <c r="AU609" s="86" t="s">
        <v>59</v>
      </c>
      <c r="BE609" s="87" t="s">
        <v>65</v>
      </c>
      <c r="BF609" s="86">
        <v>60</v>
      </c>
      <c r="BG609" s="86" t="str">
        <f t="shared" si="86"/>
        <v>30-34|60</v>
      </c>
      <c r="BH609" s="86">
        <v>8</v>
      </c>
      <c r="BI609" s="86" t="s">
        <v>48</v>
      </c>
    </row>
    <row r="610" spans="1:61">
      <c r="A610" s="87" t="s">
        <v>70</v>
      </c>
      <c r="B610" s="86">
        <v>2</v>
      </c>
      <c r="C610" s="86" t="str">
        <f t="shared" si="82"/>
        <v>70-74|2</v>
      </c>
      <c r="D610" s="86">
        <v>1</v>
      </c>
      <c r="E610" s="86" t="s">
        <v>41</v>
      </c>
      <c r="O610" s="87" t="s">
        <v>73</v>
      </c>
      <c r="P610" s="86">
        <v>17</v>
      </c>
      <c r="Q610" s="86" t="str">
        <f t="shared" si="83"/>
        <v>85-90|17</v>
      </c>
      <c r="R610" s="86">
        <v>8</v>
      </c>
      <c r="S610" s="86" t="s">
        <v>48</v>
      </c>
      <c r="AC610" s="87" t="s">
        <v>71</v>
      </c>
      <c r="AD610" s="86">
        <v>25</v>
      </c>
      <c r="AE610" s="86" t="str">
        <f t="shared" si="84"/>
        <v>75-79|25</v>
      </c>
      <c r="AF610" s="86">
        <v>7</v>
      </c>
      <c r="AG610" s="86" t="s">
        <v>47</v>
      </c>
      <c r="AQ610" s="87" t="s">
        <v>70</v>
      </c>
      <c r="AR610" s="86">
        <v>56</v>
      </c>
      <c r="AS610" s="86" t="str">
        <f t="shared" si="85"/>
        <v>70-74|56</v>
      </c>
      <c r="AT610" s="86">
        <v>19</v>
      </c>
      <c r="AU610" s="86" t="s">
        <v>59</v>
      </c>
      <c r="BE610" s="87" t="s">
        <v>65</v>
      </c>
      <c r="BF610" s="86">
        <v>61</v>
      </c>
      <c r="BG610" s="86" t="str">
        <f t="shared" si="86"/>
        <v>30-34|61</v>
      </c>
      <c r="BH610" s="86">
        <v>8</v>
      </c>
      <c r="BI610" s="86" t="s">
        <v>48</v>
      </c>
    </row>
    <row r="611" spans="1:61">
      <c r="A611" s="87" t="s">
        <v>70</v>
      </c>
      <c r="B611" s="86">
        <v>3</v>
      </c>
      <c r="C611" s="86" t="str">
        <f t="shared" si="82"/>
        <v>70-74|3</v>
      </c>
      <c r="D611" s="86">
        <v>2</v>
      </c>
      <c r="E611" s="86" t="s">
        <v>42</v>
      </c>
      <c r="O611" s="87" t="s">
        <v>73</v>
      </c>
      <c r="P611" s="86">
        <v>18</v>
      </c>
      <c r="Q611" s="86" t="str">
        <f t="shared" si="83"/>
        <v>85-90|18</v>
      </c>
      <c r="R611" s="86">
        <v>8</v>
      </c>
      <c r="S611" s="86" t="s">
        <v>48</v>
      </c>
      <c r="AC611" s="87" t="s">
        <v>71</v>
      </c>
      <c r="AD611" s="86">
        <v>26</v>
      </c>
      <c r="AE611" s="86" t="str">
        <f t="shared" si="84"/>
        <v>75-79|26</v>
      </c>
      <c r="AF611" s="86">
        <v>8</v>
      </c>
      <c r="AG611" s="86" t="s">
        <v>48</v>
      </c>
      <c r="AQ611" s="87" t="s">
        <v>70</v>
      </c>
      <c r="AR611" s="86">
        <v>57</v>
      </c>
      <c r="AS611" s="86" t="str">
        <f t="shared" si="85"/>
        <v>70-74|57</v>
      </c>
      <c r="AT611" s="86">
        <v>19</v>
      </c>
      <c r="AU611" s="86" t="s">
        <v>59</v>
      </c>
      <c r="BE611" s="87" t="s">
        <v>65</v>
      </c>
      <c r="BF611" s="86">
        <v>62</v>
      </c>
      <c r="BG611" s="86" t="str">
        <f t="shared" si="86"/>
        <v>30-34|62</v>
      </c>
      <c r="BH611" s="86">
        <v>8</v>
      </c>
      <c r="BI611" s="86" t="s">
        <v>48</v>
      </c>
    </row>
    <row r="612" spans="1:61">
      <c r="A612" s="87" t="s">
        <v>70</v>
      </c>
      <c r="B612" s="86">
        <v>4</v>
      </c>
      <c r="C612" s="86" t="str">
        <f t="shared" si="82"/>
        <v>70-74|4</v>
      </c>
      <c r="D612" s="86">
        <v>2</v>
      </c>
      <c r="E612" s="86" t="s">
        <v>42</v>
      </c>
      <c r="O612" s="87" t="s">
        <v>73</v>
      </c>
      <c r="P612" s="86">
        <v>19</v>
      </c>
      <c r="Q612" s="86" t="str">
        <f t="shared" si="83"/>
        <v>85-90|19</v>
      </c>
      <c r="R612" s="86">
        <v>9</v>
      </c>
      <c r="S612" s="86" t="s">
        <v>49</v>
      </c>
      <c r="AC612" s="87" t="s">
        <v>71</v>
      </c>
      <c r="AD612" s="86">
        <v>27</v>
      </c>
      <c r="AE612" s="86" t="str">
        <f t="shared" si="84"/>
        <v>75-79|27</v>
      </c>
      <c r="AF612" s="86">
        <v>8</v>
      </c>
      <c r="AG612" s="86" t="s">
        <v>48</v>
      </c>
      <c r="AQ612" s="87" t="s">
        <v>70</v>
      </c>
      <c r="AR612" s="86">
        <v>58</v>
      </c>
      <c r="AS612" s="86" t="str">
        <f t="shared" si="85"/>
        <v>70-74|58</v>
      </c>
      <c r="AT612" s="86">
        <v>19</v>
      </c>
      <c r="AU612" s="86" t="s">
        <v>59</v>
      </c>
      <c r="BE612" s="87" t="s">
        <v>65</v>
      </c>
      <c r="BF612" s="86">
        <v>63</v>
      </c>
      <c r="BG612" s="86" t="str">
        <f t="shared" si="86"/>
        <v>30-34|63</v>
      </c>
      <c r="BH612" s="86">
        <v>8</v>
      </c>
      <c r="BI612" s="86" t="s">
        <v>48</v>
      </c>
    </row>
    <row r="613" spans="1:61">
      <c r="A613" s="87" t="s">
        <v>70</v>
      </c>
      <c r="B613" s="86">
        <v>5</v>
      </c>
      <c r="C613" s="86" t="str">
        <f t="shared" si="82"/>
        <v>70-74|5</v>
      </c>
      <c r="D613" s="86">
        <v>2</v>
      </c>
      <c r="E613" s="86" t="s">
        <v>42</v>
      </c>
      <c r="O613" s="87" t="s">
        <v>73</v>
      </c>
      <c r="P613" s="86">
        <v>20</v>
      </c>
      <c r="Q613" s="86" t="str">
        <f t="shared" si="83"/>
        <v>85-90|20</v>
      </c>
      <c r="R613" s="86">
        <v>9</v>
      </c>
      <c r="S613" s="86" t="s">
        <v>49</v>
      </c>
      <c r="AC613" s="87" t="s">
        <v>71</v>
      </c>
      <c r="AD613" s="86">
        <v>28</v>
      </c>
      <c r="AE613" s="86" t="str">
        <f t="shared" si="84"/>
        <v>75-79|28</v>
      </c>
      <c r="AF613" s="86">
        <v>8</v>
      </c>
      <c r="AG613" s="86" t="s">
        <v>48</v>
      </c>
      <c r="AQ613" s="87" t="s">
        <v>70</v>
      </c>
      <c r="AR613" s="86">
        <v>59</v>
      </c>
      <c r="AS613" s="86" t="str">
        <f t="shared" si="85"/>
        <v>70-74|59</v>
      </c>
      <c r="AT613" s="86">
        <v>19</v>
      </c>
      <c r="AU613" s="86" t="s">
        <v>59</v>
      </c>
      <c r="BE613" s="87" t="s">
        <v>65</v>
      </c>
      <c r="BF613" s="86">
        <v>64</v>
      </c>
      <c r="BG613" s="86" t="str">
        <f t="shared" si="86"/>
        <v>30-34|64</v>
      </c>
      <c r="BH613" s="86">
        <v>9</v>
      </c>
      <c r="BI613" s="89" t="s">
        <v>49</v>
      </c>
    </row>
    <row r="614" spans="1:61">
      <c r="A614" s="87" t="s">
        <v>70</v>
      </c>
      <c r="B614" s="86">
        <v>6</v>
      </c>
      <c r="C614" s="86" t="str">
        <f t="shared" si="82"/>
        <v>70-74|6</v>
      </c>
      <c r="D614" s="86">
        <v>3</v>
      </c>
      <c r="E614" s="86" t="s">
        <v>43</v>
      </c>
      <c r="O614" s="87" t="s">
        <v>73</v>
      </c>
      <c r="P614" s="86">
        <v>21</v>
      </c>
      <c r="Q614" s="86" t="str">
        <f t="shared" si="83"/>
        <v>85-90|21</v>
      </c>
      <c r="R614" s="86">
        <v>10</v>
      </c>
      <c r="S614" s="86" t="s">
        <v>50</v>
      </c>
      <c r="AC614" s="87" t="s">
        <v>71</v>
      </c>
      <c r="AD614" s="86">
        <v>29</v>
      </c>
      <c r="AE614" s="86" t="str">
        <f t="shared" si="84"/>
        <v>75-79|29</v>
      </c>
      <c r="AF614" s="86">
        <v>8</v>
      </c>
      <c r="AG614" s="86" t="s">
        <v>48</v>
      </c>
      <c r="AQ614" s="87" t="s">
        <v>70</v>
      </c>
      <c r="AR614" s="86">
        <v>60</v>
      </c>
      <c r="AS614" s="86" t="str">
        <f t="shared" si="85"/>
        <v>70-74|60</v>
      </c>
      <c r="AT614" s="86">
        <v>19</v>
      </c>
      <c r="AU614" s="86" t="s">
        <v>59</v>
      </c>
      <c r="BE614" s="87" t="s">
        <v>65</v>
      </c>
      <c r="BF614" s="86">
        <v>65</v>
      </c>
      <c r="BG614" s="86" t="str">
        <f t="shared" si="86"/>
        <v>30-34|65</v>
      </c>
      <c r="BH614" s="86">
        <v>9</v>
      </c>
      <c r="BI614" s="89" t="s">
        <v>49</v>
      </c>
    </row>
    <row r="615" spans="1:61">
      <c r="A615" s="87" t="s">
        <v>70</v>
      </c>
      <c r="B615" s="86">
        <v>7</v>
      </c>
      <c r="C615" s="86" t="str">
        <f t="shared" si="82"/>
        <v>70-74|7</v>
      </c>
      <c r="D615" s="86">
        <v>3</v>
      </c>
      <c r="E615" s="86" t="s">
        <v>43</v>
      </c>
      <c r="O615" s="87" t="s">
        <v>73</v>
      </c>
      <c r="P615" s="86">
        <v>22</v>
      </c>
      <c r="Q615" s="86" t="str">
        <f t="shared" si="83"/>
        <v>85-90|22</v>
      </c>
      <c r="R615" s="86">
        <v>10</v>
      </c>
      <c r="S615" s="86" t="s">
        <v>50</v>
      </c>
      <c r="AC615" s="87" t="s">
        <v>71</v>
      </c>
      <c r="AD615" s="86">
        <v>30</v>
      </c>
      <c r="AE615" s="86" t="str">
        <f t="shared" si="84"/>
        <v>75-79|30</v>
      </c>
      <c r="AF615" s="86">
        <v>9</v>
      </c>
      <c r="AG615" s="86" t="s">
        <v>49</v>
      </c>
      <c r="AQ615" s="93" t="s">
        <v>71</v>
      </c>
      <c r="AR615" s="86">
        <v>0</v>
      </c>
      <c r="AS615" s="86" t="str">
        <f t="shared" si="85"/>
        <v>75-79|0</v>
      </c>
      <c r="AT615" s="86">
        <v>1</v>
      </c>
      <c r="AU615" s="89" t="s">
        <v>41</v>
      </c>
      <c r="BE615" s="87" t="s">
        <v>65</v>
      </c>
      <c r="BF615" s="86">
        <v>66</v>
      </c>
      <c r="BG615" s="86" t="str">
        <f t="shared" si="86"/>
        <v>30-34|66</v>
      </c>
      <c r="BH615" s="86">
        <v>9</v>
      </c>
      <c r="BI615" s="89" t="s">
        <v>49</v>
      </c>
    </row>
    <row r="616" spans="1:61">
      <c r="A616" s="87" t="s">
        <v>70</v>
      </c>
      <c r="B616" s="86">
        <v>8</v>
      </c>
      <c r="C616" s="86" t="str">
        <f t="shared" si="82"/>
        <v>70-74|8</v>
      </c>
      <c r="D616" s="86">
        <v>3</v>
      </c>
      <c r="E616" s="86" t="s">
        <v>43</v>
      </c>
      <c r="O616" s="87" t="s">
        <v>73</v>
      </c>
      <c r="P616" s="86">
        <v>23</v>
      </c>
      <c r="Q616" s="86" t="str">
        <f t="shared" si="83"/>
        <v>85-90|23</v>
      </c>
      <c r="R616" s="86">
        <v>11</v>
      </c>
      <c r="S616" s="86" t="s">
        <v>51</v>
      </c>
      <c r="AC616" s="87" t="s">
        <v>71</v>
      </c>
      <c r="AD616" s="86">
        <v>31</v>
      </c>
      <c r="AE616" s="86" t="str">
        <f t="shared" si="84"/>
        <v>75-79|31</v>
      </c>
      <c r="AF616" s="86">
        <v>9</v>
      </c>
      <c r="AG616" s="86" t="s">
        <v>49</v>
      </c>
      <c r="AQ616" s="87" t="s">
        <v>71</v>
      </c>
      <c r="AR616" s="86">
        <v>1</v>
      </c>
      <c r="AS616" s="86" t="str">
        <f t="shared" si="85"/>
        <v>75-79|1</v>
      </c>
      <c r="AT616" s="86">
        <v>1</v>
      </c>
      <c r="AU616" s="89" t="s">
        <v>41</v>
      </c>
      <c r="BE616" s="87" t="s">
        <v>65</v>
      </c>
      <c r="BF616" s="86">
        <v>67</v>
      </c>
      <c r="BG616" s="86" t="str">
        <f t="shared" si="86"/>
        <v>30-34|67</v>
      </c>
      <c r="BH616" s="86">
        <v>9</v>
      </c>
      <c r="BI616" s="89" t="s">
        <v>49</v>
      </c>
    </row>
    <row r="617" spans="1:61">
      <c r="A617" s="87" t="s">
        <v>70</v>
      </c>
      <c r="B617" s="86">
        <v>9</v>
      </c>
      <c r="C617" s="86" t="str">
        <f t="shared" si="82"/>
        <v>70-74|9</v>
      </c>
      <c r="D617" s="86">
        <v>4</v>
      </c>
      <c r="E617" s="86" t="s">
        <v>44</v>
      </c>
      <c r="O617" s="87" t="s">
        <v>73</v>
      </c>
      <c r="P617" s="86">
        <v>24</v>
      </c>
      <c r="Q617" s="86" t="str">
        <f t="shared" si="83"/>
        <v>85-90|24</v>
      </c>
      <c r="R617" s="86">
        <v>11</v>
      </c>
      <c r="S617" s="86" t="s">
        <v>51</v>
      </c>
      <c r="AC617" s="87" t="s">
        <v>71</v>
      </c>
      <c r="AD617" s="86">
        <v>32</v>
      </c>
      <c r="AE617" s="86" t="str">
        <f t="shared" si="84"/>
        <v>75-79|32</v>
      </c>
      <c r="AF617" s="86">
        <v>9</v>
      </c>
      <c r="AG617" s="86" t="s">
        <v>49</v>
      </c>
      <c r="AQ617" s="87" t="s">
        <v>71</v>
      </c>
      <c r="AR617" s="86">
        <v>2</v>
      </c>
      <c r="AS617" s="86" t="str">
        <f t="shared" si="85"/>
        <v>75-79|2</v>
      </c>
      <c r="AT617" s="86">
        <v>1</v>
      </c>
      <c r="AU617" s="89" t="s">
        <v>41</v>
      </c>
      <c r="BE617" s="87" t="s">
        <v>65</v>
      </c>
      <c r="BF617" s="86">
        <v>68</v>
      </c>
      <c r="BG617" s="86" t="str">
        <f t="shared" si="86"/>
        <v>30-34|68</v>
      </c>
      <c r="BH617" s="86">
        <v>9</v>
      </c>
      <c r="BI617" s="89" t="s">
        <v>49</v>
      </c>
    </row>
    <row r="618" spans="1:61">
      <c r="A618" s="87" t="s">
        <v>70</v>
      </c>
      <c r="B618" s="86">
        <v>10</v>
      </c>
      <c r="C618" s="86" t="str">
        <f t="shared" si="82"/>
        <v>70-74|10</v>
      </c>
      <c r="D618" s="86">
        <v>4</v>
      </c>
      <c r="E618" s="86" t="s">
        <v>44</v>
      </c>
      <c r="O618" s="87" t="s">
        <v>73</v>
      </c>
      <c r="P618" s="86">
        <v>25</v>
      </c>
      <c r="Q618" s="86" t="str">
        <f t="shared" si="83"/>
        <v>85-90|25</v>
      </c>
      <c r="R618" s="86">
        <v>12</v>
      </c>
      <c r="S618" s="86" t="s">
        <v>52</v>
      </c>
      <c r="AC618" s="87" t="s">
        <v>71</v>
      </c>
      <c r="AD618" s="86">
        <v>33</v>
      </c>
      <c r="AE618" s="86" t="str">
        <f t="shared" si="84"/>
        <v>75-79|33</v>
      </c>
      <c r="AF618" s="86">
        <v>9</v>
      </c>
      <c r="AG618" s="86" t="s">
        <v>49</v>
      </c>
      <c r="AQ618" s="87" t="s">
        <v>71</v>
      </c>
      <c r="AR618" s="86">
        <v>3</v>
      </c>
      <c r="AS618" s="86" t="str">
        <f t="shared" si="85"/>
        <v>75-79|3</v>
      </c>
      <c r="AT618" s="86">
        <v>2</v>
      </c>
      <c r="AU618" s="86" t="s">
        <v>42</v>
      </c>
      <c r="BE618" s="87" t="s">
        <v>65</v>
      </c>
      <c r="BF618" s="86">
        <v>69</v>
      </c>
      <c r="BG618" s="86" t="str">
        <f t="shared" si="86"/>
        <v>30-34|69</v>
      </c>
      <c r="BH618" s="86">
        <v>9</v>
      </c>
      <c r="BI618" s="89" t="s">
        <v>49</v>
      </c>
    </row>
    <row r="619" spans="1:61">
      <c r="A619" s="87" t="s">
        <v>70</v>
      </c>
      <c r="B619" s="86">
        <v>11</v>
      </c>
      <c r="C619" s="86" t="str">
        <f t="shared" si="82"/>
        <v>70-74|11</v>
      </c>
      <c r="D619" s="86">
        <v>4</v>
      </c>
      <c r="E619" s="86" t="s">
        <v>44</v>
      </c>
      <c r="O619" s="87" t="s">
        <v>73</v>
      </c>
      <c r="P619" s="86">
        <v>26</v>
      </c>
      <c r="Q619" s="86" t="str">
        <f t="shared" si="83"/>
        <v>85-90|26</v>
      </c>
      <c r="R619" s="86">
        <v>12</v>
      </c>
      <c r="S619" s="86" t="s">
        <v>52</v>
      </c>
      <c r="AC619" s="87" t="s">
        <v>71</v>
      </c>
      <c r="AD619" s="86">
        <v>34</v>
      </c>
      <c r="AE619" s="86" t="str">
        <f t="shared" si="84"/>
        <v>75-79|34</v>
      </c>
      <c r="AF619" s="86">
        <v>10</v>
      </c>
      <c r="AG619" s="86" t="s">
        <v>50</v>
      </c>
      <c r="AQ619" s="87" t="s">
        <v>71</v>
      </c>
      <c r="AR619" s="86">
        <v>4</v>
      </c>
      <c r="AS619" s="86" t="str">
        <f t="shared" si="85"/>
        <v>75-79|4</v>
      </c>
      <c r="AT619" s="86">
        <v>2</v>
      </c>
      <c r="AU619" s="86" t="s">
        <v>42</v>
      </c>
      <c r="BE619" s="87" t="s">
        <v>65</v>
      </c>
      <c r="BF619" s="86">
        <v>70</v>
      </c>
      <c r="BG619" s="86" t="str">
        <f t="shared" si="86"/>
        <v>30-34|70</v>
      </c>
      <c r="BH619" s="86">
        <v>10</v>
      </c>
      <c r="BI619" s="86" t="s">
        <v>50</v>
      </c>
    </row>
    <row r="620" spans="1:61">
      <c r="A620" s="87" t="s">
        <v>70</v>
      </c>
      <c r="B620" s="86">
        <v>12</v>
      </c>
      <c r="C620" s="86" t="str">
        <f t="shared" si="82"/>
        <v>70-74|12</v>
      </c>
      <c r="D620" s="86">
        <v>4</v>
      </c>
      <c r="E620" s="86" t="s">
        <v>44</v>
      </c>
      <c r="O620" s="87" t="s">
        <v>73</v>
      </c>
      <c r="P620" s="86">
        <v>27</v>
      </c>
      <c r="Q620" s="86" t="str">
        <f t="shared" si="83"/>
        <v>85-90|27</v>
      </c>
      <c r="R620" s="86">
        <v>13</v>
      </c>
      <c r="S620" s="86" t="s">
        <v>53</v>
      </c>
      <c r="AC620" s="87" t="s">
        <v>71</v>
      </c>
      <c r="AD620" s="86">
        <v>35</v>
      </c>
      <c r="AE620" s="86" t="str">
        <f t="shared" si="84"/>
        <v>75-79|35</v>
      </c>
      <c r="AF620" s="86">
        <v>10</v>
      </c>
      <c r="AG620" s="86" t="s">
        <v>50</v>
      </c>
      <c r="AQ620" s="87" t="s">
        <v>71</v>
      </c>
      <c r="AR620" s="86">
        <v>5</v>
      </c>
      <c r="AS620" s="86" t="str">
        <f t="shared" si="85"/>
        <v>75-79|5</v>
      </c>
      <c r="AT620" s="86">
        <v>3</v>
      </c>
      <c r="AU620" s="86" t="s">
        <v>43</v>
      </c>
      <c r="BE620" s="87" t="s">
        <v>65</v>
      </c>
      <c r="BF620" s="86">
        <v>71</v>
      </c>
      <c r="BG620" s="86" t="str">
        <f t="shared" si="86"/>
        <v>30-34|71</v>
      </c>
      <c r="BH620" s="86">
        <v>10</v>
      </c>
      <c r="BI620" s="86" t="s">
        <v>50</v>
      </c>
    </row>
    <row r="621" spans="1:61">
      <c r="A621" s="87" t="s">
        <v>70</v>
      </c>
      <c r="B621" s="86">
        <v>13</v>
      </c>
      <c r="C621" s="86" t="str">
        <f t="shared" si="82"/>
        <v>70-74|13</v>
      </c>
      <c r="D621" s="86">
        <v>5</v>
      </c>
      <c r="E621" s="86" t="s">
        <v>45</v>
      </c>
      <c r="O621" s="87" t="s">
        <v>73</v>
      </c>
      <c r="P621" s="86">
        <v>28</v>
      </c>
      <c r="Q621" s="86" t="str">
        <f t="shared" si="83"/>
        <v>85-90|28</v>
      </c>
      <c r="R621" s="86">
        <v>13</v>
      </c>
      <c r="S621" s="86" t="s">
        <v>53</v>
      </c>
      <c r="AC621" s="87" t="s">
        <v>71</v>
      </c>
      <c r="AD621" s="86">
        <v>36</v>
      </c>
      <c r="AE621" s="86" t="str">
        <f t="shared" si="84"/>
        <v>75-79|36</v>
      </c>
      <c r="AF621" s="86">
        <v>10</v>
      </c>
      <c r="AG621" s="86" t="s">
        <v>50</v>
      </c>
      <c r="AQ621" s="87" t="s">
        <v>71</v>
      </c>
      <c r="AR621" s="86">
        <v>6</v>
      </c>
      <c r="AS621" s="86" t="str">
        <f t="shared" si="85"/>
        <v>75-79|6</v>
      </c>
      <c r="AT621" s="86">
        <v>3</v>
      </c>
      <c r="AU621" s="86" t="s">
        <v>43</v>
      </c>
      <c r="BE621" s="87" t="s">
        <v>65</v>
      </c>
      <c r="BF621" s="86">
        <v>72</v>
      </c>
      <c r="BG621" s="86" t="str">
        <f t="shared" si="86"/>
        <v>30-34|72</v>
      </c>
      <c r="BH621" s="86">
        <v>10</v>
      </c>
      <c r="BI621" s="86" t="s">
        <v>50</v>
      </c>
    </row>
    <row r="622" spans="1:61">
      <c r="A622" s="87" t="s">
        <v>70</v>
      </c>
      <c r="B622" s="86">
        <v>14</v>
      </c>
      <c r="C622" s="86" t="str">
        <f t="shared" si="82"/>
        <v>70-74|14</v>
      </c>
      <c r="D622" s="86">
        <v>5</v>
      </c>
      <c r="E622" s="86" t="s">
        <v>45</v>
      </c>
      <c r="O622" s="87" t="s">
        <v>73</v>
      </c>
      <c r="P622" s="86">
        <v>29</v>
      </c>
      <c r="Q622" s="86" t="str">
        <f t="shared" si="83"/>
        <v>85-90|29</v>
      </c>
      <c r="R622" s="86">
        <v>14</v>
      </c>
      <c r="S622" s="86" t="s">
        <v>54</v>
      </c>
      <c r="AC622" s="87" t="s">
        <v>71</v>
      </c>
      <c r="AD622" s="86">
        <v>37</v>
      </c>
      <c r="AE622" s="86" t="str">
        <f t="shared" si="84"/>
        <v>75-79|37</v>
      </c>
      <c r="AF622" s="86">
        <v>10</v>
      </c>
      <c r="AG622" s="86" t="s">
        <v>50</v>
      </c>
      <c r="AQ622" s="87" t="s">
        <v>71</v>
      </c>
      <c r="AR622" s="86">
        <v>7</v>
      </c>
      <c r="AS622" s="86" t="str">
        <f t="shared" si="85"/>
        <v>75-79|7</v>
      </c>
      <c r="AT622" s="86">
        <v>4</v>
      </c>
      <c r="AU622" s="86" t="s">
        <v>44</v>
      </c>
      <c r="BE622" s="87" t="s">
        <v>65</v>
      </c>
      <c r="BF622" s="86">
        <v>73</v>
      </c>
      <c r="BG622" s="86" t="str">
        <f t="shared" si="86"/>
        <v>30-34|73</v>
      </c>
      <c r="BH622" s="86">
        <v>10</v>
      </c>
      <c r="BI622" s="86" t="s">
        <v>50</v>
      </c>
    </row>
    <row r="623" spans="1:61">
      <c r="A623" s="87" t="s">
        <v>70</v>
      </c>
      <c r="B623" s="86">
        <v>15</v>
      </c>
      <c r="C623" s="86" t="str">
        <f t="shared" si="82"/>
        <v>70-74|15</v>
      </c>
      <c r="D623" s="86">
        <v>5</v>
      </c>
      <c r="E623" s="86" t="s">
        <v>45</v>
      </c>
      <c r="O623" s="87" t="s">
        <v>73</v>
      </c>
      <c r="P623" s="86">
        <v>30</v>
      </c>
      <c r="Q623" s="86" t="str">
        <f t="shared" si="83"/>
        <v>85-90|30</v>
      </c>
      <c r="R623" s="86">
        <v>14</v>
      </c>
      <c r="S623" s="86" t="s">
        <v>54</v>
      </c>
      <c r="AC623" s="87" t="s">
        <v>71</v>
      </c>
      <c r="AD623" s="86">
        <v>38</v>
      </c>
      <c r="AE623" s="86" t="str">
        <f t="shared" si="84"/>
        <v>75-79|38</v>
      </c>
      <c r="AF623" s="86">
        <v>11</v>
      </c>
      <c r="AG623" s="86" t="s">
        <v>51</v>
      </c>
      <c r="AQ623" s="87" t="s">
        <v>71</v>
      </c>
      <c r="AR623" s="86">
        <v>8</v>
      </c>
      <c r="AS623" s="86" t="str">
        <f t="shared" si="85"/>
        <v>75-79|8</v>
      </c>
      <c r="AT623" s="86">
        <v>4</v>
      </c>
      <c r="AU623" s="86" t="s">
        <v>44</v>
      </c>
      <c r="BE623" s="87" t="s">
        <v>65</v>
      </c>
      <c r="BF623" s="86">
        <v>74</v>
      </c>
      <c r="BG623" s="86" t="str">
        <f t="shared" si="86"/>
        <v>30-34|74</v>
      </c>
      <c r="BH623" s="86">
        <v>10</v>
      </c>
      <c r="BI623" s="86" t="s">
        <v>50</v>
      </c>
    </row>
    <row r="624" spans="1:61">
      <c r="A624" s="87" t="s">
        <v>70</v>
      </c>
      <c r="B624" s="86">
        <v>16</v>
      </c>
      <c r="C624" s="86" t="str">
        <f t="shared" si="82"/>
        <v>70-74|16</v>
      </c>
      <c r="D624" s="86">
        <v>6</v>
      </c>
      <c r="E624" s="86" t="s">
        <v>46</v>
      </c>
      <c r="O624" s="87" t="s">
        <v>73</v>
      </c>
      <c r="P624" s="86">
        <v>31</v>
      </c>
      <c r="Q624" s="86" t="str">
        <f t="shared" si="83"/>
        <v>85-90|31</v>
      </c>
      <c r="R624" s="86">
        <v>15</v>
      </c>
      <c r="S624" s="86" t="s">
        <v>55</v>
      </c>
      <c r="AC624" s="87" t="s">
        <v>71</v>
      </c>
      <c r="AD624" s="86">
        <v>39</v>
      </c>
      <c r="AE624" s="86" t="str">
        <f t="shared" si="84"/>
        <v>75-79|39</v>
      </c>
      <c r="AF624" s="86">
        <v>11</v>
      </c>
      <c r="AG624" s="86" t="s">
        <v>51</v>
      </c>
      <c r="AQ624" s="87" t="s">
        <v>71</v>
      </c>
      <c r="AR624" s="86">
        <v>9</v>
      </c>
      <c r="AS624" s="86" t="str">
        <f t="shared" si="85"/>
        <v>75-79|9</v>
      </c>
      <c r="AT624" s="86">
        <v>5</v>
      </c>
      <c r="AU624" s="86" t="s">
        <v>45</v>
      </c>
      <c r="BE624" s="87" t="s">
        <v>65</v>
      </c>
      <c r="BF624" s="86">
        <v>75</v>
      </c>
      <c r="BG624" s="86" t="str">
        <f t="shared" si="86"/>
        <v>30-34|75</v>
      </c>
      <c r="BH624" s="86">
        <v>11</v>
      </c>
      <c r="BI624" s="86" t="s">
        <v>51</v>
      </c>
    </row>
    <row r="625" spans="1:61">
      <c r="A625" s="87" t="s">
        <v>70</v>
      </c>
      <c r="B625" s="86">
        <v>17</v>
      </c>
      <c r="C625" s="86" t="str">
        <f t="shared" si="82"/>
        <v>70-74|17</v>
      </c>
      <c r="D625" s="86">
        <v>6</v>
      </c>
      <c r="E625" s="86" t="s">
        <v>46</v>
      </c>
      <c r="O625" s="87" t="s">
        <v>73</v>
      </c>
      <c r="P625" s="86">
        <v>32</v>
      </c>
      <c r="Q625" s="86" t="str">
        <f t="shared" si="83"/>
        <v>85-90|32</v>
      </c>
      <c r="R625" s="86">
        <v>15</v>
      </c>
      <c r="S625" s="86" t="s">
        <v>55</v>
      </c>
      <c r="AC625" s="87" t="s">
        <v>71</v>
      </c>
      <c r="AD625" s="86">
        <v>40</v>
      </c>
      <c r="AE625" s="86" t="str">
        <f t="shared" si="84"/>
        <v>75-79|40</v>
      </c>
      <c r="AF625" s="86">
        <v>11</v>
      </c>
      <c r="AG625" s="86" t="s">
        <v>51</v>
      </c>
      <c r="AQ625" s="87" t="s">
        <v>71</v>
      </c>
      <c r="AR625" s="86">
        <v>10</v>
      </c>
      <c r="AS625" s="86" t="str">
        <f t="shared" si="85"/>
        <v>75-79|10</v>
      </c>
      <c r="AT625" s="86">
        <v>5</v>
      </c>
      <c r="AU625" s="86" t="s">
        <v>45</v>
      </c>
      <c r="BE625" s="87" t="s">
        <v>65</v>
      </c>
      <c r="BF625" s="86">
        <v>76</v>
      </c>
      <c r="BG625" s="86" t="str">
        <f t="shared" si="86"/>
        <v>30-34|76</v>
      </c>
      <c r="BH625" s="86">
        <v>11</v>
      </c>
      <c r="BI625" s="86" t="s">
        <v>51</v>
      </c>
    </row>
    <row r="626" spans="1:61">
      <c r="A626" s="87" t="s">
        <v>70</v>
      </c>
      <c r="B626" s="86">
        <v>18</v>
      </c>
      <c r="C626" s="86" t="str">
        <f t="shared" si="82"/>
        <v>70-74|18</v>
      </c>
      <c r="D626" s="86">
        <v>6</v>
      </c>
      <c r="E626" s="86" t="s">
        <v>46</v>
      </c>
      <c r="O626" s="87" t="s">
        <v>73</v>
      </c>
      <c r="P626" s="86">
        <v>33</v>
      </c>
      <c r="Q626" s="86" t="str">
        <f t="shared" si="83"/>
        <v>85-90|33</v>
      </c>
      <c r="R626" s="86">
        <v>16</v>
      </c>
      <c r="S626" s="86" t="s">
        <v>56</v>
      </c>
      <c r="AC626" s="87" t="s">
        <v>71</v>
      </c>
      <c r="AD626" s="86">
        <v>41</v>
      </c>
      <c r="AE626" s="86" t="str">
        <f t="shared" si="84"/>
        <v>75-79|41</v>
      </c>
      <c r="AF626" s="86">
        <v>11</v>
      </c>
      <c r="AG626" s="86" t="s">
        <v>51</v>
      </c>
      <c r="AQ626" s="87" t="s">
        <v>71</v>
      </c>
      <c r="AR626" s="86">
        <v>11</v>
      </c>
      <c r="AS626" s="86" t="str">
        <f t="shared" si="85"/>
        <v>75-79|11</v>
      </c>
      <c r="AT626" s="86">
        <v>6</v>
      </c>
      <c r="AU626" s="86" t="s">
        <v>46</v>
      </c>
      <c r="BE626" s="87" t="s">
        <v>65</v>
      </c>
      <c r="BF626" s="86">
        <v>77</v>
      </c>
      <c r="BG626" s="86" t="str">
        <f t="shared" si="86"/>
        <v>30-34|77</v>
      </c>
      <c r="BH626" s="86">
        <v>11</v>
      </c>
      <c r="BI626" s="86" t="s">
        <v>51</v>
      </c>
    </row>
    <row r="627" spans="1:61">
      <c r="A627" s="87" t="s">
        <v>70</v>
      </c>
      <c r="B627" s="86">
        <v>19</v>
      </c>
      <c r="C627" s="86" t="str">
        <f t="shared" si="82"/>
        <v>70-74|19</v>
      </c>
      <c r="D627" s="86">
        <v>7</v>
      </c>
      <c r="E627" s="86" t="s">
        <v>47</v>
      </c>
      <c r="O627" s="87" t="s">
        <v>73</v>
      </c>
      <c r="P627" s="86">
        <v>34</v>
      </c>
      <c r="Q627" s="86" t="str">
        <f t="shared" si="83"/>
        <v>85-90|34</v>
      </c>
      <c r="R627" s="86">
        <v>16</v>
      </c>
      <c r="S627" s="86" t="s">
        <v>56</v>
      </c>
      <c r="AC627" s="87" t="s">
        <v>71</v>
      </c>
      <c r="AD627" s="86">
        <v>42</v>
      </c>
      <c r="AE627" s="86" t="str">
        <f t="shared" si="84"/>
        <v>75-79|42</v>
      </c>
      <c r="AF627" s="86">
        <v>12</v>
      </c>
      <c r="AG627" s="86" t="s">
        <v>52</v>
      </c>
      <c r="AQ627" s="87" t="s">
        <v>71</v>
      </c>
      <c r="AR627" s="86">
        <v>12</v>
      </c>
      <c r="AS627" s="86" t="str">
        <f t="shared" si="85"/>
        <v>75-79|12</v>
      </c>
      <c r="AT627" s="86">
        <v>6</v>
      </c>
      <c r="AU627" s="86" t="s">
        <v>46</v>
      </c>
      <c r="BE627" s="87" t="s">
        <v>65</v>
      </c>
      <c r="BF627" s="86">
        <v>78</v>
      </c>
      <c r="BG627" s="86" t="str">
        <f t="shared" si="86"/>
        <v>30-34|78</v>
      </c>
      <c r="BH627" s="86">
        <v>11</v>
      </c>
      <c r="BI627" s="86" t="s">
        <v>51</v>
      </c>
    </row>
    <row r="628" spans="1:61">
      <c r="A628" s="87" t="s">
        <v>70</v>
      </c>
      <c r="B628" s="86">
        <v>20</v>
      </c>
      <c r="C628" s="86" t="str">
        <f t="shared" si="82"/>
        <v>70-74|20</v>
      </c>
      <c r="D628" s="86">
        <v>7</v>
      </c>
      <c r="E628" s="86" t="s">
        <v>47</v>
      </c>
      <c r="O628" s="87" t="s">
        <v>73</v>
      </c>
      <c r="P628" s="86">
        <v>35</v>
      </c>
      <c r="Q628" s="86" t="str">
        <f t="shared" si="83"/>
        <v>85-90|35</v>
      </c>
      <c r="R628" s="86">
        <v>17</v>
      </c>
      <c r="S628" s="86" t="s">
        <v>57</v>
      </c>
      <c r="AC628" s="87" t="s">
        <v>71</v>
      </c>
      <c r="AD628" s="86">
        <v>43</v>
      </c>
      <c r="AE628" s="86" t="str">
        <f t="shared" si="84"/>
        <v>75-79|43</v>
      </c>
      <c r="AF628" s="86">
        <v>12</v>
      </c>
      <c r="AG628" s="86" t="s">
        <v>52</v>
      </c>
      <c r="AQ628" s="87" t="s">
        <v>71</v>
      </c>
      <c r="AR628" s="86">
        <v>13</v>
      </c>
      <c r="AS628" s="86" t="str">
        <f t="shared" si="85"/>
        <v>75-79|13</v>
      </c>
      <c r="AT628" s="86">
        <v>7</v>
      </c>
      <c r="AU628" s="86" t="s">
        <v>47</v>
      </c>
      <c r="BE628" s="87" t="s">
        <v>65</v>
      </c>
      <c r="BF628" s="86">
        <v>79</v>
      </c>
      <c r="BG628" s="86" t="str">
        <f t="shared" si="86"/>
        <v>30-34|79</v>
      </c>
      <c r="BH628" s="86">
        <v>11</v>
      </c>
      <c r="BI628" s="86" t="s">
        <v>51</v>
      </c>
    </row>
    <row r="629" spans="1:61">
      <c r="A629" s="87" t="s">
        <v>70</v>
      </c>
      <c r="B629" s="86">
        <v>21</v>
      </c>
      <c r="C629" s="86" t="str">
        <f t="shared" si="82"/>
        <v>70-74|21</v>
      </c>
      <c r="D629" s="86">
        <v>7</v>
      </c>
      <c r="E629" s="86" t="s">
        <v>47</v>
      </c>
      <c r="O629" s="87" t="s">
        <v>73</v>
      </c>
      <c r="P629" s="86">
        <v>36</v>
      </c>
      <c r="Q629" s="86" t="str">
        <f t="shared" si="83"/>
        <v>85-90|36</v>
      </c>
      <c r="R629" s="86">
        <v>17</v>
      </c>
      <c r="S629" s="86" t="s">
        <v>57</v>
      </c>
      <c r="AC629" s="87" t="s">
        <v>71</v>
      </c>
      <c r="AD629" s="86">
        <v>44</v>
      </c>
      <c r="AE629" s="86" t="str">
        <f t="shared" si="84"/>
        <v>75-79|44</v>
      </c>
      <c r="AF629" s="86">
        <v>12</v>
      </c>
      <c r="AG629" s="86" t="s">
        <v>52</v>
      </c>
      <c r="AQ629" s="87" t="s">
        <v>71</v>
      </c>
      <c r="AR629" s="86">
        <v>14</v>
      </c>
      <c r="AS629" s="86" t="str">
        <f t="shared" si="85"/>
        <v>75-79|14</v>
      </c>
      <c r="AT629" s="86">
        <v>7</v>
      </c>
      <c r="AU629" s="86" t="s">
        <v>47</v>
      </c>
      <c r="BE629" s="87" t="s">
        <v>65</v>
      </c>
      <c r="BF629" s="86">
        <v>80</v>
      </c>
      <c r="BG629" s="86" t="str">
        <f t="shared" si="86"/>
        <v>30-34|80</v>
      </c>
      <c r="BH629" s="86">
        <v>11</v>
      </c>
      <c r="BI629" s="86" t="s">
        <v>51</v>
      </c>
    </row>
    <row r="630" spans="1:61">
      <c r="A630" s="87" t="s">
        <v>70</v>
      </c>
      <c r="B630" s="86">
        <v>22</v>
      </c>
      <c r="C630" s="86" t="str">
        <f t="shared" si="82"/>
        <v>70-74|22</v>
      </c>
      <c r="D630" s="86">
        <v>8</v>
      </c>
      <c r="E630" s="86" t="s">
        <v>48</v>
      </c>
      <c r="O630" s="87" t="s">
        <v>73</v>
      </c>
      <c r="P630" s="86">
        <v>37</v>
      </c>
      <c r="Q630" s="86" t="str">
        <f t="shared" si="83"/>
        <v>85-90|37</v>
      </c>
      <c r="R630" s="86">
        <v>18</v>
      </c>
      <c r="S630" s="86" t="s">
        <v>58</v>
      </c>
      <c r="AC630" s="87" t="s">
        <v>71</v>
      </c>
      <c r="AD630" s="86">
        <v>45</v>
      </c>
      <c r="AE630" s="86" t="str">
        <f t="shared" si="84"/>
        <v>75-79|45</v>
      </c>
      <c r="AF630" s="86">
        <v>12</v>
      </c>
      <c r="AG630" s="86" t="s">
        <v>52</v>
      </c>
      <c r="AQ630" s="87" t="s">
        <v>71</v>
      </c>
      <c r="AR630" s="86">
        <v>15</v>
      </c>
      <c r="AS630" s="86" t="str">
        <f t="shared" si="85"/>
        <v>75-79|15</v>
      </c>
      <c r="AT630" s="86">
        <v>8</v>
      </c>
      <c r="AU630" s="86" t="s">
        <v>48</v>
      </c>
      <c r="BE630" s="87" t="s">
        <v>65</v>
      </c>
      <c r="BF630" s="86">
        <v>81</v>
      </c>
      <c r="BG630" s="86" t="str">
        <f t="shared" si="86"/>
        <v>30-34|81</v>
      </c>
      <c r="BH630" s="86">
        <v>12</v>
      </c>
      <c r="BI630" s="86" t="s">
        <v>52</v>
      </c>
    </row>
    <row r="631" spans="1:61">
      <c r="A631" s="87" t="s">
        <v>70</v>
      </c>
      <c r="B631" s="86">
        <v>23</v>
      </c>
      <c r="C631" s="86" t="str">
        <f t="shared" si="82"/>
        <v>70-74|23</v>
      </c>
      <c r="D631" s="86">
        <v>8</v>
      </c>
      <c r="E631" s="86" t="s">
        <v>48</v>
      </c>
      <c r="O631" s="87" t="s">
        <v>73</v>
      </c>
      <c r="P631" s="86">
        <v>38</v>
      </c>
      <c r="Q631" s="86" t="str">
        <f t="shared" si="83"/>
        <v>85-90|38</v>
      </c>
      <c r="R631" s="86">
        <v>18</v>
      </c>
      <c r="S631" s="86" t="s">
        <v>58</v>
      </c>
      <c r="AC631" s="87" t="s">
        <v>71</v>
      </c>
      <c r="AD631" s="86">
        <v>46</v>
      </c>
      <c r="AE631" s="86" t="str">
        <f t="shared" si="84"/>
        <v>75-79|46</v>
      </c>
      <c r="AF631" s="86">
        <v>13</v>
      </c>
      <c r="AG631" s="86" t="s">
        <v>53</v>
      </c>
      <c r="AQ631" s="87" t="s">
        <v>71</v>
      </c>
      <c r="AR631" s="86">
        <v>16</v>
      </c>
      <c r="AS631" s="86" t="str">
        <f t="shared" si="85"/>
        <v>75-79|16</v>
      </c>
      <c r="AT631" s="86">
        <v>8</v>
      </c>
      <c r="AU631" s="86" t="s">
        <v>48</v>
      </c>
      <c r="BE631" s="87" t="s">
        <v>65</v>
      </c>
      <c r="BF631" s="86">
        <v>82</v>
      </c>
      <c r="BG631" s="86" t="str">
        <f t="shared" si="86"/>
        <v>30-34|82</v>
      </c>
      <c r="BH631" s="86">
        <v>12</v>
      </c>
      <c r="BI631" s="86" t="s">
        <v>52</v>
      </c>
    </row>
    <row r="632" spans="1:61">
      <c r="A632" s="87" t="s">
        <v>70</v>
      </c>
      <c r="B632" s="86">
        <v>24</v>
      </c>
      <c r="C632" s="86" t="str">
        <f t="shared" si="82"/>
        <v>70-74|24</v>
      </c>
      <c r="D632" s="86">
        <v>8</v>
      </c>
      <c r="E632" s="86" t="s">
        <v>48</v>
      </c>
      <c r="O632" s="87" t="s">
        <v>73</v>
      </c>
      <c r="P632" s="86">
        <v>39</v>
      </c>
      <c r="Q632" s="86" t="str">
        <f t="shared" si="83"/>
        <v>85-90|39</v>
      </c>
      <c r="R632" s="86">
        <v>19</v>
      </c>
      <c r="S632" s="86" t="s">
        <v>59</v>
      </c>
      <c r="AC632" s="87" t="s">
        <v>71</v>
      </c>
      <c r="AD632" s="86">
        <v>47</v>
      </c>
      <c r="AE632" s="86" t="str">
        <f t="shared" si="84"/>
        <v>75-79|47</v>
      </c>
      <c r="AF632" s="86">
        <v>13</v>
      </c>
      <c r="AG632" s="86" t="s">
        <v>53</v>
      </c>
      <c r="AQ632" s="87" t="s">
        <v>71</v>
      </c>
      <c r="AR632" s="86">
        <v>17</v>
      </c>
      <c r="AS632" s="86" t="str">
        <f t="shared" si="85"/>
        <v>75-79|17</v>
      </c>
      <c r="AT632" s="86">
        <v>8</v>
      </c>
      <c r="AU632" s="86" t="s">
        <v>48</v>
      </c>
      <c r="BE632" s="87" t="s">
        <v>65</v>
      </c>
      <c r="BF632" s="86">
        <v>83</v>
      </c>
      <c r="BG632" s="86" t="str">
        <f t="shared" si="86"/>
        <v>30-34|83</v>
      </c>
      <c r="BH632" s="86">
        <v>12</v>
      </c>
      <c r="BI632" s="86" t="s">
        <v>52</v>
      </c>
    </row>
    <row r="633" spans="1:61">
      <c r="A633" s="87" t="s">
        <v>70</v>
      </c>
      <c r="B633" s="86">
        <v>25</v>
      </c>
      <c r="C633" s="86" t="str">
        <f t="shared" si="82"/>
        <v>70-74|25</v>
      </c>
      <c r="D633" s="86">
        <v>8</v>
      </c>
      <c r="E633" s="86" t="s">
        <v>48</v>
      </c>
      <c r="O633" s="87" t="s">
        <v>73</v>
      </c>
      <c r="P633" s="86">
        <v>40</v>
      </c>
      <c r="Q633" s="86" t="str">
        <f t="shared" si="83"/>
        <v>85-90|40</v>
      </c>
      <c r="R633" s="86">
        <v>19</v>
      </c>
      <c r="S633" s="86" t="s">
        <v>59</v>
      </c>
      <c r="AC633" s="87" t="s">
        <v>71</v>
      </c>
      <c r="AD633" s="86">
        <v>48</v>
      </c>
      <c r="AE633" s="86" t="str">
        <f t="shared" si="84"/>
        <v>75-79|48</v>
      </c>
      <c r="AF633" s="86">
        <v>13</v>
      </c>
      <c r="AG633" s="86" t="s">
        <v>53</v>
      </c>
      <c r="AQ633" s="87" t="s">
        <v>71</v>
      </c>
      <c r="AR633" s="86">
        <v>18</v>
      </c>
      <c r="AS633" s="86" t="str">
        <f t="shared" si="85"/>
        <v>75-79|18</v>
      </c>
      <c r="AT633" s="86">
        <v>9</v>
      </c>
      <c r="AU633" s="86" t="s">
        <v>49</v>
      </c>
      <c r="BE633" s="87" t="s">
        <v>65</v>
      </c>
      <c r="BF633" s="86">
        <v>84</v>
      </c>
      <c r="BG633" s="86" t="str">
        <f t="shared" si="86"/>
        <v>30-34|84</v>
      </c>
      <c r="BH633" s="86">
        <v>12</v>
      </c>
      <c r="BI633" s="86" t="s">
        <v>52</v>
      </c>
    </row>
    <row r="634" spans="1:61">
      <c r="A634" s="87" t="s">
        <v>70</v>
      </c>
      <c r="B634" s="86">
        <v>26</v>
      </c>
      <c r="C634" s="86" t="str">
        <f t="shared" si="82"/>
        <v>70-74|26</v>
      </c>
      <c r="D634" s="86">
        <v>9</v>
      </c>
      <c r="E634" s="86" t="s">
        <v>49</v>
      </c>
      <c r="O634" s="87" t="s">
        <v>73</v>
      </c>
      <c r="P634" s="86">
        <v>41</v>
      </c>
      <c r="Q634" s="86" t="str">
        <f t="shared" si="83"/>
        <v>85-90|41</v>
      </c>
      <c r="R634" s="86">
        <v>19</v>
      </c>
      <c r="S634" s="86" t="s">
        <v>59</v>
      </c>
      <c r="AC634" s="87" t="s">
        <v>71</v>
      </c>
      <c r="AD634" s="86">
        <v>49</v>
      </c>
      <c r="AE634" s="86" t="str">
        <f t="shared" si="84"/>
        <v>75-79|49</v>
      </c>
      <c r="AF634" s="86">
        <v>14</v>
      </c>
      <c r="AG634" s="86" t="s">
        <v>54</v>
      </c>
      <c r="AQ634" s="87" t="s">
        <v>71</v>
      </c>
      <c r="AR634" s="86">
        <v>19</v>
      </c>
      <c r="AS634" s="86" t="str">
        <f t="shared" si="85"/>
        <v>75-79|19</v>
      </c>
      <c r="AT634" s="86">
        <v>9</v>
      </c>
      <c r="AU634" s="86" t="s">
        <v>49</v>
      </c>
      <c r="BE634" s="87" t="s">
        <v>65</v>
      </c>
      <c r="BF634" s="86">
        <v>85</v>
      </c>
      <c r="BG634" s="86" t="str">
        <f t="shared" si="86"/>
        <v>30-34|85</v>
      </c>
      <c r="BH634" s="86">
        <v>12</v>
      </c>
      <c r="BI634" s="86" t="s">
        <v>52</v>
      </c>
    </row>
    <row r="635" spans="1:61">
      <c r="A635" s="87" t="s">
        <v>70</v>
      </c>
      <c r="B635" s="86">
        <v>27</v>
      </c>
      <c r="C635" s="86" t="str">
        <f t="shared" si="82"/>
        <v>70-74|27</v>
      </c>
      <c r="D635" s="86">
        <v>9</v>
      </c>
      <c r="E635" s="86" t="s">
        <v>49</v>
      </c>
      <c r="O635" s="87" t="s">
        <v>73</v>
      </c>
      <c r="P635" s="86">
        <v>42</v>
      </c>
      <c r="Q635" s="86" t="str">
        <f t="shared" si="83"/>
        <v>85-90|42</v>
      </c>
      <c r="R635" s="86">
        <v>19</v>
      </c>
      <c r="S635" s="86" t="s">
        <v>59</v>
      </c>
      <c r="AC635" s="87" t="s">
        <v>71</v>
      </c>
      <c r="AD635" s="86">
        <v>50</v>
      </c>
      <c r="AE635" s="86" t="str">
        <f t="shared" si="84"/>
        <v>75-79|50</v>
      </c>
      <c r="AF635" s="86">
        <v>14</v>
      </c>
      <c r="AG635" s="86" t="s">
        <v>54</v>
      </c>
      <c r="AQ635" s="87" t="s">
        <v>71</v>
      </c>
      <c r="AR635" s="86">
        <v>20</v>
      </c>
      <c r="AS635" s="86" t="str">
        <f t="shared" si="85"/>
        <v>75-79|20</v>
      </c>
      <c r="AT635" s="86">
        <v>10</v>
      </c>
      <c r="AU635" s="86" t="s">
        <v>50</v>
      </c>
      <c r="BE635" s="87" t="s">
        <v>65</v>
      </c>
      <c r="BF635" s="86">
        <v>86</v>
      </c>
      <c r="BG635" s="86" t="str">
        <f t="shared" si="86"/>
        <v>30-34|86</v>
      </c>
      <c r="BH635" s="86">
        <v>13</v>
      </c>
      <c r="BI635" s="86" t="s">
        <v>53</v>
      </c>
    </row>
    <row r="636" spans="1:61">
      <c r="A636" s="87" t="s">
        <v>70</v>
      </c>
      <c r="B636" s="86">
        <v>28</v>
      </c>
      <c r="C636" s="86" t="str">
        <f t="shared" si="82"/>
        <v>70-74|28</v>
      </c>
      <c r="D636" s="86">
        <v>9</v>
      </c>
      <c r="E636" s="86" t="s">
        <v>49</v>
      </c>
      <c r="O636" s="87" t="s">
        <v>73</v>
      </c>
      <c r="P636" s="86">
        <v>43</v>
      </c>
      <c r="Q636" s="86" t="str">
        <f t="shared" si="83"/>
        <v>85-90|43</v>
      </c>
      <c r="R636" s="86">
        <v>19</v>
      </c>
      <c r="S636" s="86" t="s">
        <v>59</v>
      </c>
      <c r="AC636" s="87" t="s">
        <v>71</v>
      </c>
      <c r="AD636" s="86">
        <v>51</v>
      </c>
      <c r="AE636" s="86" t="str">
        <f t="shared" si="84"/>
        <v>75-79|51</v>
      </c>
      <c r="AF636" s="86">
        <v>14</v>
      </c>
      <c r="AG636" s="86" t="s">
        <v>54</v>
      </c>
      <c r="AQ636" s="87" t="s">
        <v>71</v>
      </c>
      <c r="AR636" s="86">
        <v>21</v>
      </c>
      <c r="AS636" s="86" t="str">
        <f t="shared" si="85"/>
        <v>75-79|21</v>
      </c>
      <c r="AT636" s="86">
        <v>10</v>
      </c>
      <c r="AU636" s="86" t="s">
        <v>50</v>
      </c>
      <c r="BE636" s="87" t="s">
        <v>65</v>
      </c>
      <c r="BF636" s="86">
        <v>87</v>
      </c>
      <c r="BG636" s="86" t="str">
        <f t="shared" si="86"/>
        <v>30-34|87</v>
      </c>
      <c r="BH636" s="86">
        <v>13</v>
      </c>
      <c r="BI636" s="86" t="s">
        <v>53</v>
      </c>
    </row>
    <row r="637" spans="1:61">
      <c r="A637" s="87" t="s">
        <v>70</v>
      </c>
      <c r="B637" s="86">
        <v>29</v>
      </c>
      <c r="C637" s="86" t="str">
        <f t="shared" si="82"/>
        <v>70-74|29</v>
      </c>
      <c r="D637" s="86">
        <v>10</v>
      </c>
      <c r="E637" s="86" t="s">
        <v>50</v>
      </c>
      <c r="O637" s="87" t="s">
        <v>73</v>
      </c>
      <c r="P637" s="86">
        <v>44</v>
      </c>
      <c r="Q637" s="86" t="str">
        <f t="shared" si="83"/>
        <v>85-90|44</v>
      </c>
      <c r="R637" s="86">
        <v>19</v>
      </c>
      <c r="S637" s="86" t="s">
        <v>59</v>
      </c>
      <c r="AC637" s="87" t="s">
        <v>71</v>
      </c>
      <c r="AD637" s="86">
        <v>52</v>
      </c>
      <c r="AE637" s="86" t="str">
        <f t="shared" si="84"/>
        <v>75-79|52</v>
      </c>
      <c r="AF637" s="86">
        <v>15</v>
      </c>
      <c r="AG637" s="86" t="s">
        <v>55</v>
      </c>
      <c r="AQ637" s="87" t="s">
        <v>71</v>
      </c>
      <c r="AR637" s="86">
        <v>22</v>
      </c>
      <c r="AS637" s="86" t="str">
        <f t="shared" si="85"/>
        <v>75-79|22</v>
      </c>
      <c r="AT637" s="86">
        <v>10</v>
      </c>
      <c r="AU637" s="86" t="s">
        <v>50</v>
      </c>
      <c r="BE637" s="87" t="s">
        <v>65</v>
      </c>
      <c r="BF637" s="86">
        <v>88</v>
      </c>
      <c r="BG637" s="86" t="str">
        <f t="shared" si="86"/>
        <v>30-34|88</v>
      </c>
      <c r="BH637" s="86">
        <v>13</v>
      </c>
      <c r="BI637" s="86" t="s">
        <v>53</v>
      </c>
    </row>
    <row r="638" spans="1:61">
      <c r="A638" s="87" t="s">
        <v>70</v>
      </c>
      <c r="B638" s="86">
        <v>30</v>
      </c>
      <c r="C638" s="86" t="str">
        <f t="shared" si="82"/>
        <v>70-74|30</v>
      </c>
      <c r="D638" s="86">
        <v>10</v>
      </c>
      <c r="E638" s="86" t="s">
        <v>50</v>
      </c>
      <c r="O638" s="87" t="s">
        <v>73</v>
      </c>
      <c r="P638" s="86">
        <v>45</v>
      </c>
      <c r="Q638" s="86" t="str">
        <f t="shared" si="83"/>
        <v>85-90|45</v>
      </c>
      <c r="R638" s="86">
        <v>19</v>
      </c>
      <c r="S638" s="86" t="s">
        <v>59</v>
      </c>
      <c r="AC638" s="87" t="s">
        <v>71</v>
      </c>
      <c r="AD638" s="86">
        <v>53</v>
      </c>
      <c r="AE638" s="86" t="str">
        <f t="shared" si="84"/>
        <v>75-79|53</v>
      </c>
      <c r="AF638" s="86">
        <v>15</v>
      </c>
      <c r="AG638" s="86" t="s">
        <v>55</v>
      </c>
      <c r="AQ638" s="87" t="s">
        <v>71</v>
      </c>
      <c r="AR638" s="86">
        <v>23</v>
      </c>
      <c r="AS638" s="86" t="str">
        <f t="shared" si="85"/>
        <v>75-79|23</v>
      </c>
      <c r="AT638" s="86">
        <v>11</v>
      </c>
      <c r="AU638" s="86" t="s">
        <v>51</v>
      </c>
      <c r="BE638" s="87" t="s">
        <v>65</v>
      </c>
      <c r="BF638" s="86">
        <v>89</v>
      </c>
      <c r="BG638" s="86" t="str">
        <f t="shared" si="86"/>
        <v>30-34|89</v>
      </c>
      <c r="BH638" s="86">
        <v>13</v>
      </c>
      <c r="BI638" s="86" t="s">
        <v>53</v>
      </c>
    </row>
    <row r="639" spans="1:61">
      <c r="A639" s="87" t="s">
        <v>70</v>
      </c>
      <c r="B639" s="86">
        <v>31</v>
      </c>
      <c r="C639" s="86" t="str">
        <f t="shared" si="82"/>
        <v>70-74|31</v>
      </c>
      <c r="D639" s="86">
        <v>10</v>
      </c>
      <c r="E639" s="86" t="s">
        <v>50</v>
      </c>
      <c r="O639" s="87" t="s">
        <v>73</v>
      </c>
      <c r="P639" s="86">
        <v>46</v>
      </c>
      <c r="Q639" s="86" t="str">
        <f t="shared" si="83"/>
        <v>85-90|46</v>
      </c>
      <c r="R639" s="86">
        <v>19</v>
      </c>
      <c r="S639" s="86" t="s">
        <v>59</v>
      </c>
      <c r="AC639" s="87" t="s">
        <v>71</v>
      </c>
      <c r="AD639" s="86">
        <v>54</v>
      </c>
      <c r="AE639" s="86" t="str">
        <f t="shared" si="84"/>
        <v>75-79|54</v>
      </c>
      <c r="AF639" s="86">
        <v>16</v>
      </c>
      <c r="AG639" s="86" t="s">
        <v>56</v>
      </c>
      <c r="AQ639" s="87" t="s">
        <v>71</v>
      </c>
      <c r="AR639" s="86">
        <v>24</v>
      </c>
      <c r="AS639" s="86" t="str">
        <f t="shared" si="85"/>
        <v>75-79|24</v>
      </c>
      <c r="AT639" s="86">
        <v>11</v>
      </c>
      <c r="AU639" s="86" t="s">
        <v>51</v>
      </c>
      <c r="BE639" s="87" t="s">
        <v>65</v>
      </c>
      <c r="BF639" s="86">
        <v>90</v>
      </c>
      <c r="BG639" s="86" t="str">
        <f t="shared" si="86"/>
        <v>30-34|90</v>
      </c>
      <c r="BH639" s="86">
        <v>13</v>
      </c>
      <c r="BI639" s="86" t="s">
        <v>53</v>
      </c>
    </row>
    <row r="640" spans="1:61">
      <c r="A640" s="87" t="s">
        <v>70</v>
      </c>
      <c r="B640" s="86">
        <v>32</v>
      </c>
      <c r="C640" s="86" t="str">
        <f t="shared" si="82"/>
        <v>70-74|32</v>
      </c>
      <c r="D640" s="86">
        <v>11</v>
      </c>
      <c r="E640" s="86" t="s">
        <v>51</v>
      </c>
      <c r="O640" s="87" t="s">
        <v>73</v>
      </c>
      <c r="P640" s="86">
        <v>47</v>
      </c>
      <c r="Q640" s="86" t="str">
        <f t="shared" si="83"/>
        <v>85-90|47</v>
      </c>
      <c r="R640" s="86">
        <v>19</v>
      </c>
      <c r="S640" s="86" t="s">
        <v>59</v>
      </c>
      <c r="AC640" s="87" t="s">
        <v>71</v>
      </c>
      <c r="AD640" s="86">
        <v>55</v>
      </c>
      <c r="AE640" s="86" t="str">
        <f t="shared" si="84"/>
        <v>75-79|55</v>
      </c>
      <c r="AF640" s="86">
        <v>17</v>
      </c>
      <c r="AG640" s="86" t="s">
        <v>57</v>
      </c>
      <c r="AQ640" s="87" t="s">
        <v>71</v>
      </c>
      <c r="AR640" s="86">
        <v>25</v>
      </c>
      <c r="AS640" s="86" t="str">
        <f t="shared" si="85"/>
        <v>75-79|25</v>
      </c>
      <c r="AT640" s="86">
        <v>12</v>
      </c>
      <c r="AU640" s="86" t="s">
        <v>52</v>
      </c>
      <c r="BE640" s="87" t="s">
        <v>65</v>
      </c>
      <c r="BF640" s="86">
        <v>91</v>
      </c>
      <c r="BG640" s="86" t="str">
        <f t="shared" si="86"/>
        <v>30-34|91</v>
      </c>
      <c r="BH640" s="86">
        <v>14</v>
      </c>
      <c r="BI640" s="89" t="s">
        <v>54</v>
      </c>
    </row>
    <row r="641" spans="1:61">
      <c r="A641" s="87" t="s">
        <v>70</v>
      </c>
      <c r="B641" s="86">
        <v>33</v>
      </c>
      <c r="C641" s="86" t="str">
        <f t="shared" si="82"/>
        <v>70-74|33</v>
      </c>
      <c r="D641" s="86">
        <v>11</v>
      </c>
      <c r="E641" s="86" t="s">
        <v>51</v>
      </c>
      <c r="O641" s="87" t="s">
        <v>73</v>
      </c>
      <c r="P641" s="86">
        <v>48</v>
      </c>
      <c r="Q641" s="86" t="str">
        <f t="shared" si="83"/>
        <v>85-90|48</v>
      </c>
      <c r="R641" s="86">
        <v>19</v>
      </c>
      <c r="S641" s="86" t="s">
        <v>59</v>
      </c>
      <c r="AC641" s="87" t="s">
        <v>71</v>
      </c>
      <c r="AD641" s="86">
        <v>56</v>
      </c>
      <c r="AE641" s="86" t="str">
        <f t="shared" si="84"/>
        <v>75-79|56</v>
      </c>
      <c r="AF641" s="86">
        <v>18</v>
      </c>
      <c r="AG641" s="86" t="s">
        <v>58</v>
      </c>
      <c r="AQ641" s="87" t="s">
        <v>71</v>
      </c>
      <c r="AR641" s="86">
        <v>26</v>
      </c>
      <c r="AS641" s="86" t="str">
        <f t="shared" si="85"/>
        <v>75-79|26</v>
      </c>
      <c r="AT641" s="86">
        <v>12</v>
      </c>
      <c r="AU641" s="86" t="s">
        <v>52</v>
      </c>
      <c r="BE641" s="87" t="s">
        <v>65</v>
      </c>
      <c r="BF641" s="86">
        <v>92</v>
      </c>
      <c r="BG641" s="86" t="str">
        <f t="shared" si="86"/>
        <v>30-34|92</v>
      </c>
      <c r="BH641" s="86">
        <v>14</v>
      </c>
      <c r="BI641" s="89" t="s">
        <v>54</v>
      </c>
    </row>
    <row r="642" spans="1:61">
      <c r="A642" s="87" t="s">
        <v>70</v>
      </c>
      <c r="B642" s="86">
        <v>34</v>
      </c>
      <c r="C642" s="86" t="str">
        <f t="shared" si="82"/>
        <v>70-74|34</v>
      </c>
      <c r="D642" s="86">
        <v>11</v>
      </c>
      <c r="E642" s="86" t="s">
        <v>51</v>
      </c>
      <c r="AC642" s="87" t="s">
        <v>71</v>
      </c>
      <c r="AD642" s="86">
        <v>57</v>
      </c>
      <c r="AE642" s="86" t="str">
        <f t="shared" si="84"/>
        <v>75-79|57</v>
      </c>
      <c r="AF642" s="86">
        <v>19</v>
      </c>
      <c r="AG642" s="86" t="s">
        <v>59</v>
      </c>
      <c r="AQ642" s="87" t="s">
        <v>71</v>
      </c>
      <c r="AR642" s="86">
        <v>27</v>
      </c>
      <c r="AS642" s="86" t="str">
        <f t="shared" si="85"/>
        <v>75-79|27</v>
      </c>
      <c r="AT642" s="86">
        <v>13</v>
      </c>
      <c r="AU642" s="86" t="s">
        <v>53</v>
      </c>
      <c r="BE642" s="87" t="s">
        <v>65</v>
      </c>
      <c r="BF642" s="86">
        <v>93</v>
      </c>
      <c r="BG642" s="86" t="str">
        <f t="shared" si="86"/>
        <v>30-34|93</v>
      </c>
      <c r="BH642" s="86">
        <v>14</v>
      </c>
      <c r="BI642" s="89" t="s">
        <v>54</v>
      </c>
    </row>
    <row r="643" spans="1:61">
      <c r="A643" s="87" t="s">
        <v>70</v>
      </c>
      <c r="B643" s="86">
        <v>35</v>
      </c>
      <c r="C643" s="86" t="str">
        <f t="shared" si="82"/>
        <v>70-74|35</v>
      </c>
      <c r="D643" s="86">
        <v>11</v>
      </c>
      <c r="E643" s="86" t="s">
        <v>51</v>
      </c>
      <c r="AC643" s="93" t="s">
        <v>72</v>
      </c>
      <c r="AD643" s="86">
        <v>0</v>
      </c>
      <c r="AE643" s="86" t="str">
        <f t="shared" si="84"/>
        <v>80-84|0</v>
      </c>
      <c r="AF643" s="86">
        <v>1</v>
      </c>
      <c r="AG643" s="86" t="s">
        <v>41</v>
      </c>
      <c r="AQ643" s="87" t="s">
        <v>71</v>
      </c>
      <c r="AR643" s="86">
        <v>28</v>
      </c>
      <c r="AS643" s="86" t="str">
        <f t="shared" si="85"/>
        <v>75-79|28</v>
      </c>
      <c r="AT643" s="86">
        <v>13</v>
      </c>
      <c r="AU643" s="86" t="s">
        <v>53</v>
      </c>
      <c r="BE643" s="87" t="s">
        <v>65</v>
      </c>
      <c r="BF643" s="86">
        <v>94</v>
      </c>
      <c r="BG643" s="86" t="str">
        <f t="shared" si="86"/>
        <v>30-34|94</v>
      </c>
      <c r="BH643" s="86">
        <v>14</v>
      </c>
      <c r="BI643" s="89" t="s">
        <v>54</v>
      </c>
    </row>
    <row r="644" spans="1:61">
      <c r="A644" s="87" t="s">
        <v>70</v>
      </c>
      <c r="B644" s="86">
        <v>36</v>
      </c>
      <c r="C644" s="86" t="str">
        <f t="shared" si="82"/>
        <v>70-74|36</v>
      </c>
      <c r="D644" s="86">
        <v>12</v>
      </c>
      <c r="E644" s="86" t="s">
        <v>52</v>
      </c>
      <c r="AC644" s="87" t="s">
        <v>72</v>
      </c>
      <c r="AD644" s="86">
        <v>1</v>
      </c>
      <c r="AE644" s="86" t="str">
        <f t="shared" si="84"/>
        <v>80-84|1</v>
      </c>
      <c r="AF644" s="86">
        <v>1</v>
      </c>
      <c r="AG644" s="86" t="s">
        <v>41</v>
      </c>
      <c r="AQ644" s="87" t="s">
        <v>71</v>
      </c>
      <c r="AR644" s="86">
        <v>29</v>
      </c>
      <c r="AS644" s="86" t="str">
        <f t="shared" si="85"/>
        <v>75-79|29</v>
      </c>
      <c r="AT644" s="86">
        <v>13</v>
      </c>
      <c r="AU644" s="86" t="s">
        <v>53</v>
      </c>
      <c r="BE644" s="87" t="s">
        <v>65</v>
      </c>
      <c r="BF644" s="86">
        <v>95</v>
      </c>
      <c r="BG644" s="86" t="str">
        <f t="shared" si="86"/>
        <v>30-34|95</v>
      </c>
      <c r="BH644" s="86">
        <v>15</v>
      </c>
      <c r="BI644" s="86" t="s">
        <v>55</v>
      </c>
    </row>
    <row r="645" spans="1:61">
      <c r="A645" s="87" t="s">
        <v>70</v>
      </c>
      <c r="B645" s="86">
        <v>37</v>
      </c>
      <c r="C645" s="86" t="str">
        <f t="shared" si="82"/>
        <v>70-74|37</v>
      </c>
      <c r="D645" s="86">
        <v>12</v>
      </c>
      <c r="E645" s="86" t="s">
        <v>52</v>
      </c>
      <c r="AC645" s="87" t="s">
        <v>72</v>
      </c>
      <c r="AD645" s="86">
        <v>2</v>
      </c>
      <c r="AE645" s="86" t="str">
        <f t="shared" si="84"/>
        <v>80-84|2</v>
      </c>
      <c r="AF645" s="86">
        <v>2</v>
      </c>
      <c r="AG645" s="86" t="s">
        <v>42</v>
      </c>
      <c r="AQ645" s="87" t="s">
        <v>71</v>
      </c>
      <c r="AR645" s="86">
        <v>30</v>
      </c>
      <c r="AS645" s="86" t="str">
        <f t="shared" si="85"/>
        <v>75-79|30</v>
      </c>
      <c r="AT645" s="86">
        <v>14</v>
      </c>
      <c r="AU645" s="86" t="s">
        <v>54</v>
      </c>
      <c r="BE645" s="87" t="s">
        <v>65</v>
      </c>
      <c r="BF645" s="86">
        <v>96</v>
      </c>
      <c r="BG645" s="86" t="str">
        <f t="shared" si="86"/>
        <v>30-34|96</v>
      </c>
      <c r="BH645" s="86">
        <v>15</v>
      </c>
      <c r="BI645" s="86" t="s">
        <v>55</v>
      </c>
    </row>
    <row r="646" spans="1:61">
      <c r="A646" s="87" t="s">
        <v>70</v>
      </c>
      <c r="B646" s="86">
        <v>38</v>
      </c>
      <c r="C646" s="86" t="str">
        <f t="shared" ref="C646:C709" si="87">A646&amp;"|"&amp;B646</f>
        <v>70-74|38</v>
      </c>
      <c r="D646" s="86">
        <v>12</v>
      </c>
      <c r="E646" s="86" t="s">
        <v>52</v>
      </c>
      <c r="AC646" s="87" t="s">
        <v>72</v>
      </c>
      <c r="AD646" s="86">
        <v>3</v>
      </c>
      <c r="AE646" s="86" t="str">
        <f t="shared" ref="AE646:AE709" si="88">AC646&amp;"|"&amp;AD646</f>
        <v>80-84|3</v>
      </c>
      <c r="AF646" s="86">
        <v>2</v>
      </c>
      <c r="AG646" s="86" t="s">
        <v>42</v>
      </c>
      <c r="AQ646" s="87" t="s">
        <v>71</v>
      </c>
      <c r="AR646" s="86">
        <v>31</v>
      </c>
      <c r="AS646" s="86" t="str">
        <f t="shared" ref="AS646:AS709" si="89">AQ646&amp;"|"&amp;AR646</f>
        <v>75-79|31</v>
      </c>
      <c r="AT646" s="86">
        <v>14</v>
      </c>
      <c r="AU646" s="86" t="s">
        <v>54</v>
      </c>
      <c r="BE646" s="87" t="s">
        <v>65</v>
      </c>
      <c r="BF646" s="86">
        <v>97</v>
      </c>
      <c r="BG646" s="86" t="str">
        <f t="shared" ref="BG646:BG709" si="90">BE646&amp;"|"&amp;BF646</f>
        <v>30-34|97</v>
      </c>
      <c r="BH646" s="86">
        <v>15</v>
      </c>
      <c r="BI646" s="86" t="s">
        <v>55</v>
      </c>
    </row>
    <row r="647" spans="1:61">
      <c r="A647" s="87" t="s">
        <v>70</v>
      </c>
      <c r="B647" s="86">
        <v>39</v>
      </c>
      <c r="C647" s="86" t="str">
        <f t="shared" si="87"/>
        <v>70-74|39</v>
      </c>
      <c r="D647" s="86">
        <v>12</v>
      </c>
      <c r="E647" s="86" t="s">
        <v>52</v>
      </c>
      <c r="AC647" s="87" t="s">
        <v>72</v>
      </c>
      <c r="AD647" s="86">
        <v>4</v>
      </c>
      <c r="AE647" s="86" t="str">
        <f t="shared" si="88"/>
        <v>80-84|4</v>
      </c>
      <c r="AF647" s="86">
        <v>3</v>
      </c>
      <c r="AG647" s="86" t="s">
        <v>43</v>
      </c>
      <c r="AQ647" s="87" t="s">
        <v>71</v>
      </c>
      <c r="AR647" s="86">
        <v>32</v>
      </c>
      <c r="AS647" s="86" t="str">
        <f t="shared" si="89"/>
        <v>75-79|32</v>
      </c>
      <c r="AT647" s="86">
        <v>15</v>
      </c>
      <c r="AU647" s="86" t="s">
        <v>55</v>
      </c>
      <c r="BE647" s="87" t="s">
        <v>65</v>
      </c>
      <c r="BF647" s="86">
        <v>98</v>
      </c>
      <c r="BG647" s="86" t="str">
        <f t="shared" si="90"/>
        <v>30-34|98</v>
      </c>
      <c r="BH647" s="86">
        <v>15</v>
      </c>
      <c r="BI647" s="86" t="s">
        <v>55</v>
      </c>
    </row>
    <row r="648" spans="1:61">
      <c r="A648" s="87" t="s">
        <v>70</v>
      </c>
      <c r="B648" s="86">
        <v>40</v>
      </c>
      <c r="C648" s="86" t="str">
        <f t="shared" si="87"/>
        <v>70-74|40</v>
      </c>
      <c r="D648" s="86">
        <v>13</v>
      </c>
      <c r="E648" s="86" t="s">
        <v>53</v>
      </c>
      <c r="AC648" s="87" t="s">
        <v>72</v>
      </c>
      <c r="AD648" s="86">
        <v>5</v>
      </c>
      <c r="AE648" s="86" t="str">
        <f t="shared" si="88"/>
        <v>80-84|5</v>
      </c>
      <c r="AF648" s="86">
        <v>3</v>
      </c>
      <c r="AG648" s="86" t="s">
        <v>43</v>
      </c>
      <c r="AQ648" s="87" t="s">
        <v>71</v>
      </c>
      <c r="AR648" s="86">
        <v>33</v>
      </c>
      <c r="AS648" s="86" t="str">
        <f t="shared" si="89"/>
        <v>75-79|33</v>
      </c>
      <c r="AT648" s="86">
        <v>15</v>
      </c>
      <c r="AU648" s="86" t="s">
        <v>55</v>
      </c>
      <c r="BE648" s="87" t="s">
        <v>65</v>
      </c>
      <c r="BF648" s="86">
        <v>99</v>
      </c>
      <c r="BG648" s="86" t="str">
        <f t="shared" si="90"/>
        <v>30-34|99</v>
      </c>
      <c r="BH648" s="86">
        <v>15</v>
      </c>
      <c r="BI648" s="86" t="s">
        <v>55</v>
      </c>
    </row>
    <row r="649" spans="1:61">
      <c r="A649" s="87" t="s">
        <v>70</v>
      </c>
      <c r="B649" s="86">
        <v>41</v>
      </c>
      <c r="C649" s="86" t="str">
        <f t="shared" si="87"/>
        <v>70-74|41</v>
      </c>
      <c r="D649" s="86">
        <v>13</v>
      </c>
      <c r="E649" s="86" t="s">
        <v>53</v>
      </c>
      <c r="AC649" s="87" t="s">
        <v>72</v>
      </c>
      <c r="AD649" s="86">
        <v>6</v>
      </c>
      <c r="AE649" s="86" t="str">
        <f t="shared" si="88"/>
        <v>80-84|6</v>
      </c>
      <c r="AF649" s="86">
        <v>3</v>
      </c>
      <c r="AG649" s="86" t="s">
        <v>43</v>
      </c>
      <c r="AQ649" s="87" t="s">
        <v>71</v>
      </c>
      <c r="AR649" s="86">
        <v>34</v>
      </c>
      <c r="AS649" s="86" t="str">
        <f t="shared" si="89"/>
        <v>75-79|34</v>
      </c>
      <c r="AT649" s="86">
        <v>16</v>
      </c>
      <c r="AU649" s="86" t="s">
        <v>56</v>
      </c>
      <c r="BE649" s="87" t="s">
        <v>65</v>
      </c>
      <c r="BF649" s="86">
        <v>100</v>
      </c>
      <c r="BG649" s="86" t="str">
        <f t="shared" si="90"/>
        <v>30-34|100</v>
      </c>
      <c r="BH649" s="86">
        <v>16</v>
      </c>
      <c r="BI649" s="86" t="s">
        <v>56</v>
      </c>
    </row>
    <row r="650" spans="1:61">
      <c r="A650" s="87" t="s">
        <v>70</v>
      </c>
      <c r="B650" s="86">
        <v>42</v>
      </c>
      <c r="C650" s="86" t="str">
        <f t="shared" si="87"/>
        <v>70-74|42</v>
      </c>
      <c r="D650" s="86">
        <v>13</v>
      </c>
      <c r="E650" s="86" t="s">
        <v>53</v>
      </c>
      <c r="AC650" s="87" t="s">
        <v>72</v>
      </c>
      <c r="AD650" s="86">
        <v>7</v>
      </c>
      <c r="AE650" s="86" t="str">
        <f t="shared" si="88"/>
        <v>80-84|7</v>
      </c>
      <c r="AF650" s="86">
        <v>4</v>
      </c>
      <c r="AG650" s="86" t="s">
        <v>44</v>
      </c>
      <c r="AQ650" s="87" t="s">
        <v>71</v>
      </c>
      <c r="AR650" s="86">
        <v>35</v>
      </c>
      <c r="AS650" s="86" t="str">
        <f t="shared" si="89"/>
        <v>75-79|35</v>
      </c>
      <c r="AT650" s="86">
        <v>16</v>
      </c>
      <c r="AU650" s="86" t="s">
        <v>56</v>
      </c>
      <c r="BE650" s="87" t="s">
        <v>65</v>
      </c>
      <c r="BF650" s="86">
        <v>101</v>
      </c>
      <c r="BG650" s="86" t="str">
        <f t="shared" si="90"/>
        <v>30-34|101</v>
      </c>
      <c r="BH650" s="86">
        <v>16</v>
      </c>
      <c r="BI650" s="86" t="s">
        <v>56</v>
      </c>
    </row>
    <row r="651" spans="1:61">
      <c r="A651" s="87" t="s">
        <v>70</v>
      </c>
      <c r="B651" s="86">
        <v>43</v>
      </c>
      <c r="C651" s="86" t="str">
        <f t="shared" si="87"/>
        <v>70-74|43</v>
      </c>
      <c r="D651" s="86">
        <v>13</v>
      </c>
      <c r="E651" s="86" t="s">
        <v>53</v>
      </c>
      <c r="AC651" s="87" t="s">
        <v>72</v>
      </c>
      <c r="AD651" s="86">
        <v>8</v>
      </c>
      <c r="AE651" s="86" t="str">
        <f t="shared" si="88"/>
        <v>80-84|8</v>
      </c>
      <c r="AF651" s="86">
        <v>4</v>
      </c>
      <c r="AG651" s="86" t="s">
        <v>44</v>
      </c>
      <c r="AQ651" s="87" t="s">
        <v>71</v>
      </c>
      <c r="AR651" s="86">
        <v>36</v>
      </c>
      <c r="AS651" s="86" t="str">
        <f t="shared" si="89"/>
        <v>75-79|36</v>
      </c>
      <c r="AT651" s="86">
        <v>17</v>
      </c>
      <c r="AU651" s="86" t="s">
        <v>57</v>
      </c>
      <c r="BE651" s="87" t="s">
        <v>65</v>
      </c>
      <c r="BF651" s="86">
        <v>102</v>
      </c>
      <c r="BG651" s="86" t="str">
        <f t="shared" si="90"/>
        <v>30-34|102</v>
      </c>
      <c r="BH651" s="86">
        <v>16</v>
      </c>
      <c r="BI651" s="86" t="s">
        <v>56</v>
      </c>
    </row>
    <row r="652" spans="1:61">
      <c r="A652" s="87" t="s">
        <v>70</v>
      </c>
      <c r="B652" s="86">
        <v>44</v>
      </c>
      <c r="C652" s="86" t="str">
        <f t="shared" si="87"/>
        <v>70-74|44</v>
      </c>
      <c r="D652" s="86">
        <v>14</v>
      </c>
      <c r="E652" s="86" t="s">
        <v>54</v>
      </c>
      <c r="AC652" s="87" t="s">
        <v>72</v>
      </c>
      <c r="AD652" s="86">
        <v>9</v>
      </c>
      <c r="AE652" s="86" t="str">
        <f t="shared" si="88"/>
        <v>80-84|9</v>
      </c>
      <c r="AF652" s="86">
        <v>4</v>
      </c>
      <c r="AG652" s="86" t="s">
        <v>44</v>
      </c>
      <c r="AQ652" s="87" t="s">
        <v>71</v>
      </c>
      <c r="AR652" s="86">
        <v>37</v>
      </c>
      <c r="AS652" s="86" t="str">
        <f t="shared" si="89"/>
        <v>75-79|37</v>
      </c>
      <c r="AT652" s="86">
        <v>17</v>
      </c>
      <c r="AU652" s="86" t="s">
        <v>57</v>
      </c>
      <c r="BE652" s="87" t="s">
        <v>65</v>
      </c>
      <c r="BF652" s="86">
        <v>103</v>
      </c>
      <c r="BG652" s="86" t="str">
        <f t="shared" si="90"/>
        <v>30-34|103</v>
      </c>
      <c r="BH652" s="86">
        <v>16</v>
      </c>
      <c r="BI652" s="86" t="s">
        <v>56</v>
      </c>
    </row>
    <row r="653" spans="1:61">
      <c r="A653" s="87" t="s">
        <v>70</v>
      </c>
      <c r="B653" s="86">
        <v>45</v>
      </c>
      <c r="C653" s="86" t="str">
        <f t="shared" si="87"/>
        <v>70-74|45</v>
      </c>
      <c r="D653" s="86">
        <v>14</v>
      </c>
      <c r="E653" s="86" t="s">
        <v>54</v>
      </c>
      <c r="AC653" s="87" t="s">
        <v>72</v>
      </c>
      <c r="AD653" s="86">
        <v>10</v>
      </c>
      <c r="AE653" s="86" t="str">
        <f t="shared" si="88"/>
        <v>80-84|10</v>
      </c>
      <c r="AF653" s="86">
        <v>4</v>
      </c>
      <c r="AG653" s="86" t="s">
        <v>44</v>
      </c>
      <c r="AQ653" s="87" t="s">
        <v>71</v>
      </c>
      <c r="AR653" s="86">
        <v>38</v>
      </c>
      <c r="AS653" s="86" t="str">
        <f t="shared" si="89"/>
        <v>75-79|38</v>
      </c>
      <c r="AT653" s="86">
        <v>18</v>
      </c>
      <c r="AU653" s="86" t="s">
        <v>58</v>
      </c>
      <c r="BE653" s="87" t="s">
        <v>65</v>
      </c>
      <c r="BF653" s="86">
        <v>104</v>
      </c>
      <c r="BG653" s="86" t="str">
        <f t="shared" si="90"/>
        <v>30-34|104</v>
      </c>
      <c r="BH653" s="86">
        <v>17</v>
      </c>
      <c r="BI653" s="86" t="s">
        <v>57</v>
      </c>
    </row>
    <row r="654" spans="1:61">
      <c r="A654" s="87" t="s">
        <v>70</v>
      </c>
      <c r="B654" s="86">
        <v>46</v>
      </c>
      <c r="C654" s="86" t="str">
        <f t="shared" si="87"/>
        <v>70-74|46</v>
      </c>
      <c r="D654" s="86">
        <v>14</v>
      </c>
      <c r="E654" s="86" t="s">
        <v>54</v>
      </c>
      <c r="AC654" s="87" t="s">
        <v>72</v>
      </c>
      <c r="AD654" s="86">
        <v>11</v>
      </c>
      <c r="AE654" s="86" t="str">
        <f t="shared" si="88"/>
        <v>80-84|11</v>
      </c>
      <c r="AF654" s="86">
        <v>5</v>
      </c>
      <c r="AG654" s="89" t="s">
        <v>45</v>
      </c>
      <c r="AQ654" s="87" t="s">
        <v>71</v>
      </c>
      <c r="AR654" s="86">
        <v>39</v>
      </c>
      <c r="AS654" s="86" t="str">
        <f t="shared" si="89"/>
        <v>75-79|39</v>
      </c>
      <c r="AT654" s="86">
        <v>18</v>
      </c>
      <c r="AU654" s="86" t="s">
        <v>58</v>
      </c>
      <c r="BE654" s="87" t="s">
        <v>65</v>
      </c>
      <c r="BF654" s="86">
        <v>105</v>
      </c>
      <c r="BG654" s="86" t="str">
        <f t="shared" si="90"/>
        <v>30-34|105</v>
      </c>
      <c r="BH654" s="86">
        <v>17</v>
      </c>
      <c r="BI654" s="86" t="s">
        <v>57</v>
      </c>
    </row>
    <row r="655" spans="1:61">
      <c r="A655" s="87" t="s">
        <v>70</v>
      </c>
      <c r="B655" s="86">
        <v>47</v>
      </c>
      <c r="C655" s="86" t="str">
        <f t="shared" si="87"/>
        <v>70-74|47</v>
      </c>
      <c r="D655" s="86">
        <v>14</v>
      </c>
      <c r="E655" s="86" t="s">
        <v>54</v>
      </c>
      <c r="AC655" s="87" t="s">
        <v>72</v>
      </c>
      <c r="AD655" s="86">
        <v>12</v>
      </c>
      <c r="AE655" s="86" t="str">
        <f t="shared" si="88"/>
        <v>80-84|12</v>
      </c>
      <c r="AF655" s="86">
        <v>5</v>
      </c>
      <c r="AG655" s="89" t="s">
        <v>45</v>
      </c>
      <c r="AQ655" s="87" t="s">
        <v>71</v>
      </c>
      <c r="AR655" s="86">
        <v>40</v>
      </c>
      <c r="AS655" s="86" t="str">
        <f t="shared" si="89"/>
        <v>75-79|40</v>
      </c>
      <c r="AT655" s="86">
        <v>19</v>
      </c>
      <c r="AU655" s="86" t="s">
        <v>59</v>
      </c>
      <c r="BE655" s="87" t="s">
        <v>65</v>
      </c>
      <c r="BF655" s="86">
        <v>106</v>
      </c>
      <c r="BG655" s="86" t="str">
        <f t="shared" si="90"/>
        <v>30-34|106</v>
      </c>
      <c r="BH655" s="86">
        <v>17</v>
      </c>
      <c r="BI655" s="86" t="s">
        <v>57</v>
      </c>
    </row>
    <row r="656" spans="1:61">
      <c r="A656" s="87" t="s">
        <v>70</v>
      </c>
      <c r="B656" s="86">
        <v>48</v>
      </c>
      <c r="C656" s="86" t="str">
        <f t="shared" si="87"/>
        <v>70-74|48</v>
      </c>
      <c r="D656" s="86">
        <v>15</v>
      </c>
      <c r="E656" s="86" t="s">
        <v>55</v>
      </c>
      <c r="AC656" s="87" t="s">
        <v>72</v>
      </c>
      <c r="AD656" s="86">
        <v>13</v>
      </c>
      <c r="AE656" s="86" t="str">
        <f t="shared" si="88"/>
        <v>80-84|13</v>
      </c>
      <c r="AF656" s="86">
        <v>5</v>
      </c>
      <c r="AG656" s="89" t="s">
        <v>45</v>
      </c>
      <c r="AQ656" s="87" t="s">
        <v>71</v>
      </c>
      <c r="AR656" s="86">
        <v>41</v>
      </c>
      <c r="AS656" s="86" t="str">
        <f t="shared" si="89"/>
        <v>75-79|41</v>
      </c>
      <c r="AT656" s="86">
        <v>19</v>
      </c>
      <c r="AU656" s="86" t="s">
        <v>59</v>
      </c>
      <c r="BE656" s="87" t="s">
        <v>65</v>
      </c>
      <c r="BF656" s="86">
        <v>107</v>
      </c>
      <c r="BG656" s="86" t="str">
        <f t="shared" si="90"/>
        <v>30-34|107</v>
      </c>
      <c r="BH656" s="86">
        <v>18</v>
      </c>
      <c r="BI656" s="86" t="s">
        <v>58</v>
      </c>
    </row>
    <row r="657" spans="1:61">
      <c r="A657" s="87" t="s">
        <v>70</v>
      </c>
      <c r="B657" s="86">
        <v>49</v>
      </c>
      <c r="C657" s="86" t="str">
        <f t="shared" si="87"/>
        <v>70-74|49</v>
      </c>
      <c r="D657" s="86">
        <v>15</v>
      </c>
      <c r="E657" s="86" t="s">
        <v>55</v>
      </c>
      <c r="AC657" s="87" t="s">
        <v>72</v>
      </c>
      <c r="AD657" s="86">
        <v>14</v>
      </c>
      <c r="AE657" s="86" t="str">
        <f t="shared" si="88"/>
        <v>80-84|14</v>
      </c>
      <c r="AF657" s="86">
        <v>5</v>
      </c>
      <c r="AG657" s="89" t="s">
        <v>45</v>
      </c>
      <c r="AQ657" s="87" t="s">
        <v>71</v>
      </c>
      <c r="AR657" s="86">
        <v>42</v>
      </c>
      <c r="AS657" s="86" t="str">
        <f t="shared" si="89"/>
        <v>75-79|42</v>
      </c>
      <c r="AT657" s="86">
        <v>19</v>
      </c>
      <c r="AU657" s="86" t="s">
        <v>59</v>
      </c>
      <c r="BE657" s="87" t="s">
        <v>65</v>
      </c>
      <c r="BF657" s="86">
        <v>108</v>
      </c>
      <c r="BG657" s="86" t="str">
        <f t="shared" si="90"/>
        <v>30-34|108</v>
      </c>
      <c r="BH657" s="86">
        <v>18</v>
      </c>
      <c r="BI657" s="86" t="s">
        <v>58</v>
      </c>
    </row>
    <row r="658" spans="1:61">
      <c r="A658" s="87" t="s">
        <v>70</v>
      </c>
      <c r="B658" s="86">
        <v>50</v>
      </c>
      <c r="C658" s="86" t="str">
        <f t="shared" si="87"/>
        <v>70-74|50</v>
      </c>
      <c r="D658" s="86">
        <v>15</v>
      </c>
      <c r="E658" s="86" t="s">
        <v>55</v>
      </c>
      <c r="AC658" s="87" t="s">
        <v>72</v>
      </c>
      <c r="AD658" s="86">
        <v>15</v>
      </c>
      <c r="AE658" s="86" t="str">
        <f t="shared" si="88"/>
        <v>80-84|15</v>
      </c>
      <c r="AF658" s="86">
        <v>6</v>
      </c>
      <c r="AG658" s="86" t="s">
        <v>46</v>
      </c>
      <c r="AQ658" s="87" t="s">
        <v>71</v>
      </c>
      <c r="AR658" s="86">
        <v>43</v>
      </c>
      <c r="AS658" s="86" t="str">
        <f t="shared" si="89"/>
        <v>75-79|43</v>
      </c>
      <c r="AT658" s="86">
        <v>19</v>
      </c>
      <c r="AU658" s="86" t="s">
        <v>59</v>
      </c>
      <c r="BE658" s="87" t="s">
        <v>65</v>
      </c>
      <c r="BF658" s="86">
        <v>109</v>
      </c>
      <c r="BG658" s="86" t="str">
        <f t="shared" si="90"/>
        <v>30-34|109</v>
      </c>
      <c r="BH658" s="86">
        <v>18</v>
      </c>
      <c r="BI658" s="86" t="s">
        <v>58</v>
      </c>
    </row>
    <row r="659" spans="1:61">
      <c r="A659" s="87" t="s">
        <v>70</v>
      </c>
      <c r="B659" s="86">
        <v>51</v>
      </c>
      <c r="C659" s="86" t="str">
        <f t="shared" si="87"/>
        <v>70-74|51</v>
      </c>
      <c r="D659" s="86">
        <v>15</v>
      </c>
      <c r="E659" s="86" t="s">
        <v>55</v>
      </c>
      <c r="AC659" s="87" t="s">
        <v>72</v>
      </c>
      <c r="AD659" s="86">
        <v>16</v>
      </c>
      <c r="AE659" s="86" t="str">
        <f t="shared" si="88"/>
        <v>80-84|16</v>
      </c>
      <c r="AF659" s="86">
        <v>6</v>
      </c>
      <c r="AG659" s="86" t="s">
        <v>46</v>
      </c>
      <c r="AQ659" s="87" t="s">
        <v>71</v>
      </c>
      <c r="AR659" s="86">
        <v>44</v>
      </c>
      <c r="AS659" s="86" t="str">
        <f t="shared" si="89"/>
        <v>75-79|44</v>
      </c>
      <c r="AT659" s="86">
        <v>19</v>
      </c>
      <c r="AU659" s="86" t="s">
        <v>59</v>
      </c>
      <c r="BE659" s="87" t="s">
        <v>65</v>
      </c>
      <c r="BF659" s="86">
        <v>110</v>
      </c>
      <c r="BG659" s="86" t="str">
        <f t="shared" si="90"/>
        <v>30-34|110</v>
      </c>
      <c r="BH659" s="86">
        <v>19</v>
      </c>
      <c r="BI659" s="89" t="s">
        <v>59</v>
      </c>
    </row>
    <row r="660" spans="1:61">
      <c r="A660" s="87" t="s">
        <v>70</v>
      </c>
      <c r="B660" s="86">
        <v>52</v>
      </c>
      <c r="C660" s="86" t="str">
        <f t="shared" si="87"/>
        <v>70-74|52</v>
      </c>
      <c r="D660" s="86">
        <v>16</v>
      </c>
      <c r="E660" s="86" t="s">
        <v>56</v>
      </c>
      <c r="AC660" s="87" t="s">
        <v>72</v>
      </c>
      <c r="AD660" s="86">
        <v>17</v>
      </c>
      <c r="AE660" s="86" t="str">
        <f t="shared" si="88"/>
        <v>80-84|17</v>
      </c>
      <c r="AF660" s="86">
        <v>6</v>
      </c>
      <c r="AG660" s="86" t="s">
        <v>46</v>
      </c>
      <c r="AQ660" s="87" t="s">
        <v>71</v>
      </c>
      <c r="AR660" s="86">
        <v>45</v>
      </c>
      <c r="AS660" s="86" t="str">
        <f t="shared" si="89"/>
        <v>75-79|45</v>
      </c>
      <c r="AT660" s="86">
        <v>19</v>
      </c>
      <c r="AU660" s="86" t="s">
        <v>59</v>
      </c>
      <c r="BE660" s="87" t="s">
        <v>65</v>
      </c>
      <c r="BF660" s="86">
        <v>111</v>
      </c>
      <c r="BG660" s="86" t="str">
        <f t="shared" si="90"/>
        <v>30-34|111</v>
      </c>
      <c r="BH660" s="86">
        <v>19</v>
      </c>
      <c r="BI660" s="89" t="s">
        <v>59</v>
      </c>
    </row>
    <row r="661" spans="1:61">
      <c r="A661" s="87" t="s">
        <v>70</v>
      </c>
      <c r="B661" s="86">
        <v>53</v>
      </c>
      <c r="C661" s="86" t="str">
        <f t="shared" si="87"/>
        <v>70-74|53</v>
      </c>
      <c r="D661" s="86">
        <v>16</v>
      </c>
      <c r="E661" s="86" t="s">
        <v>56</v>
      </c>
      <c r="AC661" s="87" t="s">
        <v>72</v>
      </c>
      <c r="AD661" s="86">
        <v>18</v>
      </c>
      <c r="AE661" s="86" t="str">
        <f t="shared" si="88"/>
        <v>80-84|18</v>
      </c>
      <c r="AF661" s="86">
        <v>6</v>
      </c>
      <c r="AG661" s="86" t="s">
        <v>46</v>
      </c>
      <c r="AQ661" s="87" t="s">
        <v>71</v>
      </c>
      <c r="AR661" s="86">
        <v>46</v>
      </c>
      <c r="AS661" s="86" t="str">
        <f t="shared" si="89"/>
        <v>75-79|46</v>
      </c>
      <c r="AT661" s="86">
        <v>19</v>
      </c>
      <c r="AU661" s="86" t="s">
        <v>59</v>
      </c>
      <c r="BE661" s="87" t="s">
        <v>65</v>
      </c>
      <c r="BF661" s="86">
        <v>112</v>
      </c>
      <c r="BG661" s="86" t="str">
        <f t="shared" si="90"/>
        <v>30-34|112</v>
      </c>
      <c r="BH661" s="86">
        <v>19</v>
      </c>
      <c r="BI661" s="89" t="s">
        <v>59</v>
      </c>
    </row>
    <row r="662" spans="1:61">
      <c r="A662" s="87" t="s">
        <v>70</v>
      </c>
      <c r="B662" s="86">
        <v>54</v>
      </c>
      <c r="C662" s="86" t="str">
        <f t="shared" si="87"/>
        <v>70-74|54</v>
      </c>
      <c r="D662" s="86">
        <v>16</v>
      </c>
      <c r="E662" s="86" t="s">
        <v>56</v>
      </c>
      <c r="AC662" s="87" t="s">
        <v>72</v>
      </c>
      <c r="AD662" s="86">
        <v>19</v>
      </c>
      <c r="AE662" s="86" t="str">
        <f t="shared" si="88"/>
        <v>80-84|19</v>
      </c>
      <c r="AF662" s="86">
        <v>7</v>
      </c>
      <c r="AG662" s="86" t="s">
        <v>47</v>
      </c>
      <c r="AQ662" s="87" t="s">
        <v>71</v>
      </c>
      <c r="AR662" s="86">
        <v>47</v>
      </c>
      <c r="AS662" s="86" t="str">
        <f t="shared" si="89"/>
        <v>75-79|47</v>
      </c>
      <c r="AT662" s="86">
        <v>19</v>
      </c>
      <c r="AU662" s="86" t="s">
        <v>59</v>
      </c>
      <c r="BE662" s="87" t="s">
        <v>65</v>
      </c>
      <c r="BF662" s="86">
        <v>113</v>
      </c>
      <c r="BG662" s="86" t="str">
        <f t="shared" si="90"/>
        <v>30-34|113</v>
      </c>
      <c r="BH662" s="86">
        <v>19</v>
      </c>
      <c r="BI662" s="89" t="s">
        <v>59</v>
      </c>
    </row>
    <row r="663" spans="1:61">
      <c r="A663" s="87" t="s">
        <v>70</v>
      </c>
      <c r="B663" s="86">
        <v>55</v>
      </c>
      <c r="C663" s="86" t="str">
        <f t="shared" si="87"/>
        <v>70-74|55</v>
      </c>
      <c r="D663" s="86">
        <v>16</v>
      </c>
      <c r="E663" s="86" t="s">
        <v>56</v>
      </c>
      <c r="AC663" s="87" t="s">
        <v>72</v>
      </c>
      <c r="AD663" s="86">
        <v>20</v>
      </c>
      <c r="AE663" s="86" t="str">
        <f t="shared" si="88"/>
        <v>80-84|20</v>
      </c>
      <c r="AF663" s="86">
        <v>7</v>
      </c>
      <c r="AG663" s="86" t="s">
        <v>47</v>
      </c>
      <c r="AQ663" s="87" t="s">
        <v>71</v>
      </c>
      <c r="AR663" s="86">
        <v>48</v>
      </c>
      <c r="AS663" s="86" t="str">
        <f t="shared" si="89"/>
        <v>75-79|48</v>
      </c>
      <c r="AT663" s="86">
        <v>19</v>
      </c>
      <c r="AU663" s="86" t="s">
        <v>59</v>
      </c>
      <c r="BE663" s="87" t="s">
        <v>65</v>
      </c>
      <c r="BF663" s="86">
        <v>114</v>
      </c>
      <c r="BG663" s="86" t="str">
        <f t="shared" si="90"/>
        <v>30-34|114</v>
      </c>
      <c r="BH663" s="86">
        <v>19</v>
      </c>
      <c r="BI663" s="89" t="s">
        <v>59</v>
      </c>
    </row>
    <row r="664" spans="1:61">
      <c r="A664" s="87" t="s">
        <v>70</v>
      </c>
      <c r="B664" s="86">
        <v>56</v>
      </c>
      <c r="C664" s="86" t="str">
        <f t="shared" si="87"/>
        <v>70-74|56</v>
      </c>
      <c r="D664" s="86">
        <v>17</v>
      </c>
      <c r="E664" s="86" t="s">
        <v>57</v>
      </c>
      <c r="AC664" s="87" t="s">
        <v>72</v>
      </c>
      <c r="AD664" s="86">
        <v>21</v>
      </c>
      <c r="AE664" s="86" t="str">
        <f t="shared" si="88"/>
        <v>80-84|21</v>
      </c>
      <c r="AF664" s="86">
        <v>7</v>
      </c>
      <c r="AG664" s="86" t="s">
        <v>47</v>
      </c>
      <c r="AQ664" s="87" t="s">
        <v>71</v>
      </c>
      <c r="AR664" s="86">
        <v>49</v>
      </c>
      <c r="AS664" s="86" t="str">
        <f t="shared" si="89"/>
        <v>75-79|49</v>
      </c>
      <c r="AT664" s="86">
        <v>19</v>
      </c>
      <c r="AU664" s="86" t="s">
        <v>59</v>
      </c>
      <c r="BE664" s="87" t="s">
        <v>65</v>
      </c>
      <c r="BF664" s="86">
        <v>115</v>
      </c>
      <c r="BG664" s="86" t="str">
        <f t="shared" si="90"/>
        <v>30-34|115</v>
      </c>
      <c r="BH664" s="86">
        <v>19</v>
      </c>
      <c r="BI664" s="89" t="s">
        <v>59</v>
      </c>
    </row>
    <row r="665" spans="1:61">
      <c r="A665" s="87" t="s">
        <v>70</v>
      </c>
      <c r="B665" s="86">
        <v>57</v>
      </c>
      <c r="C665" s="86" t="str">
        <f t="shared" si="87"/>
        <v>70-74|57</v>
      </c>
      <c r="D665" s="86">
        <v>17</v>
      </c>
      <c r="E665" s="86" t="s">
        <v>57</v>
      </c>
      <c r="AC665" s="87" t="s">
        <v>72</v>
      </c>
      <c r="AD665" s="86">
        <v>22</v>
      </c>
      <c r="AE665" s="86" t="str">
        <f t="shared" si="88"/>
        <v>80-84|22</v>
      </c>
      <c r="AF665" s="86">
        <v>7</v>
      </c>
      <c r="AG665" s="86" t="s">
        <v>47</v>
      </c>
      <c r="AQ665" s="87" t="s">
        <v>71</v>
      </c>
      <c r="AR665" s="86">
        <v>50</v>
      </c>
      <c r="AS665" s="86" t="str">
        <f t="shared" si="89"/>
        <v>75-79|50</v>
      </c>
      <c r="AT665" s="86">
        <v>19</v>
      </c>
      <c r="AU665" s="86" t="s">
        <v>59</v>
      </c>
      <c r="BE665" s="87" t="s">
        <v>65</v>
      </c>
      <c r="BF665" s="86">
        <v>116</v>
      </c>
      <c r="BG665" s="86" t="str">
        <f t="shared" si="90"/>
        <v>30-34|116</v>
      </c>
      <c r="BH665" s="86">
        <v>19</v>
      </c>
      <c r="BI665" s="89" t="s">
        <v>59</v>
      </c>
    </row>
    <row r="666" spans="1:61">
      <c r="A666" s="87" t="s">
        <v>70</v>
      </c>
      <c r="B666" s="86">
        <v>58</v>
      </c>
      <c r="C666" s="86" t="str">
        <f t="shared" si="87"/>
        <v>70-74|58</v>
      </c>
      <c r="D666" s="86">
        <v>17</v>
      </c>
      <c r="E666" s="86" t="s">
        <v>57</v>
      </c>
      <c r="AC666" s="87" t="s">
        <v>72</v>
      </c>
      <c r="AD666" s="86">
        <v>23</v>
      </c>
      <c r="AE666" s="86" t="str">
        <f t="shared" si="88"/>
        <v>80-84|23</v>
      </c>
      <c r="AF666" s="86">
        <v>7</v>
      </c>
      <c r="AG666" s="86" t="s">
        <v>47</v>
      </c>
      <c r="AQ666" s="87" t="s">
        <v>71</v>
      </c>
      <c r="AR666" s="86">
        <v>51</v>
      </c>
      <c r="AS666" s="86" t="str">
        <f t="shared" si="89"/>
        <v>75-79|51</v>
      </c>
      <c r="AT666" s="86">
        <v>19</v>
      </c>
      <c r="AU666" s="86" t="s">
        <v>59</v>
      </c>
      <c r="BE666" s="87" t="s">
        <v>65</v>
      </c>
      <c r="BF666" s="86">
        <v>117</v>
      </c>
      <c r="BG666" s="86" t="str">
        <f t="shared" si="90"/>
        <v>30-34|117</v>
      </c>
      <c r="BH666" s="86">
        <v>19</v>
      </c>
      <c r="BI666" s="89" t="s">
        <v>59</v>
      </c>
    </row>
    <row r="667" spans="1:61">
      <c r="A667" s="87" t="s">
        <v>70</v>
      </c>
      <c r="B667" s="86">
        <v>59</v>
      </c>
      <c r="C667" s="86" t="str">
        <f t="shared" si="87"/>
        <v>70-74|59</v>
      </c>
      <c r="D667" s="86">
        <v>17</v>
      </c>
      <c r="E667" s="86" t="s">
        <v>57</v>
      </c>
      <c r="AC667" s="87" t="s">
        <v>72</v>
      </c>
      <c r="AD667" s="86">
        <v>24</v>
      </c>
      <c r="AE667" s="86" t="str">
        <f t="shared" si="88"/>
        <v>80-84|24</v>
      </c>
      <c r="AF667" s="86">
        <v>7</v>
      </c>
      <c r="AG667" s="86" t="s">
        <v>47</v>
      </c>
      <c r="AQ667" s="87" t="s">
        <v>71</v>
      </c>
      <c r="AR667" s="86">
        <v>52</v>
      </c>
      <c r="AS667" s="86" t="str">
        <f t="shared" si="89"/>
        <v>75-79|52</v>
      </c>
      <c r="AT667" s="86">
        <v>19</v>
      </c>
      <c r="AU667" s="86" t="s">
        <v>59</v>
      </c>
      <c r="BE667" s="87" t="s">
        <v>65</v>
      </c>
      <c r="BF667" s="86">
        <v>118</v>
      </c>
      <c r="BG667" s="86" t="str">
        <f t="shared" si="90"/>
        <v>30-34|118</v>
      </c>
      <c r="BH667" s="86">
        <v>19</v>
      </c>
      <c r="BI667" s="89" t="s">
        <v>59</v>
      </c>
    </row>
    <row r="668" spans="1:61">
      <c r="A668" s="87" t="s">
        <v>70</v>
      </c>
      <c r="B668" s="86">
        <v>60</v>
      </c>
      <c r="C668" s="86" t="str">
        <f t="shared" si="87"/>
        <v>70-74|60</v>
      </c>
      <c r="D668" s="86">
        <v>18</v>
      </c>
      <c r="E668" s="86" t="s">
        <v>58</v>
      </c>
      <c r="AC668" s="87" t="s">
        <v>72</v>
      </c>
      <c r="AD668" s="86">
        <v>25</v>
      </c>
      <c r="AE668" s="86" t="str">
        <f t="shared" si="88"/>
        <v>80-84|25</v>
      </c>
      <c r="AF668" s="86">
        <v>8</v>
      </c>
      <c r="AG668" s="86" t="s">
        <v>48</v>
      </c>
      <c r="AQ668" s="87" t="s">
        <v>71</v>
      </c>
      <c r="AR668" s="86">
        <v>53</v>
      </c>
      <c r="AS668" s="86" t="str">
        <f t="shared" si="89"/>
        <v>75-79|53</v>
      </c>
      <c r="AT668" s="86">
        <v>19</v>
      </c>
      <c r="AU668" s="86" t="s">
        <v>59</v>
      </c>
      <c r="BE668" s="87" t="s">
        <v>65</v>
      </c>
      <c r="BF668" s="86">
        <v>119</v>
      </c>
      <c r="BG668" s="86" t="str">
        <f t="shared" si="90"/>
        <v>30-34|119</v>
      </c>
      <c r="BH668" s="86">
        <v>19</v>
      </c>
      <c r="BI668" s="89" t="s">
        <v>59</v>
      </c>
    </row>
    <row r="669" spans="1:61">
      <c r="A669" s="87" t="s">
        <v>70</v>
      </c>
      <c r="B669" s="86">
        <v>61</v>
      </c>
      <c r="C669" s="86" t="str">
        <f t="shared" si="87"/>
        <v>70-74|61</v>
      </c>
      <c r="D669" s="86">
        <v>18</v>
      </c>
      <c r="E669" s="86" t="s">
        <v>58</v>
      </c>
      <c r="AC669" s="87" t="s">
        <v>72</v>
      </c>
      <c r="AD669" s="86">
        <v>26</v>
      </c>
      <c r="AE669" s="86" t="str">
        <f t="shared" si="88"/>
        <v>80-84|26</v>
      </c>
      <c r="AF669" s="86">
        <v>8</v>
      </c>
      <c r="AG669" s="86" t="s">
        <v>48</v>
      </c>
      <c r="AQ669" s="87" t="s">
        <v>71</v>
      </c>
      <c r="AR669" s="86">
        <v>54</v>
      </c>
      <c r="AS669" s="86" t="str">
        <f t="shared" si="89"/>
        <v>75-79|54</v>
      </c>
      <c r="AT669" s="86">
        <v>19</v>
      </c>
      <c r="AU669" s="86" t="s">
        <v>59</v>
      </c>
      <c r="BE669" s="87" t="s">
        <v>65</v>
      </c>
      <c r="BF669" s="86">
        <v>120</v>
      </c>
      <c r="BG669" s="86" t="str">
        <f t="shared" si="90"/>
        <v>30-34|120</v>
      </c>
      <c r="BH669" s="86">
        <v>19</v>
      </c>
      <c r="BI669" s="89" t="s">
        <v>59</v>
      </c>
    </row>
    <row r="670" spans="1:61">
      <c r="A670" s="87" t="s">
        <v>70</v>
      </c>
      <c r="B670" s="86">
        <v>62</v>
      </c>
      <c r="C670" s="86" t="str">
        <f t="shared" si="87"/>
        <v>70-74|62</v>
      </c>
      <c r="D670" s="86">
        <v>18</v>
      </c>
      <c r="E670" s="86" t="s">
        <v>58</v>
      </c>
      <c r="AC670" s="87" t="s">
        <v>72</v>
      </c>
      <c r="AD670" s="86">
        <v>27</v>
      </c>
      <c r="AE670" s="86" t="str">
        <f t="shared" si="88"/>
        <v>80-84|27</v>
      </c>
      <c r="AF670" s="86">
        <v>8</v>
      </c>
      <c r="AG670" s="86" t="s">
        <v>48</v>
      </c>
      <c r="AQ670" s="87" t="s">
        <v>71</v>
      </c>
      <c r="AR670" s="86">
        <v>55</v>
      </c>
      <c r="AS670" s="86" t="str">
        <f t="shared" si="89"/>
        <v>75-79|55</v>
      </c>
      <c r="AT670" s="86">
        <v>19</v>
      </c>
      <c r="AU670" s="86" t="s">
        <v>59</v>
      </c>
      <c r="BE670" s="87" t="s">
        <v>65</v>
      </c>
      <c r="BF670" s="86">
        <v>121</v>
      </c>
      <c r="BG670" s="86" t="str">
        <f t="shared" si="90"/>
        <v>30-34|121</v>
      </c>
      <c r="BH670" s="86">
        <v>19</v>
      </c>
      <c r="BI670" s="89" t="s">
        <v>59</v>
      </c>
    </row>
    <row r="671" spans="1:61">
      <c r="A671" s="87" t="s">
        <v>70</v>
      </c>
      <c r="B671" s="86">
        <v>63</v>
      </c>
      <c r="C671" s="86" t="str">
        <f t="shared" si="87"/>
        <v>70-74|63</v>
      </c>
      <c r="D671" s="86">
        <v>18</v>
      </c>
      <c r="E671" s="86" t="s">
        <v>58</v>
      </c>
      <c r="AC671" s="87" t="s">
        <v>72</v>
      </c>
      <c r="AD671" s="86">
        <v>28</v>
      </c>
      <c r="AE671" s="86" t="str">
        <f t="shared" si="88"/>
        <v>80-84|28</v>
      </c>
      <c r="AF671" s="86">
        <v>8</v>
      </c>
      <c r="AG671" s="86" t="s">
        <v>48</v>
      </c>
      <c r="AQ671" s="87" t="s">
        <v>71</v>
      </c>
      <c r="AR671" s="86">
        <v>56</v>
      </c>
      <c r="AS671" s="86" t="str">
        <f t="shared" si="89"/>
        <v>75-79|56</v>
      </c>
      <c r="AT671" s="86">
        <v>19</v>
      </c>
      <c r="AU671" s="86" t="s">
        <v>59</v>
      </c>
      <c r="BE671" s="87" t="s">
        <v>65</v>
      </c>
      <c r="BF671" s="86">
        <v>122</v>
      </c>
      <c r="BG671" s="86" t="str">
        <f t="shared" si="90"/>
        <v>30-34|122</v>
      </c>
      <c r="BH671" s="86">
        <v>19</v>
      </c>
      <c r="BI671" s="89" t="s">
        <v>59</v>
      </c>
    </row>
    <row r="672" spans="1:61">
      <c r="A672" s="87" t="s">
        <v>70</v>
      </c>
      <c r="B672" s="86">
        <v>64</v>
      </c>
      <c r="C672" s="86" t="str">
        <f t="shared" si="87"/>
        <v>70-74|64</v>
      </c>
      <c r="D672" s="86">
        <v>19</v>
      </c>
      <c r="E672" s="86" t="s">
        <v>59</v>
      </c>
      <c r="AC672" s="87" t="s">
        <v>72</v>
      </c>
      <c r="AD672" s="86">
        <v>29</v>
      </c>
      <c r="AE672" s="86" t="str">
        <f t="shared" si="88"/>
        <v>80-84|29</v>
      </c>
      <c r="AF672" s="86">
        <v>9</v>
      </c>
      <c r="AG672" s="86" t="s">
        <v>49</v>
      </c>
      <c r="AQ672" s="87" t="s">
        <v>71</v>
      </c>
      <c r="AR672" s="86">
        <v>57</v>
      </c>
      <c r="AS672" s="86" t="str">
        <f t="shared" si="89"/>
        <v>75-79|57</v>
      </c>
      <c r="AT672" s="86">
        <v>19</v>
      </c>
      <c r="AU672" s="86" t="s">
        <v>59</v>
      </c>
      <c r="BE672" s="87" t="s">
        <v>65</v>
      </c>
      <c r="BF672" s="86">
        <v>123</v>
      </c>
      <c r="BG672" s="86" t="str">
        <f t="shared" si="90"/>
        <v>30-34|123</v>
      </c>
      <c r="BH672" s="86">
        <v>19</v>
      </c>
      <c r="BI672" s="89" t="s">
        <v>59</v>
      </c>
    </row>
    <row r="673" spans="1:61">
      <c r="A673" s="87" t="s">
        <v>70</v>
      </c>
      <c r="B673" s="86">
        <v>65</v>
      </c>
      <c r="C673" s="86" t="str">
        <f t="shared" si="87"/>
        <v>70-74|65</v>
      </c>
      <c r="D673" s="86">
        <v>19</v>
      </c>
      <c r="E673" s="86" t="s">
        <v>59</v>
      </c>
      <c r="AC673" s="87" t="s">
        <v>72</v>
      </c>
      <c r="AD673" s="86">
        <v>30</v>
      </c>
      <c r="AE673" s="86" t="str">
        <f t="shared" si="88"/>
        <v>80-84|30</v>
      </c>
      <c r="AF673" s="86">
        <v>9</v>
      </c>
      <c r="AG673" s="86" t="s">
        <v>49</v>
      </c>
      <c r="AQ673" s="87" t="s">
        <v>71</v>
      </c>
      <c r="AR673" s="86">
        <v>58</v>
      </c>
      <c r="AS673" s="86" t="str">
        <f t="shared" si="89"/>
        <v>75-79|58</v>
      </c>
      <c r="AT673" s="86">
        <v>19</v>
      </c>
      <c r="AU673" s="86" t="s">
        <v>59</v>
      </c>
      <c r="BE673" s="87" t="s">
        <v>65</v>
      </c>
      <c r="BF673" s="86">
        <v>124</v>
      </c>
      <c r="BG673" s="86" t="str">
        <f t="shared" si="90"/>
        <v>30-34|124</v>
      </c>
      <c r="BH673" s="86">
        <v>19</v>
      </c>
      <c r="BI673" s="89" t="s">
        <v>59</v>
      </c>
    </row>
    <row r="674" spans="1:61">
      <c r="A674" s="87" t="s">
        <v>70</v>
      </c>
      <c r="B674" s="86">
        <v>66</v>
      </c>
      <c r="C674" s="86" t="str">
        <f t="shared" si="87"/>
        <v>70-74|66</v>
      </c>
      <c r="D674" s="86">
        <v>19</v>
      </c>
      <c r="E674" s="86" t="s">
        <v>59</v>
      </c>
      <c r="AC674" s="87" t="s">
        <v>72</v>
      </c>
      <c r="AD674" s="86">
        <v>31</v>
      </c>
      <c r="AE674" s="86" t="str">
        <f t="shared" si="88"/>
        <v>80-84|31</v>
      </c>
      <c r="AF674" s="86">
        <v>9</v>
      </c>
      <c r="AG674" s="86" t="s">
        <v>49</v>
      </c>
      <c r="AQ674" s="87" t="s">
        <v>71</v>
      </c>
      <c r="AR674" s="86">
        <v>59</v>
      </c>
      <c r="AS674" s="86" t="str">
        <f t="shared" si="89"/>
        <v>75-79|59</v>
      </c>
      <c r="AT674" s="86">
        <v>19</v>
      </c>
      <c r="AU674" s="86" t="s">
        <v>59</v>
      </c>
      <c r="BE674" s="87" t="s">
        <v>65</v>
      </c>
      <c r="BF674" s="86">
        <v>125</v>
      </c>
      <c r="BG674" s="86" t="str">
        <f t="shared" si="90"/>
        <v>30-34|125</v>
      </c>
      <c r="BH674" s="86">
        <v>19</v>
      </c>
      <c r="BI674" s="89" t="s">
        <v>59</v>
      </c>
    </row>
    <row r="675" spans="1:61">
      <c r="A675" s="93" t="s">
        <v>71</v>
      </c>
      <c r="B675" s="86">
        <v>0</v>
      </c>
      <c r="C675" s="86" t="str">
        <f t="shared" si="87"/>
        <v>75-79|0</v>
      </c>
      <c r="D675" s="86">
        <v>1</v>
      </c>
      <c r="E675" s="86" t="s">
        <v>41</v>
      </c>
      <c r="AC675" s="87" t="s">
        <v>72</v>
      </c>
      <c r="AD675" s="86">
        <v>32</v>
      </c>
      <c r="AE675" s="86" t="str">
        <f t="shared" si="88"/>
        <v>80-84|32</v>
      </c>
      <c r="AF675" s="86">
        <v>9</v>
      </c>
      <c r="AG675" s="86" t="s">
        <v>49</v>
      </c>
      <c r="AQ675" s="87" t="s">
        <v>71</v>
      </c>
      <c r="AR675" s="86">
        <v>60</v>
      </c>
      <c r="AS675" s="86" t="str">
        <f t="shared" si="89"/>
        <v>75-79|60</v>
      </c>
      <c r="AT675" s="86">
        <v>19</v>
      </c>
      <c r="AU675" s="86" t="s">
        <v>59</v>
      </c>
      <c r="BE675" s="87" t="s">
        <v>65</v>
      </c>
      <c r="BF675" s="86">
        <v>126</v>
      </c>
      <c r="BG675" s="86" t="str">
        <f t="shared" si="90"/>
        <v>30-34|126</v>
      </c>
      <c r="BH675" s="86">
        <v>19</v>
      </c>
      <c r="BI675" s="89" t="s">
        <v>59</v>
      </c>
    </row>
    <row r="676" spans="1:61">
      <c r="A676" s="87" t="s">
        <v>71</v>
      </c>
      <c r="B676" s="86">
        <v>1</v>
      </c>
      <c r="C676" s="86" t="str">
        <f t="shared" si="87"/>
        <v>75-79|1</v>
      </c>
      <c r="D676" s="86">
        <v>1</v>
      </c>
      <c r="E676" s="86" t="s">
        <v>41</v>
      </c>
      <c r="AC676" s="87" t="s">
        <v>72</v>
      </c>
      <c r="AD676" s="86">
        <v>33</v>
      </c>
      <c r="AE676" s="86" t="str">
        <f t="shared" si="88"/>
        <v>80-84|33</v>
      </c>
      <c r="AF676" s="86">
        <v>10</v>
      </c>
      <c r="AG676" s="86" t="s">
        <v>50</v>
      </c>
      <c r="AQ676" s="93" t="s">
        <v>72</v>
      </c>
      <c r="AR676" s="86">
        <v>0</v>
      </c>
      <c r="AS676" s="86" t="str">
        <f t="shared" si="89"/>
        <v>80-84|0</v>
      </c>
      <c r="AT676" s="86">
        <v>1</v>
      </c>
      <c r="AU676" s="89" t="s">
        <v>41</v>
      </c>
      <c r="BE676" s="87" t="s">
        <v>65</v>
      </c>
      <c r="BF676" s="86">
        <v>127</v>
      </c>
      <c r="BG676" s="86" t="str">
        <f t="shared" si="90"/>
        <v>30-34|127</v>
      </c>
      <c r="BH676" s="86">
        <v>19</v>
      </c>
      <c r="BI676" s="89" t="s">
        <v>59</v>
      </c>
    </row>
    <row r="677" spans="1:61">
      <c r="A677" s="87" t="s">
        <v>71</v>
      </c>
      <c r="B677" s="86">
        <v>2</v>
      </c>
      <c r="C677" s="86" t="str">
        <f t="shared" si="87"/>
        <v>75-79|2</v>
      </c>
      <c r="D677" s="86">
        <v>1</v>
      </c>
      <c r="E677" s="86" t="s">
        <v>41</v>
      </c>
      <c r="AC677" s="87" t="s">
        <v>72</v>
      </c>
      <c r="AD677" s="86">
        <v>34</v>
      </c>
      <c r="AE677" s="86" t="str">
        <f t="shared" si="88"/>
        <v>80-84|34</v>
      </c>
      <c r="AF677" s="86">
        <v>10</v>
      </c>
      <c r="AG677" s="86" t="s">
        <v>50</v>
      </c>
      <c r="AQ677" s="87" t="s">
        <v>72</v>
      </c>
      <c r="AR677" s="86">
        <v>1</v>
      </c>
      <c r="AS677" s="86" t="str">
        <f t="shared" si="89"/>
        <v>80-84|1</v>
      </c>
      <c r="AT677" s="86">
        <v>1</v>
      </c>
      <c r="AU677" s="89" t="s">
        <v>41</v>
      </c>
      <c r="BE677" s="87" t="s">
        <v>65</v>
      </c>
      <c r="BF677" s="86">
        <v>128</v>
      </c>
      <c r="BG677" s="86" t="str">
        <f t="shared" si="90"/>
        <v>30-34|128</v>
      </c>
      <c r="BH677" s="86">
        <v>19</v>
      </c>
      <c r="BI677" s="89" t="s">
        <v>59</v>
      </c>
    </row>
    <row r="678" spans="1:61">
      <c r="A678" s="87" t="s">
        <v>71</v>
      </c>
      <c r="B678" s="86">
        <v>3</v>
      </c>
      <c r="C678" s="86" t="str">
        <f t="shared" si="87"/>
        <v>75-79|3</v>
      </c>
      <c r="D678" s="86">
        <v>2</v>
      </c>
      <c r="E678" s="86" t="s">
        <v>42</v>
      </c>
      <c r="AC678" s="87" t="s">
        <v>72</v>
      </c>
      <c r="AD678" s="86">
        <v>35</v>
      </c>
      <c r="AE678" s="86" t="str">
        <f t="shared" si="88"/>
        <v>80-84|35</v>
      </c>
      <c r="AF678" s="86">
        <v>10</v>
      </c>
      <c r="AG678" s="86" t="s">
        <v>50</v>
      </c>
      <c r="AQ678" s="87" t="s">
        <v>72</v>
      </c>
      <c r="AR678" s="86">
        <v>2</v>
      </c>
      <c r="AS678" s="86" t="str">
        <f t="shared" si="89"/>
        <v>80-84|2</v>
      </c>
      <c r="AT678" s="86">
        <v>2</v>
      </c>
      <c r="AU678" s="86" t="s">
        <v>42</v>
      </c>
      <c r="BE678" s="87" t="s">
        <v>65</v>
      </c>
      <c r="BF678" s="86">
        <v>129</v>
      </c>
      <c r="BG678" s="86" t="str">
        <f t="shared" si="90"/>
        <v>30-34|129</v>
      </c>
      <c r="BH678" s="86">
        <v>19</v>
      </c>
      <c r="BI678" s="89" t="s">
        <v>59</v>
      </c>
    </row>
    <row r="679" spans="1:61">
      <c r="A679" s="87" t="s">
        <v>71</v>
      </c>
      <c r="B679" s="86">
        <v>4</v>
      </c>
      <c r="C679" s="86" t="str">
        <f t="shared" si="87"/>
        <v>75-79|4</v>
      </c>
      <c r="D679" s="86">
        <v>2</v>
      </c>
      <c r="E679" s="86" t="s">
        <v>42</v>
      </c>
      <c r="AC679" s="87" t="s">
        <v>72</v>
      </c>
      <c r="AD679" s="86">
        <v>36</v>
      </c>
      <c r="AE679" s="86" t="str">
        <f t="shared" si="88"/>
        <v>80-84|36</v>
      </c>
      <c r="AF679" s="86">
        <v>10</v>
      </c>
      <c r="AG679" s="86" t="s">
        <v>50</v>
      </c>
      <c r="AQ679" s="87" t="s">
        <v>72</v>
      </c>
      <c r="AR679" s="86">
        <v>3</v>
      </c>
      <c r="AS679" s="86" t="str">
        <f t="shared" si="89"/>
        <v>80-84|3</v>
      </c>
      <c r="AT679" s="86">
        <v>3</v>
      </c>
      <c r="AU679" s="86" t="s">
        <v>43</v>
      </c>
      <c r="BE679" s="87" t="s">
        <v>65</v>
      </c>
      <c r="BF679" s="86">
        <v>130</v>
      </c>
      <c r="BG679" s="86" t="str">
        <f t="shared" si="90"/>
        <v>30-34|130</v>
      </c>
      <c r="BH679" s="86">
        <v>19</v>
      </c>
      <c r="BI679" s="89" t="s">
        <v>59</v>
      </c>
    </row>
    <row r="680" spans="1:61">
      <c r="A680" s="87" t="s">
        <v>71</v>
      </c>
      <c r="B680" s="86">
        <v>5</v>
      </c>
      <c r="C680" s="86" t="str">
        <f t="shared" si="87"/>
        <v>75-79|5</v>
      </c>
      <c r="D680" s="86">
        <v>2</v>
      </c>
      <c r="E680" s="86" t="s">
        <v>42</v>
      </c>
      <c r="AC680" s="87" t="s">
        <v>72</v>
      </c>
      <c r="AD680" s="86">
        <v>37</v>
      </c>
      <c r="AE680" s="86" t="str">
        <f t="shared" si="88"/>
        <v>80-84|37</v>
      </c>
      <c r="AF680" s="86">
        <v>11</v>
      </c>
      <c r="AG680" s="86" t="s">
        <v>51</v>
      </c>
      <c r="AQ680" s="87" t="s">
        <v>72</v>
      </c>
      <c r="AR680" s="86">
        <v>4</v>
      </c>
      <c r="AS680" s="86" t="str">
        <f t="shared" si="89"/>
        <v>80-84|4</v>
      </c>
      <c r="AT680" s="86">
        <v>3</v>
      </c>
      <c r="AU680" s="86" t="s">
        <v>43</v>
      </c>
      <c r="BE680" s="87" t="s">
        <v>65</v>
      </c>
      <c r="BF680" s="86">
        <v>131</v>
      </c>
      <c r="BG680" s="86" t="str">
        <f t="shared" si="90"/>
        <v>30-34|131</v>
      </c>
      <c r="BH680" s="86">
        <v>19</v>
      </c>
      <c r="BI680" s="89" t="s">
        <v>59</v>
      </c>
    </row>
    <row r="681" spans="1:61">
      <c r="A681" s="87" t="s">
        <v>71</v>
      </c>
      <c r="B681" s="86">
        <v>6</v>
      </c>
      <c r="C681" s="86" t="str">
        <f t="shared" si="87"/>
        <v>75-79|6</v>
      </c>
      <c r="D681" s="86">
        <v>3</v>
      </c>
      <c r="E681" s="86" t="s">
        <v>43</v>
      </c>
      <c r="AC681" s="87" t="s">
        <v>72</v>
      </c>
      <c r="AD681" s="86">
        <v>38</v>
      </c>
      <c r="AE681" s="86" t="str">
        <f t="shared" si="88"/>
        <v>80-84|38</v>
      </c>
      <c r="AF681" s="86">
        <v>11</v>
      </c>
      <c r="AG681" s="86" t="s">
        <v>51</v>
      </c>
      <c r="AQ681" s="87" t="s">
        <v>72</v>
      </c>
      <c r="AR681" s="86">
        <v>5</v>
      </c>
      <c r="AS681" s="86" t="str">
        <f t="shared" si="89"/>
        <v>80-84|5</v>
      </c>
      <c r="AT681" s="86">
        <v>4</v>
      </c>
      <c r="AU681" s="86" t="s">
        <v>44</v>
      </c>
      <c r="BE681" s="87" t="s">
        <v>65</v>
      </c>
      <c r="BF681" s="86">
        <v>132</v>
      </c>
      <c r="BG681" s="86" t="str">
        <f t="shared" si="90"/>
        <v>30-34|132</v>
      </c>
      <c r="BH681" s="86">
        <v>19</v>
      </c>
      <c r="BI681" s="89" t="s">
        <v>59</v>
      </c>
    </row>
    <row r="682" spans="1:61">
      <c r="A682" s="87" t="s">
        <v>71</v>
      </c>
      <c r="B682" s="86">
        <v>7</v>
      </c>
      <c r="C682" s="86" t="str">
        <f t="shared" si="87"/>
        <v>75-79|7</v>
      </c>
      <c r="D682" s="86">
        <v>3</v>
      </c>
      <c r="E682" s="86" t="s">
        <v>43</v>
      </c>
      <c r="AC682" s="87" t="s">
        <v>72</v>
      </c>
      <c r="AD682" s="86">
        <v>39</v>
      </c>
      <c r="AE682" s="86" t="str">
        <f t="shared" si="88"/>
        <v>80-84|39</v>
      </c>
      <c r="AF682" s="86">
        <v>11</v>
      </c>
      <c r="AG682" s="86" t="s">
        <v>51</v>
      </c>
      <c r="AQ682" s="87" t="s">
        <v>72</v>
      </c>
      <c r="AR682" s="86">
        <v>6</v>
      </c>
      <c r="AS682" s="86" t="str">
        <f t="shared" si="89"/>
        <v>80-84|6</v>
      </c>
      <c r="AT682" s="86">
        <v>4</v>
      </c>
      <c r="AU682" s="86" t="s">
        <v>44</v>
      </c>
      <c r="BE682" s="87" t="s">
        <v>65</v>
      </c>
      <c r="BF682" s="86">
        <v>133</v>
      </c>
      <c r="BG682" s="86" t="str">
        <f t="shared" si="90"/>
        <v>30-34|133</v>
      </c>
      <c r="BH682" s="86">
        <v>19</v>
      </c>
      <c r="BI682" s="89" t="s">
        <v>59</v>
      </c>
    </row>
    <row r="683" spans="1:61">
      <c r="A683" s="87" t="s">
        <v>71</v>
      </c>
      <c r="B683" s="86">
        <v>8</v>
      </c>
      <c r="C683" s="86" t="str">
        <f t="shared" si="87"/>
        <v>75-79|8</v>
      </c>
      <c r="D683" s="86">
        <v>3</v>
      </c>
      <c r="E683" s="86" t="s">
        <v>43</v>
      </c>
      <c r="AC683" s="87" t="s">
        <v>72</v>
      </c>
      <c r="AD683" s="86">
        <v>40</v>
      </c>
      <c r="AE683" s="86" t="str">
        <f t="shared" si="88"/>
        <v>80-84|40</v>
      </c>
      <c r="AF683" s="86">
        <v>11</v>
      </c>
      <c r="AG683" s="86" t="s">
        <v>51</v>
      </c>
      <c r="AQ683" s="87" t="s">
        <v>72</v>
      </c>
      <c r="AR683" s="86">
        <v>7</v>
      </c>
      <c r="AS683" s="86" t="str">
        <f t="shared" si="89"/>
        <v>80-84|7</v>
      </c>
      <c r="AT683" s="86">
        <v>5</v>
      </c>
      <c r="AU683" s="86" t="s">
        <v>45</v>
      </c>
      <c r="BE683" s="87" t="s">
        <v>65</v>
      </c>
      <c r="BF683" s="86">
        <v>134</v>
      </c>
      <c r="BG683" s="86" t="str">
        <f t="shared" si="90"/>
        <v>30-34|134</v>
      </c>
      <c r="BH683" s="86">
        <v>19</v>
      </c>
      <c r="BI683" s="89" t="s">
        <v>59</v>
      </c>
    </row>
    <row r="684" spans="1:61">
      <c r="A684" s="87" t="s">
        <v>71</v>
      </c>
      <c r="B684" s="86">
        <v>9</v>
      </c>
      <c r="C684" s="86" t="str">
        <f t="shared" si="87"/>
        <v>75-79|9</v>
      </c>
      <c r="D684" s="86">
        <v>4</v>
      </c>
      <c r="E684" s="86" t="s">
        <v>44</v>
      </c>
      <c r="AC684" s="87" t="s">
        <v>72</v>
      </c>
      <c r="AD684" s="86">
        <v>41</v>
      </c>
      <c r="AE684" s="86" t="str">
        <f t="shared" si="88"/>
        <v>80-84|41</v>
      </c>
      <c r="AF684" s="86">
        <v>12</v>
      </c>
      <c r="AG684" s="86" t="s">
        <v>52</v>
      </c>
      <c r="AQ684" s="87" t="s">
        <v>72</v>
      </c>
      <c r="AR684" s="86">
        <v>8</v>
      </c>
      <c r="AS684" s="86" t="str">
        <f t="shared" si="89"/>
        <v>80-84|8</v>
      </c>
      <c r="AT684" s="86">
        <v>5</v>
      </c>
      <c r="AU684" s="86" t="s">
        <v>45</v>
      </c>
      <c r="BE684" s="87" t="s">
        <v>65</v>
      </c>
      <c r="BF684" s="86">
        <v>135</v>
      </c>
      <c r="BG684" s="86" t="str">
        <f t="shared" si="90"/>
        <v>30-34|135</v>
      </c>
      <c r="BH684" s="86">
        <v>19</v>
      </c>
      <c r="BI684" s="89" t="s">
        <v>59</v>
      </c>
    </row>
    <row r="685" spans="1:61">
      <c r="A685" s="87" t="s">
        <v>71</v>
      </c>
      <c r="B685" s="86">
        <v>10</v>
      </c>
      <c r="C685" s="86" t="str">
        <f t="shared" si="87"/>
        <v>75-79|10</v>
      </c>
      <c r="D685" s="86">
        <v>4</v>
      </c>
      <c r="E685" s="86" t="s">
        <v>44</v>
      </c>
      <c r="AC685" s="87" t="s">
        <v>72</v>
      </c>
      <c r="AD685" s="86">
        <v>42</v>
      </c>
      <c r="AE685" s="86" t="str">
        <f t="shared" si="88"/>
        <v>80-84|42</v>
      </c>
      <c r="AF685" s="86">
        <v>12</v>
      </c>
      <c r="AG685" s="86" t="s">
        <v>52</v>
      </c>
      <c r="AQ685" s="87" t="s">
        <v>72</v>
      </c>
      <c r="AR685" s="86">
        <v>9</v>
      </c>
      <c r="AS685" s="86" t="str">
        <f t="shared" si="89"/>
        <v>80-84|9</v>
      </c>
      <c r="AT685" s="86">
        <v>6</v>
      </c>
      <c r="AU685" s="86" t="s">
        <v>46</v>
      </c>
      <c r="BE685" s="93" t="s">
        <v>66</v>
      </c>
      <c r="BF685" s="86">
        <v>0</v>
      </c>
      <c r="BG685" s="86" t="str">
        <f t="shared" si="90"/>
        <v>35-44|0</v>
      </c>
      <c r="BH685" s="86">
        <v>1</v>
      </c>
      <c r="BI685" s="86" t="s">
        <v>41</v>
      </c>
    </row>
    <row r="686" spans="1:61">
      <c r="A686" s="87" t="s">
        <v>71</v>
      </c>
      <c r="B686" s="86">
        <v>11</v>
      </c>
      <c r="C686" s="86" t="str">
        <f t="shared" si="87"/>
        <v>75-79|11</v>
      </c>
      <c r="D686" s="86">
        <v>4</v>
      </c>
      <c r="E686" s="86" t="s">
        <v>44</v>
      </c>
      <c r="AC686" s="87" t="s">
        <v>72</v>
      </c>
      <c r="AD686" s="86">
        <v>43</v>
      </c>
      <c r="AE686" s="86" t="str">
        <f t="shared" si="88"/>
        <v>80-84|43</v>
      </c>
      <c r="AF686" s="86">
        <v>12</v>
      </c>
      <c r="AG686" s="86" t="s">
        <v>52</v>
      </c>
      <c r="AQ686" s="87" t="s">
        <v>72</v>
      </c>
      <c r="AR686" s="86">
        <v>10</v>
      </c>
      <c r="AS686" s="86" t="str">
        <f t="shared" si="89"/>
        <v>80-84|10</v>
      </c>
      <c r="AT686" s="86">
        <v>6</v>
      </c>
      <c r="AU686" s="86" t="s">
        <v>46</v>
      </c>
      <c r="BE686" s="87" t="s">
        <v>66</v>
      </c>
      <c r="BF686" s="86">
        <v>1</v>
      </c>
      <c r="BG686" s="86" t="str">
        <f t="shared" si="90"/>
        <v>35-44|1</v>
      </c>
      <c r="BH686" s="86">
        <v>1</v>
      </c>
      <c r="BI686" s="86" t="s">
        <v>41</v>
      </c>
    </row>
    <row r="687" spans="1:61">
      <c r="A687" s="87" t="s">
        <v>71</v>
      </c>
      <c r="B687" s="86">
        <v>12</v>
      </c>
      <c r="C687" s="86" t="str">
        <f t="shared" si="87"/>
        <v>75-79|12</v>
      </c>
      <c r="D687" s="86">
        <v>5</v>
      </c>
      <c r="E687" s="86" t="s">
        <v>45</v>
      </c>
      <c r="AC687" s="87" t="s">
        <v>72</v>
      </c>
      <c r="AD687" s="86">
        <v>44</v>
      </c>
      <c r="AE687" s="86" t="str">
        <f t="shared" si="88"/>
        <v>80-84|44</v>
      </c>
      <c r="AF687" s="86">
        <v>12</v>
      </c>
      <c r="AG687" s="86" t="s">
        <v>52</v>
      </c>
      <c r="AQ687" s="87" t="s">
        <v>72</v>
      </c>
      <c r="AR687" s="86">
        <v>11</v>
      </c>
      <c r="AS687" s="86" t="str">
        <f t="shared" si="89"/>
        <v>80-84|11</v>
      </c>
      <c r="AT687" s="86">
        <v>7</v>
      </c>
      <c r="AU687" s="86" t="s">
        <v>47</v>
      </c>
      <c r="BE687" s="87" t="s">
        <v>66</v>
      </c>
      <c r="BF687" s="86">
        <v>2</v>
      </c>
      <c r="BG687" s="86" t="str">
        <f t="shared" si="90"/>
        <v>35-44|2</v>
      </c>
      <c r="BH687" s="86">
        <v>1</v>
      </c>
      <c r="BI687" s="86" t="s">
        <v>41</v>
      </c>
    </row>
    <row r="688" spans="1:61">
      <c r="A688" s="87" t="s">
        <v>71</v>
      </c>
      <c r="B688" s="86">
        <v>13</v>
      </c>
      <c r="C688" s="86" t="str">
        <f t="shared" si="87"/>
        <v>75-79|13</v>
      </c>
      <c r="D688" s="86">
        <v>5</v>
      </c>
      <c r="E688" s="86" t="s">
        <v>45</v>
      </c>
      <c r="AC688" s="87" t="s">
        <v>72</v>
      </c>
      <c r="AD688" s="86">
        <v>45</v>
      </c>
      <c r="AE688" s="86" t="str">
        <f t="shared" si="88"/>
        <v>80-84|45</v>
      </c>
      <c r="AF688" s="86">
        <v>13</v>
      </c>
      <c r="AG688" s="86" t="s">
        <v>53</v>
      </c>
      <c r="AQ688" s="87" t="s">
        <v>72</v>
      </c>
      <c r="AR688" s="86">
        <v>12</v>
      </c>
      <c r="AS688" s="86" t="str">
        <f t="shared" si="89"/>
        <v>80-84|12</v>
      </c>
      <c r="AT688" s="86">
        <v>7</v>
      </c>
      <c r="AU688" s="86" t="s">
        <v>47</v>
      </c>
      <c r="BE688" s="87" t="s">
        <v>66</v>
      </c>
      <c r="BF688" s="86">
        <v>3</v>
      </c>
      <c r="BG688" s="86" t="str">
        <f t="shared" si="90"/>
        <v>35-44|3</v>
      </c>
      <c r="BH688" s="86">
        <v>1</v>
      </c>
      <c r="BI688" s="86" t="s">
        <v>41</v>
      </c>
    </row>
    <row r="689" spans="1:61">
      <c r="A689" s="87" t="s">
        <v>71</v>
      </c>
      <c r="B689" s="86">
        <v>14</v>
      </c>
      <c r="C689" s="86" t="str">
        <f t="shared" si="87"/>
        <v>75-79|14</v>
      </c>
      <c r="D689" s="86">
        <v>6</v>
      </c>
      <c r="E689" s="86" t="s">
        <v>46</v>
      </c>
      <c r="AC689" s="87" t="s">
        <v>72</v>
      </c>
      <c r="AD689" s="86">
        <v>46</v>
      </c>
      <c r="AE689" s="86" t="str">
        <f t="shared" si="88"/>
        <v>80-84|46</v>
      </c>
      <c r="AF689" s="86">
        <v>13</v>
      </c>
      <c r="AG689" s="86" t="s">
        <v>53</v>
      </c>
      <c r="AQ689" s="87" t="s">
        <v>72</v>
      </c>
      <c r="AR689" s="86">
        <v>13</v>
      </c>
      <c r="AS689" s="86" t="str">
        <f t="shared" si="89"/>
        <v>80-84|13</v>
      </c>
      <c r="AT689" s="86">
        <v>8</v>
      </c>
      <c r="AU689" s="86" t="s">
        <v>48</v>
      </c>
      <c r="BE689" s="87" t="s">
        <v>66</v>
      </c>
      <c r="BF689" s="86">
        <v>4</v>
      </c>
      <c r="BG689" s="86" t="str">
        <f t="shared" si="90"/>
        <v>35-44|4</v>
      </c>
      <c r="BH689" s="86">
        <v>1</v>
      </c>
      <c r="BI689" s="86" t="s">
        <v>41</v>
      </c>
    </row>
    <row r="690" spans="1:61">
      <c r="A690" s="87" t="s">
        <v>71</v>
      </c>
      <c r="B690" s="86">
        <v>15</v>
      </c>
      <c r="C690" s="86" t="str">
        <f t="shared" si="87"/>
        <v>75-79|15</v>
      </c>
      <c r="D690" s="86">
        <v>6</v>
      </c>
      <c r="E690" s="86" t="s">
        <v>46</v>
      </c>
      <c r="AC690" s="87" t="s">
        <v>72</v>
      </c>
      <c r="AD690" s="86">
        <v>47</v>
      </c>
      <c r="AE690" s="86" t="str">
        <f t="shared" si="88"/>
        <v>80-84|47</v>
      </c>
      <c r="AF690" s="86">
        <v>13</v>
      </c>
      <c r="AG690" s="86" t="s">
        <v>53</v>
      </c>
      <c r="AQ690" s="87" t="s">
        <v>72</v>
      </c>
      <c r="AR690" s="86">
        <v>14</v>
      </c>
      <c r="AS690" s="86" t="str">
        <f t="shared" si="89"/>
        <v>80-84|14</v>
      </c>
      <c r="AT690" s="86">
        <v>8</v>
      </c>
      <c r="AU690" s="86" t="s">
        <v>48</v>
      </c>
      <c r="BE690" s="87" t="s">
        <v>66</v>
      </c>
      <c r="BF690" s="86">
        <v>5</v>
      </c>
      <c r="BG690" s="86" t="str">
        <f t="shared" si="90"/>
        <v>35-44|5</v>
      </c>
      <c r="BH690" s="86">
        <v>1</v>
      </c>
      <c r="BI690" s="86" t="s">
        <v>41</v>
      </c>
    </row>
    <row r="691" spans="1:61">
      <c r="A691" s="87" t="s">
        <v>71</v>
      </c>
      <c r="B691" s="86">
        <v>16</v>
      </c>
      <c r="C691" s="86" t="str">
        <f t="shared" si="87"/>
        <v>75-79|16</v>
      </c>
      <c r="D691" s="86">
        <v>6</v>
      </c>
      <c r="E691" s="86" t="s">
        <v>46</v>
      </c>
      <c r="AC691" s="87" t="s">
        <v>72</v>
      </c>
      <c r="AD691" s="86">
        <v>48</v>
      </c>
      <c r="AE691" s="86" t="str">
        <f t="shared" si="88"/>
        <v>80-84|48</v>
      </c>
      <c r="AF691" s="86">
        <v>14</v>
      </c>
      <c r="AG691" s="86" t="s">
        <v>54</v>
      </c>
      <c r="AQ691" s="87" t="s">
        <v>72</v>
      </c>
      <c r="AR691" s="86">
        <v>15</v>
      </c>
      <c r="AS691" s="86" t="str">
        <f t="shared" si="89"/>
        <v>80-84|15</v>
      </c>
      <c r="AT691" s="86">
        <v>9</v>
      </c>
      <c r="AU691" s="86" t="s">
        <v>49</v>
      </c>
      <c r="BE691" s="87" t="s">
        <v>66</v>
      </c>
      <c r="BF691" s="86">
        <v>6</v>
      </c>
      <c r="BG691" s="86" t="str">
        <f t="shared" si="90"/>
        <v>35-44|6</v>
      </c>
      <c r="BH691" s="86">
        <v>1</v>
      </c>
      <c r="BI691" s="86" t="s">
        <v>41</v>
      </c>
    </row>
    <row r="692" spans="1:61">
      <c r="A692" s="87" t="s">
        <v>71</v>
      </c>
      <c r="B692" s="86">
        <v>17</v>
      </c>
      <c r="C692" s="86" t="str">
        <f t="shared" si="87"/>
        <v>75-79|17</v>
      </c>
      <c r="D692" s="86">
        <v>7</v>
      </c>
      <c r="E692" s="86" t="s">
        <v>47</v>
      </c>
      <c r="AC692" s="87" t="s">
        <v>72</v>
      </c>
      <c r="AD692" s="86">
        <v>49</v>
      </c>
      <c r="AE692" s="86" t="str">
        <f t="shared" si="88"/>
        <v>80-84|49</v>
      </c>
      <c r="AF692" s="86">
        <v>14</v>
      </c>
      <c r="AG692" s="86" t="s">
        <v>54</v>
      </c>
      <c r="AQ692" s="87" t="s">
        <v>72</v>
      </c>
      <c r="AR692" s="86">
        <v>16</v>
      </c>
      <c r="AS692" s="86" t="str">
        <f t="shared" si="89"/>
        <v>80-84|16</v>
      </c>
      <c r="AT692" s="86">
        <v>9</v>
      </c>
      <c r="AU692" s="86" t="s">
        <v>49</v>
      </c>
      <c r="BE692" s="87" t="s">
        <v>66</v>
      </c>
      <c r="BF692" s="86">
        <v>7</v>
      </c>
      <c r="BG692" s="86" t="str">
        <f t="shared" si="90"/>
        <v>35-44|7</v>
      </c>
      <c r="BH692" s="86">
        <v>1</v>
      </c>
      <c r="BI692" s="86" t="s">
        <v>41</v>
      </c>
    </row>
    <row r="693" spans="1:61">
      <c r="A693" s="87" t="s">
        <v>71</v>
      </c>
      <c r="B693" s="86">
        <v>18</v>
      </c>
      <c r="C693" s="86" t="str">
        <f t="shared" si="87"/>
        <v>75-79|18</v>
      </c>
      <c r="D693" s="86">
        <v>7</v>
      </c>
      <c r="E693" s="86" t="s">
        <v>47</v>
      </c>
      <c r="AC693" s="87" t="s">
        <v>72</v>
      </c>
      <c r="AD693" s="86">
        <v>50</v>
      </c>
      <c r="AE693" s="86" t="str">
        <f t="shared" si="88"/>
        <v>80-84|50</v>
      </c>
      <c r="AF693" s="86">
        <v>14</v>
      </c>
      <c r="AG693" s="86" t="s">
        <v>54</v>
      </c>
      <c r="AQ693" s="87" t="s">
        <v>72</v>
      </c>
      <c r="AR693" s="86">
        <v>17</v>
      </c>
      <c r="AS693" s="86" t="str">
        <f t="shared" si="89"/>
        <v>80-84|17</v>
      </c>
      <c r="AT693" s="86">
        <v>10</v>
      </c>
      <c r="AU693" s="86" t="s">
        <v>50</v>
      </c>
      <c r="BE693" s="87" t="s">
        <v>66</v>
      </c>
      <c r="BF693" s="86">
        <v>8</v>
      </c>
      <c r="BG693" s="86" t="str">
        <f t="shared" si="90"/>
        <v>35-44|8</v>
      </c>
      <c r="BH693" s="86">
        <v>1</v>
      </c>
      <c r="BI693" s="86" t="s">
        <v>41</v>
      </c>
    </row>
    <row r="694" spans="1:61">
      <c r="A694" s="87" t="s">
        <v>71</v>
      </c>
      <c r="B694" s="86">
        <v>19</v>
      </c>
      <c r="C694" s="86" t="str">
        <f t="shared" si="87"/>
        <v>75-79|19</v>
      </c>
      <c r="D694" s="86">
        <v>7</v>
      </c>
      <c r="E694" s="86" t="s">
        <v>47</v>
      </c>
      <c r="AC694" s="87" t="s">
        <v>72</v>
      </c>
      <c r="AD694" s="86">
        <v>51</v>
      </c>
      <c r="AE694" s="86" t="str">
        <f t="shared" si="88"/>
        <v>80-84|51</v>
      </c>
      <c r="AF694" s="86">
        <v>15</v>
      </c>
      <c r="AG694" s="86" t="s">
        <v>55</v>
      </c>
      <c r="AQ694" s="87" t="s">
        <v>72</v>
      </c>
      <c r="AR694" s="86">
        <v>18</v>
      </c>
      <c r="AS694" s="86" t="str">
        <f t="shared" si="89"/>
        <v>80-84|18</v>
      </c>
      <c r="AT694" s="86">
        <v>10</v>
      </c>
      <c r="AU694" s="86" t="s">
        <v>50</v>
      </c>
      <c r="BE694" s="87" t="s">
        <v>66</v>
      </c>
      <c r="BF694" s="86">
        <v>9</v>
      </c>
      <c r="BG694" s="86" t="str">
        <f t="shared" si="90"/>
        <v>35-44|9</v>
      </c>
      <c r="BH694" s="86">
        <v>1</v>
      </c>
      <c r="BI694" s="86" t="s">
        <v>41</v>
      </c>
    </row>
    <row r="695" spans="1:61">
      <c r="A695" s="87" t="s">
        <v>71</v>
      </c>
      <c r="B695" s="86">
        <v>20</v>
      </c>
      <c r="C695" s="86" t="str">
        <f t="shared" si="87"/>
        <v>75-79|20</v>
      </c>
      <c r="D695" s="86">
        <v>8</v>
      </c>
      <c r="E695" s="86" t="s">
        <v>48</v>
      </c>
      <c r="AC695" s="87" t="s">
        <v>72</v>
      </c>
      <c r="AD695" s="86">
        <v>52</v>
      </c>
      <c r="AE695" s="86" t="str">
        <f t="shared" si="88"/>
        <v>80-84|52</v>
      </c>
      <c r="AF695" s="86">
        <v>15</v>
      </c>
      <c r="AG695" s="86" t="s">
        <v>55</v>
      </c>
      <c r="AQ695" s="87" t="s">
        <v>72</v>
      </c>
      <c r="AR695" s="86">
        <v>19</v>
      </c>
      <c r="AS695" s="86" t="str">
        <f t="shared" si="89"/>
        <v>80-84|19</v>
      </c>
      <c r="AT695" s="86">
        <v>11</v>
      </c>
      <c r="AU695" s="86" t="s">
        <v>51</v>
      </c>
      <c r="BE695" s="87" t="s">
        <v>66</v>
      </c>
      <c r="BF695" s="86">
        <v>10</v>
      </c>
      <c r="BG695" s="86" t="str">
        <f t="shared" si="90"/>
        <v>35-44|10</v>
      </c>
      <c r="BH695" s="86">
        <v>1</v>
      </c>
      <c r="BI695" s="86" t="s">
        <v>41</v>
      </c>
    </row>
    <row r="696" spans="1:61">
      <c r="A696" s="87" t="s">
        <v>71</v>
      </c>
      <c r="B696" s="86">
        <v>21</v>
      </c>
      <c r="C696" s="86" t="str">
        <f t="shared" si="87"/>
        <v>75-79|21</v>
      </c>
      <c r="D696" s="86">
        <v>8</v>
      </c>
      <c r="E696" s="86" t="s">
        <v>48</v>
      </c>
      <c r="AC696" s="87" t="s">
        <v>72</v>
      </c>
      <c r="AD696" s="86">
        <v>53</v>
      </c>
      <c r="AE696" s="86" t="str">
        <f t="shared" si="88"/>
        <v>80-84|53</v>
      </c>
      <c r="AF696" s="86">
        <v>16</v>
      </c>
      <c r="AG696" s="86" t="s">
        <v>56</v>
      </c>
      <c r="AQ696" s="87" t="s">
        <v>72</v>
      </c>
      <c r="AR696" s="86">
        <v>20</v>
      </c>
      <c r="AS696" s="86" t="str">
        <f t="shared" si="89"/>
        <v>80-84|20</v>
      </c>
      <c r="AT696" s="86">
        <v>11</v>
      </c>
      <c r="AU696" s="86" t="s">
        <v>51</v>
      </c>
      <c r="BE696" s="87" t="s">
        <v>66</v>
      </c>
      <c r="BF696" s="86">
        <v>11</v>
      </c>
      <c r="BG696" s="86" t="str">
        <f t="shared" si="90"/>
        <v>35-44|11</v>
      </c>
      <c r="BH696" s="86">
        <v>1</v>
      </c>
      <c r="BI696" s="86" t="s">
        <v>41</v>
      </c>
    </row>
    <row r="697" spans="1:61">
      <c r="A697" s="87" t="s">
        <v>71</v>
      </c>
      <c r="B697" s="86">
        <v>22</v>
      </c>
      <c r="C697" s="86" t="str">
        <f t="shared" si="87"/>
        <v>75-79|22</v>
      </c>
      <c r="D697" s="86">
        <v>8</v>
      </c>
      <c r="E697" s="86" t="s">
        <v>48</v>
      </c>
      <c r="AC697" s="87" t="s">
        <v>72</v>
      </c>
      <c r="AD697" s="86">
        <v>54</v>
      </c>
      <c r="AE697" s="86" t="str">
        <f t="shared" si="88"/>
        <v>80-84|54</v>
      </c>
      <c r="AF697" s="86">
        <v>16</v>
      </c>
      <c r="AG697" s="86" t="s">
        <v>56</v>
      </c>
      <c r="AQ697" s="87" t="s">
        <v>72</v>
      </c>
      <c r="AR697" s="86">
        <v>21</v>
      </c>
      <c r="AS697" s="86" t="str">
        <f t="shared" si="89"/>
        <v>80-84|21</v>
      </c>
      <c r="AT697" s="86">
        <v>11</v>
      </c>
      <c r="AU697" s="86" t="s">
        <v>51</v>
      </c>
      <c r="BE697" s="87" t="s">
        <v>66</v>
      </c>
      <c r="BF697" s="86">
        <v>12</v>
      </c>
      <c r="BG697" s="86" t="str">
        <f t="shared" si="90"/>
        <v>35-44|12</v>
      </c>
      <c r="BH697" s="86">
        <v>1</v>
      </c>
      <c r="BI697" s="86" t="s">
        <v>41</v>
      </c>
    </row>
    <row r="698" spans="1:61">
      <c r="A698" s="87" t="s">
        <v>71</v>
      </c>
      <c r="B698" s="86">
        <v>23</v>
      </c>
      <c r="C698" s="86" t="str">
        <f t="shared" si="87"/>
        <v>75-79|23</v>
      </c>
      <c r="D698" s="86">
        <v>9</v>
      </c>
      <c r="E698" s="86" t="s">
        <v>49</v>
      </c>
      <c r="AC698" s="87" t="s">
        <v>72</v>
      </c>
      <c r="AD698" s="86">
        <v>55</v>
      </c>
      <c r="AE698" s="86" t="str">
        <f t="shared" si="88"/>
        <v>80-84|55</v>
      </c>
      <c r="AF698" s="86">
        <v>17</v>
      </c>
      <c r="AG698" s="86" t="s">
        <v>57</v>
      </c>
      <c r="AQ698" s="87" t="s">
        <v>72</v>
      </c>
      <c r="AR698" s="86">
        <v>22</v>
      </c>
      <c r="AS698" s="86" t="str">
        <f t="shared" si="89"/>
        <v>80-84|22</v>
      </c>
      <c r="AT698" s="86">
        <v>12</v>
      </c>
      <c r="AU698" s="86" t="s">
        <v>52</v>
      </c>
      <c r="BE698" s="87" t="s">
        <v>66</v>
      </c>
      <c r="BF698" s="86">
        <v>13</v>
      </c>
      <c r="BG698" s="86" t="str">
        <f t="shared" si="90"/>
        <v>35-44|13</v>
      </c>
      <c r="BH698" s="86">
        <v>1</v>
      </c>
      <c r="BI698" s="86" t="s">
        <v>41</v>
      </c>
    </row>
    <row r="699" spans="1:61">
      <c r="A699" s="87" t="s">
        <v>71</v>
      </c>
      <c r="B699" s="86">
        <v>24</v>
      </c>
      <c r="C699" s="86" t="str">
        <f t="shared" si="87"/>
        <v>75-79|24</v>
      </c>
      <c r="D699" s="86">
        <v>9</v>
      </c>
      <c r="E699" s="86" t="s">
        <v>49</v>
      </c>
      <c r="AC699" s="87" t="s">
        <v>72</v>
      </c>
      <c r="AD699" s="86">
        <v>56</v>
      </c>
      <c r="AE699" s="86" t="str">
        <f t="shared" si="88"/>
        <v>80-84|56</v>
      </c>
      <c r="AF699" s="86">
        <v>18</v>
      </c>
      <c r="AG699" s="86" t="s">
        <v>58</v>
      </c>
      <c r="AQ699" s="87" t="s">
        <v>72</v>
      </c>
      <c r="AR699" s="86">
        <v>23</v>
      </c>
      <c r="AS699" s="86" t="str">
        <f t="shared" si="89"/>
        <v>80-84|23</v>
      </c>
      <c r="AT699" s="86">
        <v>12</v>
      </c>
      <c r="AU699" s="86" t="s">
        <v>52</v>
      </c>
      <c r="BE699" s="87" t="s">
        <v>66</v>
      </c>
      <c r="BF699" s="86">
        <v>14</v>
      </c>
      <c r="BG699" s="86" t="str">
        <f t="shared" si="90"/>
        <v>35-44|14</v>
      </c>
      <c r="BH699" s="86">
        <v>1</v>
      </c>
      <c r="BI699" s="86" t="s">
        <v>41</v>
      </c>
    </row>
    <row r="700" spans="1:61">
      <c r="A700" s="87" t="s">
        <v>71</v>
      </c>
      <c r="B700" s="86">
        <v>25</v>
      </c>
      <c r="C700" s="86" t="str">
        <f t="shared" si="87"/>
        <v>75-79|25</v>
      </c>
      <c r="D700" s="86">
        <v>9</v>
      </c>
      <c r="E700" s="86" t="s">
        <v>49</v>
      </c>
      <c r="AC700" s="87" t="s">
        <v>72</v>
      </c>
      <c r="AD700" s="86">
        <v>57</v>
      </c>
      <c r="AE700" s="86" t="str">
        <f t="shared" si="88"/>
        <v>80-84|57</v>
      </c>
      <c r="AF700" s="86">
        <v>19</v>
      </c>
      <c r="AG700" s="86" t="s">
        <v>59</v>
      </c>
      <c r="AQ700" s="87" t="s">
        <v>72</v>
      </c>
      <c r="AR700" s="86">
        <v>24</v>
      </c>
      <c r="AS700" s="86" t="str">
        <f t="shared" si="89"/>
        <v>80-84|24</v>
      </c>
      <c r="AT700" s="86">
        <v>13</v>
      </c>
      <c r="AU700" s="86" t="s">
        <v>53</v>
      </c>
      <c r="BE700" s="87" t="s">
        <v>66</v>
      </c>
      <c r="BF700" s="86">
        <v>15</v>
      </c>
      <c r="BG700" s="86" t="str">
        <f t="shared" si="90"/>
        <v>35-44|15</v>
      </c>
      <c r="BH700" s="86">
        <v>1</v>
      </c>
      <c r="BI700" s="86" t="s">
        <v>41</v>
      </c>
    </row>
    <row r="701" spans="1:61">
      <c r="A701" s="87" t="s">
        <v>71</v>
      </c>
      <c r="B701" s="86">
        <v>26</v>
      </c>
      <c r="C701" s="86" t="str">
        <f t="shared" si="87"/>
        <v>75-79|26</v>
      </c>
      <c r="D701" s="86">
        <v>9</v>
      </c>
      <c r="E701" s="86" t="s">
        <v>49</v>
      </c>
      <c r="AC701" s="93" t="s">
        <v>73</v>
      </c>
      <c r="AD701" s="86">
        <v>0</v>
      </c>
      <c r="AE701" s="86" t="str">
        <f t="shared" si="88"/>
        <v>85-90|0</v>
      </c>
      <c r="AF701" s="86">
        <v>1</v>
      </c>
      <c r="AG701" s="86" t="s">
        <v>41</v>
      </c>
      <c r="AQ701" s="87" t="s">
        <v>72</v>
      </c>
      <c r="AR701" s="86">
        <v>25</v>
      </c>
      <c r="AS701" s="86" t="str">
        <f t="shared" si="89"/>
        <v>80-84|25</v>
      </c>
      <c r="AT701" s="86">
        <v>13</v>
      </c>
      <c r="AU701" s="86" t="s">
        <v>53</v>
      </c>
      <c r="BE701" s="87" t="s">
        <v>66</v>
      </c>
      <c r="BF701" s="86">
        <v>16</v>
      </c>
      <c r="BG701" s="86" t="str">
        <f t="shared" si="90"/>
        <v>35-44|16</v>
      </c>
      <c r="BH701" s="86">
        <v>1</v>
      </c>
      <c r="BI701" s="86" t="s">
        <v>41</v>
      </c>
    </row>
    <row r="702" spans="1:61">
      <c r="A702" s="87" t="s">
        <v>71</v>
      </c>
      <c r="B702" s="86">
        <v>27</v>
      </c>
      <c r="C702" s="86" t="str">
        <f t="shared" si="87"/>
        <v>75-79|27</v>
      </c>
      <c r="D702" s="86">
        <v>10</v>
      </c>
      <c r="E702" s="86" t="s">
        <v>50</v>
      </c>
      <c r="AC702" s="87" t="s">
        <v>73</v>
      </c>
      <c r="AD702" s="86">
        <v>1</v>
      </c>
      <c r="AE702" s="86" t="str">
        <f t="shared" si="88"/>
        <v>85-90|1</v>
      </c>
      <c r="AF702" s="86">
        <v>2</v>
      </c>
      <c r="AG702" s="86" t="s">
        <v>42</v>
      </c>
      <c r="AQ702" s="87" t="s">
        <v>72</v>
      </c>
      <c r="AR702" s="86">
        <v>26</v>
      </c>
      <c r="AS702" s="86" t="str">
        <f t="shared" si="89"/>
        <v>80-84|26</v>
      </c>
      <c r="AT702" s="86">
        <v>13</v>
      </c>
      <c r="AU702" s="86" t="s">
        <v>53</v>
      </c>
      <c r="BE702" s="87" t="s">
        <v>66</v>
      </c>
      <c r="BF702" s="86">
        <v>17</v>
      </c>
      <c r="BG702" s="86" t="str">
        <f t="shared" si="90"/>
        <v>35-44|17</v>
      </c>
      <c r="BH702" s="86">
        <v>1</v>
      </c>
      <c r="BI702" s="86" t="s">
        <v>41</v>
      </c>
    </row>
    <row r="703" spans="1:61">
      <c r="A703" s="87" t="s">
        <v>71</v>
      </c>
      <c r="B703" s="86">
        <v>28</v>
      </c>
      <c r="C703" s="86" t="str">
        <f t="shared" si="87"/>
        <v>75-79|28</v>
      </c>
      <c r="D703" s="86">
        <v>10</v>
      </c>
      <c r="E703" s="86" t="s">
        <v>50</v>
      </c>
      <c r="AC703" s="87" t="s">
        <v>73</v>
      </c>
      <c r="AD703" s="86">
        <v>2</v>
      </c>
      <c r="AE703" s="86" t="str">
        <f t="shared" si="88"/>
        <v>85-90|2</v>
      </c>
      <c r="AF703" s="86">
        <v>2</v>
      </c>
      <c r="AG703" s="86" t="s">
        <v>42</v>
      </c>
      <c r="AQ703" s="87" t="s">
        <v>72</v>
      </c>
      <c r="AR703" s="86">
        <v>27</v>
      </c>
      <c r="AS703" s="86" t="str">
        <f t="shared" si="89"/>
        <v>80-84|27</v>
      </c>
      <c r="AT703" s="86">
        <v>14</v>
      </c>
      <c r="AU703" s="86" t="s">
        <v>54</v>
      </c>
      <c r="BE703" s="87" t="s">
        <v>66</v>
      </c>
      <c r="BF703" s="86">
        <v>18</v>
      </c>
      <c r="BG703" s="86" t="str">
        <f t="shared" si="90"/>
        <v>35-44|18</v>
      </c>
      <c r="BH703" s="86">
        <v>1</v>
      </c>
      <c r="BI703" s="86" t="s">
        <v>41</v>
      </c>
    </row>
    <row r="704" spans="1:61">
      <c r="A704" s="87" t="s">
        <v>71</v>
      </c>
      <c r="B704" s="86">
        <v>29</v>
      </c>
      <c r="C704" s="86" t="str">
        <f t="shared" si="87"/>
        <v>75-79|29</v>
      </c>
      <c r="D704" s="86">
        <v>10</v>
      </c>
      <c r="E704" s="86" t="s">
        <v>50</v>
      </c>
      <c r="AC704" s="87" t="s">
        <v>73</v>
      </c>
      <c r="AD704" s="86">
        <v>3</v>
      </c>
      <c r="AE704" s="86" t="str">
        <f t="shared" si="88"/>
        <v>85-90|3</v>
      </c>
      <c r="AF704" s="86">
        <v>3</v>
      </c>
      <c r="AG704" s="86" t="s">
        <v>43</v>
      </c>
      <c r="AQ704" s="87" t="s">
        <v>72</v>
      </c>
      <c r="AR704" s="86">
        <v>28</v>
      </c>
      <c r="AS704" s="86" t="str">
        <f t="shared" si="89"/>
        <v>80-84|28</v>
      </c>
      <c r="AT704" s="86">
        <v>14</v>
      </c>
      <c r="AU704" s="86" t="s">
        <v>54</v>
      </c>
      <c r="BE704" s="87" t="s">
        <v>66</v>
      </c>
      <c r="BF704" s="86">
        <v>19</v>
      </c>
      <c r="BG704" s="86" t="str">
        <f t="shared" si="90"/>
        <v>35-44|19</v>
      </c>
      <c r="BH704" s="86">
        <v>1</v>
      </c>
      <c r="BI704" s="86" t="s">
        <v>41</v>
      </c>
    </row>
    <row r="705" spans="1:61">
      <c r="A705" s="87" t="s">
        <v>71</v>
      </c>
      <c r="B705" s="86">
        <v>30</v>
      </c>
      <c r="C705" s="86" t="str">
        <f t="shared" si="87"/>
        <v>75-79|30</v>
      </c>
      <c r="D705" s="86">
        <v>11</v>
      </c>
      <c r="E705" s="86" t="s">
        <v>51</v>
      </c>
      <c r="AC705" s="87" t="s">
        <v>73</v>
      </c>
      <c r="AD705" s="86">
        <v>4</v>
      </c>
      <c r="AE705" s="86" t="str">
        <f t="shared" si="88"/>
        <v>85-90|4</v>
      </c>
      <c r="AF705" s="86">
        <v>3</v>
      </c>
      <c r="AG705" s="86" t="s">
        <v>43</v>
      </c>
      <c r="AQ705" s="87" t="s">
        <v>72</v>
      </c>
      <c r="AR705" s="86">
        <v>29</v>
      </c>
      <c r="AS705" s="86" t="str">
        <f t="shared" si="89"/>
        <v>80-84|29</v>
      </c>
      <c r="AT705" s="86">
        <v>15</v>
      </c>
      <c r="AU705" s="86" t="s">
        <v>55</v>
      </c>
      <c r="BE705" s="87" t="s">
        <v>66</v>
      </c>
      <c r="BF705" s="86">
        <v>20</v>
      </c>
      <c r="BG705" s="86" t="str">
        <f t="shared" si="90"/>
        <v>35-44|20</v>
      </c>
      <c r="BH705" s="86">
        <v>1</v>
      </c>
      <c r="BI705" s="86" t="s">
        <v>41</v>
      </c>
    </row>
    <row r="706" spans="1:61">
      <c r="A706" s="87" t="s">
        <v>71</v>
      </c>
      <c r="B706" s="86">
        <v>31</v>
      </c>
      <c r="C706" s="86" t="str">
        <f t="shared" si="87"/>
        <v>75-79|31</v>
      </c>
      <c r="D706" s="86">
        <v>11</v>
      </c>
      <c r="E706" s="86" t="s">
        <v>51</v>
      </c>
      <c r="AC706" s="87" t="s">
        <v>73</v>
      </c>
      <c r="AD706" s="86">
        <v>5</v>
      </c>
      <c r="AE706" s="86" t="str">
        <f t="shared" si="88"/>
        <v>85-90|5</v>
      </c>
      <c r="AF706" s="86">
        <v>3</v>
      </c>
      <c r="AG706" s="86" t="s">
        <v>43</v>
      </c>
      <c r="AQ706" s="87" t="s">
        <v>72</v>
      </c>
      <c r="AR706" s="86">
        <v>30</v>
      </c>
      <c r="AS706" s="86" t="str">
        <f t="shared" si="89"/>
        <v>80-84|30</v>
      </c>
      <c r="AT706" s="86">
        <v>15</v>
      </c>
      <c r="AU706" s="86" t="s">
        <v>55</v>
      </c>
      <c r="BE706" s="87" t="s">
        <v>66</v>
      </c>
      <c r="BF706" s="86">
        <v>21</v>
      </c>
      <c r="BG706" s="86" t="str">
        <f t="shared" si="90"/>
        <v>35-44|21</v>
      </c>
      <c r="BH706" s="86">
        <v>1</v>
      </c>
      <c r="BI706" s="86" t="s">
        <v>41</v>
      </c>
    </row>
    <row r="707" spans="1:61">
      <c r="A707" s="87" t="s">
        <v>71</v>
      </c>
      <c r="B707" s="86">
        <v>32</v>
      </c>
      <c r="C707" s="86" t="str">
        <f t="shared" si="87"/>
        <v>75-79|32</v>
      </c>
      <c r="D707" s="86">
        <v>11</v>
      </c>
      <c r="E707" s="86" t="s">
        <v>51</v>
      </c>
      <c r="AC707" s="87" t="s">
        <v>73</v>
      </c>
      <c r="AD707" s="86">
        <v>6</v>
      </c>
      <c r="AE707" s="86" t="str">
        <f t="shared" si="88"/>
        <v>85-90|6</v>
      </c>
      <c r="AF707" s="86">
        <v>4</v>
      </c>
      <c r="AG707" s="86" t="s">
        <v>44</v>
      </c>
      <c r="AQ707" s="87" t="s">
        <v>72</v>
      </c>
      <c r="AR707" s="86">
        <v>31</v>
      </c>
      <c r="AS707" s="86" t="str">
        <f t="shared" si="89"/>
        <v>80-84|31</v>
      </c>
      <c r="AT707" s="86">
        <v>16</v>
      </c>
      <c r="AU707" s="86" t="s">
        <v>56</v>
      </c>
      <c r="BE707" s="87" t="s">
        <v>66</v>
      </c>
      <c r="BF707" s="86">
        <v>22</v>
      </c>
      <c r="BG707" s="86" t="str">
        <f t="shared" si="90"/>
        <v>35-44|22</v>
      </c>
      <c r="BH707" s="86">
        <v>2</v>
      </c>
      <c r="BI707" s="89" t="s">
        <v>42</v>
      </c>
    </row>
    <row r="708" spans="1:61">
      <c r="A708" s="87" t="s">
        <v>71</v>
      </c>
      <c r="B708" s="86">
        <v>33</v>
      </c>
      <c r="C708" s="86" t="str">
        <f t="shared" si="87"/>
        <v>75-79|33</v>
      </c>
      <c r="D708" s="86">
        <v>11</v>
      </c>
      <c r="E708" s="86" t="s">
        <v>51</v>
      </c>
      <c r="AC708" s="87" t="s">
        <v>73</v>
      </c>
      <c r="AD708" s="86">
        <v>7</v>
      </c>
      <c r="AE708" s="86" t="str">
        <f t="shared" si="88"/>
        <v>85-90|7</v>
      </c>
      <c r="AF708" s="86">
        <v>4</v>
      </c>
      <c r="AG708" s="86" t="s">
        <v>44</v>
      </c>
      <c r="AQ708" s="87" t="s">
        <v>72</v>
      </c>
      <c r="AR708" s="86">
        <v>32</v>
      </c>
      <c r="AS708" s="86" t="str">
        <f t="shared" si="89"/>
        <v>80-84|32</v>
      </c>
      <c r="AT708" s="86">
        <v>16</v>
      </c>
      <c r="AU708" s="86" t="s">
        <v>56</v>
      </c>
      <c r="BE708" s="87" t="s">
        <v>66</v>
      </c>
      <c r="BF708" s="86">
        <v>23</v>
      </c>
      <c r="BG708" s="86" t="str">
        <f t="shared" si="90"/>
        <v>35-44|23</v>
      </c>
      <c r="BH708" s="86">
        <v>2</v>
      </c>
      <c r="BI708" s="89" t="s">
        <v>42</v>
      </c>
    </row>
    <row r="709" spans="1:61">
      <c r="A709" s="87" t="s">
        <v>71</v>
      </c>
      <c r="B709" s="86">
        <v>34</v>
      </c>
      <c r="C709" s="86" t="str">
        <f t="shared" si="87"/>
        <v>75-79|34</v>
      </c>
      <c r="D709" s="86">
        <v>12</v>
      </c>
      <c r="E709" s="86" t="s">
        <v>52</v>
      </c>
      <c r="AC709" s="87" t="s">
        <v>73</v>
      </c>
      <c r="AD709" s="86">
        <v>8</v>
      </c>
      <c r="AE709" s="86" t="str">
        <f t="shared" si="88"/>
        <v>85-90|8</v>
      </c>
      <c r="AF709" s="86">
        <v>4</v>
      </c>
      <c r="AG709" s="86" t="s">
        <v>44</v>
      </c>
      <c r="AQ709" s="87" t="s">
        <v>72</v>
      </c>
      <c r="AR709" s="86">
        <v>33</v>
      </c>
      <c r="AS709" s="86" t="str">
        <f t="shared" si="89"/>
        <v>80-84|33</v>
      </c>
      <c r="AT709" s="86">
        <v>17</v>
      </c>
      <c r="AU709" s="86" t="s">
        <v>57</v>
      </c>
      <c r="BE709" s="87" t="s">
        <v>66</v>
      </c>
      <c r="BF709" s="86">
        <v>24</v>
      </c>
      <c r="BG709" s="86" t="str">
        <f t="shared" si="90"/>
        <v>35-44|24</v>
      </c>
      <c r="BH709" s="86">
        <v>2</v>
      </c>
      <c r="BI709" s="89" t="s">
        <v>42</v>
      </c>
    </row>
    <row r="710" spans="1:61">
      <c r="A710" s="87" t="s">
        <v>71</v>
      </c>
      <c r="B710" s="86">
        <v>35</v>
      </c>
      <c r="C710" s="86" t="str">
        <f t="shared" ref="C710:C773" si="91">A710&amp;"|"&amp;B710</f>
        <v>75-79|35</v>
      </c>
      <c r="D710" s="86">
        <v>12</v>
      </c>
      <c r="E710" s="86" t="s">
        <v>52</v>
      </c>
      <c r="AC710" s="87" t="s">
        <v>73</v>
      </c>
      <c r="AD710" s="86">
        <v>9</v>
      </c>
      <c r="AE710" s="86" t="str">
        <f t="shared" ref="AE710:AE758" si="92">AC710&amp;"|"&amp;AD710</f>
        <v>85-90|9</v>
      </c>
      <c r="AF710" s="86">
        <v>4</v>
      </c>
      <c r="AG710" s="86" t="s">
        <v>44</v>
      </c>
      <c r="AQ710" s="87" t="s">
        <v>72</v>
      </c>
      <c r="AR710" s="86">
        <v>34</v>
      </c>
      <c r="AS710" s="86" t="str">
        <f t="shared" ref="AS710:AS773" si="93">AQ710&amp;"|"&amp;AR710</f>
        <v>80-84|34</v>
      </c>
      <c r="AT710" s="86">
        <v>17</v>
      </c>
      <c r="AU710" s="86" t="s">
        <v>57</v>
      </c>
      <c r="BE710" s="87" t="s">
        <v>66</v>
      </c>
      <c r="BF710" s="86">
        <v>25</v>
      </c>
      <c r="BG710" s="86" t="str">
        <f t="shared" ref="BG710:BG773" si="94">BE710&amp;"|"&amp;BF710</f>
        <v>35-44|25</v>
      </c>
      <c r="BH710" s="86">
        <v>2</v>
      </c>
      <c r="BI710" s="89" t="s">
        <v>42</v>
      </c>
    </row>
    <row r="711" spans="1:61">
      <c r="A711" s="87" t="s">
        <v>71</v>
      </c>
      <c r="B711" s="86">
        <v>36</v>
      </c>
      <c r="C711" s="86" t="str">
        <f t="shared" si="91"/>
        <v>75-79|36</v>
      </c>
      <c r="D711" s="86">
        <v>12</v>
      </c>
      <c r="E711" s="86" t="s">
        <v>52</v>
      </c>
      <c r="AC711" s="87" t="s">
        <v>73</v>
      </c>
      <c r="AD711" s="86">
        <v>10</v>
      </c>
      <c r="AE711" s="86" t="str">
        <f t="shared" si="92"/>
        <v>85-90|10</v>
      </c>
      <c r="AF711" s="86">
        <v>5</v>
      </c>
      <c r="AG711" s="89" t="s">
        <v>45</v>
      </c>
      <c r="AQ711" s="87" t="s">
        <v>72</v>
      </c>
      <c r="AR711" s="86">
        <v>35</v>
      </c>
      <c r="AS711" s="86" t="str">
        <f t="shared" si="93"/>
        <v>80-84|35</v>
      </c>
      <c r="AT711" s="86">
        <v>18</v>
      </c>
      <c r="AU711" s="86" t="s">
        <v>58</v>
      </c>
      <c r="BE711" s="87" t="s">
        <v>66</v>
      </c>
      <c r="BF711" s="86">
        <v>26</v>
      </c>
      <c r="BG711" s="86" t="str">
        <f t="shared" si="94"/>
        <v>35-44|26</v>
      </c>
      <c r="BH711" s="86">
        <v>2</v>
      </c>
      <c r="BI711" s="89" t="s">
        <v>42</v>
      </c>
    </row>
    <row r="712" spans="1:61">
      <c r="A712" s="87" t="s">
        <v>71</v>
      </c>
      <c r="B712" s="86">
        <v>37</v>
      </c>
      <c r="C712" s="86" t="str">
        <f t="shared" si="91"/>
        <v>75-79|37</v>
      </c>
      <c r="D712" s="86">
        <v>13</v>
      </c>
      <c r="E712" s="86" t="s">
        <v>53</v>
      </c>
      <c r="AC712" s="87" t="s">
        <v>73</v>
      </c>
      <c r="AD712" s="86">
        <v>11</v>
      </c>
      <c r="AE712" s="86" t="str">
        <f t="shared" si="92"/>
        <v>85-90|11</v>
      </c>
      <c r="AF712" s="86">
        <v>5</v>
      </c>
      <c r="AG712" s="89" t="s">
        <v>45</v>
      </c>
      <c r="AQ712" s="87" t="s">
        <v>72</v>
      </c>
      <c r="AR712" s="86">
        <v>36</v>
      </c>
      <c r="AS712" s="86" t="str">
        <f t="shared" si="93"/>
        <v>80-84|36</v>
      </c>
      <c r="AT712" s="86">
        <v>18</v>
      </c>
      <c r="AU712" s="86" t="s">
        <v>58</v>
      </c>
      <c r="BE712" s="87" t="s">
        <v>66</v>
      </c>
      <c r="BF712" s="86">
        <v>27</v>
      </c>
      <c r="BG712" s="86" t="str">
        <f t="shared" si="94"/>
        <v>35-44|27</v>
      </c>
      <c r="BH712" s="86">
        <v>3</v>
      </c>
      <c r="BI712" s="86" t="s">
        <v>43</v>
      </c>
    </row>
    <row r="713" spans="1:61">
      <c r="A713" s="87" t="s">
        <v>71</v>
      </c>
      <c r="B713" s="86">
        <v>38</v>
      </c>
      <c r="C713" s="86" t="str">
        <f t="shared" si="91"/>
        <v>75-79|38</v>
      </c>
      <c r="D713" s="86">
        <v>13</v>
      </c>
      <c r="E713" s="86" t="s">
        <v>53</v>
      </c>
      <c r="AC713" s="87" t="s">
        <v>73</v>
      </c>
      <c r="AD713" s="86">
        <v>12</v>
      </c>
      <c r="AE713" s="86" t="str">
        <f t="shared" si="92"/>
        <v>85-90|12</v>
      </c>
      <c r="AF713" s="86">
        <v>5</v>
      </c>
      <c r="AG713" s="89" t="s">
        <v>45</v>
      </c>
      <c r="AQ713" s="87" t="s">
        <v>72</v>
      </c>
      <c r="AR713" s="86">
        <v>37</v>
      </c>
      <c r="AS713" s="86" t="str">
        <f t="shared" si="93"/>
        <v>80-84|37</v>
      </c>
      <c r="AT713" s="86">
        <v>19</v>
      </c>
      <c r="AU713" s="89" t="s">
        <v>59</v>
      </c>
      <c r="BE713" s="87" t="s">
        <v>66</v>
      </c>
      <c r="BF713" s="86">
        <v>28</v>
      </c>
      <c r="BG713" s="86" t="str">
        <f t="shared" si="94"/>
        <v>35-44|28</v>
      </c>
      <c r="BH713" s="86">
        <v>3</v>
      </c>
      <c r="BI713" s="86" t="s">
        <v>43</v>
      </c>
    </row>
    <row r="714" spans="1:61">
      <c r="A714" s="87" t="s">
        <v>71</v>
      </c>
      <c r="B714" s="86">
        <v>39</v>
      </c>
      <c r="C714" s="86" t="str">
        <f t="shared" si="91"/>
        <v>75-79|39</v>
      </c>
      <c r="D714" s="86">
        <v>13</v>
      </c>
      <c r="E714" s="86" t="s">
        <v>53</v>
      </c>
      <c r="AC714" s="87" t="s">
        <v>73</v>
      </c>
      <c r="AD714" s="86">
        <v>13</v>
      </c>
      <c r="AE714" s="86" t="str">
        <f t="shared" si="92"/>
        <v>85-90|13</v>
      </c>
      <c r="AF714" s="86">
        <v>5</v>
      </c>
      <c r="AG714" s="89" t="s">
        <v>45</v>
      </c>
      <c r="AQ714" s="87" t="s">
        <v>72</v>
      </c>
      <c r="AR714" s="86">
        <v>38</v>
      </c>
      <c r="AS714" s="86" t="str">
        <f t="shared" si="93"/>
        <v>80-84|38</v>
      </c>
      <c r="AT714" s="86">
        <v>19</v>
      </c>
      <c r="AU714" s="89" t="s">
        <v>59</v>
      </c>
      <c r="BE714" s="87" t="s">
        <v>66</v>
      </c>
      <c r="BF714" s="86">
        <v>29</v>
      </c>
      <c r="BG714" s="86" t="str">
        <f t="shared" si="94"/>
        <v>35-44|29</v>
      </c>
      <c r="BH714" s="86">
        <v>3</v>
      </c>
      <c r="BI714" s="86" t="s">
        <v>43</v>
      </c>
    </row>
    <row r="715" spans="1:61">
      <c r="A715" s="87" t="s">
        <v>71</v>
      </c>
      <c r="B715" s="86">
        <v>40</v>
      </c>
      <c r="C715" s="86" t="str">
        <f t="shared" si="91"/>
        <v>75-79|40</v>
      </c>
      <c r="D715" s="86">
        <v>13</v>
      </c>
      <c r="E715" s="86" t="s">
        <v>53</v>
      </c>
      <c r="AC715" s="87" t="s">
        <v>73</v>
      </c>
      <c r="AD715" s="86">
        <v>14</v>
      </c>
      <c r="AE715" s="86" t="str">
        <f t="shared" si="92"/>
        <v>85-90|14</v>
      </c>
      <c r="AF715" s="86">
        <v>6</v>
      </c>
      <c r="AG715" s="86" t="s">
        <v>46</v>
      </c>
      <c r="AQ715" s="87" t="s">
        <v>72</v>
      </c>
      <c r="AR715" s="86">
        <v>39</v>
      </c>
      <c r="AS715" s="86" t="str">
        <f t="shared" si="93"/>
        <v>80-84|39</v>
      </c>
      <c r="AT715" s="86">
        <v>19</v>
      </c>
      <c r="AU715" s="89" t="s">
        <v>59</v>
      </c>
      <c r="BE715" s="87" t="s">
        <v>66</v>
      </c>
      <c r="BF715" s="86">
        <v>30</v>
      </c>
      <c r="BG715" s="86" t="str">
        <f t="shared" si="94"/>
        <v>35-44|30</v>
      </c>
      <c r="BH715" s="86">
        <v>3</v>
      </c>
      <c r="BI715" s="86" t="s">
        <v>43</v>
      </c>
    </row>
    <row r="716" spans="1:61">
      <c r="A716" s="87" t="s">
        <v>71</v>
      </c>
      <c r="B716" s="86">
        <v>41</v>
      </c>
      <c r="C716" s="86" t="str">
        <f t="shared" si="91"/>
        <v>75-79|41</v>
      </c>
      <c r="D716" s="86">
        <v>14</v>
      </c>
      <c r="E716" s="86" t="s">
        <v>54</v>
      </c>
      <c r="AC716" s="87" t="s">
        <v>73</v>
      </c>
      <c r="AD716" s="86">
        <v>15</v>
      </c>
      <c r="AE716" s="86" t="str">
        <f t="shared" si="92"/>
        <v>85-90|15</v>
      </c>
      <c r="AF716" s="86">
        <v>6</v>
      </c>
      <c r="AG716" s="86" t="s">
        <v>46</v>
      </c>
      <c r="AQ716" s="87" t="s">
        <v>72</v>
      </c>
      <c r="AR716" s="86">
        <v>40</v>
      </c>
      <c r="AS716" s="86" t="str">
        <f t="shared" si="93"/>
        <v>80-84|40</v>
      </c>
      <c r="AT716" s="86">
        <v>19</v>
      </c>
      <c r="AU716" s="89" t="s">
        <v>59</v>
      </c>
      <c r="BE716" s="87" t="s">
        <v>66</v>
      </c>
      <c r="BF716" s="86">
        <v>31</v>
      </c>
      <c r="BG716" s="86" t="str">
        <f t="shared" si="94"/>
        <v>35-44|31</v>
      </c>
      <c r="BH716" s="86">
        <v>3</v>
      </c>
      <c r="BI716" s="86" t="s">
        <v>43</v>
      </c>
    </row>
    <row r="717" spans="1:61">
      <c r="A717" s="87" t="s">
        <v>71</v>
      </c>
      <c r="B717" s="86">
        <v>42</v>
      </c>
      <c r="C717" s="86" t="str">
        <f t="shared" si="91"/>
        <v>75-79|42</v>
      </c>
      <c r="D717" s="86">
        <v>14</v>
      </c>
      <c r="E717" s="86" t="s">
        <v>54</v>
      </c>
      <c r="AC717" s="87" t="s">
        <v>73</v>
      </c>
      <c r="AD717" s="86">
        <v>16</v>
      </c>
      <c r="AE717" s="86" t="str">
        <f t="shared" si="92"/>
        <v>85-90|16</v>
      </c>
      <c r="AF717" s="86">
        <v>6</v>
      </c>
      <c r="AG717" s="86" t="s">
        <v>46</v>
      </c>
      <c r="AQ717" s="87" t="s">
        <v>72</v>
      </c>
      <c r="AR717" s="86">
        <v>41</v>
      </c>
      <c r="AS717" s="86" t="str">
        <f t="shared" si="93"/>
        <v>80-84|41</v>
      </c>
      <c r="AT717" s="86">
        <v>19</v>
      </c>
      <c r="AU717" s="89" t="s">
        <v>59</v>
      </c>
      <c r="BE717" s="87" t="s">
        <v>66</v>
      </c>
      <c r="BF717" s="86">
        <v>32</v>
      </c>
      <c r="BG717" s="86" t="str">
        <f t="shared" si="94"/>
        <v>35-44|32</v>
      </c>
      <c r="BH717" s="86">
        <v>3</v>
      </c>
      <c r="BI717" s="86" t="s">
        <v>43</v>
      </c>
    </row>
    <row r="718" spans="1:61">
      <c r="A718" s="87" t="s">
        <v>71</v>
      </c>
      <c r="B718" s="86">
        <v>43</v>
      </c>
      <c r="C718" s="86" t="str">
        <f t="shared" si="91"/>
        <v>75-79|43</v>
      </c>
      <c r="D718" s="86">
        <v>14</v>
      </c>
      <c r="E718" s="86" t="s">
        <v>54</v>
      </c>
      <c r="AC718" s="87" t="s">
        <v>73</v>
      </c>
      <c r="AD718" s="86">
        <v>17</v>
      </c>
      <c r="AE718" s="86" t="str">
        <f t="shared" si="92"/>
        <v>85-90|17</v>
      </c>
      <c r="AF718" s="86">
        <v>6</v>
      </c>
      <c r="AG718" s="86" t="s">
        <v>46</v>
      </c>
      <c r="AQ718" s="87" t="s">
        <v>72</v>
      </c>
      <c r="AR718" s="86">
        <v>42</v>
      </c>
      <c r="AS718" s="86" t="str">
        <f t="shared" si="93"/>
        <v>80-84|42</v>
      </c>
      <c r="AT718" s="86">
        <v>19</v>
      </c>
      <c r="AU718" s="89" t="s">
        <v>59</v>
      </c>
      <c r="BE718" s="87" t="s">
        <v>66</v>
      </c>
      <c r="BF718" s="86">
        <v>33</v>
      </c>
      <c r="BG718" s="86" t="str">
        <f t="shared" si="94"/>
        <v>35-44|33</v>
      </c>
      <c r="BH718" s="86">
        <v>4</v>
      </c>
      <c r="BI718" s="86" t="s">
        <v>44</v>
      </c>
    </row>
    <row r="719" spans="1:61">
      <c r="A719" s="87" t="s">
        <v>71</v>
      </c>
      <c r="B719" s="86">
        <v>44</v>
      </c>
      <c r="C719" s="86" t="str">
        <f t="shared" si="91"/>
        <v>75-79|44</v>
      </c>
      <c r="D719" s="86">
        <v>14</v>
      </c>
      <c r="E719" s="86" t="s">
        <v>54</v>
      </c>
      <c r="AC719" s="87" t="s">
        <v>73</v>
      </c>
      <c r="AD719" s="86">
        <v>18</v>
      </c>
      <c r="AE719" s="86" t="str">
        <f t="shared" si="92"/>
        <v>85-90|18</v>
      </c>
      <c r="AF719" s="86">
        <v>7</v>
      </c>
      <c r="AG719" s="86" t="s">
        <v>47</v>
      </c>
      <c r="AQ719" s="87" t="s">
        <v>72</v>
      </c>
      <c r="AR719" s="86">
        <v>43</v>
      </c>
      <c r="AS719" s="86" t="str">
        <f t="shared" si="93"/>
        <v>80-84|43</v>
      </c>
      <c r="AT719" s="86">
        <v>19</v>
      </c>
      <c r="AU719" s="89" t="s">
        <v>59</v>
      </c>
      <c r="BE719" s="87" t="s">
        <v>66</v>
      </c>
      <c r="BF719" s="86">
        <v>34</v>
      </c>
      <c r="BG719" s="86" t="str">
        <f t="shared" si="94"/>
        <v>35-44|34</v>
      </c>
      <c r="BH719" s="86">
        <v>4</v>
      </c>
      <c r="BI719" s="86" t="s">
        <v>44</v>
      </c>
    </row>
    <row r="720" spans="1:61">
      <c r="A720" s="87" t="s">
        <v>71</v>
      </c>
      <c r="B720" s="86">
        <v>45</v>
      </c>
      <c r="C720" s="86" t="str">
        <f t="shared" si="91"/>
        <v>75-79|45</v>
      </c>
      <c r="D720" s="86">
        <v>15</v>
      </c>
      <c r="E720" s="86" t="s">
        <v>55</v>
      </c>
      <c r="AC720" s="87" t="s">
        <v>73</v>
      </c>
      <c r="AD720" s="86">
        <v>19</v>
      </c>
      <c r="AE720" s="86" t="str">
        <f t="shared" si="92"/>
        <v>85-90|19</v>
      </c>
      <c r="AF720" s="86">
        <v>7</v>
      </c>
      <c r="AG720" s="86" t="s">
        <v>47</v>
      </c>
      <c r="AQ720" s="87" t="s">
        <v>72</v>
      </c>
      <c r="AR720" s="86">
        <v>44</v>
      </c>
      <c r="AS720" s="86" t="str">
        <f t="shared" si="93"/>
        <v>80-84|44</v>
      </c>
      <c r="AT720" s="86">
        <v>19</v>
      </c>
      <c r="AU720" s="89" t="s">
        <v>59</v>
      </c>
      <c r="BE720" s="87" t="s">
        <v>66</v>
      </c>
      <c r="BF720" s="86">
        <v>35</v>
      </c>
      <c r="BG720" s="86" t="str">
        <f t="shared" si="94"/>
        <v>35-44|35</v>
      </c>
      <c r="BH720" s="86">
        <v>4</v>
      </c>
      <c r="BI720" s="86" t="s">
        <v>44</v>
      </c>
    </row>
    <row r="721" spans="1:61">
      <c r="A721" s="87" t="s">
        <v>71</v>
      </c>
      <c r="B721" s="86">
        <v>46</v>
      </c>
      <c r="C721" s="86" t="str">
        <f t="shared" si="91"/>
        <v>75-79|46</v>
      </c>
      <c r="D721" s="86">
        <v>15</v>
      </c>
      <c r="E721" s="86" t="s">
        <v>55</v>
      </c>
      <c r="AC721" s="87" t="s">
        <v>73</v>
      </c>
      <c r="AD721" s="86">
        <v>20</v>
      </c>
      <c r="AE721" s="86" t="str">
        <f t="shared" si="92"/>
        <v>85-90|20</v>
      </c>
      <c r="AF721" s="86">
        <v>7</v>
      </c>
      <c r="AG721" s="86" t="s">
        <v>47</v>
      </c>
      <c r="AQ721" s="87" t="s">
        <v>72</v>
      </c>
      <c r="AR721" s="86">
        <v>45</v>
      </c>
      <c r="AS721" s="86" t="str">
        <f t="shared" si="93"/>
        <v>80-84|45</v>
      </c>
      <c r="AT721" s="86">
        <v>19</v>
      </c>
      <c r="AU721" s="89" t="s">
        <v>59</v>
      </c>
      <c r="BE721" s="87" t="s">
        <v>66</v>
      </c>
      <c r="BF721" s="86">
        <v>36</v>
      </c>
      <c r="BG721" s="86" t="str">
        <f t="shared" si="94"/>
        <v>35-44|36</v>
      </c>
      <c r="BH721" s="86">
        <v>4</v>
      </c>
      <c r="BI721" s="86" t="s">
        <v>44</v>
      </c>
    </row>
    <row r="722" spans="1:61">
      <c r="A722" s="87" t="s">
        <v>71</v>
      </c>
      <c r="B722" s="86">
        <v>47</v>
      </c>
      <c r="C722" s="86" t="str">
        <f t="shared" si="91"/>
        <v>75-79|47</v>
      </c>
      <c r="D722" s="86">
        <v>15</v>
      </c>
      <c r="E722" s="86" t="s">
        <v>55</v>
      </c>
      <c r="AC722" s="87" t="s">
        <v>73</v>
      </c>
      <c r="AD722" s="86">
        <v>21</v>
      </c>
      <c r="AE722" s="86" t="str">
        <f t="shared" si="92"/>
        <v>85-90|21</v>
      </c>
      <c r="AF722" s="86">
        <v>7</v>
      </c>
      <c r="AG722" s="86" t="s">
        <v>47</v>
      </c>
      <c r="AQ722" s="87" t="s">
        <v>72</v>
      </c>
      <c r="AR722" s="86">
        <v>46</v>
      </c>
      <c r="AS722" s="86" t="str">
        <f t="shared" si="93"/>
        <v>80-84|46</v>
      </c>
      <c r="AT722" s="86">
        <v>19</v>
      </c>
      <c r="AU722" s="89" t="s">
        <v>59</v>
      </c>
      <c r="BE722" s="87" t="s">
        <v>66</v>
      </c>
      <c r="BF722" s="86">
        <v>37</v>
      </c>
      <c r="BG722" s="86" t="str">
        <f t="shared" si="94"/>
        <v>35-44|37</v>
      </c>
      <c r="BH722" s="86">
        <v>4</v>
      </c>
      <c r="BI722" s="86" t="s">
        <v>44</v>
      </c>
    </row>
    <row r="723" spans="1:61">
      <c r="A723" s="87" t="s">
        <v>71</v>
      </c>
      <c r="B723" s="86">
        <v>48</v>
      </c>
      <c r="C723" s="86" t="str">
        <f t="shared" si="91"/>
        <v>75-79|48</v>
      </c>
      <c r="D723" s="86">
        <v>15</v>
      </c>
      <c r="E723" s="86" t="s">
        <v>55</v>
      </c>
      <c r="AC723" s="87" t="s">
        <v>73</v>
      </c>
      <c r="AD723" s="86">
        <v>22</v>
      </c>
      <c r="AE723" s="86" t="str">
        <f t="shared" si="92"/>
        <v>85-90|22</v>
      </c>
      <c r="AF723" s="86">
        <v>7</v>
      </c>
      <c r="AG723" s="86" t="s">
        <v>47</v>
      </c>
      <c r="AQ723" s="87" t="s">
        <v>72</v>
      </c>
      <c r="AR723" s="86">
        <v>47</v>
      </c>
      <c r="AS723" s="86" t="str">
        <f t="shared" si="93"/>
        <v>80-84|47</v>
      </c>
      <c r="AT723" s="86">
        <v>19</v>
      </c>
      <c r="AU723" s="89" t="s">
        <v>59</v>
      </c>
      <c r="BE723" s="87" t="s">
        <v>66</v>
      </c>
      <c r="BF723" s="86">
        <v>38</v>
      </c>
      <c r="BG723" s="86" t="str">
        <f t="shared" si="94"/>
        <v>35-44|38</v>
      </c>
      <c r="BH723" s="86">
        <v>4</v>
      </c>
      <c r="BI723" s="86" t="s">
        <v>44</v>
      </c>
    </row>
    <row r="724" spans="1:61">
      <c r="A724" s="87" t="s">
        <v>71</v>
      </c>
      <c r="B724" s="86">
        <v>49</v>
      </c>
      <c r="C724" s="86" t="str">
        <f t="shared" si="91"/>
        <v>75-79|49</v>
      </c>
      <c r="D724" s="86">
        <v>16</v>
      </c>
      <c r="E724" s="86" t="s">
        <v>56</v>
      </c>
      <c r="AC724" s="87" t="s">
        <v>73</v>
      </c>
      <c r="AD724" s="86">
        <v>23</v>
      </c>
      <c r="AE724" s="86" t="str">
        <f t="shared" si="92"/>
        <v>85-90|23</v>
      </c>
      <c r="AF724" s="86">
        <v>8</v>
      </c>
      <c r="AG724" s="86" t="s">
        <v>48</v>
      </c>
      <c r="AQ724" s="87" t="s">
        <v>72</v>
      </c>
      <c r="AR724" s="86">
        <v>48</v>
      </c>
      <c r="AS724" s="86" t="str">
        <f t="shared" si="93"/>
        <v>80-84|48</v>
      </c>
      <c r="AT724" s="86">
        <v>19</v>
      </c>
      <c r="AU724" s="89" t="s">
        <v>59</v>
      </c>
      <c r="BE724" s="87" t="s">
        <v>66</v>
      </c>
      <c r="BF724" s="86">
        <v>39</v>
      </c>
      <c r="BG724" s="86" t="str">
        <f t="shared" si="94"/>
        <v>35-44|39</v>
      </c>
      <c r="BH724" s="86">
        <v>5</v>
      </c>
      <c r="BI724" s="86" t="s">
        <v>45</v>
      </c>
    </row>
    <row r="725" spans="1:61">
      <c r="A725" s="87" t="s">
        <v>71</v>
      </c>
      <c r="B725" s="86">
        <v>50</v>
      </c>
      <c r="C725" s="86" t="str">
        <f t="shared" si="91"/>
        <v>75-79|50</v>
      </c>
      <c r="D725" s="86">
        <v>16</v>
      </c>
      <c r="E725" s="86" t="s">
        <v>56</v>
      </c>
      <c r="AC725" s="87" t="s">
        <v>73</v>
      </c>
      <c r="AD725" s="86">
        <v>24</v>
      </c>
      <c r="AE725" s="86" t="str">
        <f t="shared" si="92"/>
        <v>85-90|24</v>
      </c>
      <c r="AF725" s="86">
        <v>8</v>
      </c>
      <c r="AG725" s="86" t="s">
        <v>48</v>
      </c>
      <c r="AQ725" s="87" t="s">
        <v>72</v>
      </c>
      <c r="AR725" s="86">
        <v>49</v>
      </c>
      <c r="AS725" s="86" t="str">
        <f t="shared" si="93"/>
        <v>80-84|49</v>
      </c>
      <c r="AT725" s="86">
        <v>19</v>
      </c>
      <c r="AU725" s="89" t="s">
        <v>59</v>
      </c>
      <c r="BE725" s="87" t="s">
        <v>66</v>
      </c>
      <c r="BF725" s="86">
        <v>40</v>
      </c>
      <c r="BG725" s="86" t="str">
        <f t="shared" si="94"/>
        <v>35-44|40</v>
      </c>
      <c r="BH725" s="86">
        <v>5</v>
      </c>
      <c r="BI725" s="86" t="s">
        <v>45</v>
      </c>
    </row>
    <row r="726" spans="1:61">
      <c r="A726" s="87" t="s">
        <v>71</v>
      </c>
      <c r="B726" s="86">
        <v>51</v>
      </c>
      <c r="C726" s="86" t="str">
        <f t="shared" si="91"/>
        <v>75-79|51</v>
      </c>
      <c r="D726" s="86">
        <v>16</v>
      </c>
      <c r="E726" s="86" t="s">
        <v>56</v>
      </c>
      <c r="AC726" s="87" t="s">
        <v>73</v>
      </c>
      <c r="AD726" s="86">
        <v>25</v>
      </c>
      <c r="AE726" s="86" t="str">
        <f t="shared" si="92"/>
        <v>85-90|25</v>
      </c>
      <c r="AF726" s="86">
        <v>8</v>
      </c>
      <c r="AG726" s="86" t="s">
        <v>48</v>
      </c>
      <c r="AQ726" s="87" t="s">
        <v>72</v>
      </c>
      <c r="AR726" s="86">
        <v>50</v>
      </c>
      <c r="AS726" s="86" t="str">
        <f t="shared" si="93"/>
        <v>80-84|50</v>
      </c>
      <c r="AT726" s="86">
        <v>19</v>
      </c>
      <c r="AU726" s="89" t="s">
        <v>59</v>
      </c>
      <c r="BE726" s="87" t="s">
        <v>66</v>
      </c>
      <c r="BF726" s="86">
        <v>41</v>
      </c>
      <c r="BG726" s="86" t="str">
        <f t="shared" si="94"/>
        <v>35-44|41</v>
      </c>
      <c r="BH726" s="86">
        <v>5</v>
      </c>
      <c r="BI726" s="86" t="s">
        <v>45</v>
      </c>
    </row>
    <row r="727" spans="1:61">
      <c r="A727" s="87" t="s">
        <v>71</v>
      </c>
      <c r="B727" s="86">
        <v>52</v>
      </c>
      <c r="C727" s="86" t="str">
        <f t="shared" si="91"/>
        <v>75-79|52</v>
      </c>
      <c r="D727" s="86">
        <v>16</v>
      </c>
      <c r="E727" s="86" t="s">
        <v>56</v>
      </c>
      <c r="AC727" s="87" t="s">
        <v>73</v>
      </c>
      <c r="AD727" s="86">
        <v>26</v>
      </c>
      <c r="AE727" s="86" t="str">
        <f t="shared" si="92"/>
        <v>85-90|26</v>
      </c>
      <c r="AF727" s="86">
        <v>8</v>
      </c>
      <c r="AG727" s="86" t="s">
        <v>48</v>
      </c>
      <c r="AQ727" s="87" t="s">
        <v>72</v>
      </c>
      <c r="AR727" s="86">
        <v>51</v>
      </c>
      <c r="AS727" s="86" t="str">
        <f t="shared" si="93"/>
        <v>80-84|51</v>
      </c>
      <c r="AT727" s="86">
        <v>19</v>
      </c>
      <c r="AU727" s="86" t="s">
        <v>59</v>
      </c>
      <c r="BE727" s="87" t="s">
        <v>66</v>
      </c>
      <c r="BF727" s="86">
        <v>42</v>
      </c>
      <c r="BG727" s="86" t="str">
        <f t="shared" si="94"/>
        <v>35-44|42</v>
      </c>
      <c r="BH727" s="86">
        <v>5</v>
      </c>
      <c r="BI727" s="86" t="s">
        <v>45</v>
      </c>
    </row>
    <row r="728" spans="1:61">
      <c r="A728" s="87" t="s">
        <v>71</v>
      </c>
      <c r="B728" s="86">
        <v>53</v>
      </c>
      <c r="C728" s="86" t="str">
        <f t="shared" si="91"/>
        <v>75-79|53</v>
      </c>
      <c r="D728" s="86">
        <v>17</v>
      </c>
      <c r="E728" s="86" t="s">
        <v>57</v>
      </c>
      <c r="AC728" s="87" t="s">
        <v>73</v>
      </c>
      <c r="AD728" s="86">
        <v>27</v>
      </c>
      <c r="AE728" s="86" t="str">
        <f t="shared" si="92"/>
        <v>85-90|27</v>
      </c>
      <c r="AF728" s="86">
        <v>9</v>
      </c>
      <c r="AG728" s="86" t="s">
        <v>49</v>
      </c>
      <c r="AQ728" s="87" t="s">
        <v>72</v>
      </c>
      <c r="AR728" s="86">
        <v>52</v>
      </c>
      <c r="AS728" s="86" t="str">
        <f t="shared" si="93"/>
        <v>80-84|52</v>
      </c>
      <c r="AT728" s="86">
        <v>19</v>
      </c>
      <c r="AU728" s="86" t="s">
        <v>59</v>
      </c>
      <c r="BE728" s="87" t="s">
        <v>66</v>
      </c>
      <c r="BF728" s="86">
        <v>43</v>
      </c>
      <c r="BG728" s="86" t="str">
        <f t="shared" si="94"/>
        <v>35-44|43</v>
      </c>
      <c r="BH728" s="86">
        <v>5</v>
      </c>
      <c r="BI728" s="86" t="s">
        <v>45</v>
      </c>
    </row>
    <row r="729" spans="1:61">
      <c r="A729" s="87" t="s">
        <v>71</v>
      </c>
      <c r="B729" s="86">
        <v>54</v>
      </c>
      <c r="C729" s="86" t="str">
        <f t="shared" si="91"/>
        <v>75-79|54</v>
      </c>
      <c r="D729" s="86">
        <v>17</v>
      </c>
      <c r="E729" s="86" t="s">
        <v>57</v>
      </c>
      <c r="AC729" s="87" t="s">
        <v>73</v>
      </c>
      <c r="AD729" s="86">
        <v>28</v>
      </c>
      <c r="AE729" s="86" t="str">
        <f t="shared" si="92"/>
        <v>85-90|28</v>
      </c>
      <c r="AF729" s="86">
        <v>9</v>
      </c>
      <c r="AG729" s="86" t="s">
        <v>49</v>
      </c>
      <c r="AQ729" s="87" t="s">
        <v>72</v>
      </c>
      <c r="AR729" s="86">
        <v>53</v>
      </c>
      <c r="AS729" s="86" t="str">
        <f t="shared" si="93"/>
        <v>80-84|53</v>
      </c>
      <c r="AT729" s="86">
        <v>19</v>
      </c>
      <c r="AU729" s="86" t="s">
        <v>59</v>
      </c>
      <c r="BE729" s="87" t="s">
        <v>66</v>
      </c>
      <c r="BF729" s="86">
        <v>44</v>
      </c>
      <c r="BG729" s="86" t="str">
        <f t="shared" si="94"/>
        <v>35-44|44</v>
      </c>
      <c r="BH729" s="86">
        <v>5</v>
      </c>
      <c r="BI729" s="86" t="s">
        <v>45</v>
      </c>
    </row>
    <row r="730" spans="1:61">
      <c r="A730" s="87" t="s">
        <v>71</v>
      </c>
      <c r="B730" s="86">
        <v>55</v>
      </c>
      <c r="C730" s="86" t="str">
        <f t="shared" si="91"/>
        <v>75-79|55</v>
      </c>
      <c r="D730" s="86">
        <v>17</v>
      </c>
      <c r="E730" s="86" t="s">
        <v>57</v>
      </c>
      <c r="AC730" s="87" t="s">
        <v>73</v>
      </c>
      <c r="AD730" s="86">
        <v>29</v>
      </c>
      <c r="AE730" s="86" t="str">
        <f t="shared" si="92"/>
        <v>85-90|29</v>
      </c>
      <c r="AF730" s="86">
        <v>9</v>
      </c>
      <c r="AG730" s="86" t="s">
        <v>49</v>
      </c>
      <c r="AQ730" s="87" t="s">
        <v>72</v>
      </c>
      <c r="AR730" s="86">
        <v>54</v>
      </c>
      <c r="AS730" s="86" t="str">
        <f t="shared" si="93"/>
        <v>80-84|54</v>
      </c>
      <c r="AT730" s="86">
        <v>19</v>
      </c>
      <c r="AU730" s="86" t="s">
        <v>59</v>
      </c>
      <c r="BE730" s="87" t="s">
        <v>66</v>
      </c>
      <c r="BF730" s="86">
        <v>45</v>
      </c>
      <c r="BG730" s="86" t="str">
        <f t="shared" si="94"/>
        <v>35-44|45</v>
      </c>
      <c r="BH730" s="86">
        <v>6</v>
      </c>
      <c r="BI730" s="89" t="s">
        <v>46</v>
      </c>
    </row>
    <row r="731" spans="1:61">
      <c r="A731" s="87" t="s">
        <v>71</v>
      </c>
      <c r="B731" s="86">
        <v>56</v>
      </c>
      <c r="C731" s="86" t="str">
        <f t="shared" si="91"/>
        <v>75-79|56</v>
      </c>
      <c r="D731" s="86">
        <v>17</v>
      </c>
      <c r="E731" s="86" t="s">
        <v>57</v>
      </c>
      <c r="AC731" s="87" t="s">
        <v>73</v>
      </c>
      <c r="AD731" s="86">
        <v>30</v>
      </c>
      <c r="AE731" s="86" t="str">
        <f t="shared" si="92"/>
        <v>85-90|30</v>
      </c>
      <c r="AF731" s="86">
        <v>9</v>
      </c>
      <c r="AG731" s="86" t="s">
        <v>49</v>
      </c>
      <c r="AQ731" s="87" t="s">
        <v>72</v>
      </c>
      <c r="AR731" s="86">
        <v>55</v>
      </c>
      <c r="AS731" s="86" t="str">
        <f t="shared" si="93"/>
        <v>80-84|55</v>
      </c>
      <c r="AT731" s="86">
        <v>19</v>
      </c>
      <c r="AU731" s="86" t="s">
        <v>59</v>
      </c>
      <c r="BE731" s="87" t="s">
        <v>66</v>
      </c>
      <c r="BF731" s="86">
        <v>46</v>
      </c>
      <c r="BG731" s="86" t="str">
        <f t="shared" si="94"/>
        <v>35-44|46</v>
      </c>
      <c r="BH731" s="86">
        <v>6</v>
      </c>
      <c r="BI731" s="89" t="s">
        <v>46</v>
      </c>
    </row>
    <row r="732" spans="1:61">
      <c r="A732" s="87" t="s">
        <v>71</v>
      </c>
      <c r="B732" s="86">
        <v>57</v>
      </c>
      <c r="C732" s="86" t="str">
        <f t="shared" si="91"/>
        <v>75-79|57</v>
      </c>
      <c r="D732" s="86">
        <v>18</v>
      </c>
      <c r="E732" s="86" t="s">
        <v>58</v>
      </c>
      <c r="AC732" s="87" t="s">
        <v>73</v>
      </c>
      <c r="AD732" s="86">
        <v>31</v>
      </c>
      <c r="AE732" s="86" t="str">
        <f t="shared" si="92"/>
        <v>85-90|31</v>
      </c>
      <c r="AF732" s="86">
        <v>10</v>
      </c>
      <c r="AG732" s="86" t="s">
        <v>50</v>
      </c>
      <c r="AQ732" s="87" t="s">
        <v>72</v>
      </c>
      <c r="AR732" s="86">
        <v>56</v>
      </c>
      <c r="AS732" s="86" t="str">
        <f t="shared" si="93"/>
        <v>80-84|56</v>
      </c>
      <c r="AT732" s="86">
        <v>19</v>
      </c>
      <c r="AU732" s="86" t="s">
        <v>59</v>
      </c>
      <c r="BE732" s="87" t="s">
        <v>66</v>
      </c>
      <c r="BF732" s="86">
        <v>47</v>
      </c>
      <c r="BG732" s="86" t="str">
        <f t="shared" si="94"/>
        <v>35-44|47</v>
      </c>
      <c r="BH732" s="86">
        <v>6</v>
      </c>
      <c r="BI732" s="86" t="s">
        <v>46</v>
      </c>
    </row>
    <row r="733" spans="1:61">
      <c r="A733" s="87" t="s">
        <v>71</v>
      </c>
      <c r="B733" s="86">
        <v>58</v>
      </c>
      <c r="C733" s="86" t="str">
        <f t="shared" si="91"/>
        <v>75-79|58</v>
      </c>
      <c r="D733" s="86">
        <v>18</v>
      </c>
      <c r="E733" s="86" t="s">
        <v>58</v>
      </c>
      <c r="AC733" s="87" t="s">
        <v>73</v>
      </c>
      <c r="AD733" s="86">
        <v>32</v>
      </c>
      <c r="AE733" s="86" t="str">
        <f t="shared" si="92"/>
        <v>85-90|32</v>
      </c>
      <c r="AF733" s="86">
        <v>10</v>
      </c>
      <c r="AG733" s="86" t="s">
        <v>50</v>
      </c>
      <c r="AQ733" s="87" t="s">
        <v>72</v>
      </c>
      <c r="AR733" s="86">
        <v>57</v>
      </c>
      <c r="AS733" s="86" t="str">
        <f t="shared" si="93"/>
        <v>80-84|57</v>
      </c>
      <c r="AT733" s="86">
        <v>19</v>
      </c>
      <c r="AU733" s="86" t="s">
        <v>59</v>
      </c>
      <c r="BE733" s="87" t="s">
        <v>66</v>
      </c>
      <c r="BF733" s="86">
        <v>48</v>
      </c>
      <c r="BG733" s="86" t="str">
        <f t="shared" si="94"/>
        <v>35-44|48</v>
      </c>
      <c r="BH733" s="86">
        <v>6</v>
      </c>
      <c r="BI733" s="86" t="s">
        <v>46</v>
      </c>
    </row>
    <row r="734" spans="1:61">
      <c r="A734" s="87" t="s">
        <v>71</v>
      </c>
      <c r="B734" s="86">
        <v>59</v>
      </c>
      <c r="C734" s="86" t="str">
        <f t="shared" si="91"/>
        <v>75-79|59</v>
      </c>
      <c r="D734" s="86">
        <v>18</v>
      </c>
      <c r="E734" s="86" t="s">
        <v>58</v>
      </c>
      <c r="AC734" s="87" t="s">
        <v>73</v>
      </c>
      <c r="AD734" s="86">
        <v>33</v>
      </c>
      <c r="AE734" s="86" t="str">
        <f t="shared" si="92"/>
        <v>85-90|33</v>
      </c>
      <c r="AF734" s="86">
        <v>10</v>
      </c>
      <c r="AG734" s="86" t="s">
        <v>50</v>
      </c>
      <c r="AQ734" s="87" t="s">
        <v>72</v>
      </c>
      <c r="AR734" s="86">
        <v>58</v>
      </c>
      <c r="AS734" s="86" t="str">
        <f t="shared" si="93"/>
        <v>80-84|58</v>
      </c>
      <c r="AT734" s="86">
        <v>19</v>
      </c>
      <c r="AU734" s="86" t="s">
        <v>59</v>
      </c>
      <c r="BE734" s="87" t="s">
        <v>66</v>
      </c>
      <c r="BF734" s="86">
        <v>49</v>
      </c>
      <c r="BG734" s="86" t="str">
        <f t="shared" si="94"/>
        <v>35-44|49</v>
      </c>
      <c r="BH734" s="86">
        <v>6</v>
      </c>
      <c r="BI734" s="86" t="s">
        <v>46</v>
      </c>
    </row>
    <row r="735" spans="1:61">
      <c r="A735" s="87" t="s">
        <v>71</v>
      </c>
      <c r="B735" s="86">
        <v>60</v>
      </c>
      <c r="C735" s="86" t="str">
        <f t="shared" si="91"/>
        <v>75-79|60</v>
      </c>
      <c r="D735" s="86">
        <v>18</v>
      </c>
      <c r="E735" s="86" t="s">
        <v>58</v>
      </c>
      <c r="AC735" s="87" t="s">
        <v>73</v>
      </c>
      <c r="AD735" s="86">
        <v>34</v>
      </c>
      <c r="AE735" s="86" t="str">
        <f t="shared" si="92"/>
        <v>85-90|34</v>
      </c>
      <c r="AF735" s="86">
        <v>10</v>
      </c>
      <c r="AG735" s="86" t="s">
        <v>50</v>
      </c>
      <c r="AQ735" s="87" t="s">
        <v>72</v>
      </c>
      <c r="AR735" s="86">
        <v>59</v>
      </c>
      <c r="AS735" s="86" t="str">
        <f t="shared" si="93"/>
        <v>80-84|59</v>
      </c>
      <c r="AT735" s="86">
        <v>19</v>
      </c>
      <c r="AU735" s="86" t="s">
        <v>59</v>
      </c>
      <c r="BE735" s="87" t="s">
        <v>66</v>
      </c>
      <c r="BF735" s="86">
        <v>50</v>
      </c>
      <c r="BG735" s="86" t="str">
        <f t="shared" si="94"/>
        <v>35-44|50</v>
      </c>
      <c r="BH735" s="86">
        <v>6</v>
      </c>
      <c r="BI735" s="86" t="s">
        <v>46</v>
      </c>
    </row>
    <row r="736" spans="1:61">
      <c r="A736" s="87" t="s">
        <v>71</v>
      </c>
      <c r="B736" s="86">
        <v>61</v>
      </c>
      <c r="C736" s="86" t="str">
        <f t="shared" si="91"/>
        <v>75-79|61</v>
      </c>
      <c r="D736" s="86">
        <v>19</v>
      </c>
      <c r="E736" s="86" t="s">
        <v>59</v>
      </c>
      <c r="AC736" s="87" t="s">
        <v>73</v>
      </c>
      <c r="AD736" s="86">
        <v>35</v>
      </c>
      <c r="AE736" s="86" t="str">
        <f t="shared" si="92"/>
        <v>85-90|35</v>
      </c>
      <c r="AF736" s="86">
        <v>10</v>
      </c>
      <c r="AG736" s="86" t="s">
        <v>50</v>
      </c>
      <c r="AQ736" s="87" t="s">
        <v>72</v>
      </c>
      <c r="AR736" s="86">
        <v>60</v>
      </c>
      <c r="AS736" s="86" t="str">
        <f t="shared" si="93"/>
        <v>80-84|60</v>
      </c>
      <c r="AT736" s="86">
        <v>19</v>
      </c>
      <c r="AU736" s="86" t="s">
        <v>59</v>
      </c>
      <c r="BE736" s="87" t="s">
        <v>66</v>
      </c>
      <c r="BF736" s="86">
        <v>51</v>
      </c>
      <c r="BG736" s="86" t="str">
        <f t="shared" si="94"/>
        <v>35-44|51</v>
      </c>
      <c r="BH736" s="86">
        <v>7</v>
      </c>
      <c r="BI736" s="86" t="s">
        <v>47</v>
      </c>
    </row>
    <row r="737" spans="1:61">
      <c r="A737" s="87" t="s">
        <v>71</v>
      </c>
      <c r="B737" s="86">
        <v>62</v>
      </c>
      <c r="C737" s="86" t="str">
        <f t="shared" si="91"/>
        <v>75-79|62</v>
      </c>
      <c r="D737" s="86">
        <v>19</v>
      </c>
      <c r="E737" s="86" t="s">
        <v>59</v>
      </c>
      <c r="AC737" s="87" t="s">
        <v>73</v>
      </c>
      <c r="AD737" s="86">
        <v>36</v>
      </c>
      <c r="AE737" s="86" t="str">
        <f t="shared" si="92"/>
        <v>85-90|36</v>
      </c>
      <c r="AF737" s="86">
        <v>11</v>
      </c>
      <c r="AG737" s="86" t="s">
        <v>51</v>
      </c>
      <c r="AQ737" s="93" t="s">
        <v>73</v>
      </c>
      <c r="AR737" s="86">
        <v>0</v>
      </c>
      <c r="AS737" s="86" t="str">
        <f t="shared" si="93"/>
        <v>85-90|0</v>
      </c>
      <c r="AT737" s="86">
        <v>1</v>
      </c>
      <c r="AU737" s="89" t="s">
        <v>41</v>
      </c>
      <c r="BE737" s="87" t="s">
        <v>66</v>
      </c>
      <c r="BF737" s="86">
        <v>52</v>
      </c>
      <c r="BG737" s="86" t="str">
        <f t="shared" si="94"/>
        <v>35-44|52</v>
      </c>
      <c r="BH737" s="86">
        <v>7</v>
      </c>
      <c r="BI737" s="86" t="s">
        <v>47</v>
      </c>
    </row>
    <row r="738" spans="1:61">
      <c r="A738" s="87" t="s">
        <v>71</v>
      </c>
      <c r="B738" s="86">
        <v>63</v>
      </c>
      <c r="C738" s="86" t="str">
        <f t="shared" si="91"/>
        <v>75-79|63</v>
      </c>
      <c r="D738" s="86">
        <v>19</v>
      </c>
      <c r="E738" s="86" t="s">
        <v>59</v>
      </c>
      <c r="AC738" s="87" t="s">
        <v>73</v>
      </c>
      <c r="AD738" s="86">
        <v>37</v>
      </c>
      <c r="AE738" s="86" t="str">
        <f t="shared" si="92"/>
        <v>85-90|37</v>
      </c>
      <c r="AF738" s="86">
        <v>11</v>
      </c>
      <c r="AG738" s="86" t="s">
        <v>51</v>
      </c>
      <c r="AQ738" s="87" t="s">
        <v>73</v>
      </c>
      <c r="AR738" s="86">
        <v>1</v>
      </c>
      <c r="AS738" s="86" t="str">
        <f t="shared" si="93"/>
        <v>85-90|1</v>
      </c>
      <c r="AT738" s="86">
        <v>2</v>
      </c>
      <c r="AU738" s="86" t="s">
        <v>42</v>
      </c>
      <c r="BE738" s="87" t="s">
        <v>66</v>
      </c>
      <c r="BF738" s="86">
        <v>53</v>
      </c>
      <c r="BG738" s="86" t="str">
        <f t="shared" si="94"/>
        <v>35-44|53</v>
      </c>
      <c r="BH738" s="86">
        <v>7</v>
      </c>
      <c r="BI738" s="86" t="s">
        <v>47</v>
      </c>
    </row>
    <row r="739" spans="1:61">
      <c r="A739" s="87" t="s">
        <v>71</v>
      </c>
      <c r="B739" s="86">
        <v>64</v>
      </c>
      <c r="C739" s="86" t="str">
        <f t="shared" si="91"/>
        <v>75-79|64</v>
      </c>
      <c r="D739" s="86">
        <v>19</v>
      </c>
      <c r="E739" s="86" t="s">
        <v>59</v>
      </c>
      <c r="AC739" s="87" t="s">
        <v>73</v>
      </c>
      <c r="AD739" s="86">
        <v>38</v>
      </c>
      <c r="AE739" s="86" t="str">
        <f t="shared" si="92"/>
        <v>85-90|38</v>
      </c>
      <c r="AF739" s="86">
        <v>11</v>
      </c>
      <c r="AG739" s="86" t="s">
        <v>51</v>
      </c>
      <c r="AQ739" s="87" t="s">
        <v>73</v>
      </c>
      <c r="AR739" s="86">
        <v>2</v>
      </c>
      <c r="AS739" s="86" t="str">
        <f t="shared" si="93"/>
        <v>85-90|2</v>
      </c>
      <c r="AT739" s="86">
        <v>3</v>
      </c>
      <c r="AU739" s="86" t="s">
        <v>43</v>
      </c>
      <c r="BE739" s="87" t="s">
        <v>66</v>
      </c>
      <c r="BF739" s="86">
        <v>54</v>
      </c>
      <c r="BG739" s="86" t="str">
        <f t="shared" si="94"/>
        <v>35-44|54</v>
      </c>
      <c r="BH739" s="86">
        <v>7</v>
      </c>
      <c r="BI739" s="86" t="s">
        <v>47</v>
      </c>
    </row>
    <row r="740" spans="1:61">
      <c r="A740" s="87" t="s">
        <v>71</v>
      </c>
      <c r="B740" s="86">
        <v>65</v>
      </c>
      <c r="C740" s="86" t="str">
        <f t="shared" si="91"/>
        <v>75-79|65</v>
      </c>
      <c r="D740" s="86">
        <v>19</v>
      </c>
      <c r="E740" s="86" t="s">
        <v>59</v>
      </c>
      <c r="AC740" s="87" t="s">
        <v>73</v>
      </c>
      <c r="AD740" s="86">
        <v>39</v>
      </c>
      <c r="AE740" s="86" t="str">
        <f t="shared" si="92"/>
        <v>85-90|39</v>
      </c>
      <c r="AF740" s="86">
        <v>11</v>
      </c>
      <c r="AG740" s="86" t="s">
        <v>51</v>
      </c>
      <c r="AQ740" s="87" t="s">
        <v>73</v>
      </c>
      <c r="AR740" s="86">
        <v>3</v>
      </c>
      <c r="AS740" s="86" t="str">
        <f t="shared" si="93"/>
        <v>85-90|3</v>
      </c>
      <c r="AT740" s="86">
        <v>4</v>
      </c>
      <c r="AU740" s="86" t="s">
        <v>44</v>
      </c>
      <c r="AW740" s="1"/>
      <c r="BE740" s="87" t="s">
        <v>66</v>
      </c>
      <c r="BF740" s="86">
        <v>55</v>
      </c>
      <c r="BG740" s="86" t="str">
        <f t="shared" si="94"/>
        <v>35-44|55</v>
      </c>
      <c r="BH740" s="86">
        <v>7</v>
      </c>
      <c r="BI740" s="86" t="s">
        <v>47</v>
      </c>
    </row>
    <row r="741" spans="1:61">
      <c r="A741" s="87" t="s">
        <v>71</v>
      </c>
      <c r="B741" s="86">
        <v>66</v>
      </c>
      <c r="C741" s="86" t="str">
        <f t="shared" si="91"/>
        <v>75-79|66</v>
      </c>
      <c r="D741" s="86">
        <v>19</v>
      </c>
      <c r="E741" s="86" t="s">
        <v>59</v>
      </c>
      <c r="AC741" s="87" t="s">
        <v>73</v>
      </c>
      <c r="AD741" s="86">
        <v>40</v>
      </c>
      <c r="AE741" s="86" t="str">
        <f t="shared" si="92"/>
        <v>85-90|40</v>
      </c>
      <c r="AF741" s="86">
        <v>12</v>
      </c>
      <c r="AG741" s="86" t="s">
        <v>52</v>
      </c>
      <c r="AQ741" s="87" t="s">
        <v>73</v>
      </c>
      <c r="AR741" s="86">
        <v>4</v>
      </c>
      <c r="AS741" s="86" t="str">
        <f t="shared" si="93"/>
        <v>85-90|4</v>
      </c>
      <c r="AT741" s="86">
        <v>4</v>
      </c>
      <c r="AU741" s="86" t="s">
        <v>44</v>
      </c>
      <c r="BE741" s="87" t="s">
        <v>66</v>
      </c>
      <c r="BF741" s="86">
        <v>56</v>
      </c>
      <c r="BG741" s="86" t="str">
        <f t="shared" si="94"/>
        <v>35-44|56</v>
      </c>
      <c r="BH741" s="86">
        <v>7</v>
      </c>
      <c r="BI741" s="86" t="s">
        <v>47</v>
      </c>
    </row>
    <row r="742" spans="1:61">
      <c r="A742" s="93" t="s">
        <v>72</v>
      </c>
      <c r="B742" s="86">
        <v>0</v>
      </c>
      <c r="C742" s="86" t="str">
        <f t="shared" si="91"/>
        <v>80-84|0</v>
      </c>
      <c r="D742" s="86">
        <v>1</v>
      </c>
      <c r="E742" s="86" t="s">
        <v>41</v>
      </c>
      <c r="AC742" s="87" t="s">
        <v>73</v>
      </c>
      <c r="AD742" s="86">
        <v>41</v>
      </c>
      <c r="AE742" s="86" t="str">
        <f t="shared" si="92"/>
        <v>85-90|41</v>
      </c>
      <c r="AF742" s="86">
        <v>12</v>
      </c>
      <c r="AG742" s="86" t="s">
        <v>52</v>
      </c>
      <c r="AQ742" s="87" t="s">
        <v>73</v>
      </c>
      <c r="AR742" s="86">
        <v>5</v>
      </c>
      <c r="AS742" s="86" t="str">
        <f t="shared" si="93"/>
        <v>85-90|5</v>
      </c>
      <c r="AT742" s="86">
        <v>5</v>
      </c>
      <c r="AU742" s="86" t="s">
        <v>45</v>
      </c>
      <c r="BE742" s="87" t="s">
        <v>66</v>
      </c>
      <c r="BF742" s="86">
        <v>57</v>
      </c>
      <c r="BG742" s="86" t="str">
        <f t="shared" si="94"/>
        <v>35-44|57</v>
      </c>
      <c r="BH742" s="86">
        <v>8</v>
      </c>
      <c r="BI742" s="86" t="s">
        <v>48</v>
      </c>
    </row>
    <row r="743" spans="1:61">
      <c r="A743" s="87" t="s">
        <v>72</v>
      </c>
      <c r="B743" s="86">
        <v>1</v>
      </c>
      <c r="C743" s="86" t="str">
        <f t="shared" si="91"/>
        <v>80-84|1</v>
      </c>
      <c r="D743" s="86">
        <v>1</v>
      </c>
      <c r="E743" s="86" t="s">
        <v>41</v>
      </c>
      <c r="AC743" s="87" t="s">
        <v>73</v>
      </c>
      <c r="AD743" s="86">
        <v>42</v>
      </c>
      <c r="AE743" s="86" t="str">
        <f t="shared" si="92"/>
        <v>85-90|42</v>
      </c>
      <c r="AF743" s="86">
        <v>12</v>
      </c>
      <c r="AG743" s="86" t="s">
        <v>52</v>
      </c>
      <c r="AQ743" s="87" t="s">
        <v>73</v>
      </c>
      <c r="AR743" s="86">
        <v>6</v>
      </c>
      <c r="AS743" s="86" t="str">
        <f t="shared" si="93"/>
        <v>85-90|6</v>
      </c>
      <c r="AT743" s="86">
        <v>5</v>
      </c>
      <c r="AU743" s="86" t="s">
        <v>45</v>
      </c>
      <c r="BE743" s="87" t="s">
        <v>66</v>
      </c>
      <c r="BF743" s="86">
        <v>58</v>
      </c>
      <c r="BG743" s="86" t="str">
        <f t="shared" si="94"/>
        <v>35-44|58</v>
      </c>
      <c r="BH743" s="86">
        <v>8</v>
      </c>
      <c r="BI743" s="86" t="s">
        <v>48</v>
      </c>
    </row>
    <row r="744" spans="1:61">
      <c r="A744" s="87" t="s">
        <v>72</v>
      </c>
      <c r="B744" s="86">
        <v>2</v>
      </c>
      <c r="C744" s="86" t="str">
        <f t="shared" si="91"/>
        <v>80-84|2</v>
      </c>
      <c r="D744" s="86">
        <v>1</v>
      </c>
      <c r="E744" s="86" t="s">
        <v>41</v>
      </c>
      <c r="AC744" s="87" t="s">
        <v>73</v>
      </c>
      <c r="AD744" s="86">
        <v>43</v>
      </c>
      <c r="AE744" s="86" t="str">
        <f t="shared" si="92"/>
        <v>85-90|43</v>
      </c>
      <c r="AF744" s="86">
        <v>12</v>
      </c>
      <c r="AG744" s="86" t="s">
        <v>52</v>
      </c>
      <c r="AQ744" s="87" t="s">
        <v>73</v>
      </c>
      <c r="AR744" s="86">
        <v>7</v>
      </c>
      <c r="AS744" s="86" t="str">
        <f t="shared" si="93"/>
        <v>85-90|7</v>
      </c>
      <c r="AT744" s="86">
        <v>6</v>
      </c>
      <c r="AU744" s="86" t="s">
        <v>46</v>
      </c>
      <c r="BE744" s="87" t="s">
        <v>66</v>
      </c>
      <c r="BF744" s="86">
        <v>59</v>
      </c>
      <c r="BG744" s="86" t="str">
        <f t="shared" si="94"/>
        <v>35-44|59</v>
      </c>
      <c r="BH744" s="86">
        <v>8</v>
      </c>
      <c r="BI744" s="86" t="s">
        <v>48</v>
      </c>
    </row>
    <row r="745" spans="1:61">
      <c r="A745" s="87" t="s">
        <v>72</v>
      </c>
      <c r="B745" s="86">
        <v>3</v>
      </c>
      <c r="C745" s="86" t="str">
        <f t="shared" si="91"/>
        <v>80-84|3</v>
      </c>
      <c r="D745" s="86">
        <v>2</v>
      </c>
      <c r="E745" s="86" t="s">
        <v>42</v>
      </c>
      <c r="AC745" s="87" t="s">
        <v>73</v>
      </c>
      <c r="AD745" s="86">
        <v>44</v>
      </c>
      <c r="AE745" s="86" t="str">
        <f t="shared" si="92"/>
        <v>85-90|44</v>
      </c>
      <c r="AF745" s="86">
        <v>13</v>
      </c>
      <c r="AG745" s="86" t="s">
        <v>53</v>
      </c>
      <c r="AQ745" s="87" t="s">
        <v>73</v>
      </c>
      <c r="AR745" s="86">
        <v>8</v>
      </c>
      <c r="AS745" s="86" t="str">
        <f t="shared" si="93"/>
        <v>85-90|8</v>
      </c>
      <c r="AT745" s="86">
        <v>6</v>
      </c>
      <c r="AU745" s="86" t="s">
        <v>46</v>
      </c>
      <c r="BE745" s="87" t="s">
        <v>66</v>
      </c>
      <c r="BF745" s="86">
        <v>60</v>
      </c>
      <c r="BG745" s="86" t="str">
        <f t="shared" si="94"/>
        <v>35-44|60</v>
      </c>
      <c r="BH745" s="86">
        <v>8</v>
      </c>
      <c r="BI745" s="86" t="s">
        <v>48</v>
      </c>
    </row>
    <row r="746" spans="1:61">
      <c r="A746" s="87" t="s">
        <v>72</v>
      </c>
      <c r="B746" s="86">
        <v>4</v>
      </c>
      <c r="C746" s="86" t="str">
        <f t="shared" si="91"/>
        <v>80-84|4</v>
      </c>
      <c r="D746" s="86">
        <v>2</v>
      </c>
      <c r="E746" s="86" t="s">
        <v>42</v>
      </c>
      <c r="AC746" s="87" t="s">
        <v>73</v>
      </c>
      <c r="AD746" s="86">
        <v>45</v>
      </c>
      <c r="AE746" s="86" t="str">
        <f t="shared" si="92"/>
        <v>85-90|45</v>
      </c>
      <c r="AF746" s="86">
        <v>13</v>
      </c>
      <c r="AG746" s="86" t="s">
        <v>53</v>
      </c>
      <c r="AQ746" s="87" t="s">
        <v>73</v>
      </c>
      <c r="AR746" s="86">
        <v>9</v>
      </c>
      <c r="AS746" s="86" t="str">
        <f t="shared" si="93"/>
        <v>85-90|9</v>
      </c>
      <c r="AT746" s="86">
        <v>7</v>
      </c>
      <c r="AU746" s="89" t="s">
        <v>47</v>
      </c>
      <c r="BE746" s="87" t="s">
        <v>66</v>
      </c>
      <c r="BF746" s="86">
        <v>61</v>
      </c>
      <c r="BG746" s="86" t="str">
        <f t="shared" si="94"/>
        <v>35-44|61</v>
      </c>
      <c r="BH746" s="86">
        <v>8</v>
      </c>
      <c r="BI746" s="86" t="s">
        <v>48</v>
      </c>
    </row>
    <row r="747" spans="1:61">
      <c r="A747" s="87" t="s">
        <v>72</v>
      </c>
      <c r="B747" s="86">
        <v>5</v>
      </c>
      <c r="C747" s="86" t="str">
        <f t="shared" si="91"/>
        <v>80-84|5</v>
      </c>
      <c r="D747" s="86">
        <v>2</v>
      </c>
      <c r="E747" s="86" t="s">
        <v>42</v>
      </c>
      <c r="AC747" s="87" t="s">
        <v>73</v>
      </c>
      <c r="AD747" s="86">
        <v>46</v>
      </c>
      <c r="AE747" s="86" t="str">
        <f t="shared" si="92"/>
        <v>85-90|46</v>
      </c>
      <c r="AF747" s="86">
        <v>13</v>
      </c>
      <c r="AG747" s="86" t="s">
        <v>53</v>
      </c>
      <c r="AQ747" s="87" t="s">
        <v>73</v>
      </c>
      <c r="AR747" s="86">
        <v>10</v>
      </c>
      <c r="AS747" s="86" t="str">
        <f t="shared" si="93"/>
        <v>85-90|10</v>
      </c>
      <c r="AT747" s="86">
        <v>7</v>
      </c>
      <c r="AU747" s="89" t="s">
        <v>47</v>
      </c>
      <c r="BE747" s="87" t="s">
        <v>66</v>
      </c>
      <c r="BF747" s="86">
        <v>62</v>
      </c>
      <c r="BG747" s="86" t="str">
        <f t="shared" si="94"/>
        <v>35-44|62</v>
      </c>
      <c r="BH747" s="86">
        <v>9</v>
      </c>
      <c r="BI747" s="89" t="s">
        <v>49</v>
      </c>
    </row>
    <row r="748" spans="1:61">
      <c r="A748" s="87" t="s">
        <v>72</v>
      </c>
      <c r="B748" s="86">
        <v>6</v>
      </c>
      <c r="C748" s="86" t="str">
        <f t="shared" si="91"/>
        <v>80-84|6</v>
      </c>
      <c r="D748" s="86">
        <v>3</v>
      </c>
      <c r="E748" s="86" t="s">
        <v>43</v>
      </c>
      <c r="AC748" s="87" t="s">
        <v>73</v>
      </c>
      <c r="AD748" s="86">
        <v>47</v>
      </c>
      <c r="AE748" s="86" t="str">
        <f t="shared" si="92"/>
        <v>85-90|47</v>
      </c>
      <c r="AF748" s="86">
        <v>14</v>
      </c>
      <c r="AG748" s="86" t="s">
        <v>54</v>
      </c>
      <c r="AQ748" s="87" t="s">
        <v>73</v>
      </c>
      <c r="AR748" s="86">
        <v>11</v>
      </c>
      <c r="AS748" s="86" t="str">
        <f t="shared" si="93"/>
        <v>85-90|11</v>
      </c>
      <c r="AT748" s="86">
        <v>8</v>
      </c>
      <c r="AU748" s="86" t="s">
        <v>48</v>
      </c>
      <c r="BE748" s="87" t="s">
        <v>66</v>
      </c>
      <c r="BF748" s="86">
        <v>63</v>
      </c>
      <c r="BG748" s="86" t="str">
        <f t="shared" si="94"/>
        <v>35-44|63</v>
      </c>
      <c r="BH748" s="86">
        <v>9</v>
      </c>
      <c r="BI748" s="89" t="s">
        <v>49</v>
      </c>
    </row>
    <row r="749" spans="1:61">
      <c r="A749" s="87" t="s">
        <v>72</v>
      </c>
      <c r="B749" s="86">
        <v>7</v>
      </c>
      <c r="C749" s="86" t="str">
        <f t="shared" si="91"/>
        <v>80-84|7</v>
      </c>
      <c r="D749" s="86">
        <v>3</v>
      </c>
      <c r="E749" s="86" t="s">
        <v>43</v>
      </c>
      <c r="AC749" s="87" t="s">
        <v>73</v>
      </c>
      <c r="AD749" s="86">
        <v>48</v>
      </c>
      <c r="AE749" s="86" t="str">
        <f t="shared" si="92"/>
        <v>85-90|48</v>
      </c>
      <c r="AF749" s="86">
        <v>14</v>
      </c>
      <c r="AG749" s="86" t="s">
        <v>54</v>
      </c>
      <c r="AQ749" s="87" t="s">
        <v>73</v>
      </c>
      <c r="AR749" s="86">
        <v>12</v>
      </c>
      <c r="AS749" s="86" t="str">
        <f t="shared" si="93"/>
        <v>85-90|12</v>
      </c>
      <c r="AT749" s="86">
        <v>8</v>
      </c>
      <c r="AU749" s="86" t="s">
        <v>48</v>
      </c>
      <c r="BE749" s="87" t="s">
        <v>66</v>
      </c>
      <c r="BF749" s="86">
        <v>64</v>
      </c>
      <c r="BG749" s="86" t="str">
        <f t="shared" si="94"/>
        <v>35-44|64</v>
      </c>
      <c r="BH749" s="86">
        <v>9</v>
      </c>
      <c r="BI749" s="89" t="s">
        <v>49</v>
      </c>
    </row>
    <row r="750" spans="1:61">
      <c r="A750" s="87" t="s">
        <v>72</v>
      </c>
      <c r="B750" s="86">
        <v>8</v>
      </c>
      <c r="C750" s="86" t="str">
        <f t="shared" si="91"/>
        <v>80-84|8</v>
      </c>
      <c r="D750" s="86">
        <v>4</v>
      </c>
      <c r="E750" s="86" t="s">
        <v>44</v>
      </c>
      <c r="AC750" s="87" t="s">
        <v>73</v>
      </c>
      <c r="AD750" s="86">
        <v>49</v>
      </c>
      <c r="AE750" s="86" t="str">
        <f t="shared" si="92"/>
        <v>85-90|49</v>
      </c>
      <c r="AF750" s="86">
        <v>14</v>
      </c>
      <c r="AG750" s="86" t="s">
        <v>54</v>
      </c>
      <c r="AQ750" s="87" t="s">
        <v>73</v>
      </c>
      <c r="AR750" s="86">
        <v>13</v>
      </c>
      <c r="AS750" s="86" t="str">
        <f t="shared" si="93"/>
        <v>85-90|13</v>
      </c>
      <c r="AT750" s="86">
        <v>9</v>
      </c>
      <c r="AU750" s="86" t="s">
        <v>49</v>
      </c>
      <c r="BE750" s="87" t="s">
        <v>66</v>
      </c>
      <c r="BF750" s="86">
        <v>65</v>
      </c>
      <c r="BG750" s="86" t="str">
        <f t="shared" si="94"/>
        <v>35-44|65</v>
      </c>
      <c r="BH750" s="86">
        <v>9</v>
      </c>
      <c r="BI750" s="89" t="s">
        <v>49</v>
      </c>
    </row>
    <row r="751" spans="1:61">
      <c r="A751" s="87" t="s">
        <v>72</v>
      </c>
      <c r="B751" s="86">
        <v>9</v>
      </c>
      <c r="C751" s="86" t="str">
        <f t="shared" si="91"/>
        <v>80-84|9</v>
      </c>
      <c r="D751" s="86">
        <v>4</v>
      </c>
      <c r="E751" s="86" t="s">
        <v>44</v>
      </c>
      <c r="AC751" s="87" t="s">
        <v>73</v>
      </c>
      <c r="AD751" s="86">
        <v>50</v>
      </c>
      <c r="AE751" s="86" t="str">
        <f t="shared" si="92"/>
        <v>85-90|50</v>
      </c>
      <c r="AF751" s="86">
        <v>15</v>
      </c>
      <c r="AG751" s="86" t="s">
        <v>55</v>
      </c>
      <c r="AQ751" s="87" t="s">
        <v>73</v>
      </c>
      <c r="AR751" s="86">
        <v>14</v>
      </c>
      <c r="AS751" s="86" t="str">
        <f t="shared" si="93"/>
        <v>85-90|14</v>
      </c>
      <c r="AT751" s="86">
        <v>9</v>
      </c>
      <c r="AU751" s="86" t="s">
        <v>49</v>
      </c>
      <c r="BE751" s="87" t="s">
        <v>66</v>
      </c>
      <c r="BF751" s="86">
        <v>66</v>
      </c>
      <c r="BG751" s="86" t="str">
        <f t="shared" si="94"/>
        <v>35-44|66</v>
      </c>
      <c r="BH751" s="86">
        <v>9</v>
      </c>
      <c r="BI751" s="89" t="s">
        <v>49</v>
      </c>
    </row>
    <row r="752" spans="1:61">
      <c r="A752" s="87" t="s">
        <v>72</v>
      </c>
      <c r="B752" s="86">
        <v>10</v>
      </c>
      <c r="C752" s="86" t="str">
        <f t="shared" si="91"/>
        <v>80-84|10</v>
      </c>
      <c r="D752" s="86">
        <v>4</v>
      </c>
      <c r="E752" s="86" t="s">
        <v>44</v>
      </c>
      <c r="AC752" s="87" t="s">
        <v>73</v>
      </c>
      <c r="AD752" s="86">
        <v>51</v>
      </c>
      <c r="AE752" s="86" t="str">
        <f t="shared" si="92"/>
        <v>85-90|51</v>
      </c>
      <c r="AF752" s="86">
        <v>15</v>
      </c>
      <c r="AG752" s="86" t="s">
        <v>55</v>
      </c>
      <c r="AQ752" s="87" t="s">
        <v>73</v>
      </c>
      <c r="AR752" s="86">
        <v>15</v>
      </c>
      <c r="AS752" s="86" t="str">
        <f t="shared" si="93"/>
        <v>85-90|15</v>
      </c>
      <c r="AT752" s="86">
        <v>10</v>
      </c>
      <c r="AU752" s="86" t="s">
        <v>50</v>
      </c>
      <c r="BE752" s="87" t="s">
        <v>66</v>
      </c>
      <c r="BF752" s="86">
        <v>67</v>
      </c>
      <c r="BG752" s="86" t="str">
        <f t="shared" si="94"/>
        <v>35-44|67</v>
      </c>
      <c r="BH752" s="86">
        <v>9</v>
      </c>
      <c r="BI752" s="89" t="s">
        <v>49</v>
      </c>
    </row>
    <row r="753" spans="1:61">
      <c r="A753" s="87" t="s">
        <v>72</v>
      </c>
      <c r="B753" s="86">
        <v>11</v>
      </c>
      <c r="C753" s="86" t="str">
        <f t="shared" si="91"/>
        <v>80-84|11</v>
      </c>
      <c r="D753" s="86">
        <v>5</v>
      </c>
      <c r="E753" s="86" t="s">
        <v>45</v>
      </c>
      <c r="AC753" s="87" t="s">
        <v>73</v>
      </c>
      <c r="AD753" s="86">
        <v>52</v>
      </c>
      <c r="AE753" s="86" t="str">
        <f t="shared" si="92"/>
        <v>85-90|52</v>
      </c>
      <c r="AF753" s="86">
        <v>16</v>
      </c>
      <c r="AG753" s="86" t="s">
        <v>56</v>
      </c>
      <c r="AQ753" s="87" t="s">
        <v>73</v>
      </c>
      <c r="AR753" s="86">
        <v>16</v>
      </c>
      <c r="AS753" s="86" t="str">
        <f t="shared" si="93"/>
        <v>85-90|16</v>
      </c>
      <c r="AT753" s="86">
        <v>10</v>
      </c>
      <c r="AU753" s="86" t="s">
        <v>50</v>
      </c>
      <c r="BE753" s="87" t="s">
        <v>66</v>
      </c>
      <c r="BF753" s="86">
        <v>68</v>
      </c>
      <c r="BG753" s="86" t="str">
        <f t="shared" si="94"/>
        <v>35-44|68</v>
      </c>
      <c r="BH753" s="86">
        <v>10</v>
      </c>
      <c r="BI753" s="86" t="s">
        <v>50</v>
      </c>
    </row>
    <row r="754" spans="1:61">
      <c r="A754" s="87" t="s">
        <v>72</v>
      </c>
      <c r="B754" s="86">
        <v>12</v>
      </c>
      <c r="C754" s="86" t="str">
        <f t="shared" si="91"/>
        <v>80-84|12</v>
      </c>
      <c r="D754" s="86">
        <v>5</v>
      </c>
      <c r="E754" s="86" t="s">
        <v>45</v>
      </c>
      <c r="AC754" s="87" t="s">
        <v>73</v>
      </c>
      <c r="AD754" s="86">
        <v>53</v>
      </c>
      <c r="AE754" s="86" t="str">
        <f t="shared" si="92"/>
        <v>85-90|53</v>
      </c>
      <c r="AF754" s="86">
        <v>16</v>
      </c>
      <c r="AG754" s="86" t="s">
        <v>56</v>
      </c>
      <c r="AQ754" s="87" t="s">
        <v>73</v>
      </c>
      <c r="AR754" s="86">
        <v>17</v>
      </c>
      <c r="AS754" s="86" t="str">
        <f t="shared" si="93"/>
        <v>85-90|17</v>
      </c>
      <c r="AT754" s="86">
        <v>11</v>
      </c>
      <c r="AU754" s="89" t="s">
        <v>51</v>
      </c>
      <c r="BE754" s="87" t="s">
        <v>66</v>
      </c>
      <c r="BF754" s="86">
        <v>69</v>
      </c>
      <c r="BG754" s="86" t="str">
        <f t="shared" si="94"/>
        <v>35-44|69</v>
      </c>
      <c r="BH754" s="86">
        <v>10</v>
      </c>
      <c r="BI754" s="86" t="s">
        <v>50</v>
      </c>
    </row>
    <row r="755" spans="1:61">
      <c r="A755" s="87" t="s">
        <v>72</v>
      </c>
      <c r="B755" s="86">
        <v>13</v>
      </c>
      <c r="C755" s="86" t="str">
        <f t="shared" si="91"/>
        <v>80-84|13</v>
      </c>
      <c r="D755" s="86">
        <v>6</v>
      </c>
      <c r="E755" s="86" t="s">
        <v>46</v>
      </c>
      <c r="AC755" s="87" t="s">
        <v>73</v>
      </c>
      <c r="AD755" s="86">
        <v>54</v>
      </c>
      <c r="AE755" s="86" t="str">
        <f t="shared" si="92"/>
        <v>85-90|54</v>
      </c>
      <c r="AF755" s="86">
        <v>17</v>
      </c>
      <c r="AG755" s="86" t="s">
        <v>57</v>
      </c>
      <c r="AQ755" s="87" t="s">
        <v>73</v>
      </c>
      <c r="AR755" s="86">
        <v>18</v>
      </c>
      <c r="AS755" s="86" t="str">
        <f t="shared" si="93"/>
        <v>85-90|18</v>
      </c>
      <c r="AT755" s="86">
        <v>11</v>
      </c>
      <c r="AU755" s="89" t="s">
        <v>51</v>
      </c>
      <c r="BE755" s="87" t="s">
        <v>66</v>
      </c>
      <c r="BF755" s="86">
        <v>70</v>
      </c>
      <c r="BG755" s="86" t="str">
        <f t="shared" si="94"/>
        <v>35-44|70</v>
      </c>
      <c r="BH755" s="86">
        <v>10</v>
      </c>
      <c r="BI755" s="86" t="s">
        <v>50</v>
      </c>
    </row>
    <row r="756" spans="1:61">
      <c r="A756" s="87" t="s">
        <v>72</v>
      </c>
      <c r="B756" s="86">
        <v>14</v>
      </c>
      <c r="C756" s="86" t="str">
        <f t="shared" si="91"/>
        <v>80-84|14</v>
      </c>
      <c r="D756" s="86">
        <v>6</v>
      </c>
      <c r="E756" s="86" t="s">
        <v>46</v>
      </c>
      <c r="AC756" s="87" t="s">
        <v>73</v>
      </c>
      <c r="AD756" s="86">
        <v>55</v>
      </c>
      <c r="AE756" s="86" t="str">
        <f t="shared" si="92"/>
        <v>85-90|55</v>
      </c>
      <c r="AF756" s="86">
        <v>18</v>
      </c>
      <c r="AG756" s="86" t="s">
        <v>58</v>
      </c>
      <c r="AQ756" s="87" t="s">
        <v>73</v>
      </c>
      <c r="AR756" s="86">
        <v>19</v>
      </c>
      <c r="AS756" s="86" t="str">
        <f t="shared" si="93"/>
        <v>85-90|19</v>
      </c>
      <c r="AT756" s="86">
        <v>12</v>
      </c>
      <c r="AU756" s="86" t="s">
        <v>52</v>
      </c>
      <c r="BE756" s="87" t="s">
        <v>66</v>
      </c>
      <c r="BF756" s="86">
        <v>71</v>
      </c>
      <c r="BG756" s="86" t="str">
        <f t="shared" si="94"/>
        <v>35-44|71</v>
      </c>
      <c r="BH756" s="86">
        <v>10</v>
      </c>
      <c r="BI756" s="86" t="s">
        <v>50</v>
      </c>
    </row>
    <row r="757" spans="1:61">
      <c r="A757" s="87" t="s">
        <v>72</v>
      </c>
      <c r="B757" s="86">
        <v>15</v>
      </c>
      <c r="C757" s="86" t="str">
        <f t="shared" si="91"/>
        <v>80-84|15</v>
      </c>
      <c r="D757" s="86">
        <v>7</v>
      </c>
      <c r="E757" s="86" t="s">
        <v>47</v>
      </c>
      <c r="AC757" s="87" t="s">
        <v>73</v>
      </c>
      <c r="AD757" s="86">
        <v>56</v>
      </c>
      <c r="AE757" s="86" t="str">
        <f t="shared" si="92"/>
        <v>85-90|56</v>
      </c>
      <c r="AF757" s="86">
        <v>19</v>
      </c>
      <c r="AG757" s="86" t="s">
        <v>59</v>
      </c>
      <c r="AQ757" s="87" t="s">
        <v>73</v>
      </c>
      <c r="AR757" s="86">
        <v>20</v>
      </c>
      <c r="AS757" s="86" t="str">
        <f t="shared" si="93"/>
        <v>85-90|20</v>
      </c>
      <c r="AT757" s="86">
        <v>12</v>
      </c>
      <c r="AU757" s="86" t="s">
        <v>52</v>
      </c>
      <c r="BE757" s="87" t="s">
        <v>66</v>
      </c>
      <c r="BF757" s="86">
        <v>72</v>
      </c>
      <c r="BG757" s="86" t="str">
        <f t="shared" si="94"/>
        <v>35-44|72</v>
      </c>
      <c r="BH757" s="86">
        <v>10</v>
      </c>
      <c r="BI757" s="86" t="s">
        <v>50</v>
      </c>
    </row>
    <row r="758" spans="1:61">
      <c r="A758" s="87" t="s">
        <v>72</v>
      </c>
      <c r="B758" s="86">
        <v>16</v>
      </c>
      <c r="C758" s="86" t="str">
        <f t="shared" si="91"/>
        <v>80-84|16</v>
      </c>
      <c r="D758" s="86">
        <v>7</v>
      </c>
      <c r="E758" s="86" t="s">
        <v>47</v>
      </c>
      <c r="AC758" s="87" t="s">
        <v>73</v>
      </c>
      <c r="AD758" s="86">
        <v>57</v>
      </c>
      <c r="AE758" s="86" t="str">
        <f t="shared" si="92"/>
        <v>85-90|57</v>
      </c>
      <c r="AF758" s="86">
        <v>19</v>
      </c>
      <c r="AG758" s="86" t="s">
        <v>59</v>
      </c>
      <c r="AQ758" s="87" t="s">
        <v>73</v>
      </c>
      <c r="AR758" s="86">
        <v>21</v>
      </c>
      <c r="AS758" s="86" t="str">
        <f t="shared" si="93"/>
        <v>85-90|21</v>
      </c>
      <c r="AT758" s="86">
        <v>12</v>
      </c>
      <c r="AU758" s="86" t="s">
        <v>52</v>
      </c>
      <c r="BE758" s="87" t="s">
        <v>66</v>
      </c>
      <c r="BF758" s="86">
        <v>73</v>
      </c>
      <c r="BG758" s="86" t="str">
        <f t="shared" si="94"/>
        <v>35-44|73</v>
      </c>
      <c r="BH758" s="86">
        <v>11</v>
      </c>
      <c r="BI758" s="86" t="s">
        <v>51</v>
      </c>
    </row>
    <row r="759" spans="1:61">
      <c r="A759" s="87" t="s">
        <v>72</v>
      </c>
      <c r="B759" s="86">
        <v>17</v>
      </c>
      <c r="C759" s="86" t="str">
        <f t="shared" si="91"/>
        <v>80-84|17</v>
      </c>
      <c r="D759" s="86">
        <v>7</v>
      </c>
      <c r="E759" s="86" t="s">
        <v>47</v>
      </c>
      <c r="AQ759" s="87" t="s">
        <v>73</v>
      </c>
      <c r="AR759" s="86">
        <v>22</v>
      </c>
      <c r="AS759" s="86" t="str">
        <f t="shared" si="93"/>
        <v>85-90|22</v>
      </c>
      <c r="AT759" s="86">
        <v>13</v>
      </c>
      <c r="AU759" s="86" t="s">
        <v>53</v>
      </c>
      <c r="BE759" s="87" t="s">
        <v>66</v>
      </c>
      <c r="BF759" s="86">
        <v>74</v>
      </c>
      <c r="BG759" s="86" t="str">
        <f t="shared" si="94"/>
        <v>35-44|74</v>
      </c>
      <c r="BH759" s="86">
        <v>11</v>
      </c>
      <c r="BI759" s="86" t="s">
        <v>51</v>
      </c>
    </row>
    <row r="760" spans="1:61">
      <c r="A760" s="87" t="s">
        <v>72</v>
      </c>
      <c r="B760" s="86">
        <v>18</v>
      </c>
      <c r="C760" s="86" t="str">
        <f t="shared" si="91"/>
        <v>80-84|18</v>
      </c>
      <c r="D760" s="86">
        <v>8</v>
      </c>
      <c r="E760" s="86" t="s">
        <v>48</v>
      </c>
      <c r="AQ760" s="87" t="s">
        <v>73</v>
      </c>
      <c r="AR760" s="86">
        <v>23</v>
      </c>
      <c r="AS760" s="86" t="str">
        <f t="shared" si="93"/>
        <v>85-90|23</v>
      </c>
      <c r="AT760" s="86">
        <v>13</v>
      </c>
      <c r="AU760" s="86" t="s">
        <v>53</v>
      </c>
      <c r="BE760" s="87" t="s">
        <v>66</v>
      </c>
      <c r="BF760" s="86">
        <v>75</v>
      </c>
      <c r="BG760" s="86" t="str">
        <f t="shared" si="94"/>
        <v>35-44|75</v>
      </c>
      <c r="BH760" s="86">
        <v>11</v>
      </c>
      <c r="BI760" s="86" t="s">
        <v>51</v>
      </c>
    </row>
    <row r="761" spans="1:61">
      <c r="A761" s="87" t="s">
        <v>72</v>
      </c>
      <c r="B761" s="86">
        <v>19</v>
      </c>
      <c r="C761" s="86" t="str">
        <f t="shared" si="91"/>
        <v>80-84|19</v>
      </c>
      <c r="D761" s="86">
        <v>8</v>
      </c>
      <c r="E761" s="86" t="s">
        <v>48</v>
      </c>
      <c r="AQ761" s="87" t="s">
        <v>73</v>
      </c>
      <c r="AR761" s="86">
        <v>24</v>
      </c>
      <c r="AS761" s="86" t="str">
        <f t="shared" si="93"/>
        <v>85-90|24</v>
      </c>
      <c r="AT761" s="86">
        <v>14</v>
      </c>
      <c r="AU761" s="86" t="s">
        <v>54</v>
      </c>
      <c r="BE761" s="87" t="s">
        <v>66</v>
      </c>
      <c r="BF761" s="86">
        <v>76</v>
      </c>
      <c r="BG761" s="86" t="str">
        <f t="shared" si="94"/>
        <v>35-44|76</v>
      </c>
      <c r="BH761" s="86">
        <v>11</v>
      </c>
      <c r="BI761" s="86" t="s">
        <v>51</v>
      </c>
    </row>
    <row r="762" spans="1:61">
      <c r="A762" s="87" t="s">
        <v>72</v>
      </c>
      <c r="B762" s="86">
        <v>20</v>
      </c>
      <c r="C762" s="86" t="str">
        <f t="shared" si="91"/>
        <v>80-84|20</v>
      </c>
      <c r="D762" s="86">
        <v>8</v>
      </c>
      <c r="E762" s="86" t="s">
        <v>48</v>
      </c>
      <c r="AQ762" s="87" t="s">
        <v>73</v>
      </c>
      <c r="AR762" s="86">
        <v>25</v>
      </c>
      <c r="AS762" s="86" t="str">
        <f t="shared" si="93"/>
        <v>85-90|25</v>
      </c>
      <c r="AT762" s="86">
        <v>14</v>
      </c>
      <c r="AU762" s="86" t="s">
        <v>54</v>
      </c>
      <c r="BE762" s="87" t="s">
        <v>66</v>
      </c>
      <c r="BF762" s="86">
        <v>77</v>
      </c>
      <c r="BG762" s="86" t="str">
        <f t="shared" si="94"/>
        <v>35-44|77</v>
      </c>
      <c r="BH762" s="86">
        <v>11</v>
      </c>
      <c r="BI762" s="86" t="s">
        <v>51</v>
      </c>
    </row>
    <row r="763" spans="1:61">
      <c r="A763" s="87" t="s">
        <v>72</v>
      </c>
      <c r="B763" s="86">
        <v>21</v>
      </c>
      <c r="C763" s="86" t="str">
        <f t="shared" si="91"/>
        <v>80-84|21</v>
      </c>
      <c r="D763" s="86">
        <v>9</v>
      </c>
      <c r="E763" s="86" t="s">
        <v>49</v>
      </c>
      <c r="AQ763" s="87" t="s">
        <v>73</v>
      </c>
      <c r="AR763" s="86">
        <v>26</v>
      </c>
      <c r="AS763" s="86" t="str">
        <f t="shared" si="93"/>
        <v>85-90|26</v>
      </c>
      <c r="AT763" s="86">
        <v>15</v>
      </c>
      <c r="AU763" s="86" t="s">
        <v>55</v>
      </c>
      <c r="BE763" s="87" t="s">
        <v>66</v>
      </c>
      <c r="BF763" s="86">
        <v>78</v>
      </c>
      <c r="BG763" s="86" t="str">
        <f t="shared" si="94"/>
        <v>35-44|78</v>
      </c>
      <c r="BH763" s="86">
        <v>11</v>
      </c>
      <c r="BI763" s="86" t="s">
        <v>51</v>
      </c>
    </row>
    <row r="764" spans="1:61">
      <c r="A764" s="87" t="s">
        <v>72</v>
      </c>
      <c r="B764" s="86">
        <v>22</v>
      </c>
      <c r="C764" s="86" t="str">
        <f t="shared" si="91"/>
        <v>80-84|22</v>
      </c>
      <c r="D764" s="86">
        <v>9</v>
      </c>
      <c r="E764" s="86" t="s">
        <v>49</v>
      </c>
      <c r="AQ764" s="87" t="s">
        <v>73</v>
      </c>
      <c r="AR764" s="86">
        <v>27</v>
      </c>
      <c r="AS764" s="86" t="str">
        <f t="shared" si="93"/>
        <v>85-90|27</v>
      </c>
      <c r="AT764" s="86">
        <v>15</v>
      </c>
      <c r="AU764" s="86" t="s">
        <v>55</v>
      </c>
      <c r="BE764" s="87" t="s">
        <v>66</v>
      </c>
      <c r="BF764" s="86">
        <v>79</v>
      </c>
      <c r="BG764" s="86" t="str">
        <f t="shared" si="94"/>
        <v>35-44|79</v>
      </c>
      <c r="BH764" s="86">
        <v>12</v>
      </c>
      <c r="BI764" s="86" t="s">
        <v>52</v>
      </c>
    </row>
    <row r="765" spans="1:61">
      <c r="A765" s="87" t="s">
        <v>72</v>
      </c>
      <c r="B765" s="86">
        <v>23</v>
      </c>
      <c r="C765" s="86" t="str">
        <f t="shared" si="91"/>
        <v>80-84|23</v>
      </c>
      <c r="D765" s="86">
        <v>9</v>
      </c>
      <c r="E765" s="86" t="s">
        <v>49</v>
      </c>
      <c r="AQ765" s="87" t="s">
        <v>73</v>
      </c>
      <c r="AR765" s="86">
        <v>28</v>
      </c>
      <c r="AS765" s="86" t="str">
        <f t="shared" si="93"/>
        <v>85-90|28</v>
      </c>
      <c r="AT765" s="86">
        <v>16</v>
      </c>
      <c r="AU765" s="86" t="s">
        <v>56</v>
      </c>
      <c r="BE765" s="87" t="s">
        <v>66</v>
      </c>
      <c r="BF765" s="86">
        <v>80</v>
      </c>
      <c r="BG765" s="86" t="str">
        <f t="shared" si="94"/>
        <v>35-44|80</v>
      </c>
      <c r="BH765" s="86">
        <v>12</v>
      </c>
      <c r="BI765" s="86" t="s">
        <v>52</v>
      </c>
    </row>
    <row r="766" spans="1:61">
      <c r="A766" s="87" t="s">
        <v>72</v>
      </c>
      <c r="B766" s="86">
        <v>24</v>
      </c>
      <c r="C766" s="86" t="str">
        <f t="shared" si="91"/>
        <v>80-84|24</v>
      </c>
      <c r="D766" s="86">
        <v>10</v>
      </c>
      <c r="E766" s="86" t="s">
        <v>50</v>
      </c>
      <c r="AQ766" s="87" t="s">
        <v>73</v>
      </c>
      <c r="AR766" s="86">
        <v>29</v>
      </c>
      <c r="AS766" s="86" t="str">
        <f t="shared" si="93"/>
        <v>85-90|29</v>
      </c>
      <c r="AT766" s="86">
        <v>16</v>
      </c>
      <c r="AU766" s="86" t="s">
        <v>56</v>
      </c>
      <c r="BE766" s="87" t="s">
        <v>66</v>
      </c>
      <c r="BF766" s="86">
        <v>81</v>
      </c>
      <c r="BG766" s="86" t="str">
        <f t="shared" si="94"/>
        <v>35-44|81</v>
      </c>
      <c r="BH766" s="86">
        <v>12</v>
      </c>
      <c r="BI766" s="86" t="s">
        <v>52</v>
      </c>
    </row>
    <row r="767" spans="1:61">
      <c r="A767" s="87" t="s">
        <v>72</v>
      </c>
      <c r="B767" s="86">
        <v>25</v>
      </c>
      <c r="C767" s="86" t="str">
        <f t="shared" si="91"/>
        <v>80-84|25</v>
      </c>
      <c r="D767" s="86">
        <v>10</v>
      </c>
      <c r="E767" s="86" t="s">
        <v>50</v>
      </c>
      <c r="AQ767" s="87" t="s">
        <v>73</v>
      </c>
      <c r="AR767" s="86">
        <v>30</v>
      </c>
      <c r="AS767" s="86" t="str">
        <f t="shared" si="93"/>
        <v>85-90|30</v>
      </c>
      <c r="AT767" s="86">
        <v>17</v>
      </c>
      <c r="AU767" s="86" t="s">
        <v>57</v>
      </c>
      <c r="BE767" s="87" t="s">
        <v>66</v>
      </c>
      <c r="BF767" s="86">
        <v>82</v>
      </c>
      <c r="BG767" s="86" t="str">
        <f t="shared" si="94"/>
        <v>35-44|82</v>
      </c>
      <c r="BH767" s="86">
        <v>12</v>
      </c>
      <c r="BI767" s="86" t="s">
        <v>52</v>
      </c>
    </row>
    <row r="768" spans="1:61">
      <c r="A768" s="87" t="s">
        <v>72</v>
      </c>
      <c r="B768" s="86">
        <v>26</v>
      </c>
      <c r="C768" s="86" t="str">
        <f t="shared" si="91"/>
        <v>80-84|26</v>
      </c>
      <c r="D768" s="86">
        <v>10</v>
      </c>
      <c r="E768" s="86" t="s">
        <v>50</v>
      </c>
      <c r="AQ768" s="87" t="s">
        <v>73</v>
      </c>
      <c r="AR768" s="86">
        <v>31</v>
      </c>
      <c r="AS768" s="86" t="str">
        <f t="shared" si="93"/>
        <v>85-90|31</v>
      </c>
      <c r="AT768" s="86">
        <v>17</v>
      </c>
      <c r="AU768" s="86" t="s">
        <v>57</v>
      </c>
      <c r="BE768" s="87" t="s">
        <v>66</v>
      </c>
      <c r="BF768" s="86">
        <v>83</v>
      </c>
      <c r="BG768" s="86" t="str">
        <f t="shared" si="94"/>
        <v>35-44|83</v>
      </c>
      <c r="BH768" s="86">
        <v>12</v>
      </c>
      <c r="BI768" s="86" t="s">
        <v>52</v>
      </c>
    </row>
    <row r="769" spans="1:61">
      <c r="A769" s="87" t="s">
        <v>72</v>
      </c>
      <c r="B769" s="86">
        <v>27</v>
      </c>
      <c r="C769" s="86" t="str">
        <f t="shared" si="91"/>
        <v>80-84|27</v>
      </c>
      <c r="D769" s="86">
        <v>11</v>
      </c>
      <c r="E769" s="86" t="s">
        <v>51</v>
      </c>
      <c r="AQ769" s="87" t="s">
        <v>73</v>
      </c>
      <c r="AR769" s="86">
        <v>32</v>
      </c>
      <c r="AS769" s="86" t="str">
        <f t="shared" si="93"/>
        <v>85-90|32</v>
      </c>
      <c r="AT769" s="86">
        <v>18</v>
      </c>
      <c r="AU769" s="86" t="s">
        <v>58</v>
      </c>
      <c r="BE769" s="87" t="s">
        <v>66</v>
      </c>
      <c r="BF769" s="86">
        <v>84</v>
      </c>
      <c r="BG769" s="86" t="str">
        <f t="shared" si="94"/>
        <v>35-44|84</v>
      </c>
      <c r="BH769" s="86">
        <v>13</v>
      </c>
      <c r="BI769" s="86" t="s">
        <v>53</v>
      </c>
    </row>
    <row r="770" spans="1:61">
      <c r="A770" s="87" t="s">
        <v>72</v>
      </c>
      <c r="B770" s="86">
        <v>28</v>
      </c>
      <c r="C770" s="86" t="str">
        <f t="shared" si="91"/>
        <v>80-84|28</v>
      </c>
      <c r="D770" s="86">
        <v>11</v>
      </c>
      <c r="E770" s="86" t="s">
        <v>51</v>
      </c>
      <c r="AQ770" s="87" t="s">
        <v>73</v>
      </c>
      <c r="AR770" s="86">
        <v>33</v>
      </c>
      <c r="AS770" s="86" t="str">
        <f t="shared" si="93"/>
        <v>85-90|33</v>
      </c>
      <c r="AT770" s="86">
        <v>18</v>
      </c>
      <c r="AU770" s="86" t="s">
        <v>58</v>
      </c>
      <c r="BE770" s="87" t="s">
        <v>66</v>
      </c>
      <c r="BF770" s="86">
        <v>85</v>
      </c>
      <c r="BG770" s="86" t="str">
        <f t="shared" si="94"/>
        <v>35-44|85</v>
      </c>
      <c r="BH770" s="86">
        <v>13</v>
      </c>
      <c r="BI770" s="86" t="s">
        <v>53</v>
      </c>
    </row>
    <row r="771" spans="1:61">
      <c r="A771" s="87" t="s">
        <v>72</v>
      </c>
      <c r="B771" s="86">
        <v>29</v>
      </c>
      <c r="C771" s="86" t="str">
        <f t="shared" si="91"/>
        <v>80-84|29</v>
      </c>
      <c r="D771" s="86">
        <v>11</v>
      </c>
      <c r="E771" s="86" t="s">
        <v>51</v>
      </c>
      <c r="AQ771" s="87" t="s">
        <v>73</v>
      </c>
      <c r="AR771" s="86">
        <v>34</v>
      </c>
      <c r="AS771" s="86" t="str">
        <f t="shared" si="93"/>
        <v>85-90|34</v>
      </c>
      <c r="AT771" s="86">
        <v>19</v>
      </c>
      <c r="AU771" s="89" t="s">
        <v>59</v>
      </c>
      <c r="BE771" s="87" t="s">
        <v>66</v>
      </c>
      <c r="BF771" s="86">
        <v>86</v>
      </c>
      <c r="BG771" s="86" t="str">
        <f t="shared" si="94"/>
        <v>35-44|86</v>
      </c>
      <c r="BH771" s="86">
        <v>13</v>
      </c>
      <c r="BI771" s="89" t="s">
        <v>53</v>
      </c>
    </row>
    <row r="772" spans="1:61">
      <c r="A772" s="87" t="s">
        <v>72</v>
      </c>
      <c r="B772" s="86">
        <v>30</v>
      </c>
      <c r="C772" s="86" t="str">
        <f t="shared" si="91"/>
        <v>80-84|30</v>
      </c>
      <c r="D772" s="86">
        <v>11</v>
      </c>
      <c r="E772" s="86" t="s">
        <v>51</v>
      </c>
      <c r="AQ772" s="87" t="s">
        <v>73</v>
      </c>
      <c r="AR772" s="86">
        <v>35</v>
      </c>
      <c r="AS772" s="86" t="str">
        <f t="shared" si="93"/>
        <v>85-90|35</v>
      </c>
      <c r="AT772" s="86">
        <v>19</v>
      </c>
      <c r="AU772" s="89" t="s">
        <v>59</v>
      </c>
      <c r="BE772" s="87" t="s">
        <v>66</v>
      </c>
      <c r="BF772" s="86">
        <v>87</v>
      </c>
      <c r="BG772" s="86" t="str">
        <f t="shared" si="94"/>
        <v>35-44|87</v>
      </c>
      <c r="BH772" s="86">
        <v>13</v>
      </c>
      <c r="BI772" s="89" t="s">
        <v>53</v>
      </c>
    </row>
    <row r="773" spans="1:61">
      <c r="A773" s="87" t="s">
        <v>72</v>
      </c>
      <c r="B773" s="86">
        <v>31</v>
      </c>
      <c r="C773" s="86" t="str">
        <f t="shared" si="91"/>
        <v>80-84|31</v>
      </c>
      <c r="D773" s="86">
        <v>12</v>
      </c>
      <c r="E773" s="86" t="s">
        <v>52</v>
      </c>
      <c r="AQ773" s="87" t="s">
        <v>73</v>
      </c>
      <c r="AR773" s="86">
        <v>36</v>
      </c>
      <c r="AS773" s="86" t="str">
        <f t="shared" si="93"/>
        <v>85-90|36</v>
      </c>
      <c r="AT773" s="86">
        <v>19</v>
      </c>
      <c r="AU773" s="89" t="s">
        <v>59</v>
      </c>
      <c r="BE773" s="87" t="s">
        <v>66</v>
      </c>
      <c r="BF773" s="86">
        <v>88</v>
      </c>
      <c r="BG773" s="86" t="str">
        <f t="shared" si="94"/>
        <v>35-44|88</v>
      </c>
      <c r="BH773" s="86">
        <v>13</v>
      </c>
      <c r="BI773" s="89" t="s">
        <v>53</v>
      </c>
    </row>
    <row r="774" spans="1:61">
      <c r="A774" s="87" t="s">
        <v>72</v>
      </c>
      <c r="B774" s="86">
        <v>32</v>
      </c>
      <c r="C774" s="86" t="str">
        <f t="shared" ref="C774:C837" si="95">A774&amp;"|"&amp;B774</f>
        <v>80-84|32</v>
      </c>
      <c r="D774" s="86">
        <v>12</v>
      </c>
      <c r="E774" s="86" t="s">
        <v>52</v>
      </c>
      <c r="AQ774" s="87" t="s">
        <v>73</v>
      </c>
      <c r="AR774" s="86">
        <v>37</v>
      </c>
      <c r="AS774" s="86" t="str">
        <f t="shared" ref="AS774:AS797" si="96">AQ774&amp;"|"&amp;AR774</f>
        <v>85-90|37</v>
      </c>
      <c r="AT774" s="86">
        <v>19</v>
      </c>
      <c r="AU774" s="89" t="s">
        <v>59</v>
      </c>
      <c r="BE774" s="87" t="s">
        <v>66</v>
      </c>
      <c r="BF774" s="86">
        <v>89</v>
      </c>
      <c r="BG774" s="86" t="str">
        <f t="shared" ref="BG774:BG837" si="97">BE774&amp;"|"&amp;BF774</f>
        <v>35-44|89</v>
      </c>
      <c r="BH774" s="86">
        <v>14</v>
      </c>
      <c r="BI774" s="89" t="s">
        <v>54</v>
      </c>
    </row>
    <row r="775" spans="1:61">
      <c r="A775" s="87" t="s">
        <v>72</v>
      </c>
      <c r="B775" s="86">
        <v>33</v>
      </c>
      <c r="C775" s="86" t="str">
        <f t="shared" si="95"/>
        <v>80-84|33</v>
      </c>
      <c r="D775" s="86">
        <v>12</v>
      </c>
      <c r="E775" s="86" t="s">
        <v>52</v>
      </c>
      <c r="AQ775" s="87" t="s">
        <v>73</v>
      </c>
      <c r="AR775" s="86">
        <v>38</v>
      </c>
      <c r="AS775" s="86" t="str">
        <f t="shared" si="96"/>
        <v>85-90|38</v>
      </c>
      <c r="AT775" s="86">
        <v>19</v>
      </c>
      <c r="AU775" s="89" t="s">
        <v>59</v>
      </c>
      <c r="BE775" s="87" t="s">
        <v>66</v>
      </c>
      <c r="BF775" s="86">
        <v>90</v>
      </c>
      <c r="BG775" s="86" t="str">
        <f t="shared" si="97"/>
        <v>35-44|90</v>
      </c>
      <c r="BH775" s="86">
        <v>14</v>
      </c>
      <c r="BI775" s="89" t="s">
        <v>54</v>
      </c>
    </row>
    <row r="776" spans="1:61">
      <c r="A776" s="87" t="s">
        <v>72</v>
      </c>
      <c r="B776" s="86">
        <v>34</v>
      </c>
      <c r="C776" s="86" t="str">
        <f t="shared" si="95"/>
        <v>80-84|34</v>
      </c>
      <c r="D776" s="86">
        <v>13</v>
      </c>
      <c r="E776" s="86" t="s">
        <v>53</v>
      </c>
      <c r="AQ776" s="87" t="s">
        <v>73</v>
      </c>
      <c r="AR776" s="86">
        <v>39</v>
      </c>
      <c r="AS776" s="86" t="str">
        <f t="shared" si="96"/>
        <v>85-90|39</v>
      </c>
      <c r="AT776" s="86">
        <v>19</v>
      </c>
      <c r="AU776" s="89" t="s">
        <v>59</v>
      </c>
      <c r="BE776" s="87" t="s">
        <v>66</v>
      </c>
      <c r="BF776" s="86">
        <v>91</v>
      </c>
      <c r="BG776" s="86" t="str">
        <f t="shared" si="97"/>
        <v>35-44|91</v>
      </c>
      <c r="BH776" s="86">
        <v>14</v>
      </c>
      <c r="BI776" s="89" t="s">
        <v>54</v>
      </c>
    </row>
    <row r="777" spans="1:61">
      <c r="A777" s="87" t="s">
        <v>72</v>
      </c>
      <c r="B777" s="86">
        <v>35</v>
      </c>
      <c r="C777" s="86" t="str">
        <f t="shared" si="95"/>
        <v>80-84|35</v>
      </c>
      <c r="D777" s="86">
        <v>13</v>
      </c>
      <c r="E777" s="86" t="s">
        <v>53</v>
      </c>
      <c r="AQ777" s="87" t="s">
        <v>73</v>
      </c>
      <c r="AR777" s="86">
        <v>40</v>
      </c>
      <c r="AS777" s="86" t="str">
        <f t="shared" si="96"/>
        <v>85-90|40</v>
      </c>
      <c r="AT777" s="86">
        <v>19</v>
      </c>
      <c r="AU777" s="89" t="s">
        <v>59</v>
      </c>
      <c r="BE777" s="87" t="s">
        <v>66</v>
      </c>
      <c r="BF777" s="86">
        <v>92</v>
      </c>
      <c r="BG777" s="86" t="str">
        <f t="shared" si="97"/>
        <v>35-44|92</v>
      </c>
      <c r="BH777" s="86">
        <v>14</v>
      </c>
      <c r="BI777" s="89" t="s">
        <v>54</v>
      </c>
    </row>
    <row r="778" spans="1:61">
      <c r="A778" s="87" t="s">
        <v>72</v>
      </c>
      <c r="B778" s="86">
        <v>36</v>
      </c>
      <c r="C778" s="86" t="str">
        <f t="shared" si="95"/>
        <v>80-84|36</v>
      </c>
      <c r="D778" s="86">
        <v>13</v>
      </c>
      <c r="E778" s="86" t="s">
        <v>53</v>
      </c>
      <c r="AQ778" s="87" t="s">
        <v>73</v>
      </c>
      <c r="AR778" s="86">
        <v>41</v>
      </c>
      <c r="AS778" s="86" t="str">
        <f t="shared" si="96"/>
        <v>85-90|41</v>
      </c>
      <c r="AT778" s="86">
        <v>19</v>
      </c>
      <c r="AU778" s="89" t="s">
        <v>59</v>
      </c>
      <c r="BE778" s="87" t="s">
        <v>66</v>
      </c>
      <c r="BF778" s="86">
        <v>93</v>
      </c>
      <c r="BG778" s="86" t="str">
        <f t="shared" si="97"/>
        <v>35-44|93</v>
      </c>
      <c r="BH778" s="86">
        <v>15</v>
      </c>
      <c r="BI778" s="86" t="s">
        <v>55</v>
      </c>
    </row>
    <row r="779" spans="1:61">
      <c r="A779" s="87" t="s">
        <v>72</v>
      </c>
      <c r="B779" s="86">
        <v>37</v>
      </c>
      <c r="C779" s="86" t="str">
        <f t="shared" si="95"/>
        <v>80-84|37</v>
      </c>
      <c r="D779" s="86">
        <v>13</v>
      </c>
      <c r="E779" s="89" t="s">
        <v>53</v>
      </c>
      <c r="AQ779" s="87" t="s">
        <v>73</v>
      </c>
      <c r="AR779" s="86">
        <v>42</v>
      </c>
      <c r="AS779" s="86" t="str">
        <f t="shared" si="96"/>
        <v>85-90|42</v>
      </c>
      <c r="AT779" s="86">
        <v>19</v>
      </c>
      <c r="AU779" s="89" t="s">
        <v>59</v>
      </c>
      <c r="BE779" s="87" t="s">
        <v>66</v>
      </c>
      <c r="BF779" s="86">
        <v>94</v>
      </c>
      <c r="BG779" s="86" t="str">
        <f t="shared" si="97"/>
        <v>35-44|94</v>
      </c>
      <c r="BH779" s="86">
        <v>15</v>
      </c>
      <c r="BI779" s="86" t="s">
        <v>55</v>
      </c>
    </row>
    <row r="780" spans="1:61">
      <c r="A780" s="87" t="s">
        <v>72</v>
      </c>
      <c r="B780" s="86">
        <v>38</v>
      </c>
      <c r="C780" s="86" t="str">
        <f t="shared" si="95"/>
        <v>80-84|38</v>
      </c>
      <c r="D780" s="86">
        <v>14</v>
      </c>
      <c r="E780" s="86" t="s">
        <v>54</v>
      </c>
      <c r="AQ780" s="87" t="s">
        <v>73</v>
      </c>
      <c r="AR780" s="86">
        <v>43</v>
      </c>
      <c r="AS780" s="86" t="str">
        <f t="shared" si="96"/>
        <v>85-90|43</v>
      </c>
      <c r="AT780" s="86">
        <v>19</v>
      </c>
      <c r="AU780" s="89" t="s">
        <v>59</v>
      </c>
      <c r="BE780" s="87" t="s">
        <v>66</v>
      </c>
      <c r="BF780" s="86">
        <v>95</v>
      </c>
      <c r="BG780" s="86" t="str">
        <f t="shared" si="97"/>
        <v>35-44|95</v>
      </c>
      <c r="BH780" s="86">
        <v>15</v>
      </c>
      <c r="BI780" s="86" t="s">
        <v>55</v>
      </c>
    </row>
    <row r="781" spans="1:61">
      <c r="A781" s="87" t="s">
        <v>72</v>
      </c>
      <c r="B781" s="86">
        <v>39</v>
      </c>
      <c r="C781" s="86" t="str">
        <f t="shared" si="95"/>
        <v>80-84|39</v>
      </c>
      <c r="D781" s="86">
        <v>14</v>
      </c>
      <c r="E781" s="86" t="s">
        <v>54</v>
      </c>
      <c r="AQ781" s="87" t="s">
        <v>73</v>
      </c>
      <c r="AR781" s="86">
        <v>44</v>
      </c>
      <c r="AS781" s="86" t="str">
        <f t="shared" si="96"/>
        <v>85-90|44</v>
      </c>
      <c r="AT781" s="86">
        <v>19</v>
      </c>
      <c r="AU781" s="89" t="s">
        <v>59</v>
      </c>
      <c r="BE781" s="87" t="s">
        <v>66</v>
      </c>
      <c r="BF781" s="86">
        <v>96</v>
      </c>
      <c r="BG781" s="86" t="str">
        <f t="shared" si="97"/>
        <v>35-44|96</v>
      </c>
      <c r="BH781" s="86">
        <v>15</v>
      </c>
      <c r="BI781" s="86" t="s">
        <v>55</v>
      </c>
    </row>
    <row r="782" spans="1:61">
      <c r="A782" s="87" t="s">
        <v>72</v>
      </c>
      <c r="B782" s="86">
        <v>40</v>
      </c>
      <c r="C782" s="86" t="str">
        <f t="shared" si="95"/>
        <v>80-84|40</v>
      </c>
      <c r="D782" s="86">
        <v>14</v>
      </c>
      <c r="E782" s="89" t="s">
        <v>54</v>
      </c>
      <c r="AQ782" s="87" t="s">
        <v>73</v>
      </c>
      <c r="AR782" s="86">
        <v>45</v>
      </c>
      <c r="AS782" s="86" t="str">
        <f t="shared" si="96"/>
        <v>85-90|45</v>
      </c>
      <c r="AT782" s="86">
        <v>19</v>
      </c>
      <c r="AU782" s="89" t="s">
        <v>59</v>
      </c>
      <c r="BE782" s="87" t="s">
        <v>66</v>
      </c>
      <c r="BF782" s="86">
        <v>97</v>
      </c>
      <c r="BG782" s="86" t="str">
        <f t="shared" si="97"/>
        <v>35-44|97</v>
      </c>
      <c r="BH782" s="86">
        <v>16</v>
      </c>
      <c r="BI782" s="86" t="s">
        <v>56</v>
      </c>
    </row>
    <row r="783" spans="1:61">
      <c r="A783" s="87" t="s">
        <v>72</v>
      </c>
      <c r="B783" s="86">
        <v>41</v>
      </c>
      <c r="C783" s="86" t="str">
        <f t="shared" si="95"/>
        <v>80-84|41</v>
      </c>
      <c r="D783" s="86">
        <v>15</v>
      </c>
      <c r="E783" s="86" t="s">
        <v>55</v>
      </c>
      <c r="AQ783" s="87" t="s">
        <v>73</v>
      </c>
      <c r="AR783" s="86">
        <v>46</v>
      </c>
      <c r="AS783" s="86" t="str">
        <f t="shared" si="96"/>
        <v>85-90|46</v>
      </c>
      <c r="AT783" s="86">
        <v>19</v>
      </c>
      <c r="AU783" s="89" t="s">
        <v>59</v>
      </c>
      <c r="BE783" s="87" t="s">
        <v>66</v>
      </c>
      <c r="BF783" s="86">
        <v>98</v>
      </c>
      <c r="BG783" s="86" t="str">
        <f t="shared" si="97"/>
        <v>35-44|98</v>
      </c>
      <c r="BH783" s="86">
        <v>16</v>
      </c>
      <c r="BI783" s="86" t="s">
        <v>56</v>
      </c>
    </row>
    <row r="784" spans="1:61">
      <c r="A784" s="87" t="s">
        <v>72</v>
      </c>
      <c r="B784" s="86">
        <v>42</v>
      </c>
      <c r="C784" s="86" t="str">
        <f t="shared" si="95"/>
        <v>80-84|42</v>
      </c>
      <c r="D784" s="86">
        <v>15</v>
      </c>
      <c r="E784" s="86" t="s">
        <v>55</v>
      </c>
      <c r="AQ784" s="87" t="s">
        <v>73</v>
      </c>
      <c r="AR784" s="86">
        <v>47</v>
      </c>
      <c r="AS784" s="86" t="str">
        <f t="shared" si="96"/>
        <v>85-90|47</v>
      </c>
      <c r="AT784" s="86">
        <v>19</v>
      </c>
      <c r="AU784" s="89" t="s">
        <v>59</v>
      </c>
      <c r="BE784" s="87" t="s">
        <v>66</v>
      </c>
      <c r="BF784" s="86">
        <v>99</v>
      </c>
      <c r="BG784" s="86" t="str">
        <f t="shared" si="97"/>
        <v>35-44|99</v>
      </c>
      <c r="BH784" s="86">
        <v>16</v>
      </c>
      <c r="BI784" s="86" t="s">
        <v>56</v>
      </c>
    </row>
    <row r="785" spans="1:61">
      <c r="A785" s="87" t="s">
        <v>72</v>
      </c>
      <c r="B785" s="86">
        <v>43</v>
      </c>
      <c r="C785" s="86" t="str">
        <f t="shared" si="95"/>
        <v>80-84|43</v>
      </c>
      <c r="D785" s="86">
        <v>15</v>
      </c>
      <c r="E785" s="86" t="s">
        <v>55</v>
      </c>
      <c r="AQ785" s="87" t="s">
        <v>73</v>
      </c>
      <c r="AR785" s="86">
        <v>48</v>
      </c>
      <c r="AS785" s="86" t="str">
        <f t="shared" si="96"/>
        <v>85-90|48</v>
      </c>
      <c r="AT785" s="86">
        <v>19</v>
      </c>
      <c r="AU785" s="89" t="s">
        <v>59</v>
      </c>
      <c r="BE785" s="87" t="s">
        <v>66</v>
      </c>
      <c r="BF785" s="86">
        <v>100</v>
      </c>
      <c r="BG785" s="86" t="str">
        <f t="shared" si="97"/>
        <v>35-44|100</v>
      </c>
      <c r="BH785" s="86">
        <v>16</v>
      </c>
      <c r="BI785" s="86" t="s">
        <v>56</v>
      </c>
    </row>
    <row r="786" spans="1:61">
      <c r="A786" s="87" t="s">
        <v>72</v>
      </c>
      <c r="B786" s="86">
        <v>44</v>
      </c>
      <c r="C786" s="86" t="str">
        <f t="shared" si="95"/>
        <v>80-84|44</v>
      </c>
      <c r="D786" s="86">
        <v>15</v>
      </c>
      <c r="E786" s="86" t="s">
        <v>55</v>
      </c>
      <c r="AQ786" s="87" t="s">
        <v>73</v>
      </c>
      <c r="AR786" s="86">
        <v>49</v>
      </c>
      <c r="AS786" s="86" t="str">
        <f t="shared" si="96"/>
        <v>85-90|49</v>
      </c>
      <c r="AT786" s="86">
        <v>19</v>
      </c>
      <c r="AU786" s="89" t="s">
        <v>59</v>
      </c>
      <c r="BE786" s="87" t="s">
        <v>66</v>
      </c>
      <c r="BF786" s="86">
        <v>101</v>
      </c>
      <c r="BG786" s="86" t="str">
        <f t="shared" si="97"/>
        <v>35-44|101</v>
      </c>
      <c r="BH786" s="86">
        <v>17</v>
      </c>
      <c r="BI786" s="86" t="s">
        <v>57</v>
      </c>
    </row>
    <row r="787" spans="1:61">
      <c r="A787" s="87" t="s">
        <v>72</v>
      </c>
      <c r="B787" s="86">
        <v>45</v>
      </c>
      <c r="C787" s="86" t="str">
        <f t="shared" si="95"/>
        <v>80-84|45</v>
      </c>
      <c r="D787" s="86">
        <v>16</v>
      </c>
      <c r="E787" s="86" t="s">
        <v>56</v>
      </c>
      <c r="AQ787" s="87" t="s">
        <v>73</v>
      </c>
      <c r="AR787" s="86">
        <v>50</v>
      </c>
      <c r="AS787" s="86" t="str">
        <f t="shared" si="96"/>
        <v>85-90|50</v>
      </c>
      <c r="AT787" s="86">
        <v>19</v>
      </c>
      <c r="AU787" s="89" t="s">
        <v>59</v>
      </c>
      <c r="BE787" s="87" t="s">
        <v>66</v>
      </c>
      <c r="BF787" s="86">
        <v>102</v>
      </c>
      <c r="BG787" s="86" t="str">
        <f t="shared" si="97"/>
        <v>35-44|102</v>
      </c>
      <c r="BH787" s="86">
        <v>17</v>
      </c>
      <c r="BI787" s="86" t="s">
        <v>57</v>
      </c>
    </row>
    <row r="788" spans="1:61">
      <c r="A788" s="87" t="s">
        <v>72</v>
      </c>
      <c r="B788" s="86">
        <v>46</v>
      </c>
      <c r="C788" s="86" t="str">
        <f t="shared" si="95"/>
        <v>80-84|46</v>
      </c>
      <c r="D788" s="86">
        <v>16</v>
      </c>
      <c r="E788" s="86" t="s">
        <v>56</v>
      </c>
      <c r="AQ788" s="87" t="s">
        <v>73</v>
      </c>
      <c r="AR788" s="86">
        <v>51</v>
      </c>
      <c r="AS788" s="86" t="str">
        <f t="shared" si="96"/>
        <v>85-90|51</v>
      </c>
      <c r="AT788" s="86">
        <v>19</v>
      </c>
      <c r="AU788" s="89" t="s">
        <v>59</v>
      </c>
      <c r="BE788" s="87" t="s">
        <v>66</v>
      </c>
      <c r="BF788" s="86">
        <v>103</v>
      </c>
      <c r="BG788" s="86" t="str">
        <f t="shared" si="97"/>
        <v>35-44|103</v>
      </c>
      <c r="BH788" s="86">
        <v>17</v>
      </c>
      <c r="BI788" s="86" t="s">
        <v>57</v>
      </c>
    </row>
    <row r="789" spans="1:61">
      <c r="A789" s="87" t="s">
        <v>72</v>
      </c>
      <c r="B789" s="86">
        <v>47</v>
      </c>
      <c r="C789" s="86" t="str">
        <f t="shared" si="95"/>
        <v>80-84|47</v>
      </c>
      <c r="D789" s="86">
        <v>16</v>
      </c>
      <c r="E789" s="86" t="s">
        <v>56</v>
      </c>
      <c r="AQ789" s="87" t="s">
        <v>73</v>
      </c>
      <c r="AR789" s="86">
        <v>52</v>
      </c>
      <c r="AS789" s="86" t="str">
        <f t="shared" si="96"/>
        <v>85-90|52</v>
      </c>
      <c r="AT789" s="86">
        <v>19</v>
      </c>
      <c r="AU789" s="89" t="s">
        <v>59</v>
      </c>
      <c r="BE789" s="87" t="s">
        <v>66</v>
      </c>
      <c r="BF789" s="86">
        <v>104</v>
      </c>
      <c r="BG789" s="86" t="str">
        <f t="shared" si="97"/>
        <v>35-44|104</v>
      </c>
      <c r="BH789" s="86">
        <v>17</v>
      </c>
      <c r="BI789" s="86" t="s">
        <v>57</v>
      </c>
    </row>
    <row r="790" spans="1:61">
      <c r="A790" s="87" t="s">
        <v>72</v>
      </c>
      <c r="B790" s="86">
        <v>48</v>
      </c>
      <c r="C790" s="86" t="str">
        <f t="shared" si="95"/>
        <v>80-84|48</v>
      </c>
      <c r="D790" s="86">
        <v>16</v>
      </c>
      <c r="E790" s="86" t="s">
        <v>56</v>
      </c>
      <c r="AQ790" s="87" t="s">
        <v>73</v>
      </c>
      <c r="AR790" s="86">
        <v>53</v>
      </c>
      <c r="AS790" s="86" t="str">
        <f t="shared" si="96"/>
        <v>85-90|53</v>
      </c>
      <c r="AT790" s="86">
        <v>19</v>
      </c>
      <c r="AU790" s="89" t="s">
        <v>59</v>
      </c>
      <c r="BE790" s="87" t="s">
        <v>66</v>
      </c>
      <c r="BF790" s="86">
        <v>105</v>
      </c>
      <c r="BG790" s="86" t="str">
        <f t="shared" si="97"/>
        <v>35-44|105</v>
      </c>
      <c r="BH790" s="86">
        <v>18</v>
      </c>
      <c r="BI790" s="86" t="s">
        <v>58</v>
      </c>
    </row>
    <row r="791" spans="1:61">
      <c r="A791" s="87" t="s">
        <v>72</v>
      </c>
      <c r="B791" s="86">
        <v>49</v>
      </c>
      <c r="C791" s="86" t="str">
        <f t="shared" si="95"/>
        <v>80-84|49</v>
      </c>
      <c r="D791" s="86">
        <v>17</v>
      </c>
      <c r="E791" s="86" t="s">
        <v>57</v>
      </c>
      <c r="AQ791" s="87" t="s">
        <v>73</v>
      </c>
      <c r="AR791" s="86">
        <v>54</v>
      </c>
      <c r="AS791" s="86" t="str">
        <f t="shared" si="96"/>
        <v>85-90|54</v>
      </c>
      <c r="AT791" s="86">
        <v>19</v>
      </c>
      <c r="AU791" s="89" t="s">
        <v>59</v>
      </c>
      <c r="BE791" s="87" t="s">
        <v>66</v>
      </c>
      <c r="BF791" s="86">
        <v>106</v>
      </c>
      <c r="BG791" s="86" t="str">
        <f t="shared" si="97"/>
        <v>35-44|106</v>
      </c>
      <c r="BH791" s="86">
        <v>18</v>
      </c>
      <c r="BI791" s="86" t="s">
        <v>58</v>
      </c>
    </row>
    <row r="792" spans="1:61">
      <c r="A792" s="87" t="s">
        <v>72</v>
      </c>
      <c r="B792" s="86">
        <v>50</v>
      </c>
      <c r="C792" s="86" t="str">
        <f t="shared" si="95"/>
        <v>80-84|50</v>
      </c>
      <c r="D792" s="86">
        <v>17</v>
      </c>
      <c r="E792" s="86" t="s">
        <v>57</v>
      </c>
      <c r="AQ792" s="87" t="s">
        <v>73</v>
      </c>
      <c r="AR792" s="86">
        <v>55</v>
      </c>
      <c r="AS792" s="86" t="str">
        <f t="shared" si="96"/>
        <v>85-90|55</v>
      </c>
      <c r="AT792" s="86">
        <v>19</v>
      </c>
      <c r="AU792" s="89" t="s">
        <v>59</v>
      </c>
      <c r="BE792" s="87" t="s">
        <v>66</v>
      </c>
      <c r="BF792" s="86">
        <v>107</v>
      </c>
      <c r="BG792" s="86" t="str">
        <f t="shared" si="97"/>
        <v>35-44|107</v>
      </c>
      <c r="BH792" s="86">
        <v>18</v>
      </c>
      <c r="BI792" s="86" t="s">
        <v>58</v>
      </c>
    </row>
    <row r="793" spans="1:61">
      <c r="A793" s="87" t="s">
        <v>72</v>
      </c>
      <c r="B793" s="86">
        <v>51</v>
      </c>
      <c r="C793" s="86" t="str">
        <f t="shared" si="95"/>
        <v>80-84|51</v>
      </c>
      <c r="D793" s="86">
        <v>17</v>
      </c>
      <c r="E793" s="86" t="s">
        <v>57</v>
      </c>
      <c r="AQ793" s="87" t="s">
        <v>73</v>
      </c>
      <c r="AR793" s="86">
        <v>56</v>
      </c>
      <c r="AS793" s="86" t="str">
        <f t="shared" si="96"/>
        <v>85-90|56</v>
      </c>
      <c r="AT793" s="86">
        <v>19</v>
      </c>
      <c r="AU793" s="89" t="s">
        <v>59</v>
      </c>
      <c r="BE793" s="87" t="s">
        <v>66</v>
      </c>
      <c r="BF793" s="86">
        <v>108</v>
      </c>
      <c r="BG793" s="86" t="str">
        <f t="shared" si="97"/>
        <v>35-44|108</v>
      </c>
      <c r="BH793" s="86">
        <v>19</v>
      </c>
      <c r="BI793" s="89" t="s">
        <v>59</v>
      </c>
    </row>
    <row r="794" spans="1:61">
      <c r="A794" s="87" t="s">
        <v>72</v>
      </c>
      <c r="B794" s="86">
        <v>52</v>
      </c>
      <c r="C794" s="86" t="str">
        <f t="shared" si="95"/>
        <v>80-84|52</v>
      </c>
      <c r="D794" s="86">
        <v>17</v>
      </c>
      <c r="E794" s="86" t="s">
        <v>57</v>
      </c>
      <c r="AQ794" s="87" t="s">
        <v>73</v>
      </c>
      <c r="AR794" s="86">
        <v>57</v>
      </c>
      <c r="AS794" s="86" t="str">
        <f t="shared" si="96"/>
        <v>85-90|57</v>
      </c>
      <c r="AT794" s="86">
        <v>19</v>
      </c>
      <c r="AU794" s="89" t="s">
        <v>59</v>
      </c>
      <c r="BE794" s="87" t="s">
        <v>66</v>
      </c>
      <c r="BF794" s="86">
        <v>109</v>
      </c>
      <c r="BG794" s="86" t="str">
        <f t="shared" si="97"/>
        <v>35-44|109</v>
      </c>
      <c r="BH794" s="86">
        <v>19</v>
      </c>
      <c r="BI794" s="89" t="s">
        <v>59</v>
      </c>
    </row>
    <row r="795" spans="1:61">
      <c r="A795" s="87" t="s">
        <v>72</v>
      </c>
      <c r="B795" s="86">
        <v>53</v>
      </c>
      <c r="C795" s="86" t="str">
        <f t="shared" si="95"/>
        <v>80-84|53</v>
      </c>
      <c r="D795" s="86">
        <v>18</v>
      </c>
      <c r="E795" s="86" t="s">
        <v>58</v>
      </c>
      <c r="AQ795" s="87" t="s">
        <v>73</v>
      </c>
      <c r="AR795" s="86">
        <v>58</v>
      </c>
      <c r="AS795" s="86" t="str">
        <f t="shared" si="96"/>
        <v>85-90|58</v>
      </c>
      <c r="AT795" s="86">
        <v>19</v>
      </c>
      <c r="AU795" s="89" t="s">
        <v>59</v>
      </c>
      <c r="BE795" s="87" t="s">
        <v>66</v>
      </c>
      <c r="BF795" s="86">
        <v>110</v>
      </c>
      <c r="BG795" s="86" t="str">
        <f t="shared" si="97"/>
        <v>35-44|110</v>
      </c>
      <c r="BH795" s="86">
        <v>19</v>
      </c>
      <c r="BI795" s="89" t="s">
        <v>59</v>
      </c>
    </row>
    <row r="796" spans="1:61">
      <c r="A796" s="87" t="s">
        <v>72</v>
      </c>
      <c r="B796" s="86">
        <v>54</v>
      </c>
      <c r="C796" s="86" t="str">
        <f t="shared" si="95"/>
        <v>80-84|54</v>
      </c>
      <c r="D796" s="86">
        <v>18</v>
      </c>
      <c r="E796" s="86" t="s">
        <v>58</v>
      </c>
      <c r="AQ796" s="87" t="s">
        <v>73</v>
      </c>
      <c r="AR796" s="86">
        <v>59</v>
      </c>
      <c r="AS796" s="86" t="str">
        <f t="shared" si="96"/>
        <v>85-90|59</v>
      </c>
      <c r="AT796" s="86">
        <v>19</v>
      </c>
      <c r="AU796" s="89" t="s">
        <v>59</v>
      </c>
      <c r="BE796" s="87" t="s">
        <v>66</v>
      </c>
      <c r="BF796" s="86">
        <v>111</v>
      </c>
      <c r="BG796" s="86" t="str">
        <f t="shared" si="97"/>
        <v>35-44|111</v>
      </c>
      <c r="BH796" s="86">
        <v>19</v>
      </c>
      <c r="BI796" s="89" t="s">
        <v>59</v>
      </c>
    </row>
    <row r="797" spans="1:61">
      <c r="A797" s="87" t="s">
        <v>72</v>
      </c>
      <c r="B797" s="86">
        <v>55</v>
      </c>
      <c r="C797" s="86" t="str">
        <f t="shared" si="95"/>
        <v>80-84|55</v>
      </c>
      <c r="D797" s="86">
        <v>18</v>
      </c>
      <c r="E797" s="86" t="s">
        <v>58</v>
      </c>
      <c r="AQ797" s="87" t="s">
        <v>73</v>
      </c>
      <c r="AR797" s="86">
        <v>60</v>
      </c>
      <c r="AS797" s="86" t="str">
        <f t="shared" si="96"/>
        <v>85-90|60</v>
      </c>
      <c r="AT797" s="86">
        <v>19</v>
      </c>
      <c r="AU797" s="89" t="s">
        <v>59</v>
      </c>
      <c r="BE797" s="87" t="s">
        <v>66</v>
      </c>
      <c r="BF797" s="86">
        <v>112</v>
      </c>
      <c r="BG797" s="86" t="str">
        <f t="shared" si="97"/>
        <v>35-44|112</v>
      </c>
      <c r="BH797" s="86">
        <v>19</v>
      </c>
      <c r="BI797" s="89" t="s">
        <v>59</v>
      </c>
    </row>
    <row r="798" spans="1:61">
      <c r="A798" s="87" t="s">
        <v>72</v>
      </c>
      <c r="B798" s="86">
        <v>56</v>
      </c>
      <c r="C798" s="86" t="str">
        <f t="shared" si="95"/>
        <v>80-84|56</v>
      </c>
      <c r="D798" s="86">
        <v>18</v>
      </c>
      <c r="E798" s="86" t="s">
        <v>58</v>
      </c>
      <c r="BE798" s="87" t="s">
        <v>66</v>
      </c>
      <c r="BF798" s="86">
        <v>113</v>
      </c>
      <c r="BG798" s="86" t="str">
        <f t="shared" si="97"/>
        <v>35-44|113</v>
      </c>
      <c r="BH798" s="86">
        <v>19</v>
      </c>
      <c r="BI798" s="89" t="s">
        <v>59</v>
      </c>
    </row>
    <row r="799" spans="1:61">
      <c r="A799" s="87" t="s">
        <v>72</v>
      </c>
      <c r="B799" s="86">
        <v>57</v>
      </c>
      <c r="C799" s="86" t="str">
        <f t="shared" si="95"/>
        <v>80-84|57</v>
      </c>
      <c r="D799" s="86">
        <v>19</v>
      </c>
      <c r="E799" s="86" t="s">
        <v>59</v>
      </c>
      <c r="BE799" s="87" t="s">
        <v>66</v>
      </c>
      <c r="BF799" s="86">
        <v>114</v>
      </c>
      <c r="BG799" s="86" t="str">
        <f t="shared" si="97"/>
        <v>35-44|114</v>
      </c>
      <c r="BH799" s="86">
        <v>19</v>
      </c>
      <c r="BI799" s="89" t="s">
        <v>59</v>
      </c>
    </row>
    <row r="800" spans="1:61">
      <c r="A800" s="87" t="s">
        <v>72</v>
      </c>
      <c r="B800" s="86">
        <v>58</v>
      </c>
      <c r="C800" s="86" t="str">
        <f t="shared" si="95"/>
        <v>80-84|58</v>
      </c>
      <c r="D800" s="86">
        <v>19</v>
      </c>
      <c r="E800" s="86" t="s">
        <v>59</v>
      </c>
      <c r="BE800" s="87" t="s">
        <v>66</v>
      </c>
      <c r="BF800" s="86">
        <v>115</v>
      </c>
      <c r="BG800" s="86" t="str">
        <f t="shared" si="97"/>
        <v>35-44|115</v>
      </c>
      <c r="BH800" s="86">
        <v>19</v>
      </c>
      <c r="BI800" s="89" t="s">
        <v>59</v>
      </c>
    </row>
    <row r="801" spans="1:61">
      <c r="A801" s="87" t="s">
        <v>72</v>
      </c>
      <c r="B801" s="86">
        <v>59</v>
      </c>
      <c r="C801" s="86" t="str">
        <f t="shared" si="95"/>
        <v>80-84|59</v>
      </c>
      <c r="D801" s="86">
        <v>19</v>
      </c>
      <c r="E801" s="86" t="s">
        <v>59</v>
      </c>
      <c r="BE801" s="87" t="s">
        <v>66</v>
      </c>
      <c r="BF801" s="86">
        <v>116</v>
      </c>
      <c r="BG801" s="86" t="str">
        <f t="shared" si="97"/>
        <v>35-44|116</v>
      </c>
      <c r="BH801" s="86">
        <v>19</v>
      </c>
      <c r="BI801" s="89" t="s">
        <v>59</v>
      </c>
    </row>
    <row r="802" spans="1:61">
      <c r="A802" s="87" t="s">
        <v>72</v>
      </c>
      <c r="B802" s="86">
        <v>60</v>
      </c>
      <c r="C802" s="86" t="str">
        <f t="shared" si="95"/>
        <v>80-84|60</v>
      </c>
      <c r="D802" s="86">
        <v>19</v>
      </c>
      <c r="E802" s="86" t="s">
        <v>59</v>
      </c>
      <c r="BE802" s="87" t="s">
        <v>66</v>
      </c>
      <c r="BF802" s="86">
        <v>117</v>
      </c>
      <c r="BG802" s="86" t="str">
        <f t="shared" si="97"/>
        <v>35-44|117</v>
      </c>
      <c r="BH802" s="86">
        <v>19</v>
      </c>
      <c r="BI802" s="89" t="s">
        <v>59</v>
      </c>
    </row>
    <row r="803" spans="1:61">
      <c r="A803" s="87" t="s">
        <v>72</v>
      </c>
      <c r="B803" s="86">
        <v>61</v>
      </c>
      <c r="C803" s="86" t="str">
        <f t="shared" si="95"/>
        <v>80-84|61</v>
      </c>
      <c r="D803" s="86">
        <v>19</v>
      </c>
      <c r="E803" s="89" t="s">
        <v>59</v>
      </c>
      <c r="BE803" s="87" t="s">
        <v>66</v>
      </c>
      <c r="BF803" s="86">
        <v>118</v>
      </c>
      <c r="BG803" s="86" t="str">
        <f t="shared" si="97"/>
        <v>35-44|118</v>
      </c>
      <c r="BH803" s="86">
        <v>19</v>
      </c>
      <c r="BI803" s="89" t="s">
        <v>59</v>
      </c>
    </row>
    <row r="804" spans="1:61">
      <c r="A804" s="87" t="s">
        <v>72</v>
      </c>
      <c r="B804" s="86">
        <v>62</v>
      </c>
      <c r="C804" s="86" t="str">
        <f t="shared" si="95"/>
        <v>80-84|62</v>
      </c>
      <c r="D804" s="86">
        <v>19</v>
      </c>
      <c r="E804" s="89" t="s">
        <v>59</v>
      </c>
      <c r="BE804" s="87" t="s">
        <v>66</v>
      </c>
      <c r="BF804" s="86">
        <v>119</v>
      </c>
      <c r="BG804" s="86" t="str">
        <f t="shared" si="97"/>
        <v>35-44|119</v>
      </c>
      <c r="BH804" s="86">
        <v>19</v>
      </c>
      <c r="BI804" s="89" t="s">
        <v>59</v>
      </c>
    </row>
    <row r="805" spans="1:61">
      <c r="A805" s="87" t="s">
        <v>72</v>
      </c>
      <c r="B805" s="86">
        <v>63</v>
      </c>
      <c r="C805" s="86" t="str">
        <f t="shared" si="95"/>
        <v>80-84|63</v>
      </c>
      <c r="D805" s="86">
        <v>19</v>
      </c>
      <c r="E805" s="89" t="s">
        <v>59</v>
      </c>
      <c r="BE805" s="87" t="s">
        <v>66</v>
      </c>
      <c r="BF805" s="86">
        <v>120</v>
      </c>
      <c r="BG805" s="86" t="str">
        <f t="shared" si="97"/>
        <v>35-44|120</v>
      </c>
      <c r="BH805" s="86">
        <v>19</v>
      </c>
      <c r="BI805" s="89" t="s">
        <v>59</v>
      </c>
    </row>
    <row r="806" spans="1:61">
      <c r="A806" s="87" t="s">
        <v>72</v>
      </c>
      <c r="B806" s="86">
        <v>64</v>
      </c>
      <c r="C806" s="86" t="str">
        <f t="shared" si="95"/>
        <v>80-84|64</v>
      </c>
      <c r="D806" s="86">
        <v>19</v>
      </c>
      <c r="E806" s="89" t="s">
        <v>59</v>
      </c>
      <c r="BE806" s="87" t="s">
        <v>66</v>
      </c>
      <c r="BF806" s="86">
        <v>121</v>
      </c>
      <c r="BG806" s="86" t="str">
        <f t="shared" si="97"/>
        <v>35-44|121</v>
      </c>
      <c r="BH806" s="86">
        <v>19</v>
      </c>
      <c r="BI806" s="89" t="s">
        <v>59</v>
      </c>
    </row>
    <row r="807" spans="1:61">
      <c r="A807" s="87" t="s">
        <v>72</v>
      </c>
      <c r="B807" s="86">
        <v>65</v>
      </c>
      <c r="C807" s="86" t="str">
        <f t="shared" si="95"/>
        <v>80-84|65</v>
      </c>
      <c r="D807" s="86">
        <v>19</v>
      </c>
      <c r="E807" s="89" t="s">
        <v>59</v>
      </c>
      <c r="BE807" s="87" t="s">
        <v>66</v>
      </c>
      <c r="BF807" s="86">
        <v>122</v>
      </c>
      <c r="BG807" s="86" t="str">
        <f t="shared" si="97"/>
        <v>35-44|122</v>
      </c>
      <c r="BH807" s="86">
        <v>19</v>
      </c>
      <c r="BI807" s="89" t="s">
        <v>59</v>
      </c>
    </row>
    <row r="808" spans="1:61">
      <c r="A808" s="87" t="s">
        <v>72</v>
      </c>
      <c r="B808" s="86">
        <v>66</v>
      </c>
      <c r="C808" s="86" t="str">
        <f t="shared" si="95"/>
        <v>80-84|66</v>
      </c>
      <c r="D808" s="86">
        <v>19</v>
      </c>
      <c r="E808" s="89" t="s">
        <v>59</v>
      </c>
      <c r="BE808" s="87" t="s">
        <v>66</v>
      </c>
      <c r="BF808" s="86">
        <v>123</v>
      </c>
      <c r="BG808" s="86" t="str">
        <f t="shared" si="97"/>
        <v>35-44|123</v>
      </c>
      <c r="BH808" s="86">
        <v>19</v>
      </c>
      <c r="BI808" s="89" t="s">
        <v>59</v>
      </c>
    </row>
    <row r="809" spans="1:61">
      <c r="A809" s="93" t="s">
        <v>73</v>
      </c>
      <c r="B809" s="86">
        <v>0</v>
      </c>
      <c r="C809" s="86" t="str">
        <f t="shared" si="95"/>
        <v>85-90|0</v>
      </c>
      <c r="D809" s="86">
        <v>1</v>
      </c>
      <c r="E809" s="86" t="s">
        <v>41</v>
      </c>
      <c r="BE809" s="87" t="s">
        <v>66</v>
      </c>
      <c r="BF809" s="86">
        <v>124</v>
      </c>
      <c r="BG809" s="86" t="str">
        <f t="shared" si="97"/>
        <v>35-44|124</v>
      </c>
      <c r="BH809" s="86">
        <v>19</v>
      </c>
      <c r="BI809" s="89" t="s">
        <v>59</v>
      </c>
    </row>
    <row r="810" spans="1:61">
      <c r="A810" s="87" t="s">
        <v>73</v>
      </c>
      <c r="B810" s="86">
        <v>1</v>
      </c>
      <c r="C810" s="86" t="str">
        <f t="shared" si="95"/>
        <v>85-90|1</v>
      </c>
      <c r="D810" s="86">
        <v>1</v>
      </c>
      <c r="E810" s="86" t="s">
        <v>41</v>
      </c>
      <c r="BE810" s="87" t="s">
        <v>66</v>
      </c>
      <c r="BF810" s="86">
        <v>125</v>
      </c>
      <c r="BG810" s="86" t="str">
        <f t="shared" si="97"/>
        <v>35-44|125</v>
      </c>
      <c r="BH810" s="86">
        <v>19</v>
      </c>
      <c r="BI810" s="89" t="s">
        <v>59</v>
      </c>
    </row>
    <row r="811" spans="1:61">
      <c r="A811" s="87" t="s">
        <v>73</v>
      </c>
      <c r="B811" s="86">
        <v>2</v>
      </c>
      <c r="C811" s="86" t="str">
        <f t="shared" si="95"/>
        <v>85-90|2</v>
      </c>
      <c r="D811" s="86">
        <v>1</v>
      </c>
      <c r="E811" s="86" t="s">
        <v>41</v>
      </c>
      <c r="BE811" s="87" t="s">
        <v>66</v>
      </c>
      <c r="BF811" s="86">
        <v>126</v>
      </c>
      <c r="BG811" s="86" t="str">
        <f t="shared" si="97"/>
        <v>35-44|126</v>
      </c>
      <c r="BH811" s="86">
        <v>19</v>
      </c>
      <c r="BI811" s="89" t="s">
        <v>59</v>
      </c>
    </row>
    <row r="812" spans="1:61">
      <c r="A812" s="87" t="s">
        <v>73</v>
      </c>
      <c r="B812" s="86">
        <v>3</v>
      </c>
      <c r="C812" s="86" t="str">
        <f t="shared" si="95"/>
        <v>85-90|3</v>
      </c>
      <c r="D812" s="86">
        <v>2</v>
      </c>
      <c r="E812" s="86" t="s">
        <v>42</v>
      </c>
      <c r="BE812" s="87" t="s">
        <v>66</v>
      </c>
      <c r="BF812" s="86">
        <v>127</v>
      </c>
      <c r="BG812" s="86" t="str">
        <f t="shared" si="97"/>
        <v>35-44|127</v>
      </c>
      <c r="BH812" s="86">
        <v>19</v>
      </c>
      <c r="BI812" s="89" t="s">
        <v>59</v>
      </c>
    </row>
    <row r="813" spans="1:61">
      <c r="A813" s="87" t="s">
        <v>73</v>
      </c>
      <c r="B813" s="86">
        <v>4</v>
      </c>
      <c r="C813" s="86" t="str">
        <f t="shared" si="95"/>
        <v>85-90|4</v>
      </c>
      <c r="D813" s="86">
        <v>2</v>
      </c>
      <c r="E813" s="86" t="s">
        <v>42</v>
      </c>
      <c r="BE813" s="87" t="s">
        <v>66</v>
      </c>
      <c r="BF813" s="86">
        <v>128</v>
      </c>
      <c r="BG813" s="86" t="str">
        <f t="shared" si="97"/>
        <v>35-44|128</v>
      </c>
      <c r="BH813" s="86">
        <v>19</v>
      </c>
      <c r="BI813" s="89" t="s">
        <v>59</v>
      </c>
    </row>
    <row r="814" spans="1:61">
      <c r="A814" s="87" t="s">
        <v>73</v>
      </c>
      <c r="B814" s="86">
        <v>5</v>
      </c>
      <c r="C814" s="86" t="str">
        <f t="shared" si="95"/>
        <v>85-90|5</v>
      </c>
      <c r="D814" s="86">
        <v>3</v>
      </c>
      <c r="E814" s="86" t="s">
        <v>43</v>
      </c>
      <c r="BE814" s="87" t="s">
        <v>66</v>
      </c>
      <c r="BF814" s="86">
        <v>129</v>
      </c>
      <c r="BG814" s="86" t="str">
        <f t="shared" si="97"/>
        <v>35-44|129</v>
      </c>
      <c r="BH814" s="86">
        <v>19</v>
      </c>
      <c r="BI814" s="89" t="s">
        <v>59</v>
      </c>
    </row>
    <row r="815" spans="1:61">
      <c r="A815" s="87" t="s">
        <v>73</v>
      </c>
      <c r="B815" s="86">
        <v>6</v>
      </c>
      <c r="C815" s="86" t="str">
        <f t="shared" si="95"/>
        <v>85-90|6</v>
      </c>
      <c r="D815" s="86">
        <v>3</v>
      </c>
      <c r="E815" s="86" t="s">
        <v>43</v>
      </c>
      <c r="BE815" s="87" t="s">
        <v>66</v>
      </c>
      <c r="BF815" s="86">
        <v>130</v>
      </c>
      <c r="BG815" s="86" t="str">
        <f t="shared" si="97"/>
        <v>35-44|130</v>
      </c>
      <c r="BH815" s="86">
        <v>19</v>
      </c>
      <c r="BI815" s="89" t="s">
        <v>59</v>
      </c>
    </row>
    <row r="816" spans="1:61">
      <c r="A816" s="87" t="s">
        <v>73</v>
      </c>
      <c r="B816" s="86">
        <v>7</v>
      </c>
      <c r="C816" s="86" t="str">
        <f t="shared" si="95"/>
        <v>85-90|7</v>
      </c>
      <c r="D816" s="86">
        <v>4</v>
      </c>
      <c r="E816" s="86" t="s">
        <v>44</v>
      </c>
      <c r="BE816" s="87" t="s">
        <v>66</v>
      </c>
      <c r="BF816" s="86">
        <v>131</v>
      </c>
      <c r="BG816" s="86" t="str">
        <f t="shared" si="97"/>
        <v>35-44|131</v>
      </c>
      <c r="BH816" s="86">
        <v>19</v>
      </c>
      <c r="BI816" s="89" t="s">
        <v>59</v>
      </c>
    </row>
    <row r="817" spans="1:61">
      <c r="A817" s="87" t="s">
        <v>73</v>
      </c>
      <c r="B817" s="86">
        <v>8</v>
      </c>
      <c r="C817" s="86" t="str">
        <f t="shared" si="95"/>
        <v>85-90|8</v>
      </c>
      <c r="D817" s="86">
        <v>4</v>
      </c>
      <c r="E817" s="86" t="s">
        <v>44</v>
      </c>
      <c r="BE817" s="87" t="s">
        <v>66</v>
      </c>
      <c r="BF817" s="86">
        <v>132</v>
      </c>
      <c r="BG817" s="86" t="str">
        <f t="shared" si="97"/>
        <v>35-44|132</v>
      </c>
      <c r="BH817" s="86">
        <v>19</v>
      </c>
      <c r="BI817" s="89" t="s">
        <v>59</v>
      </c>
    </row>
    <row r="818" spans="1:61">
      <c r="A818" s="87" t="s">
        <v>73</v>
      </c>
      <c r="B818" s="86">
        <v>9</v>
      </c>
      <c r="C818" s="86" t="str">
        <f t="shared" si="95"/>
        <v>85-90|9</v>
      </c>
      <c r="D818" s="86">
        <v>5</v>
      </c>
      <c r="E818" s="86" t="s">
        <v>45</v>
      </c>
      <c r="BE818" s="87" t="s">
        <v>66</v>
      </c>
      <c r="BF818" s="86">
        <v>133</v>
      </c>
      <c r="BG818" s="86" t="str">
        <f t="shared" si="97"/>
        <v>35-44|133</v>
      </c>
      <c r="BH818" s="86">
        <v>19</v>
      </c>
      <c r="BI818" s="89" t="s">
        <v>59</v>
      </c>
    </row>
    <row r="819" spans="1:61">
      <c r="A819" s="87" t="s">
        <v>73</v>
      </c>
      <c r="B819" s="86">
        <v>10</v>
      </c>
      <c r="C819" s="86" t="str">
        <f t="shared" si="95"/>
        <v>85-90|10</v>
      </c>
      <c r="D819" s="86">
        <v>5</v>
      </c>
      <c r="E819" s="86" t="s">
        <v>45</v>
      </c>
      <c r="BE819" s="87" t="s">
        <v>66</v>
      </c>
      <c r="BF819" s="86">
        <v>134</v>
      </c>
      <c r="BG819" s="86" t="str">
        <f t="shared" si="97"/>
        <v>35-44|134</v>
      </c>
      <c r="BH819" s="86">
        <v>19</v>
      </c>
      <c r="BI819" s="89" t="s">
        <v>59</v>
      </c>
    </row>
    <row r="820" spans="1:61">
      <c r="A820" s="87" t="s">
        <v>73</v>
      </c>
      <c r="B820" s="86">
        <v>11</v>
      </c>
      <c r="C820" s="86" t="str">
        <f t="shared" si="95"/>
        <v>85-90|11</v>
      </c>
      <c r="D820" s="86">
        <v>6</v>
      </c>
      <c r="E820" s="86" t="s">
        <v>46</v>
      </c>
      <c r="BE820" s="87" t="s">
        <v>66</v>
      </c>
      <c r="BF820" s="86">
        <v>135</v>
      </c>
      <c r="BG820" s="86" t="str">
        <f t="shared" si="97"/>
        <v>35-44|135</v>
      </c>
      <c r="BH820" s="86">
        <v>19</v>
      </c>
      <c r="BI820" s="86" t="s">
        <v>59</v>
      </c>
    </row>
    <row r="821" spans="1:61">
      <c r="A821" s="87" t="s">
        <v>73</v>
      </c>
      <c r="B821" s="86">
        <v>12</v>
      </c>
      <c r="C821" s="86" t="str">
        <f t="shared" si="95"/>
        <v>85-90|12</v>
      </c>
      <c r="D821" s="86">
        <v>6</v>
      </c>
      <c r="E821" s="86" t="s">
        <v>46</v>
      </c>
      <c r="BE821" s="93" t="s">
        <v>67</v>
      </c>
      <c r="BF821" s="86">
        <v>0</v>
      </c>
      <c r="BG821" s="86" t="str">
        <f t="shared" si="97"/>
        <v>45-54|0</v>
      </c>
      <c r="BH821" s="86">
        <v>1</v>
      </c>
      <c r="BI821" s="86" t="s">
        <v>41</v>
      </c>
    </row>
    <row r="822" spans="1:61">
      <c r="A822" s="87" t="s">
        <v>73</v>
      </c>
      <c r="B822" s="86">
        <v>13</v>
      </c>
      <c r="C822" s="86" t="str">
        <f t="shared" si="95"/>
        <v>85-90|13</v>
      </c>
      <c r="D822" s="86">
        <v>7</v>
      </c>
      <c r="E822" s="86" t="s">
        <v>47</v>
      </c>
      <c r="BE822" s="87" t="s">
        <v>67</v>
      </c>
      <c r="BF822" s="86">
        <v>1</v>
      </c>
      <c r="BG822" s="86" t="str">
        <f t="shared" si="97"/>
        <v>45-54|1</v>
      </c>
      <c r="BH822" s="86">
        <v>1</v>
      </c>
      <c r="BI822" s="86" t="s">
        <v>41</v>
      </c>
    </row>
    <row r="823" spans="1:61">
      <c r="A823" s="87" t="s">
        <v>73</v>
      </c>
      <c r="B823" s="86">
        <v>14</v>
      </c>
      <c r="C823" s="86" t="str">
        <f t="shared" si="95"/>
        <v>85-90|14</v>
      </c>
      <c r="D823" s="86">
        <v>7</v>
      </c>
      <c r="E823" s="86" t="s">
        <v>47</v>
      </c>
      <c r="BE823" s="87" t="s">
        <v>67</v>
      </c>
      <c r="BF823" s="86">
        <v>2</v>
      </c>
      <c r="BG823" s="86" t="str">
        <f t="shared" si="97"/>
        <v>45-54|2</v>
      </c>
      <c r="BH823" s="86">
        <v>1</v>
      </c>
      <c r="BI823" s="89" t="s">
        <v>41</v>
      </c>
    </row>
    <row r="824" spans="1:61">
      <c r="A824" s="87" t="s">
        <v>73</v>
      </c>
      <c r="B824" s="86">
        <v>15</v>
      </c>
      <c r="C824" s="86" t="str">
        <f t="shared" si="95"/>
        <v>85-90|15</v>
      </c>
      <c r="D824" s="86">
        <v>8</v>
      </c>
      <c r="E824" s="86" t="s">
        <v>48</v>
      </c>
      <c r="BE824" s="87" t="s">
        <v>67</v>
      </c>
      <c r="BF824" s="86">
        <v>3</v>
      </c>
      <c r="BG824" s="86" t="str">
        <f t="shared" si="97"/>
        <v>45-54|3</v>
      </c>
      <c r="BH824" s="86">
        <v>1</v>
      </c>
      <c r="BI824" s="89" t="s">
        <v>41</v>
      </c>
    </row>
    <row r="825" spans="1:61">
      <c r="A825" s="87" t="s">
        <v>73</v>
      </c>
      <c r="B825" s="86">
        <v>16</v>
      </c>
      <c r="C825" s="86" t="str">
        <f t="shared" si="95"/>
        <v>85-90|16</v>
      </c>
      <c r="D825" s="86">
        <v>8</v>
      </c>
      <c r="E825" s="86" t="s">
        <v>48</v>
      </c>
      <c r="BE825" s="87" t="s">
        <v>67</v>
      </c>
      <c r="BF825" s="86">
        <v>4</v>
      </c>
      <c r="BG825" s="86" t="str">
        <f t="shared" si="97"/>
        <v>45-54|4</v>
      </c>
      <c r="BH825" s="86">
        <v>1</v>
      </c>
      <c r="BI825" s="89" t="s">
        <v>41</v>
      </c>
    </row>
    <row r="826" spans="1:61">
      <c r="A826" s="87" t="s">
        <v>73</v>
      </c>
      <c r="B826" s="86">
        <v>17</v>
      </c>
      <c r="C826" s="86" t="str">
        <f t="shared" si="95"/>
        <v>85-90|17</v>
      </c>
      <c r="D826" s="86">
        <v>8</v>
      </c>
      <c r="E826" s="86" t="s">
        <v>48</v>
      </c>
      <c r="BE826" s="87" t="s">
        <v>67</v>
      </c>
      <c r="BF826" s="86">
        <v>5</v>
      </c>
      <c r="BG826" s="86" t="str">
        <f t="shared" si="97"/>
        <v>45-54|5</v>
      </c>
      <c r="BH826" s="86">
        <v>1</v>
      </c>
      <c r="BI826" s="89" t="s">
        <v>41</v>
      </c>
    </row>
    <row r="827" spans="1:61">
      <c r="A827" s="87" t="s">
        <v>73</v>
      </c>
      <c r="B827" s="86">
        <v>18</v>
      </c>
      <c r="C827" s="86" t="str">
        <f t="shared" si="95"/>
        <v>85-90|18</v>
      </c>
      <c r="D827" s="86">
        <v>9</v>
      </c>
      <c r="E827" s="86" t="s">
        <v>49</v>
      </c>
      <c r="BE827" s="87" t="s">
        <v>67</v>
      </c>
      <c r="BF827" s="86">
        <v>6</v>
      </c>
      <c r="BG827" s="86" t="str">
        <f t="shared" si="97"/>
        <v>45-54|6</v>
      </c>
      <c r="BH827" s="86">
        <v>1</v>
      </c>
      <c r="BI827" s="89" t="s">
        <v>41</v>
      </c>
    </row>
    <row r="828" spans="1:61">
      <c r="A828" s="87" t="s">
        <v>73</v>
      </c>
      <c r="B828" s="86">
        <v>19</v>
      </c>
      <c r="C828" s="86" t="str">
        <f t="shared" si="95"/>
        <v>85-90|19</v>
      </c>
      <c r="D828" s="86">
        <v>9</v>
      </c>
      <c r="E828" s="86" t="s">
        <v>49</v>
      </c>
      <c r="BE828" s="87" t="s">
        <v>67</v>
      </c>
      <c r="BF828" s="86">
        <v>7</v>
      </c>
      <c r="BG828" s="86" t="str">
        <f t="shared" si="97"/>
        <v>45-54|7</v>
      </c>
      <c r="BH828" s="86">
        <v>1</v>
      </c>
      <c r="BI828" s="89" t="s">
        <v>41</v>
      </c>
    </row>
    <row r="829" spans="1:61">
      <c r="A829" s="87" t="s">
        <v>73</v>
      </c>
      <c r="B829" s="86">
        <v>20</v>
      </c>
      <c r="C829" s="86" t="str">
        <f t="shared" si="95"/>
        <v>85-90|20</v>
      </c>
      <c r="D829" s="86">
        <v>9</v>
      </c>
      <c r="E829" s="86" t="s">
        <v>49</v>
      </c>
      <c r="BE829" s="87" t="s">
        <v>67</v>
      </c>
      <c r="BF829" s="86">
        <v>8</v>
      </c>
      <c r="BG829" s="86" t="str">
        <f t="shared" si="97"/>
        <v>45-54|8</v>
      </c>
      <c r="BH829" s="86">
        <v>1</v>
      </c>
      <c r="BI829" s="89" t="s">
        <v>41</v>
      </c>
    </row>
    <row r="830" spans="1:61">
      <c r="A830" s="87" t="s">
        <v>73</v>
      </c>
      <c r="B830" s="86">
        <v>21</v>
      </c>
      <c r="C830" s="86" t="str">
        <f t="shared" si="95"/>
        <v>85-90|21</v>
      </c>
      <c r="D830" s="86">
        <v>10</v>
      </c>
      <c r="E830" s="86" t="s">
        <v>50</v>
      </c>
      <c r="BE830" s="87" t="s">
        <v>67</v>
      </c>
      <c r="BF830" s="86">
        <v>9</v>
      </c>
      <c r="BG830" s="86" t="str">
        <f t="shared" si="97"/>
        <v>45-54|9</v>
      </c>
      <c r="BH830" s="86">
        <v>1</v>
      </c>
      <c r="BI830" s="89" t="s">
        <v>41</v>
      </c>
    </row>
    <row r="831" spans="1:61">
      <c r="A831" s="87" t="s">
        <v>73</v>
      </c>
      <c r="B831" s="86">
        <v>22</v>
      </c>
      <c r="C831" s="86" t="str">
        <f t="shared" si="95"/>
        <v>85-90|22</v>
      </c>
      <c r="D831" s="86">
        <v>10</v>
      </c>
      <c r="E831" s="86" t="s">
        <v>50</v>
      </c>
      <c r="BE831" s="87" t="s">
        <v>67</v>
      </c>
      <c r="BF831" s="86">
        <v>10</v>
      </c>
      <c r="BG831" s="86" t="str">
        <f t="shared" si="97"/>
        <v>45-54|10</v>
      </c>
      <c r="BH831" s="86">
        <v>1</v>
      </c>
      <c r="BI831" s="86" t="s">
        <v>41</v>
      </c>
    </row>
    <row r="832" spans="1:61">
      <c r="A832" s="87" t="s">
        <v>73</v>
      </c>
      <c r="B832" s="86">
        <v>23</v>
      </c>
      <c r="C832" s="86" t="str">
        <f t="shared" si="95"/>
        <v>85-90|23</v>
      </c>
      <c r="D832" s="86">
        <v>10</v>
      </c>
      <c r="E832" s="86" t="s">
        <v>50</v>
      </c>
      <c r="BE832" s="87" t="s">
        <v>67</v>
      </c>
      <c r="BF832" s="86">
        <v>11</v>
      </c>
      <c r="BG832" s="86" t="str">
        <f t="shared" si="97"/>
        <v>45-54|11</v>
      </c>
      <c r="BH832" s="86">
        <v>1</v>
      </c>
      <c r="BI832" s="86" t="s">
        <v>41</v>
      </c>
    </row>
    <row r="833" spans="1:61">
      <c r="A833" s="87" t="s">
        <v>73</v>
      </c>
      <c r="B833" s="86">
        <v>24</v>
      </c>
      <c r="C833" s="86" t="str">
        <f t="shared" si="95"/>
        <v>85-90|24</v>
      </c>
      <c r="D833" s="86">
        <v>11</v>
      </c>
      <c r="E833" s="86" t="s">
        <v>51</v>
      </c>
      <c r="BE833" s="87" t="s">
        <v>67</v>
      </c>
      <c r="BF833" s="86">
        <v>12</v>
      </c>
      <c r="BG833" s="86" t="str">
        <f t="shared" si="97"/>
        <v>45-54|12</v>
      </c>
      <c r="BH833" s="86">
        <v>1</v>
      </c>
      <c r="BI833" s="86" t="s">
        <v>41</v>
      </c>
    </row>
    <row r="834" spans="1:61">
      <c r="A834" s="87" t="s">
        <v>73</v>
      </c>
      <c r="B834" s="86">
        <v>25</v>
      </c>
      <c r="C834" s="86" t="str">
        <f t="shared" si="95"/>
        <v>85-90|25</v>
      </c>
      <c r="D834" s="86">
        <v>11</v>
      </c>
      <c r="E834" s="86" t="s">
        <v>51</v>
      </c>
      <c r="BE834" s="87" t="s">
        <v>67</v>
      </c>
      <c r="BF834" s="86">
        <v>13</v>
      </c>
      <c r="BG834" s="86" t="str">
        <f t="shared" si="97"/>
        <v>45-54|13</v>
      </c>
      <c r="BH834" s="86">
        <v>1</v>
      </c>
      <c r="BI834" s="86" t="s">
        <v>41</v>
      </c>
    </row>
    <row r="835" spans="1:61">
      <c r="A835" s="87" t="s">
        <v>73</v>
      </c>
      <c r="B835" s="86">
        <v>26</v>
      </c>
      <c r="C835" s="86" t="str">
        <f t="shared" si="95"/>
        <v>85-90|26</v>
      </c>
      <c r="D835" s="86">
        <v>11</v>
      </c>
      <c r="E835" s="86" t="s">
        <v>51</v>
      </c>
      <c r="BE835" s="87" t="s">
        <v>67</v>
      </c>
      <c r="BF835" s="86">
        <v>14</v>
      </c>
      <c r="BG835" s="86" t="str">
        <f t="shared" si="97"/>
        <v>45-54|14</v>
      </c>
      <c r="BH835" s="86">
        <v>1</v>
      </c>
      <c r="BI835" s="86" t="s">
        <v>41</v>
      </c>
    </row>
    <row r="836" spans="1:61">
      <c r="A836" s="87" t="s">
        <v>73</v>
      </c>
      <c r="B836" s="86">
        <v>27</v>
      </c>
      <c r="C836" s="86" t="str">
        <f t="shared" si="95"/>
        <v>85-90|27</v>
      </c>
      <c r="D836" s="86">
        <v>12</v>
      </c>
      <c r="E836" s="86" t="s">
        <v>52</v>
      </c>
      <c r="BE836" s="87" t="s">
        <v>67</v>
      </c>
      <c r="BF836" s="86">
        <v>15</v>
      </c>
      <c r="BG836" s="86" t="str">
        <f t="shared" si="97"/>
        <v>45-54|15</v>
      </c>
      <c r="BH836" s="86">
        <v>1</v>
      </c>
      <c r="BI836" s="86" t="s">
        <v>41</v>
      </c>
    </row>
    <row r="837" spans="1:61">
      <c r="A837" s="87" t="s">
        <v>73</v>
      </c>
      <c r="B837" s="86">
        <v>28</v>
      </c>
      <c r="C837" s="86" t="str">
        <f t="shared" si="95"/>
        <v>85-90|28</v>
      </c>
      <c r="D837" s="86">
        <v>12</v>
      </c>
      <c r="E837" s="86" t="s">
        <v>52</v>
      </c>
      <c r="BE837" s="87" t="s">
        <v>67</v>
      </c>
      <c r="BF837" s="86">
        <v>16</v>
      </c>
      <c r="BG837" s="86" t="str">
        <f t="shared" si="97"/>
        <v>45-54|16</v>
      </c>
      <c r="BH837" s="86">
        <v>1</v>
      </c>
      <c r="BI837" s="86" t="s">
        <v>41</v>
      </c>
    </row>
    <row r="838" spans="1:61">
      <c r="A838" s="87" t="s">
        <v>73</v>
      </c>
      <c r="B838" s="86">
        <v>29</v>
      </c>
      <c r="C838" s="86" t="str">
        <f t="shared" ref="C838:C875" si="98">A838&amp;"|"&amp;B838</f>
        <v>85-90|29</v>
      </c>
      <c r="D838" s="86">
        <v>12</v>
      </c>
      <c r="E838" s="86" t="s">
        <v>52</v>
      </c>
      <c r="BE838" s="87" t="s">
        <v>67</v>
      </c>
      <c r="BF838" s="86">
        <v>17</v>
      </c>
      <c r="BG838" s="86" t="str">
        <f t="shared" ref="BG838:BG901" si="99">BE838&amp;"|"&amp;BF838</f>
        <v>45-54|17</v>
      </c>
      <c r="BH838" s="86">
        <v>1</v>
      </c>
      <c r="BI838" s="86" t="s">
        <v>41</v>
      </c>
    </row>
    <row r="839" spans="1:61">
      <c r="A839" s="87" t="s">
        <v>73</v>
      </c>
      <c r="B839" s="86">
        <v>30</v>
      </c>
      <c r="C839" s="86" t="str">
        <f t="shared" si="98"/>
        <v>85-90|30</v>
      </c>
      <c r="D839" s="86">
        <v>12</v>
      </c>
      <c r="E839" s="86" t="s">
        <v>52</v>
      </c>
      <c r="BE839" s="87" t="s">
        <v>67</v>
      </c>
      <c r="BF839" s="86">
        <v>18</v>
      </c>
      <c r="BG839" s="86" t="str">
        <f t="shared" si="99"/>
        <v>45-54|18</v>
      </c>
      <c r="BH839" s="86">
        <v>1</v>
      </c>
      <c r="BI839" s="86" t="s">
        <v>41</v>
      </c>
    </row>
    <row r="840" spans="1:61">
      <c r="A840" s="87" t="s">
        <v>73</v>
      </c>
      <c r="B840" s="86">
        <v>31</v>
      </c>
      <c r="C840" s="86" t="str">
        <f t="shared" si="98"/>
        <v>85-90|31</v>
      </c>
      <c r="D840" s="86">
        <v>13</v>
      </c>
      <c r="E840" s="86" t="s">
        <v>53</v>
      </c>
      <c r="BE840" s="87" t="s">
        <v>67</v>
      </c>
      <c r="BF840" s="86">
        <v>19</v>
      </c>
      <c r="BG840" s="86" t="str">
        <f t="shared" si="99"/>
        <v>45-54|19</v>
      </c>
      <c r="BH840" s="86">
        <v>2</v>
      </c>
      <c r="BI840" s="89" t="s">
        <v>42</v>
      </c>
    </row>
    <row r="841" spans="1:61">
      <c r="A841" s="87" t="s">
        <v>73</v>
      </c>
      <c r="B841" s="86">
        <v>32</v>
      </c>
      <c r="C841" s="86" t="str">
        <f t="shared" si="98"/>
        <v>85-90|32</v>
      </c>
      <c r="D841" s="86">
        <v>13</v>
      </c>
      <c r="E841" s="86" t="s">
        <v>53</v>
      </c>
      <c r="BE841" s="87" t="s">
        <v>67</v>
      </c>
      <c r="BF841" s="86">
        <v>20</v>
      </c>
      <c r="BG841" s="86" t="str">
        <f t="shared" si="99"/>
        <v>45-54|20</v>
      </c>
      <c r="BH841" s="86">
        <v>2</v>
      </c>
      <c r="BI841" s="89" t="s">
        <v>42</v>
      </c>
    </row>
    <row r="842" spans="1:61">
      <c r="A842" s="87" t="s">
        <v>73</v>
      </c>
      <c r="B842" s="86">
        <v>33</v>
      </c>
      <c r="C842" s="86" t="str">
        <f t="shared" si="98"/>
        <v>85-90|33</v>
      </c>
      <c r="D842" s="86">
        <v>13</v>
      </c>
      <c r="E842" s="86" t="s">
        <v>53</v>
      </c>
      <c r="BE842" s="87" t="s">
        <v>67</v>
      </c>
      <c r="BF842" s="86">
        <v>21</v>
      </c>
      <c r="BG842" s="86" t="str">
        <f t="shared" si="99"/>
        <v>45-54|21</v>
      </c>
      <c r="BH842" s="86">
        <v>2</v>
      </c>
      <c r="BI842" s="89" t="s">
        <v>42</v>
      </c>
    </row>
    <row r="843" spans="1:61">
      <c r="A843" s="87" t="s">
        <v>73</v>
      </c>
      <c r="B843" s="86">
        <v>34</v>
      </c>
      <c r="C843" s="86" t="str">
        <f t="shared" si="98"/>
        <v>85-90|34</v>
      </c>
      <c r="D843" s="86">
        <v>14</v>
      </c>
      <c r="E843" s="86" t="s">
        <v>54</v>
      </c>
      <c r="BE843" s="87" t="s">
        <v>67</v>
      </c>
      <c r="BF843" s="86">
        <v>22</v>
      </c>
      <c r="BG843" s="86" t="str">
        <f t="shared" si="99"/>
        <v>45-54|22</v>
      </c>
      <c r="BH843" s="86">
        <v>2</v>
      </c>
      <c r="BI843" s="89" t="s">
        <v>42</v>
      </c>
    </row>
    <row r="844" spans="1:61">
      <c r="A844" s="87" t="s">
        <v>73</v>
      </c>
      <c r="B844" s="86">
        <v>35</v>
      </c>
      <c r="C844" s="86" t="str">
        <f t="shared" si="98"/>
        <v>85-90|35</v>
      </c>
      <c r="D844" s="86">
        <v>14</v>
      </c>
      <c r="E844" s="86" t="s">
        <v>54</v>
      </c>
      <c r="BE844" s="87" t="s">
        <v>67</v>
      </c>
      <c r="BF844" s="86">
        <v>23</v>
      </c>
      <c r="BG844" s="86" t="str">
        <f t="shared" si="99"/>
        <v>45-54|23</v>
      </c>
      <c r="BH844" s="86">
        <v>2</v>
      </c>
      <c r="BI844" s="89" t="s">
        <v>42</v>
      </c>
    </row>
    <row r="845" spans="1:61">
      <c r="A845" s="87" t="s">
        <v>73</v>
      </c>
      <c r="B845" s="86">
        <v>36</v>
      </c>
      <c r="C845" s="86" t="str">
        <f t="shared" si="98"/>
        <v>85-90|36</v>
      </c>
      <c r="D845" s="86">
        <v>14</v>
      </c>
      <c r="E845" s="86" t="s">
        <v>54</v>
      </c>
      <c r="BE845" s="87" t="s">
        <v>67</v>
      </c>
      <c r="BF845" s="86">
        <v>24</v>
      </c>
      <c r="BG845" s="86" t="str">
        <f t="shared" si="99"/>
        <v>45-54|24</v>
      </c>
      <c r="BH845" s="86">
        <v>3</v>
      </c>
      <c r="BI845" s="86" t="s">
        <v>43</v>
      </c>
    </row>
    <row r="846" spans="1:61">
      <c r="A846" s="87" t="s">
        <v>73</v>
      </c>
      <c r="B846" s="86">
        <v>37</v>
      </c>
      <c r="C846" s="86" t="str">
        <f t="shared" si="98"/>
        <v>85-90|37</v>
      </c>
      <c r="D846" s="86">
        <v>15</v>
      </c>
      <c r="E846" s="86" t="s">
        <v>55</v>
      </c>
      <c r="BE846" s="87" t="s">
        <v>67</v>
      </c>
      <c r="BF846" s="86">
        <v>25</v>
      </c>
      <c r="BG846" s="86" t="str">
        <f t="shared" si="99"/>
        <v>45-54|25</v>
      </c>
      <c r="BH846" s="86">
        <v>3</v>
      </c>
      <c r="BI846" s="86" t="s">
        <v>43</v>
      </c>
    </row>
    <row r="847" spans="1:61">
      <c r="A847" s="87" t="s">
        <v>73</v>
      </c>
      <c r="B847" s="86">
        <v>38</v>
      </c>
      <c r="C847" s="86" t="str">
        <f t="shared" si="98"/>
        <v>85-90|38</v>
      </c>
      <c r="D847" s="86">
        <v>15</v>
      </c>
      <c r="E847" s="86" t="s">
        <v>55</v>
      </c>
      <c r="BE847" s="87" t="s">
        <v>67</v>
      </c>
      <c r="BF847" s="86">
        <v>26</v>
      </c>
      <c r="BG847" s="86" t="str">
        <f t="shared" si="99"/>
        <v>45-54|26</v>
      </c>
      <c r="BH847" s="86">
        <v>3</v>
      </c>
      <c r="BI847" s="86" t="s">
        <v>43</v>
      </c>
    </row>
    <row r="848" spans="1:61">
      <c r="A848" s="87" t="s">
        <v>73</v>
      </c>
      <c r="B848" s="86">
        <v>39</v>
      </c>
      <c r="C848" s="86" t="str">
        <f t="shared" si="98"/>
        <v>85-90|39</v>
      </c>
      <c r="D848" s="86">
        <v>15</v>
      </c>
      <c r="E848" s="86" t="s">
        <v>55</v>
      </c>
      <c r="BE848" s="87" t="s">
        <v>67</v>
      </c>
      <c r="BF848" s="86">
        <v>27</v>
      </c>
      <c r="BG848" s="86" t="str">
        <f t="shared" si="99"/>
        <v>45-54|27</v>
      </c>
      <c r="BH848" s="86">
        <v>3</v>
      </c>
      <c r="BI848" s="86" t="s">
        <v>43</v>
      </c>
    </row>
    <row r="849" spans="1:61">
      <c r="A849" s="87" t="s">
        <v>73</v>
      </c>
      <c r="B849" s="86">
        <v>40</v>
      </c>
      <c r="C849" s="86" t="str">
        <f t="shared" si="98"/>
        <v>85-90|40</v>
      </c>
      <c r="D849" s="86">
        <v>15</v>
      </c>
      <c r="E849" s="86" t="s">
        <v>55</v>
      </c>
      <c r="BE849" s="87" t="s">
        <v>67</v>
      </c>
      <c r="BF849" s="86">
        <v>28</v>
      </c>
      <c r="BG849" s="86" t="str">
        <f t="shared" si="99"/>
        <v>45-54|28</v>
      </c>
      <c r="BH849" s="86">
        <v>3</v>
      </c>
      <c r="BI849" s="86" t="s">
        <v>43</v>
      </c>
    </row>
    <row r="850" spans="1:61">
      <c r="A850" s="87" t="s">
        <v>73</v>
      </c>
      <c r="B850" s="86">
        <v>41</v>
      </c>
      <c r="C850" s="86" t="str">
        <f t="shared" si="98"/>
        <v>85-90|41</v>
      </c>
      <c r="D850" s="86">
        <v>16</v>
      </c>
      <c r="E850" s="86" t="s">
        <v>56</v>
      </c>
      <c r="BE850" s="87" t="s">
        <v>67</v>
      </c>
      <c r="BF850" s="86">
        <v>29</v>
      </c>
      <c r="BG850" s="86" t="str">
        <f t="shared" si="99"/>
        <v>45-54|29</v>
      </c>
      <c r="BH850" s="86">
        <v>3</v>
      </c>
      <c r="BI850" s="86" t="s">
        <v>43</v>
      </c>
    </row>
    <row r="851" spans="1:61">
      <c r="A851" s="87" t="s">
        <v>73</v>
      </c>
      <c r="B851" s="86">
        <v>42</v>
      </c>
      <c r="C851" s="86" t="str">
        <f t="shared" si="98"/>
        <v>85-90|42</v>
      </c>
      <c r="D851" s="86">
        <v>16</v>
      </c>
      <c r="E851" s="86" t="s">
        <v>56</v>
      </c>
      <c r="BE851" s="87" t="s">
        <v>67</v>
      </c>
      <c r="BF851" s="86">
        <v>30</v>
      </c>
      <c r="BG851" s="86" t="str">
        <f t="shared" si="99"/>
        <v>45-54|30</v>
      </c>
      <c r="BH851" s="86">
        <v>4</v>
      </c>
      <c r="BI851" s="86" t="s">
        <v>44</v>
      </c>
    </row>
    <row r="852" spans="1:61">
      <c r="A852" s="87" t="s">
        <v>73</v>
      </c>
      <c r="B852" s="86">
        <v>43</v>
      </c>
      <c r="C852" s="86" t="str">
        <f t="shared" si="98"/>
        <v>85-90|43</v>
      </c>
      <c r="D852" s="86">
        <v>16</v>
      </c>
      <c r="E852" s="86" t="s">
        <v>56</v>
      </c>
      <c r="BE852" s="87" t="s">
        <v>67</v>
      </c>
      <c r="BF852" s="86">
        <v>31</v>
      </c>
      <c r="BG852" s="86" t="str">
        <f t="shared" si="99"/>
        <v>45-54|31</v>
      </c>
      <c r="BH852" s="86">
        <v>4</v>
      </c>
      <c r="BI852" s="86" t="s">
        <v>44</v>
      </c>
    </row>
    <row r="853" spans="1:61">
      <c r="A853" s="87" t="s">
        <v>73</v>
      </c>
      <c r="B853" s="86">
        <v>44</v>
      </c>
      <c r="C853" s="86" t="str">
        <f t="shared" si="98"/>
        <v>85-90|44</v>
      </c>
      <c r="D853" s="86">
        <v>16</v>
      </c>
      <c r="E853" s="86" t="s">
        <v>56</v>
      </c>
      <c r="BE853" s="87" t="s">
        <v>67</v>
      </c>
      <c r="BF853" s="86">
        <v>32</v>
      </c>
      <c r="BG853" s="86" t="str">
        <f t="shared" si="99"/>
        <v>45-54|32</v>
      </c>
      <c r="BH853" s="86">
        <v>4</v>
      </c>
      <c r="BI853" s="86" t="s">
        <v>44</v>
      </c>
    </row>
    <row r="854" spans="1:61">
      <c r="A854" s="87" t="s">
        <v>73</v>
      </c>
      <c r="B854" s="86">
        <v>45</v>
      </c>
      <c r="C854" s="86" t="str">
        <f t="shared" si="98"/>
        <v>85-90|45</v>
      </c>
      <c r="D854" s="86">
        <v>17</v>
      </c>
      <c r="E854" s="86" t="s">
        <v>57</v>
      </c>
      <c r="BE854" s="87" t="s">
        <v>67</v>
      </c>
      <c r="BF854" s="86">
        <v>33</v>
      </c>
      <c r="BG854" s="86" t="str">
        <f t="shared" si="99"/>
        <v>45-54|33</v>
      </c>
      <c r="BH854" s="86">
        <v>4</v>
      </c>
      <c r="BI854" s="86" t="s">
        <v>44</v>
      </c>
    </row>
    <row r="855" spans="1:61">
      <c r="A855" s="87" t="s">
        <v>73</v>
      </c>
      <c r="B855" s="86">
        <v>46</v>
      </c>
      <c r="C855" s="86" t="str">
        <f t="shared" si="98"/>
        <v>85-90|46</v>
      </c>
      <c r="D855" s="86">
        <v>17</v>
      </c>
      <c r="E855" s="86" t="s">
        <v>57</v>
      </c>
      <c r="BE855" s="87" t="s">
        <v>67</v>
      </c>
      <c r="BF855" s="86">
        <v>34</v>
      </c>
      <c r="BG855" s="86" t="str">
        <f t="shared" si="99"/>
        <v>45-54|34</v>
      </c>
      <c r="BH855" s="86">
        <v>4</v>
      </c>
      <c r="BI855" s="86" t="s">
        <v>44</v>
      </c>
    </row>
    <row r="856" spans="1:61">
      <c r="A856" s="87" t="s">
        <v>73</v>
      </c>
      <c r="B856" s="86">
        <v>47</v>
      </c>
      <c r="C856" s="86" t="str">
        <f t="shared" si="98"/>
        <v>85-90|47</v>
      </c>
      <c r="D856" s="86">
        <v>17</v>
      </c>
      <c r="E856" s="86" t="s">
        <v>57</v>
      </c>
      <c r="BE856" s="87" t="s">
        <v>67</v>
      </c>
      <c r="BF856" s="86">
        <v>35</v>
      </c>
      <c r="BG856" s="86" t="str">
        <f t="shared" si="99"/>
        <v>45-54|35</v>
      </c>
      <c r="BH856" s="86">
        <v>4</v>
      </c>
      <c r="BI856" s="86" t="s">
        <v>44</v>
      </c>
    </row>
    <row r="857" spans="1:61">
      <c r="A857" s="87" t="s">
        <v>73</v>
      </c>
      <c r="B857" s="86">
        <v>48</v>
      </c>
      <c r="C857" s="86" t="str">
        <f t="shared" si="98"/>
        <v>85-90|48</v>
      </c>
      <c r="D857" s="86">
        <v>17</v>
      </c>
      <c r="E857" s="86" t="s">
        <v>57</v>
      </c>
      <c r="BE857" s="87" t="s">
        <v>67</v>
      </c>
      <c r="BF857" s="86">
        <v>36</v>
      </c>
      <c r="BG857" s="86" t="str">
        <f t="shared" si="99"/>
        <v>45-54|36</v>
      </c>
      <c r="BH857" s="86">
        <v>5</v>
      </c>
      <c r="BI857" s="86" t="s">
        <v>45</v>
      </c>
    </row>
    <row r="858" spans="1:61">
      <c r="A858" s="87" t="s">
        <v>73</v>
      </c>
      <c r="B858" s="86">
        <v>49</v>
      </c>
      <c r="C858" s="86" t="str">
        <f t="shared" si="98"/>
        <v>85-90|49</v>
      </c>
      <c r="D858" s="86">
        <v>18</v>
      </c>
      <c r="E858" s="86" t="s">
        <v>58</v>
      </c>
      <c r="BE858" s="87" t="s">
        <v>67</v>
      </c>
      <c r="BF858" s="86">
        <v>37</v>
      </c>
      <c r="BG858" s="86" t="str">
        <f t="shared" si="99"/>
        <v>45-54|37</v>
      </c>
      <c r="BH858" s="86">
        <v>5</v>
      </c>
      <c r="BI858" s="86" t="s">
        <v>45</v>
      </c>
    </row>
    <row r="859" spans="1:61">
      <c r="A859" s="87" t="s">
        <v>73</v>
      </c>
      <c r="B859" s="86">
        <v>50</v>
      </c>
      <c r="C859" s="86" t="str">
        <f t="shared" si="98"/>
        <v>85-90|50</v>
      </c>
      <c r="D859" s="86">
        <v>18</v>
      </c>
      <c r="E859" s="86" t="s">
        <v>58</v>
      </c>
      <c r="BE859" s="87" t="s">
        <v>67</v>
      </c>
      <c r="BF859" s="86">
        <v>38</v>
      </c>
      <c r="BG859" s="86" t="str">
        <f t="shared" si="99"/>
        <v>45-54|38</v>
      </c>
      <c r="BH859" s="86">
        <v>5</v>
      </c>
      <c r="BI859" s="86" t="s">
        <v>45</v>
      </c>
    </row>
    <row r="860" spans="1:61">
      <c r="A860" s="87" t="s">
        <v>73</v>
      </c>
      <c r="B860" s="86">
        <v>51</v>
      </c>
      <c r="C860" s="86" t="str">
        <f t="shared" si="98"/>
        <v>85-90|51</v>
      </c>
      <c r="D860" s="86">
        <v>18</v>
      </c>
      <c r="E860" s="86" t="s">
        <v>58</v>
      </c>
      <c r="BE860" s="87" t="s">
        <v>67</v>
      </c>
      <c r="BF860" s="86">
        <v>39</v>
      </c>
      <c r="BG860" s="86" t="str">
        <f t="shared" si="99"/>
        <v>45-54|39</v>
      </c>
      <c r="BH860" s="86">
        <v>5</v>
      </c>
      <c r="BI860" s="86" t="s">
        <v>45</v>
      </c>
    </row>
    <row r="861" spans="1:61">
      <c r="A861" s="87" t="s">
        <v>73</v>
      </c>
      <c r="B861" s="86">
        <v>52</v>
      </c>
      <c r="C861" s="86" t="str">
        <f t="shared" si="98"/>
        <v>85-90|52</v>
      </c>
      <c r="D861" s="86">
        <v>18</v>
      </c>
      <c r="E861" s="86" t="s">
        <v>58</v>
      </c>
      <c r="BE861" s="87" t="s">
        <v>67</v>
      </c>
      <c r="BF861" s="86">
        <v>40</v>
      </c>
      <c r="BG861" s="86" t="str">
        <f t="shared" si="99"/>
        <v>45-54|40</v>
      </c>
      <c r="BH861" s="86">
        <v>5</v>
      </c>
      <c r="BI861" s="86" t="s">
        <v>45</v>
      </c>
    </row>
    <row r="862" spans="1:61">
      <c r="A862" s="87" t="s">
        <v>73</v>
      </c>
      <c r="B862" s="86">
        <v>53</v>
      </c>
      <c r="C862" s="86" t="str">
        <f t="shared" si="98"/>
        <v>85-90|53</v>
      </c>
      <c r="D862" s="86">
        <v>19</v>
      </c>
      <c r="E862" s="89" t="s">
        <v>59</v>
      </c>
      <c r="BE862" s="87" t="s">
        <v>67</v>
      </c>
      <c r="BF862" s="86">
        <v>41</v>
      </c>
      <c r="BG862" s="86" t="str">
        <f t="shared" si="99"/>
        <v>45-54|41</v>
      </c>
      <c r="BH862" s="86">
        <v>5</v>
      </c>
      <c r="BI862" s="86" t="s">
        <v>45</v>
      </c>
    </row>
    <row r="863" spans="1:61">
      <c r="A863" s="87" t="s">
        <v>73</v>
      </c>
      <c r="B863" s="86">
        <v>54</v>
      </c>
      <c r="C863" s="86" t="str">
        <f t="shared" si="98"/>
        <v>85-90|54</v>
      </c>
      <c r="D863" s="86">
        <v>19</v>
      </c>
      <c r="E863" s="89" t="s">
        <v>59</v>
      </c>
      <c r="BE863" s="87" t="s">
        <v>67</v>
      </c>
      <c r="BF863" s="86">
        <v>42</v>
      </c>
      <c r="BG863" s="86" t="str">
        <f t="shared" si="99"/>
        <v>45-54|42</v>
      </c>
      <c r="BH863" s="86">
        <v>6</v>
      </c>
      <c r="BI863" s="89" t="s">
        <v>46</v>
      </c>
    </row>
    <row r="864" spans="1:61">
      <c r="A864" s="87" t="s">
        <v>73</v>
      </c>
      <c r="B864" s="86">
        <v>55</v>
      </c>
      <c r="C864" s="86" t="str">
        <f t="shared" si="98"/>
        <v>85-90|55</v>
      </c>
      <c r="D864" s="86">
        <v>19</v>
      </c>
      <c r="E864" s="89" t="s">
        <v>59</v>
      </c>
      <c r="BE864" s="87" t="s">
        <v>67</v>
      </c>
      <c r="BF864" s="86">
        <v>43</v>
      </c>
      <c r="BG864" s="86" t="str">
        <f t="shared" si="99"/>
        <v>45-54|43</v>
      </c>
      <c r="BH864" s="86">
        <v>6</v>
      </c>
      <c r="BI864" s="89" t="s">
        <v>46</v>
      </c>
    </row>
    <row r="865" spans="1:61">
      <c r="A865" s="87" t="s">
        <v>73</v>
      </c>
      <c r="B865" s="86">
        <v>56</v>
      </c>
      <c r="C865" s="86" t="str">
        <f t="shared" si="98"/>
        <v>85-90|56</v>
      </c>
      <c r="D865" s="86">
        <v>19</v>
      </c>
      <c r="E865" s="89" t="s">
        <v>59</v>
      </c>
      <c r="BE865" s="87" t="s">
        <v>67</v>
      </c>
      <c r="BF865" s="86">
        <v>44</v>
      </c>
      <c r="BG865" s="86" t="str">
        <f t="shared" si="99"/>
        <v>45-54|44</v>
      </c>
      <c r="BH865" s="86">
        <v>6</v>
      </c>
      <c r="BI865" s="89" t="s">
        <v>46</v>
      </c>
    </row>
    <row r="866" spans="1:61">
      <c r="A866" s="87" t="s">
        <v>73</v>
      </c>
      <c r="B866" s="86">
        <v>57</v>
      </c>
      <c r="C866" s="86" t="str">
        <f t="shared" si="98"/>
        <v>85-90|57</v>
      </c>
      <c r="D866" s="86">
        <v>19</v>
      </c>
      <c r="E866" s="89" t="s">
        <v>59</v>
      </c>
      <c r="BE866" s="87" t="s">
        <v>67</v>
      </c>
      <c r="BF866" s="86">
        <v>45</v>
      </c>
      <c r="BG866" s="86" t="str">
        <f t="shared" si="99"/>
        <v>45-54|45</v>
      </c>
      <c r="BH866" s="86">
        <v>6</v>
      </c>
      <c r="BI866" s="89" t="s">
        <v>46</v>
      </c>
    </row>
    <row r="867" spans="1:61">
      <c r="A867" s="87" t="s">
        <v>73</v>
      </c>
      <c r="B867" s="86">
        <v>58</v>
      </c>
      <c r="C867" s="86" t="str">
        <f t="shared" si="98"/>
        <v>85-90|58</v>
      </c>
      <c r="D867" s="86">
        <v>19</v>
      </c>
      <c r="E867" s="89" t="s">
        <v>59</v>
      </c>
      <c r="BE867" s="87" t="s">
        <v>67</v>
      </c>
      <c r="BF867" s="86">
        <v>46</v>
      </c>
      <c r="BG867" s="86" t="str">
        <f t="shared" si="99"/>
        <v>45-54|46</v>
      </c>
      <c r="BH867" s="86">
        <v>6</v>
      </c>
      <c r="BI867" s="89" t="s">
        <v>46</v>
      </c>
    </row>
    <row r="868" spans="1:61">
      <c r="A868" s="87" t="s">
        <v>73</v>
      </c>
      <c r="B868" s="86">
        <v>59</v>
      </c>
      <c r="C868" s="86" t="str">
        <f t="shared" si="98"/>
        <v>85-90|59</v>
      </c>
      <c r="D868" s="86">
        <v>19</v>
      </c>
      <c r="E868" s="89" t="s">
        <v>59</v>
      </c>
      <c r="BE868" s="87" t="s">
        <v>67</v>
      </c>
      <c r="BF868" s="86">
        <v>47</v>
      </c>
      <c r="BG868" s="86" t="str">
        <f t="shared" si="99"/>
        <v>45-54|47</v>
      </c>
      <c r="BH868" s="86">
        <v>7</v>
      </c>
      <c r="BI868" s="86" t="s">
        <v>47</v>
      </c>
    </row>
    <row r="869" spans="1:61">
      <c r="A869" s="87" t="s">
        <v>73</v>
      </c>
      <c r="B869" s="86">
        <v>60</v>
      </c>
      <c r="C869" s="86" t="str">
        <f t="shared" si="98"/>
        <v>85-90|60</v>
      </c>
      <c r="D869" s="86">
        <v>19</v>
      </c>
      <c r="E869" s="89" t="s">
        <v>59</v>
      </c>
      <c r="BE869" s="87" t="s">
        <v>67</v>
      </c>
      <c r="BF869" s="86">
        <v>48</v>
      </c>
      <c r="BG869" s="86" t="str">
        <f t="shared" si="99"/>
        <v>45-54|48</v>
      </c>
      <c r="BH869" s="86">
        <v>7</v>
      </c>
      <c r="BI869" s="86" t="s">
        <v>47</v>
      </c>
    </row>
    <row r="870" spans="1:61">
      <c r="A870" s="87" t="s">
        <v>73</v>
      </c>
      <c r="B870" s="86">
        <v>61</v>
      </c>
      <c r="C870" s="86" t="str">
        <f t="shared" si="98"/>
        <v>85-90|61</v>
      </c>
      <c r="D870" s="86">
        <v>19</v>
      </c>
      <c r="E870" s="89" t="s">
        <v>59</v>
      </c>
      <c r="BE870" s="87" t="s">
        <v>67</v>
      </c>
      <c r="BF870" s="86">
        <v>49</v>
      </c>
      <c r="BG870" s="86" t="str">
        <f t="shared" si="99"/>
        <v>45-54|49</v>
      </c>
      <c r="BH870" s="86">
        <v>7</v>
      </c>
      <c r="BI870" s="86" t="s">
        <v>47</v>
      </c>
    </row>
    <row r="871" spans="1:61">
      <c r="A871" s="87" t="s">
        <v>73</v>
      </c>
      <c r="B871" s="86">
        <v>62</v>
      </c>
      <c r="C871" s="86" t="str">
        <f t="shared" si="98"/>
        <v>85-90|62</v>
      </c>
      <c r="D871" s="86">
        <v>19</v>
      </c>
      <c r="E871" s="89" t="s">
        <v>59</v>
      </c>
      <c r="BE871" s="87" t="s">
        <v>67</v>
      </c>
      <c r="BF871" s="86">
        <v>50</v>
      </c>
      <c r="BG871" s="86" t="str">
        <f t="shared" si="99"/>
        <v>45-54|50</v>
      </c>
      <c r="BH871" s="86">
        <v>7</v>
      </c>
      <c r="BI871" s="86" t="s">
        <v>47</v>
      </c>
    </row>
    <row r="872" spans="1:61">
      <c r="A872" s="87" t="s">
        <v>73</v>
      </c>
      <c r="B872" s="86">
        <v>63</v>
      </c>
      <c r="C872" s="86" t="str">
        <f t="shared" si="98"/>
        <v>85-90|63</v>
      </c>
      <c r="D872" s="86">
        <v>19</v>
      </c>
      <c r="E872" s="89" t="s">
        <v>59</v>
      </c>
      <c r="BE872" s="87" t="s">
        <v>67</v>
      </c>
      <c r="BF872" s="86">
        <v>51</v>
      </c>
      <c r="BG872" s="86" t="str">
        <f t="shared" si="99"/>
        <v>45-54|51</v>
      </c>
      <c r="BH872" s="86">
        <v>7</v>
      </c>
      <c r="BI872" s="86" t="s">
        <v>47</v>
      </c>
    </row>
    <row r="873" spans="1:61">
      <c r="A873" s="87" t="s">
        <v>73</v>
      </c>
      <c r="B873" s="86">
        <v>64</v>
      </c>
      <c r="C873" s="86" t="str">
        <f t="shared" si="98"/>
        <v>85-90|64</v>
      </c>
      <c r="D873" s="86">
        <v>19</v>
      </c>
      <c r="E873" s="89" t="s">
        <v>59</v>
      </c>
      <c r="BE873" s="87" t="s">
        <v>67</v>
      </c>
      <c r="BF873" s="86">
        <v>52</v>
      </c>
      <c r="BG873" s="86" t="str">
        <f t="shared" si="99"/>
        <v>45-54|52</v>
      </c>
      <c r="BH873" s="86">
        <v>8</v>
      </c>
      <c r="BI873" s="89" t="s">
        <v>48</v>
      </c>
    </row>
    <row r="874" spans="1:61">
      <c r="A874" s="87" t="s">
        <v>73</v>
      </c>
      <c r="B874" s="86">
        <v>65</v>
      </c>
      <c r="C874" s="86" t="str">
        <f t="shared" si="98"/>
        <v>85-90|65</v>
      </c>
      <c r="D874" s="86">
        <v>19</v>
      </c>
      <c r="E874" s="89" t="s">
        <v>59</v>
      </c>
      <c r="BE874" s="87" t="s">
        <v>67</v>
      </c>
      <c r="BF874" s="86">
        <v>53</v>
      </c>
      <c r="BG874" s="86" t="str">
        <f t="shared" si="99"/>
        <v>45-54|53</v>
      </c>
      <c r="BH874" s="86">
        <v>8</v>
      </c>
      <c r="BI874" s="89" t="s">
        <v>48</v>
      </c>
    </row>
    <row r="875" spans="1:61">
      <c r="A875" s="87" t="s">
        <v>73</v>
      </c>
      <c r="B875" s="86">
        <v>66</v>
      </c>
      <c r="C875" s="86" t="str">
        <f t="shared" si="98"/>
        <v>85-90|66</v>
      </c>
      <c r="D875" s="86">
        <v>19</v>
      </c>
      <c r="E875" s="89" t="s">
        <v>59</v>
      </c>
      <c r="BE875" s="87" t="s">
        <v>67</v>
      </c>
      <c r="BF875" s="86">
        <v>54</v>
      </c>
      <c r="BG875" s="86" t="str">
        <f t="shared" si="99"/>
        <v>45-54|54</v>
      </c>
      <c r="BH875" s="86">
        <v>8</v>
      </c>
      <c r="BI875" s="89" t="s">
        <v>48</v>
      </c>
    </row>
    <row r="876" spans="1:61">
      <c r="BE876" s="87" t="s">
        <v>67</v>
      </c>
      <c r="BF876" s="86">
        <v>55</v>
      </c>
      <c r="BG876" s="86" t="str">
        <f t="shared" si="99"/>
        <v>45-54|55</v>
      </c>
      <c r="BH876" s="86">
        <v>8</v>
      </c>
      <c r="BI876" s="86" t="s">
        <v>48</v>
      </c>
    </row>
    <row r="877" spans="1:61">
      <c r="BE877" s="87" t="s">
        <v>67</v>
      </c>
      <c r="BF877" s="86">
        <v>56</v>
      </c>
      <c r="BG877" s="86" t="str">
        <f t="shared" si="99"/>
        <v>45-54|56</v>
      </c>
      <c r="BH877" s="86">
        <v>8</v>
      </c>
      <c r="BI877" s="86" t="s">
        <v>48</v>
      </c>
    </row>
    <row r="878" spans="1:61">
      <c r="BE878" s="87" t="s">
        <v>67</v>
      </c>
      <c r="BF878" s="86">
        <v>57</v>
      </c>
      <c r="BG878" s="86" t="str">
        <f t="shared" si="99"/>
        <v>45-54|57</v>
      </c>
      <c r="BH878" s="86">
        <v>9</v>
      </c>
      <c r="BI878" s="89" t="s">
        <v>49</v>
      </c>
    </row>
    <row r="879" spans="1:61">
      <c r="BE879" s="87" t="s">
        <v>67</v>
      </c>
      <c r="BF879" s="86">
        <v>58</v>
      </c>
      <c r="BG879" s="86" t="str">
        <f t="shared" si="99"/>
        <v>45-54|58</v>
      </c>
      <c r="BH879" s="86">
        <v>9</v>
      </c>
      <c r="BI879" s="89" t="s">
        <v>49</v>
      </c>
    </row>
    <row r="880" spans="1:61">
      <c r="BE880" s="87" t="s">
        <v>67</v>
      </c>
      <c r="BF880" s="86">
        <v>59</v>
      </c>
      <c r="BG880" s="86" t="str">
        <f t="shared" si="99"/>
        <v>45-54|59</v>
      </c>
      <c r="BH880" s="86">
        <v>9</v>
      </c>
      <c r="BI880" s="89" t="s">
        <v>49</v>
      </c>
    </row>
    <row r="881" spans="57:61">
      <c r="BE881" s="87" t="s">
        <v>67</v>
      </c>
      <c r="BF881" s="86">
        <v>60</v>
      </c>
      <c r="BG881" s="86" t="str">
        <f t="shared" si="99"/>
        <v>45-54|60</v>
      </c>
      <c r="BH881" s="86">
        <v>9</v>
      </c>
      <c r="BI881" s="89" t="s">
        <v>49</v>
      </c>
    </row>
    <row r="882" spans="57:61">
      <c r="BE882" s="87" t="s">
        <v>67</v>
      </c>
      <c r="BF882" s="86">
        <v>61</v>
      </c>
      <c r="BG882" s="86" t="str">
        <f t="shared" si="99"/>
        <v>45-54|61</v>
      </c>
      <c r="BH882" s="86">
        <v>9</v>
      </c>
      <c r="BI882" s="89" t="s">
        <v>49</v>
      </c>
    </row>
    <row r="883" spans="57:61">
      <c r="BE883" s="87" t="s">
        <v>67</v>
      </c>
      <c r="BF883" s="86">
        <v>62</v>
      </c>
      <c r="BG883" s="86" t="str">
        <f t="shared" si="99"/>
        <v>45-54|62</v>
      </c>
      <c r="BH883" s="86">
        <v>9</v>
      </c>
      <c r="BI883" s="89" t="s">
        <v>49</v>
      </c>
    </row>
    <row r="884" spans="57:61">
      <c r="BE884" s="87" t="s">
        <v>67</v>
      </c>
      <c r="BF884" s="86">
        <v>63</v>
      </c>
      <c r="BG884" s="86" t="str">
        <f t="shared" si="99"/>
        <v>45-54|63</v>
      </c>
      <c r="BH884" s="86">
        <v>10</v>
      </c>
      <c r="BI884" s="86" t="s">
        <v>50</v>
      </c>
    </row>
    <row r="885" spans="57:61">
      <c r="BE885" s="87" t="s">
        <v>67</v>
      </c>
      <c r="BF885" s="86">
        <v>64</v>
      </c>
      <c r="BG885" s="86" t="str">
        <f t="shared" si="99"/>
        <v>45-54|64</v>
      </c>
      <c r="BH885" s="86">
        <v>10</v>
      </c>
      <c r="BI885" s="86" t="s">
        <v>50</v>
      </c>
    </row>
    <row r="886" spans="57:61">
      <c r="BE886" s="87" t="s">
        <v>67</v>
      </c>
      <c r="BF886" s="86">
        <v>65</v>
      </c>
      <c r="BG886" s="86" t="str">
        <f t="shared" si="99"/>
        <v>45-54|65</v>
      </c>
      <c r="BH886" s="86">
        <v>10</v>
      </c>
      <c r="BI886" s="86" t="s">
        <v>50</v>
      </c>
    </row>
    <row r="887" spans="57:61">
      <c r="BE887" s="87" t="s">
        <v>67</v>
      </c>
      <c r="BF887" s="86">
        <v>66</v>
      </c>
      <c r="BG887" s="86" t="str">
        <f t="shared" si="99"/>
        <v>45-54|66</v>
      </c>
      <c r="BH887" s="86">
        <v>10</v>
      </c>
      <c r="BI887" s="86" t="s">
        <v>50</v>
      </c>
    </row>
    <row r="888" spans="57:61">
      <c r="BE888" s="87" t="s">
        <v>67</v>
      </c>
      <c r="BF888" s="86">
        <v>67</v>
      </c>
      <c r="BG888" s="86" t="str">
        <f t="shared" si="99"/>
        <v>45-54|67</v>
      </c>
      <c r="BH888" s="86">
        <v>10</v>
      </c>
      <c r="BI888" s="86" t="s">
        <v>50</v>
      </c>
    </row>
    <row r="889" spans="57:61">
      <c r="BE889" s="87" t="s">
        <v>67</v>
      </c>
      <c r="BF889" s="86">
        <v>68</v>
      </c>
      <c r="BG889" s="86" t="str">
        <f t="shared" si="99"/>
        <v>45-54|68</v>
      </c>
      <c r="BH889" s="86">
        <v>11</v>
      </c>
      <c r="BI889" s="86" t="s">
        <v>51</v>
      </c>
    </row>
    <row r="890" spans="57:61">
      <c r="BE890" s="87" t="s">
        <v>67</v>
      </c>
      <c r="BF890" s="86">
        <v>69</v>
      </c>
      <c r="BG890" s="86" t="str">
        <f t="shared" si="99"/>
        <v>45-54|69</v>
      </c>
      <c r="BH890" s="86">
        <v>11</v>
      </c>
      <c r="BI890" s="86" t="s">
        <v>51</v>
      </c>
    </row>
    <row r="891" spans="57:61">
      <c r="BE891" s="87" t="s">
        <v>67</v>
      </c>
      <c r="BF891" s="86">
        <v>70</v>
      </c>
      <c r="BG891" s="86" t="str">
        <f t="shared" si="99"/>
        <v>45-54|70</v>
      </c>
      <c r="BH891" s="86">
        <v>11</v>
      </c>
      <c r="BI891" s="86" t="s">
        <v>51</v>
      </c>
    </row>
    <row r="892" spans="57:61">
      <c r="BE892" s="87" t="s">
        <v>67</v>
      </c>
      <c r="BF892" s="86">
        <v>71</v>
      </c>
      <c r="BG892" s="86" t="str">
        <f t="shared" si="99"/>
        <v>45-54|71</v>
      </c>
      <c r="BH892" s="86">
        <v>11</v>
      </c>
      <c r="BI892" s="86" t="s">
        <v>51</v>
      </c>
    </row>
    <row r="893" spans="57:61">
      <c r="BE893" s="87" t="s">
        <v>67</v>
      </c>
      <c r="BF893" s="86">
        <v>72</v>
      </c>
      <c r="BG893" s="86" t="str">
        <f t="shared" si="99"/>
        <v>45-54|72</v>
      </c>
      <c r="BH893" s="86">
        <v>11</v>
      </c>
      <c r="BI893" s="86" t="s">
        <v>51</v>
      </c>
    </row>
    <row r="894" spans="57:61">
      <c r="BE894" s="87" t="s">
        <v>67</v>
      </c>
      <c r="BF894" s="86">
        <v>73</v>
      </c>
      <c r="BG894" s="86" t="str">
        <f t="shared" si="99"/>
        <v>45-54|73</v>
      </c>
      <c r="BH894" s="86">
        <v>12</v>
      </c>
      <c r="BI894" s="86" t="s">
        <v>52</v>
      </c>
    </row>
    <row r="895" spans="57:61">
      <c r="BE895" s="87" t="s">
        <v>67</v>
      </c>
      <c r="BF895" s="86">
        <v>74</v>
      </c>
      <c r="BG895" s="86" t="str">
        <f t="shared" si="99"/>
        <v>45-54|74</v>
      </c>
      <c r="BH895" s="86">
        <v>12</v>
      </c>
      <c r="BI895" s="86" t="s">
        <v>52</v>
      </c>
    </row>
    <row r="896" spans="57:61">
      <c r="BE896" s="87" t="s">
        <v>67</v>
      </c>
      <c r="BF896" s="86">
        <v>75</v>
      </c>
      <c r="BG896" s="86" t="str">
        <f t="shared" si="99"/>
        <v>45-54|75</v>
      </c>
      <c r="BH896" s="86">
        <v>12</v>
      </c>
      <c r="BI896" s="86" t="s">
        <v>52</v>
      </c>
    </row>
    <row r="897" spans="57:61">
      <c r="BE897" s="87" t="s">
        <v>67</v>
      </c>
      <c r="BF897" s="86">
        <v>76</v>
      </c>
      <c r="BG897" s="86" t="str">
        <f t="shared" si="99"/>
        <v>45-54|76</v>
      </c>
      <c r="BH897" s="86">
        <v>12</v>
      </c>
      <c r="BI897" s="86" t="s">
        <v>52</v>
      </c>
    </row>
    <row r="898" spans="57:61">
      <c r="BE898" s="87" t="s">
        <v>67</v>
      </c>
      <c r="BF898" s="86">
        <v>77</v>
      </c>
      <c r="BG898" s="86" t="str">
        <f t="shared" si="99"/>
        <v>45-54|77</v>
      </c>
      <c r="BH898" s="86">
        <v>12</v>
      </c>
      <c r="BI898" s="86" t="s">
        <v>52</v>
      </c>
    </row>
    <row r="899" spans="57:61">
      <c r="BE899" s="87" t="s">
        <v>67</v>
      </c>
      <c r="BF899" s="86">
        <v>78</v>
      </c>
      <c r="BG899" s="86" t="str">
        <f t="shared" si="99"/>
        <v>45-54|78</v>
      </c>
      <c r="BH899" s="86">
        <v>12</v>
      </c>
      <c r="BI899" s="86" t="s">
        <v>52</v>
      </c>
    </row>
    <row r="900" spans="57:61">
      <c r="BE900" s="87" t="s">
        <v>67</v>
      </c>
      <c r="BF900" s="86">
        <v>79</v>
      </c>
      <c r="BG900" s="86" t="str">
        <f t="shared" si="99"/>
        <v>45-54|79</v>
      </c>
      <c r="BH900" s="86">
        <v>13</v>
      </c>
      <c r="BI900" s="89" t="s">
        <v>53</v>
      </c>
    </row>
    <row r="901" spans="57:61">
      <c r="BE901" s="87" t="s">
        <v>67</v>
      </c>
      <c r="BF901" s="86">
        <v>80</v>
      </c>
      <c r="BG901" s="86" t="str">
        <f t="shared" si="99"/>
        <v>45-54|80</v>
      </c>
      <c r="BH901" s="86">
        <v>13</v>
      </c>
      <c r="BI901" s="89" t="s">
        <v>53</v>
      </c>
    </row>
    <row r="902" spans="57:61">
      <c r="BE902" s="87" t="s">
        <v>67</v>
      </c>
      <c r="BF902" s="86">
        <v>81</v>
      </c>
      <c r="BG902" s="86" t="str">
        <f t="shared" ref="BG902:BG965" si="100">BE902&amp;"|"&amp;BF902</f>
        <v>45-54|81</v>
      </c>
      <c r="BH902" s="86">
        <v>13</v>
      </c>
      <c r="BI902" s="89" t="s">
        <v>53</v>
      </c>
    </row>
    <row r="903" spans="57:61">
      <c r="BE903" s="87" t="s">
        <v>67</v>
      </c>
      <c r="BF903" s="86">
        <v>82</v>
      </c>
      <c r="BG903" s="86" t="str">
        <f t="shared" si="100"/>
        <v>45-54|82</v>
      </c>
      <c r="BH903" s="86">
        <v>13</v>
      </c>
      <c r="BI903" s="89" t="s">
        <v>53</v>
      </c>
    </row>
    <row r="904" spans="57:61">
      <c r="BE904" s="87" t="s">
        <v>67</v>
      </c>
      <c r="BF904" s="86">
        <v>83</v>
      </c>
      <c r="BG904" s="86" t="str">
        <f t="shared" si="100"/>
        <v>45-54|83</v>
      </c>
      <c r="BH904" s="86">
        <v>13</v>
      </c>
      <c r="BI904" s="89" t="s">
        <v>53</v>
      </c>
    </row>
    <row r="905" spans="57:61">
      <c r="BE905" s="87" t="s">
        <v>67</v>
      </c>
      <c r="BF905" s="86">
        <v>84</v>
      </c>
      <c r="BG905" s="86" t="str">
        <f t="shared" si="100"/>
        <v>45-54|84</v>
      </c>
      <c r="BH905" s="86">
        <v>14</v>
      </c>
      <c r="BI905" s="89" t="s">
        <v>54</v>
      </c>
    </row>
    <row r="906" spans="57:61">
      <c r="BE906" s="87" t="s">
        <v>67</v>
      </c>
      <c r="BF906" s="86">
        <v>85</v>
      </c>
      <c r="BG906" s="86" t="str">
        <f t="shared" si="100"/>
        <v>45-54|85</v>
      </c>
      <c r="BH906" s="86">
        <v>14</v>
      </c>
      <c r="BI906" s="89" t="s">
        <v>54</v>
      </c>
    </row>
    <row r="907" spans="57:61">
      <c r="BE907" s="87" t="s">
        <v>67</v>
      </c>
      <c r="BF907" s="86">
        <v>86</v>
      </c>
      <c r="BG907" s="86" t="str">
        <f t="shared" si="100"/>
        <v>45-54|86</v>
      </c>
      <c r="BH907" s="86">
        <v>14</v>
      </c>
      <c r="BI907" s="89" t="s">
        <v>54</v>
      </c>
    </row>
    <row r="908" spans="57:61">
      <c r="BE908" s="87" t="s">
        <v>67</v>
      </c>
      <c r="BF908" s="86">
        <v>87</v>
      </c>
      <c r="BG908" s="86" t="str">
        <f t="shared" si="100"/>
        <v>45-54|87</v>
      </c>
      <c r="BH908" s="86">
        <v>14</v>
      </c>
      <c r="BI908" s="89" t="s">
        <v>54</v>
      </c>
    </row>
    <row r="909" spans="57:61">
      <c r="BE909" s="87" t="s">
        <v>67</v>
      </c>
      <c r="BF909" s="86">
        <v>88</v>
      </c>
      <c r="BG909" s="86" t="str">
        <f t="shared" si="100"/>
        <v>45-54|88</v>
      </c>
      <c r="BH909" s="86">
        <v>14</v>
      </c>
      <c r="BI909" s="89" t="s">
        <v>54</v>
      </c>
    </row>
    <row r="910" spans="57:61">
      <c r="BE910" s="87" t="s">
        <v>67</v>
      </c>
      <c r="BF910" s="86">
        <v>89</v>
      </c>
      <c r="BG910" s="86" t="str">
        <f t="shared" si="100"/>
        <v>45-54|89</v>
      </c>
      <c r="BH910" s="86">
        <v>15</v>
      </c>
      <c r="BI910" s="86" t="s">
        <v>55</v>
      </c>
    </row>
    <row r="911" spans="57:61">
      <c r="BE911" s="87" t="s">
        <v>67</v>
      </c>
      <c r="BF911" s="86">
        <v>90</v>
      </c>
      <c r="BG911" s="86" t="str">
        <f t="shared" si="100"/>
        <v>45-54|90</v>
      </c>
      <c r="BH911" s="86">
        <v>15</v>
      </c>
      <c r="BI911" s="86" t="s">
        <v>55</v>
      </c>
    </row>
    <row r="912" spans="57:61">
      <c r="BE912" s="87" t="s">
        <v>67</v>
      </c>
      <c r="BF912" s="86">
        <v>91</v>
      </c>
      <c r="BG912" s="86" t="str">
        <f t="shared" si="100"/>
        <v>45-54|91</v>
      </c>
      <c r="BH912" s="86">
        <v>15</v>
      </c>
      <c r="BI912" s="86" t="s">
        <v>55</v>
      </c>
    </row>
    <row r="913" spans="57:61">
      <c r="BE913" s="87" t="s">
        <v>67</v>
      </c>
      <c r="BF913" s="86">
        <v>92</v>
      </c>
      <c r="BG913" s="86" t="str">
        <f t="shared" si="100"/>
        <v>45-54|92</v>
      </c>
      <c r="BH913" s="86">
        <v>15</v>
      </c>
      <c r="BI913" s="86" t="s">
        <v>55</v>
      </c>
    </row>
    <row r="914" spans="57:61">
      <c r="BE914" s="87" t="s">
        <v>67</v>
      </c>
      <c r="BF914" s="86">
        <v>93</v>
      </c>
      <c r="BG914" s="86" t="str">
        <f t="shared" si="100"/>
        <v>45-54|93</v>
      </c>
      <c r="BH914" s="86">
        <v>16</v>
      </c>
      <c r="BI914" s="86" t="s">
        <v>56</v>
      </c>
    </row>
    <row r="915" spans="57:61">
      <c r="BE915" s="87" t="s">
        <v>67</v>
      </c>
      <c r="BF915" s="86">
        <v>94</v>
      </c>
      <c r="BG915" s="86" t="str">
        <f t="shared" si="100"/>
        <v>45-54|94</v>
      </c>
      <c r="BH915" s="86">
        <v>16</v>
      </c>
      <c r="BI915" s="86" t="s">
        <v>56</v>
      </c>
    </row>
    <row r="916" spans="57:61">
      <c r="BE916" s="87" t="s">
        <v>67</v>
      </c>
      <c r="BF916" s="86">
        <v>95</v>
      </c>
      <c r="BG916" s="86" t="str">
        <f t="shared" si="100"/>
        <v>45-54|95</v>
      </c>
      <c r="BH916" s="86">
        <v>16</v>
      </c>
      <c r="BI916" s="86" t="s">
        <v>56</v>
      </c>
    </row>
    <row r="917" spans="57:61">
      <c r="BE917" s="87" t="s">
        <v>67</v>
      </c>
      <c r="BF917" s="86">
        <v>96</v>
      </c>
      <c r="BG917" s="86" t="str">
        <f t="shared" si="100"/>
        <v>45-54|96</v>
      </c>
      <c r="BH917" s="86">
        <v>16</v>
      </c>
      <c r="BI917" s="86" t="s">
        <v>56</v>
      </c>
    </row>
    <row r="918" spans="57:61">
      <c r="BE918" s="87" t="s">
        <v>67</v>
      </c>
      <c r="BF918" s="86">
        <v>97</v>
      </c>
      <c r="BG918" s="86" t="str">
        <f t="shared" si="100"/>
        <v>45-54|97</v>
      </c>
      <c r="BH918" s="86">
        <v>16</v>
      </c>
      <c r="BI918" s="86" t="s">
        <v>56</v>
      </c>
    </row>
    <row r="919" spans="57:61">
      <c r="BE919" s="87" t="s">
        <v>67</v>
      </c>
      <c r="BF919" s="86">
        <v>98</v>
      </c>
      <c r="BG919" s="86" t="str">
        <f t="shared" si="100"/>
        <v>45-54|98</v>
      </c>
      <c r="BH919" s="86">
        <v>17</v>
      </c>
      <c r="BI919" s="86" t="s">
        <v>57</v>
      </c>
    </row>
    <row r="920" spans="57:61">
      <c r="BE920" s="87" t="s">
        <v>67</v>
      </c>
      <c r="BF920" s="86">
        <v>99</v>
      </c>
      <c r="BG920" s="86" t="str">
        <f t="shared" si="100"/>
        <v>45-54|99</v>
      </c>
      <c r="BH920" s="86">
        <v>17</v>
      </c>
      <c r="BI920" s="86" t="s">
        <v>57</v>
      </c>
    </row>
    <row r="921" spans="57:61">
      <c r="BE921" s="87" t="s">
        <v>67</v>
      </c>
      <c r="BF921" s="86">
        <v>100</v>
      </c>
      <c r="BG921" s="86" t="str">
        <f t="shared" si="100"/>
        <v>45-54|100</v>
      </c>
      <c r="BH921" s="86">
        <v>17</v>
      </c>
      <c r="BI921" s="86" t="s">
        <v>57</v>
      </c>
    </row>
    <row r="922" spans="57:61">
      <c r="BE922" s="87" t="s">
        <v>67</v>
      </c>
      <c r="BF922" s="86">
        <v>101</v>
      </c>
      <c r="BG922" s="86" t="str">
        <f t="shared" si="100"/>
        <v>45-54|101</v>
      </c>
      <c r="BH922" s="86">
        <v>17</v>
      </c>
      <c r="BI922" s="86" t="s">
        <v>57</v>
      </c>
    </row>
    <row r="923" spans="57:61">
      <c r="BE923" s="87" t="s">
        <v>67</v>
      </c>
      <c r="BF923" s="86">
        <v>102</v>
      </c>
      <c r="BG923" s="86" t="str">
        <f t="shared" si="100"/>
        <v>45-54|102</v>
      </c>
      <c r="BH923" s="86">
        <v>18</v>
      </c>
      <c r="BI923" s="86" t="s">
        <v>58</v>
      </c>
    </row>
    <row r="924" spans="57:61">
      <c r="BE924" s="87" t="s">
        <v>67</v>
      </c>
      <c r="BF924" s="86">
        <v>103</v>
      </c>
      <c r="BG924" s="86" t="str">
        <f t="shared" si="100"/>
        <v>45-54|103</v>
      </c>
      <c r="BH924" s="86">
        <v>18</v>
      </c>
      <c r="BI924" s="86" t="s">
        <v>58</v>
      </c>
    </row>
    <row r="925" spans="57:61">
      <c r="BE925" s="87" t="s">
        <v>67</v>
      </c>
      <c r="BF925" s="86">
        <v>104</v>
      </c>
      <c r="BG925" s="86" t="str">
        <f t="shared" si="100"/>
        <v>45-54|104</v>
      </c>
      <c r="BH925" s="86">
        <v>18</v>
      </c>
      <c r="BI925" s="86" t="s">
        <v>58</v>
      </c>
    </row>
    <row r="926" spans="57:61">
      <c r="BE926" s="87" t="s">
        <v>67</v>
      </c>
      <c r="BF926" s="86">
        <v>105</v>
      </c>
      <c r="BG926" s="86" t="str">
        <f t="shared" si="100"/>
        <v>45-54|105</v>
      </c>
      <c r="BH926" s="86">
        <v>19</v>
      </c>
      <c r="BI926" s="89" t="s">
        <v>59</v>
      </c>
    </row>
    <row r="927" spans="57:61">
      <c r="BE927" s="87" t="s">
        <v>67</v>
      </c>
      <c r="BF927" s="86">
        <v>106</v>
      </c>
      <c r="BG927" s="86" t="str">
        <f t="shared" si="100"/>
        <v>45-54|106</v>
      </c>
      <c r="BH927" s="86">
        <v>19</v>
      </c>
      <c r="BI927" s="89" t="s">
        <v>59</v>
      </c>
    </row>
    <row r="928" spans="57:61">
      <c r="BE928" s="87" t="s">
        <v>67</v>
      </c>
      <c r="BF928" s="86">
        <v>107</v>
      </c>
      <c r="BG928" s="86" t="str">
        <f t="shared" si="100"/>
        <v>45-54|107</v>
      </c>
      <c r="BH928" s="86">
        <v>19</v>
      </c>
      <c r="BI928" s="89" t="s">
        <v>59</v>
      </c>
    </row>
    <row r="929" spans="57:61">
      <c r="BE929" s="87" t="s">
        <v>67</v>
      </c>
      <c r="BF929" s="86">
        <v>108</v>
      </c>
      <c r="BG929" s="86" t="str">
        <f t="shared" si="100"/>
        <v>45-54|108</v>
      </c>
      <c r="BH929" s="86">
        <v>19</v>
      </c>
      <c r="BI929" s="89" t="s">
        <v>59</v>
      </c>
    </row>
    <row r="930" spans="57:61">
      <c r="BE930" s="87" t="s">
        <v>67</v>
      </c>
      <c r="BF930" s="86">
        <v>109</v>
      </c>
      <c r="BG930" s="86" t="str">
        <f t="shared" si="100"/>
        <v>45-54|109</v>
      </c>
      <c r="BH930" s="86">
        <v>19</v>
      </c>
      <c r="BI930" s="89" t="s">
        <v>59</v>
      </c>
    </row>
    <row r="931" spans="57:61">
      <c r="BE931" s="87" t="s">
        <v>67</v>
      </c>
      <c r="BF931" s="86">
        <v>110</v>
      </c>
      <c r="BG931" s="86" t="str">
        <f t="shared" si="100"/>
        <v>45-54|110</v>
      </c>
      <c r="BH931" s="86">
        <v>19</v>
      </c>
      <c r="BI931" s="89" t="s">
        <v>59</v>
      </c>
    </row>
    <row r="932" spans="57:61">
      <c r="BE932" s="87" t="s">
        <v>67</v>
      </c>
      <c r="BF932" s="86">
        <v>111</v>
      </c>
      <c r="BG932" s="86" t="str">
        <f t="shared" si="100"/>
        <v>45-54|111</v>
      </c>
      <c r="BH932" s="86">
        <v>19</v>
      </c>
      <c r="BI932" s="89" t="s">
        <v>59</v>
      </c>
    </row>
    <row r="933" spans="57:61">
      <c r="BE933" s="87" t="s">
        <v>67</v>
      </c>
      <c r="BF933" s="86">
        <v>112</v>
      </c>
      <c r="BG933" s="86" t="str">
        <f t="shared" si="100"/>
        <v>45-54|112</v>
      </c>
      <c r="BH933" s="86">
        <v>19</v>
      </c>
      <c r="BI933" s="89" t="s">
        <v>59</v>
      </c>
    </row>
    <row r="934" spans="57:61">
      <c r="BE934" s="87" t="s">
        <v>67</v>
      </c>
      <c r="BF934" s="86">
        <v>113</v>
      </c>
      <c r="BG934" s="86" t="str">
        <f t="shared" si="100"/>
        <v>45-54|113</v>
      </c>
      <c r="BH934" s="86">
        <v>19</v>
      </c>
      <c r="BI934" s="89" t="s">
        <v>59</v>
      </c>
    </row>
    <row r="935" spans="57:61">
      <c r="BE935" s="87" t="s">
        <v>67</v>
      </c>
      <c r="BF935" s="86">
        <v>114</v>
      </c>
      <c r="BG935" s="86" t="str">
        <f t="shared" si="100"/>
        <v>45-54|114</v>
      </c>
      <c r="BH935" s="86">
        <v>19</v>
      </c>
      <c r="BI935" s="89" t="s">
        <v>59</v>
      </c>
    </row>
    <row r="936" spans="57:61">
      <c r="BE936" s="87" t="s">
        <v>67</v>
      </c>
      <c r="BF936" s="86">
        <v>115</v>
      </c>
      <c r="BG936" s="86" t="str">
        <f t="shared" si="100"/>
        <v>45-54|115</v>
      </c>
      <c r="BH936" s="86">
        <v>19</v>
      </c>
      <c r="BI936" s="89" t="s">
        <v>59</v>
      </c>
    </row>
    <row r="937" spans="57:61">
      <c r="BE937" s="87" t="s">
        <v>67</v>
      </c>
      <c r="BF937" s="86">
        <v>116</v>
      </c>
      <c r="BG937" s="86" t="str">
        <f t="shared" si="100"/>
        <v>45-54|116</v>
      </c>
      <c r="BH937" s="86">
        <v>19</v>
      </c>
      <c r="BI937" s="89" t="s">
        <v>59</v>
      </c>
    </row>
    <row r="938" spans="57:61">
      <c r="BE938" s="87" t="s">
        <v>67</v>
      </c>
      <c r="BF938" s="86">
        <v>117</v>
      </c>
      <c r="BG938" s="86" t="str">
        <f t="shared" si="100"/>
        <v>45-54|117</v>
      </c>
      <c r="BH938" s="86">
        <v>19</v>
      </c>
      <c r="BI938" s="89" t="s">
        <v>59</v>
      </c>
    </row>
    <row r="939" spans="57:61">
      <c r="BE939" s="87" t="s">
        <v>67</v>
      </c>
      <c r="BF939" s="86">
        <v>118</v>
      </c>
      <c r="BG939" s="86" t="str">
        <f t="shared" si="100"/>
        <v>45-54|118</v>
      </c>
      <c r="BH939" s="86">
        <v>19</v>
      </c>
      <c r="BI939" s="89" t="s">
        <v>59</v>
      </c>
    </row>
    <row r="940" spans="57:61">
      <c r="BE940" s="87" t="s">
        <v>67</v>
      </c>
      <c r="BF940" s="86">
        <v>119</v>
      </c>
      <c r="BG940" s="86" t="str">
        <f t="shared" si="100"/>
        <v>45-54|119</v>
      </c>
      <c r="BH940" s="86">
        <v>19</v>
      </c>
      <c r="BI940" s="89" t="s">
        <v>59</v>
      </c>
    </row>
    <row r="941" spans="57:61">
      <c r="BE941" s="87" t="s">
        <v>67</v>
      </c>
      <c r="BF941" s="86">
        <v>120</v>
      </c>
      <c r="BG941" s="86" t="str">
        <f t="shared" si="100"/>
        <v>45-54|120</v>
      </c>
      <c r="BH941" s="86">
        <v>19</v>
      </c>
      <c r="BI941" s="89" t="s">
        <v>59</v>
      </c>
    </row>
    <row r="942" spans="57:61">
      <c r="BE942" s="87" t="s">
        <v>67</v>
      </c>
      <c r="BF942" s="86">
        <v>121</v>
      </c>
      <c r="BG942" s="86" t="str">
        <f t="shared" si="100"/>
        <v>45-54|121</v>
      </c>
      <c r="BH942" s="86">
        <v>19</v>
      </c>
      <c r="BI942" s="89" t="s">
        <v>59</v>
      </c>
    </row>
    <row r="943" spans="57:61">
      <c r="BE943" s="87" t="s">
        <v>67</v>
      </c>
      <c r="BF943" s="86">
        <v>122</v>
      </c>
      <c r="BG943" s="86" t="str">
        <f t="shared" si="100"/>
        <v>45-54|122</v>
      </c>
      <c r="BH943" s="86">
        <v>19</v>
      </c>
      <c r="BI943" s="89" t="s">
        <v>59</v>
      </c>
    </row>
    <row r="944" spans="57:61">
      <c r="BE944" s="87" t="s">
        <v>67</v>
      </c>
      <c r="BF944" s="86">
        <v>123</v>
      </c>
      <c r="BG944" s="86" t="str">
        <f t="shared" si="100"/>
        <v>45-54|123</v>
      </c>
      <c r="BH944" s="86">
        <v>19</v>
      </c>
      <c r="BI944" s="89" t="s">
        <v>59</v>
      </c>
    </row>
    <row r="945" spans="57:61">
      <c r="BE945" s="87" t="s">
        <v>67</v>
      </c>
      <c r="BF945" s="86">
        <v>124</v>
      </c>
      <c r="BG945" s="86" t="str">
        <f t="shared" si="100"/>
        <v>45-54|124</v>
      </c>
      <c r="BH945" s="86">
        <v>19</v>
      </c>
      <c r="BI945" s="89" t="s">
        <v>59</v>
      </c>
    </row>
    <row r="946" spans="57:61">
      <c r="BE946" s="87" t="s">
        <v>67</v>
      </c>
      <c r="BF946" s="86">
        <v>125</v>
      </c>
      <c r="BG946" s="86" t="str">
        <f t="shared" si="100"/>
        <v>45-54|125</v>
      </c>
      <c r="BH946" s="86">
        <v>19</v>
      </c>
      <c r="BI946" s="89" t="s">
        <v>59</v>
      </c>
    </row>
    <row r="947" spans="57:61">
      <c r="BE947" s="87" t="s">
        <v>67</v>
      </c>
      <c r="BF947" s="86">
        <v>126</v>
      </c>
      <c r="BG947" s="86" t="str">
        <f t="shared" si="100"/>
        <v>45-54|126</v>
      </c>
      <c r="BH947" s="86">
        <v>19</v>
      </c>
      <c r="BI947" s="89" t="s">
        <v>59</v>
      </c>
    </row>
    <row r="948" spans="57:61">
      <c r="BE948" s="87" t="s">
        <v>67</v>
      </c>
      <c r="BF948" s="86">
        <v>127</v>
      </c>
      <c r="BG948" s="86" t="str">
        <f t="shared" si="100"/>
        <v>45-54|127</v>
      </c>
      <c r="BH948" s="86">
        <v>19</v>
      </c>
      <c r="BI948" s="89" t="s">
        <v>59</v>
      </c>
    </row>
    <row r="949" spans="57:61">
      <c r="BE949" s="87" t="s">
        <v>67</v>
      </c>
      <c r="BF949" s="86">
        <v>128</v>
      </c>
      <c r="BG949" s="86" t="str">
        <f t="shared" si="100"/>
        <v>45-54|128</v>
      </c>
      <c r="BH949" s="86">
        <v>19</v>
      </c>
      <c r="BI949" s="89" t="s">
        <v>59</v>
      </c>
    </row>
    <row r="950" spans="57:61">
      <c r="BE950" s="87" t="s">
        <v>67</v>
      </c>
      <c r="BF950" s="86">
        <v>129</v>
      </c>
      <c r="BG950" s="86" t="str">
        <f t="shared" si="100"/>
        <v>45-54|129</v>
      </c>
      <c r="BH950" s="86">
        <v>19</v>
      </c>
      <c r="BI950" s="89" t="s">
        <v>59</v>
      </c>
    </row>
    <row r="951" spans="57:61">
      <c r="BE951" s="87" t="s">
        <v>67</v>
      </c>
      <c r="BF951" s="86">
        <v>130</v>
      </c>
      <c r="BG951" s="86" t="str">
        <f t="shared" si="100"/>
        <v>45-54|130</v>
      </c>
      <c r="BH951" s="86">
        <v>19</v>
      </c>
      <c r="BI951" s="89" t="s">
        <v>59</v>
      </c>
    </row>
    <row r="952" spans="57:61">
      <c r="BE952" s="87" t="s">
        <v>67</v>
      </c>
      <c r="BF952" s="86">
        <v>131</v>
      </c>
      <c r="BG952" s="86" t="str">
        <f t="shared" si="100"/>
        <v>45-54|131</v>
      </c>
      <c r="BH952" s="86">
        <v>19</v>
      </c>
      <c r="BI952" s="89" t="s">
        <v>59</v>
      </c>
    </row>
    <row r="953" spans="57:61">
      <c r="BE953" s="87" t="s">
        <v>67</v>
      </c>
      <c r="BF953" s="86">
        <v>132</v>
      </c>
      <c r="BG953" s="86" t="str">
        <f t="shared" si="100"/>
        <v>45-54|132</v>
      </c>
      <c r="BH953" s="86">
        <v>19</v>
      </c>
      <c r="BI953" s="89" t="s">
        <v>59</v>
      </c>
    </row>
    <row r="954" spans="57:61">
      <c r="BE954" s="87" t="s">
        <v>67</v>
      </c>
      <c r="BF954" s="86">
        <v>133</v>
      </c>
      <c r="BG954" s="86" t="str">
        <f t="shared" si="100"/>
        <v>45-54|133</v>
      </c>
      <c r="BH954" s="86">
        <v>19</v>
      </c>
      <c r="BI954" s="89" t="s">
        <v>59</v>
      </c>
    </row>
    <row r="955" spans="57:61">
      <c r="BE955" s="87" t="s">
        <v>67</v>
      </c>
      <c r="BF955" s="86">
        <v>134</v>
      </c>
      <c r="BG955" s="86" t="str">
        <f t="shared" si="100"/>
        <v>45-54|134</v>
      </c>
      <c r="BH955" s="86">
        <v>19</v>
      </c>
      <c r="BI955" s="89" t="s">
        <v>59</v>
      </c>
    </row>
    <row r="956" spans="57:61">
      <c r="BE956" s="87" t="s">
        <v>67</v>
      </c>
      <c r="BF956" s="86">
        <v>135</v>
      </c>
      <c r="BG956" s="86" t="str">
        <f t="shared" si="100"/>
        <v>45-54|135</v>
      </c>
      <c r="BH956" s="86">
        <v>19</v>
      </c>
      <c r="BI956" s="89" t="s">
        <v>59</v>
      </c>
    </row>
    <row r="957" spans="57:61">
      <c r="BE957" s="93" t="s">
        <v>68</v>
      </c>
      <c r="BF957" s="86">
        <v>0</v>
      </c>
      <c r="BG957" s="86" t="str">
        <f t="shared" si="100"/>
        <v>55-64|0</v>
      </c>
      <c r="BH957" s="86">
        <v>1</v>
      </c>
      <c r="BI957" s="89" t="s">
        <v>41</v>
      </c>
    </row>
    <row r="958" spans="57:61">
      <c r="BE958" s="87" t="s">
        <v>68</v>
      </c>
      <c r="BF958" s="86">
        <v>1</v>
      </c>
      <c r="BG958" s="86" t="str">
        <f t="shared" si="100"/>
        <v>55-64|1</v>
      </c>
      <c r="BH958" s="86">
        <v>1</v>
      </c>
      <c r="BI958" s="89" t="s">
        <v>41</v>
      </c>
    </row>
    <row r="959" spans="57:61">
      <c r="BE959" s="87" t="s">
        <v>68</v>
      </c>
      <c r="BF959" s="86">
        <v>2</v>
      </c>
      <c r="BG959" s="86" t="str">
        <f t="shared" si="100"/>
        <v>55-64|2</v>
      </c>
      <c r="BH959" s="86">
        <v>1</v>
      </c>
      <c r="BI959" s="89" t="s">
        <v>41</v>
      </c>
    </row>
    <row r="960" spans="57:61">
      <c r="BE960" s="87" t="s">
        <v>68</v>
      </c>
      <c r="BF960" s="86">
        <v>3</v>
      </c>
      <c r="BG960" s="86" t="str">
        <f t="shared" si="100"/>
        <v>55-64|3</v>
      </c>
      <c r="BH960" s="86">
        <v>1</v>
      </c>
      <c r="BI960" s="89" t="s">
        <v>41</v>
      </c>
    </row>
    <row r="961" spans="57:61">
      <c r="BE961" s="87" t="s">
        <v>68</v>
      </c>
      <c r="BF961" s="86">
        <v>4</v>
      </c>
      <c r="BG961" s="86" t="str">
        <f t="shared" si="100"/>
        <v>55-64|4</v>
      </c>
      <c r="BH961" s="86">
        <v>1</v>
      </c>
      <c r="BI961" s="89" t="s">
        <v>41</v>
      </c>
    </row>
    <row r="962" spans="57:61">
      <c r="BE962" s="87" t="s">
        <v>68</v>
      </c>
      <c r="BF962" s="86">
        <v>5</v>
      </c>
      <c r="BG962" s="86" t="str">
        <f t="shared" si="100"/>
        <v>55-64|5</v>
      </c>
      <c r="BH962" s="86">
        <v>1</v>
      </c>
      <c r="BI962" s="89" t="s">
        <v>41</v>
      </c>
    </row>
    <row r="963" spans="57:61">
      <c r="BE963" s="87" t="s">
        <v>68</v>
      </c>
      <c r="BF963" s="86">
        <v>6</v>
      </c>
      <c r="BG963" s="86" t="str">
        <f t="shared" si="100"/>
        <v>55-64|6</v>
      </c>
      <c r="BH963" s="86">
        <v>1</v>
      </c>
      <c r="BI963" s="89" t="s">
        <v>41</v>
      </c>
    </row>
    <row r="964" spans="57:61">
      <c r="BE964" s="87" t="s">
        <v>68</v>
      </c>
      <c r="BF964" s="86">
        <v>7</v>
      </c>
      <c r="BG964" s="86" t="str">
        <f t="shared" si="100"/>
        <v>55-64|7</v>
      </c>
      <c r="BH964" s="86">
        <v>1</v>
      </c>
      <c r="BI964" s="89" t="s">
        <v>41</v>
      </c>
    </row>
    <row r="965" spans="57:61">
      <c r="BE965" s="87" t="s">
        <v>68</v>
      </c>
      <c r="BF965" s="86">
        <v>8</v>
      </c>
      <c r="BG965" s="86" t="str">
        <f t="shared" si="100"/>
        <v>55-64|8</v>
      </c>
      <c r="BH965" s="86">
        <v>1</v>
      </c>
      <c r="BI965" s="89" t="s">
        <v>41</v>
      </c>
    </row>
    <row r="966" spans="57:61">
      <c r="BE966" s="87" t="s">
        <v>68</v>
      </c>
      <c r="BF966" s="86">
        <v>9</v>
      </c>
      <c r="BG966" s="86" t="str">
        <f t="shared" ref="BG966:BG1029" si="101">BE966&amp;"|"&amp;BF966</f>
        <v>55-64|9</v>
      </c>
      <c r="BH966" s="86">
        <v>1</v>
      </c>
      <c r="BI966" s="89" t="s">
        <v>41</v>
      </c>
    </row>
    <row r="967" spans="57:61">
      <c r="BE967" s="87" t="s">
        <v>68</v>
      </c>
      <c r="BF967" s="86">
        <v>10</v>
      </c>
      <c r="BG967" s="86" t="str">
        <f t="shared" si="101"/>
        <v>55-64|10</v>
      </c>
      <c r="BH967" s="86">
        <v>1</v>
      </c>
      <c r="BI967" s="89" t="s">
        <v>41</v>
      </c>
    </row>
    <row r="968" spans="57:61">
      <c r="BE968" s="87" t="s">
        <v>68</v>
      </c>
      <c r="BF968" s="86">
        <v>11</v>
      </c>
      <c r="BG968" s="86" t="str">
        <f t="shared" si="101"/>
        <v>55-64|11</v>
      </c>
      <c r="BH968" s="86">
        <v>1</v>
      </c>
      <c r="BI968" s="89" t="s">
        <v>41</v>
      </c>
    </row>
    <row r="969" spans="57:61">
      <c r="BE969" s="87" t="s">
        <v>68</v>
      </c>
      <c r="BF969" s="86">
        <v>12</v>
      </c>
      <c r="BG969" s="86" t="str">
        <f t="shared" si="101"/>
        <v>55-64|12</v>
      </c>
      <c r="BH969" s="86">
        <v>1</v>
      </c>
      <c r="BI969" s="89" t="s">
        <v>41</v>
      </c>
    </row>
    <row r="970" spans="57:61">
      <c r="BE970" s="87" t="s">
        <v>68</v>
      </c>
      <c r="BF970" s="86">
        <v>13</v>
      </c>
      <c r="BG970" s="86" t="str">
        <f t="shared" si="101"/>
        <v>55-64|13</v>
      </c>
      <c r="BH970" s="86">
        <v>1</v>
      </c>
      <c r="BI970" s="89" t="s">
        <v>41</v>
      </c>
    </row>
    <row r="971" spans="57:61">
      <c r="BE971" s="87" t="s">
        <v>68</v>
      </c>
      <c r="BF971" s="86">
        <v>14</v>
      </c>
      <c r="BG971" s="86" t="str">
        <f t="shared" si="101"/>
        <v>55-64|14</v>
      </c>
      <c r="BH971" s="86">
        <v>1</v>
      </c>
      <c r="BI971" s="89" t="s">
        <v>41</v>
      </c>
    </row>
    <row r="972" spans="57:61">
      <c r="BE972" s="87" t="s">
        <v>68</v>
      </c>
      <c r="BF972" s="86">
        <v>15</v>
      </c>
      <c r="BG972" s="86" t="str">
        <f t="shared" si="101"/>
        <v>55-64|15</v>
      </c>
      <c r="BH972" s="86">
        <v>1</v>
      </c>
      <c r="BI972" s="89" t="s">
        <v>41</v>
      </c>
    </row>
    <row r="973" spans="57:61">
      <c r="BE973" s="87" t="s">
        <v>68</v>
      </c>
      <c r="BF973" s="86">
        <v>16</v>
      </c>
      <c r="BG973" s="86" t="str">
        <f t="shared" si="101"/>
        <v>55-64|16</v>
      </c>
      <c r="BH973" s="86">
        <v>2</v>
      </c>
      <c r="BI973" s="89" t="s">
        <v>42</v>
      </c>
    </row>
    <row r="974" spans="57:61">
      <c r="BE974" s="87" t="s">
        <v>68</v>
      </c>
      <c r="BF974" s="86">
        <v>17</v>
      </c>
      <c r="BG974" s="86" t="str">
        <f t="shared" si="101"/>
        <v>55-64|17</v>
      </c>
      <c r="BH974" s="86">
        <v>2</v>
      </c>
      <c r="BI974" s="89" t="s">
        <v>42</v>
      </c>
    </row>
    <row r="975" spans="57:61">
      <c r="BE975" s="87" t="s">
        <v>68</v>
      </c>
      <c r="BF975" s="86">
        <v>18</v>
      </c>
      <c r="BG975" s="86" t="str">
        <f t="shared" si="101"/>
        <v>55-64|18</v>
      </c>
      <c r="BH975" s="86">
        <v>2</v>
      </c>
      <c r="BI975" s="89" t="s">
        <v>42</v>
      </c>
    </row>
    <row r="976" spans="57:61">
      <c r="BE976" s="87" t="s">
        <v>68</v>
      </c>
      <c r="BF976" s="86">
        <v>19</v>
      </c>
      <c r="BG976" s="86" t="str">
        <f t="shared" si="101"/>
        <v>55-64|19</v>
      </c>
      <c r="BH976" s="86">
        <v>2</v>
      </c>
      <c r="BI976" s="89" t="s">
        <v>42</v>
      </c>
    </row>
    <row r="977" spans="57:61">
      <c r="BE977" s="87" t="s">
        <v>68</v>
      </c>
      <c r="BF977" s="86">
        <v>20</v>
      </c>
      <c r="BG977" s="86" t="str">
        <f t="shared" si="101"/>
        <v>55-64|20</v>
      </c>
      <c r="BH977" s="86">
        <v>2</v>
      </c>
      <c r="BI977" s="89" t="s">
        <v>42</v>
      </c>
    </row>
    <row r="978" spans="57:61">
      <c r="BE978" s="87" t="s">
        <v>68</v>
      </c>
      <c r="BF978" s="86">
        <v>21</v>
      </c>
      <c r="BG978" s="86" t="str">
        <f t="shared" si="101"/>
        <v>55-64|21</v>
      </c>
      <c r="BH978" s="86">
        <v>3</v>
      </c>
      <c r="BI978" s="86" t="s">
        <v>43</v>
      </c>
    </row>
    <row r="979" spans="57:61">
      <c r="BE979" s="87" t="s">
        <v>68</v>
      </c>
      <c r="BF979" s="86">
        <v>22</v>
      </c>
      <c r="BG979" s="86" t="str">
        <f t="shared" si="101"/>
        <v>55-64|22</v>
      </c>
      <c r="BH979" s="86">
        <v>3</v>
      </c>
      <c r="BI979" s="86" t="s">
        <v>43</v>
      </c>
    </row>
    <row r="980" spans="57:61">
      <c r="BE980" s="87" t="s">
        <v>68</v>
      </c>
      <c r="BF980" s="86">
        <v>23</v>
      </c>
      <c r="BG980" s="86" t="str">
        <f t="shared" si="101"/>
        <v>55-64|23</v>
      </c>
      <c r="BH980" s="86">
        <v>3</v>
      </c>
      <c r="BI980" s="86" t="s">
        <v>43</v>
      </c>
    </row>
    <row r="981" spans="57:61">
      <c r="BE981" s="87" t="s">
        <v>68</v>
      </c>
      <c r="BF981" s="86">
        <v>24</v>
      </c>
      <c r="BG981" s="86" t="str">
        <f t="shared" si="101"/>
        <v>55-64|24</v>
      </c>
      <c r="BH981" s="86">
        <v>3</v>
      </c>
      <c r="BI981" s="86" t="s">
        <v>43</v>
      </c>
    </row>
    <row r="982" spans="57:61">
      <c r="BE982" s="87" t="s">
        <v>68</v>
      </c>
      <c r="BF982" s="86">
        <v>25</v>
      </c>
      <c r="BG982" s="86" t="str">
        <f t="shared" si="101"/>
        <v>55-64|25</v>
      </c>
      <c r="BH982" s="86">
        <v>3</v>
      </c>
      <c r="BI982" s="86" t="s">
        <v>43</v>
      </c>
    </row>
    <row r="983" spans="57:61">
      <c r="BE983" s="87" t="s">
        <v>68</v>
      </c>
      <c r="BF983" s="86">
        <v>26</v>
      </c>
      <c r="BG983" s="86" t="str">
        <f t="shared" si="101"/>
        <v>55-64|26</v>
      </c>
      <c r="BH983" s="86">
        <v>4</v>
      </c>
      <c r="BI983" s="86" t="s">
        <v>44</v>
      </c>
    </row>
    <row r="984" spans="57:61">
      <c r="BE984" s="87" t="s">
        <v>68</v>
      </c>
      <c r="BF984" s="86">
        <v>27</v>
      </c>
      <c r="BG984" s="86" t="str">
        <f t="shared" si="101"/>
        <v>55-64|27</v>
      </c>
      <c r="BH984" s="86">
        <v>4</v>
      </c>
      <c r="BI984" s="86" t="s">
        <v>44</v>
      </c>
    </row>
    <row r="985" spans="57:61">
      <c r="BE985" s="87" t="s">
        <v>68</v>
      </c>
      <c r="BF985" s="86">
        <v>28</v>
      </c>
      <c r="BG985" s="86" t="str">
        <f t="shared" si="101"/>
        <v>55-64|28</v>
      </c>
      <c r="BH985" s="86">
        <v>4</v>
      </c>
      <c r="BI985" s="86" t="s">
        <v>44</v>
      </c>
    </row>
    <row r="986" spans="57:61">
      <c r="BE986" s="87" t="s">
        <v>68</v>
      </c>
      <c r="BF986" s="86">
        <v>29</v>
      </c>
      <c r="BG986" s="86" t="str">
        <f t="shared" si="101"/>
        <v>55-64|29</v>
      </c>
      <c r="BH986" s="86">
        <v>4</v>
      </c>
      <c r="BI986" s="86" t="s">
        <v>44</v>
      </c>
    </row>
    <row r="987" spans="57:61">
      <c r="BE987" s="87" t="s">
        <v>68</v>
      </c>
      <c r="BF987" s="86">
        <v>30</v>
      </c>
      <c r="BG987" s="86" t="str">
        <f t="shared" si="101"/>
        <v>55-64|30</v>
      </c>
      <c r="BH987" s="86">
        <v>4</v>
      </c>
      <c r="BI987" s="86" t="s">
        <v>44</v>
      </c>
    </row>
    <row r="988" spans="57:61">
      <c r="BE988" s="87" t="s">
        <v>68</v>
      </c>
      <c r="BF988" s="86">
        <v>31</v>
      </c>
      <c r="BG988" s="86" t="str">
        <f t="shared" si="101"/>
        <v>55-64|31</v>
      </c>
      <c r="BH988" s="86">
        <v>5</v>
      </c>
      <c r="BI988" s="86" t="s">
        <v>45</v>
      </c>
    </row>
    <row r="989" spans="57:61">
      <c r="BE989" s="87" t="s">
        <v>68</v>
      </c>
      <c r="BF989" s="86">
        <v>32</v>
      </c>
      <c r="BG989" s="86" t="str">
        <f t="shared" si="101"/>
        <v>55-64|32</v>
      </c>
      <c r="BH989" s="86">
        <v>5</v>
      </c>
      <c r="BI989" s="86" t="s">
        <v>45</v>
      </c>
    </row>
    <row r="990" spans="57:61">
      <c r="BE990" s="87" t="s">
        <v>68</v>
      </c>
      <c r="BF990" s="86">
        <v>33</v>
      </c>
      <c r="BG990" s="86" t="str">
        <f t="shared" si="101"/>
        <v>55-64|33</v>
      </c>
      <c r="BH990" s="86">
        <v>5</v>
      </c>
      <c r="BI990" s="86" t="s">
        <v>45</v>
      </c>
    </row>
    <row r="991" spans="57:61">
      <c r="BE991" s="87" t="s">
        <v>68</v>
      </c>
      <c r="BF991" s="86">
        <v>34</v>
      </c>
      <c r="BG991" s="86" t="str">
        <f t="shared" si="101"/>
        <v>55-64|34</v>
      </c>
      <c r="BH991" s="86">
        <v>5</v>
      </c>
      <c r="BI991" s="86" t="s">
        <v>45</v>
      </c>
    </row>
    <row r="992" spans="57:61">
      <c r="BE992" s="87" t="s">
        <v>68</v>
      </c>
      <c r="BF992" s="86">
        <v>35</v>
      </c>
      <c r="BG992" s="86" t="str">
        <f t="shared" si="101"/>
        <v>55-64|35</v>
      </c>
      <c r="BH992" s="86">
        <v>5</v>
      </c>
      <c r="BI992" s="86" t="s">
        <v>45</v>
      </c>
    </row>
    <row r="993" spans="57:61">
      <c r="BE993" s="87" t="s">
        <v>68</v>
      </c>
      <c r="BF993" s="86">
        <v>36</v>
      </c>
      <c r="BG993" s="86" t="str">
        <f t="shared" si="101"/>
        <v>55-64|36</v>
      </c>
      <c r="BH993" s="86">
        <v>6</v>
      </c>
      <c r="BI993" s="89" t="s">
        <v>46</v>
      </c>
    </row>
    <row r="994" spans="57:61">
      <c r="BE994" s="87" t="s">
        <v>68</v>
      </c>
      <c r="BF994" s="86">
        <v>37</v>
      </c>
      <c r="BG994" s="86" t="str">
        <f t="shared" si="101"/>
        <v>55-64|37</v>
      </c>
      <c r="BH994" s="86">
        <v>6</v>
      </c>
      <c r="BI994" s="89" t="s">
        <v>46</v>
      </c>
    </row>
    <row r="995" spans="57:61">
      <c r="BE995" s="87" t="s">
        <v>68</v>
      </c>
      <c r="BF995" s="86">
        <v>38</v>
      </c>
      <c r="BG995" s="86" t="str">
        <f t="shared" si="101"/>
        <v>55-64|38</v>
      </c>
      <c r="BH995" s="86">
        <v>6</v>
      </c>
      <c r="BI995" s="89" t="s">
        <v>46</v>
      </c>
    </row>
    <row r="996" spans="57:61">
      <c r="BE996" s="87" t="s">
        <v>68</v>
      </c>
      <c r="BF996" s="86">
        <v>39</v>
      </c>
      <c r="BG996" s="86" t="str">
        <f t="shared" si="101"/>
        <v>55-64|39</v>
      </c>
      <c r="BH996" s="86">
        <v>6</v>
      </c>
      <c r="BI996" s="89" t="s">
        <v>46</v>
      </c>
    </row>
    <row r="997" spans="57:61">
      <c r="BE997" s="87" t="s">
        <v>68</v>
      </c>
      <c r="BF997" s="86">
        <v>40</v>
      </c>
      <c r="BG997" s="86" t="str">
        <f t="shared" si="101"/>
        <v>55-64|40</v>
      </c>
      <c r="BH997" s="86">
        <v>6</v>
      </c>
      <c r="BI997" s="89" t="s">
        <v>46</v>
      </c>
    </row>
    <row r="998" spans="57:61">
      <c r="BE998" s="87" t="s">
        <v>68</v>
      </c>
      <c r="BF998" s="86">
        <v>41</v>
      </c>
      <c r="BG998" s="86" t="str">
        <f t="shared" si="101"/>
        <v>55-64|41</v>
      </c>
      <c r="BH998" s="86">
        <v>6</v>
      </c>
      <c r="BI998" s="89" t="s">
        <v>46</v>
      </c>
    </row>
    <row r="999" spans="57:61">
      <c r="BE999" s="87" t="s">
        <v>68</v>
      </c>
      <c r="BF999" s="86">
        <v>42</v>
      </c>
      <c r="BG999" s="86" t="str">
        <f t="shared" si="101"/>
        <v>55-64|42</v>
      </c>
      <c r="BH999" s="86">
        <v>7</v>
      </c>
      <c r="BI999" s="86" t="s">
        <v>47</v>
      </c>
    </row>
    <row r="1000" spans="57:61">
      <c r="BE1000" s="87" t="s">
        <v>68</v>
      </c>
      <c r="BF1000" s="86">
        <v>43</v>
      </c>
      <c r="BG1000" s="86" t="str">
        <f t="shared" si="101"/>
        <v>55-64|43</v>
      </c>
      <c r="BH1000" s="86">
        <v>7</v>
      </c>
      <c r="BI1000" s="86" t="s">
        <v>47</v>
      </c>
    </row>
    <row r="1001" spans="57:61">
      <c r="BE1001" s="87" t="s">
        <v>68</v>
      </c>
      <c r="BF1001" s="86">
        <v>44</v>
      </c>
      <c r="BG1001" s="86" t="str">
        <f t="shared" si="101"/>
        <v>55-64|44</v>
      </c>
      <c r="BH1001" s="86">
        <v>7</v>
      </c>
      <c r="BI1001" s="86" t="s">
        <v>47</v>
      </c>
    </row>
    <row r="1002" spans="57:61">
      <c r="BE1002" s="87" t="s">
        <v>68</v>
      </c>
      <c r="BF1002" s="86">
        <v>45</v>
      </c>
      <c r="BG1002" s="86" t="str">
        <f t="shared" si="101"/>
        <v>55-64|45</v>
      </c>
      <c r="BH1002" s="86">
        <v>7</v>
      </c>
      <c r="BI1002" s="86" t="s">
        <v>47</v>
      </c>
    </row>
    <row r="1003" spans="57:61">
      <c r="BE1003" s="87" t="s">
        <v>68</v>
      </c>
      <c r="BF1003" s="86">
        <v>46</v>
      </c>
      <c r="BG1003" s="86" t="str">
        <f t="shared" si="101"/>
        <v>55-64|46</v>
      </c>
      <c r="BH1003" s="86">
        <v>7</v>
      </c>
      <c r="BI1003" s="86" t="s">
        <v>47</v>
      </c>
    </row>
    <row r="1004" spans="57:61">
      <c r="BE1004" s="87" t="s">
        <v>68</v>
      </c>
      <c r="BF1004" s="86">
        <v>47</v>
      </c>
      <c r="BG1004" s="86" t="str">
        <f t="shared" si="101"/>
        <v>55-64|47</v>
      </c>
      <c r="BH1004" s="86">
        <v>8</v>
      </c>
      <c r="BI1004" s="89" t="s">
        <v>48</v>
      </c>
    </row>
    <row r="1005" spans="57:61">
      <c r="BE1005" s="87" t="s">
        <v>68</v>
      </c>
      <c r="BF1005" s="86">
        <v>48</v>
      </c>
      <c r="BG1005" s="86" t="str">
        <f t="shared" si="101"/>
        <v>55-64|48</v>
      </c>
      <c r="BH1005" s="86">
        <v>8</v>
      </c>
      <c r="BI1005" s="89" t="s">
        <v>48</v>
      </c>
    </row>
    <row r="1006" spans="57:61">
      <c r="BE1006" s="87" t="s">
        <v>68</v>
      </c>
      <c r="BF1006" s="86">
        <v>49</v>
      </c>
      <c r="BG1006" s="86" t="str">
        <f t="shared" si="101"/>
        <v>55-64|49</v>
      </c>
      <c r="BH1006" s="86">
        <v>8</v>
      </c>
      <c r="BI1006" s="89" t="s">
        <v>48</v>
      </c>
    </row>
    <row r="1007" spans="57:61">
      <c r="BE1007" s="87" t="s">
        <v>68</v>
      </c>
      <c r="BF1007" s="86">
        <v>50</v>
      </c>
      <c r="BG1007" s="86" t="str">
        <f t="shared" si="101"/>
        <v>55-64|50</v>
      </c>
      <c r="BH1007" s="86">
        <v>8</v>
      </c>
      <c r="BI1007" s="89" t="s">
        <v>48</v>
      </c>
    </row>
    <row r="1008" spans="57:61">
      <c r="BE1008" s="87" t="s">
        <v>68</v>
      </c>
      <c r="BF1008" s="86">
        <v>51</v>
      </c>
      <c r="BG1008" s="86" t="str">
        <f t="shared" si="101"/>
        <v>55-64|51</v>
      </c>
      <c r="BH1008" s="86">
        <v>8</v>
      </c>
      <c r="BI1008" s="89" t="s">
        <v>48</v>
      </c>
    </row>
    <row r="1009" spans="57:61">
      <c r="BE1009" s="87" t="s">
        <v>68</v>
      </c>
      <c r="BF1009" s="86">
        <v>52</v>
      </c>
      <c r="BG1009" s="86" t="str">
        <f t="shared" si="101"/>
        <v>55-64|52</v>
      </c>
      <c r="BH1009" s="86">
        <v>8</v>
      </c>
      <c r="BI1009" s="89" t="s">
        <v>48</v>
      </c>
    </row>
    <row r="1010" spans="57:61">
      <c r="BE1010" s="87" t="s">
        <v>68</v>
      </c>
      <c r="BF1010" s="86">
        <v>53</v>
      </c>
      <c r="BG1010" s="86" t="str">
        <f t="shared" si="101"/>
        <v>55-64|53</v>
      </c>
      <c r="BH1010" s="86">
        <v>9</v>
      </c>
      <c r="BI1010" s="89" t="s">
        <v>49</v>
      </c>
    </row>
    <row r="1011" spans="57:61">
      <c r="BE1011" s="87" t="s">
        <v>68</v>
      </c>
      <c r="BF1011" s="86">
        <v>54</v>
      </c>
      <c r="BG1011" s="86" t="str">
        <f t="shared" si="101"/>
        <v>55-64|54</v>
      </c>
      <c r="BH1011" s="86">
        <v>9</v>
      </c>
      <c r="BI1011" s="89" t="s">
        <v>49</v>
      </c>
    </row>
    <row r="1012" spans="57:61">
      <c r="BE1012" s="87" t="s">
        <v>68</v>
      </c>
      <c r="BF1012" s="86">
        <v>55</v>
      </c>
      <c r="BG1012" s="86" t="str">
        <f t="shared" si="101"/>
        <v>55-64|55</v>
      </c>
      <c r="BH1012" s="86">
        <v>9</v>
      </c>
      <c r="BI1012" s="89" t="s">
        <v>49</v>
      </c>
    </row>
    <row r="1013" spans="57:61">
      <c r="BE1013" s="87" t="s">
        <v>68</v>
      </c>
      <c r="BF1013" s="86">
        <v>56</v>
      </c>
      <c r="BG1013" s="86" t="str">
        <f t="shared" si="101"/>
        <v>55-64|56</v>
      </c>
      <c r="BH1013" s="86">
        <v>9</v>
      </c>
      <c r="BI1013" s="89" t="s">
        <v>49</v>
      </c>
    </row>
    <row r="1014" spans="57:61">
      <c r="BE1014" s="87" t="s">
        <v>68</v>
      </c>
      <c r="BF1014" s="86">
        <v>57</v>
      </c>
      <c r="BG1014" s="86" t="str">
        <f t="shared" si="101"/>
        <v>55-64|57</v>
      </c>
      <c r="BH1014" s="86">
        <v>10</v>
      </c>
      <c r="BI1014" s="86" t="s">
        <v>50</v>
      </c>
    </row>
    <row r="1015" spans="57:61">
      <c r="BE1015" s="87" t="s">
        <v>68</v>
      </c>
      <c r="BF1015" s="86">
        <v>58</v>
      </c>
      <c r="BG1015" s="86" t="str">
        <f t="shared" si="101"/>
        <v>55-64|58</v>
      </c>
      <c r="BH1015" s="86">
        <v>10</v>
      </c>
      <c r="BI1015" s="86" t="s">
        <v>50</v>
      </c>
    </row>
    <row r="1016" spans="57:61">
      <c r="BE1016" s="87" t="s">
        <v>68</v>
      </c>
      <c r="BF1016" s="86">
        <v>59</v>
      </c>
      <c r="BG1016" s="86" t="str">
        <f t="shared" si="101"/>
        <v>55-64|59</v>
      </c>
      <c r="BH1016" s="86">
        <v>10</v>
      </c>
      <c r="BI1016" s="86" t="s">
        <v>50</v>
      </c>
    </row>
    <row r="1017" spans="57:61">
      <c r="BE1017" s="87" t="s">
        <v>68</v>
      </c>
      <c r="BF1017" s="86">
        <v>60</v>
      </c>
      <c r="BG1017" s="86" t="str">
        <f t="shared" si="101"/>
        <v>55-64|60</v>
      </c>
      <c r="BH1017" s="86">
        <v>10</v>
      </c>
      <c r="BI1017" s="86" t="s">
        <v>50</v>
      </c>
    </row>
    <row r="1018" spans="57:61">
      <c r="BE1018" s="87" t="s">
        <v>68</v>
      </c>
      <c r="BF1018" s="86">
        <v>61</v>
      </c>
      <c r="BG1018" s="86" t="str">
        <f t="shared" si="101"/>
        <v>55-64|61</v>
      </c>
      <c r="BH1018" s="86">
        <v>10</v>
      </c>
      <c r="BI1018" s="86" t="s">
        <v>50</v>
      </c>
    </row>
    <row r="1019" spans="57:61">
      <c r="BE1019" s="87" t="s">
        <v>68</v>
      </c>
      <c r="BF1019" s="86">
        <v>62</v>
      </c>
      <c r="BG1019" s="86" t="str">
        <f t="shared" si="101"/>
        <v>55-64|62</v>
      </c>
      <c r="BH1019" s="86">
        <v>10</v>
      </c>
      <c r="BI1019" s="86" t="s">
        <v>50</v>
      </c>
    </row>
    <row r="1020" spans="57:61">
      <c r="BE1020" s="87" t="s">
        <v>68</v>
      </c>
      <c r="BF1020" s="86">
        <v>63</v>
      </c>
      <c r="BG1020" s="86" t="str">
        <f t="shared" si="101"/>
        <v>55-64|63</v>
      </c>
      <c r="BH1020" s="86">
        <v>11</v>
      </c>
      <c r="BI1020" s="86" t="s">
        <v>51</v>
      </c>
    </row>
    <row r="1021" spans="57:61">
      <c r="BE1021" s="87" t="s">
        <v>68</v>
      </c>
      <c r="BF1021" s="86">
        <v>64</v>
      </c>
      <c r="BG1021" s="86" t="str">
        <f t="shared" si="101"/>
        <v>55-64|64</v>
      </c>
      <c r="BH1021" s="86">
        <v>11</v>
      </c>
      <c r="BI1021" s="86" t="s">
        <v>51</v>
      </c>
    </row>
    <row r="1022" spans="57:61">
      <c r="BE1022" s="87" t="s">
        <v>68</v>
      </c>
      <c r="BF1022" s="86">
        <v>65</v>
      </c>
      <c r="BG1022" s="86" t="str">
        <f t="shared" si="101"/>
        <v>55-64|65</v>
      </c>
      <c r="BH1022" s="86">
        <v>11</v>
      </c>
      <c r="BI1022" s="86" t="s">
        <v>51</v>
      </c>
    </row>
    <row r="1023" spans="57:61">
      <c r="BE1023" s="87" t="s">
        <v>68</v>
      </c>
      <c r="BF1023" s="86">
        <v>66</v>
      </c>
      <c r="BG1023" s="86" t="str">
        <f t="shared" si="101"/>
        <v>55-64|66</v>
      </c>
      <c r="BH1023" s="86">
        <v>11</v>
      </c>
      <c r="BI1023" s="86" t="s">
        <v>51</v>
      </c>
    </row>
    <row r="1024" spans="57:61">
      <c r="BE1024" s="87" t="s">
        <v>68</v>
      </c>
      <c r="BF1024" s="86">
        <v>67</v>
      </c>
      <c r="BG1024" s="86" t="str">
        <f t="shared" si="101"/>
        <v>55-64|67</v>
      </c>
      <c r="BH1024" s="86">
        <v>11</v>
      </c>
      <c r="BI1024" s="86" t="s">
        <v>51</v>
      </c>
    </row>
    <row r="1025" spans="57:61">
      <c r="BE1025" s="87" t="s">
        <v>68</v>
      </c>
      <c r="BF1025" s="86">
        <v>68</v>
      </c>
      <c r="BG1025" s="86" t="str">
        <f t="shared" si="101"/>
        <v>55-64|68</v>
      </c>
      <c r="BH1025" s="86">
        <v>12</v>
      </c>
      <c r="BI1025" s="86" t="s">
        <v>52</v>
      </c>
    </row>
    <row r="1026" spans="57:61">
      <c r="BE1026" s="87" t="s">
        <v>68</v>
      </c>
      <c r="BF1026" s="86">
        <v>69</v>
      </c>
      <c r="BG1026" s="86" t="str">
        <f t="shared" si="101"/>
        <v>55-64|69</v>
      </c>
      <c r="BH1026" s="86">
        <v>12</v>
      </c>
      <c r="BI1026" s="86" t="s">
        <v>52</v>
      </c>
    </row>
    <row r="1027" spans="57:61">
      <c r="BE1027" s="87" t="s">
        <v>68</v>
      </c>
      <c r="BF1027" s="86">
        <v>70</v>
      </c>
      <c r="BG1027" s="86" t="str">
        <f t="shared" si="101"/>
        <v>55-64|70</v>
      </c>
      <c r="BH1027" s="86">
        <v>12</v>
      </c>
      <c r="BI1027" s="86" t="s">
        <v>52</v>
      </c>
    </row>
    <row r="1028" spans="57:61">
      <c r="BE1028" s="87" t="s">
        <v>68</v>
      </c>
      <c r="BF1028" s="86">
        <v>71</v>
      </c>
      <c r="BG1028" s="86" t="str">
        <f t="shared" si="101"/>
        <v>55-64|71</v>
      </c>
      <c r="BH1028" s="86">
        <v>12</v>
      </c>
      <c r="BI1028" s="86" t="s">
        <v>52</v>
      </c>
    </row>
    <row r="1029" spans="57:61">
      <c r="BE1029" s="87" t="s">
        <v>68</v>
      </c>
      <c r="BF1029" s="86">
        <v>72</v>
      </c>
      <c r="BG1029" s="86" t="str">
        <f t="shared" si="101"/>
        <v>55-64|72</v>
      </c>
      <c r="BH1029" s="86">
        <v>13</v>
      </c>
      <c r="BI1029" s="89" t="s">
        <v>53</v>
      </c>
    </row>
    <row r="1030" spans="57:61">
      <c r="BE1030" s="87" t="s">
        <v>68</v>
      </c>
      <c r="BF1030" s="86">
        <v>73</v>
      </c>
      <c r="BG1030" s="86" t="str">
        <f t="shared" ref="BG1030:BG1093" si="102">BE1030&amp;"|"&amp;BF1030</f>
        <v>55-64|73</v>
      </c>
      <c r="BH1030" s="86">
        <v>13</v>
      </c>
      <c r="BI1030" s="89" t="s">
        <v>53</v>
      </c>
    </row>
    <row r="1031" spans="57:61">
      <c r="BE1031" s="87" t="s">
        <v>68</v>
      </c>
      <c r="BF1031" s="86">
        <v>74</v>
      </c>
      <c r="BG1031" s="86" t="str">
        <f t="shared" si="102"/>
        <v>55-64|74</v>
      </c>
      <c r="BH1031" s="86">
        <v>13</v>
      </c>
      <c r="BI1031" s="89" t="s">
        <v>53</v>
      </c>
    </row>
    <row r="1032" spans="57:61">
      <c r="BE1032" s="87" t="s">
        <v>68</v>
      </c>
      <c r="BF1032" s="86">
        <v>75</v>
      </c>
      <c r="BG1032" s="86" t="str">
        <f t="shared" si="102"/>
        <v>55-64|75</v>
      </c>
      <c r="BH1032" s="86">
        <v>13</v>
      </c>
      <c r="BI1032" s="89" t="s">
        <v>53</v>
      </c>
    </row>
    <row r="1033" spans="57:61">
      <c r="BE1033" s="87" t="s">
        <v>68</v>
      </c>
      <c r="BF1033" s="86">
        <v>76</v>
      </c>
      <c r="BG1033" s="86" t="str">
        <f t="shared" si="102"/>
        <v>55-64|76</v>
      </c>
      <c r="BH1033" s="86">
        <v>13</v>
      </c>
      <c r="BI1033" s="89" t="s">
        <v>53</v>
      </c>
    </row>
    <row r="1034" spans="57:61">
      <c r="BE1034" s="87" t="s">
        <v>68</v>
      </c>
      <c r="BF1034" s="86">
        <v>77</v>
      </c>
      <c r="BG1034" s="86" t="str">
        <f t="shared" si="102"/>
        <v>55-64|77</v>
      </c>
      <c r="BH1034" s="86">
        <v>13</v>
      </c>
      <c r="BI1034" s="89" t="s">
        <v>53</v>
      </c>
    </row>
    <row r="1035" spans="57:61">
      <c r="BE1035" s="87" t="s">
        <v>68</v>
      </c>
      <c r="BF1035" s="86">
        <v>78</v>
      </c>
      <c r="BG1035" s="86" t="str">
        <f t="shared" si="102"/>
        <v>55-64|78</v>
      </c>
      <c r="BH1035" s="86">
        <v>13</v>
      </c>
      <c r="BI1035" s="89" t="s">
        <v>53</v>
      </c>
    </row>
    <row r="1036" spans="57:61">
      <c r="BE1036" s="87" t="s">
        <v>68</v>
      </c>
      <c r="BF1036" s="86">
        <v>79</v>
      </c>
      <c r="BG1036" s="86" t="str">
        <f t="shared" si="102"/>
        <v>55-64|79</v>
      </c>
      <c r="BH1036" s="86">
        <v>14</v>
      </c>
      <c r="BI1036" s="89" t="s">
        <v>54</v>
      </c>
    </row>
    <row r="1037" spans="57:61">
      <c r="BE1037" s="87" t="s">
        <v>68</v>
      </c>
      <c r="BF1037" s="86">
        <v>80</v>
      </c>
      <c r="BG1037" s="86" t="str">
        <f t="shared" si="102"/>
        <v>55-64|80</v>
      </c>
      <c r="BH1037" s="86">
        <v>14</v>
      </c>
      <c r="BI1037" s="89" t="s">
        <v>54</v>
      </c>
    </row>
    <row r="1038" spans="57:61">
      <c r="BE1038" s="87" t="s">
        <v>68</v>
      </c>
      <c r="BF1038" s="86">
        <v>81</v>
      </c>
      <c r="BG1038" s="86" t="str">
        <f t="shared" si="102"/>
        <v>55-64|81</v>
      </c>
      <c r="BH1038" s="86">
        <v>14</v>
      </c>
      <c r="BI1038" s="89" t="s">
        <v>54</v>
      </c>
    </row>
    <row r="1039" spans="57:61">
      <c r="BE1039" s="87" t="s">
        <v>68</v>
      </c>
      <c r="BF1039" s="86">
        <v>82</v>
      </c>
      <c r="BG1039" s="86" t="str">
        <f t="shared" si="102"/>
        <v>55-64|82</v>
      </c>
      <c r="BH1039" s="86">
        <v>14</v>
      </c>
      <c r="BI1039" s="89" t="s">
        <v>54</v>
      </c>
    </row>
    <row r="1040" spans="57:61">
      <c r="BE1040" s="87" t="s">
        <v>68</v>
      </c>
      <c r="BF1040" s="86">
        <v>83</v>
      </c>
      <c r="BG1040" s="86" t="str">
        <f t="shared" si="102"/>
        <v>55-64|83</v>
      </c>
      <c r="BH1040" s="86">
        <v>14</v>
      </c>
      <c r="BI1040" s="89" t="s">
        <v>54</v>
      </c>
    </row>
    <row r="1041" spans="57:61">
      <c r="BE1041" s="87" t="s">
        <v>68</v>
      </c>
      <c r="BF1041" s="86">
        <v>84</v>
      </c>
      <c r="BG1041" s="86" t="str">
        <f t="shared" si="102"/>
        <v>55-64|84</v>
      </c>
      <c r="BH1041" s="86">
        <v>15</v>
      </c>
      <c r="BI1041" s="86" t="s">
        <v>55</v>
      </c>
    </row>
    <row r="1042" spans="57:61">
      <c r="BE1042" s="87" t="s">
        <v>68</v>
      </c>
      <c r="BF1042" s="86">
        <v>85</v>
      </c>
      <c r="BG1042" s="86" t="str">
        <f t="shared" si="102"/>
        <v>55-64|85</v>
      </c>
      <c r="BH1042" s="86">
        <v>15</v>
      </c>
      <c r="BI1042" s="86" t="s">
        <v>55</v>
      </c>
    </row>
    <row r="1043" spans="57:61">
      <c r="BE1043" s="87" t="s">
        <v>68</v>
      </c>
      <c r="BF1043" s="86">
        <v>86</v>
      </c>
      <c r="BG1043" s="86" t="str">
        <f t="shared" si="102"/>
        <v>55-64|86</v>
      </c>
      <c r="BH1043" s="86">
        <v>15</v>
      </c>
      <c r="BI1043" s="86" t="s">
        <v>55</v>
      </c>
    </row>
    <row r="1044" spans="57:61">
      <c r="BE1044" s="87" t="s">
        <v>68</v>
      </c>
      <c r="BF1044" s="86">
        <v>87</v>
      </c>
      <c r="BG1044" s="86" t="str">
        <f t="shared" si="102"/>
        <v>55-64|87</v>
      </c>
      <c r="BH1044" s="86">
        <v>15</v>
      </c>
      <c r="BI1044" s="86" t="s">
        <v>55</v>
      </c>
    </row>
    <row r="1045" spans="57:61">
      <c r="BE1045" s="87" t="s">
        <v>68</v>
      </c>
      <c r="BF1045" s="86">
        <v>88</v>
      </c>
      <c r="BG1045" s="86" t="str">
        <f t="shared" si="102"/>
        <v>55-64|88</v>
      </c>
      <c r="BH1045" s="86">
        <v>15</v>
      </c>
      <c r="BI1045" s="86" t="s">
        <v>55</v>
      </c>
    </row>
    <row r="1046" spans="57:61">
      <c r="BE1046" s="87" t="s">
        <v>68</v>
      </c>
      <c r="BF1046" s="86">
        <v>89</v>
      </c>
      <c r="BG1046" s="86" t="str">
        <f t="shared" si="102"/>
        <v>55-64|89</v>
      </c>
      <c r="BH1046" s="86">
        <v>16</v>
      </c>
      <c r="BI1046" s="86" t="s">
        <v>56</v>
      </c>
    </row>
    <row r="1047" spans="57:61">
      <c r="BE1047" s="87" t="s">
        <v>68</v>
      </c>
      <c r="BF1047" s="86">
        <v>90</v>
      </c>
      <c r="BG1047" s="86" t="str">
        <f t="shared" si="102"/>
        <v>55-64|90</v>
      </c>
      <c r="BH1047" s="86">
        <v>16</v>
      </c>
      <c r="BI1047" s="86" t="s">
        <v>56</v>
      </c>
    </row>
    <row r="1048" spans="57:61">
      <c r="BE1048" s="87" t="s">
        <v>68</v>
      </c>
      <c r="BF1048" s="86">
        <v>91</v>
      </c>
      <c r="BG1048" s="86" t="str">
        <f t="shared" si="102"/>
        <v>55-64|91</v>
      </c>
      <c r="BH1048" s="86">
        <v>16</v>
      </c>
      <c r="BI1048" s="86" t="s">
        <v>56</v>
      </c>
    </row>
    <row r="1049" spans="57:61">
      <c r="BE1049" s="87" t="s">
        <v>68</v>
      </c>
      <c r="BF1049" s="86">
        <v>92</v>
      </c>
      <c r="BG1049" s="86" t="str">
        <f t="shared" si="102"/>
        <v>55-64|92</v>
      </c>
      <c r="BH1049" s="86">
        <v>16</v>
      </c>
      <c r="BI1049" s="86" t="s">
        <v>56</v>
      </c>
    </row>
    <row r="1050" spans="57:61">
      <c r="BE1050" s="87" t="s">
        <v>68</v>
      </c>
      <c r="BF1050" s="86">
        <v>93</v>
      </c>
      <c r="BG1050" s="86" t="str">
        <f t="shared" si="102"/>
        <v>55-64|93</v>
      </c>
      <c r="BH1050" s="86">
        <v>17</v>
      </c>
      <c r="BI1050" s="86" t="s">
        <v>57</v>
      </c>
    </row>
    <row r="1051" spans="57:61">
      <c r="BE1051" s="87" t="s">
        <v>68</v>
      </c>
      <c r="BF1051" s="86">
        <v>94</v>
      </c>
      <c r="BG1051" s="86" t="str">
        <f t="shared" si="102"/>
        <v>55-64|94</v>
      </c>
      <c r="BH1051" s="86">
        <v>17</v>
      </c>
      <c r="BI1051" s="86" t="s">
        <v>57</v>
      </c>
    </row>
    <row r="1052" spans="57:61">
      <c r="BE1052" s="87" t="s">
        <v>68</v>
      </c>
      <c r="BF1052" s="86">
        <v>95</v>
      </c>
      <c r="BG1052" s="86" t="str">
        <f t="shared" si="102"/>
        <v>55-64|95</v>
      </c>
      <c r="BH1052" s="86">
        <v>17</v>
      </c>
      <c r="BI1052" s="86" t="s">
        <v>57</v>
      </c>
    </row>
    <row r="1053" spans="57:61">
      <c r="BE1053" s="87" t="s">
        <v>68</v>
      </c>
      <c r="BF1053" s="86">
        <v>96</v>
      </c>
      <c r="BG1053" s="86" t="str">
        <f t="shared" si="102"/>
        <v>55-64|96</v>
      </c>
      <c r="BH1053" s="86">
        <v>17</v>
      </c>
      <c r="BI1053" s="86" t="s">
        <v>57</v>
      </c>
    </row>
    <row r="1054" spans="57:61">
      <c r="BE1054" s="87" t="s">
        <v>68</v>
      </c>
      <c r="BF1054" s="86">
        <v>97</v>
      </c>
      <c r="BG1054" s="86" t="str">
        <f t="shared" si="102"/>
        <v>55-64|97</v>
      </c>
      <c r="BH1054" s="86">
        <v>17</v>
      </c>
      <c r="BI1054" s="86" t="s">
        <v>57</v>
      </c>
    </row>
    <row r="1055" spans="57:61">
      <c r="BE1055" s="87" t="s">
        <v>68</v>
      </c>
      <c r="BF1055" s="86">
        <v>98</v>
      </c>
      <c r="BG1055" s="86" t="str">
        <f t="shared" si="102"/>
        <v>55-64|98</v>
      </c>
      <c r="BH1055" s="86">
        <v>18</v>
      </c>
      <c r="BI1055" s="86" t="s">
        <v>58</v>
      </c>
    </row>
    <row r="1056" spans="57:61">
      <c r="BE1056" s="87" t="s">
        <v>68</v>
      </c>
      <c r="BF1056" s="86">
        <v>99</v>
      </c>
      <c r="BG1056" s="86" t="str">
        <f t="shared" si="102"/>
        <v>55-64|99</v>
      </c>
      <c r="BH1056" s="86">
        <v>18</v>
      </c>
      <c r="BI1056" s="86" t="s">
        <v>58</v>
      </c>
    </row>
    <row r="1057" spans="57:61">
      <c r="BE1057" s="87" t="s">
        <v>68</v>
      </c>
      <c r="BF1057" s="86">
        <v>100</v>
      </c>
      <c r="BG1057" s="86" t="str">
        <f t="shared" si="102"/>
        <v>55-64|100</v>
      </c>
      <c r="BH1057" s="86">
        <v>18</v>
      </c>
      <c r="BI1057" s="86" t="s">
        <v>58</v>
      </c>
    </row>
    <row r="1058" spans="57:61">
      <c r="BE1058" s="87" t="s">
        <v>68</v>
      </c>
      <c r="BF1058" s="86">
        <v>101</v>
      </c>
      <c r="BG1058" s="86" t="str">
        <f t="shared" si="102"/>
        <v>55-64|101</v>
      </c>
      <c r="BH1058" s="86">
        <v>18</v>
      </c>
      <c r="BI1058" s="86" t="s">
        <v>58</v>
      </c>
    </row>
    <row r="1059" spans="57:61">
      <c r="BE1059" s="87" t="s">
        <v>68</v>
      </c>
      <c r="BF1059" s="86">
        <v>102</v>
      </c>
      <c r="BG1059" s="86" t="str">
        <f t="shared" si="102"/>
        <v>55-64|102</v>
      </c>
      <c r="BH1059" s="86">
        <v>19</v>
      </c>
      <c r="BI1059" s="89" t="s">
        <v>59</v>
      </c>
    </row>
    <row r="1060" spans="57:61">
      <c r="BE1060" s="87" t="s">
        <v>68</v>
      </c>
      <c r="BF1060" s="86">
        <v>103</v>
      </c>
      <c r="BG1060" s="86" t="str">
        <f t="shared" si="102"/>
        <v>55-64|103</v>
      </c>
      <c r="BH1060" s="86">
        <v>19</v>
      </c>
      <c r="BI1060" s="89" t="s">
        <v>59</v>
      </c>
    </row>
    <row r="1061" spans="57:61">
      <c r="BE1061" s="87" t="s">
        <v>68</v>
      </c>
      <c r="BF1061" s="86">
        <v>104</v>
      </c>
      <c r="BG1061" s="86" t="str">
        <f t="shared" si="102"/>
        <v>55-64|104</v>
      </c>
      <c r="BH1061" s="86">
        <v>19</v>
      </c>
      <c r="BI1061" s="89" t="s">
        <v>59</v>
      </c>
    </row>
    <row r="1062" spans="57:61">
      <c r="BE1062" s="87" t="s">
        <v>68</v>
      </c>
      <c r="BF1062" s="86">
        <v>105</v>
      </c>
      <c r="BG1062" s="86" t="str">
        <f t="shared" si="102"/>
        <v>55-64|105</v>
      </c>
      <c r="BH1062" s="86">
        <v>19</v>
      </c>
      <c r="BI1062" s="89" t="s">
        <v>59</v>
      </c>
    </row>
    <row r="1063" spans="57:61">
      <c r="BE1063" s="87" t="s">
        <v>68</v>
      </c>
      <c r="BF1063" s="86">
        <v>106</v>
      </c>
      <c r="BG1063" s="86" t="str">
        <f t="shared" si="102"/>
        <v>55-64|106</v>
      </c>
      <c r="BH1063" s="86">
        <v>19</v>
      </c>
      <c r="BI1063" s="89" t="s">
        <v>59</v>
      </c>
    </row>
    <row r="1064" spans="57:61">
      <c r="BE1064" s="87" t="s">
        <v>68</v>
      </c>
      <c r="BF1064" s="86">
        <v>107</v>
      </c>
      <c r="BG1064" s="86" t="str">
        <f t="shared" si="102"/>
        <v>55-64|107</v>
      </c>
      <c r="BH1064" s="86">
        <v>19</v>
      </c>
      <c r="BI1064" s="89" t="s">
        <v>59</v>
      </c>
    </row>
    <row r="1065" spans="57:61">
      <c r="BE1065" s="87" t="s">
        <v>68</v>
      </c>
      <c r="BF1065" s="86">
        <v>108</v>
      </c>
      <c r="BG1065" s="86" t="str">
        <f t="shared" si="102"/>
        <v>55-64|108</v>
      </c>
      <c r="BH1065" s="86">
        <v>19</v>
      </c>
      <c r="BI1065" s="89" t="s">
        <v>59</v>
      </c>
    </row>
    <row r="1066" spans="57:61">
      <c r="BE1066" s="87" t="s">
        <v>68</v>
      </c>
      <c r="BF1066" s="86">
        <v>109</v>
      </c>
      <c r="BG1066" s="86" t="str">
        <f t="shared" si="102"/>
        <v>55-64|109</v>
      </c>
      <c r="BH1066" s="86">
        <v>19</v>
      </c>
      <c r="BI1066" s="89" t="s">
        <v>59</v>
      </c>
    </row>
    <row r="1067" spans="57:61">
      <c r="BE1067" s="87" t="s">
        <v>68</v>
      </c>
      <c r="BF1067" s="86">
        <v>110</v>
      </c>
      <c r="BG1067" s="86" t="str">
        <f t="shared" si="102"/>
        <v>55-64|110</v>
      </c>
      <c r="BH1067" s="86">
        <v>19</v>
      </c>
      <c r="BI1067" s="89" t="s">
        <v>59</v>
      </c>
    </row>
    <row r="1068" spans="57:61">
      <c r="BE1068" s="87" t="s">
        <v>68</v>
      </c>
      <c r="BF1068" s="86">
        <v>111</v>
      </c>
      <c r="BG1068" s="86" t="str">
        <f t="shared" si="102"/>
        <v>55-64|111</v>
      </c>
      <c r="BH1068" s="86">
        <v>19</v>
      </c>
      <c r="BI1068" s="89" t="s">
        <v>59</v>
      </c>
    </row>
    <row r="1069" spans="57:61">
      <c r="BE1069" s="87" t="s">
        <v>68</v>
      </c>
      <c r="BF1069" s="86">
        <v>112</v>
      </c>
      <c r="BG1069" s="86" t="str">
        <f t="shared" si="102"/>
        <v>55-64|112</v>
      </c>
      <c r="BH1069" s="86">
        <v>19</v>
      </c>
      <c r="BI1069" s="89" t="s">
        <v>59</v>
      </c>
    </row>
    <row r="1070" spans="57:61">
      <c r="BE1070" s="87" t="s">
        <v>68</v>
      </c>
      <c r="BF1070" s="86">
        <v>113</v>
      </c>
      <c r="BG1070" s="86" t="str">
        <f t="shared" si="102"/>
        <v>55-64|113</v>
      </c>
      <c r="BH1070" s="86">
        <v>19</v>
      </c>
      <c r="BI1070" s="89" t="s">
        <v>59</v>
      </c>
    </row>
    <row r="1071" spans="57:61">
      <c r="BE1071" s="87" t="s">
        <v>68</v>
      </c>
      <c r="BF1071" s="86">
        <v>114</v>
      </c>
      <c r="BG1071" s="86" t="str">
        <f t="shared" si="102"/>
        <v>55-64|114</v>
      </c>
      <c r="BH1071" s="86">
        <v>19</v>
      </c>
      <c r="BI1071" s="89" t="s">
        <v>59</v>
      </c>
    </row>
    <row r="1072" spans="57:61">
      <c r="BE1072" s="87" t="s">
        <v>68</v>
      </c>
      <c r="BF1072" s="86">
        <v>115</v>
      </c>
      <c r="BG1072" s="86" t="str">
        <f t="shared" si="102"/>
        <v>55-64|115</v>
      </c>
      <c r="BH1072" s="86">
        <v>19</v>
      </c>
      <c r="BI1072" s="89" t="s">
        <v>59</v>
      </c>
    </row>
    <row r="1073" spans="57:61">
      <c r="BE1073" s="87" t="s">
        <v>68</v>
      </c>
      <c r="BF1073" s="86">
        <v>116</v>
      </c>
      <c r="BG1073" s="86" t="str">
        <f t="shared" si="102"/>
        <v>55-64|116</v>
      </c>
      <c r="BH1073" s="86">
        <v>19</v>
      </c>
      <c r="BI1073" s="89" t="s">
        <v>59</v>
      </c>
    </row>
    <row r="1074" spans="57:61">
      <c r="BE1074" s="87" t="s">
        <v>68</v>
      </c>
      <c r="BF1074" s="86">
        <v>117</v>
      </c>
      <c r="BG1074" s="86" t="str">
        <f t="shared" si="102"/>
        <v>55-64|117</v>
      </c>
      <c r="BH1074" s="86">
        <v>19</v>
      </c>
      <c r="BI1074" s="89" t="s">
        <v>59</v>
      </c>
    </row>
    <row r="1075" spans="57:61">
      <c r="BE1075" s="87" t="s">
        <v>68</v>
      </c>
      <c r="BF1075" s="86">
        <v>118</v>
      </c>
      <c r="BG1075" s="86" t="str">
        <f t="shared" si="102"/>
        <v>55-64|118</v>
      </c>
      <c r="BH1075" s="86">
        <v>19</v>
      </c>
      <c r="BI1075" s="89" t="s">
        <v>59</v>
      </c>
    </row>
    <row r="1076" spans="57:61">
      <c r="BE1076" s="87" t="s">
        <v>68</v>
      </c>
      <c r="BF1076" s="86">
        <v>119</v>
      </c>
      <c r="BG1076" s="86" t="str">
        <f t="shared" si="102"/>
        <v>55-64|119</v>
      </c>
      <c r="BH1076" s="86">
        <v>19</v>
      </c>
      <c r="BI1076" s="89" t="s">
        <v>59</v>
      </c>
    </row>
    <row r="1077" spans="57:61">
      <c r="BE1077" s="87" t="s">
        <v>68</v>
      </c>
      <c r="BF1077" s="86">
        <v>120</v>
      </c>
      <c r="BG1077" s="86" t="str">
        <f t="shared" si="102"/>
        <v>55-64|120</v>
      </c>
      <c r="BH1077" s="86">
        <v>19</v>
      </c>
      <c r="BI1077" s="89" t="s">
        <v>59</v>
      </c>
    </row>
    <row r="1078" spans="57:61">
      <c r="BE1078" s="87" t="s">
        <v>68</v>
      </c>
      <c r="BF1078" s="86">
        <v>121</v>
      </c>
      <c r="BG1078" s="86" t="str">
        <f t="shared" si="102"/>
        <v>55-64|121</v>
      </c>
      <c r="BH1078" s="86">
        <v>19</v>
      </c>
      <c r="BI1078" s="89" t="s">
        <v>59</v>
      </c>
    </row>
    <row r="1079" spans="57:61">
      <c r="BE1079" s="87" t="s">
        <v>68</v>
      </c>
      <c r="BF1079" s="86">
        <v>122</v>
      </c>
      <c r="BG1079" s="86" t="str">
        <f t="shared" si="102"/>
        <v>55-64|122</v>
      </c>
      <c r="BH1079" s="86">
        <v>19</v>
      </c>
      <c r="BI1079" s="89" t="s">
        <v>59</v>
      </c>
    </row>
    <row r="1080" spans="57:61">
      <c r="BE1080" s="87" t="s">
        <v>68</v>
      </c>
      <c r="BF1080" s="86">
        <v>123</v>
      </c>
      <c r="BG1080" s="86" t="str">
        <f t="shared" si="102"/>
        <v>55-64|123</v>
      </c>
      <c r="BH1080" s="86">
        <v>19</v>
      </c>
      <c r="BI1080" s="89" t="s">
        <v>59</v>
      </c>
    </row>
    <row r="1081" spans="57:61">
      <c r="BE1081" s="87" t="s">
        <v>68</v>
      </c>
      <c r="BF1081" s="86">
        <v>124</v>
      </c>
      <c r="BG1081" s="86" t="str">
        <f t="shared" si="102"/>
        <v>55-64|124</v>
      </c>
      <c r="BH1081" s="86">
        <v>19</v>
      </c>
      <c r="BI1081" s="89" t="s">
        <v>59</v>
      </c>
    </row>
    <row r="1082" spans="57:61">
      <c r="BE1082" s="87" t="s">
        <v>68</v>
      </c>
      <c r="BF1082" s="86">
        <v>125</v>
      </c>
      <c r="BG1082" s="86" t="str">
        <f t="shared" si="102"/>
        <v>55-64|125</v>
      </c>
      <c r="BH1082" s="86">
        <v>19</v>
      </c>
      <c r="BI1082" s="89" t="s">
        <v>59</v>
      </c>
    </row>
    <row r="1083" spans="57:61">
      <c r="BE1083" s="87" t="s">
        <v>68</v>
      </c>
      <c r="BF1083" s="86">
        <v>126</v>
      </c>
      <c r="BG1083" s="86" t="str">
        <f t="shared" si="102"/>
        <v>55-64|126</v>
      </c>
      <c r="BH1083" s="86">
        <v>19</v>
      </c>
      <c r="BI1083" s="89" t="s">
        <v>59</v>
      </c>
    </row>
    <row r="1084" spans="57:61">
      <c r="BE1084" s="87" t="s">
        <v>68</v>
      </c>
      <c r="BF1084" s="86">
        <v>127</v>
      </c>
      <c r="BG1084" s="86" t="str">
        <f t="shared" si="102"/>
        <v>55-64|127</v>
      </c>
      <c r="BH1084" s="86">
        <v>19</v>
      </c>
      <c r="BI1084" s="89" t="s">
        <v>59</v>
      </c>
    </row>
    <row r="1085" spans="57:61">
      <c r="BE1085" s="87" t="s">
        <v>68</v>
      </c>
      <c r="BF1085" s="86">
        <v>128</v>
      </c>
      <c r="BG1085" s="86" t="str">
        <f t="shared" si="102"/>
        <v>55-64|128</v>
      </c>
      <c r="BH1085" s="86">
        <v>19</v>
      </c>
      <c r="BI1085" s="89" t="s">
        <v>59</v>
      </c>
    </row>
    <row r="1086" spans="57:61">
      <c r="BE1086" s="87" t="s">
        <v>68</v>
      </c>
      <c r="BF1086" s="86">
        <v>129</v>
      </c>
      <c r="BG1086" s="86" t="str">
        <f t="shared" si="102"/>
        <v>55-64|129</v>
      </c>
      <c r="BH1086" s="86">
        <v>19</v>
      </c>
      <c r="BI1086" s="89" t="s">
        <v>59</v>
      </c>
    </row>
    <row r="1087" spans="57:61">
      <c r="BE1087" s="87" t="s">
        <v>68</v>
      </c>
      <c r="BF1087" s="86">
        <v>130</v>
      </c>
      <c r="BG1087" s="86" t="str">
        <f t="shared" si="102"/>
        <v>55-64|130</v>
      </c>
      <c r="BH1087" s="86">
        <v>19</v>
      </c>
      <c r="BI1087" s="89" t="s">
        <v>59</v>
      </c>
    </row>
    <row r="1088" spans="57:61">
      <c r="BE1088" s="87" t="s">
        <v>68</v>
      </c>
      <c r="BF1088" s="86">
        <v>131</v>
      </c>
      <c r="BG1088" s="86" t="str">
        <f t="shared" si="102"/>
        <v>55-64|131</v>
      </c>
      <c r="BH1088" s="86">
        <v>19</v>
      </c>
      <c r="BI1088" s="89" t="s">
        <v>59</v>
      </c>
    </row>
    <row r="1089" spans="57:61">
      <c r="BE1089" s="87" t="s">
        <v>68</v>
      </c>
      <c r="BF1089" s="86">
        <v>132</v>
      </c>
      <c r="BG1089" s="86" t="str">
        <f t="shared" si="102"/>
        <v>55-64|132</v>
      </c>
      <c r="BH1089" s="86">
        <v>19</v>
      </c>
      <c r="BI1089" s="89" t="s">
        <v>59</v>
      </c>
    </row>
    <row r="1090" spans="57:61">
      <c r="BE1090" s="87" t="s">
        <v>68</v>
      </c>
      <c r="BF1090" s="86">
        <v>133</v>
      </c>
      <c r="BG1090" s="86" t="str">
        <f t="shared" si="102"/>
        <v>55-64|133</v>
      </c>
      <c r="BH1090" s="86">
        <v>19</v>
      </c>
      <c r="BI1090" s="89" t="s">
        <v>59</v>
      </c>
    </row>
    <row r="1091" spans="57:61">
      <c r="BE1091" s="87" t="s">
        <v>68</v>
      </c>
      <c r="BF1091" s="86">
        <v>134</v>
      </c>
      <c r="BG1091" s="86" t="str">
        <f t="shared" si="102"/>
        <v>55-64|134</v>
      </c>
      <c r="BH1091" s="86">
        <v>19</v>
      </c>
      <c r="BI1091" s="89" t="s">
        <v>59</v>
      </c>
    </row>
    <row r="1092" spans="57:61">
      <c r="BE1092" s="87" t="s">
        <v>68</v>
      </c>
      <c r="BF1092" s="86">
        <v>135</v>
      </c>
      <c r="BG1092" s="86" t="str">
        <f t="shared" si="102"/>
        <v>55-64|135</v>
      </c>
      <c r="BH1092" s="86">
        <v>19</v>
      </c>
      <c r="BI1092" s="89" t="s">
        <v>59</v>
      </c>
    </row>
    <row r="1093" spans="57:61">
      <c r="BE1093" s="93" t="s">
        <v>69</v>
      </c>
      <c r="BF1093" s="86">
        <v>0</v>
      </c>
      <c r="BG1093" s="86" t="str">
        <f t="shared" si="102"/>
        <v>65-69|0</v>
      </c>
      <c r="BH1093" s="86">
        <v>1</v>
      </c>
      <c r="BI1093" s="89" t="s">
        <v>41</v>
      </c>
    </row>
    <row r="1094" spans="57:61">
      <c r="BE1094" s="87" t="s">
        <v>69</v>
      </c>
      <c r="BF1094" s="86">
        <v>1</v>
      </c>
      <c r="BG1094" s="86" t="str">
        <f t="shared" ref="BG1094:BG1157" si="103">BE1094&amp;"|"&amp;BF1094</f>
        <v>65-69|1</v>
      </c>
      <c r="BH1094" s="86">
        <v>1</v>
      </c>
      <c r="BI1094" s="89" t="s">
        <v>41</v>
      </c>
    </row>
    <row r="1095" spans="57:61">
      <c r="BE1095" s="87" t="s">
        <v>69</v>
      </c>
      <c r="BF1095" s="86">
        <v>2</v>
      </c>
      <c r="BG1095" s="86" t="str">
        <f t="shared" si="103"/>
        <v>65-69|2</v>
      </c>
      <c r="BH1095" s="86">
        <v>1</v>
      </c>
      <c r="BI1095" s="89" t="s">
        <v>41</v>
      </c>
    </row>
    <row r="1096" spans="57:61">
      <c r="BE1096" s="87" t="s">
        <v>69</v>
      </c>
      <c r="BF1096" s="86">
        <v>3</v>
      </c>
      <c r="BG1096" s="86" t="str">
        <f t="shared" si="103"/>
        <v>65-69|3</v>
      </c>
      <c r="BH1096" s="86">
        <v>1</v>
      </c>
      <c r="BI1096" s="89" t="s">
        <v>41</v>
      </c>
    </row>
    <row r="1097" spans="57:61">
      <c r="BE1097" s="87" t="s">
        <v>69</v>
      </c>
      <c r="BF1097" s="86">
        <v>4</v>
      </c>
      <c r="BG1097" s="86" t="str">
        <f t="shared" si="103"/>
        <v>65-69|4</v>
      </c>
      <c r="BH1097" s="86">
        <v>1</v>
      </c>
      <c r="BI1097" s="89" t="s">
        <v>41</v>
      </c>
    </row>
    <row r="1098" spans="57:61">
      <c r="BE1098" s="87" t="s">
        <v>69</v>
      </c>
      <c r="BF1098" s="86">
        <v>5</v>
      </c>
      <c r="BG1098" s="86" t="str">
        <f t="shared" si="103"/>
        <v>65-69|5</v>
      </c>
      <c r="BH1098" s="86">
        <v>1</v>
      </c>
      <c r="BI1098" s="89" t="s">
        <v>41</v>
      </c>
    </row>
    <row r="1099" spans="57:61">
      <c r="BE1099" s="87" t="s">
        <v>69</v>
      </c>
      <c r="BF1099" s="86">
        <v>6</v>
      </c>
      <c r="BG1099" s="86" t="str">
        <f t="shared" si="103"/>
        <v>65-69|6</v>
      </c>
      <c r="BH1099" s="86">
        <v>1</v>
      </c>
      <c r="BI1099" s="89" t="s">
        <v>41</v>
      </c>
    </row>
    <row r="1100" spans="57:61">
      <c r="BE1100" s="87" t="s">
        <v>69</v>
      </c>
      <c r="BF1100" s="86">
        <v>7</v>
      </c>
      <c r="BG1100" s="86" t="str">
        <f t="shared" si="103"/>
        <v>65-69|7</v>
      </c>
      <c r="BH1100" s="86">
        <v>1</v>
      </c>
      <c r="BI1100" s="89" t="s">
        <v>41</v>
      </c>
    </row>
    <row r="1101" spans="57:61">
      <c r="BE1101" s="87" t="s">
        <v>69</v>
      </c>
      <c r="BF1101" s="86">
        <v>8</v>
      </c>
      <c r="BG1101" s="86" t="str">
        <f t="shared" si="103"/>
        <v>65-69|8</v>
      </c>
      <c r="BH1101" s="86">
        <v>1</v>
      </c>
      <c r="BI1101" s="89" t="s">
        <v>41</v>
      </c>
    </row>
    <row r="1102" spans="57:61">
      <c r="BE1102" s="87" t="s">
        <v>69</v>
      </c>
      <c r="BF1102" s="86">
        <v>9</v>
      </c>
      <c r="BG1102" s="86" t="str">
        <f t="shared" si="103"/>
        <v>65-69|9</v>
      </c>
      <c r="BH1102" s="86">
        <v>1</v>
      </c>
      <c r="BI1102" s="89" t="s">
        <v>41</v>
      </c>
    </row>
    <row r="1103" spans="57:61">
      <c r="BE1103" s="87" t="s">
        <v>69</v>
      </c>
      <c r="BF1103" s="86">
        <v>10</v>
      </c>
      <c r="BG1103" s="86" t="str">
        <f t="shared" si="103"/>
        <v>65-69|10</v>
      </c>
      <c r="BH1103" s="86">
        <v>1</v>
      </c>
      <c r="BI1103" s="89" t="s">
        <v>41</v>
      </c>
    </row>
    <row r="1104" spans="57:61">
      <c r="BE1104" s="87" t="s">
        <v>69</v>
      </c>
      <c r="BF1104" s="86">
        <v>11</v>
      </c>
      <c r="BG1104" s="86" t="str">
        <f t="shared" si="103"/>
        <v>65-69|11</v>
      </c>
      <c r="BH1104" s="86">
        <v>1</v>
      </c>
      <c r="BI1104" s="89" t="s">
        <v>41</v>
      </c>
    </row>
    <row r="1105" spans="57:61">
      <c r="BE1105" s="87" t="s">
        <v>69</v>
      </c>
      <c r="BF1105" s="86">
        <v>12</v>
      </c>
      <c r="BG1105" s="86" t="str">
        <f t="shared" si="103"/>
        <v>65-69|12</v>
      </c>
      <c r="BH1105" s="86">
        <v>1</v>
      </c>
      <c r="BI1105" s="89" t="s">
        <v>41</v>
      </c>
    </row>
    <row r="1106" spans="57:61">
      <c r="BE1106" s="87" t="s">
        <v>69</v>
      </c>
      <c r="BF1106" s="86">
        <v>13</v>
      </c>
      <c r="BG1106" s="86" t="str">
        <f t="shared" si="103"/>
        <v>65-69|13</v>
      </c>
      <c r="BH1106" s="86">
        <v>2</v>
      </c>
      <c r="BI1106" s="89" t="s">
        <v>42</v>
      </c>
    </row>
    <row r="1107" spans="57:61">
      <c r="BE1107" s="87" t="s">
        <v>69</v>
      </c>
      <c r="BF1107" s="86">
        <v>14</v>
      </c>
      <c r="BG1107" s="86" t="str">
        <f t="shared" si="103"/>
        <v>65-69|14</v>
      </c>
      <c r="BH1107" s="86">
        <v>2</v>
      </c>
      <c r="BI1107" s="89" t="s">
        <v>42</v>
      </c>
    </row>
    <row r="1108" spans="57:61">
      <c r="BE1108" s="87" t="s">
        <v>69</v>
      </c>
      <c r="BF1108" s="86">
        <v>15</v>
      </c>
      <c r="BG1108" s="86" t="str">
        <f t="shared" si="103"/>
        <v>65-69|15</v>
      </c>
      <c r="BH1108" s="86">
        <v>2</v>
      </c>
      <c r="BI1108" s="89" t="s">
        <v>42</v>
      </c>
    </row>
    <row r="1109" spans="57:61">
      <c r="BE1109" s="87" t="s">
        <v>69</v>
      </c>
      <c r="BF1109" s="86">
        <v>16</v>
      </c>
      <c r="BG1109" s="86" t="str">
        <f t="shared" si="103"/>
        <v>65-69|16</v>
      </c>
      <c r="BH1109" s="86">
        <v>2</v>
      </c>
      <c r="BI1109" s="89" t="s">
        <v>42</v>
      </c>
    </row>
    <row r="1110" spans="57:61">
      <c r="BE1110" s="87" t="s">
        <v>69</v>
      </c>
      <c r="BF1110" s="86">
        <v>17</v>
      </c>
      <c r="BG1110" s="86" t="str">
        <f t="shared" si="103"/>
        <v>65-69|17</v>
      </c>
      <c r="BH1110" s="86">
        <v>3</v>
      </c>
      <c r="BI1110" s="86" t="s">
        <v>43</v>
      </c>
    </row>
    <row r="1111" spans="57:61">
      <c r="BE1111" s="87" t="s">
        <v>69</v>
      </c>
      <c r="BF1111" s="86">
        <v>18</v>
      </c>
      <c r="BG1111" s="86" t="str">
        <f t="shared" si="103"/>
        <v>65-69|18</v>
      </c>
      <c r="BH1111" s="86">
        <v>3</v>
      </c>
      <c r="BI1111" s="86" t="s">
        <v>43</v>
      </c>
    </row>
    <row r="1112" spans="57:61">
      <c r="BE1112" s="87" t="s">
        <v>69</v>
      </c>
      <c r="BF1112" s="86">
        <v>19</v>
      </c>
      <c r="BG1112" s="86" t="str">
        <f t="shared" si="103"/>
        <v>65-69|19</v>
      </c>
      <c r="BH1112" s="86">
        <v>3</v>
      </c>
      <c r="BI1112" s="86" t="s">
        <v>43</v>
      </c>
    </row>
    <row r="1113" spans="57:61">
      <c r="BE1113" s="87" t="s">
        <v>69</v>
      </c>
      <c r="BF1113" s="86">
        <v>20</v>
      </c>
      <c r="BG1113" s="86" t="str">
        <f t="shared" si="103"/>
        <v>65-69|20</v>
      </c>
      <c r="BH1113" s="86">
        <v>3</v>
      </c>
      <c r="BI1113" s="86" t="s">
        <v>43</v>
      </c>
    </row>
    <row r="1114" spans="57:61">
      <c r="BE1114" s="87" t="s">
        <v>69</v>
      </c>
      <c r="BF1114" s="86">
        <v>21</v>
      </c>
      <c r="BG1114" s="86" t="str">
        <f t="shared" si="103"/>
        <v>65-69|21</v>
      </c>
      <c r="BH1114" s="86">
        <v>4</v>
      </c>
      <c r="BI1114" s="86" t="s">
        <v>44</v>
      </c>
    </row>
    <row r="1115" spans="57:61">
      <c r="BE1115" s="87" t="s">
        <v>69</v>
      </c>
      <c r="BF1115" s="86">
        <v>22</v>
      </c>
      <c r="BG1115" s="86" t="str">
        <f t="shared" si="103"/>
        <v>65-69|22</v>
      </c>
      <c r="BH1115" s="86">
        <v>4</v>
      </c>
      <c r="BI1115" s="86" t="s">
        <v>44</v>
      </c>
    </row>
    <row r="1116" spans="57:61">
      <c r="BE1116" s="87" t="s">
        <v>69</v>
      </c>
      <c r="BF1116" s="86">
        <v>23</v>
      </c>
      <c r="BG1116" s="86" t="str">
        <f t="shared" si="103"/>
        <v>65-69|23</v>
      </c>
      <c r="BH1116" s="86">
        <v>4</v>
      </c>
      <c r="BI1116" s="86" t="s">
        <v>44</v>
      </c>
    </row>
    <row r="1117" spans="57:61">
      <c r="BE1117" s="87" t="s">
        <v>69</v>
      </c>
      <c r="BF1117" s="86">
        <v>24</v>
      </c>
      <c r="BG1117" s="86" t="str">
        <f t="shared" si="103"/>
        <v>65-69|24</v>
      </c>
      <c r="BH1117" s="86">
        <v>4</v>
      </c>
      <c r="BI1117" s="86" t="s">
        <v>44</v>
      </c>
    </row>
    <row r="1118" spans="57:61">
      <c r="BE1118" s="87" t="s">
        <v>69</v>
      </c>
      <c r="BF1118" s="86">
        <v>25</v>
      </c>
      <c r="BG1118" s="86" t="str">
        <f t="shared" si="103"/>
        <v>65-69|25</v>
      </c>
      <c r="BH1118" s="86">
        <v>4</v>
      </c>
      <c r="BI1118" s="89" t="s">
        <v>44</v>
      </c>
    </row>
    <row r="1119" spans="57:61">
      <c r="BE1119" s="87" t="s">
        <v>69</v>
      </c>
      <c r="BF1119" s="86">
        <v>26</v>
      </c>
      <c r="BG1119" s="86" t="str">
        <f t="shared" si="103"/>
        <v>65-69|26</v>
      </c>
      <c r="BH1119" s="86">
        <v>5</v>
      </c>
      <c r="BI1119" s="86" t="s">
        <v>45</v>
      </c>
    </row>
    <row r="1120" spans="57:61">
      <c r="BE1120" s="87" t="s">
        <v>69</v>
      </c>
      <c r="BF1120" s="86">
        <v>27</v>
      </c>
      <c r="BG1120" s="86" t="str">
        <f t="shared" si="103"/>
        <v>65-69|27</v>
      </c>
      <c r="BH1120" s="86">
        <v>5</v>
      </c>
      <c r="BI1120" s="86" t="s">
        <v>45</v>
      </c>
    </row>
    <row r="1121" spans="57:61">
      <c r="BE1121" s="87" t="s">
        <v>69</v>
      </c>
      <c r="BF1121" s="86">
        <v>28</v>
      </c>
      <c r="BG1121" s="86" t="str">
        <f t="shared" si="103"/>
        <v>65-69|28</v>
      </c>
      <c r="BH1121" s="86">
        <v>5</v>
      </c>
      <c r="BI1121" s="86" t="s">
        <v>45</v>
      </c>
    </row>
    <row r="1122" spans="57:61">
      <c r="BE1122" s="87" t="s">
        <v>69</v>
      </c>
      <c r="BF1122" s="86">
        <v>29</v>
      </c>
      <c r="BG1122" s="86" t="str">
        <f t="shared" si="103"/>
        <v>65-69|29</v>
      </c>
      <c r="BH1122" s="86">
        <v>5</v>
      </c>
      <c r="BI1122" s="86" t="s">
        <v>45</v>
      </c>
    </row>
    <row r="1123" spans="57:61">
      <c r="BE1123" s="87" t="s">
        <v>69</v>
      </c>
      <c r="BF1123" s="86">
        <v>30</v>
      </c>
      <c r="BG1123" s="86" t="str">
        <f t="shared" si="103"/>
        <v>65-69|30</v>
      </c>
      <c r="BH1123" s="86">
        <v>5</v>
      </c>
      <c r="BI1123" s="86" t="s">
        <v>45</v>
      </c>
    </row>
    <row r="1124" spans="57:61">
      <c r="BE1124" s="87" t="s">
        <v>69</v>
      </c>
      <c r="BF1124" s="86">
        <v>31</v>
      </c>
      <c r="BG1124" s="86" t="str">
        <f t="shared" si="103"/>
        <v>65-69|31</v>
      </c>
      <c r="BH1124" s="86">
        <v>6</v>
      </c>
      <c r="BI1124" s="89" t="s">
        <v>46</v>
      </c>
    </row>
    <row r="1125" spans="57:61">
      <c r="BE1125" s="87" t="s">
        <v>69</v>
      </c>
      <c r="BF1125" s="86">
        <v>32</v>
      </c>
      <c r="BG1125" s="86" t="str">
        <f t="shared" si="103"/>
        <v>65-69|32</v>
      </c>
      <c r="BH1125" s="86">
        <v>6</v>
      </c>
      <c r="BI1125" s="89" t="s">
        <v>46</v>
      </c>
    </row>
    <row r="1126" spans="57:61">
      <c r="BE1126" s="87" t="s">
        <v>69</v>
      </c>
      <c r="BF1126" s="86">
        <v>33</v>
      </c>
      <c r="BG1126" s="86" t="str">
        <f t="shared" si="103"/>
        <v>65-69|33</v>
      </c>
      <c r="BH1126" s="86">
        <v>6</v>
      </c>
      <c r="BI1126" s="89" t="s">
        <v>46</v>
      </c>
    </row>
    <row r="1127" spans="57:61">
      <c r="BE1127" s="87" t="s">
        <v>69</v>
      </c>
      <c r="BF1127" s="86">
        <v>34</v>
      </c>
      <c r="BG1127" s="86" t="str">
        <f t="shared" si="103"/>
        <v>65-69|34</v>
      </c>
      <c r="BH1127" s="86">
        <v>6</v>
      </c>
      <c r="BI1127" s="89" t="s">
        <v>46</v>
      </c>
    </row>
    <row r="1128" spans="57:61">
      <c r="BE1128" s="87" t="s">
        <v>69</v>
      </c>
      <c r="BF1128" s="86">
        <v>35</v>
      </c>
      <c r="BG1128" s="86" t="str">
        <f t="shared" si="103"/>
        <v>65-69|35</v>
      </c>
      <c r="BH1128" s="86">
        <v>6</v>
      </c>
      <c r="BI1128" s="89" t="s">
        <v>46</v>
      </c>
    </row>
    <row r="1129" spans="57:61">
      <c r="BE1129" s="87" t="s">
        <v>69</v>
      </c>
      <c r="BF1129" s="86">
        <v>36</v>
      </c>
      <c r="BG1129" s="86" t="str">
        <f t="shared" si="103"/>
        <v>65-69|36</v>
      </c>
      <c r="BH1129" s="86">
        <v>7</v>
      </c>
      <c r="BI1129" s="86" t="s">
        <v>47</v>
      </c>
    </row>
    <row r="1130" spans="57:61">
      <c r="BE1130" s="87" t="s">
        <v>69</v>
      </c>
      <c r="BF1130" s="86">
        <v>37</v>
      </c>
      <c r="BG1130" s="86" t="str">
        <f t="shared" si="103"/>
        <v>65-69|37</v>
      </c>
      <c r="BH1130" s="86">
        <v>7</v>
      </c>
      <c r="BI1130" s="86" t="s">
        <v>47</v>
      </c>
    </row>
    <row r="1131" spans="57:61">
      <c r="BE1131" s="87" t="s">
        <v>69</v>
      </c>
      <c r="BF1131" s="86">
        <v>38</v>
      </c>
      <c r="BG1131" s="86" t="str">
        <f t="shared" si="103"/>
        <v>65-69|38</v>
      </c>
      <c r="BH1131" s="86">
        <v>7</v>
      </c>
      <c r="BI1131" s="86" t="s">
        <v>47</v>
      </c>
    </row>
    <row r="1132" spans="57:61">
      <c r="BE1132" s="87" t="s">
        <v>69</v>
      </c>
      <c r="BF1132" s="86">
        <v>39</v>
      </c>
      <c r="BG1132" s="86" t="str">
        <f t="shared" si="103"/>
        <v>65-69|39</v>
      </c>
      <c r="BH1132" s="86">
        <v>7</v>
      </c>
      <c r="BI1132" s="86" t="s">
        <v>47</v>
      </c>
    </row>
    <row r="1133" spans="57:61">
      <c r="BE1133" s="87" t="s">
        <v>69</v>
      </c>
      <c r="BF1133" s="86">
        <v>40</v>
      </c>
      <c r="BG1133" s="86" t="str">
        <f t="shared" si="103"/>
        <v>65-69|40</v>
      </c>
      <c r="BH1133" s="86">
        <v>7</v>
      </c>
      <c r="BI1133" s="86" t="s">
        <v>47</v>
      </c>
    </row>
    <row r="1134" spans="57:61">
      <c r="BE1134" s="87" t="s">
        <v>69</v>
      </c>
      <c r="BF1134" s="86">
        <v>41</v>
      </c>
      <c r="BG1134" s="86" t="str">
        <f t="shared" si="103"/>
        <v>65-69|41</v>
      </c>
      <c r="BH1134" s="86">
        <v>7</v>
      </c>
      <c r="BI1134" s="86" t="s">
        <v>47</v>
      </c>
    </row>
    <row r="1135" spans="57:61">
      <c r="BE1135" s="87" t="s">
        <v>69</v>
      </c>
      <c r="BF1135" s="86">
        <v>42</v>
      </c>
      <c r="BG1135" s="86" t="str">
        <f t="shared" si="103"/>
        <v>65-69|42</v>
      </c>
      <c r="BH1135" s="86">
        <v>8</v>
      </c>
      <c r="BI1135" s="89" t="s">
        <v>48</v>
      </c>
    </row>
    <row r="1136" spans="57:61">
      <c r="BE1136" s="87" t="s">
        <v>69</v>
      </c>
      <c r="BF1136" s="86">
        <v>43</v>
      </c>
      <c r="BG1136" s="86" t="str">
        <f t="shared" si="103"/>
        <v>65-69|43</v>
      </c>
      <c r="BH1136" s="86">
        <v>8</v>
      </c>
      <c r="BI1136" s="89" t="s">
        <v>48</v>
      </c>
    </row>
    <row r="1137" spans="57:61">
      <c r="BE1137" s="87" t="s">
        <v>69</v>
      </c>
      <c r="BF1137" s="86">
        <v>44</v>
      </c>
      <c r="BG1137" s="86" t="str">
        <f t="shared" si="103"/>
        <v>65-69|44</v>
      </c>
      <c r="BH1137" s="86">
        <v>8</v>
      </c>
      <c r="BI1137" s="89" t="s">
        <v>48</v>
      </c>
    </row>
    <row r="1138" spans="57:61">
      <c r="BE1138" s="87" t="s">
        <v>69</v>
      </c>
      <c r="BF1138" s="86">
        <v>45</v>
      </c>
      <c r="BG1138" s="86" t="str">
        <f t="shared" si="103"/>
        <v>65-69|45</v>
      </c>
      <c r="BH1138" s="86">
        <v>8</v>
      </c>
      <c r="BI1138" s="89" t="s">
        <v>48</v>
      </c>
    </row>
    <row r="1139" spans="57:61">
      <c r="BE1139" s="87" t="s">
        <v>69</v>
      </c>
      <c r="BF1139" s="86">
        <v>46</v>
      </c>
      <c r="BG1139" s="86" t="str">
        <f t="shared" si="103"/>
        <v>65-69|46</v>
      </c>
      <c r="BH1139" s="86">
        <v>8</v>
      </c>
      <c r="BI1139" s="89" t="s">
        <v>48</v>
      </c>
    </row>
    <row r="1140" spans="57:61">
      <c r="BE1140" s="87" t="s">
        <v>69</v>
      </c>
      <c r="BF1140" s="86">
        <v>47</v>
      </c>
      <c r="BG1140" s="86" t="str">
        <f t="shared" si="103"/>
        <v>65-69|47</v>
      </c>
      <c r="BH1140" s="86">
        <v>9</v>
      </c>
      <c r="BI1140" s="89" t="s">
        <v>49</v>
      </c>
    </row>
    <row r="1141" spans="57:61">
      <c r="BE1141" s="87" t="s">
        <v>69</v>
      </c>
      <c r="BF1141" s="86">
        <v>48</v>
      </c>
      <c r="BG1141" s="86" t="str">
        <f t="shared" si="103"/>
        <v>65-69|48</v>
      </c>
      <c r="BH1141" s="86">
        <v>9</v>
      </c>
      <c r="BI1141" s="89" t="s">
        <v>49</v>
      </c>
    </row>
    <row r="1142" spans="57:61">
      <c r="BE1142" s="87" t="s">
        <v>69</v>
      </c>
      <c r="BF1142" s="86">
        <v>49</v>
      </c>
      <c r="BG1142" s="86" t="str">
        <f t="shared" si="103"/>
        <v>65-69|49</v>
      </c>
      <c r="BH1142" s="86">
        <v>9</v>
      </c>
      <c r="BI1142" s="89" t="s">
        <v>49</v>
      </c>
    </row>
    <row r="1143" spans="57:61">
      <c r="BE1143" s="87" t="s">
        <v>69</v>
      </c>
      <c r="BF1143" s="86">
        <v>50</v>
      </c>
      <c r="BG1143" s="86" t="str">
        <f t="shared" si="103"/>
        <v>65-69|50</v>
      </c>
      <c r="BH1143" s="86">
        <v>9</v>
      </c>
      <c r="BI1143" s="89" t="s">
        <v>49</v>
      </c>
    </row>
    <row r="1144" spans="57:61">
      <c r="BE1144" s="87" t="s">
        <v>69</v>
      </c>
      <c r="BF1144" s="86">
        <v>51</v>
      </c>
      <c r="BG1144" s="86" t="str">
        <f t="shared" si="103"/>
        <v>65-69|51</v>
      </c>
      <c r="BH1144" s="86">
        <v>9</v>
      </c>
      <c r="BI1144" s="89" t="s">
        <v>49</v>
      </c>
    </row>
    <row r="1145" spans="57:61">
      <c r="BE1145" s="87" t="s">
        <v>69</v>
      </c>
      <c r="BF1145" s="86">
        <v>52</v>
      </c>
      <c r="BG1145" s="86" t="str">
        <f t="shared" si="103"/>
        <v>65-69|52</v>
      </c>
      <c r="BH1145" s="86">
        <v>10</v>
      </c>
      <c r="BI1145" s="86" t="s">
        <v>50</v>
      </c>
    </row>
    <row r="1146" spans="57:61">
      <c r="BE1146" s="87" t="s">
        <v>69</v>
      </c>
      <c r="BF1146" s="86">
        <v>53</v>
      </c>
      <c r="BG1146" s="86" t="str">
        <f t="shared" si="103"/>
        <v>65-69|53</v>
      </c>
      <c r="BH1146" s="86">
        <v>10</v>
      </c>
      <c r="BI1146" s="86" t="s">
        <v>50</v>
      </c>
    </row>
    <row r="1147" spans="57:61">
      <c r="BE1147" s="87" t="s">
        <v>69</v>
      </c>
      <c r="BF1147" s="86">
        <v>54</v>
      </c>
      <c r="BG1147" s="86" t="str">
        <f t="shared" si="103"/>
        <v>65-69|54</v>
      </c>
      <c r="BH1147" s="86">
        <v>10</v>
      </c>
      <c r="BI1147" s="86" t="s">
        <v>50</v>
      </c>
    </row>
    <row r="1148" spans="57:61">
      <c r="BE1148" s="87" t="s">
        <v>69</v>
      </c>
      <c r="BF1148" s="86">
        <v>55</v>
      </c>
      <c r="BG1148" s="86" t="str">
        <f t="shared" si="103"/>
        <v>65-69|55</v>
      </c>
      <c r="BH1148" s="86">
        <v>10</v>
      </c>
      <c r="BI1148" s="86" t="s">
        <v>50</v>
      </c>
    </row>
    <row r="1149" spans="57:61">
      <c r="BE1149" s="87" t="s">
        <v>69</v>
      </c>
      <c r="BF1149" s="86">
        <v>56</v>
      </c>
      <c r="BG1149" s="86" t="str">
        <f t="shared" si="103"/>
        <v>65-69|56</v>
      </c>
      <c r="BH1149" s="86">
        <v>10</v>
      </c>
      <c r="BI1149" s="86" t="s">
        <v>50</v>
      </c>
    </row>
    <row r="1150" spans="57:61">
      <c r="BE1150" s="87" t="s">
        <v>69</v>
      </c>
      <c r="BF1150" s="86">
        <v>57</v>
      </c>
      <c r="BG1150" s="86" t="str">
        <f t="shared" si="103"/>
        <v>65-69|57</v>
      </c>
      <c r="BH1150" s="86">
        <v>11</v>
      </c>
      <c r="BI1150" s="86" t="s">
        <v>51</v>
      </c>
    </row>
    <row r="1151" spans="57:61">
      <c r="BE1151" s="87" t="s">
        <v>69</v>
      </c>
      <c r="BF1151" s="86">
        <v>58</v>
      </c>
      <c r="BG1151" s="86" t="str">
        <f t="shared" si="103"/>
        <v>65-69|58</v>
      </c>
      <c r="BH1151" s="86">
        <v>11</v>
      </c>
      <c r="BI1151" s="86" t="s">
        <v>51</v>
      </c>
    </row>
    <row r="1152" spans="57:61">
      <c r="BE1152" s="87" t="s">
        <v>69</v>
      </c>
      <c r="BF1152" s="86">
        <v>59</v>
      </c>
      <c r="BG1152" s="86" t="str">
        <f t="shared" si="103"/>
        <v>65-69|59</v>
      </c>
      <c r="BH1152" s="86">
        <v>11</v>
      </c>
      <c r="BI1152" s="86" t="s">
        <v>51</v>
      </c>
    </row>
    <row r="1153" spans="57:61">
      <c r="BE1153" s="87" t="s">
        <v>69</v>
      </c>
      <c r="BF1153" s="86">
        <v>60</v>
      </c>
      <c r="BG1153" s="86" t="str">
        <f t="shared" si="103"/>
        <v>65-69|60</v>
      </c>
      <c r="BH1153" s="86">
        <v>11</v>
      </c>
      <c r="BI1153" s="86" t="s">
        <v>51</v>
      </c>
    </row>
    <row r="1154" spans="57:61">
      <c r="BE1154" s="87" t="s">
        <v>69</v>
      </c>
      <c r="BF1154" s="86">
        <v>61</v>
      </c>
      <c r="BG1154" s="86" t="str">
        <f t="shared" si="103"/>
        <v>65-69|61</v>
      </c>
      <c r="BH1154" s="86">
        <v>11</v>
      </c>
      <c r="BI1154" s="86" t="s">
        <v>51</v>
      </c>
    </row>
    <row r="1155" spans="57:61">
      <c r="BE1155" s="87" t="s">
        <v>69</v>
      </c>
      <c r="BF1155" s="86">
        <v>62</v>
      </c>
      <c r="BG1155" s="86" t="str">
        <f t="shared" si="103"/>
        <v>65-69|62</v>
      </c>
      <c r="BH1155" s="86">
        <v>11</v>
      </c>
      <c r="BI1155" s="86" t="s">
        <v>51</v>
      </c>
    </row>
    <row r="1156" spans="57:61">
      <c r="BE1156" s="87" t="s">
        <v>69</v>
      </c>
      <c r="BF1156" s="86">
        <v>63</v>
      </c>
      <c r="BG1156" s="86" t="str">
        <f t="shared" si="103"/>
        <v>65-69|63</v>
      </c>
      <c r="BH1156" s="86">
        <v>12</v>
      </c>
      <c r="BI1156" s="86" t="s">
        <v>52</v>
      </c>
    </row>
    <row r="1157" spans="57:61">
      <c r="BE1157" s="87" t="s">
        <v>69</v>
      </c>
      <c r="BF1157" s="86">
        <v>64</v>
      </c>
      <c r="BG1157" s="86" t="str">
        <f t="shared" si="103"/>
        <v>65-69|64</v>
      </c>
      <c r="BH1157" s="86">
        <v>12</v>
      </c>
      <c r="BI1157" s="86" t="s">
        <v>52</v>
      </c>
    </row>
    <row r="1158" spans="57:61">
      <c r="BE1158" s="87" t="s">
        <v>69</v>
      </c>
      <c r="BF1158" s="86">
        <v>65</v>
      </c>
      <c r="BG1158" s="86" t="str">
        <f t="shared" ref="BG1158:BG1221" si="104">BE1158&amp;"|"&amp;BF1158</f>
        <v>65-69|65</v>
      </c>
      <c r="BH1158" s="86">
        <v>12</v>
      </c>
      <c r="BI1158" s="86" t="s">
        <v>52</v>
      </c>
    </row>
    <row r="1159" spans="57:61">
      <c r="BE1159" s="87" t="s">
        <v>69</v>
      </c>
      <c r="BF1159" s="86">
        <v>66</v>
      </c>
      <c r="BG1159" s="86" t="str">
        <f t="shared" si="104"/>
        <v>65-69|66</v>
      </c>
      <c r="BH1159" s="86">
        <v>12</v>
      </c>
      <c r="BI1159" s="86" t="s">
        <v>52</v>
      </c>
    </row>
    <row r="1160" spans="57:61">
      <c r="BE1160" s="87" t="s">
        <v>69</v>
      </c>
      <c r="BF1160" s="86">
        <v>67</v>
      </c>
      <c r="BG1160" s="86" t="str">
        <f t="shared" si="104"/>
        <v>65-69|67</v>
      </c>
      <c r="BH1160" s="86">
        <v>13</v>
      </c>
      <c r="BI1160" s="89" t="s">
        <v>53</v>
      </c>
    </row>
    <row r="1161" spans="57:61">
      <c r="BE1161" s="87" t="s">
        <v>69</v>
      </c>
      <c r="BF1161" s="86">
        <v>68</v>
      </c>
      <c r="BG1161" s="86" t="str">
        <f t="shared" si="104"/>
        <v>65-69|68</v>
      </c>
      <c r="BH1161" s="86">
        <v>13</v>
      </c>
      <c r="BI1161" s="89" t="s">
        <v>53</v>
      </c>
    </row>
    <row r="1162" spans="57:61">
      <c r="BE1162" s="87" t="s">
        <v>69</v>
      </c>
      <c r="BF1162" s="86">
        <v>69</v>
      </c>
      <c r="BG1162" s="86" t="str">
        <f t="shared" si="104"/>
        <v>65-69|69</v>
      </c>
      <c r="BH1162" s="86">
        <v>13</v>
      </c>
      <c r="BI1162" s="89" t="s">
        <v>53</v>
      </c>
    </row>
    <row r="1163" spans="57:61">
      <c r="BE1163" s="87" t="s">
        <v>69</v>
      </c>
      <c r="BF1163" s="86">
        <v>70</v>
      </c>
      <c r="BG1163" s="86" t="str">
        <f t="shared" si="104"/>
        <v>65-69|70</v>
      </c>
      <c r="BH1163" s="86">
        <v>13</v>
      </c>
      <c r="BI1163" s="89" t="s">
        <v>53</v>
      </c>
    </row>
    <row r="1164" spans="57:61">
      <c r="BE1164" s="87" t="s">
        <v>69</v>
      </c>
      <c r="BF1164" s="86">
        <v>71</v>
      </c>
      <c r="BG1164" s="86" t="str">
        <f t="shared" si="104"/>
        <v>65-69|71</v>
      </c>
      <c r="BH1164" s="86">
        <v>13</v>
      </c>
      <c r="BI1164" s="89" t="s">
        <v>53</v>
      </c>
    </row>
    <row r="1165" spans="57:61">
      <c r="BE1165" s="87" t="s">
        <v>69</v>
      </c>
      <c r="BF1165" s="86">
        <v>72</v>
      </c>
      <c r="BG1165" s="86" t="str">
        <f t="shared" si="104"/>
        <v>65-69|72</v>
      </c>
      <c r="BH1165" s="86">
        <v>13</v>
      </c>
      <c r="BI1165" s="89" t="s">
        <v>53</v>
      </c>
    </row>
    <row r="1166" spans="57:61">
      <c r="BE1166" s="87" t="s">
        <v>69</v>
      </c>
      <c r="BF1166" s="86">
        <v>73</v>
      </c>
      <c r="BG1166" s="86" t="str">
        <f t="shared" si="104"/>
        <v>65-69|73</v>
      </c>
      <c r="BH1166" s="86">
        <v>14</v>
      </c>
      <c r="BI1166" s="89" t="s">
        <v>54</v>
      </c>
    </row>
    <row r="1167" spans="57:61">
      <c r="BE1167" s="87" t="s">
        <v>69</v>
      </c>
      <c r="BF1167" s="86">
        <v>74</v>
      </c>
      <c r="BG1167" s="86" t="str">
        <f t="shared" si="104"/>
        <v>65-69|74</v>
      </c>
      <c r="BH1167" s="86">
        <v>14</v>
      </c>
      <c r="BI1167" s="89" t="s">
        <v>54</v>
      </c>
    </row>
    <row r="1168" spans="57:61">
      <c r="BE1168" s="87" t="s">
        <v>69</v>
      </c>
      <c r="BF1168" s="86">
        <v>75</v>
      </c>
      <c r="BG1168" s="86" t="str">
        <f t="shared" si="104"/>
        <v>65-69|75</v>
      </c>
      <c r="BH1168" s="86">
        <v>14</v>
      </c>
      <c r="BI1168" s="89" t="s">
        <v>54</v>
      </c>
    </row>
    <row r="1169" spans="57:61">
      <c r="BE1169" s="87" t="s">
        <v>69</v>
      </c>
      <c r="BF1169" s="86">
        <v>76</v>
      </c>
      <c r="BG1169" s="86" t="str">
        <f t="shared" si="104"/>
        <v>65-69|76</v>
      </c>
      <c r="BH1169" s="86">
        <v>14</v>
      </c>
      <c r="BI1169" s="89" t="s">
        <v>54</v>
      </c>
    </row>
    <row r="1170" spans="57:61">
      <c r="BE1170" s="87" t="s">
        <v>69</v>
      </c>
      <c r="BF1170" s="86">
        <v>77</v>
      </c>
      <c r="BG1170" s="86" t="str">
        <f t="shared" si="104"/>
        <v>65-69|77</v>
      </c>
      <c r="BH1170" s="86">
        <v>14</v>
      </c>
      <c r="BI1170" s="89" t="s">
        <v>54</v>
      </c>
    </row>
    <row r="1171" spans="57:61">
      <c r="BE1171" s="87" t="s">
        <v>69</v>
      </c>
      <c r="BF1171" s="86">
        <v>78</v>
      </c>
      <c r="BG1171" s="86" t="str">
        <f t="shared" si="104"/>
        <v>65-69|78</v>
      </c>
      <c r="BH1171" s="86">
        <v>14</v>
      </c>
      <c r="BI1171" s="89" t="s">
        <v>54</v>
      </c>
    </row>
    <row r="1172" spans="57:61">
      <c r="BE1172" s="87" t="s">
        <v>69</v>
      </c>
      <c r="BF1172" s="86">
        <v>79</v>
      </c>
      <c r="BG1172" s="86" t="str">
        <f t="shared" si="104"/>
        <v>65-69|79</v>
      </c>
      <c r="BH1172" s="86">
        <v>15</v>
      </c>
      <c r="BI1172" s="89" t="s">
        <v>55</v>
      </c>
    </row>
    <row r="1173" spans="57:61">
      <c r="BE1173" s="87" t="s">
        <v>69</v>
      </c>
      <c r="BF1173" s="86">
        <v>80</v>
      </c>
      <c r="BG1173" s="86" t="str">
        <f t="shared" si="104"/>
        <v>65-69|80</v>
      </c>
      <c r="BH1173" s="86">
        <v>15</v>
      </c>
      <c r="BI1173" s="89" t="s">
        <v>55</v>
      </c>
    </row>
    <row r="1174" spans="57:61">
      <c r="BE1174" s="87" t="s">
        <v>69</v>
      </c>
      <c r="BF1174" s="86">
        <v>81</v>
      </c>
      <c r="BG1174" s="86" t="str">
        <f t="shared" si="104"/>
        <v>65-69|81</v>
      </c>
      <c r="BH1174" s="86">
        <v>15</v>
      </c>
      <c r="BI1174" s="89" t="s">
        <v>55</v>
      </c>
    </row>
    <row r="1175" spans="57:61">
      <c r="BE1175" s="87" t="s">
        <v>69</v>
      </c>
      <c r="BF1175" s="86">
        <v>82</v>
      </c>
      <c r="BG1175" s="86" t="str">
        <f t="shared" si="104"/>
        <v>65-69|82</v>
      </c>
      <c r="BH1175" s="86">
        <v>15</v>
      </c>
      <c r="BI1175" s="89" t="s">
        <v>55</v>
      </c>
    </row>
    <row r="1176" spans="57:61">
      <c r="BE1176" s="87" t="s">
        <v>69</v>
      </c>
      <c r="BF1176" s="86">
        <v>83</v>
      </c>
      <c r="BG1176" s="86" t="str">
        <f t="shared" si="104"/>
        <v>65-69|83</v>
      </c>
      <c r="BH1176" s="86">
        <v>15</v>
      </c>
      <c r="BI1176" s="89" t="s">
        <v>55</v>
      </c>
    </row>
    <row r="1177" spans="57:61">
      <c r="BE1177" s="87" t="s">
        <v>69</v>
      </c>
      <c r="BF1177" s="86">
        <v>84</v>
      </c>
      <c r="BG1177" s="86" t="str">
        <f t="shared" si="104"/>
        <v>65-69|84</v>
      </c>
      <c r="BH1177" s="86">
        <v>16</v>
      </c>
      <c r="BI1177" s="86" t="s">
        <v>56</v>
      </c>
    </row>
    <row r="1178" spans="57:61">
      <c r="BE1178" s="87" t="s">
        <v>69</v>
      </c>
      <c r="BF1178" s="86">
        <v>85</v>
      </c>
      <c r="BG1178" s="86" t="str">
        <f t="shared" si="104"/>
        <v>65-69|85</v>
      </c>
      <c r="BH1178" s="86">
        <v>16</v>
      </c>
      <c r="BI1178" s="86" t="s">
        <v>56</v>
      </c>
    </row>
    <row r="1179" spans="57:61">
      <c r="BE1179" s="87" t="s">
        <v>69</v>
      </c>
      <c r="BF1179" s="86">
        <v>86</v>
      </c>
      <c r="BG1179" s="86" t="str">
        <f t="shared" si="104"/>
        <v>65-69|86</v>
      </c>
      <c r="BH1179" s="86">
        <v>16</v>
      </c>
      <c r="BI1179" s="86" t="s">
        <v>56</v>
      </c>
    </row>
    <row r="1180" spans="57:61">
      <c r="BE1180" s="87" t="s">
        <v>69</v>
      </c>
      <c r="BF1180" s="86">
        <v>87</v>
      </c>
      <c r="BG1180" s="86" t="str">
        <f t="shared" si="104"/>
        <v>65-69|87</v>
      </c>
      <c r="BH1180" s="86">
        <v>16</v>
      </c>
      <c r="BI1180" s="86" t="s">
        <v>56</v>
      </c>
    </row>
    <row r="1181" spans="57:61">
      <c r="BE1181" s="87" t="s">
        <v>69</v>
      </c>
      <c r="BF1181" s="86">
        <v>88</v>
      </c>
      <c r="BG1181" s="86" t="str">
        <f t="shared" si="104"/>
        <v>65-69|88</v>
      </c>
      <c r="BH1181" s="86">
        <v>17</v>
      </c>
      <c r="BI1181" s="86" t="s">
        <v>57</v>
      </c>
    </row>
    <row r="1182" spans="57:61">
      <c r="BE1182" s="87" t="s">
        <v>69</v>
      </c>
      <c r="BF1182" s="86">
        <v>89</v>
      </c>
      <c r="BG1182" s="86" t="str">
        <f t="shared" si="104"/>
        <v>65-69|89</v>
      </c>
      <c r="BH1182" s="86">
        <v>17</v>
      </c>
      <c r="BI1182" s="86" t="s">
        <v>57</v>
      </c>
    </row>
    <row r="1183" spans="57:61">
      <c r="BE1183" s="87" t="s">
        <v>69</v>
      </c>
      <c r="BF1183" s="86">
        <v>90</v>
      </c>
      <c r="BG1183" s="86" t="str">
        <f t="shared" si="104"/>
        <v>65-69|90</v>
      </c>
      <c r="BH1183" s="86">
        <v>17</v>
      </c>
      <c r="BI1183" s="86" t="s">
        <v>57</v>
      </c>
    </row>
    <row r="1184" spans="57:61">
      <c r="BE1184" s="87" t="s">
        <v>69</v>
      </c>
      <c r="BF1184" s="86">
        <v>91</v>
      </c>
      <c r="BG1184" s="86" t="str">
        <f t="shared" si="104"/>
        <v>65-69|91</v>
      </c>
      <c r="BH1184" s="86">
        <v>17</v>
      </c>
      <c r="BI1184" s="86" t="s">
        <v>57</v>
      </c>
    </row>
    <row r="1185" spans="57:61">
      <c r="BE1185" s="87" t="s">
        <v>69</v>
      </c>
      <c r="BF1185" s="86">
        <v>92</v>
      </c>
      <c r="BG1185" s="86" t="str">
        <f t="shared" si="104"/>
        <v>65-69|92</v>
      </c>
      <c r="BH1185" s="86">
        <v>17</v>
      </c>
      <c r="BI1185" s="86" t="s">
        <v>57</v>
      </c>
    </row>
    <row r="1186" spans="57:61">
      <c r="BE1186" s="87" t="s">
        <v>69</v>
      </c>
      <c r="BF1186" s="86">
        <v>93</v>
      </c>
      <c r="BG1186" s="86" t="str">
        <f t="shared" si="104"/>
        <v>65-69|93</v>
      </c>
      <c r="BH1186" s="86">
        <v>18</v>
      </c>
      <c r="BI1186" s="86" t="s">
        <v>58</v>
      </c>
    </row>
    <row r="1187" spans="57:61">
      <c r="BE1187" s="87" t="s">
        <v>69</v>
      </c>
      <c r="BF1187" s="86">
        <v>94</v>
      </c>
      <c r="BG1187" s="86" t="str">
        <f t="shared" si="104"/>
        <v>65-69|94</v>
      </c>
      <c r="BH1187" s="86">
        <v>18</v>
      </c>
      <c r="BI1187" s="86" t="s">
        <v>58</v>
      </c>
    </row>
    <row r="1188" spans="57:61">
      <c r="BE1188" s="87" t="s">
        <v>69</v>
      </c>
      <c r="BF1188" s="86">
        <v>95</v>
      </c>
      <c r="BG1188" s="86" t="str">
        <f t="shared" si="104"/>
        <v>65-69|95</v>
      </c>
      <c r="BH1188" s="86">
        <v>18</v>
      </c>
      <c r="BI1188" s="86" t="s">
        <v>58</v>
      </c>
    </row>
    <row r="1189" spans="57:61">
      <c r="BE1189" s="87" t="s">
        <v>69</v>
      </c>
      <c r="BF1189" s="86">
        <v>96</v>
      </c>
      <c r="BG1189" s="86" t="str">
        <f t="shared" si="104"/>
        <v>65-69|96</v>
      </c>
      <c r="BH1189" s="86">
        <v>18</v>
      </c>
      <c r="BI1189" s="86" t="s">
        <v>58</v>
      </c>
    </row>
    <row r="1190" spans="57:61">
      <c r="BE1190" s="87" t="s">
        <v>69</v>
      </c>
      <c r="BF1190" s="86">
        <v>97</v>
      </c>
      <c r="BG1190" s="86" t="str">
        <f t="shared" si="104"/>
        <v>65-69|97</v>
      </c>
      <c r="BH1190" s="86">
        <v>18</v>
      </c>
      <c r="BI1190" s="86" t="s">
        <v>58</v>
      </c>
    </row>
    <row r="1191" spans="57:61">
      <c r="BE1191" s="87" t="s">
        <v>69</v>
      </c>
      <c r="BF1191" s="86">
        <v>98</v>
      </c>
      <c r="BG1191" s="86" t="str">
        <f t="shared" si="104"/>
        <v>65-69|98</v>
      </c>
      <c r="BH1191" s="86">
        <v>19</v>
      </c>
      <c r="BI1191" s="89" t="s">
        <v>59</v>
      </c>
    </row>
    <row r="1192" spans="57:61">
      <c r="BE1192" s="87" t="s">
        <v>69</v>
      </c>
      <c r="BF1192" s="86">
        <v>99</v>
      </c>
      <c r="BG1192" s="86" t="str">
        <f t="shared" si="104"/>
        <v>65-69|99</v>
      </c>
      <c r="BH1192" s="86">
        <v>19</v>
      </c>
      <c r="BI1192" s="89" t="s">
        <v>59</v>
      </c>
    </row>
    <row r="1193" spans="57:61">
      <c r="BE1193" s="87" t="s">
        <v>69</v>
      </c>
      <c r="BF1193" s="86">
        <v>100</v>
      </c>
      <c r="BG1193" s="86" t="str">
        <f t="shared" si="104"/>
        <v>65-69|100</v>
      </c>
      <c r="BH1193" s="86">
        <v>19</v>
      </c>
      <c r="BI1193" s="89" t="s">
        <v>59</v>
      </c>
    </row>
    <row r="1194" spans="57:61">
      <c r="BE1194" s="87" t="s">
        <v>69</v>
      </c>
      <c r="BF1194" s="86">
        <v>101</v>
      </c>
      <c r="BG1194" s="86" t="str">
        <f t="shared" si="104"/>
        <v>65-69|101</v>
      </c>
      <c r="BH1194" s="86">
        <v>19</v>
      </c>
      <c r="BI1194" s="89" t="s">
        <v>59</v>
      </c>
    </row>
    <row r="1195" spans="57:61">
      <c r="BE1195" s="87" t="s">
        <v>69</v>
      </c>
      <c r="BF1195" s="86">
        <v>102</v>
      </c>
      <c r="BG1195" s="86" t="str">
        <f t="shared" si="104"/>
        <v>65-69|102</v>
      </c>
      <c r="BH1195" s="86">
        <v>19</v>
      </c>
      <c r="BI1195" s="89" t="s">
        <v>59</v>
      </c>
    </row>
    <row r="1196" spans="57:61">
      <c r="BE1196" s="87" t="s">
        <v>69</v>
      </c>
      <c r="BF1196" s="86">
        <v>103</v>
      </c>
      <c r="BG1196" s="86" t="str">
        <f t="shared" si="104"/>
        <v>65-69|103</v>
      </c>
      <c r="BH1196" s="86">
        <v>19</v>
      </c>
      <c r="BI1196" s="89" t="s">
        <v>59</v>
      </c>
    </row>
    <row r="1197" spans="57:61">
      <c r="BE1197" s="87" t="s">
        <v>69</v>
      </c>
      <c r="BF1197" s="86">
        <v>104</v>
      </c>
      <c r="BG1197" s="86" t="str">
        <f t="shared" si="104"/>
        <v>65-69|104</v>
      </c>
      <c r="BH1197" s="86">
        <v>19</v>
      </c>
      <c r="BI1197" s="89" t="s">
        <v>59</v>
      </c>
    </row>
    <row r="1198" spans="57:61">
      <c r="BE1198" s="87" t="s">
        <v>69</v>
      </c>
      <c r="BF1198" s="86">
        <v>105</v>
      </c>
      <c r="BG1198" s="86" t="str">
        <f t="shared" si="104"/>
        <v>65-69|105</v>
      </c>
      <c r="BH1198" s="86">
        <v>19</v>
      </c>
      <c r="BI1198" s="89" t="s">
        <v>59</v>
      </c>
    </row>
    <row r="1199" spans="57:61">
      <c r="BE1199" s="87" t="s">
        <v>69</v>
      </c>
      <c r="BF1199" s="86">
        <v>106</v>
      </c>
      <c r="BG1199" s="86" t="str">
        <f t="shared" si="104"/>
        <v>65-69|106</v>
      </c>
      <c r="BH1199" s="86">
        <v>19</v>
      </c>
      <c r="BI1199" s="89" t="s">
        <v>59</v>
      </c>
    </row>
    <row r="1200" spans="57:61">
      <c r="BE1200" s="87" t="s">
        <v>69</v>
      </c>
      <c r="BF1200" s="86">
        <v>107</v>
      </c>
      <c r="BG1200" s="86" t="str">
        <f t="shared" si="104"/>
        <v>65-69|107</v>
      </c>
      <c r="BH1200" s="86">
        <v>19</v>
      </c>
      <c r="BI1200" s="89" t="s">
        <v>59</v>
      </c>
    </row>
    <row r="1201" spans="57:61">
      <c r="BE1201" s="87" t="s">
        <v>69</v>
      </c>
      <c r="BF1201" s="86">
        <v>108</v>
      </c>
      <c r="BG1201" s="86" t="str">
        <f t="shared" si="104"/>
        <v>65-69|108</v>
      </c>
      <c r="BH1201" s="86">
        <v>19</v>
      </c>
      <c r="BI1201" s="89" t="s">
        <v>59</v>
      </c>
    </row>
    <row r="1202" spans="57:61">
      <c r="BE1202" s="87" t="s">
        <v>69</v>
      </c>
      <c r="BF1202" s="86">
        <v>109</v>
      </c>
      <c r="BG1202" s="86" t="str">
        <f t="shared" si="104"/>
        <v>65-69|109</v>
      </c>
      <c r="BH1202" s="86">
        <v>19</v>
      </c>
      <c r="BI1202" s="89" t="s">
        <v>59</v>
      </c>
    </row>
    <row r="1203" spans="57:61">
      <c r="BE1203" s="87" t="s">
        <v>69</v>
      </c>
      <c r="BF1203" s="86">
        <v>110</v>
      </c>
      <c r="BG1203" s="86" t="str">
        <f t="shared" si="104"/>
        <v>65-69|110</v>
      </c>
      <c r="BH1203" s="86">
        <v>19</v>
      </c>
      <c r="BI1203" s="89" t="s">
        <v>59</v>
      </c>
    </row>
    <row r="1204" spans="57:61">
      <c r="BE1204" s="87" t="s">
        <v>69</v>
      </c>
      <c r="BF1204" s="86">
        <v>111</v>
      </c>
      <c r="BG1204" s="86" t="str">
        <f t="shared" si="104"/>
        <v>65-69|111</v>
      </c>
      <c r="BH1204" s="86">
        <v>19</v>
      </c>
      <c r="BI1204" s="89" t="s">
        <v>59</v>
      </c>
    </row>
    <row r="1205" spans="57:61">
      <c r="BE1205" s="87" t="s">
        <v>69</v>
      </c>
      <c r="BF1205" s="86">
        <v>112</v>
      </c>
      <c r="BG1205" s="86" t="str">
        <f t="shared" si="104"/>
        <v>65-69|112</v>
      </c>
      <c r="BH1205" s="86">
        <v>19</v>
      </c>
      <c r="BI1205" s="89" t="s">
        <v>59</v>
      </c>
    </row>
    <row r="1206" spans="57:61">
      <c r="BE1206" s="87" t="s">
        <v>69</v>
      </c>
      <c r="BF1206" s="86">
        <v>113</v>
      </c>
      <c r="BG1206" s="86" t="str">
        <f t="shared" si="104"/>
        <v>65-69|113</v>
      </c>
      <c r="BH1206" s="86">
        <v>19</v>
      </c>
      <c r="BI1206" s="89" t="s">
        <v>59</v>
      </c>
    </row>
    <row r="1207" spans="57:61">
      <c r="BE1207" s="87" t="s">
        <v>69</v>
      </c>
      <c r="BF1207" s="86">
        <v>114</v>
      </c>
      <c r="BG1207" s="86" t="str">
        <f t="shared" si="104"/>
        <v>65-69|114</v>
      </c>
      <c r="BH1207" s="86">
        <v>19</v>
      </c>
      <c r="BI1207" s="89" t="s">
        <v>59</v>
      </c>
    </row>
    <row r="1208" spans="57:61">
      <c r="BE1208" s="87" t="s">
        <v>69</v>
      </c>
      <c r="BF1208" s="86">
        <v>115</v>
      </c>
      <c r="BG1208" s="86" t="str">
        <f t="shared" si="104"/>
        <v>65-69|115</v>
      </c>
      <c r="BH1208" s="86">
        <v>19</v>
      </c>
      <c r="BI1208" s="89" t="s">
        <v>59</v>
      </c>
    </row>
    <row r="1209" spans="57:61">
      <c r="BE1209" s="87" t="s">
        <v>69</v>
      </c>
      <c r="BF1209" s="86">
        <v>116</v>
      </c>
      <c r="BG1209" s="86" t="str">
        <f t="shared" si="104"/>
        <v>65-69|116</v>
      </c>
      <c r="BH1209" s="86">
        <v>19</v>
      </c>
      <c r="BI1209" s="89" t="s">
        <v>59</v>
      </c>
    </row>
    <row r="1210" spans="57:61">
      <c r="BE1210" s="87" t="s">
        <v>69</v>
      </c>
      <c r="BF1210" s="86">
        <v>117</v>
      </c>
      <c r="BG1210" s="86" t="str">
        <f t="shared" si="104"/>
        <v>65-69|117</v>
      </c>
      <c r="BH1210" s="86">
        <v>19</v>
      </c>
      <c r="BI1210" s="89" t="s">
        <v>59</v>
      </c>
    </row>
    <row r="1211" spans="57:61">
      <c r="BE1211" s="87" t="s">
        <v>69</v>
      </c>
      <c r="BF1211" s="86">
        <v>118</v>
      </c>
      <c r="BG1211" s="86" t="str">
        <f t="shared" si="104"/>
        <v>65-69|118</v>
      </c>
      <c r="BH1211" s="86">
        <v>19</v>
      </c>
      <c r="BI1211" s="89" t="s">
        <v>59</v>
      </c>
    </row>
    <row r="1212" spans="57:61">
      <c r="BE1212" s="87" t="s">
        <v>69</v>
      </c>
      <c r="BF1212" s="86">
        <v>119</v>
      </c>
      <c r="BG1212" s="86" t="str">
        <f t="shared" si="104"/>
        <v>65-69|119</v>
      </c>
      <c r="BH1212" s="86">
        <v>19</v>
      </c>
      <c r="BI1212" s="89" t="s">
        <v>59</v>
      </c>
    </row>
    <row r="1213" spans="57:61">
      <c r="BE1213" s="87" t="s">
        <v>69</v>
      </c>
      <c r="BF1213" s="86">
        <v>120</v>
      </c>
      <c r="BG1213" s="86" t="str">
        <f t="shared" si="104"/>
        <v>65-69|120</v>
      </c>
      <c r="BH1213" s="86">
        <v>19</v>
      </c>
      <c r="BI1213" s="89" t="s">
        <v>59</v>
      </c>
    </row>
    <row r="1214" spans="57:61">
      <c r="BE1214" s="87" t="s">
        <v>69</v>
      </c>
      <c r="BF1214" s="86">
        <v>121</v>
      </c>
      <c r="BG1214" s="86" t="str">
        <f t="shared" si="104"/>
        <v>65-69|121</v>
      </c>
      <c r="BH1214" s="86">
        <v>19</v>
      </c>
      <c r="BI1214" s="89" t="s">
        <v>59</v>
      </c>
    </row>
    <row r="1215" spans="57:61">
      <c r="BE1215" s="87" t="s">
        <v>69</v>
      </c>
      <c r="BF1215" s="86">
        <v>122</v>
      </c>
      <c r="BG1215" s="86" t="str">
        <f t="shared" si="104"/>
        <v>65-69|122</v>
      </c>
      <c r="BH1215" s="86">
        <v>19</v>
      </c>
      <c r="BI1215" s="89" t="s">
        <v>59</v>
      </c>
    </row>
    <row r="1216" spans="57:61">
      <c r="BE1216" s="87" t="s">
        <v>69</v>
      </c>
      <c r="BF1216" s="86">
        <v>123</v>
      </c>
      <c r="BG1216" s="86" t="str">
        <f t="shared" si="104"/>
        <v>65-69|123</v>
      </c>
      <c r="BH1216" s="86">
        <v>19</v>
      </c>
      <c r="BI1216" s="89" t="s">
        <v>59</v>
      </c>
    </row>
    <row r="1217" spans="57:61">
      <c r="BE1217" s="87" t="s">
        <v>69</v>
      </c>
      <c r="BF1217" s="86">
        <v>124</v>
      </c>
      <c r="BG1217" s="86" t="str">
        <f t="shared" si="104"/>
        <v>65-69|124</v>
      </c>
      <c r="BH1217" s="86">
        <v>19</v>
      </c>
      <c r="BI1217" s="89" t="s">
        <v>59</v>
      </c>
    </row>
    <row r="1218" spans="57:61">
      <c r="BE1218" s="87" t="s">
        <v>69</v>
      </c>
      <c r="BF1218" s="86">
        <v>125</v>
      </c>
      <c r="BG1218" s="86" t="str">
        <f t="shared" si="104"/>
        <v>65-69|125</v>
      </c>
      <c r="BH1218" s="86">
        <v>19</v>
      </c>
      <c r="BI1218" s="89" t="s">
        <v>59</v>
      </c>
    </row>
    <row r="1219" spans="57:61">
      <c r="BE1219" s="87" t="s">
        <v>69</v>
      </c>
      <c r="BF1219" s="86">
        <v>126</v>
      </c>
      <c r="BG1219" s="86" t="str">
        <f t="shared" si="104"/>
        <v>65-69|126</v>
      </c>
      <c r="BH1219" s="86">
        <v>19</v>
      </c>
      <c r="BI1219" s="89" t="s">
        <v>59</v>
      </c>
    </row>
    <row r="1220" spans="57:61">
      <c r="BE1220" s="87" t="s">
        <v>69</v>
      </c>
      <c r="BF1220" s="86">
        <v>127</v>
      </c>
      <c r="BG1220" s="86" t="str">
        <f t="shared" si="104"/>
        <v>65-69|127</v>
      </c>
      <c r="BH1220" s="86">
        <v>19</v>
      </c>
      <c r="BI1220" s="89" t="s">
        <v>59</v>
      </c>
    </row>
    <row r="1221" spans="57:61">
      <c r="BE1221" s="87" t="s">
        <v>69</v>
      </c>
      <c r="BF1221" s="86">
        <v>128</v>
      </c>
      <c r="BG1221" s="86" t="str">
        <f t="shared" si="104"/>
        <v>65-69|128</v>
      </c>
      <c r="BH1221" s="86">
        <v>19</v>
      </c>
      <c r="BI1221" s="89" t="s">
        <v>59</v>
      </c>
    </row>
    <row r="1222" spans="57:61">
      <c r="BE1222" s="87" t="s">
        <v>69</v>
      </c>
      <c r="BF1222" s="86">
        <v>129</v>
      </c>
      <c r="BG1222" s="86" t="str">
        <f t="shared" ref="BG1222:BG1285" si="105">BE1222&amp;"|"&amp;BF1222</f>
        <v>65-69|129</v>
      </c>
      <c r="BH1222" s="86">
        <v>19</v>
      </c>
      <c r="BI1222" s="89" t="s">
        <v>59</v>
      </c>
    </row>
    <row r="1223" spans="57:61">
      <c r="BE1223" s="87" t="s">
        <v>69</v>
      </c>
      <c r="BF1223" s="86">
        <v>130</v>
      </c>
      <c r="BG1223" s="86" t="str">
        <f t="shared" si="105"/>
        <v>65-69|130</v>
      </c>
      <c r="BH1223" s="86">
        <v>19</v>
      </c>
      <c r="BI1223" s="89" t="s">
        <v>59</v>
      </c>
    </row>
    <row r="1224" spans="57:61">
      <c r="BE1224" s="87" t="s">
        <v>69</v>
      </c>
      <c r="BF1224" s="86">
        <v>131</v>
      </c>
      <c r="BG1224" s="86" t="str">
        <f t="shared" si="105"/>
        <v>65-69|131</v>
      </c>
      <c r="BH1224" s="86">
        <v>19</v>
      </c>
      <c r="BI1224" s="89" t="s">
        <v>59</v>
      </c>
    </row>
    <row r="1225" spans="57:61">
      <c r="BE1225" s="87" t="s">
        <v>69</v>
      </c>
      <c r="BF1225" s="86">
        <v>132</v>
      </c>
      <c r="BG1225" s="86" t="str">
        <f t="shared" si="105"/>
        <v>65-69|132</v>
      </c>
      <c r="BH1225" s="86">
        <v>19</v>
      </c>
      <c r="BI1225" s="89" t="s">
        <v>59</v>
      </c>
    </row>
    <row r="1226" spans="57:61">
      <c r="BE1226" s="87" t="s">
        <v>69</v>
      </c>
      <c r="BF1226" s="86">
        <v>133</v>
      </c>
      <c r="BG1226" s="86" t="str">
        <f t="shared" si="105"/>
        <v>65-69|133</v>
      </c>
      <c r="BH1226" s="86">
        <v>19</v>
      </c>
      <c r="BI1226" s="89" t="s">
        <v>59</v>
      </c>
    </row>
    <row r="1227" spans="57:61">
      <c r="BE1227" s="87" t="s">
        <v>69</v>
      </c>
      <c r="BF1227" s="86">
        <v>134</v>
      </c>
      <c r="BG1227" s="86" t="str">
        <f t="shared" si="105"/>
        <v>65-69|134</v>
      </c>
      <c r="BH1227" s="86">
        <v>19</v>
      </c>
      <c r="BI1227" s="89" t="s">
        <v>59</v>
      </c>
    </row>
    <row r="1228" spans="57:61">
      <c r="BE1228" s="87" t="s">
        <v>69</v>
      </c>
      <c r="BF1228" s="86">
        <v>135</v>
      </c>
      <c r="BG1228" s="86" t="str">
        <f t="shared" si="105"/>
        <v>65-69|135</v>
      </c>
      <c r="BH1228" s="86">
        <v>19</v>
      </c>
      <c r="BI1228" s="86" t="s">
        <v>59</v>
      </c>
    </row>
    <row r="1229" spans="57:61">
      <c r="BE1229" s="93" t="s">
        <v>70</v>
      </c>
      <c r="BF1229" s="86">
        <v>0</v>
      </c>
      <c r="BG1229" s="86" t="str">
        <f t="shared" si="105"/>
        <v>70-74|0</v>
      </c>
      <c r="BH1229" s="86">
        <v>1</v>
      </c>
      <c r="BI1229" s="89" t="s">
        <v>41</v>
      </c>
    </row>
    <row r="1230" spans="57:61">
      <c r="BE1230" s="87" t="s">
        <v>70</v>
      </c>
      <c r="BF1230" s="86">
        <v>1</v>
      </c>
      <c r="BG1230" s="86" t="str">
        <f t="shared" si="105"/>
        <v>70-74|1</v>
      </c>
      <c r="BH1230" s="86">
        <v>1</v>
      </c>
      <c r="BI1230" s="89" t="s">
        <v>41</v>
      </c>
    </row>
    <row r="1231" spans="57:61">
      <c r="BE1231" s="87" t="s">
        <v>70</v>
      </c>
      <c r="BF1231" s="86">
        <v>2</v>
      </c>
      <c r="BG1231" s="86" t="str">
        <f t="shared" si="105"/>
        <v>70-74|2</v>
      </c>
      <c r="BH1231" s="86">
        <v>1</v>
      </c>
      <c r="BI1231" s="89" t="s">
        <v>41</v>
      </c>
    </row>
    <row r="1232" spans="57:61">
      <c r="BE1232" s="87" t="s">
        <v>70</v>
      </c>
      <c r="BF1232" s="86">
        <v>3</v>
      </c>
      <c r="BG1232" s="86" t="str">
        <f t="shared" si="105"/>
        <v>70-74|3</v>
      </c>
      <c r="BH1232" s="86">
        <v>1</v>
      </c>
      <c r="BI1232" s="89" t="s">
        <v>41</v>
      </c>
    </row>
    <row r="1233" spans="57:61">
      <c r="BE1233" s="87" t="s">
        <v>70</v>
      </c>
      <c r="BF1233" s="86">
        <v>4</v>
      </c>
      <c r="BG1233" s="86" t="str">
        <f t="shared" si="105"/>
        <v>70-74|4</v>
      </c>
      <c r="BH1233" s="86">
        <v>1</v>
      </c>
      <c r="BI1233" s="89" t="s">
        <v>41</v>
      </c>
    </row>
    <row r="1234" spans="57:61">
      <c r="BE1234" s="87" t="s">
        <v>70</v>
      </c>
      <c r="BF1234" s="86">
        <v>5</v>
      </c>
      <c r="BG1234" s="86" t="str">
        <f t="shared" si="105"/>
        <v>70-74|5</v>
      </c>
      <c r="BH1234" s="86">
        <v>1</v>
      </c>
      <c r="BI1234" s="89" t="s">
        <v>41</v>
      </c>
    </row>
    <row r="1235" spans="57:61">
      <c r="BE1235" s="87" t="s">
        <v>70</v>
      </c>
      <c r="BF1235" s="86">
        <v>6</v>
      </c>
      <c r="BG1235" s="86" t="str">
        <f t="shared" si="105"/>
        <v>70-74|6</v>
      </c>
      <c r="BH1235" s="86">
        <v>1</v>
      </c>
      <c r="BI1235" s="89" t="s">
        <v>41</v>
      </c>
    </row>
    <row r="1236" spans="57:61">
      <c r="BE1236" s="87" t="s">
        <v>70</v>
      </c>
      <c r="BF1236" s="86">
        <v>7</v>
      </c>
      <c r="BG1236" s="86" t="str">
        <f t="shared" si="105"/>
        <v>70-74|7</v>
      </c>
      <c r="BH1236" s="86">
        <v>1</v>
      </c>
      <c r="BI1236" s="89" t="s">
        <v>41</v>
      </c>
    </row>
    <row r="1237" spans="57:61">
      <c r="BE1237" s="87" t="s">
        <v>70</v>
      </c>
      <c r="BF1237" s="86">
        <v>8</v>
      </c>
      <c r="BG1237" s="86" t="str">
        <f t="shared" si="105"/>
        <v>70-74|8</v>
      </c>
      <c r="BH1237" s="86">
        <v>1</v>
      </c>
      <c r="BI1237" s="89" t="s">
        <v>41</v>
      </c>
    </row>
    <row r="1238" spans="57:61">
      <c r="BE1238" s="87" t="s">
        <v>70</v>
      </c>
      <c r="BF1238" s="86">
        <v>9</v>
      </c>
      <c r="BG1238" s="86" t="str">
        <f t="shared" si="105"/>
        <v>70-74|9</v>
      </c>
      <c r="BH1238" s="86">
        <v>2</v>
      </c>
      <c r="BI1238" s="89" t="s">
        <v>42</v>
      </c>
    </row>
    <row r="1239" spans="57:61">
      <c r="BE1239" s="87" t="s">
        <v>70</v>
      </c>
      <c r="BF1239" s="86">
        <v>10</v>
      </c>
      <c r="BG1239" s="86" t="str">
        <f t="shared" si="105"/>
        <v>70-74|10</v>
      </c>
      <c r="BH1239" s="86">
        <v>2</v>
      </c>
      <c r="BI1239" s="89" t="s">
        <v>42</v>
      </c>
    </row>
    <row r="1240" spans="57:61">
      <c r="BE1240" s="87" t="s">
        <v>70</v>
      </c>
      <c r="BF1240" s="86">
        <v>11</v>
      </c>
      <c r="BG1240" s="86" t="str">
        <f t="shared" si="105"/>
        <v>70-74|11</v>
      </c>
      <c r="BH1240" s="86">
        <v>2</v>
      </c>
      <c r="BI1240" s="89" t="s">
        <v>42</v>
      </c>
    </row>
    <row r="1241" spans="57:61">
      <c r="BE1241" s="87" t="s">
        <v>70</v>
      </c>
      <c r="BF1241" s="86">
        <v>12</v>
      </c>
      <c r="BG1241" s="86" t="str">
        <f t="shared" si="105"/>
        <v>70-74|12</v>
      </c>
      <c r="BH1241" s="86">
        <v>2</v>
      </c>
      <c r="BI1241" s="89" t="s">
        <v>42</v>
      </c>
    </row>
    <row r="1242" spans="57:61">
      <c r="BE1242" s="87" t="s">
        <v>70</v>
      </c>
      <c r="BF1242" s="86">
        <v>13</v>
      </c>
      <c r="BG1242" s="86" t="str">
        <f t="shared" si="105"/>
        <v>70-74|13</v>
      </c>
      <c r="BH1242" s="86">
        <v>3</v>
      </c>
      <c r="BI1242" s="86" t="s">
        <v>43</v>
      </c>
    </row>
    <row r="1243" spans="57:61">
      <c r="BE1243" s="87" t="s">
        <v>70</v>
      </c>
      <c r="BF1243" s="86">
        <v>14</v>
      </c>
      <c r="BG1243" s="86" t="str">
        <f t="shared" si="105"/>
        <v>70-74|14</v>
      </c>
      <c r="BH1243" s="86">
        <v>3</v>
      </c>
      <c r="BI1243" s="86" t="s">
        <v>43</v>
      </c>
    </row>
    <row r="1244" spans="57:61">
      <c r="BE1244" s="87" t="s">
        <v>70</v>
      </c>
      <c r="BF1244" s="86">
        <v>15</v>
      </c>
      <c r="BG1244" s="86" t="str">
        <f t="shared" si="105"/>
        <v>70-74|15</v>
      </c>
      <c r="BH1244" s="86">
        <v>3</v>
      </c>
      <c r="BI1244" s="86" t="s">
        <v>43</v>
      </c>
    </row>
    <row r="1245" spans="57:61">
      <c r="BE1245" s="87" t="s">
        <v>70</v>
      </c>
      <c r="BF1245" s="86">
        <v>16</v>
      </c>
      <c r="BG1245" s="86" t="str">
        <f t="shared" si="105"/>
        <v>70-74|16</v>
      </c>
      <c r="BH1245" s="86">
        <v>3</v>
      </c>
      <c r="BI1245" s="86" t="s">
        <v>43</v>
      </c>
    </row>
    <row r="1246" spans="57:61">
      <c r="BE1246" s="87" t="s">
        <v>70</v>
      </c>
      <c r="BF1246" s="86">
        <v>17</v>
      </c>
      <c r="BG1246" s="86" t="str">
        <f t="shared" si="105"/>
        <v>70-74|17</v>
      </c>
      <c r="BH1246" s="86">
        <v>4</v>
      </c>
      <c r="BI1246" s="86" t="s">
        <v>44</v>
      </c>
    </row>
    <row r="1247" spans="57:61">
      <c r="BE1247" s="87" t="s">
        <v>70</v>
      </c>
      <c r="BF1247" s="86">
        <v>18</v>
      </c>
      <c r="BG1247" s="86" t="str">
        <f t="shared" si="105"/>
        <v>70-74|18</v>
      </c>
      <c r="BH1247" s="86">
        <v>4</v>
      </c>
      <c r="BI1247" s="86" t="s">
        <v>44</v>
      </c>
    </row>
    <row r="1248" spans="57:61">
      <c r="BE1248" s="87" t="s">
        <v>70</v>
      </c>
      <c r="BF1248" s="86">
        <v>19</v>
      </c>
      <c r="BG1248" s="86" t="str">
        <f t="shared" si="105"/>
        <v>70-74|19</v>
      </c>
      <c r="BH1248" s="86">
        <v>4</v>
      </c>
      <c r="BI1248" s="86" t="s">
        <v>44</v>
      </c>
    </row>
    <row r="1249" spans="57:61">
      <c r="BE1249" s="87" t="s">
        <v>70</v>
      </c>
      <c r="BF1249" s="86">
        <v>20</v>
      </c>
      <c r="BG1249" s="86" t="str">
        <f t="shared" si="105"/>
        <v>70-74|20</v>
      </c>
      <c r="BH1249" s="86">
        <v>4</v>
      </c>
      <c r="BI1249" s="86" t="s">
        <v>44</v>
      </c>
    </row>
    <row r="1250" spans="57:61">
      <c r="BE1250" s="87" t="s">
        <v>70</v>
      </c>
      <c r="BF1250" s="86">
        <v>21</v>
      </c>
      <c r="BG1250" s="86" t="str">
        <f t="shared" si="105"/>
        <v>70-74|21</v>
      </c>
      <c r="BH1250" s="86">
        <v>4</v>
      </c>
      <c r="BI1250" s="86" t="s">
        <v>44</v>
      </c>
    </row>
    <row r="1251" spans="57:61">
      <c r="BE1251" s="87" t="s">
        <v>70</v>
      </c>
      <c r="BF1251" s="86">
        <v>22</v>
      </c>
      <c r="BG1251" s="86" t="str">
        <f t="shared" si="105"/>
        <v>70-74|22</v>
      </c>
      <c r="BH1251" s="86">
        <v>4</v>
      </c>
      <c r="BI1251" s="86" t="s">
        <v>44</v>
      </c>
    </row>
    <row r="1252" spans="57:61">
      <c r="BE1252" s="87" t="s">
        <v>70</v>
      </c>
      <c r="BF1252" s="86">
        <v>23</v>
      </c>
      <c r="BG1252" s="86" t="str">
        <f t="shared" si="105"/>
        <v>70-74|23</v>
      </c>
      <c r="BH1252" s="86">
        <v>5</v>
      </c>
      <c r="BI1252" s="86" t="s">
        <v>45</v>
      </c>
    </row>
    <row r="1253" spans="57:61">
      <c r="BE1253" s="87" t="s">
        <v>70</v>
      </c>
      <c r="BF1253" s="86">
        <v>24</v>
      </c>
      <c r="BG1253" s="86" t="str">
        <f t="shared" si="105"/>
        <v>70-74|24</v>
      </c>
      <c r="BH1253" s="86">
        <v>5</v>
      </c>
      <c r="BI1253" s="86" t="s">
        <v>45</v>
      </c>
    </row>
    <row r="1254" spans="57:61">
      <c r="BE1254" s="87" t="s">
        <v>70</v>
      </c>
      <c r="BF1254" s="86">
        <v>25</v>
      </c>
      <c r="BG1254" s="86" t="str">
        <f t="shared" si="105"/>
        <v>70-74|25</v>
      </c>
      <c r="BH1254" s="86">
        <v>5</v>
      </c>
      <c r="BI1254" s="86" t="s">
        <v>45</v>
      </c>
    </row>
    <row r="1255" spans="57:61">
      <c r="BE1255" s="87" t="s">
        <v>70</v>
      </c>
      <c r="BF1255" s="86">
        <v>26</v>
      </c>
      <c r="BG1255" s="86" t="str">
        <f t="shared" si="105"/>
        <v>70-74|26</v>
      </c>
      <c r="BH1255" s="86">
        <v>5</v>
      </c>
      <c r="BI1255" s="86" t="s">
        <v>45</v>
      </c>
    </row>
    <row r="1256" spans="57:61">
      <c r="BE1256" s="87" t="s">
        <v>70</v>
      </c>
      <c r="BF1256" s="86">
        <v>27</v>
      </c>
      <c r="BG1256" s="86" t="str">
        <f t="shared" si="105"/>
        <v>70-74|27</v>
      </c>
      <c r="BH1256" s="86">
        <v>5</v>
      </c>
      <c r="BI1256" s="86" t="s">
        <v>45</v>
      </c>
    </row>
    <row r="1257" spans="57:61">
      <c r="BE1257" s="87" t="s">
        <v>70</v>
      </c>
      <c r="BF1257" s="86">
        <v>28</v>
      </c>
      <c r="BG1257" s="86" t="str">
        <f t="shared" si="105"/>
        <v>70-74|28</v>
      </c>
      <c r="BH1257" s="86">
        <v>6</v>
      </c>
      <c r="BI1257" s="89" t="s">
        <v>46</v>
      </c>
    </row>
    <row r="1258" spans="57:61">
      <c r="BE1258" s="87" t="s">
        <v>70</v>
      </c>
      <c r="BF1258" s="86">
        <v>29</v>
      </c>
      <c r="BG1258" s="86" t="str">
        <f t="shared" si="105"/>
        <v>70-74|29</v>
      </c>
      <c r="BH1258" s="86">
        <v>6</v>
      </c>
      <c r="BI1258" s="89" t="s">
        <v>46</v>
      </c>
    </row>
    <row r="1259" spans="57:61">
      <c r="BE1259" s="87" t="s">
        <v>70</v>
      </c>
      <c r="BF1259" s="86">
        <v>30</v>
      </c>
      <c r="BG1259" s="86" t="str">
        <f t="shared" si="105"/>
        <v>70-74|30</v>
      </c>
      <c r="BH1259" s="86">
        <v>6</v>
      </c>
      <c r="BI1259" s="89" t="s">
        <v>46</v>
      </c>
    </row>
    <row r="1260" spans="57:61">
      <c r="BE1260" s="87" t="s">
        <v>70</v>
      </c>
      <c r="BF1260" s="86">
        <v>31</v>
      </c>
      <c r="BG1260" s="86" t="str">
        <f t="shared" si="105"/>
        <v>70-74|31</v>
      </c>
      <c r="BH1260" s="86">
        <v>6</v>
      </c>
      <c r="BI1260" s="89" t="s">
        <v>46</v>
      </c>
    </row>
    <row r="1261" spans="57:61">
      <c r="BE1261" s="87" t="s">
        <v>70</v>
      </c>
      <c r="BF1261" s="86">
        <v>32</v>
      </c>
      <c r="BG1261" s="86" t="str">
        <f t="shared" si="105"/>
        <v>70-74|32</v>
      </c>
      <c r="BH1261" s="86">
        <v>7</v>
      </c>
      <c r="BI1261" s="86" t="s">
        <v>47</v>
      </c>
    </row>
    <row r="1262" spans="57:61">
      <c r="BE1262" s="87" t="s">
        <v>70</v>
      </c>
      <c r="BF1262" s="86">
        <v>33</v>
      </c>
      <c r="BG1262" s="86" t="str">
        <f t="shared" si="105"/>
        <v>70-74|33</v>
      </c>
      <c r="BH1262" s="86">
        <v>7</v>
      </c>
      <c r="BI1262" s="86" t="s">
        <v>47</v>
      </c>
    </row>
    <row r="1263" spans="57:61">
      <c r="BE1263" s="87" t="s">
        <v>70</v>
      </c>
      <c r="BF1263" s="86">
        <v>34</v>
      </c>
      <c r="BG1263" s="86" t="str">
        <f t="shared" si="105"/>
        <v>70-74|34</v>
      </c>
      <c r="BH1263" s="86">
        <v>7</v>
      </c>
      <c r="BI1263" s="86" t="s">
        <v>47</v>
      </c>
    </row>
    <row r="1264" spans="57:61">
      <c r="BE1264" s="87" t="s">
        <v>70</v>
      </c>
      <c r="BF1264" s="86">
        <v>35</v>
      </c>
      <c r="BG1264" s="86" t="str">
        <f t="shared" si="105"/>
        <v>70-74|35</v>
      </c>
      <c r="BH1264" s="86">
        <v>7</v>
      </c>
      <c r="BI1264" s="86" t="s">
        <v>47</v>
      </c>
    </row>
    <row r="1265" spans="57:61">
      <c r="BE1265" s="87" t="s">
        <v>70</v>
      </c>
      <c r="BF1265" s="86">
        <v>36</v>
      </c>
      <c r="BG1265" s="86" t="str">
        <f t="shared" si="105"/>
        <v>70-74|36</v>
      </c>
      <c r="BH1265" s="86">
        <v>7</v>
      </c>
      <c r="BI1265" s="86" t="s">
        <v>47</v>
      </c>
    </row>
    <row r="1266" spans="57:61">
      <c r="BE1266" s="87" t="s">
        <v>70</v>
      </c>
      <c r="BF1266" s="86">
        <v>37</v>
      </c>
      <c r="BG1266" s="86" t="str">
        <f t="shared" si="105"/>
        <v>70-74|37</v>
      </c>
      <c r="BH1266" s="86">
        <v>8</v>
      </c>
      <c r="BI1266" s="89" t="s">
        <v>48</v>
      </c>
    </row>
    <row r="1267" spans="57:61">
      <c r="BE1267" s="87" t="s">
        <v>70</v>
      </c>
      <c r="BF1267" s="86">
        <v>38</v>
      </c>
      <c r="BG1267" s="86" t="str">
        <f t="shared" si="105"/>
        <v>70-74|38</v>
      </c>
      <c r="BH1267" s="86">
        <v>8</v>
      </c>
      <c r="BI1267" s="89" t="s">
        <v>48</v>
      </c>
    </row>
    <row r="1268" spans="57:61">
      <c r="BE1268" s="87" t="s">
        <v>70</v>
      </c>
      <c r="BF1268" s="86">
        <v>39</v>
      </c>
      <c r="BG1268" s="86" t="str">
        <f t="shared" si="105"/>
        <v>70-74|39</v>
      </c>
      <c r="BH1268" s="86">
        <v>8</v>
      </c>
      <c r="BI1268" s="89" t="s">
        <v>48</v>
      </c>
    </row>
    <row r="1269" spans="57:61">
      <c r="BE1269" s="87" t="s">
        <v>70</v>
      </c>
      <c r="BF1269" s="86">
        <v>40</v>
      </c>
      <c r="BG1269" s="86" t="str">
        <f t="shared" si="105"/>
        <v>70-74|40</v>
      </c>
      <c r="BH1269" s="86">
        <v>8</v>
      </c>
      <c r="BI1269" s="89" t="s">
        <v>48</v>
      </c>
    </row>
    <row r="1270" spans="57:61">
      <c r="BE1270" s="87" t="s">
        <v>70</v>
      </c>
      <c r="BF1270" s="86">
        <v>41</v>
      </c>
      <c r="BG1270" s="86" t="str">
        <f t="shared" si="105"/>
        <v>70-74|41</v>
      </c>
      <c r="BH1270" s="86">
        <v>8</v>
      </c>
      <c r="BI1270" s="89" t="s">
        <v>48</v>
      </c>
    </row>
    <row r="1271" spans="57:61">
      <c r="BE1271" s="87" t="s">
        <v>70</v>
      </c>
      <c r="BF1271" s="86">
        <v>42</v>
      </c>
      <c r="BG1271" s="86" t="str">
        <f t="shared" si="105"/>
        <v>70-74|42</v>
      </c>
      <c r="BH1271" s="86">
        <v>8</v>
      </c>
      <c r="BI1271" s="89" t="s">
        <v>48</v>
      </c>
    </row>
    <row r="1272" spans="57:61">
      <c r="BE1272" s="87" t="s">
        <v>70</v>
      </c>
      <c r="BF1272" s="86">
        <v>43</v>
      </c>
      <c r="BG1272" s="86" t="str">
        <f t="shared" si="105"/>
        <v>70-74|43</v>
      </c>
      <c r="BH1272" s="86">
        <v>9</v>
      </c>
      <c r="BI1272" s="89" t="s">
        <v>49</v>
      </c>
    </row>
    <row r="1273" spans="57:61">
      <c r="BE1273" s="87" t="s">
        <v>70</v>
      </c>
      <c r="BF1273" s="86">
        <v>44</v>
      </c>
      <c r="BG1273" s="86" t="str">
        <f t="shared" si="105"/>
        <v>70-74|44</v>
      </c>
      <c r="BH1273" s="86">
        <v>9</v>
      </c>
      <c r="BI1273" s="89" t="s">
        <v>49</v>
      </c>
    </row>
    <row r="1274" spans="57:61">
      <c r="BE1274" s="87" t="s">
        <v>70</v>
      </c>
      <c r="BF1274" s="86">
        <v>45</v>
      </c>
      <c r="BG1274" s="86" t="str">
        <f t="shared" si="105"/>
        <v>70-74|45</v>
      </c>
      <c r="BH1274" s="86">
        <v>9</v>
      </c>
      <c r="BI1274" s="89" t="s">
        <v>49</v>
      </c>
    </row>
    <row r="1275" spans="57:61">
      <c r="BE1275" s="87" t="s">
        <v>70</v>
      </c>
      <c r="BF1275" s="86">
        <v>46</v>
      </c>
      <c r="BG1275" s="86" t="str">
        <f t="shared" si="105"/>
        <v>70-74|46</v>
      </c>
      <c r="BH1275" s="86">
        <v>9</v>
      </c>
      <c r="BI1275" s="89" t="s">
        <v>49</v>
      </c>
    </row>
    <row r="1276" spans="57:61">
      <c r="BE1276" s="87" t="s">
        <v>70</v>
      </c>
      <c r="BF1276" s="86">
        <v>47</v>
      </c>
      <c r="BG1276" s="86" t="str">
        <f t="shared" si="105"/>
        <v>70-74|47</v>
      </c>
      <c r="BH1276" s="86">
        <v>10</v>
      </c>
      <c r="BI1276" s="86" t="s">
        <v>50</v>
      </c>
    </row>
    <row r="1277" spans="57:61">
      <c r="BE1277" s="87" t="s">
        <v>70</v>
      </c>
      <c r="BF1277" s="86">
        <v>48</v>
      </c>
      <c r="BG1277" s="86" t="str">
        <f t="shared" si="105"/>
        <v>70-74|48</v>
      </c>
      <c r="BH1277" s="86">
        <v>10</v>
      </c>
      <c r="BI1277" s="86" t="s">
        <v>50</v>
      </c>
    </row>
    <row r="1278" spans="57:61">
      <c r="BE1278" s="87" t="s">
        <v>70</v>
      </c>
      <c r="BF1278" s="86">
        <v>49</v>
      </c>
      <c r="BG1278" s="86" t="str">
        <f t="shared" si="105"/>
        <v>70-74|49</v>
      </c>
      <c r="BH1278" s="86">
        <v>10</v>
      </c>
      <c r="BI1278" s="86" t="s">
        <v>50</v>
      </c>
    </row>
    <row r="1279" spans="57:61">
      <c r="BE1279" s="87" t="s">
        <v>70</v>
      </c>
      <c r="BF1279" s="86">
        <v>50</v>
      </c>
      <c r="BG1279" s="86" t="str">
        <f t="shared" si="105"/>
        <v>70-74|50</v>
      </c>
      <c r="BH1279" s="86">
        <v>10</v>
      </c>
      <c r="BI1279" s="86" t="s">
        <v>50</v>
      </c>
    </row>
    <row r="1280" spans="57:61">
      <c r="BE1280" s="87" t="s">
        <v>70</v>
      </c>
      <c r="BF1280" s="86">
        <v>51</v>
      </c>
      <c r="BG1280" s="86" t="str">
        <f t="shared" si="105"/>
        <v>70-74|51</v>
      </c>
      <c r="BH1280" s="86">
        <v>10</v>
      </c>
      <c r="BI1280" s="86" t="s">
        <v>50</v>
      </c>
    </row>
    <row r="1281" spans="57:61">
      <c r="BE1281" s="87" t="s">
        <v>70</v>
      </c>
      <c r="BF1281" s="86">
        <v>52</v>
      </c>
      <c r="BG1281" s="86" t="str">
        <f t="shared" si="105"/>
        <v>70-74|52</v>
      </c>
      <c r="BH1281" s="86">
        <v>10</v>
      </c>
      <c r="BI1281" s="86" t="s">
        <v>50</v>
      </c>
    </row>
    <row r="1282" spans="57:61">
      <c r="BE1282" s="87" t="s">
        <v>70</v>
      </c>
      <c r="BF1282" s="86">
        <v>53</v>
      </c>
      <c r="BG1282" s="86" t="str">
        <f t="shared" si="105"/>
        <v>70-74|53</v>
      </c>
      <c r="BH1282" s="86">
        <v>11</v>
      </c>
      <c r="BI1282" s="86" t="s">
        <v>51</v>
      </c>
    </row>
    <row r="1283" spans="57:61">
      <c r="BE1283" s="87" t="s">
        <v>70</v>
      </c>
      <c r="BF1283" s="86">
        <v>54</v>
      </c>
      <c r="BG1283" s="86" t="str">
        <f t="shared" si="105"/>
        <v>70-74|54</v>
      </c>
      <c r="BH1283" s="86">
        <v>11</v>
      </c>
      <c r="BI1283" s="86" t="s">
        <v>51</v>
      </c>
    </row>
    <row r="1284" spans="57:61">
      <c r="BE1284" s="87" t="s">
        <v>70</v>
      </c>
      <c r="BF1284" s="86">
        <v>55</v>
      </c>
      <c r="BG1284" s="86" t="str">
        <f t="shared" si="105"/>
        <v>70-74|55</v>
      </c>
      <c r="BH1284" s="86">
        <v>11</v>
      </c>
      <c r="BI1284" s="86" t="s">
        <v>51</v>
      </c>
    </row>
    <row r="1285" spans="57:61">
      <c r="BE1285" s="87" t="s">
        <v>70</v>
      </c>
      <c r="BF1285" s="86">
        <v>56</v>
      </c>
      <c r="BG1285" s="86" t="str">
        <f t="shared" si="105"/>
        <v>70-74|56</v>
      </c>
      <c r="BH1285" s="86">
        <v>11</v>
      </c>
      <c r="BI1285" s="86" t="s">
        <v>51</v>
      </c>
    </row>
    <row r="1286" spans="57:61">
      <c r="BE1286" s="87" t="s">
        <v>70</v>
      </c>
      <c r="BF1286" s="86">
        <v>57</v>
      </c>
      <c r="BG1286" s="86" t="str">
        <f t="shared" ref="BG1286:BG1349" si="106">BE1286&amp;"|"&amp;BF1286</f>
        <v>70-74|57</v>
      </c>
      <c r="BH1286" s="86">
        <v>11</v>
      </c>
      <c r="BI1286" s="86" t="s">
        <v>51</v>
      </c>
    </row>
    <row r="1287" spans="57:61">
      <c r="BE1287" s="87" t="s">
        <v>70</v>
      </c>
      <c r="BF1287" s="86">
        <v>58</v>
      </c>
      <c r="BG1287" s="86" t="str">
        <f t="shared" si="106"/>
        <v>70-74|58</v>
      </c>
      <c r="BH1287" s="86">
        <v>12</v>
      </c>
      <c r="BI1287" s="89" t="s">
        <v>52</v>
      </c>
    </row>
    <row r="1288" spans="57:61">
      <c r="BE1288" s="87" t="s">
        <v>70</v>
      </c>
      <c r="BF1288" s="86">
        <v>59</v>
      </c>
      <c r="BG1288" s="86" t="str">
        <f t="shared" si="106"/>
        <v>70-74|59</v>
      </c>
      <c r="BH1288" s="86">
        <v>12</v>
      </c>
      <c r="BI1288" s="89" t="s">
        <v>52</v>
      </c>
    </row>
    <row r="1289" spans="57:61">
      <c r="BE1289" s="87" t="s">
        <v>70</v>
      </c>
      <c r="BF1289" s="86">
        <v>60</v>
      </c>
      <c r="BG1289" s="86" t="str">
        <f t="shared" si="106"/>
        <v>70-74|60</v>
      </c>
      <c r="BH1289" s="86">
        <v>12</v>
      </c>
      <c r="BI1289" s="89" t="s">
        <v>52</v>
      </c>
    </row>
    <row r="1290" spans="57:61">
      <c r="BE1290" s="87" t="s">
        <v>70</v>
      </c>
      <c r="BF1290" s="86">
        <v>61</v>
      </c>
      <c r="BG1290" s="86" t="str">
        <f t="shared" si="106"/>
        <v>70-74|61</v>
      </c>
      <c r="BH1290" s="86">
        <v>12</v>
      </c>
      <c r="BI1290" s="89" t="s">
        <v>52</v>
      </c>
    </row>
    <row r="1291" spans="57:61">
      <c r="BE1291" s="87" t="s">
        <v>70</v>
      </c>
      <c r="BF1291" s="86">
        <v>62</v>
      </c>
      <c r="BG1291" s="86" t="str">
        <f t="shared" si="106"/>
        <v>70-74|62</v>
      </c>
      <c r="BH1291" s="86">
        <v>12</v>
      </c>
      <c r="BI1291" s="89" t="s">
        <v>52</v>
      </c>
    </row>
    <row r="1292" spans="57:61">
      <c r="BE1292" s="87" t="s">
        <v>70</v>
      </c>
      <c r="BF1292" s="86">
        <v>63</v>
      </c>
      <c r="BG1292" s="86" t="str">
        <f t="shared" si="106"/>
        <v>70-74|63</v>
      </c>
      <c r="BH1292" s="86">
        <v>13</v>
      </c>
      <c r="BI1292" s="89" t="s">
        <v>53</v>
      </c>
    </row>
    <row r="1293" spans="57:61">
      <c r="BE1293" s="87" t="s">
        <v>70</v>
      </c>
      <c r="BF1293" s="86">
        <v>64</v>
      </c>
      <c r="BG1293" s="86" t="str">
        <f t="shared" si="106"/>
        <v>70-74|64</v>
      </c>
      <c r="BH1293" s="86">
        <v>13</v>
      </c>
      <c r="BI1293" s="89" t="s">
        <v>53</v>
      </c>
    </row>
    <row r="1294" spans="57:61">
      <c r="BE1294" s="87" t="s">
        <v>70</v>
      </c>
      <c r="BF1294" s="86">
        <v>65</v>
      </c>
      <c r="BG1294" s="86" t="str">
        <f t="shared" si="106"/>
        <v>70-74|65</v>
      </c>
      <c r="BH1294" s="86">
        <v>13</v>
      </c>
      <c r="BI1294" s="89" t="s">
        <v>53</v>
      </c>
    </row>
    <row r="1295" spans="57:61">
      <c r="BE1295" s="87" t="s">
        <v>70</v>
      </c>
      <c r="BF1295" s="86">
        <v>66</v>
      </c>
      <c r="BG1295" s="86" t="str">
        <f t="shared" si="106"/>
        <v>70-74|66</v>
      </c>
      <c r="BH1295" s="86">
        <v>13</v>
      </c>
      <c r="BI1295" s="89" t="s">
        <v>53</v>
      </c>
    </row>
    <row r="1296" spans="57:61">
      <c r="BE1296" s="87" t="s">
        <v>70</v>
      </c>
      <c r="BF1296" s="86">
        <v>67</v>
      </c>
      <c r="BG1296" s="86" t="str">
        <f t="shared" si="106"/>
        <v>70-74|67</v>
      </c>
      <c r="BH1296" s="86">
        <v>13</v>
      </c>
      <c r="BI1296" s="89" t="s">
        <v>53</v>
      </c>
    </row>
    <row r="1297" spans="57:61">
      <c r="BE1297" s="87" t="s">
        <v>70</v>
      </c>
      <c r="BF1297" s="86">
        <v>68</v>
      </c>
      <c r="BG1297" s="86" t="str">
        <f t="shared" si="106"/>
        <v>70-74|68</v>
      </c>
      <c r="BH1297" s="86">
        <v>14</v>
      </c>
      <c r="BI1297" s="89" t="s">
        <v>54</v>
      </c>
    </row>
    <row r="1298" spans="57:61">
      <c r="BE1298" s="87" t="s">
        <v>70</v>
      </c>
      <c r="BF1298" s="86">
        <v>69</v>
      </c>
      <c r="BG1298" s="86" t="str">
        <f t="shared" si="106"/>
        <v>70-74|69</v>
      </c>
      <c r="BH1298" s="86">
        <v>14</v>
      </c>
      <c r="BI1298" s="89" t="s">
        <v>54</v>
      </c>
    </row>
    <row r="1299" spans="57:61">
      <c r="BE1299" s="87" t="s">
        <v>70</v>
      </c>
      <c r="BF1299" s="86">
        <v>70</v>
      </c>
      <c r="BG1299" s="86" t="str">
        <f t="shared" si="106"/>
        <v>70-74|70</v>
      </c>
      <c r="BH1299" s="86">
        <v>14</v>
      </c>
      <c r="BI1299" s="89" t="s">
        <v>54</v>
      </c>
    </row>
    <row r="1300" spans="57:61">
      <c r="BE1300" s="87" t="s">
        <v>70</v>
      </c>
      <c r="BF1300" s="86">
        <v>71</v>
      </c>
      <c r="BG1300" s="86" t="str">
        <f t="shared" si="106"/>
        <v>70-74|71</v>
      </c>
      <c r="BH1300" s="86">
        <v>14</v>
      </c>
      <c r="BI1300" s="89" t="s">
        <v>54</v>
      </c>
    </row>
    <row r="1301" spans="57:61">
      <c r="BE1301" s="87" t="s">
        <v>70</v>
      </c>
      <c r="BF1301" s="86">
        <v>72</v>
      </c>
      <c r="BG1301" s="86" t="str">
        <f t="shared" si="106"/>
        <v>70-74|72</v>
      </c>
      <c r="BH1301" s="86">
        <v>14</v>
      </c>
      <c r="BI1301" s="89" t="s">
        <v>54</v>
      </c>
    </row>
    <row r="1302" spans="57:61">
      <c r="BE1302" s="87" t="s">
        <v>70</v>
      </c>
      <c r="BF1302" s="86">
        <v>73</v>
      </c>
      <c r="BG1302" s="86" t="str">
        <f t="shared" si="106"/>
        <v>70-74|73</v>
      </c>
      <c r="BH1302" s="86">
        <v>15</v>
      </c>
      <c r="BI1302" s="89" t="s">
        <v>55</v>
      </c>
    </row>
    <row r="1303" spans="57:61">
      <c r="BE1303" s="87" t="s">
        <v>70</v>
      </c>
      <c r="BF1303" s="86">
        <v>74</v>
      </c>
      <c r="BG1303" s="86" t="str">
        <f t="shared" si="106"/>
        <v>70-74|74</v>
      </c>
      <c r="BH1303" s="86">
        <v>15</v>
      </c>
      <c r="BI1303" s="89" t="s">
        <v>55</v>
      </c>
    </row>
    <row r="1304" spans="57:61">
      <c r="BE1304" s="87" t="s">
        <v>70</v>
      </c>
      <c r="BF1304" s="86">
        <v>75</v>
      </c>
      <c r="BG1304" s="86" t="str">
        <f t="shared" si="106"/>
        <v>70-74|75</v>
      </c>
      <c r="BH1304" s="86">
        <v>15</v>
      </c>
      <c r="BI1304" s="89" t="s">
        <v>55</v>
      </c>
    </row>
    <row r="1305" spans="57:61">
      <c r="BE1305" s="87" t="s">
        <v>70</v>
      </c>
      <c r="BF1305" s="86">
        <v>76</v>
      </c>
      <c r="BG1305" s="86" t="str">
        <f t="shared" si="106"/>
        <v>70-74|76</v>
      </c>
      <c r="BH1305" s="86">
        <v>15</v>
      </c>
      <c r="BI1305" s="89" t="s">
        <v>55</v>
      </c>
    </row>
    <row r="1306" spans="57:61">
      <c r="BE1306" s="87" t="s">
        <v>70</v>
      </c>
      <c r="BF1306" s="86">
        <v>77</v>
      </c>
      <c r="BG1306" s="86" t="str">
        <f t="shared" si="106"/>
        <v>70-74|77</v>
      </c>
      <c r="BH1306" s="86">
        <v>15</v>
      </c>
      <c r="BI1306" s="89" t="s">
        <v>55</v>
      </c>
    </row>
    <row r="1307" spans="57:61">
      <c r="BE1307" s="87" t="s">
        <v>70</v>
      </c>
      <c r="BF1307" s="86">
        <v>78</v>
      </c>
      <c r="BG1307" s="86" t="str">
        <f t="shared" si="106"/>
        <v>70-74|78</v>
      </c>
      <c r="BH1307" s="86">
        <v>15</v>
      </c>
      <c r="BI1307" s="89" t="s">
        <v>55</v>
      </c>
    </row>
    <row r="1308" spans="57:61">
      <c r="BE1308" s="87" t="s">
        <v>70</v>
      </c>
      <c r="BF1308" s="86">
        <v>79</v>
      </c>
      <c r="BG1308" s="86" t="str">
        <f t="shared" si="106"/>
        <v>70-74|79</v>
      </c>
      <c r="BH1308" s="86">
        <v>16</v>
      </c>
      <c r="BI1308" s="86" t="s">
        <v>56</v>
      </c>
    </row>
    <row r="1309" spans="57:61">
      <c r="BE1309" s="87" t="s">
        <v>70</v>
      </c>
      <c r="BF1309" s="86">
        <v>80</v>
      </c>
      <c r="BG1309" s="86" t="str">
        <f t="shared" si="106"/>
        <v>70-74|80</v>
      </c>
      <c r="BH1309" s="86">
        <v>16</v>
      </c>
      <c r="BI1309" s="86" t="s">
        <v>56</v>
      </c>
    </row>
    <row r="1310" spans="57:61">
      <c r="BE1310" s="87" t="s">
        <v>70</v>
      </c>
      <c r="BF1310" s="86">
        <v>81</v>
      </c>
      <c r="BG1310" s="86" t="str">
        <f t="shared" si="106"/>
        <v>70-74|81</v>
      </c>
      <c r="BH1310" s="86">
        <v>16</v>
      </c>
      <c r="BI1310" s="86" t="s">
        <v>56</v>
      </c>
    </row>
    <row r="1311" spans="57:61">
      <c r="BE1311" s="87" t="s">
        <v>70</v>
      </c>
      <c r="BF1311" s="86">
        <v>82</v>
      </c>
      <c r="BG1311" s="86" t="str">
        <f t="shared" si="106"/>
        <v>70-74|82</v>
      </c>
      <c r="BH1311" s="86">
        <v>16</v>
      </c>
      <c r="BI1311" s="86" t="s">
        <v>56</v>
      </c>
    </row>
    <row r="1312" spans="57:61">
      <c r="BE1312" s="87" t="s">
        <v>70</v>
      </c>
      <c r="BF1312" s="86">
        <v>83</v>
      </c>
      <c r="BG1312" s="86" t="str">
        <f t="shared" si="106"/>
        <v>70-74|83</v>
      </c>
      <c r="BH1312" s="86">
        <v>16</v>
      </c>
      <c r="BI1312" s="86" t="s">
        <v>56</v>
      </c>
    </row>
    <row r="1313" spans="57:61">
      <c r="BE1313" s="87" t="s">
        <v>70</v>
      </c>
      <c r="BF1313" s="86">
        <v>84</v>
      </c>
      <c r="BG1313" s="86" t="str">
        <f t="shared" si="106"/>
        <v>70-74|84</v>
      </c>
      <c r="BH1313" s="86">
        <v>17</v>
      </c>
      <c r="BI1313" s="86" t="s">
        <v>57</v>
      </c>
    </row>
    <row r="1314" spans="57:61">
      <c r="BE1314" s="87" t="s">
        <v>70</v>
      </c>
      <c r="BF1314" s="86">
        <v>85</v>
      </c>
      <c r="BG1314" s="86" t="str">
        <f t="shared" si="106"/>
        <v>70-74|85</v>
      </c>
      <c r="BH1314" s="86">
        <v>17</v>
      </c>
      <c r="BI1314" s="86" t="s">
        <v>57</v>
      </c>
    </row>
    <row r="1315" spans="57:61">
      <c r="BE1315" s="87" t="s">
        <v>70</v>
      </c>
      <c r="BF1315" s="86">
        <v>86</v>
      </c>
      <c r="BG1315" s="86" t="str">
        <f t="shared" si="106"/>
        <v>70-74|86</v>
      </c>
      <c r="BH1315" s="86">
        <v>17</v>
      </c>
      <c r="BI1315" s="86" t="s">
        <v>57</v>
      </c>
    </row>
    <row r="1316" spans="57:61">
      <c r="BE1316" s="87" t="s">
        <v>70</v>
      </c>
      <c r="BF1316" s="86">
        <v>87</v>
      </c>
      <c r="BG1316" s="86" t="str">
        <f t="shared" si="106"/>
        <v>70-74|87</v>
      </c>
      <c r="BH1316" s="86">
        <v>17</v>
      </c>
      <c r="BI1316" s="86" t="s">
        <v>57</v>
      </c>
    </row>
    <row r="1317" spans="57:61">
      <c r="BE1317" s="87" t="s">
        <v>70</v>
      </c>
      <c r="BF1317" s="86">
        <v>88</v>
      </c>
      <c r="BG1317" s="86" t="str">
        <f t="shared" si="106"/>
        <v>70-74|88</v>
      </c>
      <c r="BH1317" s="86">
        <v>17</v>
      </c>
      <c r="BI1317" s="86" t="s">
        <v>57</v>
      </c>
    </row>
    <row r="1318" spans="57:61">
      <c r="BE1318" s="87" t="s">
        <v>70</v>
      </c>
      <c r="BF1318" s="86">
        <v>89</v>
      </c>
      <c r="BG1318" s="86" t="str">
        <f t="shared" si="106"/>
        <v>70-74|89</v>
      </c>
      <c r="BH1318" s="86">
        <v>18</v>
      </c>
      <c r="BI1318" s="86" t="s">
        <v>58</v>
      </c>
    </row>
    <row r="1319" spans="57:61">
      <c r="BE1319" s="87" t="s">
        <v>70</v>
      </c>
      <c r="BF1319" s="86">
        <v>90</v>
      </c>
      <c r="BG1319" s="86" t="str">
        <f t="shared" si="106"/>
        <v>70-74|90</v>
      </c>
      <c r="BH1319" s="86">
        <v>18</v>
      </c>
      <c r="BI1319" s="86" t="s">
        <v>58</v>
      </c>
    </row>
    <row r="1320" spans="57:61">
      <c r="BE1320" s="87" t="s">
        <v>70</v>
      </c>
      <c r="BF1320" s="86">
        <v>91</v>
      </c>
      <c r="BG1320" s="86" t="str">
        <f t="shared" si="106"/>
        <v>70-74|91</v>
      </c>
      <c r="BH1320" s="86">
        <v>18</v>
      </c>
      <c r="BI1320" s="86" t="s">
        <v>58</v>
      </c>
    </row>
    <row r="1321" spans="57:61">
      <c r="BE1321" s="87" t="s">
        <v>70</v>
      </c>
      <c r="BF1321" s="86">
        <v>92</v>
      </c>
      <c r="BG1321" s="86" t="str">
        <f t="shared" si="106"/>
        <v>70-74|92</v>
      </c>
      <c r="BH1321" s="86">
        <v>18</v>
      </c>
      <c r="BI1321" s="86" t="s">
        <v>58</v>
      </c>
    </row>
    <row r="1322" spans="57:61">
      <c r="BE1322" s="87" t="s">
        <v>70</v>
      </c>
      <c r="BF1322" s="86">
        <v>93</v>
      </c>
      <c r="BG1322" s="86" t="str">
        <f t="shared" si="106"/>
        <v>70-74|93</v>
      </c>
      <c r="BH1322" s="86">
        <v>19</v>
      </c>
      <c r="BI1322" s="89" t="s">
        <v>59</v>
      </c>
    </row>
    <row r="1323" spans="57:61">
      <c r="BE1323" s="87" t="s">
        <v>70</v>
      </c>
      <c r="BF1323" s="86">
        <v>94</v>
      </c>
      <c r="BG1323" s="86" t="str">
        <f t="shared" si="106"/>
        <v>70-74|94</v>
      </c>
      <c r="BH1323" s="86">
        <v>19</v>
      </c>
      <c r="BI1323" s="89" t="s">
        <v>59</v>
      </c>
    </row>
    <row r="1324" spans="57:61">
      <c r="BE1324" s="87" t="s">
        <v>70</v>
      </c>
      <c r="BF1324" s="86">
        <v>95</v>
      </c>
      <c r="BG1324" s="86" t="str">
        <f t="shared" si="106"/>
        <v>70-74|95</v>
      </c>
      <c r="BH1324" s="86">
        <v>19</v>
      </c>
      <c r="BI1324" s="89" t="s">
        <v>59</v>
      </c>
    </row>
    <row r="1325" spans="57:61">
      <c r="BE1325" s="87" t="s">
        <v>70</v>
      </c>
      <c r="BF1325" s="86">
        <v>96</v>
      </c>
      <c r="BG1325" s="86" t="str">
        <f t="shared" si="106"/>
        <v>70-74|96</v>
      </c>
      <c r="BH1325" s="86">
        <v>19</v>
      </c>
      <c r="BI1325" s="89" t="s">
        <v>59</v>
      </c>
    </row>
    <row r="1326" spans="57:61">
      <c r="BE1326" s="87" t="s">
        <v>70</v>
      </c>
      <c r="BF1326" s="86">
        <v>97</v>
      </c>
      <c r="BG1326" s="86" t="str">
        <f t="shared" si="106"/>
        <v>70-74|97</v>
      </c>
      <c r="BH1326" s="86">
        <v>19</v>
      </c>
      <c r="BI1326" s="89" t="s">
        <v>59</v>
      </c>
    </row>
    <row r="1327" spans="57:61">
      <c r="BE1327" s="87" t="s">
        <v>70</v>
      </c>
      <c r="BF1327" s="86">
        <v>98</v>
      </c>
      <c r="BG1327" s="86" t="str">
        <f t="shared" si="106"/>
        <v>70-74|98</v>
      </c>
      <c r="BH1327" s="86">
        <v>19</v>
      </c>
      <c r="BI1327" s="89" t="s">
        <v>59</v>
      </c>
    </row>
    <row r="1328" spans="57:61">
      <c r="BE1328" s="87" t="s">
        <v>70</v>
      </c>
      <c r="BF1328" s="86">
        <v>99</v>
      </c>
      <c r="BG1328" s="86" t="str">
        <f t="shared" si="106"/>
        <v>70-74|99</v>
      </c>
      <c r="BH1328" s="86">
        <v>19</v>
      </c>
      <c r="BI1328" s="89" t="s">
        <v>59</v>
      </c>
    </row>
    <row r="1329" spans="57:61">
      <c r="BE1329" s="87" t="s">
        <v>70</v>
      </c>
      <c r="BF1329" s="86">
        <v>100</v>
      </c>
      <c r="BG1329" s="86" t="str">
        <f t="shared" si="106"/>
        <v>70-74|100</v>
      </c>
      <c r="BH1329" s="86">
        <v>19</v>
      </c>
      <c r="BI1329" s="89" t="s">
        <v>59</v>
      </c>
    </row>
    <row r="1330" spans="57:61">
      <c r="BE1330" s="87" t="s">
        <v>70</v>
      </c>
      <c r="BF1330" s="86">
        <v>101</v>
      </c>
      <c r="BG1330" s="86" t="str">
        <f t="shared" si="106"/>
        <v>70-74|101</v>
      </c>
      <c r="BH1330" s="86">
        <v>19</v>
      </c>
      <c r="BI1330" s="89" t="s">
        <v>59</v>
      </c>
    </row>
    <row r="1331" spans="57:61">
      <c r="BE1331" s="87" t="s">
        <v>70</v>
      </c>
      <c r="BF1331" s="86">
        <v>102</v>
      </c>
      <c r="BG1331" s="86" t="str">
        <f t="shared" si="106"/>
        <v>70-74|102</v>
      </c>
      <c r="BH1331" s="86">
        <v>19</v>
      </c>
      <c r="BI1331" s="89" t="s">
        <v>59</v>
      </c>
    </row>
    <row r="1332" spans="57:61">
      <c r="BE1332" s="87" t="s">
        <v>70</v>
      </c>
      <c r="BF1332" s="86">
        <v>103</v>
      </c>
      <c r="BG1332" s="86" t="str">
        <f t="shared" si="106"/>
        <v>70-74|103</v>
      </c>
      <c r="BH1332" s="86">
        <v>19</v>
      </c>
      <c r="BI1332" s="89" t="s">
        <v>59</v>
      </c>
    </row>
    <row r="1333" spans="57:61">
      <c r="BE1333" s="87" t="s">
        <v>70</v>
      </c>
      <c r="BF1333" s="86">
        <v>104</v>
      </c>
      <c r="BG1333" s="86" t="str">
        <f t="shared" si="106"/>
        <v>70-74|104</v>
      </c>
      <c r="BH1333" s="86">
        <v>19</v>
      </c>
      <c r="BI1333" s="89" t="s">
        <v>59</v>
      </c>
    </row>
    <row r="1334" spans="57:61">
      <c r="BE1334" s="87" t="s">
        <v>70</v>
      </c>
      <c r="BF1334" s="86">
        <v>105</v>
      </c>
      <c r="BG1334" s="86" t="str">
        <f t="shared" si="106"/>
        <v>70-74|105</v>
      </c>
      <c r="BH1334" s="86">
        <v>19</v>
      </c>
      <c r="BI1334" s="89" t="s">
        <v>59</v>
      </c>
    </row>
    <row r="1335" spans="57:61">
      <c r="BE1335" s="87" t="s">
        <v>70</v>
      </c>
      <c r="BF1335" s="86">
        <v>106</v>
      </c>
      <c r="BG1335" s="86" t="str">
        <f t="shared" si="106"/>
        <v>70-74|106</v>
      </c>
      <c r="BH1335" s="86">
        <v>19</v>
      </c>
      <c r="BI1335" s="89" t="s">
        <v>59</v>
      </c>
    </row>
    <row r="1336" spans="57:61">
      <c r="BE1336" s="87" t="s">
        <v>70</v>
      </c>
      <c r="BF1336" s="86">
        <v>107</v>
      </c>
      <c r="BG1336" s="86" t="str">
        <f t="shared" si="106"/>
        <v>70-74|107</v>
      </c>
      <c r="BH1336" s="86">
        <v>19</v>
      </c>
      <c r="BI1336" s="89" t="s">
        <v>59</v>
      </c>
    </row>
    <row r="1337" spans="57:61">
      <c r="BE1337" s="87" t="s">
        <v>70</v>
      </c>
      <c r="BF1337" s="86">
        <v>108</v>
      </c>
      <c r="BG1337" s="86" t="str">
        <f t="shared" si="106"/>
        <v>70-74|108</v>
      </c>
      <c r="BH1337" s="86">
        <v>19</v>
      </c>
      <c r="BI1337" s="89" t="s">
        <v>59</v>
      </c>
    </row>
    <row r="1338" spans="57:61">
      <c r="BE1338" s="87" t="s">
        <v>70</v>
      </c>
      <c r="BF1338" s="86">
        <v>109</v>
      </c>
      <c r="BG1338" s="86" t="str">
        <f t="shared" si="106"/>
        <v>70-74|109</v>
      </c>
      <c r="BH1338" s="86">
        <v>19</v>
      </c>
      <c r="BI1338" s="89" t="s">
        <v>59</v>
      </c>
    </row>
    <row r="1339" spans="57:61">
      <c r="BE1339" s="87" t="s">
        <v>70</v>
      </c>
      <c r="BF1339" s="86">
        <v>110</v>
      </c>
      <c r="BG1339" s="86" t="str">
        <f t="shared" si="106"/>
        <v>70-74|110</v>
      </c>
      <c r="BH1339" s="86">
        <v>19</v>
      </c>
      <c r="BI1339" s="89" t="s">
        <v>59</v>
      </c>
    </row>
    <row r="1340" spans="57:61">
      <c r="BE1340" s="87" t="s">
        <v>70</v>
      </c>
      <c r="BF1340" s="86">
        <v>111</v>
      </c>
      <c r="BG1340" s="86" t="str">
        <f t="shared" si="106"/>
        <v>70-74|111</v>
      </c>
      <c r="BH1340" s="86">
        <v>19</v>
      </c>
      <c r="BI1340" s="89" t="s">
        <v>59</v>
      </c>
    </row>
    <row r="1341" spans="57:61">
      <c r="BE1341" s="87" t="s">
        <v>70</v>
      </c>
      <c r="BF1341" s="86">
        <v>112</v>
      </c>
      <c r="BG1341" s="86" t="str">
        <f t="shared" si="106"/>
        <v>70-74|112</v>
      </c>
      <c r="BH1341" s="86">
        <v>19</v>
      </c>
      <c r="BI1341" s="89" t="s">
        <v>59</v>
      </c>
    </row>
    <row r="1342" spans="57:61">
      <c r="BE1342" s="87" t="s">
        <v>70</v>
      </c>
      <c r="BF1342" s="86">
        <v>113</v>
      </c>
      <c r="BG1342" s="86" t="str">
        <f t="shared" si="106"/>
        <v>70-74|113</v>
      </c>
      <c r="BH1342" s="86">
        <v>19</v>
      </c>
      <c r="BI1342" s="89" t="s">
        <v>59</v>
      </c>
    </row>
    <row r="1343" spans="57:61">
      <c r="BE1343" s="87" t="s">
        <v>70</v>
      </c>
      <c r="BF1343" s="86">
        <v>114</v>
      </c>
      <c r="BG1343" s="86" t="str">
        <f t="shared" si="106"/>
        <v>70-74|114</v>
      </c>
      <c r="BH1343" s="86">
        <v>19</v>
      </c>
      <c r="BI1343" s="89" t="s">
        <v>59</v>
      </c>
    </row>
    <row r="1344" spans="57:61">
      <c r="BE1344" s="87" t="s">
        <v>70</v>
      </c>
      <c r="BF1344" s="86">
        <v>115</v>
      </c>
      <c r="BG1344" s="86" t="str">
        <f t="shared" si="106"/>
        <v>70-74|115</v>
      </c>
      <c r="BH1344" s="86">
        <v>19</v>
      </c>
      <c r="BI1344" s="89" t="s">
        <v>59</v>
      </c>
    </row>
    <row r="1345" spans="57:61">
      <c r="BE1345" s="87" t="s">
        <v>70</v>
      </c>
      <c r="BF1345" s="86">
        <v>116</v>
      </c>
      <c r="BG1345" s="86" t="str">
        <f t="shared" si="106"/>
        <v>70-74|116</v>
      </c>
      <c r="BH1345" s="86">
        <v>19</v>
      </c>
      <c r="BI1345" s="89" t="s">
        <v>59</v>
      </c>
    </row>
    <row r="1346" spans="57:61">
      <c r="BE1346" s="87" t="s">
        <v>70</v>
      </c>
      <c r="BF1346" s="86">
        <v>117</v>
      </c>
      <c r="BG1346" s="86" t="str">
        <f t="shared" si="106"/>
        <v>70-74|117</v>
      </c>
      <c r="BH1346" s="86">
        <v>19</v>
      </c>
      <c r="BI1346" s="89" t="s">
        <v>59</v>
      </c>
    </row>
    <row r="1347" spans="57:61">
      <c r="BE1347" s="87" t="s">
        <v>70</v>
      </c>
      <c r="BF1347" s="86">
        <v>118</v>
      </c>
      <c r="BG1347" s="86" t="str">
        <f t="shared" si="106"/>
        <v>70-74|118</v>
      </c>
      <c r="BH1347" s="86">
        <v>19</v>
      </c>
      <c r="BI1347" s="89" t="s">
        <v>59</v>
      </c>
    </row>
    <row r="1348" spans="57:61">
      <c r="BE1348" s="87" t="s">
        <v>70</v>
      </c>
      <c r="BF1348" s="86">
        <v>119</v>
      </c>
      <c r="BG1348" s="86" t="str">
        <f t="shared" si="106"/>
        <v>70-74|119</v>
      </c>
      <c r="BH1348" s="86">
        <v>19</v>
      </c>
      <c r="BI1348" s="89" t="s">
        <v>59</v>
      </c>
    </row>
    <row r="1349" spans="57:61">
      <c r="BE1349" s="87" t="s">
        <v>70</v>
      </c>
      <c r="BF1349" s="86">
        <v>120</v>
      </c>
      <c r="BG1349" s="86" t="str">
        <f t="shared" si="106"/>
        <v>70-74|120</v>
      </c>
      <c r="BH1349" s="86">
        <v>19</v>
      </c>
      <c r="BI1349" s="89" t="s">
        <v>59</v>
      </c>
    </row>
    <row r="1350" spans="57:61">
      <c r="BE1350" s="87" t="s">
        <v>70</v>
      </c>
      <c r="BF1350" s="86">
        <v>121</v>
      </c>
      <c r="BG1350" s="86" t="str">
        <f t="shared" ref="BG1350:BG1413" si="107">BE1350&amp;"|"&amp;BF1350</f>
        <v>70-74|121</v>
      </c>
      <c r="BH1350" s="86">
        <v>19</v>
      </c>
      <c r="BI1350" s="89" t="s">
        <v>59</v>
      </c>
    </row>
    <row r="1351" spans="57:61">
      <c r="BE1351" s="87" t="s">
        <v>70</v>
      </c>
      <c r="BF1351" s="86">
        <v>122</v>
      </c>
      <c r="BG1351" s="86" t="str">
        <f t="shared" si="107"/>
        <v>70-74|122</v>
      </c>
      <c r="BH1351" s="86">
        <v>19</v>
      </c>
      <c r="BI1351" s="89" t="s">
        <v>59</v>
      </c>
    </row>
    <row r="1352" spans="57:61">
      <c r="BE1352" s="87" t="s">
        <v>70</v>
      </c>
      <c r="BF1352" s="86">
        <v>123</v>
      </c>
      <c r="BG1352" s="86" t="str">
        <f t="shared" si="107"/>
        <v>70-74|123</v>
      </c>
      <c r="BH1352" s="86">
        <v>19</v>
      </c>
      <c r="BI1352" s="89" t="s">
        <v>59</v>
      </c>
    </row>
    <row r="1353" spans="57:61">
      <c r="BE1353" s="87" t="s">
        <v>70</v>
      </c>
      <c r="BF1353" s="86">
        <v>124</v>
      </c>
      <c r="BG1353" s="86" t="str">
        <f t="shared" si="107"/>
        <v>70-74|124</v>
      </c>
      <c r="BH1353" s="86">
        <v>19</v>
      </c>
      <c r="BI1353" s="89" t="s">
        <v>59</v>
      </c>
    </row>
    <row r="1354" spans="57:61">
      <c r="BE1354" s="87" t="s">
        <v>70</v>
      </c>
      <c r="BF1354" s="86">
        <v>125</v>
      </c>
      <c r="BG1354" s="86" t="str">
        <f t="shared" si="107"/>
        <v>70-74|125</v>
      </c>
      <c r="BH1354" s="86">
        <v>19</v>
      </c>
      <c r="BI1354" s="89" t="s">
        <v>59</v>
      </c>
    </row>
    <row r="1355" spans="57:61">
      <c r="BE1355" s="87" t="s">
        <v>70</v>
      </c>
      <c r="BF1355" s="86">
        <v>126</v>
      </c>
      <c r="BG1355" s="86" t="str">
        <f t="shared" si="107"/>
        <v>70-74|126</v>
      </c>
      <c r="BH1355" s="86">
        <v>19</v>
      </c>
      <c r="BI1355" s="89" t="s">
        <v>59</v>
      </c>
    </row>
    <row r="1356" spans="57:61">
      <c r="BE1356" s="87" t="s">
        <v>70</v>
      </c>
      <c r="BF1356" s="86">
        <v>127</v>
      </c>
      <c r="BG1356" s="86" t="str">
        <f t="shared" si="107"/>
        <v>70-74|127</v>
      </c>
      <c r="BH1356" s="86">
        <v>19</v>
      </c>
      <c r="BI1356" s="89" t="s">
        <v>59</v>
      </c>
    </row>
    <row r="1357" spans="57:61">
      <c r="BE1357" s="87" t="s">
        <v>70</v>
      </c>
      <c r="BF1357" s="86">
        <v>128</v>
      </c>
      <c r="BG1357" s="86" t="str">
        <f t="shared" si="107"/>
        <v>70-74|128</v>
      </c>
      <c r="BH1357" s="86">
        <v>19</v>
      </c>
      <c r="BI1357" s="89" t="s">
        <v>59</v>
      </c>
    </row>
    <row r="1358" spans="57:61">
      <c r="BE1358" s="87" t="s">
        <v>70</v>
      </c>
      <c r="BF1358" s="86">
        <v>129</v>
      </c>
      <c r="BG1358" s="86" t="str">
        <f t="shared" si="107"/>
        <v>70-74|129</v>
      </c>
      <c r="BH1358" s="86">
        <v>19</v>
      </c>
      <c r="BI1358" s="89" t="s">
        <v>59</v>
      </c>
    </row>
    <row r="1359" spans="57:61">
      <c r="BE1359" s="87" t="s">
        <v>70</v>
      </c>
      <c r="BF1359" s="86">
        <v>130</v>
      </c>
      <c r="BG1359" s="86" t="str">
        <f t="shared" si="107"/>
        <v>70-74|130</v>
      </c>
      <c r="BH1359" s="86">
        <v>19</v>
      </c>
      <c r="BI1359" s="89" t="s">
        <v>59</v>
      </c>
    </row>
    <row r="1360" spans="57:61">
      <c r="BE1360" s="87" t="s">
        <v>70</v>
      </c>
      <c r="BF1360" s="86">
        <v>131</v>
      </c>
      <c r="BG1360" s="86" t="str">
        <f t="shared" si="107"/>
        <v>70-74|131</v>
      </c>
      <c r="BH1360" s="86">
        <v>19</v>
      </c>
      <c r="BI1360" s="89" t="s">
        <v>59</v>
      </c>
    </row>
    <row r="1361" spans="57:61">
      <c r="BE1361" s="87" t="s">
        <v>70</v>
      </c>
      <c r="BF1361" s="86">
        <v>132</v>
      </c>
      <c r="BG1361" s="86" t="str">
        <f t="shared" si="107"/>
        <v>70-74|132</v>
      </c>
      <c r="BH1361" s="86">
        <v>19</v>
      </c>
      <c r="BI1361" s="89" t="s">
        <v>59</v>
      </c>
    </row>
    <row r="1362" spans="57:61">
      <c r="BE1362" s="87" t="s">
        <v>70</v>
      </c>
      <c r="BF1362" s="86">
        <v>133</v>
      </c>
      <c r="BG1362" s="86" t="str">
        <f t="shared" si="107"/>
        <v>70-74|133</v>
      </c>
      <c r="BH1362" s="86">
        <v>19</v>
      </c>
      <c r="BI1362" s="89" t="s">
        <v>59</v>
      </c>
    </row>
    <row r="1363" spans="57:61">
      <c r="BE1363" s="87" t="s">
        <v>70</v>
      </c>
      <c r="BF1363" s="86">
        <v>134</v>
      </c>
      <c r="BG1363" s="86" t="str">
        <f t="shared" si="107"/>
        <v>70-74|134</v>
      </c>
      <c r="BH1363" s="86">
        <v>19</v>
      </c>
      <c r="BI1363" s="89" t="s">
        <v>59</v>
      </c>
    </row>
    <row r="1364" spans="57:61">
      <c r="BE1364" s="87" t="s">
        <v>70</v>
      </c>
      <c r="BF1364" s="86">
        <v>135</v>
      </c>
      <c r="BG1364" s="86" t="str">
        <f t="shared" si="107"/>
        <v>70-74|135</v>
      </c>
      <c r="BH1364" s="86">
        <v>19</v>
      </c>
      <c r="BI1364" s="89" t="s">
        <v>59</v>
      </c>
    </row>
    <row r="1365" spans="57:61">
      <c r="BE1365" s="93" t="s">
        <v>71</v>
      </c>
      <c r="BF1365" s="86">
        <v>0</v>
      </c>
      <c r="BG1365" s="86" t="str">
        <f t="shared" si="107"/>
        <v>75-79|0</v>
      </c>
      <c r="BH1365" s="86">
        <v>1</v>
      </c>
      <c r="BI1365" s="89" t="s">
        <v>41</v>
      </c>
    </row>
    <row r="1366" spans="57:61">
      <c r="BE1366" s="87" t="s">
        <v>71</v>
      </c>
      <c r="BF1366" s="86">
        <v>1</v>
      </c>
      <c r="BG1366" s="86" t="str">
        <f t="shared" si="107"/>
        <v>75-79|1</v>
      </c>
      <c r="BH1366" s="86">
        <v>1</v>
      </c>
      <c r="BI1366" s="89" t="s">
        <v>41</v>
      </c>
    </row>
    <row r="1367" spans="57:61">
      <c r="BE1367" s="87" t="s">
        <v>71</v>
      </c>
      <c r="BF1367" s="86">
        <v>2</v>
      </c>
      <c r="BG1367" s="86" t="str">
        <f t="shared" si="107"/>
        <v>75-79|2</v>
      </c>
      <c r="BH1367" s="86">
        <v>1</v>
      </c>
      <c r="BI1367" s="89" t="s">
        <v>41</v>
      </c>
    </row>
    <row r="1368" spans="57:61">
      <c r="BE1368" s="87" t="s">
        <v>71</v>
      </c>
      <c r="BF1368" s="86">
        <v>3</v>
      </c>
      <c r="BG1368" s="86" t="str">
        <f t="shared" si="107"/>
        <v>75-79|3</v>
      </c>
      <c r="BH1368" s="86">
        <v>1</v>
      </c>
      <c r="BI1368" s="89" t="s">
        <v>41</v>
      </c>
    </row>
    <row r="1369" spans="57:61">
      <c r="BE1369" s="87" t="s">
        <v>71</v>
      </c>
      <c r="BF1369" s="86">
        <v>4</v>
      </c>
      <c r="BG1369" s="86" t="str">
        <f t="shared" si="107"/>
        <v>75-79|4</v>
      </c>
      <c r="BH1369" s="86">
        <v>1</v>
      </c>
      <c r="BI1369" s="89" t="s">
        <v>41</v>
      </c>
    </row>
    <row r="1370" spans="57:61">
      <c r="BE1370" s="87" t="s">
        <v>71</v>
      </c>
      <c r="BF1370" s="86">
        <v>5</v>
      </c>
      <c r="BG1370" s="86" t="str">
        <f t="shared" si="107"/>
        <v>75-79|5</v>
      </c>
      <c r="BH1370" s="86">
        <v>1</v>
      </c>
      <c r="BI1370" s="89" t="s">
        <v>41</v>
      </c>
    </row>
    <row r="1371" spans="57:61">
      <c r="BE1371" s="87" t="s">
        <v>71</v>
      </c>
      <c r="BF1371" s="86">
        <v>6</v>
      </c>
      <c r="BG1371" s="86" t="str">
        <f t="shared" si="107"/>
        <v>75-79|6</v>
      </c>
      <c r="BH1371" s="86">
        <v>2</v>
      </c>
      <c r="BI1371" s="89" t="s">
        <v>42</v>
      </c>
    </row>
    <row r="1372" spans="57:61">
      <c r="BE1372" s="87" t="s">
        <v>71</v>
      </c>
      <c r="BF1372" s="86">
        <v>7</v>
      </c>
      <c r="BG1372" s="86" t="str">
        <f t="shared" si="107"/>
        <v>75-79|7</v>
      </c>
      <c r="BH1372" s="86">
        <v>2</v>
      </c>
      <c r="BI1372" s="89" t="s">
        <v>42</v>
      </c>
    </row>
    <row r="1373" spans="57:61">
      <c r="BE1373" s="87" t="s">
        <v>71</v>
      </c>
      <c r="BF1373" s="86">
        <v>8</v>
      </c>
      <c r="BG1373" s="86" t="str">
        <f t="shared" si="107"/>
        <v>75-79|8</v>
      </c>
      <c r="BH1373" s="86">
        <v>2</v>
      </c>
      <c r="BI1373" s="89" t="s">
        <v>42</v>
      </c>
    </row>
    <row r="1374" spans="57:61">
      <c r="BE1374" s="87" t="s">
        <v>71</v>
      </c>
      <c r="BF1374" s="86">
        <v>9</v>
      </c>
      <c r="BG1374" s="86" t="str">
        <f t="shared" si="107"/>
        <v>75-79|9</v>
      </c>
      <c r="BH1374" s="86">
        <v>3</v>
      </c>
      <c r="BI1374" s="86" t="s">
        <v>43</v>
      </c>
    </row>
    <row r="1375" spans="57:61">
      <c r="BE1375" s="87" t="s">
        <v>71</v>
      </c>
      <c r="BF1375" s="86">
        <v>10</v>
      </c>
      <c r="BG1375" s="86" t="str">
        <f t="shared" si="107"/>
        <v>75-79|10</v>
      </c>
      <c r="BH1375" s="86">
        <v>3</v>
      </c>
      <c r="BI1375" s="86" t="s">
        <v>43</v>
      </c>
    </row>
    <row r="1376" spans="57:61">
      <c r="BE1376" s="87" t="s">
        <v>71</v>
      </c>
      <c r="BF1376" s="86">
        <v>11</v>
      </c>
      <c r="BG1376" s="86" t="str">
        <f t="shared" si="107"/>
        <v>75-79|11</v>
      </c>
      <c r="BH1376" s="86">
        <v>3</v>
      </c>
      <c r="BI1376" s="86" t="s">
        <v>43</v>
      </c>
    </row>
    <row r="1377" spans="57:61">
      <c r="BE1377" s="87" t="s">
        <v>71</v>
      </c>
      <c r="BF1377" s="86">
        <v>12</v>
      </c>
      <c r="BG1377" s="86" t="str">
        <f t="shared" si="107"/>
        <v>75-79|12</v>
      </c>
      <c r="BH1377" s="86">
        <v>3</v>
      </c>
      <c r="BI1377" s="86" t="s">
        <v>43</v>
      </c>
    </row>
    <row r="1378" spans="57:61">
      <c r="BE1378" s="87" t="s">
        <v>71</v>
      </c>
      <c r="BF1378" s="86">
        <v>13</v>
      </c>
      <c r="BG1378" s="86" t="str">
        <f t="shared" si="107"/>
        <v>75-79|13</v>
      </c>
      <c r="BH1378" s="86">
        <v>4</v>
      </c>
      <c r="BI1378" s="86" t="s">
        <v>44</v>
      </c>
    </row>
    <row r="1379" spans="57:61">
      <c r="BE1379" s="87" t="s">
        <v>71</v>
      </c>
      <c r="BF1379" s="86">
        <v>14</v>
      </c>
      <c r="BG1379" s="86" t="str">
        <f t="shared" si="107"/>
        <v>75-79|14</v>
      </c>
      <c r="BH1379" s="86">
        <v>4</v>
      </c>
      <c r="BI1379" s="86" t="s">
        <v>44</v>
      </c>
    </row>
    <row r="1380" spans="57:61">
      <c r="BE1380" s="87" t="s">
        <v>71</v>
      </c>
      <c r="BF1380" s="86">
        <v>15</v>
      </c>
      <c r="BG1380" s="86" t="str">
        <f t="shared" si="107"/>
        <v>75-79|15</v>
      </c>
      <c r="BH1380" s="86">
        <v>4</v>
      </c>
      <c r="BI1380" s="86" t="s">
        <v>44</v>
      </c>
    </row>
    <row r="1381" spans="57:61">
      <c r="BE1381" s="87" t="s">
        <v>71</v>
      </c>
      <c r="BF1381" s="86">
        <v>16</v>
      </c>
      <c r="BG1381" s="86" t="str">
        <f t="shared" si="107"/>
        <v>75-79|16</v>
      </c>
      <c r="BH1381" s="86">
        <v>4</v>
      </c>
      <c r="BI1381" s="86" t="s">
        <v>44</v>
      </c>
    </row>
    <row r="1382" spans="57:61">
      <c r="BE1382" s="87" t="s">
        <v>71</v>
      </c>
      <c r="BF1382" s="86">
        <v>17</v>
      </c>
      <c r="BG1382" s="86" t="str">
        <f t="shared" si="107"/>
        <v>75-79|17</v>
      </c>
      <c r="BH1382" s="86">
        <v>4</v>
      </c>
      <c r="BI1382" s="86" t="s">
        <v>44</v>
      </c>
    </row>
    <row r="1383" spans="57:61">
      <c r="BE1383" s="87" t="s">
        <v>71</v>
      </c>
      <c r="BF1383" s="86">
        <v>18</v>
      </c>
      <c r="BG1383" s="86" t="str">
        <f t="shared" si="107"/>
        <v>75-79|18</v>
      </c>
      <c r="BH1383" s="86">
        <v>5</v>
      </c>
      <c r="BI1383" s="86" t="s">
        <v>45</v>
      </c>
    </row>
    <row r="1384" spans="57:61">
      <c r="BE1384" s="87" t="s">
        <v>71</v>
      </c>
      <c r="BF1384" s="86">
        <v>19</v>
      </c>
      <c r="BG1384" s="86" t="str">
        <f t="shared" si="107"/>
        <v>75-79|19</v>
      </c>
      <c r="BH1384" s="86">
        <v>5</v>
      </c>
      <c r="BI1384" s="86" t="s">
        <v>45</v>
      </c>
    </row>
    <row r="1385" spans="57:61">
      <c r="BE1385" s="87" t="s">
        <v>71</v>
      </c>
      <c r="BF1385" s="86">
        <v>20</v>
      </c>
      <c r="BG1385" s="86" t="str">
        <f t="shared" si="107"/>
        <v>75-79|20</v>
      </c>
      <c r="BH1385" s="86">
        <v>5</v>
      </c>
      <c r="BI1385" s="86" t="s">
        <v>45</v>
      </c>
    </row>
    <row r="1386" spans="57:61">
      <c r="BE1386" s="87" t="s">
        <v>71</v>
      </c>
      <c r="BF1386" s="86">
        <v>21</v>
      </c>
      <c r="BG1386" s="86" t="str">
        <f t="shared" si="107"/>
        <v>75-79|21</v>
      </c>
      <c r="BH1386" s="86">
        <v>5</v>
      </c>
      <c r="BI1386" s="86" t="s">
        <v>45</v>
      </c>
    </row>
    <row r="1387" spans="57:61">
      <c r="BE1387" s="87" t="s">
        <v>71</v>
      </c>
      <c r="BF1387" s="86">
        <v>22</v>
      </c>
      <c r="BG1387" s="86" t="str">
        <f t="shared" si="107"/>
        <v>75-79|22</v>
      </c>
      <c r="BH1387" s="86">
        <v>5</v>
      </c>
      <c r="BI1387" s="86" t="s">
        <v>45</v>
      </c>
    </row>
    <row r="1388" spans="57:61">
      <c r="BE1388" s="87" t="s">
        <v>71</v>
      </c>
      <c r="BF1388" s="86">
        <v>23</v>
      </c>
      <c r="BG1388" s="86" t="str">
        <f t="shared" si="107"/>
        <v>75-79|23</v>
      </c>
      <c r="BH1388" s="86">
        <v>6</v>
      </c>
      <c r="BI1388" s="89" t="s">
        <v>46</v>
      </c>
    </row>
    <row r="1389" spans="57:61">
      <c r="BE1389" s="87" t="s">
        <v>71</v>
      </c>
      <c r="BF1389" s="86">
        <v>24</v>
      </c>
      <c r="BG1389" s="86" t="str">
        <f t="shared" si="107"/>
        <v>75-79|24</v>
      </c>
      <c r="BH1389" s="86">
        <v>6</v>
      </c>
      <c r="BI1389" s="89" t="s">
        <v>46</v>
      </c>
    </row>
    <row r="1390" spans="57:61">
      <c r="BE1390" s="87" t="s">
        <v>71</v>
      </c>
      <c r="BF1390" s="86">
        <v>25</v>
      </c>
      <c r="BG1390" s="86" t="str">
        <f t="shared" si="107"/>
        <v>75-79|25</v>
      </c>
      <c r="BH1390" s="86">
        <v>6</v>
      </c>
      <c r="BI1390" s="89" t="s">
        <v>46</v>
      </c>
    </row>
    <row r="1391" spans="57:61">
      <c r="BE1391" s="87" t="s">
        <v>71</v>
      </c>
      <c r="BF1391" s="86">
        <v>26</v>
      </c>
      <c r="BG1391" s="86" t="str">
        <f t="shared" si="107"/>
        <v>75-79|26</v>
      </c>
      <c r="BH1391" s="86">
        <v>6</v>
      </c>
      <c r="BI1391" s="89" t="s">
        <v>46</v>
      </c>
    </row>
    <row r="1392" spans="57:61">
      <c r="BE1392" s="87" t="s">
        <v>71</v>
      </c>
      <c r="BF1392" s="86">
        <v>27</v>
      </c>
      <c r="BG1392" s="86" t="str">
        <f t="shared" si="107"/>
        <v>75-79|27</v>
      </c>
      <c r="BH1392" s="86">
        <v>6</v>
      </c>
      <c r="BI1392" s="89" t="s">
        <v>46</v>
      </c>
    </row>
    <row r="1393" spans="57:61">
      <c r="BE1393" s="87" t="s">
        <v>71</v>
      </c>
      <c r="BF1393" s="86">
        <v>28</v>
      </c>
      <c r="BG1393" s="86" t="str">
        <f t="shared" si="107"/>
        <v>75-79|28</v>
      </c>
      <c r="BH1393" s="86">
        <v>7</v>
      </c>
      <c r="BI1393" s="86" t="s">
        <v>47</v>
      </c>
    </row>
    <row r="1394" spans="57:61">
      <c r="BE1394" s="87" t="s">
        <v>71</v>
      </c>
      <c r="BF1394" s="86">
        <v>29</v>
      </c>
      <c r="BG1394" s="86" t="str">
        <f t="shared" si="107"/>
        <v>75-79|29</v>
      </c>
      <c r="BH1394" s="86">
        <v>7</v>
      </c>
      <c r="BI1394" s="86" t="s">
        <v>47</v>
      </c>
    </row>
    <row r="1395" spans="57:61">
      <c r="BE1395" s="87" t="s">
        <v>71</v>
      </c>
      <c r="BF1395" s="86">
        <v>30</v>
      </c>
      <c r="BG1395" s="86" t="str">
        <f t="shared" si="107"/>
        <v>75-79|30</v>
      </c>
      <c r="BH1395" s="86">
        <v>7</v>
      </c>
      <c r="BI1395" s="86" t="s">
        <v>47</v>
      </c>
    </row>
    <row r="1396" spans="57:61">
      <c r="BE1396" s="87" t="s">
        <v>71</v>
      </c>
      <c r="BF1396" s="86">
        <v>31</v>
      </c>
      <c r="BG1396" s="86" t="str">
        <f t="shared" si="107"/>
        <v>75-79|31</v>
      </c>
      <c r="BH1396" s="86">
        <v>7</v>
      </c>
      <c r="BI1396" s="86" t="s">
        <v>47</v>
      </c>
    </row>
    <row r="1397" spans="57:61">
      <c r="BE1397" s="87" t="s">
        <v>71</v>
      </c>
      <c r="BF1397" s="86">
        <v>32</v>
      </c>
      <c r="BG1397" s="86" t="str">
        <f t="shared" si="107"/>
        <v>75-79|32</v>
      </c>
      <c r="BH1397" s="86">
        <v>7</v>
      </c>
      <c r="BI1397" s="86" t="s">
        <v>47</v>
      </c>
    </row>
    <row r="1398" spans="57:61">
      <c r="BE1398" s="87" t="s">
        <v>71</v>
      </c>
      <c r="BF1398" s="86">
        <v>33</v>
      </c>
      <c r="BG1398" s="86" t="str">
        <f t="shared" si="107"/>
        <v>75-79|33</v>
      </c>
      <c r="BH1398" s="86">
        <v>8</v>
      </c>
      <c r="BI1398" s="89" t="s">
        <v>48</v>
      </c>
    </row>
    <row r="1399" spans="57:61">
      <c r="BE1399" s="87" t="s">
        <v>71</v>
      </c>
      <c r="BF1399" s="86">
        <v>34</v>
      </c>
      <c r="BG1399" s="86" t="str">
        <f t="shared" si="107"/>
        <v>75-79|34</v>
      </c>
      <c r="BH1399" s="86">
        <v>8</v>
      </c>
      <c r="BI1399" s="89" t="s">
        <v>48</v>
      </c>
    </row>
    <row r="1400" spans="57:61">
      <c r="BE1400" s="87" t="s">
        <v>71</v>
      </c>
      <c r="BF1400" s="86">
        <v>35</v>
      </c>
      <c r="BG1400" s="86" t="str">
        <f t="shared" si="107"/>
        <v>75-79|35</v>
      </c>
      <c r="BH1400" s="86">
        <v>8</v>
      </c>
      <c r="BI1400" s="89" t="s">
        <v>48</v>
      </c>
    </row>
    <row r="1401" spans="57:61">
      <c r="BE1401" s="87" t="s">
        <v>71</v>
      </c>
      <c r="BF1401" s="86">
        <v>36</v>
      </c>
      <c r="BG1401" s="86" t="str">
        <f t="shared" si="107"/>
        <v>75-79|36</v>
      </c>
      <c r="BH1401" s="86">
        <v>8</v>
      </c>
      <c r="BI1401" s="89" t="s">
        <v>48</v>
      </c>
    </row>
    <row r="1402" spans="57:61">
      <c r="BE1402" s="87" t="s">
        <v>71</v>
      </c>
      <c r="BF1402" s="86">
        <v>37</v>
      </c>
      <c r="BG1402" s="86" t="str">
        <f t="shared" si="107"/>
        <v>75-79|37</v>
      </c>
      <c r="BH1402" s="86">
        <v>8</v>
      </c>
      <c r="BI1402" s="89" t="s">
        <v>48</v>
      </c>
    </row>
    <row r="1403" spans="57:61">
      <c r="BE1403" s="87" t="s">
        <v>71</v>
      </c>
      <c r="BF1403" s="86">
        <v>38</v>
      </c>
      <c r="BG1403" s="86" t="str">
        <f t="shared" si="107"/>
        <v>75-79|38</v>
      </c>
      <c r="BH1403" s="86">
        <v>9</v>
      </c>
      <c r="BI1403" s="89" t="s">
        <v>49</v>
      </c>
    </row>
    <row r="1404" spans="57:61">
      <c r="BE1404" s="87" t="s">
        <v>71</v>
      </c>
      <c r="BF1404" s="86">
        <v>39</v>
      </c>
      <c r="BG1404" s="86" t="str">
        <f t="shared" si="107"/>
        <v>75-79|39</v>
      </c>
      <c r="BH1404" s="86">
        <v>9</v>
      </c>
      <c r="BI1404" s="89" t="s">
        <v>49</v>
      </c>
    </row>
    <row r="1405" spans="57:61">
      <c r="BE1405" s="87" t="s">
        <v>71</v>
      </c>
      <c r="BF1405" s="86">
        <v>40</v>
      </c>
      <c r="BG1405" s="86" t="str">
        <f t="shared" si="107"/>
        <v>75-79|40</v>
      </c>
      <c r="BH1405" s="86">
        <v>9</v>
      </c>
      <c r="BI1405" s="89" t="s">
        <v>49</v>
      </c>
    </row>
    <row r="1406" spans="57:61">
      <c r="BE1406" s="87" t="s">
        <v>71</v>
      </c>
      <c r="BF1406" s="86">
        <v>41</v>
      </c>
      <c r="BG1406" s="86" t="str">
        <f t="shared" si="107"/>
        <v>75-79|41</v>
      </c>
      <c r="BH1406" s="86">
        <v>9</v>
      </c>
      <c r="BI1406" s="89" t="s">
        <v>49</v>
      </c>
    </row>
    <row r="1407" spans="57:61">
      <c r="BE1407" s="87" t="s">
        <v>71</v>
      </c>
      <c r="BF1407" s="86">
        <v>42</v>
      </c>
      <c r="BG1407" s="86" t="str">
        <f t="shared" si="107"/>
        <v>75-79|42</v>
      </c>
      <c r="BH1407" s="86">
        <v>9</v>
      </c>
      <c r="BI1407" s="89" t="s">
        <v>49</v>
      </c>
    </row>
    <row r="1408" spans="57:61">
      <c r="BE1408" s="87" t="s">
        <v>71</v>
      </c>
      <c r="BF1408" s="86">
        <v>43</v>
      </c>
      <c r="BG1408" s="86" t="str">
        <f t="shared" si="107"/>
        <v>75-79|43</v>
      </c>
      <c r="BH1408" s="86">
        <v>10</v>
      </c>
      <c r="BI1408" s="86" t="s">
        <v>50</v>
      </c>
    </row>
    <row r="1409" spans="57:61">
      <c r="BE1409" s="87" t="s">
        <v>71</v>
      </c>
      <c r="BF1409" s="86">
        <v>44</v>
      </c>
      <c r="BG1409" s="86" t="str">
        <f t="shared" si="107"/>
        <v>75-79|44</v>
      </c>
      <c r="BH1409" s="86">
        <v>10</v>
      </c>
      <c r="BI1409" s="86" t="s">
        <v>50</v>
      </c>
    </row>
    <row r="1410" spans="57:61">
      <c r="BE1410" s="87" t="s">
        <v>71</v>
      </c>
      <c r="BF1410" s="86">
        <v>45</v>
      </c>
      <c r="BG1410" s="86" t="str">
        <f t="shared" si="107"/>
        <v>75-79|45</v>
      </c>
      <c r="BH1410" s="86">
        <v>10</v>
      </c>
      <c r="BI1410" s="86" t="s">
        <v>50</v>
      </c>
    </row>
    <row r="1411" spans="57:61">
      <c r="BE1411" s="87" t="s">
        <v>71</v>
      </c>
      <c r="BF1411" s="86">
        <v>46</v>
      </c>
      <c r="BG1411" s="86" t="str">
        <f t="shared" si="107"/>
        <v>75-79|46</v>
      </c>
      <c r="BH1411" s="86">
        <v>10</v>
      </c>
      <c r="BI1411" s="86" t="s">
        <v>50</v>
      </c>
    </row>
    <row r="1412" spans="57:61">
      <c r="BE1412" s="87" t="s">
        <v>71</v>
      </c>
      <c r="BF1412" s="86">
        <v>47</v>
      </c>
      <c r="BG1412" s="86" t="str">
        <f t="shared" si="107"/>
        <v>75-79|47</v>
      </c>
      <c r="BH1412" s="86">
        <v>11</v>
      </c>
      <c r="BI1412" s="86" t="s">
        <v>51</v>
      </c>
    </row>
    <row r="1413" spans="57:61">
      <c r="BE1413" s="87" t="s">
        <v>71</v>
      </c>
      <c r="BF1413" s="86">
        <v>48</v>
      </c>
      <c r="BG1413" s="86" t="str">
        <f t="shared" si="107"/>
        <v>75-79|48</v>
      </c>
      <c r="BH1413" s="86">
        <v>11</v>
      </c>
      <c r="BI1413" s="86" t="s">
        <v>51</v>
      </c>
    </row>
    <row r="1414" spans="57:61">
      <c r="BE1414" s="87" t="s">
        <v>71</v>
      </c>
      <c r="BF1414" s="86">
        <v>49</v>
      </c>
      <c r="BG1414" s="86" t="str">
        <f t="shared" ref="BG1414:BG1477" si="108">BE1414&amp;"|"&amp;BF1414</f>
        <v>75-79|49</v>
      </c>
      <c r="BH1414" s="86">
        <v>11</v>
      </c>
      <c r="BI1414" s="86" t="s">
        <v>51</v>
      </c>
    </row>
    <row r="1415" spans="57:61">
      <c r="BE1415" s="87" t="s">
        <v>71</v>
      </c>
      <c r="BF1415" s="86">
        <v>50</v>
      </c>
      <c r="BG1415" s="86" t="str">
        <f t="shared" si="108"/>
        <v>75-79|50</v>
      </c>
      <c r="BH1415" s="86">
        <v>11</v>
      </c>
      <c r="BI1415" s="86" t="s">
        <v>51</v>
      </c>
    </row>
    <row r="1416" spans="57:61">
      <c r="BE1416" s="87" t="s">
        <v>71</v>
      </c>
      <c r="BF1416" s="86">
        <v>51</v>
      </c>
      <c r="BG1416" s="86" t="str">
        <f t="shared" si="108"/>
        <v>75-79|51</v>
      </c>
      <c r="BH1416" s="86">
        <v>11</v>
      </c>
      <c r="BI1416" s="86" t="s">
        <v>51</v>
      </c>
    </row>
    <row r="1417" spans="57:61">
      <c r="BE1417" s="87" t="s">
        <v>71</v>
      </c>
      <c r="BF1417" s="86">
        <v>52</v>
      </c>
      <c r="BG1417" s="86" t="str">
        <f t="shared" si="108"/>
        <v>75-79|52</v>
      </c>
      <c r="BH1417" s="86">
        <v>11</v>
      </c>
      <c r="BI1417" s="86" t="s">
        <v>51</v>
      </c>
    </row>
    <row r="1418" spans="57:61">
      <c r="BE1418" s="87" t="s">
        <v>71</v>
      </c>
      <c r="BF1418" s="86">
        <v>53</v>
      </c>
      <c r="BG1418" s="86" t="str">
        <f t="shared" si="108"/>
        <v>75-79|53</v>
      </c>
      <c r="BH1418" s="86">
        <v>12</v>
      </c>
      <c r="BI1418" s="89" t="s">
        <v>52</v>
      </c>
    </row>
    <row r="1419" spans="57:61">
      <c r="BE1419" s="87" t="s">
        <v>71</v>
      </c>
      <c r="BF1419" s="86">
        <v>54</v>
      </c>
      <c r="BG1419" s="86" t="str">
        <f t="shared" si="108"/>
        <v>75-79|54</v>
      </c>
      <c r="BH1419" s="86">
        <v>12</v>
      </c>
      <c r="BI1419" s="89" t="s">
        <v>52</v>
      </c>
    </row>
    <row r="1420" spans="57:61">
      <c r="BE1420" s="87" t="s">
        <v>71</v>
      </c>
      <c r="BF1420" s="86">
        <v>55</v>
      </c>
      <c r="BG1420" s="86" t="str">
        <f t="shared" si="108"/>
        <v>75-79|55</v>
      </c>
      <c r="BH1420" s="86">
        <v>12</v>
      </c>
      <c r="BI1420" s="89" t="s">
        <v>52</v>
      </c>
    </row>
    <row r="1421" spans="57:61">
      <c r="BE1421" s="87" t="s">
        <v>71</v>
      </c>
      <c r="BF1421" s="86">
        <v>56</v>
      </c>
      <c r="BG1421" s="86" t="str">
        <f t="shared" si="108"/>
        <v>75-79|56</v>
      </c>
      <c r="BH1421" s="86">
        <v>12</v>
      </c>
      <c r="BI1421" s="89" t="s">
        <v>52</v>
      </c>
    </row>
    <row r="1422" spans="57:61">
      <c r="BE1422" s="87" t="s">
        <v>71</v>
      </c>
      <c r="BF1422" s="86">
        <v>57</v>
      </c>
      <c r="BG1422" s="86" t="str">
        <f t="shared" si="108"/>
        <v>75-79|57</v>
      </c>
      <c r="BH1422" s="86">
        <v>12</v>
      </c>
      <c r="BI1422" s="89" t="s">
        <v>52</v>
      </c>
    </row>
    <row r="1423" spans="57:61">
      <c r="BE1423" s="87" t="s">
        <v>71</v>
      </c>
      <c r="BF1423" s="86">
        <v>58</v>
      </c>
      <c r="BG1423" s="86" t="str">
        <f t="shared" si="108"/>
        <v>75-79|58</v>
      </c>
      <c r="BH1423" s="86">
        <v>13</v>
      </c>
      <c r="BI1423" s="89" t="s">
        <v>53</v>
      </c>
    </row>
    <row r="1424" spans="57:61">
      <c r="BE1424" s="87" t="s">
        <v>71</v>
      </c>
      <c r="BF1424" s="86">
        <v>59</v>
      </c>
      <c r="BG1424" s="86" t="str">
        <f t="shared" si="108"/>
        <v>75-79|59</v>
      </c>
      <c r="BH1424" s="86">
        <v>13</v>
      </c>
      <c r="BI1424" s="89" t="s">
        <v>53</v>
      </c>
    </row>
    <row r="1425" spans="57:61">
      <c r="BE1425" s="87" t="s">
        <v>71</v>
      </c>
      <c r="BF1425" s="86">
        <v>60</v>
      </c>
      <c r="BG1425" s="86" t="str">
        <f t="shared" si="108"/>
        <v>75-79|60</v>
      </c>
      <c r="BH1425" s="86">
        <v>13</v>
      </c>
      <c r="BI1425" s="89" t="s">
        <v>53</v>
      </c>
    </row>
    <row r="1426" spans="57:61">
      <c r="BE1426" s="87" t="s">
        <v>71</v>
      </c>
      <c r="BF1426" s="86">
        <v>61</v>
      </c>
      <c r="BG1426" s="86" t="str">
        <f t="shared" si="108"/>
        <v>75-79|61</v>
      </c>
      <c r="BH1426" s="86">
        <v>13</v>
      </c>
      <c r="BI1426" s="89" t="s">
        <v>53</v>
      </c>
    </row>
    <row r="1427" spans="57:61">
      <c r="BE1427" s="87" t="s">
        <v>71</v>
      </c>
      <c r="BF1427" s="86">
        <v>62</v>
      </c>
      <c r="BG1427" s="86" t="str">
        <f t="shared" si="108"/>
        <v>75-79|62</v>
      </c>
      <c r="BH1427" s="86">
        <v>13</v>
      </c>
      <c r="BI1427" s="89" t="s">
        <v>53</v>
      </c>
    </row>
    <row r="1428" spans="57:61">
      <c r="BE1428" s="87" t="s">
        <v>71</v>
      </c>
      <c r="BF1428" s="86">
        <v>63</v>
      </c>
      <c r="BG1428" s="86" t="str">
        <f t="shared" si="108"/>
        <v>75-79|63</v>
      </c>
      <c r="BH1428" s="86">
        <v>14</v>
      </c>
      <c r="BI1428" s="89" t="s">
        <v>54</v>
      </c>
    </row>
    <row r="1429" spans="57:61">
      <c r="BE1429" s="87" t="s">
        <v>71</v>
      </c>
      <c r="BF1429" s="86">
        <v>64</v>
      </c>
      <c r="BG1429" s="86" t="str">
        <f t="shared" si="108"/>
        <v>75-79|64</v>
      </c>
      <c r="BH1429" s="86">
        <v>14</v>
      </c>
      <c r="BI1429" s="89" t="s">
        <v>54</v>
      </c>
    </row>
    <row r="1430" spans="57:61">
      <c r="BE1430" s="87" t="s">
        <v>71</v>
      </c>
      <c r="BF1430" s="86">
        <v>65</v>
      </c>
      <c r="BG1430" s="86" t="str">
        <f t="shared" si="108"/>
        <v>75-79|65</v>
      </c>
      <c r="BH1430" s="86">
        <v>14</v>
      </c>
      <c r="BI1430" s="89" t="s">
        <v>54</v>
      </c>
    </row>
    <row r="1431" spans="57:61">
      <c r="BE1431" s="87" t="s">
        <v>71</v>
      </c>
      <c r="BF1431" s="86">
        <v>66</v>
      </c>
      <c r="BG1431" s="86" t="str">
        <f t="shared" si="108"/>
        <v>75-79|66</v>
      </c>
      <c r="BH1431" s="86">
        <v>14</v>
      </c>
      <c r="BI1431" s="89" t="s">
        <v>54</v>
      </c>
    </row>
    <row r="1432" spans="57:61">
      <c r="BE1432" s="87" t="s">
        <v>71</v>
      </c>
      <c r="BF1432" s="86">
        <v>67</v>
      </c>
      <c r="BG1432" s="86" t="str">
        <f t="shared" si="108"/>
        <v>75-79|67</v>
      </c>
      <c r="BH1432" s="86">
        <v>14</v>
      </c>
      <c r="BI1432" s="89" t="s">
        <v>54</v>
      </c>
    </row>
    <row r="1433" spans="57:61">
      <c r="BE1433" s="87" t="s">
        <v>71</v>
      </c>
      <c r="BF1433" s="86">
        <v>68</v>
      </c>
      <c r="BG1433" s="86" t="str">
        <f t="shared" si="108"/>
        <v>75-79|68</v>
      </c>
      <c r="BH1433" s="86">
        <v>15</v>
      </c>
      <c r="BI1433" s="89" t="s">
        <v>55</v>
      </c>
    </row>
    <row r="1434" spans="57:61">
      <c r="BE1434" s="87" t="s">
        <v>71</v>
      </c>
      <c r="BF1434" s="86">
        <v>69</v>
      </c>
      <c r="BG1434" s="86" t="str">
        <f t="shared" si="108"/>
        <v>75-79|69</v>
      </c>
      <c r="BH1434" s="86">
        <v>15</v>
      </c>
      <c r="BI1434" s="89" t="s">
        <v>55</v>
      </c>
    </row>
    <row r="1435" spans="57:61">
      <c r="BE1435" s="87" t="s">
        <v>71</v>
      </c>
      <c r="BF1435" s="86">
        <v>70</v>
      </c>
      <c r="BG1435" s="86" t="str">
        <f t="shared" si="108"/>
        <v>75-79|70</v>
      </c>
      <c r="BH1435" s="86">
        <v>15</v>
      </c>
      <c r="BI1435" s="89" t="s">
        <v>55</v>
      </c>
    </row>
    <row r="1436" spans="57:61">
      <c r="BE1436" s="87" t="s">
        <v>71</v>
      </c>
      <c r="BF1436" s="86">
        <v>71</v>
      </c>
      <c r="BG1436" s="86" t="str">
        <f t="shared" si="108"/>
        <v>75-79|71</v>
      </c>
      <c r="BH1436" s="86">
        <v>15</v>
      </c>
      <c r="BI1436" s="89" t="s">
        <v>55</v>
      </c>
    </row>
    <row r="1437" spans="57:61">
      <c r="BE1437" s="87" t="s">
        <v>71</v>
      </c>
      <c r="BF1437" s="86">
        <v>72</v>
      </c>
      <c r="BG1437" s="86" t="str">
        <f t="shared" si="108"/>
        <v>75-79|72</v>
      </c>
      <c r="BH1437" s="86">
        <v>15</v>
      </c>
      <c r="BI1437" s="89" t="s">
        <v>55</v>
      </c>
    </row>
    <row r="1438" spans="57:61">
      <c r="BE1438" s="87" t="s">
        <v>71</v>
      </c>
      <c r="BF1438" s="86">
        <v>73</v>
      </c>
      <c r="BG1438" s="86" t="str">
        <f t="shared" si="108"/>
        <v>75-79|73</v>
      </c>
      <c r="BH1438" s="86">
        <v>16</v>
      </c>
      <c r="BI1438" s="89" t="s">
        <v>56</v>
      </c>
    </row>
    <row r="1439" spans="57:61">
      <c r="BE1439" s="87" t="s">
        <v>71</v>
      </c>
      <c r="BF1439" s="86">
        <v>74</v>
      </c>
      <c r="BG1439" s="86" t="str">
        <f t="shared" si="108"/>
        <v>75-79|74</v>
      </c>
      <c r="BH1439" s="86">
        <v>16</v>
      </c>
      <c r="BI1439" s="89" t="s">
        <v>56</v>
      </c>
    </row>
    <row r="1440" spans="57:61">
      <c r="BE1440" s="87" t="s">
        <v>71</v>
      </c>
      <c r="BF1440" s="86">
        <v>75</v>
      </c>
      <c r="BG1440" s="86" t="str">
        <f t="shared" si="108"/>
        <v>75-79|75</v>
      </c>
      <c r="BH1440" s="86">
        <v>16</v>
      </c>
      <c r="BI1440" s="89" t="s">
        <v>56</v>
      </c>
    </row>
    <row r="1441" spans="57:61">
      <c r="BE1441" s="87" t="s">
        <v>71</v>
      </c>
      <c r="BF1441" s="86">
        <v>76</v>
      </c>
      <c r="BG1441" s="86" t="str">
        <f t="shared" si="108"/>
        <v>75-79|76</v>
      </c>
      <c r="BH1441" s="86">
        <v>16</v>
      </c>
      <c r="BI1441" s="89" t="s">
        <v>56</v>
      </c>
    </row>
    <row r="1442" spans="57:61">
      <c r="BE1442" s="87" t="s">
        <v>71</v>
      </c>
      <c r="BF1442" s="86">
        <v>77</v>
      </c>
      <c r="BG1442" s="86" t="str">
        <f t="shared" si="108"/>
        <v>75-79|77</v>
      </c>
      <c r="BH1442" s="86">
        <v>16</v>
      </c>
      <c r="BI1442" s="89" t="s">
        <v>56</v>
      </c>
    </row>
    <row r="1443" spans="57:61">
      <c r="BE1443" s="87" t="s">
        <v>71</v>
      </c>
      <c r="BF1443" s="86">
        <v>78</v>
      </c>
      <c r="BG1443" s="86" t="str">
        <f t="shared" si="108"/>
        <v>75-79|78</v>
      </c>
      <c r="BH1443" s="86">
        <v>17</v>
      </c>
      <c r="BI1443" s="86" t="s">
        <v>57</v>
      </c>
    </row>
    <row r="1444" spans="57:61">
      <c r="BE1444" s="87" t="s">
        <v>71</v>
      </c>
      <c r="BF1444" s="86">
        <v>79</v>
      </c>
      <c r="BG1444" s="86" t="str">
        <f t="shared" si="108"/>
        <v>75-79|79</v>
      </c>
      <c r="BH1444" s="86">
        <v>17</v>
      </c>
      <c r="BI1444" s="86" t="s">
        <v>57</v>
      </c>
    </row>
    <row r="1445" spans="57:61">
      <c r="BE1445" s="87" t="s">
        <v>71</v>
      </c>
      <c r="BF1445" s="86">
        <v>80</v>
      </c>
      <c r="BG1445" s="86" t="str">
        <f t="shared" si="108"/>
        <v>75-79|80</v>
      </c>
      <c r="BH1445" s="86">
        <v>17</v>
      </c>
      <c r="BI1445" s="86" t="s">
        <v>57</v>
      </c>
    </row>
    <row r="1446" spans="57:61">
      <c r="BE1446" s="87" t="s">
        <v>71</v>
      </c>
      <c r="BF1446" s="86">
        <v>81</v>
      </c>
      <c r="BG1446" s="86" t="str">
        <f t="shared" si="108"/>
        <v>75-79|81</v>
      </c>
      <c r="BH1446" s="86">
        <v>17</v>
      </c>
      <c r="BI1446" s="86" t="s">
        <v>57</v>
      </c>
    </row>
    <row r="1447" spans="57:61">
      <c r="BE1447" s="87" t="s">
        <v>71</v>
      </c>
      <c r="BF1447" s="86">
        <v>82</v>
      </c>
      <c r="BG1447" s="86" t="str">
        <f t="shared" si="108"/>
        <v>75-79|82</v>
      </c>
      <c r="BH1447" s="86">
        <v>17</v>
      </c>
      <c r="BI1447" s="86" t="s">
        <v>57</v>
      </c>
    </row>
    <row r="1448" spans="57:61">
      <c r="BE1448" s="87" t="s">
        <v>71</v>
      </c>
      <c r="BF1448" s="86">
        <v>83</v>
      </c>
      <c r="BG1448" s="86" t="str">
        <f t="shared" si="108"/>
        <v>75-79|83</v>
      </c>
      <c r="BH1448" s="86">
        <v>18</v>
      </c>
      <c r="BI1448" s="86" t="s">
        <v>58</v>
      </c>
    </row>
    <row r="1449" spans="57:61">
      <c r="BE1449" s="87" t="s">
        <v>71</v>
      </c>
      <c r="BF1449" s="86">
        <v>84</v>
      </c>
      <c r="BG1449" s="86" t="str">
        <f t="shared" si="108"/>
        <v>75-79|84</v>
      </c>
      <c r="BH1449" s="86">
        <v>18</v>
      </c>
      <c r="BI1449" s="86" t="s">
        <v>58</v>
      </c>
    </row>
    <row r="1450" spans="57:61">
      <c r="BE1450" s="87" t="s">
        <v>71</v>
      </c>
      <c r="BF1450" s="86">
        <v>85</v>
      </c>
      <c r="BG1450" s="86" t="str">
        <f t="shared" si="108"/>
        <v>75-79|85</v>
      </c>
      <c r="BH1450" s="86">
        <v>18</v>
      </c>
      <c r="BI1450" s="86" t="s">
        <v>58</v>
      </c>
    </row>
    <row r="1451" spans="57:61">
      <c r="BE1451" s="87" t="s">
        <v>71</v>
      </c>
      <c r="BF1451" s="86">
        <v>86</v>
      </c>
      <c r="BG1451" s="86" t="str">
        <f t="shared" si="108"/>
        <v>75-79|86</v>
      </c>
      <c r="BH1451" s="86">
        <v>18</v>
      </c>
      <c r="BI1451" s="86" t="s">
        <v>58</v>
      </c>
    </row>
    <row r="1452" spans="57:61">
      <c r="BE1452" s="87" t="s">
        <v>71</v>
      </c>
      <c r="BF1452" s="86">
        <v>87</v>
      </c>
      <c r="BG1452" s="86" t="str">
        <f t="shared" si="108"/>
        <v>75-79|87</v>
      </c>
      <c r="BH1452" s="86">
        <v>18</v>
      </c>
      <c r="BI1452" s="86" t="s">
        <v>58</v>
      </c>
    </row>
    <row r="1453" spans="57:61">
      <c r="BE1453" s="87" t="s">
        <v>71</v>
      </c>
      <c r="BF1453" s="86">
        <v>88</v>
      </c>
      <c r="BG1453" s="86" t="str">
        <f t="shared" si="108"/>
        <v>75-79|88</v>
      </c>
      <c r="BH1453" s="86">
        <v>19</v>
      </c>
      <c r="BI1453" s="89" t="s">
        <v>59</v>
      </c>
    </row>
    <row r="1454" spans="57:61">
      <c r="BE1454" s="87" t="s">
        <v>71</v>
      </c>
      <c r="BF1454" s="86">
        <v>89</v>
      </c>
      <c r="BG1454" s="86" t="str">
        <f t="shared" si="108"/>
        <v>75-79|89</v>
      </c>
      <c r="BH1454" s="86">
        <v>19</v>
      </c>
      <c r="BI1454" s="89" t="s">
        <v>59</v>
      </c>
    </row>
    <row r="1455" spans="57:61">
      <c r="BE1455" s="87" t="s">
        <v>71</v>
      </c>
      <c r="BF1455" s="86">
        <v>90</v>
      </c>
      <c r="BG1455" s="86" t="str">
        <f t="shared" si="108"/>
        <v>75-79|90</v>
      </c>
      <c r="BH1455" s="86">
        <v>19</v>
      </c>
      <c r="BI1455" s="89" t="s">
        <v>59</v>
      </c>
    </row>
    <row r="1456" spans="57:61">
      <c r="BE1456" s="87" t="s">
        <v>71</v>
      </c>
      <c r="BF1456" s="86">
        <v>91</v>
      </c>
      <c r="BG1456" s="86" t="str">
        <f t="shared" si="108"/>
        <v>75-79|91</v>
      </c>
      <c r="BH1456" s="86">
        <v>19</v>
      </c>
      <c r="BI1456" s="89" t="s">
        <v>59</v>
      </c>
    </row>
    <row r="1457" spans="57:61">
      <c r="BE1457" s="87" t="s">
        <v>71</v>
      </c>
      <c r="BF1457" s="86">
        <v>92</v>
      </c>
      <c r="BG1457" s="86" t="str">
        <f t="shared" si="108"/>
        <v>75-79|92</v>
      </c>
      <c r="BH1457" s="86">
        <v>19</v>
      </c>
      <c r="BI1457" s="89" t="s">
        <v>59</v>
      </c>
    </row>
    <row r="1458" spans="57:61">
      <c r="BE1458" s="87" t="s">
        <v>71</v>
      </c>
      <c r="BF1458" s="86">
        <v>93</v>
      </c>
      <c r="BG1458" s="86" t="str">
        <f t="shared" si="108"/>
        <v>75-79|93</v>
      </c>
      <c r="BH1458" s="86">
        <v>19</v>
      </c>
      <c r="BI1458" s="89" t="s">
        <v>59</v>
      </c>
    </row>
    <row r="1459" spans="57:61">
      <c r="BE1459" s="87" t="s">
        <v>71</v>
      </c>
      <c r="BF1459" s="86">
        <v>94</v>
      </c>
      <c r="BG1459" s="86" t="str">
        <f t="shared" si="108"/>
        <v>75-79|94</v>
      </c>
      <c r="BH1459" s="86">
        <v>19</v>
      </c>
      <c r="BI1459" s="89" t="s">
        <v>59</v>
      </c>
    </row>
    <row r="1460" spans="57:61">
      <c r="BE1460" s="87" t="s">
        <v>71</v>
      </c>
      <c r="BF1460" s="86">
        <v>95</v>
      </c>
      <c r="BG1460" s="86" t="str">
        <f t="shared" si="108"/>
        <v>75-79|95</v>
      </c>
      <c r="BH1460" s="86">
        <v>19</v>
      </c>
      <c r="BI1460" s="89" t="s">
        <v>59</v>
      </c>
    </row>
    <row r="1461" spans="57:61">
      <c r="BE1461" s="87" t="s">
        <v>71</v>
      </c>
      <c r="BF1461" s="86">
        <v>96</v>
      </c>
      <c r="BG1461" s="86" t="str">
        <f t="shared" si="108"/>
        <v>75-79|96</v>
      </c>
      <c r="BH1461" s="86">
        <v>19</v>
      </c>
      <c r="BI1461" s="89" t="s">
        <v>59</v>
      </c>
    </row>
    <row r="1462" spans="57:61">
      <c r="BE1462" s="87" t="s">
        <v>71</v>
      </c>
      <c r="BF1462" s="86">
        <v>97</v>
      </c>
      <c r="BG1462" s="86" t="str">
        <f t="shared" si="108"/>
        <v>75-79|97</v>
      </c>
      <c r="BH1462" s="86">
        <v>19</v>
      </c>
      <c r="BI1462" s="89" t="s">
        <v>59</v>
      </c>
    </row>
    <row r="1463" spans="57:61">
      <c r="BE1463" s="87" t="s">
        <v>71</v>
      </c>
      <c r="BF1463" s="86">
        <v>98</v>
      </c>
      <c r="BG1463" s="86" t="str">
        <f t="shared" si="108"/>
        <v>75-79|98</v>
      </c>
      <c r="BH1463" s="86">
        <v>19</v>
      </c>
      <c r="BI1463" s="89" t="s">
        <v>59</v>
      </c>
    </row>
    <row r="1464" spans="57:61">
      <c r="BE1464" s="87" t="s">
        <v>71</v>
      </c>
      <c r="BF1464" s="86">
        <v>99</v>
      </c>
      <c r="BG1464" s="86" t="str">
        <f t="shared" si="108"/>
        <v>75-79|99</v>
      </c>
      <c r="BH1464" s="86">
        <v>19</v>
      </c>
      <c r="BI1464" s="89" t="s">
        <v>59</v>
      </c>
    </row>
    <row r="1465" spans="57:61">
      <c r="BE1465" s="87" t="s">
        <v>71</v>
      </c>
      <c r="BF1465" s="86">
        <v>100</v>
      </c>
      <c r="BG1465" s="86" t="str">
        <f t="shared" si="108"/>
        <v>75-79|100</v>
      </c>
      <c r="BH1465" s="86">
        <v>19</v>
      </c>
      <c r="BI1465" s="89" t="s">
        <v>59</v>
      </c>
    </row>
    <row r="1466" spans="57:61">
      <c r="BE1466" s="87" t="s">
        <v>71</v>
      </c>
      <c r="BF1466" s="86">
        <v>101</v>
      </c>
      <c r="BG1466" s="86" t="str">
        <f t="shared" si="108"/>
        <v>75-79|101</v>
      </c>
      <c r="BH1466" s="86">
        <v>19</v>
      </c>
      <c r="BI1466" s="89" t="s">
        <v>59</v>
      </c>
    </row>
    <row r="1467" spans="57:61">
      <c r="BE1467" s="87" t="s">
        <v>71</v>
      </c>
      <c r="BF1467" s="86">
        <v>102</v>
      </c>
      <c r="BG1467" s="86" t="str">
        <f t="shared" si="108"/>
        <v>75-79|102</v>
      </c>
      <c r="BH1467" s="86">
        <v>19</v>
      </c>
      <c r="BI1467" s="89" t="s">
        <v>59</v>
      </c>
    </row>
    <row r="1468" spans="57:61">
      <c r="BE1468" s="87" t="s">
        <v>71</v>
      </c>
      <c r="BF1468" s="86">
        <v>103</v>
      </c>
      <c r="BG1468" s="86" t="str">
        <f t="shared" si="108"/>
        <v>75-79|103</v>
      </c>
      <c r="BH1468" s="86">
        <v>19</v>
      </c>
      <c r="BI1468" s="89" t="s">
        <v>59</v>
      </c>
    </row>
    <row r="1469" spans="57:61">
      <c r="BE1469" s="87" t="s">
        <v>71</v>
      </c>
      <c r="BF1469" s="86">
        <v>104</v>
      </c>
      <c r="BG1469" s="86" t="str">
        <f t="shared" si="108"/>
        <v>75-79|104</v>
      </c>
      <c r="BH1469" s="86">
        <v>19</v>
      </c>
      <c r="BI1469" s="89" t="s">
        <v>59</v>
      </c>
    </row>
    <row r="1470" spans="57:61">
      <c r="BE1470" s="87" t="s">
        <v>71</v>
      </c>
      <c r="BF1470" s="86">
        <v>105</v>
      </c>
      <c r="BG1470" s="86" t="str">
        <f t="shared" si="108"/>
        <v>75-79|105</v>
      </c>
      <c r="BH1470" s="86">
        <v>19</v>
      </c>
      <c r="BI1470" s="89" t="s">
        <v>59</v>
      </c>
    </row>
    <row r="1471" spans="57:61">
      <c r="BE1471" s="87" t="s">
        <v>71</v>
      </c>
      <c r="BF1471" s="86">
        <v>106</v>
      </c>
      <c r="BG1471" s="86" t="str">
        <f t="shared" si="108"/>
        <v>75-79|106</v>
      </c>
      <c r="BH1471" s="86">
        <v>19</v>
      </c>
      <c r="BI1471" s="89" t="s">
        <v>59</v>
      </c>
    </row>
    <row r="1472" spans="57:61">
      <c r="BE1472" s="87" t="s">
        <v>71</v>
      </c>
      <c r="BF1472" s="86">
        <v>107</v>
      </c>
      <c r="BG1472" s="86" t="str">
        <f t="shared" si="108"/>
        <v>75-79|107</v>
      </c>
      <c r="BH1472" s="86">
        <v>19</v>
      </c>
      <c r="BI1472" s="89" t="s">
        <v>59</v>
      </c>
    </row>
    <row r="1473" spans="57:61">
      <c r="BE1473" s="87" t="s">
        <v>71</v>
      </c>
      <c r="BF1473" s="86">
        <v>108</v>
      </c>
      <c r="BG1473" s="86" t="str">
        <f t="shared" si="108"/>
        <v>75-79|108</v>
      </c>
      <c r="BH1473" s="86">
        <v>19</v>
      </c>
      <c r="BI1473" s="89" t="s">
        <v>59</v>
      </c>
    </row>
    <row r="1474" spans="57:61">
      <c r="BE1474" s="87" t="s">
        <v>71</v>
      </c>
      <c r="BF1474" s="86">
        <v>109</v>
      </c>
      <c r="BG1474" s="86" t="str">
        <f t="shared" si="108"/>
        <v>75-79|109</v>
      </c>
      <c r="BH1474" s="86">
        <v>19</v>
      </c>
      <c r="BI1474" s="89" t="s">
        <v>59</v>
      </c>
    </row>
    <row r="1475" spans="57:61">
      <c r="BE1475" s="87" t="s">
        <v>71</v>
      </c>
      <c r="BF1475" s="86">
        <v>110</v>
      </c>
      <c r="BG1475" s="86" t="str">
        <f t="shared" si="108"/>
        <v>75-79|110</v>
      </c>
      <c r="BH1475" s="86">
        <v>19</v>
      </c>
      <c r="BI1475" s="89" t="s">
        <v>59</v>
      </c>
    </row>
    <row r="1476" spans="57:61">
      <c r="BE1476" s="87" t="s">
        <v>71</v>
      </c>
      <c r="BF1476" s="86">
        <v>111</v>
      </c>
      <c r="BG1476" s="86" t="str">
        <f t="shared" si="108"/>
        <v>75-79|111</v>
      </c>
      <c r="BH1476" s="86">
        <v>19</v>
      </c>
      <c r="BI1476" s="89" t="s">
        <v>59</v>
      </c>
    </row>
    <row r="1477" spans="57:61">
      <c r="BE1477" s="87" t="s">
        <v>71</v>
      </c>
      <c r="BF1477" s="86">
        <v>112</v>
      </c>
      <c r="BG1477" s="86" t="str">
        <f t="shared" si="108"/>
        <v>75-79|112</v>
      </c>
      <c r="BH1477" s="86">
        <v>19</v>
      </c>
      <c r="BI1477" s="89" t="s">
        <v>59</v>
      </c>
    </row>
    <row r="1478" spans="57:61">
      <c r="BE1478" s="87" t="s">
        <v>71</v>
      </c>
      <c r="BF1478" s="86">
        <v>113</v>
      </c>
      <c r="BG1478" s="86" t="str">
        <f t="shared" ref="BG1478:BG1541" si="109">BE1478&amp;"|"&amp;BF1478</f>
        <v>75-79|113</v>
      </c>
      <c r="BH1478" s="86">
        <v>19</v>
      </c>
      <c r="BI1478" s="89" t="s">
        <v>59</v>
      </c>
    </row>
    <row r="1479" spans="57:61">
      <c r="BE1479" s="87" t="s">
        <v>71</v>
      </c>
      <c r="BF1479" s="86">
        <v>114</v>
      </c>
      <c r="BG1479" s="86" t="str">
        <f t="shared" si="109"/>
        <v>75-79|114</v>
      </c>
      <c r="BH1479" s="86">
        <v>19</v>
      </c>
      <c r="BI1479" s="89" t="s">
        <v>59</v>
      </c>
    </row>
    <row r="1480" spans="57:61">
      <c r="BE1480" s="87" t="s">
        <v>71</v>
      </c>
      <c r="BF1480" s="86">
        <v>115</v>
      </c>
      <c r="BG1480" s="86" t="str">
        <f t="shared" si="109"/>
        <v>75-79|115</v>
      </c>
      <c r="BH1480" s="86">
        <v>19</v>
      </c>
      <c r="BI1480" s="89" t="s">
        <v>59</v>
      </c>
    </row>
    <row r="1481" spans="57:61">
      <c r="BE1481" s="87" t="s">
        <v>71</v>
      </c>
      <c r="BF1481" s="86">
        <v>116</v>
      </c>
      <c r="BG1481" s="86" t="str">
        <f t="shared" si="109"/>
        <v>75-79|116</v>
      </c>
      <c r="BH1481" s="86">
        <v>19</v>
      </c>
      <c r="BI1481" s="89" t="s">
        <v>59</v>
      </c>
    </row>
    <row r="1482" spans="57:61">
      <c r="BE1482" s="87" t="s">
        <v>71</v>
      </c>
      <c r="BF1482" s="86">
        <v>117</v>
      </c>
      <c r="BG1482" s="86" t="str">
        <f t="shared" si="109"/>
        <v>75-79|117</v>
      </c>
      <c r="BH1482" s="86">
        <v>19</v>
      </c>
      <c r="BI1482" s="89" t="s">
        <v>59</v>
      </c>
    </row>
    <row r="1483" spans="57:61">
      <c r="BE1483" s="87" t="s">
        <v>71</v>
      </c>
      <c r="BF1483" s="86">
        <v>118</v>
      </c>
      <c r="BG1483" s="86" t="str">
        <f t="shared" si="109"/>
        <v>75-79|118</v>
      </c>
      <c r="BH1483" s="86">
        <v>19</v>
      </c>
      <c r="BI1483" s="89" t="s">
        <v>59</v>
      </c>
    </row>
    <row r="1484" spans="57:61">
      <c r="BE1484" s="87" t="s">
        <v>71</v>
      </c>
      <c r="BF1484" s="86">
        <v>119</v>
      </c>
      <c r="BG1484" s="86" t="str">
        <f t="shared" si="109"/>
        <v>75-79|119</v>
      </c>
      <c r="BH1484" s="86">
        <v>19</v>
      </c>
      <c r="BI1484" s="89" t="s">
        <v>59</v>
      </c>
    </row>
    <row r="1485" spans="57:61">
      <c r="BE1485" s="87" t="s">
        <v>71</v>
      </c>
      <c r="BF1485" s="86">
        <v>120</v>
      </c>
      <c r="BG1485" s="86" t="str">
        <f t="shared" si="109"/>
        <v>75-79|120</v>
      </c>
      <c r="BH1485" s="86">
        <v>19</v>
      </c>
      <c r="BI1485" s="89" t="s">
        <v>59</v>
      </c>
    </row>
    <row r="1486" spans="57:61">
      <c r="BE1486" s="87" t="s">
        <v>71</v>
      </c>
      <c r="BF1486" s="86">
        <v>121</v>
      </c>
      <c r="BG1486" s="86" t="str">
        <f t="shared" si="109"/>
        <v>75-79|121</v>
      </c>
      <c r="BH1486" s="86">
        <v>19</v>
      </c>
      <c r="BI1486" s="89" t="s">
        <v>59</v>
      </c>
    </row>
    <row r="1487" spans="57:61">
      <c r="BE1487" s="87" t="s">
        <v>71</v>
      </c>
      <c r="BF1487" s="86">
        <v>122</v>
      </c>
      <c r="BG1487" s="86" t="str">
        <f t="shared" si="109"/>
        <v>75-79|122</v>
      </c>
      <c r="BH1487" s="86">
        <v>19</v>
      </c>
      <c r="BI1487" s="89" t="s">
        <v>59</v>
      </c>
    </row>
    <row r="1488" spans="57:61">
      <c r="BE1488" s="87" t="s">
        <v>71</v>
      </c>
      <c r="BF1488" s="86">
        <v>123</v>
      </c>
      <c r="BG1488" s="86" t="str">
        <f t="shared" si="109"/>
        <v>75-79|123</v>
      </c>
      <c r="BH1488" s="86">
        <v>19</v>
      </c>
      <c r="BI1488" s="89" t="s">
        <v>59</v>
      </c>
    </row>
    <row r="1489" spans="57:61">
      <c r="BE1489" s="87" t="s">
        <v>71</v>
      </c>
      <c r="BF1489" s="86">
        <v>124</v>
      </c>
      <c r="BG1489" s="86" t="str">
        <f t="shared" si="109"/>
        <v>75-79|124</v>
      </c>
      <c r="BH1489" s="86">
        <v>19</v>
      </c>
      <c r="BI1489" s="89" t="s">
        <v>59</v>
      </c>
    </row>
    <row r="1490" spans="57:61">
      <c r="BE1490" s="87" t="s">
        <v>71</v>
      </c>
      <c r="BF1490" s="86">
        <v>125</v>
      </c>
      <c r="BG1490" s="86" t="str">
        <f t="shared" si="109"/>
        <v>75-79|125</v>
      </c>
      <c r="BH1490" s="86">
        <v>19</v>
      </c>
      <c r="BI1490" s="89" t="s">
        <v>59</v>
      </c>
    </row>
    <row r="1491" spans="57:61">
      <c r="BE1491" s="87" t="s">
        <v>71</v>
      </c>
      <c r="BF1491" s="86">
        <v>126</v>
      </c>
      <c r="BG1491" s="86" t="str">
        <f t="shared" si="109"/>
        <v>75-79|126</v>
      </c>
      <c r="BH1491" s="86">
        <v>19</v>
      </c>
      <c r="BI1491" s="89" t="s">
        <v>59</v>
      </c>
    </row>
    <row r="1492" spans="57:61">
      <c r="BE1492" s="87" t="s">
        <v>71</v>
      </c>
      <c r="BF1492" s="86">
        <v>127</v>
      </c>
      <c r="BG1492" s="86" t="str">
        <f t="shared" si="109"/>
        <v>75-79|127</v>
      </c>
      <c r="BH1492" s="86">
        <v>19</v>
      </c>
      <c r="BI1492" s="89" t="s">
        <v>59</v>
      </c>
    </row>
    <row r="1493" spans="57:61">
      <c r="BE1493" s="87" t="s">
        <v>71</v>
      </c>
      <c r="BF1493" s="86">
        <v>128</v>
      </c>
      <c r="BG1493" s="86" t="str">
        <f t="shared" si="109"/>
        <v>75-79|128</v>
      </c>
      <c r="BH1493" s="86">
        <v>19</v>
      </c>
      <c r="BI1493" s="89" t="s">
        <v>59</v>
      </c>
    </row>
    <row r="1494" spans="57:61">
      <c r="BE1494" s="87" t="s">
        <v>71</v>
      </c>
      <c r="BF1494" s="86">
        <v>129</v>
      </c>
      <c r="BG1494" s="86" t="str">
        <f t="shared" si="109"/>
        <v>75-79|129</v>
      </c>
      <c r="BH1494" s="86">
        <v>19</v>
      </c>
      <c r="BI1494" s="89" t="s">
        <v>59</v>
      </c>
    </row>
    <row r="1495" spans="57:61">
      <c r="BE1495" s="87" t="s">
        <v>71</v>
      </c>
      <c r="BF1495" s="86">
        <v>130</v>
      </c>
      <c r="BG1495" s="86" t="str">
        <f t="shared" si="109"/>
        <v>75-79|130</v>
      </c>
      <c r="BH1495" s="86">
        <v>19</v>
      </c>
      <c r="BI1495" s="89" t="s">
        <v>59</v>
      </c>
    </row>
    <row r="1496" spans="57:61">
      <c r="BE1496" s="87" t="s">
        <v>71</v>
      </c>
      <c r="BF1496" s="86">
        <v>131</v>
      </c>
      <c r="BG1496" s="86" t="str">
        <f t="shared" si="109"/>
        <v>75-79|131</v>
      </c>
      <c r="BH1496" s="86">
        <v>19</v>
      </c>
      <c r="BI1496" s="89" t="s">
        <v>59</v>
      </c>
    </row>
    <row r="1497" spans="57:61">
      <c r="BE1497" s="87" t="s">
        <v>71</v>
      </c>
      <c r="BF1497" s="86">
        <v>132</v>
      </c>
      <c r="BG1497" s="86" t="str">
        <f t="shared" si="109"/>
        <v>75-79|132</v>
      </c>
      <c r="BH1497" s="86">
        <v>19</v>
      </c>
      <c r="BI1497" s="89" t="s">
        <v>59</v>
      </c>
    </row>
    <row r="1498" spans="57:61">
      <c r="BE1498" s="87" t="s">
        <v>71</v>
      </c>
      <c r="BF1498" s="86">
        <v>133</v>
      </c>
      <c r="BG1498" s="86" t="str">
        <f t="shared" si="109"/>
        <v>75-79|133</v>
      </c>
      <c r="BH1498" s="86">
        <v>19</v>
      </c>
      <c r="BI1498" s="89" t="s">
        <v>59</v>
      </c>
    </row>
    <row r="1499" spans="57:61">
      <c r="BE1499" s="87" t="s">
        <v>71</v>
      </c>
      <c r="BF1499" s="86">
        <v>134</v>
      </c>
      <c r="BG1499" s="86" t="str">
        <f t="shared" si="109"/>
        <v>75-79|134</v>
      </c>
      <c r="BH1499" s="86">
        <v>19</v>
      </c>
      <c r="BI1499" s="89" t="s">
        <v>59</v>
      </c>
    </row>
    <row r="1500" spans="57:61">
      <c r="BE1500" s="87" t="s">
        <v>71</v>
      </c>
      <c r="BF1500" s="86">
        <v>135</v>
      </c>
      <c r="BG1500" s="86" t="str">
        <f t="shared" si="109"/>
        <v>75-79|135</v>
      </c>
      <c r="BH1500" s="86">
        <v>19</v>
      </c>
      <c r="BI1500" s="89" t="s">
        <v>59</v>
      </c>
    </row>
    <row r="1501" spans="57:61">
      <c r="BE1501" s="93" t="s">
        <v>72</v>
      </c>
      <c r="BF1501" s="86">
        <v>0</v>
      </c>
      <c r="BG1501" s="86" t="str">
        <f t="shared" si="109"/>
        <v>80-84|0</v>
      </c>
      <c r="BH1501" s="86">
        <v>1</v>
      </c>
      <c r="BI1501" s="89" t="s">
        <v>41</v>
      </c>
    </row>
    <row r="1502" spans="57:61">
      <c r="BE1502" s="87" t="s">
        <v>72</v>
      </c>
      <c r="BF1502" s="86">
        <v>1</v>
      </c>
      <c r="BG1502" s="86" t="str">
        <f t="shared" si="109"/>
        <v>80-84|1</v>
      </c>
      <c r="BH1502" s="86">
        <v>1</v>
      </c>
      <c r="BI1502" s="89" t="s">
        <v>41</v>
      </c>
    </row>
    <row r="1503" spans="57:61">
      <c r="BE1503" s="87" t="s">
        <v>72</v>
      </c>
      <c r="BF1503" s="86">
        <v>2</v>
      </c>
      <c r="BG1503" s="86" t="str">
        <f t="shared" si="109"/>
        <v>80-84|2</v>
      </c>
      <c r="BH1503" s="86">
        <v>1</v>
      </c>
      <c r="BI1503" s="89" t="s">
        <v>41</v>
      </c>
    </row>
    <row r="1504" spans="57:61">
      <c r="BE1504" s="87" t="s">
        <v>72</v>
      </c>
      <c r="BF1504" s="86">
        <v>3</v>
      </c>
      <c r="BG1504" s="86" t="str">
        <f t="shared" si="109"/>
        <v>80-84|3</v>
      </c>
      <c r="BH1504" s="86">
        <v>1</v>
      </c>
      <c r="BI1504" s="89" t="s">
        <v>41</v>
      </c>
    </row>
    <row r="1505" spans="57:61">
      <c r="BE1505" s="87" t="s">
        <v>72</v>
      </c>
      <c r="BF1505" s="86">
        <v>4</v>
      </c>
      <c r="BG1505" s="86" t="str">
        <f t="shared" si="109"/>
        <v>80-84|4</v>
      </c>
      <c r="BH1505" s="86">
        <v>2</v>
      </c>
      <c r="BI1505" s="89" t="s">
        <v>42</v>
      </c>
    </row>
    <row r="1506" spans="57:61">
      <c r="BE1506" s="87" t="s">
        <v>72</v>
      </c>
      <c r="BF1506" s="86">
        <v>5</v>
      </c>
      <c r="BG1506" s="86" t="str">
        <f t="shared" si="109"/>
        <v>80-84|5</v>
      </c>
      <c r="BH1506" s="86">
        <v>2</v>
      </c>
      <c r="BI1506" s="89" t="s">
        <v>42</v>
      </c>
    </row>
    <row r="1507" spans="57:61">
      <c r="BE1507" s="87" t="s">
        <v>72</v>
      </c>
      <c r="BF1507" s="86">
        <v>6</v>
      </c>
      <c r="BG1507" s="86" t="str">
        <f t="shared" si="109"/>
        <v>80-84|6</v>
      </c>
      <c r="BH1507" s="86">
        <v>2</v>
      </c>
      <c r="BI1507" s="89" t="s">
        <v>42</v>
      </c>
    </row>
    <row r="1508" spans="57:61">
      <c r="BE1508" s="87" t="s">
        <v>72</v>
      </c>
      <c r="BF1508" s="86">
        <v>7</v>
      </c>
      <c r="BG1508" s="86" t="str">
        <f t="shared" si="109"/>
        <v>80-84|7</v>
      </c>
      <c r="BH1508" s="86">
        <v>3</v>
      </c>
      <c r="BI1508" s="86" t="s">
        <v>43</v>
      </c>
    </row>
    <row r="1509" spans="57:61">
      <c r="BE1509" s="87" t="s">
        <v>72</v>
      </c>
      <c r="BF1509" s="86">
        <v>8</v>
      </c>
      <c r="BG1509" s="86" t="str">
        <f t="shared" si="109"/>
        <v>80-84|8</v>
      </c>
      <c r="BH1509" s="86">
        <v>3</v>
      </c>
      <c r="BI1509" s="86" t="s">
        <v>43</v>
      </c>
    </row>
    <row r="1510" spans="57:61">
      <c r="BE1510" s="87" t="s">
        <v>72</v>
      </c>
      <c r="BF1510" s="86">
        <v>9</v>
      </c>
      <c r="BG1510" s="86" t="str">
        <f t="shared" si="109"/>
        <v>80-84|9</v>
      </c>
      <c r="BH1510" s="86">
        <v>3</v>
      </c>
      <c r="BI1510" s="86" t="s">
        <v>43</v>
      </c>
    </row>
    <row r="1511" spans="57:61">
      <c r="BE1511" s="87" t="s">
        <v>72</v>
      </c>
      <c r="BF1511" s="86">
        <v>10</v>
      </c>
      <c r="BG1511" s="86" t="str">
        <f t="shared" si="109"/>
        <v>80-84|10</v>
      </c>
      <c r="BH1511" s="86">
        <v>4</v>
      </c>
      <c r="BI1511" s="86" t="s">
        <v>44</v>
      </c>
    </row>
    <row r="1512" spans="57:61">
      <c r="BE1512" s="87" t="s">
        <v>72</v>
      </c>
      <c r="BF1512" s="86">
        <v>11</v>
      </c>
      <c r="BG1512" s="86" t="str">
        <f t="shared" si="109"/>
        <v>80-84|11</v>
      </c>
      <c r="BH1512" s="86">
        <v>4</v>
      </c>
      <c r="BI1512" s="86" t="s">
        <v>44</v>
      </c>
    </row>
    <row r="1513" spans="57:61">
      <c r="BE1513" s="87" t="s">
        <v>72</v>
      </c>
      <c r="BF1513" s="86">
        <v>12</v>
      </c>
      <c r="BG1513" s="86" t="str">
        <f t="shared" si="109"/>
        <v>80-84|12</v>
      </c>
      <c r="BH1513" s="86">
        <v>4</v>
      </c>
      <c r="BI1513" s="86" t="s">
        <v>44</v>
      </c>
    </row>
    <row r="1514" spans="57:61">
      <c r="BE1514" s="87" t="s">
        <v>72</v>
      </c>
      <c r="BF1514" s="86">
        <v>13</v>
      </c>
      <c r="BG1514" s="86" t="str">
        <f t="shared" si="109"/>
        <v>80-84|13</v>
      </c>
      <c r="BH1514" s="86">
        <v>4</v>
      </c>
      <c r="BI1514" s="86" t="s">
        <v>44</v>
      </c>
    </row>
    <row r="1515" spans="57:61">
      <c r="BE1515" s="87" t="s">
        <v>72</v>
      </c>
      <c r="BF1515" s="86">
        <v>14</v>
      </c>
      <c r="BG1515" s="86" t="str">
        <f t="shared" si="109"/>
        <v>80-84|14</v>
      </c>
      <c r="BH1515" s="86">
        <v>5</v>
      </c>
      <c r="BI1515" s="86" t="s">
        <v>45</v>
      </c>
    </row>
    <row r="1516" spans="57:61">
      <c r="BE1516" s="87" t="s">
        <v>72</v>
      </c>
      <c r="BF1516" s="86">
        <v>15</v>
      </c>
      <c r="BG1516" s="86" t="str">
        <f t="shared" si="109"/>
        <v>80-84|15</v>
      </c>
      <c r="BH1516" s="86">
        <v>5</v>
      </c>
      <c r="BI1516" s="86" t="s">
        <v>45</v>
      </c>
    </row>
    <row r="1517" spans="57:61">
      <c r="BE1517" s="87" t="s">
        <v>72</v>
      </c>
      <c r="BF1517" s="86">
        <v>16</v>
      </c>
      <c r="BG1517" s="86" t="str">
        <f t="shared" si="109"/>
        <v>80-84|16</v>
      </c>
      <c r="BH1517" s="86">
        <v>5</v>
      </c>
      <c r="BI1517" s="86" t="s">
        <v>45</v>
      </c>
    </row>
    <row r="1518" spans="57:61">
      <c r="BE1518" s="87" t="s">
        <v>72</v>
      </c>
      <c r="BF1518" s="86">
        <v>17</v>
      </c>
      <c r="BG1518" s="86" t="str">
        <f t="shared" si="109"/>
        <v>80-84|17</v>
      </c>
      <c r="BH1518" s="86">
        <v>5</v>
      </c>
      <c r="BI1518" s="86" t="s">
        <v>45</v>
      </c>
    </row>
    <row r="1519" spans="57:61">
      <c r="BE1519" s="87" t="s">
        <v>72</v>
      </c>
      <c r="BF1519" s="86">
        <v>18</v>
      </c>
      <c r="BG1519" s="86" t="str">
        <f t="shared" si="109"/>
        <v>80-84|18</v>
      </c>
      <c r="BH1519" s="86">
        <v>6</v>
      </c>
      <c r="BI1519" s="89" t="s">
        <v>46</v>
      </c>
    </row>
    <row r="1520" spans="57:61">
      <c r="BE1520" s="87" t="s">
        <v>72</v>
      </c>
      <c r="BF1520" s="86">
        <v>19</v>
      </c>
      <c r="BG1520" s="86" t="str">
        <f t="shared" si="109"/>
        <v>80-84|19</v>
      </c>
      <c r="BH1520" s="86">
        <v>6</v>
      </c>
      <c r="BI1520" s="89" t="s">
        <v>46</v>
      </c>
    </row>
    <row r="1521" spans="57:61">
      <c r="BE1521" s="87" t="s">
        <v>72</v>
      </c>
      <c r="BF1521" s="86">
        <v>20</v>
      </c>
      <c r="BG1521" s="86" t="str">
        <f t="shared" si="109"/>
        <v>80-84|20</v>
      </c>
      <c r="BH1521" s="86">
        <v>6</v>
      </c>
      <c r="BI1521" s="89" t="s">
        <v>46</v>
      </c>
    </row>
    <row r="1522" spans="57:61">
      <c r="BE1522" s="87" t="s">
        <v>72</v>
      </c>
      <c r="BF1522" s="86">
        <v>21</v>
      </c>
      <c r="BG1522" s="86" t="str">
        <f t="shared" si="109"/>
        <v>80-84|21</v>
      </c>
      <c r="BH1522" s="86">
        <v>6</v>
      </c>
      <c r="BI1522" s="89" t="s">
        <v>46</v>
      </c>
    </row>
    <row r="1523" spans="57:61">
      <c r="BE1523" s="87" t="s">
        <v>72</v>
      </c>
      <c r="BF1523" s="86">
        <v>22</v>
      </c>
      <c r="BG1523" s="86" t="str">
        <f t="shared" si="109"/>
        <v>80-84|22</v>
      </c>
      <c r="BH1523" s="86">
        <v>7</v>
      </c>
      <c r="BI1523" s="86" t="s">
        <v>47</v>
      </c>
    </row>
    <row r="1524" spans="57:61">
      <c r="BE1524" s="87" t="s">
        <v>72</v>
      </c>
      <c r="BF1524" s="86">
        <v>23</v>
      </c>
      <c r="BG1524" s="86" t="str">
        <f t="shared" si="109"/>
        <v>80-84|23</v>
      </c>
      <c r="BH1524" s="86">
        <v>7</v>
      </c>
      <c r="BI1524" s="86" t="s">
        <v>47</v>
      </c>
    </row>
    <row r="1525" spans="57:61">
      <c r="BE1525" s="87" t="s">
        <v>72</v>
      </c>
      <c r="BF1525" s="86">
        <v>24</v>
      </c>
      <c r="BG1525" s="86" t="str">
        <f t="shared" si="109"/>
        <v>80-84|24</v>
      </c>
      <c r="BH1525" s="86">
        <v>7</v>
      </c>
      <c r="BI1525" s="86" t="s">
        <v>47</v>
      </c>
    </row>
    <row r="1526" spans="57:61">
      <c r="BE1526" s="87" t="s">
        <v>72</v>
      </c>
      <c r="BF1526" s="86">
        <v>25</v>
      </c>
      <c r="BG1526" s="86" t="str">
        <f t="shared" si="109"/>
        <v>80-84|25</v>
      </c>
      <c r="BH1526" s="86">
        <v>7</v>
      </c>
      <c r="BI1526" s="86" t="s">
        <v>47</v>
      </c>
    </row>
    <row r="1527" spans="57:61">
      <c r="BE1527" s="87" t="s">
        <v>72</v>
      </c>
      <c r="BF1527" s="86">
        <v>26</v>
      </c>
      <c r="BG1527" s="86" t="str">
        <f t="shared" si="109"/>
        <v>80-84|26</v>
      </c>
      <c r="BH1527" s="86">
        <v>7</v>
      </c>
      <c r="BI1527" s="86" t="s">
        <v>47</v>
      </c>
    </row>
    <row r="1528" spans="57:61">
      <c r="BE1528" s="87" t="s">
        <v>72</v>
      </c>
      <c r="BF1528" s="86">
        <v>27</v>
      </c>
      <c r="BG1528" s="86" t="str">
        <f t="shared" si="109"/>
        <v>80-84|27</v>
      </c>
      <c r="BH1528" s="86">
        <v>7</v>
      </c>
      <c r="BI1528" s="86" t="s">
        <v>47</v>
      </c>
    </row>
    <row r="1529" spans="57:61">
      <c r="BE1529" s="87" t="s">
        <v>72</v>
      </c>
      <c r="BF1529" s="86">
        <v>28</v>
      </c>
      <c r="BG1529" s="86" t="str">
        <f t="shared" si="109"/>
        <v>80-84|28</v>
      </c>
      <c r="BH1529" s="86">
        <v>8</v>
      </c>
      <c r="BI1529" s="89" t="s">
        <v>48</v>
      </c>
    </row>
    <row r="1530" spans="57:61">
      <c r="BE1530" s="87" t="s">
        <v>72</v>
      </c>
      <c r="BF1530" s="86">
        <v>29</v>
      </c>
      <c r="BG1530" s="86" t="str">
        <f t="shared" si="109"/>
        <v>80-84|29</v>
      </c>
      <c r="BH1530" s="86">
        <v>8</v>
      </c>
      <c r="BI1530" s="89" t="s">
        <v>48</v>
      </c>
    </row>
    <row r="1531" spans="57:61">
      <c r="BE1531" s="87" t="s">
        <v>72</v>
      </c>
      <c r="BF1531" s="86">
        <v>30</v>
      </c>
      <c r="BG1531" s="86" t="str">
        <f t="shared" si="109"/>
        <v>80-84|30</v>
      </c>
      <c r="BH1531" s="86">
        <v>8</v>
      </c>
      <c r="BI1531" s="89" t="s">
        <v>48</v>
      </c>
    </row>
    <row r="1532" spans="57:61">
      <c r="BE1532" s="87" t="s">
        <v>72</v>
      </c>
      <c r="BF1532" s="86">
        <v>31</v>
      </c>
      <c r="BG1532" s="86" t="str">
        <f t="shared" si="109"/>
        <v>80-84|31</v>
      </c>
      <c r="BH1532" s="86">
        <v>8</v>
      </c>
      <c r="BI1532" s="89" t="s">
        <v>48</v>
      </c>
    </row>
    <row r="1533" spans="57:61">
      <c r="BE1533" s="87" t="s">
        <v>72</v>
      </c>
      <c r="BF1533" s="86">
        <v>32</v>
      </c>
      <c r="BG1533" s="86" t="str">
        <f t="shared" si="109"/>
        <v>80-84|32</v>
      </c>
      <c r="BH1533" s="86">
        <v>8</v>
      </c>
      <c r="BI1533" s="89" t="s">
        <v>48</v>
      </c>
    </row>
    <row r="1534" spans="57:61">
      <c r="BE1534" s="87" t="s">
        <v>72</v>
      </c>
      <c r="BF1534" s="86">
        <v>33</v>
      </c>
      <c r="BG1534" s="86" t="str">
        <f t="shared" si="109"/>
        <v>80-84|33</v>
      </c>
      <c r="BH1534" s="86">
        <v>9</v>
      </c>
      <c r="BI1534" s="89" t="s">
        <v>49</v>
      </c>
    </row>
    <row r="1535" spans="57:61">
      <c r="BE1535" s="87" t="s">
        <v>72</v>
      </c>
      <c r="BF1535" s="86">
        <v>34</v>
      </c>
      <c r="BG1535" s="86" t="str">
        <f t="shared" si="109"/>
        <v>80-84|34</v>
      </c>
      <c r="BH1535" s="86">
        <v>9</v>
      </c>
      <c r="BI1535" s="89" t="s">
        <v>49</v>
      </c>
    </row>
    <row r="1536" spans="57:61">
      <c r="BE1536" s="87" t="s">
        <v>72</v>
      </c>
      <c r="BF1536" s="86">
        <v>35</v>
      </c>
      <c r="BG1536" s="86" t="str">
        <f t="shared" si="109"/>
        <v>80-84|35</v>
      </c>
      <c r="BH1536" s="86">
        <v>9</v>
      </c>
      <c r="BI1536" s="89" t="s">
        <v>49</v>
      </c>
    </row>
    <row r="1537" spans="57:61">
      <c r="BE1537" s="87" t="s">
        <v>72</v>
      </c>
      <c r="BF1537" s="86">
        <v>36</v>
      </c>
      <c r="BG1537" s="86" t="str">
        <f t="shared" si="109"/>
        <v>80-84|36</v>
      </c>
      <c r="BH1537" s="86">
        <v>9</v>
      </c>
      <c r="BI1537" s="89" t="s">
        <v>49</v>
      </c>
    </row>
    <row r="1538" spans="57:61">
      <c r="BE1538" s="87" t="s">
        <v>72</v>
      </c>
      <c r="BF1538" s="86">
        <v>37</v>
      </c>
      <c r="BG1538" s="86" t="str">
        <f t="shared" si="109"/>
        <v>80-84|37</v>
      </c>
      <c r="BH1538" s="86">
        <v>9</v>
      </c>
      <c r="BI1538" s="89" t="s">
        <v>49</v>
      </c>
    </row>
    <row r="1539" spans="57:61">
      <c r="BE1539" s="87" t="s">
        <v>72</v>
      </c>
      <c r="BF1539" s="86">
        <v>38</v>
      </c>
      <c r="BG1539" s="86" t="str">
        <f t="shared" si="109"/>
        <v>80-84|38</v>
      </c>
      <c r="BH1539" s="86">
        <v>10</v>
      </c>
      <c r="BI1539" s="86" t="s">
        <v>50</v>
      </c>
    </row>
    <row r="1540" spans="57:61">
      <c r="BE1540" s="87" t="s">
        <v>72</v>
      </c>
      <c r="BF1540" s="86">
        <v>39</v>
      </c>
      <c r="BG1540" s="86" t="str">
        <f t="shared" si="109"/>
        <v>80-84|39</v>
      </c>
      <c r="BH1540" s="86">
        <v>10</v>
      </c>
      <c r="BI1540" s="86" t="s">
        <v>50</v>
      </c>
    </row>
    <row r="1541" spans="57:61">
      <c r="BE1541" s="87" t="s">
        <v>72</v>
      </c>
      <c r="BF1541" s="86">
        <v>40</v>
      </c>
      <c r="BG1541" s="86" t="str">
        <f t="shared" si="109"/>
        <v>80-84|40</v>
      </c>
      <c r="BH1541" s="86">
        <v>10</v>
      </c>
      <c r="BI1541" s="86" t="s">
        <v>50</v>
      </c>
    </row>
    <row r="1542" spans="57:61">
      <c r="BE1542" s="87" t="s">
        <v>72</v>
      </c>
      <c r="BF1542" s="86">
        <v>41</v>
      </c>
      <c r="BG1542" s="86" t="str">
        <f t="shared" ref="BG1542:BG1605" si="110">BE1542&amp;"|"&amp;BF1542</f>
        <v>80-84|41</v>
      </c>
      <c r="BH1542" s="86">
        <v>10</v>
      </c>
      <c r="BI1542" s="86" t="s">
        <v>50</v>
      </c>
    </row>
    <row r="1543" spans="57:61">
      <c r="BE1543" s="87" t="s">
        <v>72</v>
      </c>
      <c r="BF1543" s="86">
        <v>42</v>
      </c>
      <c r="BG1543" s="86" t="str">
        <f t="shared" si="110"/>
        <v>80-84|42</v>
      </c>
      <c r="BH1543" s="86">
        <v>10</v>
      </c>
      <c r="BI1543" s="86" t="s">
        <v>50</v>
      </c>
    </row>
    <row r="1544" spans="57:61">
      <c r="BE1544" s="87" t="s">
        <v>72</v>
      </c>
      <c r="BF1544" s="86">
        <v>43</v>
      </c>
      <c r="BG1544" s="86" t="str">
        <f t="shared" si="110"/>
        <v>80-84|43</v>
      </c>
      <c r="BH1544" s="86">
        <v>11</v>
      </c>
      <c r="BI1544" s="86" t="s">
        <v>51</v>
      </c>
    </row>
    <row r="1545" spans="57:61">
      <c r="BE1545" s="87" t="s">
        <v>72</v>
      </c>
      <c r="BF1545" s="86">
        <v>44</v>
      </c>
      <c r="BG1545" s="86" t="str">
        <f t="shared" si="110"/>
        <v>80-84|44</v>
      </c>
      <c r="BH1545" s="86">
        <v>11</v>
      </c>
      <c r="BI1545" s="86" t="s">
        <v>51</v>
      </c>
    </row>
    <row r="1546" spans="57:61">
      <c r="BE1546" s="87" t="s">
        <v>72</v>
      </c>
      <c r="BF1546" s="86">
        <v>45</v>
      </c>
      <c r="BG1546" s="86" t="str">
        <f t="shared" si="110"/>
        <v>80-84|45</v>
      </c>
      <c r="BH1546" s="86">
        <v>11</v>
      </c>
      <c r="BI1546" s="86" t="s">
        <v>51</v>
      </c>
    </row>
    <row r="1547" spans="57:61">
      <c r="BE1547" s="87" t="s">
        <v>72</v>
      </c>
      <c r="BF1547" s="86">
        <v>46</v>
      </c>
      <c r="BG1547" s="86" t="str">
        <f t="shared" si="110"/>
        <v>80-84|46</v>
      </c>
      <c r="BH1547" s="86">
        <v>11</v>
      </c>
      <c r="BI1547" s="86" t="s">
        <v>51</v>
      </c>
    </row>
    <row r="1548" spans="57:61">
      <c r="BE1548" s="87" t="s">
        <v>72</v>
      </c>
      <c r="BF1548" s="86">
        <v>47</v>
      </c>
      <c r="BG1548" s="86" t="str">
        <f t="shared" si="110"/>
        <v>80-84|47</v>
      </c>
      <c r="BH1548" s="86">
        <v>12</v>
      </c>
      <c r="BI1548" s="89" t="s">
        <v>52</v>
      </c>
    </row>
    <row r="1549" spans="57:61">
      <c r="BE1549" s="87" t="s">
        <v>72</v>
      </c>
      <c r="BF1549" s="86">
        <v>48</v>
      </c>
      <c r="BG1549" s="86" t="str">
        <f t="shared" si="110"/>
        <v>80-84|48</v>
      </c>
      <c r="BH1549" s="86">
        <v>12</v>
      </c>
      <c r="BI1549" s="89" t="s">
        <v>52</v>
      </c>
    </row>
    <row r="1550" spans="57:61">
      <c r="BE1550" s="87" t="s">
        <v>72</v>
      </c>
      <c r="BF1550" s="86">
        <v>49</v>
      </c>
      <c r="BG1550" s="86" t="str">
        <f t="shared" si="110"/>
        <v>80-84|49</v>
      </c>
      <c r="BH1550" s="86">
        <v>12</v>
      </c>
      <c r="BI1550" s="89" t="s">
        <v>52</v>
      </c>
    </row>
    <row r="1551" spans="57:61">
      <c r="BE1551" s="87" t="s">
        <v>72</v>
      </c>
      <c r="BF1551" s="86">
        <v>50</v>
      </c>
      <c r="BG1551" s="86" t="str">
        <f t="shared" si="110"/>
        <v>80-84|50</v>
      </c>
      <c r="BH1551" s="86">
        <v>12</v>
      </c>
      <c r="BI1551" s="89" t="s">
        <v>52</v>
      </c>
    </row>
    <row r="1552" spans="57:61">
      <c r="BE1552" s="87" t="s">
        <v>72</v>
      </c>
      <c r="BF1552" s="86">
        <v>51</v>
      </c>
      <c r="BG1552" s="86" t="str">
        <f t="shared" si="110"/>
        <v>80-84|51</v>
      </c>
      <c r="BH1552" s="86">
        <v>12</v>
      </c>
      <c r="BI1552" s="89" t="s">
        <v>52</v>
      </c>
    </row>
    <row r="1553" spans="57:61">
      <c r="BE1553" s="87" t="s">
        <v>72</v>
      </c>
      <c r="BF1553" s="86">
        <v>52</v>
      </c>
      <c r="BG1553" s="86" t="str">
        <f t="shared" si="110"/>
        <v>80-84|52</v>
      </c>
      <c r="BH1553" s="86">
        <v>12</v>
      </c>
      <c r="BI1553" s="89" t="s">
        <v>52</v>
      </c>
    </row>
    <row r="1554" spans="57:61">
      <c r="BE1554" s="87" t="s">
        <v>72</v>
      </c>
      <c r="BF1554" s="86">
        <v>53</v>
      </c>
      <c r="BG1554" s="86" t="str">
        <f t="shared" si="110"/>
        <v>80-84|53</v>
      </c>
      <c r="BH1554" s="86">
        <v>13</v>
      </c>
      <c r="BI1554" s="89" t="s">
        <v>53</v>
      </c>
    </row>
    <row r="1555" spans="57:61">
      <c r="BE1555" s="87" t="s">
        <v>72</v>
      </c>
      <c r="BF1555" s="86">
        <v>54</v>
      </c>
      <c r="BG1555" s="86" t="str">
        <f t="shared" si="110"/>
        <v>80-84|54</v>
      </c>
      <c r="BH1555" s="86">
        <v>13</v>
      </c>
      <c r="BI1555" s="89" t="s">
        <v>53</v>
      </c>
    </row>
    <row r="1556" spans="57:61">
      <c r="BE1556" s="87" t="s">
        <v>72</v>
      </c>
      <c r="BF1556" s="86">
        <v>55</v>
      </c>
      <c r="BG1556" s="86" t="str">
        <f t="shared" si="110"/>
        <v>80-84|55</v>
      </c>
      <c r="BH1556" s="86">
        <v>13</v>
      </c>
      <c r="BI1556" s="89" t="s">
        <v>53</v>
      </c>
    </row>
    <row r="1557" spans="57:61">
      <c r="BE1557" s="87" t="s">
        <v>72</v>
      </c>
      <c r="BF1557" s="86">
        <v>56</v>
      </c>
      <c r="BG1557" s="86" t="str">
        <f t="shared" si="110"/>
        <v>80-84|56</v>
      </c>
      <c r="BH1557" s="86">
        <v>13</v>
      </c>
      <c r="BI1557" s="89" t="s">
        <v>53</v>
      </c>
    </row>
    <row r="1558" spans="57:61">
      <c r="BE1558" s="87" t="s">
        <v>72</v>
      </c>
      <c r="BF1558" s="86">
        <v>57</v>
      </c>
      <c r="BG1558" s="86" t="str">
        <f t="shared" si="110"/>
        <v>80-84|57</v>
      </c>
      <c r="BH1558" s="86">
        <v>13</v>
      </c>
      <c r="BI1558" s="89" t="s">
        <v>53</v>
      </c>
    </row>
    <row r="1559" spans="57:61">
      <c r="BE1559" s="87" t="s">
        <v>72</v>
      </c>
      <c r="BF1559" s="86">
        <v>58</v>
      </c>
      <c r="BG1559" s="86" t="str">
        <f t="shared" si="110"/>
        <v>80-84|58</v>
      </c>
      <c r="BH1559" s="86">
        <v>14</v>
      </c>
      <c r="BI1559" s="89" t="s">
        <v>54</v>
      </c>
    </row>
    <row r="1560" spans="57:61">
      <c r="BE1560" s="87" t="s">
        <v>72</v>
      </c>
      <c r="BF1560" s="86">
        <v>59</v>
      </c>
      <c r="BG1560" s="86" t="str">
        <f t="shared" si="110"/>
        <v>80-84|59</v>
      </c>
      <c r="BH1560" s="86">
        <v>14</v>
      </c>
      <c r="BI1560" s="89" t="s">
        <v>54</v>
      </c>
    </row>
    <row r="1561" spans="57:61">
      <c r="BE1561" s="87" t="s">
        <v>72</v>
      </c>
      <c r="BF1561" s="86">
        <v>60</v>
      </c>
      <c r="BG1561" s="86" t="str">
        <f t="shared" si="110"/>
        <v>80-84|60</v>
      </c>
      <c r="BH1561" s="86">
        <v>14</v>
      </c>
      <c r="BI1561" s="89" t="s">
        <v>54</v>
      </c>
    </row>
    <row r="1562" spans="57:61">
      <c r="BE1562" s="87" t="s">
        <v>72</v>
      </c>
      <c r="BF1562" s="86">
        <v>61</v>
      </c>
      <c r="BG1562" s="86" t="str">
        <f t="shared" si="110"/>
        <v>80-84|61</v>
      </c>
      <c r="BH1562" s="86">
        <v>14</v>
      </c>
      <c r="BI1562" s="89" t="s">
        <v>54</v>
      </c>
    </row>
    <row r="1563" spans="57:61">
      <c r="BE1563" s="87" t="s">
        <v>72</v>
      </c>
      <c r="BF1563" s="86">
        <v>62</v>
      </c>
      <c r="BG1563" s="86" t="str">
        <f t="shared" si="110"/>
        <v>80-84|62</v>
      </c>
      <c r="BH1563" s="86">
        <v>14</v>
      </c>
      <c r="BI1563" s="89" t="s">
        <v>54</v>
      </c>
    </row>
    <row r="1564" spans="57:61">
      <c r="BE1564" s="87" t="s">
        <v>72</v>
      </c>
      <c r="BF1564" s="86">
        <v>63</v>
      </c>
      <c r="BG1564" s="86" t="str">
        <f t="shared" si="110"/>
        <v>80-84|63</v>
      </c>
      <c r="BH1564" s="86">
        <v>15</v>
      </c>
      <c r="BI1564" s="89" t="s">
        <v>55</v>
      </c>
    </row>
    <row r="1565" spans="57:61">
      <c r="BE1565" s="87" t="s">
        <v>72</v>
      </c>
      <c r="BF1565" s="86">
        <v>64</v>
      </c>
      <c r="BG1565" s="86" t="str">
        <f t="shared" si="110"/>
        <v>80-84|64</v>
      </c>
      <c r="BH1565" s="86">
        <v>15</v>
      </c>
      <c r="BI1565" s="89" t="s">
        <v>55</v>
      </c>
    </row>
    <row r="1566" spans="57:61">
      <c r="BE1566" s="87" t="s">
        <v>72</v>
      </c>
      <c r="BF1566" s="86">
        <v>65</v>
      </c>
      <c r="BG1566" s="86" t="str">
        <f t="shared" si="110"/>
        <v>80-84|65</v>
      </c>
      <c r="BH1566" s="86">
        <v>15</v>
      </c>
      <c r="BI1566" s="89" t="s">
        <v>55</v>
      </c>
    </row>
    <row r="1567" spans="57:61">
      <c r="BE1567" s="87" t="s">
        <v>72</v>
      </c>
      <c r="BF1567" s="86">
        <v>66</v>
      </c>
      <c r="BG1567" s="86" t="str">
        <f t="shared" si="110"/>
        <v>80-84|66</v>
      </c>
      <c r="BH1567" s="86">
        <v>15</v>
      </c>
      <c r="BI1567" s="89" t="s">
        <v>55</v>
      </c>
    </row>
    <row r="1568" spans="57:61">
      <c r="BE1568" s="87" t="s">
        <v>72</v>
      </c>
      <c r="BF1568" s="86">
        <v>67</v>
      </c>
      <c r="BG1568" s="86" t="str">
        <f t="shared" si="110"/>
        <v>80-84|67</v>
      </c>
      <c r="BH1568" s="86">
        <v>15</v>
      </c>
      <c r="BI1568" s="89" t="s">
        <v>55</v>
      </c>
    </row>
    <row r="1569" spans="57:61">
      <c r="BE1569" s="87" t="s">
        <v>72</v>
      </c>
      <c r="BF1569" s="86">
        <v>68</v>
      </c>
      <c r="BG1569" s="86" t="str">
        <f t="shared" si="110"/>
        <v>80-84|68</v>
      </c>
      <c r="BH1569" s="86">
        <v>16</v>
      </c>
      <c r="BI1569" s="89" t="s">
        <v>56</v>
      </c>
    </row>
    <row r="1570" spans="57:61">
      <c r="BE1570" s="87" t="s">
        <v>72</v>
      </c>
      <c r="BF1570" s="86">
        <v>69</v>
      </c>
      <c r="BG1570" s="86" t="str">
        <f t="shared" si="110"/>
        <v>80-84|69</v>
      </c>
      <c r="BH1570" s="86">
        <v>16</v>
      </c>
      <c r="BI1570" s="89" t="s">
        <v>56</v>
      </c>
    </row>
    <row r="1571" spans="57:61">
      <c r="BE1571" s="87" t="s">
        <v>72</v>
      </c>
      <c r="BF1571" s="86">
        <v>70</v>
      </c>
      <c r="BG1571" s="86" t="str">
        <f t="shared" si="110"/>
        <v>80-84|70</v>
      </c>
      <c r="BH1571" s="86">
        <v>16</v>
      </c>
      <c r="BI1571" s="89" t="s">
        <v>56</v>
      </c>
    </row>
    <row r="1572" spans="57:61">
      <c r="BE1572" s="87" t="s">
        <v>72</v>
      </c>
      <c r="BF1572" s="86">
        <v>71</v>
      </c>
      <c r="BG1572" s="86" t="str">
        <f t="shared" si="110"/>
        <v>80-84|71</v>
      </c>
      <c r="BH1572" s="86">
        <v>16</v>
      </c>
      <c r="BI1572" s="89" t="s">
        <v>56</v>
      </c>
    </row>
    <row r="1573" spans="57:61">
      <c r="BE1573" s="87" t="s">
        <v>72</v>
      </c>
      <c r="BF1573" s="86">
        <v>72</v>
      </c>
      <c r="BG1573" s="86" t="str">
        <f t="shared" si="110"/>
        <v>80-84|72</v>
      </c>
      <c r="BH1573" s="86">
        <v>17</v>
      </c>
      <c r="BI1573" s="86" t="s">
        <v>57</v>
      </c>
    </row>
    <row r="1574" spans="57:61">
      <c r="BE1574" s="87" t="s">
        <v>72</v>
      </c>
      <c r="BF1574" s="86">
        <v>73</v>
      </c>
      <c r="BG1574" s="86" t="str">
        <f t="shared" si="110"/>
        <v>80-84|73</v>
      </c>
      <c r="BH1574" s="86">
        <v>17</v>
      </c>
      <c r="BI1574" s="86" t="s">
        <v>57</v>
      </c>
    </row>
    <row r="1575" spans="57:61">
      <c r="BE1575" s="87" t="s">
        <v>72</v>
      </c>
      <c r="BF1575" s="86">
        <v>74</v>
      </c>
      <c r="BG1575" s="86" t="str">
        <f t="shared" si="110"/>
        <v>80-84|74</v>
      </c>
      <c r="BH1575" s="86">
        <v>17</v>
      </c>
      <c r="BI1575" s="86" t="s">
        <v>57</v>
      </c>
    </row>
    <row r="1576" spans="57:61">
      <c r="BE1576" s="87" t="s">
        <v>72</v>
      </c>
      <c r="BF1576" s="86">
        <v>75</v>
      </c>
      <c r="BG1576" s="86" t="str">
        <f t="shared" si="110"/>
        <v>80-84|75</v>
      </c>
      <c r="BH1576" s="86">
        <v>17</v>
      </c>
      <c r="BI1576" s="86" t="s">
        <v>57</v>
      </c>
    </row>
    <row r="1577" spans="57:61">
      <c r="BE1577" s="87" t="s">
        <v>72</v>
      </c>
      <c r="BF1577" s="86">
        <v>76</v>
      </c>
      <c r="BG1577" s="86" t="str">
        <f t="shared" si="110"/>
        <v>80-84|76</v>
      </c>
      <c r="BH1577" s="86">
        <v>17</v>
      </c>
      <c r="BI1577" s="86" t="s">
        <v>57</v>
      </c>
    </row>
    <row r="1578" spans="57:61">
      <c r="BE1578" s="87" t="s">
        <v>72</v>
      </c>
      <c r="BF1578" s="86">
        <v>77</v>
      </c>
      <c r="BG1578" s="86" t="str">
        <f t="shared" si="110"/>
        <v>80-84|77</v>
      </c>
      <c r="BH1578" s="86">
        <v>17</v>
      </c>
      <c r="BI1578" s="86" t="s">
        <v>57</v>
      </c>
    </row>
    <row r="1579" spans="57:61">
      <c r="BE1579" s="87" t="s">
        <v>72</v>
      </c>
      <c r="BF1579" s="86">
        <v>78</v>
      </c>
      <c r="BG1579" s="86" t="str">
        <f t="shared" si="110"/>
        <v>80-84|78</v>
      </c>
      <c r="BH1579" s="86">
        <v>18</v>
      </c>
      <c r="BI1579" s="86" t="s">
        <v>58</v>
      </c>
    </row>
    <row r="1580" spans="57:61">
      <c r="BE1580" s="87" t="s">
        <v>72</v>
      </c>
      <c r="BF1580" s="86">
        <v>79</v>
      </c>
      <c r="BG1580" s="86" t="str">
        <f t="shared" si="110"/>
        <v>80-84|79</v>
      </c>
      <c r="BH1580" s="86">
        <v>18</v>
      </c>
      <c r="BI1580" s="86" t="s">
        <v>58</v>
      </c>
    </row>
    <row r="1581" spans="57:61">
      <c r="BE1581" s="87" t="s">
        <v>72</v>
      </c>
      <c r="BF1581" s="86">
        <v>80</v>
      </c>
      <c r="BG1581" s="86" t="str">
        <f t="shared" si="110"/>
        <v>80-84|80</v>
      </c>
      <c r="BH1581" s="86">
        <v>18</v>
      </c>
      <c r="BI1581" s="86" t="s">
        <v>58</v>
      </c>
    </row>
    <row r="1582" spans="57:61">
      <c r="BE1582" s="87" t="s">
        <v>72</v>
      </c>
      <c r="BF1582" s="86">
        <v>81</v>
      </c>
      <c r="BG1582" s="86" t="str">
        <f t="shared" si="110"/>
        <v>80-84|81</v>
      </c>
      <c r="BH1582" s="86">
        <v>18</v>
      </c>
      <c r="BI1582" s="86" t="s">
        <v>58</v>
      </c>
    </row>
    <row r="1583" spans="57:61">
      <c r="BE1583" s="87" t="s">
        <v>72</v>
      </c>
      <c r="BF1583" s="86">
        <v>82</v>
      </c>
      <c r="BG1583" s="86" t="str">
        <f t="shared" si="110"/>
        <v>80-84|82</v>
      </c>
      <c r="BH1583" s="86">
        <v>18</v>
      </c>
      <c r="BI1583" s="86" t="s">
        <v>58</v>
      </c>
    </row>
    <row r="1584" spans="57:61">
      <c r="BE1584" s="87" t="s">
        <v>72</v>
      </c>
      <c r="BF1584" s="86">
        <v>83</v>
      </c>
      <c r="BG1584" s="86" t="str">
        <f t="shared" si="110"/>
        <v>80-84|83</v>
      </c>
      <c r="BH1584" s="86">
        <v>19</v>
      </c>
      <c r="BI1584" s="89" t="s">
        <v>59</v>
      </c>
    </row>
    <row r="1585" spans="57:61">
      <c r="BE1585" s="87" t="s">
        <v>72</v>
      </c>
      <c r="BF1585" s="86">
        <v>84</v>
      </c>
      <c r="BG1585" s="86" t="str">
        <f t="shared" si="110"/>
        <v>80-84|84</v>
      </c>
      <c r="BH1585" s="86">
        <v>19</v>
      </c>
      <c r="BI1585" s="89" t="s">
        <v>59</v>
      </c>
    </row>
    <row r="1586" spans="57:61">
      <c r="BE1586" s="87" t="s">
        <v>72</v>
      </c>
      <c r="BF1586" s="86">
        <v>85</v>
      </c>
      <c r="BG1586" s="86" t="str">
        <f t="shared" si="110"/>
        <v>80-84|85</v>
      </c>
      <c r="BH1586" s="86">
        <v>19</v>
      </c>
      <c r="BI1586" s="89" t="s">
        <v>59</v>
      </c>
    </row>
    <row r="1587" spans="57:61">
      <c r="BE1587" s="87" t="s">
        <v>72</v>
      </c>
      <c r="BF1587" s="86">
        <v>86</v>
      </c>
      <c r="BG1587" s="86" t="str">
        <f t="shared" si="110"/>
        <v>80-84|86</v>
      </c>
      <c r="BH1587" s="86">
        <v>19</v>
      </c>
      <c r="BI1587" s="89" t="s">
        <v>59</v>
      </c>
    </row>
    <row r="1588" spans="57:61">
      <c r="BE1588" s="87" t="s">
        <v>72</v>
      </c>
      <c r="BF1588" s="86">
        <v>87</v>
      </c>
      <c r="BG1588" s="86" t="str">
        <f t="shared" si="110"/>
        <v>80-84|87</v>
      </c>
      <c r="BH1588" s="86">
        <v>19</v>
      </c>
      <c r="BI1588" s="89" t="s">
        <v>59</v>
      </c>
    </row>
    <row r="1589" spans="57:61">
      <c r="BE1589" s="87" t="s">
        <v>72</v>
      </c>
      <c r="BF1589" s="86">
        <v>88</v>
      </c>
      <c r="BG1589" s="86" t="str">
        <f t="shared" si="110"/>
        <v>80-84|88</v>
      </c>
      <c r="BH1589" s="86">
        <v>19</v>
      </c>
      <c r="BI1589" s="89" t="s">
        <v>59</v>
      </c>
    </row>
    <row r="1590" spans="57:61">
      <c r="BE1590" s="87" t="s">
        <v>72</v>
      </c>
      <c r="BF1590" s="86">
        <v>89</v>
      </c>
      <c r="BG1590" s="86" t="str">
        <f t="shared" si="110"/>
        <v>80-84|89</v>
      </c>
      <c r="BH1590" s="86">
        <v>19</v>
      </c>
      <c r="BI1590" s="89" t="s">
        <v>59</v>
      </c>
    </row>
    <row r="1591" spans="57:61">
      <c r="BE1591" s="87" t="s">
        <v>72</v>
      </c>
      <c r="BF1591" s="86">
        <v>90</v>
      </c>
      <c r="BG1591" s="86" t="str">
        <f t="shared" si="110"/>
        <v>80-84|90</v>
      </c>
      <c r="BH1591" s="86">
        <v>19</v>
      </c>
      <c r="BI1591" s="89" t="s">
        <v>59</v>
      </c>
    </row>
    <row r="1592" spans="57:61">
      <c r="BE1592" s="87" t="s">
        <v>72</v>
      </c>
      <c r="BF1592" s="86">
        <v>91</v>
      </c>
      <c r="BG1592" s="86" t="str">
        <f t="shared" si="110"/>
        <v>80-84|91</v>
      </c>
      <c r="BH1592" s="86">
        <v>19</v>
      </c>
      <c r="BI1592" s="89" t="s">
        <v>59</v>
      </c>
    </row>
    <row r="1593" spans="57:61">
      <c r="BE1593" s="87" t="s">
        <v>72</v>
      </c>
      <c r="BF1593" s="86">
        <v>92</v>
      </c>
      <c r="BG1593" s="86" t="str">
        <f t="shared" si="110"/>
        <v>80-84|92</v>
      </c>
      <c r="BH1593" s="86">
        <v>19</v>
      </c>
      <c r="BI1593" s="89" t="s">
        <v>59</v>
      </c>
    </row>
    <row r="1594" spans="57:61">
      <c r="BE1594" s="87" t="s">
        <v>72</v>
      </c>
      <c r="BF1594" s="86">
        <v>93</v>
      </c>
      <c r="BG1594" s="86" t="str">
        <f t="shared" si="110"/>
        <v>80-84|93</v>
      </c>
      <c r="BH1594" s="86">
        <v>19</v>
      </c>
      <c r="BI1594" s="89" t="s">
        <v>59</v>
      </c>
    </row>
    <row r="1595" spans="57:61">
      <c r="BE1595" s="87" t="s">
        <v>72</v>
      </c>
      <c r="BF1595" s="86">
        <v>94</v>
      </c>
      <c r="BG1595" s="86" t="str">
        <f t="shared" si="110"/>
        <v>80-84|94</v>
      </c>
      <c r="BH1595" s="86">
        <v>19</v>
      </c>
      <c r="BI1595" s="89" t="s">
        <v>59</v>
      </c>
    </row>
    <row r="1596" spans="57:61">
      <c r="BE1596" s="87" t="s">
        <v>72</v>
      </c>
      <c r="BF1596" s="86">
        <v>95</v>
      </c>
      <c r="BG1596" s="86" t="str">
        <f t="shared" si="110"/>
        <v>80-84|95</v>
      </c>
      <c r="BH1596" s="86">
        <v>19</v>
      </c>
      <c r="BI1596" s="89" t="s">
        <v>59</v>
      </c>
    </row>
    <row r="1597" spans="57:61">
      <c r="BE1597" s="87" t="s">
        <v>72</v>
      </c>
      <c r="BF1597" s="86">
        <v>96</v>
      </c>
      <c r="BG1597" s="86" t="str">
        <f t="shared" si="110"/>
        <v>80-84|96</v>
      </c>
      <c r="BH1597" s="86">
        <v>19</v>
      </c>
      <c r="BI1597" s="89" t="s">
        <v>59</v>
      </c>
    </row>
    <row r="1598" spans="57:61">
      <c r="BE1598" s="87" t="s">
        <v>72</v>
      </c>
      <c r="BF1598" s="86">
        <v>97</v>
      </c>
      <c r="BG1598" s="86" t="str">
        <f t="shared" si="110"/>
        <v>80-84|97</v>
      </c>
      <c r="BH1598" s="86">
        <v>19</v>
      </c>
      <c r="BI1598" s="89" t="s">
        <v>59</v>
      </c>
    </row>
    <row r="1599" spans="57:61">
      <c r="BE1599" s="87" t="s">
        <v>72</v>
      </c>
      <c r="BF1599" s="86">
        <v>98</v>
      </c>
      <c r="BG1599" s="86" t="str">
        <f t="shared" si="110"/>
        <v>80-84|98</v>
      </c>
      <c r="BH1599" s="86">
        <v>19</v>
      </c>
      <c r="BI1599" s="89" t="s">
        <v>59</v>
      </c>
    </row>
    <row r="1600" spans="57:61">
      <c r="BE1600" s="87" t="s">
        <v>72</v>
      </c>
      <c r="BF1600" s="86">
        <v>99</v>
      </c>
      <c r="BG1600" s="86" t="str">
        <f t="shared" si="110"/>
        <v>80-84|99</v>
      </c>
      <c r="BH1600" s="86">
        <v>19</v>
      </c>
      <c r="BI1600" s="89" t="s">
        <v>59</v>
      </c>
    </row>
    <row r="1601" spans="57:61">
      <c r="BE1601" s="87" t="s">
        <v>72</v>
      </c>
      <c r="BF1601" s="86">
        <v>100</v>
      </c>
      <c r="BG1601" s="86" t="str">
        <f t="shared" si="110"/>
        <v>80-84|100</v>
      </c>
      <c r="BH1601" s="86">
        <v>19</v>
      </c>
      <c r="BI1601" s="89" t="s">
        <v>59</v>
      </c>
    </row>
    <row r="1602" spans="57:61">
      <c r="BE1602" s="87" t="s">
        <v>72</v>
      </c>
      <c r="BF1602" s="86">
        <v>101</v>
      </c>
      <c r="BG1602" s="86" t="str">
        <f t="shared" si="110"/>
        <v>80-84|101</v>
      </c>
      <c r="BH1602" s="86">
        <v>19</v>
      </c>
      <c r="BI1602" s="89" t="s">
        <v>59</v>
      </c>
    </row>
    <row r="1603" spans="57:61">
      <c r="BE1603" s="87" t="s">
        <v>72</v>
      </c>
      <c r="BF1603" s="86">
        <v>102</v>
      </c>
      <c r="BG1603" s="86" t="str">
        <f t="shared" si="110"/>
        <v>80-84|102</v>
      </c>
      <c r="BH1603" s="86">
        <v>19</v>
      </c>
      <c r="BI1603" s="89" t="s">
        <v>59</v>
      </c>
    </row>
    <row r="1604" spans="57:61">
      <c r="BE1604" s="87" t="s">
        <v>72</v>
      </c>
      <c r="BF1604" s="86">
        <v>103</v>
      </c>
      <c r="BG1604" s="86" t="str">
        <f t="shared" si="110"/>
        <v>80-84|103</v>
      </c>
      <c r="BH1604" s="86">
        <v>19</v>
      </c>
      <c r="BI1604" s="89" t="s">
        <v>59</v>
      </c>
    </row>
    <row r="1605" spans="57:61">
      <c r="BE1605" s="87" t="s">
        <v>72</v>
      </c>
      <c r="BF1605" s="86">
        <v>104</v>
      </c>
      <c r="BG1605" s="86" t="str">
        <f t="shared" si="110"/>
        <v>80-84|104</v>
      </c>
      <c r="BH1605" s="86">
        <v>19</v>
      </c>
      <c r="BI1605" s="89" t="s">
        <v>59</v>
      </c>
    </row>
    <row r="1606" spans="57:61">
      <c r="BE1606" s="87" t="s">
        <v>72</v>
      </c>
      <c r="BF1606" s="86">
        <v>105</v>
      </c>
      <c r="BG1606" s="86" t="str">
        <f t="shared" ref="BG1606:BG1669" si="111">BE1606&amp;"|"&amp;BF1606</f>
        <v>80-84|105</v>
      </c>
      <c r="BH1606" s="86">
        <v>19</v>
      </c>
      <c r="BI1606" s="89" t="s">
        <v>59</v>
      </c>
    </row>
    <row r="1607" spans="57:61">
      <c r="BE1607" s="87" t="s">
        <v>72</v>
      </c>
      <c r="BF1607" s="86">
        <v>106</v>
      </c>
      <c r="BG1607" s="86" t="str">
        <f t="shared" si="111"/>
        <v>80-84|106</v>
      </c>
      <c r="BH1607" s="86">
        <v>19</v>
      </c>
      <c r="BI1607" s="89" t="s">
        <v>59</v>
      </c>
    </row>
    <row r="1608" spans="57:61">
      <c r="BE1608" s="87" t="s">
        <v>72</v>
      </c>
      <c r="BF1608" s="86">
        <v>107</v>
      </c>
      <c r="BG1608" s="86" t="str">
        <f t="shared" si="111"/>
        <v>80-84|107</v>
      </c>
      <c r="BH1608" s="86">
        <v>19</v>
      </c>
      <c r="BI1608" s="89" t="s">
        <v>59</v>
      </c>
    </row>
    <row r="1609" spans="57:61">
      <c r="BE1609" s="87" t="s">
        <v>72</v>
      </c>
      <c r="BF1609" s="86">
        <v>108</v>
      </c>
      <c r="BG1609" s="86" t="str">
        <f t="shared" si="111"/>
        <v>80-84|108</v>
      </c>
      <c r="BH1609" s="86">
        <v>19</v>
      </c>
      <c r="BI1609" s="89" t="s">
        <v>59</v>
      </c>
    </row>
    <row r="1610" spans="57:61">
      <c r="BE1610" s="87" t="s">
        <v>72</v>
      </c>
      <c r="BF1610" s="86">
        <v>109</v>
      </c>
      <c r="BG1610" s="86" t="str">
        <f t="shared" si="111"/>
        <v>80-84|109</v>
      </c>
      <c r="BH1610" s="86">
        <v>19</v>
      </c>
      <c r="BI1610" s="89" t="s">
        <v>59</v>
      </c>
    </row>
    <row r="1611" spans="57:61">
      <c r="BE1611" s="87" t="s">
        <v>72</v>
      </c>
      <c r="BF1611" s="86">
        <v>110</v>
      </c>
      <c r="BG1611" s="86" t="str">
        <f t="shared" si="111"/>
        <v>80-84|110</v>
      </c>
      <c r="BH1611" s="86">
        <v>19</v>
      </c>
      <c r="BI1611" s="89" t="s">
        <v>59</v>
      </c>
    </row>
    <row r="1612" spans="57:61">
      <c r="BE1612" s="87" t="s">
        <v>72</v>
      </c>
      <c r="BF1612" s="86">
        <v>111</v>
      </c>
      <c r="BG1612" s="86" t="str">
        <f t="shared" si="111"/>
        <v>80-84|111</v>
      </c>
      <c r="BH1612" s="86">
        <v>19</v>
      </c>
      <c r="BI1612" s="89" t="s">
        <v>59</v>
      </c>
    </row>
    <row r="1613" spans="57:61">
      <c r="BE1613" s="87" t="s">
        <v>72</v>
      </c>
      <c r="BF1613" s="86">
        <v>112</v>
      </c>
      <c r="BG1613" s="86" t="str">
        <f t="shared" si="111"/>
        <v>80-84|112</v>
      </c>
      <c r="BH1613" s="86">
        <v>19</v>
      </c>
      <c r="BI1613" s="89" t="s">
        <v>59</v>
      </c>
    </row>
    <row r="1614" spans="57:61">
      <c r="BE1614" s="87" t="s">
        <v>72</v>
      </c>
      <c r="BF1614" s="86">
        <v>113</v>
      </c>
      <c r="BG1614" s="86" t="str">
        <f t="shared" si="111"/>
        <v>80-84|113</v>
      </c>
      <c r="BH1614" s="86">
        <v>19</v>
      </c>
      <c r="BI1614" s="89" t="s">
        <v>59</v>
      </c>
    </row>
    <row r="1615" spans="57:61">
      <c r="BE1615" s="87" t="s">
        <v>72</v>
      </c>
      <c r="BF1615" s="86">
        <v>114</v>
      </c>
      <c r="BG1615" s="86" t="str">
        <f t="shared" si="111"/>
        <v>80-84|114</v>
      </c>
      <c r="BH1615" s="86">
        <v>19</v>
      </c>
      <c r="BI1615" s="89" t="s">
        <v>59</v>
      </c>
    </row>
    <row r="1616" spans="57:61">
      <c r="BE1616" s="87" t="s">
        <v>72</v>
      </c>
      <c r="BF1616" s="86">
        <v>115</v>
      </c>
      <c r="BG1616" s="86" t="str">
        <f t="shared" si="111"/>
        <v>80-84|115</v>
      </c>
      <c r="BH1616" s="86">
        <v>19</v>
      </c>
      <c r="BI1616" s="89" t="s">
        <v>59</v>
      </c>
    </row>
    <row r="1617" spans="57:61">
      <c r="BE1617" s="87" t="s">
        <v>72</v>
      </c>
      <c r="BF1617" s="86">
        <v>116</v>
      </c>
      <c r="BG1617" s="86" t="str">
        <f t="shared" si="111"/>
        <v>80-84|116</v>
      </c>
      <c r="BH1617" s="86">
        <v>19</v>
      </c>
      <c r="BI1617" s="89" t="s">
        <v>59</v>
      </c>
    </row>
    <row r="1618" spans="57:61">
      <c r="BE1618" s="87" t="s">
        <v>72</v>
      </c>
      <c r="BF1618" s="86">
        <v>117</v>
      </c>
      <c r="BG1618" s="86" t="str">
        <f t="shared" si="111"/>
        <v>80-84|117</v>
      </c>
      <c r="BH1618" s="86">
        <v>19</v>
      </c>
      <c r="BI1618" s="89" t="s">
        <v>59</v>
      </c>
    </row>
    <row r="1619" spans="57:61">
      <c r="BE1619" s="87" t="s">
        <v>72</v>
      </c>
      <c r="BF1619" s="86">
        <v>118</v>
      </c>
      <c r="BG1619" s="86" t="str">
        <f t="shared" si="111"/>
        <v>80-84|118</v>
      </c>
      <c r="BH1619" s="86">
        <v>19</v>
      </c>
      <c r="BI1619" s="89" t="s">
        <v>59</v>
      </c>
    </row>
    <row r="1620" spans="57:61">
      <c r="BE1620" s="87" t="s">
        <v>72</v>
      </c>
      <c r="BF1620" s="86">
        <v>119</v>
      </c>
      <c r="BG1620" s="86" t="str">
        <f t="shared" si="111"/>
        <v>80-84|119</v>
      </c>
      <c r="BH1620" s="86">
        <v>19</v>
      </c>
      <c r="BI1620" s="89" t="s">
        <v>59</v>
      </c>
    </row>
    <row r="1621" spans="57:61">
      <c r="BE1621" s="87" t="s">
        <v>72</v>
      </c>
      <c r="BF1621" s="86">
        <v>120</v>
      </c>
      <c r="BG1621" s="86" t="str">
        <f t="shared" si="111"/>
        <v>80-84|120</v>
      </c>
      <c r="BH1621" s="86">
        <v>19</v>
      </c>
      <c r="BI1621" s="89" t="s">
        <v>59</v>
      </c>
    </row>
    <row r="1622" spans="57:61">
      <c r="BE1622" s="87" t="s">
        <v>72</v>
      </c>
      <c r="BF1622" s="86">
        <v>121</v>
      </c>
      <c r="BG1622" s="86" t="str">
        <f t="shared" si="111"/>
        <v>80-84|121</v>
      </c>
      <c r="BH1622" s="86">
        <v>19</v>
      </c>
      <c r="BI1622" s="89" t="s">
        <v>59</v>
      </c>
    </row>
    <row r="1623" spans="57:61">
      <c r="BE1623" s="87" t="s">
        <v>72</v>
      </c>
      <c r="BF1623" s="86">
        <v>122</v>
      </c>
      <c r="BG1623" s="86" t="str">
        <f t="shared" si="111"/>
        <v>80-84|122</v>
      </c>
      <c r="BH1623" s="86">
        <v>19</v>
      </c>
      <c r="BI1623" s="89" t="s">
        <v>59</v>
      </c>
    </row>
    <row r="1624" spans="57:61">
      <c r="BE1624" s="87" t="s">
        <v>72</v>
      </c>
      <c r="BF1624" s="86">
        <v>123</v>
      </c>
      <c r="BG1624" s="86" t="str">
        <f t="shared" si="111"/>
        <v>80-84|123</v>
      </c>
      <c r="BH1624" s="86">
        <v>19</v>
      </c>
      <c r="BI1624" s="89" t="s">
        <v>59</v>
      </c>
    </row>
    <row r="1625" spans="57:61">
      <c r="BE1625" s="87" t="s">
        <v>72</v>
      </c>
      <c r="BF1625" s="86">
        <v>124</v>
      </c>
      <c r="BG1625" s="86" t="str">
        <f t="shared" si="111"/>
        <v>80-84|124</v>
      </c>
      <c r="BH1625" s="86">
        <v>19</v>
      </c>
      <c r="BI1625" s="89" t="s">
        <v>59</v>
      </c>
    </row>
    <row r="1626" spans="57:61">
      <c r="BE1626" s="87" t="s">
        <v>72</v>
      </c>
      <c r="BF1626" s="86">
        <v>125</v>
      </c>
      <c r="BG1626" s="86" t="str">
        <f t="shared" si="111"/>
        <v>80-84|125</v>
      </c>
      <c r="BH1626" s="86">
        <v>19</v>
      </c>
      <c r="BI1626" s="89" t="s">
        <v>59</v>
      </c>
    </row>
    <row r="1627" spans="57:61">
      <c r="BE1627" s="87" t="s">
        <v>72</v>
      </c>
      <c r="BF1627" s="86">
        <v>126</v>
      </c>
      <c r="BG1627" s="86" t="str">
        <f t="shared" si="111"/>
        <v>80-84|126</v>
      </c>
      <c r="BH1627" s="86">
        <v>19</v>
      </c>
      <c r="BI1627" s="89" t="s">
        <v>59</v>
      </c>
    </row>
    <row r="1628" spans="57:61">
      <c r="BE1628" s="87" t="s">
        <v>72</v>
      </c>
      <c r="BF1628" s="86">
        <v>127</v>
      </c>
      <c r="BG1628" s="86" t="str">
        <f t="shared" si="111"/>
        <v>80-84|127</v>
      </c>
      <c r="BH1628" s="86">
        <v>19</v>
      </c>
      <c r="BI1628" s="89" t="s">
        <v>59</v>
      </c>
    </row>
    <row r="1629" spans="57:61">
      <c r="BE1629" s="87" t="s">
        <v>72</v>
      </c>
      <c r="BF1629" s="86">
        <v>128</v>
      </c>
      <c r="BG1629" s="86" t="str">
        <f t="shared" si="111"/>
        <v>80-84|128</v>
      </c>
      <c r="BH1629" s="86">
        <v>19</v>
      </c>
      <c r="BI1629" s="89" t="s">
        <v>59</v>
      </c>
    </row>
    <row r="1630" spans="57:61">
      <c r="BE1630" s="87" t="s">
        <v>72</v>
      </c>
      <c r="BF1630" s="86">
        <v>129</v>
      </c>
      <c r="BG1630" s="86" t="str">
        <f t="shared" si="111"/>
        <v>80-84|129</v>
      </c>
      <c r="BH1630" s="86">
        <v>19</v>
      </c>
      <c r="BI1630" s="89" t="s">
        <v>59</v>
      </c>
    </row>
    <row r="1631" spans="57:61">
      <c r="BE1631" s="87" t="s">
        <v>72</v>
      </c>
      <c r="BF1631" s="86">
        <v>130</v>
      </c>
      <c r="BG1631" s="86" t="str">
        <f t="shared" si="111"/>
        <v>80-84|130</v>
      </c>
      <c r="BH1631" s="86">
        <v>19</v>
      </c>
      <c r="BI1631" s="89" t="s">
        <v>59</v>
      </c>
    </row>
    <row r="1632" spans="57:61">
      <c r="BE1632" s="87" t="s">
        <v>72</v>
      </c>
      <c r="BF1632" s="86">
        <v>131</v>
      </c>
      <c r="BG1632" s="86" t="str">
        <f t="shared" si="111"/>
        <v>80-84|131</v>
      </c>
      <c r="BH1632" s="86">
        <v>19</v>
      </c>
      <c r="BI1632" s="89" t="s">
        <v>59</v>
      </c>
    </row>
    <row r="1633" spans="57:61">
      <c r="BE1633" s="87" t="s">
        <v>72</v>
      </c>
      <c r="BF1633" s="86">
        <v>132</v>
      </c>
      <c r="BG1633" s="86" t="str">
        <f t="shared" si="111"/>
        <v>80-84|132</v>
      </c>
      <c r="BH1633" s="86">
        <v>19</v>
      </c>
      <c r="BI1633" s="89" t="s">
        <v>59</v>
      </c>
    </row>
    <row r="1634" spans="57:61">
      <c r="BE1634" s="87" t="s">
        <v>72</v>
      </c>
      <c r="BF1634" s="86">
        <v>133</v>
      </c>
      <c r="BG1634" s="86" t="str">
        <f t="shared" si="111"/>
        <v>80-84|133</v>
      </c>
      <c r="BH1634" s="86">
        <v>19</v>
      </c>
      <c r="BI1634" s="89" t="s">
        <v>59</v>
      </c>
    </row>
    <row r="1635" spans="57:61">
      <c r="BE1635" s="87" t="s">
        <v>72</v>
      </c>
      <c r="BF1635" s="86">
        <v>134</v>
      </c>
      <c r="BG1635" s="86" t="str">
        <f t="shared" si="111"/>
        <v>80-84|134</v>
      </c>
      <c r="BH1635" s="86">
        <v>19</v>
      </c>
      <c r="BI1635" s="89" t="s">
        <v>59</v>
      </c>
    </row>
    <row r="1636" spans="57:61">
      <c r="BE1636" s="87" t="s">
        <v>72</v>
      </c>
      <c r="BF1636" s="86">
        <v>135</v>
      </c>
      <c r="BG1636" s="86" t="str">
        <f t="shared" si="111"/>
        <v>80-84|135</v>
      </c>
      <c r="BH1636" s="86">
        <v>19</v>
      </c>
      <c r="BI1636" s="89" t="s">
        <v>59</v>
      </c>
    </row>
    <row r="1637" spans="57:61">
      <c r="BE1637" s="93" t="s">
        <v>73</v>
      </c>
      <c r="BF1637" s="86">
        <v>0</v>
      </c>
      <c r="BG1637" s="86" t="str">
        <f t="shared" si="111"/>
        <v>85-90|0</v>
      </c>
      <c r="BH1637" s="86">
        <v>1</v>
      </c>
      <c r="BI1637" s="89" t="s">
        <v>41</v>
      </c>
    </row>
    <row r="1638" spans="57:61">
      <c r="BE1638" s="87" t="s">
        <v>73</v>
      </c>
      <c r="BF1638" s="86">
        <v>1</v>
      </c>
      <c r="BG1638" s="86" t="str">
        <f t="shared" si="111"/>
        <v>85-90|1</v>
      </c>
      <c r="BH1638" s="86">
        <v>1</v>
      </c>
      <c r="BI1638" s="89" t="s">
        <v>41</v>
      </c>
    </row>
    <row r="1639" spans="57:61">
      <c r="BE1639" s="87" t="s">
        <v>73</v>
      </c>
      <c r="BF1639" s="86">
        <v>2</v>
      </c>
      <c r="BG1639" s="86" t="str">
        <f t="shared" si="111"/>
        <v>85-90|2</v>
      </c>
      <c r="BH1639" s="86">
        <v>1</v>
      </c>
      <c r="BI1639" s="89" t="s">
        <v>41</v>
      </c>
    </row>
    <row r="1640" spans="57:61">
      <c r="BE1640" s="87" t="s">
        <v>73</v>
      </c>
      <c r="BF1640" s="86">
        <v>3</v>
      </c>
      <c r="BG1640" s="86" t="str">
        <f t="shared" si="111"/>
        <v>85-90|3</v>
      </c>
      <c r="BH1640" s="86">
        <v>2</v>
      </c>
      <c r="BI1640" s="89" t="s">
        <v>42</v>
      </c>
    </row>
    <row r="1641" spans="57:61">
      <c r="BE1641" s="87" t="s">
        <v>73</v>
      </c>
      <c r="BF1641" s="86">
        <v>4</v>
      </c>
      <c r="BG1641" s="86" t="str">
        <f t="shared" si="111"/>
        <v>85-90|4</v>
      </c>
      <c r="BH1641" s="86">
        <v>2</v>
      </c>
      <c r="BI1641" s="89" t="s">
        <v>42</v>
      </c>
    </row>
    <row r="1642" spans="57:61">
      <c r="BE1642" s="87" t="s">
        <v>73</v>
      </c>
      <c r="BF1642" s="86">
        <v>5</v>
      </c>
      <c r="BG1642" s="86" t="str">
        <f t="shared" si="111"/>
        <v>85-90|5</v>
      </c>
      <c r="BH1642" s="86">
        <v>3</v>
      </c>
      <c r="BI1642" s="86" t="s">
        <v>43</v>
      </c>
    </row>
    <row r="1643" spans="57:61">
      <c r="BE1643" s="87" t="s">
        <v>73</v>
      </c>
      <c r="BF1643" s="86">
        <v>6</v>
      </c>
      <c r="BG1643" s="86" t="str">
        <f t="shared" si="111"/>
        <v>85-90|6</v>
      </c>
      <c r="BH1643" s="86">
        <v>3</v>
      </c>
      <c r="BI1643" s="86" t="s">
        <v>43</v>
      </c>
    </row>
    <row r="1644" spans="57:61">
      <c r="BE1644" s="87" t="s">
        <v>73</v>
      </c>
      <c r="BF1644" s="86">
        <v>7</v>
      </c>
      <c r="BG1644" s="86" t="str">
        <f t="shared" si="111"/>
        <v>85-90|7</v>
      </c>
      <c r="BH1644" s="86">
        <v>4</v>
      </c>
      <c r="BI1644" s="89" t="s">
        <v>44</v>
      </c>
    </row>
    <row r="1645" spans="57:61">
      <c r="BE1645" s="87" t="s">
        <v>73</v>
      </c>
      <c r="BF1645" s="86">
        <v>8</v>
      </c>
      <c r="BG1645" s="86" t="str">
        <f t="shared" si="111"/>
        <v>85-90|8</v>
      </c>
      <c r="BH1645" s="86">
        <v>4</v>
      </c>
      <c r="BI1645" s="86" t="s">
        <v>44</v>
      </c>
    </row>
    <row r="1646" spans="57:61">
      <c r="BE1646" s="87" t="s">
        <v>73</v>
      </c>
      <c r="BF1646" s="86">
        <v>9</v>
      </c>
      <c r="BG1646" s="86" t="str">
        <f t="shared" si="111"/>
        <v>85-90|9</v>
      </c>
      <c r="BH1646" s="86">
        <v>4</v>
      </c>
      <c r="BI1646" s="89" t="s">
        <v>44</v>
      </c>
    </row>
    <row r="1647" spans="57:61">
      <c r="BE1647" s="87" t="s">
        <v>73</v>
      </c>
      <c r="BF1647" s="86">
        <v>10</v>
      </c>
      <c r="BG1647" s="86" t="str">
        <f t="shared" si="111"/>
        <v>85-90|10</v>
      </c>
      <c r="BH1647" s="86">
        <v>5</v>
      </c>
      <c r="BI1647" s="86" t="s">
        <v>45</v>
      </c>
    </row>
    <row r="1648" spans="57:61">
      <c r="BE1648" s="87" t="s">
        <v>73</v>
      </c>
      <c r="BF1648" s="86">
        <v>11</v>
      </c>
      <c r="BG1648" s="86" t="str">
        <f t="shared" si="111"/>
        <v>85-90|11</v>
      </c>
      <c r="BH1648" s="86">
        <v>5</v>
      </c>
      <c r="BI1648" s="86" t="s">
        <v>45</v>
      </c>
    </row>
    <row r="1649" spans="57:61">
      <c r="BE1649" s="87" t="s">
        <v>73</v>
      </c>
      <c r="BF1649" s="86">
        <v>12</v>
      </c>
      <c r="BG1649" s="86" t="str">
        <f t="shared" si="111"/>
        <v>85-90|12</v>
      </c>
      <c r="BH1649" s="86">
        <v>5</v>
      </c>
      <c r="BI1649" s="86" t="s">
        <v>45</v>
      </c>
    </row>
    <row r="1650" spans="57:61">
      <c r="BE1650" s="87" t="s">
        <v>73</v>
      </c>
      <c r="BF1650" s="86">
        <v>13</v>
      </c>
      <c r="BG1650" s="86" t="str">
        <f t="shared" si="111"/>
        <v>85-90|13</v>
      </c>
      <c r="BH1650" s="86">
        <v>5</v>
      </c>
      <c r="BI1650" s="86" t="s">
        <v>45</v>
      </c>
    </row>
    <row r="1651" spans="57:61">
      <c r="BE1651" s="87" t="s">
        <v>73</v>
      </c>
      <c r="BF1651" s="86">
        <v>14</v>
      </c>
      <c r="BG1651" s="86" t="str">
        <f t="shared" si="111"/>
        <v>85-90|14</v>
      </c>
      <c r="BH1651" s="86">
        <v>6</v>
      </c>
      <c r="BI1651" s="89" t="s">
        <v>46</v>
      </c>
    </row>
    <row r="1652" spans="57:61">
      <c r="BE1652" s="87" t="s">
        <v>73</v>
      </c>
      <c r="BF1652" s="86">
        <v>15</v>
      </c>
      <c r="BG1652" s="86" t="str">
        <f t="shared" si="111"/>
        <v>85-90|15</v>
      </c>
      <c r="BH1652" s="86">
        <v>6</v>
      </c>
      <c r="BI1652" s="89" t="s">
        <v>46</v>
      </c>
    </row>
    <row r="1653" spans="57:61">
      <c r="BE1653" s="87" t="s">
        <v>73</v>
      </c>
      <c r="BF1653" s="86">
        <v>16</v>
      </c>
      <c r="BG1653" s="86" t="str">
        <f t="shared" si="111"/>
        <v>85-90|16</v>
      </c>
      <c r="BH1653" s="86">
        <v>6</v>
      </c>
      <c r="BI1653" s="89" t="s">
        <v>46</v>
      </c>
    </row>
    <row r="1654" spans="57:61">
      <c r="BE1654" s="87" t="s">
        <v>73</v>
      </c>
      <c r="BF1654" s="86">
        <v>17</v>
      </c>
      <c r="BG1654" s="86" t="str">
        <f t="shared" si="111"/>
        <v>85-90|17</v>
      </c>
      <c r="BH1654" s="86">
        <v>7</v>
      </c>
      <c r="BI1654" s="86" t="s">
        <v>47</v>
      </c>
    </row>
    <row r="1655" spans="57:61">
      <c r="BE1655" s="87" t="s">
        <v>73</v>
      </c>
      <c r="BF1655" s="86">
        <v>18</v>
      </c>
      <c r="BG1655" s="86" t="str">
        <f t="shared" si="111"/>
        <v>85-90|18</v>
      </c>
      <c r="BH1655" s="86">
        <v>7</v>
      </c>
      <c r="BI1655" s="86" t="s">
        <v>47</v>
      </c>
    </row>
    <row r="1656" spans="57:61">
      <c r="BE1656" s="87" t="s">
        <v>73</v>
      </c>
      <c r="BF1656" s="86">
        <v>19</v>
      </c>
      <c r="BG1656" s="86" t="str">
        <f t="shared" si="111"/>
        <v>85-90|19</v>
      </c>
      <c r="BH1656" s="86">
        <v>7</v>
      </c>
      <c r="BI1656" s="86" t="s">
        <v>47</v>
      </c>
    </row>
    <row r="1657" spans="57:61">
      <c r="BE1657" s="87" t="s">
        <v>73</v>
      </c>
      <c r="BF1657" s="86">
        <v>20</v>
      </c>
      <c r="BG1657" s="86" t="str">
        <f t="shared" si="111"/>
        <v>85-90|20</v>
      </c>
      <c r="BH1657" s="86">
        <v>7</v>
      </c>
      <c r="BI1657" s="86" t="s">
        <v>47</v>
      </c>
    </row>
    <row r="1658" spans="57:61">
      <c r="BE1658" s="87" t="s">
        <v>73</v>
      </c>
      <c r="BF1658" s="86">
        <v>21</v>
      </c>
      <c r="BG1658" s="86" t="str">
        <f t="shared" si="111"/>
        <v>85-90|21</v>
      </c>
      <c r="BH1658" s="86">
        <v>7</v>
      </c>
      <c r="BI1658" s="86" t="s">
        <v>47</v>
      </c>
    </row>
    <row r="1659" spans="57:61">
      <c r="BE1659" s="87" t="s">
        <v>73</v>
      </c>
      <c r="BF1659" s="86">
        <v>22</v>
      </c>
      <c r="BG1659" s="86" t="str">
        <f t="shared" si="111"/>
        <v>85-90|22</v>
      </c>
      <c r="BH1659" s="86">
        <v>8</v>
      </c>
      <c r="BI1659" s="89" t="s">
        <v>48</v>
      </c>
    </row>
    <row r="1660" spans="57:61">
      <c r="BE1660" s="87" t="s">
        <v>73</v>
      </c>
      <c r="BF1660" s="86">
        <v>23</v>
      </c>
      <c r="BG1660" s="86" t="str">
        <f t="shared" si="111"/>
        <v>85-90|23</v>
      </c>
      <c r="BH1660" s="86">
        <v>8</v>
      </c>
      <c r="BI1660" s="89" t="s">
        <v>48</v>
      </c>
    </row>
    <row r="1661" spans="57:61">
      <c r="BE1661" s="87" t="s">
        <v>73</v>
      </c>
      <c r="BF1661" s="86">
        <v>24</v>
      </c>
      <c r="BG1661" s="86" t="str">
        <f t="shared" si="111"/>
        <v>85-90|24</v>
      </c>
      <c r="BH1661" s="86">
        <v>8</v>
      </c>
      <c r="BI1661" s="89" t="s">
        <v>48</v>
      </c>
    </row>
    <row r="1662" spans="57:61">
      <c r="BE1662" s="87" t="s">
        <v>73</v>
      </c>
      <c r="BF1662" s="86">
        <v>25</v>
      </c>
      <c r="BG1662" s="86" t="str">
        <f t="shared" si="111"/>
        <v>85-90|25</v>
      </c>
      <c r="BH1662" s="86">
        <v>8</v>
      </c>
      <c r="BI1662" s="89" t="s">
        <v>48</v>
      </c>
    </row>
    <row r="1663" spans="57:61">
      <c r="BE1663" s="87" t="s">
        <v>73</v>
      </c>
      <c r="BF1663" s="86">
        <v>26</v>
      </c>
      <c r="BG1663" s="86" t="str">
        <f t="shared" si="111"/>
        <v>85-90|26</v>
      </c>
      <c r="BH1663" s="86">
        <v>8</v>
      </c>
      <c r="BI1663" s="89" t="s">
        <v>48</v>
      </c>
    </row>
    <row r="1664" spans="57:61">
      <c r="BE1664" s="87" t="s">
        <v>73</v>
      </c>
      <c r="BF1664" s="86">
        <v>27</v>
      </c>
      <c r="BG1664" s="86" t="str">
        <f t="shared" si="111"/>
        <v>85-90|27</v>
      </c>
      <c r="BH1664" s="86">
        <v>9</v>
      </c>
      <c r="BI1664" s="89" t="s">
        <v>49</v>
      </c>
    </row>
    <row r="1665" spans="57:61">
      <c r="BE1665" s="87" t="s">
        <v>73</v>
      </c>
      <c r="BF1665" s="86">
        <v>28</v>
      </c>
      <c r="BG1665" s="86" t="str">
        <f t="shared" si="111"/>
        <v>85-90|28</v>
      </c>
      <c r="BH1665" s="86">
        <v>9</v>
      </c>
      <c r="BI1665" s="89" t="s">
        <v>49</v>
      </c>
    </row>
    <row r="1666" spans="57:61">
      <c r="BE1666" s="87" t="s">
        <v>73</v>
      </c>
      <c r="BF1666" s="86">
        <v>29</v>
      </c>
      <c r="BG1666" s="86" t="str">
        <f t="shared" si="111"/>
        <v>85-90|29</v>
      </c>
      <c r="BH1666" s="86">
        <v>9</v>
      </c>
      <c r="BI1666" s="89" t="s">
        <v>49</v>
      </c>
    </row>
    <row r="1667" spans="57:61">
      <c r="BE1667" s="87" t="s">
        <v>73</v>
      </c>
      <c r="BF1667" s="86">
        <v>30</v>
      </c>
      <c r="BG1667" s="86" t="str">
        <f t="shared" si="111"/>
        <v>85-90|30</v>
      </c>
      <c r="BH1667" s="86">
        <v>9</v>
      </c>
      <c r="BI1667" s="89" t="s">
        <v>49</v>
      </c>
    </row>
    <row r="1668" spans="57:61">
      <c r="BE1668" s="87" t="s">
        <v>73</v>
      </c>
      <c r="BF1668" s="86">
        <v>31</v>
      </c>
      <c r="BG1668" s="86" t="str">
        <f t="shared" si="111"/>
        <v>85-90|31</v>
      </c>
      <c r="BH1668" s="86">
        <v>9</v>
      </c>
      <c r="BI1668" s="89" t="s">
        <v>49</v>
      </c>
    </row>
    <row r="1669" spans="57:61">
      <c r="BE1669" s="87" t="s">
        <v>73</v>
      </c>
      <c r="BF1669" s="86">
        <v>32</v>
      </c>
      <c r="BG1669" s="86" t="str">
        <f t="shared" si="111"/>
        <v>85-90|32</v>
      </c>
      <c r="BH1669" s="86">
        <v>10</v>
      </c>
      <c r="BI1669" s="86" t="s">
        <v>50</v>
      </c>
    </row>
    <row r="1670" spans="57:61">
      <c r="BE1670" s="87" t="s">
        <v>73</v>
      </c>
      <c r="BF1670" s="86">
        <v>33</v>
      </c>
      <c r="BG1670" s="86" t="str">
        <f t="shared" ref="BG1670:BG1733" si="112">BE1670&amp;"|"&amp;BF1670</f>
        <v>85-90|33</v>
      </c>
      <c r="BH1670" s="86">
        <v>10</v>
      </c>
      <c r="BI1670" s="86" t="s">
        <v>50</v>
      </c>
    </row>
    <row r="1671" spans="57:61">
      <c r="BE1671" s="87" t="s">
        <v>73</v>
      </c>
      <c r="BF1671" s="86">
        <v>34</v>
      </c>
      <c r="BG1671" s="86" t="str">
        <f t="shared" si="112"/>
        <v>85-90|34</v>
      </c>
      <c r="BH1671" s="86">
        <v>10</v>
      </c>
      <c r="BI1671" s="86" t="s">
        <v>50</v>
      </c>
    </row>
    <row r="1672" spans="57:61">
      <c r="BE1672" s="87" t="s">
        <v>73</v>
      </c>
      <c r="BF1672" s="86">
        <v>35</v>
      </c>
      <c r="BG1672" s="86" t="str">
        <f t="shared" si="112"/>
        <v>85-90|35</v>
      </c>
      <c r="BH1672" s="86">
        <v>10</v>
      </c>
      <c r="BI1672" s="86" t="s">
        <v>50</v>
      </c>
    </row>
    <row r="1673" spans="57:61">
      <c r="BE1673" s="87" t="s">
        <v>73</v>
      </c>
      <c r="BF1673" s="86">
        <v>36</v>
      </c>
      <c r="BG1673" s="86" t="str">
        <f t="shared" si="112"/>
        <v>85-90|36</v>
      </c>
      <c r="BH1673" s="86">
        <v>10</v>
      </c>
      <c r="BI1673" s="86" t="s">
        <v>50</v>
      </c>
    </row>
    <row r="1674" spans="57:61">
      <c r="BE1674" s="87" t="s">
        <v>73</v>
      </c>
      <c r="BF1674" s="86">
        <v>37</v>
      </c>
      <c r="BG1674" s="86" t="str">
        <f t="shared" si="112"/>
        <v>85-90|37</v>
      </c>
      <c r="BH1674" s="86">
        <v>11</v>
      </c>
      <c r="BI1674" s="86" t="s">
        <v>51</v>
      </c>
    </row>
    <row r="1675" spans="57:61">
      <c r="BE1675" s="87" t="s">
        <v>73</v>
      </c>
      <c r="BF1675" s="86">
        <v>38</v>
      </c>
      <c r="BG1675" s="86" t="str">
        <f t="shared" si="112"/>
        <v>85-90|38</v>
      </c>
      <c r="BH1675" s="86">
        <v>11</v>
      </c>
      <c r="BI1675" s="86" t="s">
        <v>51</v>
      </c>
    </row>
    <row r="1676" spans="57:61">
      <c r="BE1676" s="87" t="s">
        <v>73</v>
      </c>
      <c r="BF1676" s="86">
        <v>39</v>
      </c>
      <c r="BG1676" s="86" t="str">
        <f t="shared" si="112"/>
        <v>85-90|39</v>
      </c>
      <c r="BH1676" s="86">
        <v>11</v>
      </c>
      <c r="BI1676" s="86" t="s">
        <v>51</v>
      </c>
    </row>
    <row r="1677" spans="57:61">
      <c r="BE1677" s="87" t="s">
        <v>73</v>
      </c>
      <c r="BF1677" s="86">
        <v>40</v>
      </c>
      <c r="BG1677" s="86" t="str">
        <f t="shared" si="112"/>
        <v>85-90|40</v>
      </c>
      <c r="BH1677" s="86">
        <v>11</v>
      </c>
      <c r="BI1677" s="86" t="s">
        <v>51</v>
      </c>
    </row>
    <row r="1678" spans="57:61">
      <c r="BE1678" s="87" t="s">
        <v>73</v>
      </c>
      <c r="BF1678" s="86">
        <v>41</v>
      </c>
      <c r="BG1678" s="86" t="str">
        <f t="shared" si="112"/>
        <v>85-90|41</v>
      </c>
      <c r="BH1678" s="86">
        <v>11</v>
      </c>
      <c r="BI1678" s="86" t="s">
        <v>51</v>
      </c>
    </row>
    <row r="1679" spans="57:61">
      <c r="BE1679" s="87" t="s">
        <v>73</v>
      </c>
      <c r="BF1679" s="86">
        <v>42</v>
      </c>
      <c r="BG1679" s="86" t="str">
        <f t="shared" si="112"/>
        <v>85-90|42</v>
      </c>
      <c r="BH1679" s="86">
        <v>12</v>
      </c>
      <c r="BI1679" s="89" t="s">
        <v>52</v>
      </c>
    </row>
    <row r="1680" spans="57:61">
      <c r="BE1680" s="87" t="s">
        <v>73</v>
      </c>
      <c r="BF1680" s="86">
        <v>43</v>
      </c>
      <c r="BG1680" s="86" t="str">
        <f t="shared" si="112"/>
        <v>85-90|43</v>
      </c>
      <c r="BH1680" s="86">
        <v>12</v>
      </c>
      <c r="BI1680" s="89" t="s">
        <v>52</v>
      </c>
    </row>
    <row r="1681" spans="57:61">
      <c r="BE1681" s="87" t="s">
        <v>73</v>
      </c>
      <c r="BF1681" s="86">
        <v>44</v>
      </c>
      <c r="BG1681" s="86" t="str">
        <f t="shared" si="112"/>
        <v>85-90|44</v>
      </c>
      <c r="BH1681" s="86">
        <v>12</v>
      </c>
      <c r="BI1681" s="89" t="s">
        <v>52</v>
      </c>
    </row>
    <row r="1682" spans="57:61">
      <c r="BE1682" s="87" t="s">
        <v>73</v>
      </c>
      <c r="BF1682" s="86">
        <v>45</v>
      </c>
      <c r="BG1682" s="86" t="str">
        <f t="shared" si="112"/>
        <v>85-90|45</v>
      </c>
      <c r="BH1682" s="86">
        <v>12</v>
      </c>
      <c r="BI1682" s="89" t="s">
        <v>52</v>
      </c>
    </row>
    <row r="1683" spans="57:61">
      <c r="BE1683" s="87" t="s">
        <v>73</v>
      </c>
      <c r="BF1683" s="86">
        <v>46</v>
      </c>
      <c r="BG1683" s="86" t="str">
        <f t="shared" si="112"/>
        <v>85-90|46</v>
      </c>
      <c r="BH1683" s="86">
        <v>12</v>
      </c>
      <c r="BI1683" s="89" t="s">
        <v>52</v>
      </c>
    </row>
    <row r="1684" spans="57:61">
      <c r="BE1684" s="87" t="s">
        <v>73</v>
      </c>
      <c r="BF1684" s="86">
        <v>47</v>
      </c>
      <c r="BG1684" s="86" t="str">
        <f t="shared" si="112"/>
        <v>85-90|47</v>
      </c>
      <c r="BH1684" s="86">
        <v>13</v>
      </c>
      <c r="BI1684" s="89" t="s">
        <v>53</v>
      </c>
    </row>
    <row r="1685" spans="57:61">
      <c r="BE1685" s="87" t="s">
        <v>73</v>
      </c>
      <c r="BF1685" s="86">
        <v>48</v>
      </c>
      <c r="BG1685" s="86" t="str">
        <f t="shared" si="112"/>
        <v>85-90|48</v>
      </c>
      <c r="BH1685" s="86">
        <v>13</v>
      </c>
      <c r="BI1685" s="89" t="s">
        <v>53</v>
      </c>
    </row>
    <row r="1686" spans="57:61">
      <c r="BE1686" s="87" t="s">
        <v>73</v>
      </c>
      <c r="BF1686" s="86">
        <v>49</v>
      </c>
      <c r="BG1686" s="86" t="str">
        <f t="shared" si="112"/>
        <v>85-90|49</v>
      </c>
      <c r="BH1686" s="86">
        <v>13</v>
      </c>
      <c r="BI1686" s="89" t="s">
        <v>53</v>
      </c>
    </row>
    <row r="1687" spans="57:61">
      <c r="BE1687" s="87" t="s">
        <v>73</v>
      </c>
      <c r="BF1687" s="86">
        <v>50</v>
      </c>
      <c r="BG1687" s="86" t="str">
        <f t="shared" si="112"/>
        <v>85-90|50</v>
      </c>
      <c r="BH1687" s="86">
        <v>13</v>
      </c>
      <c r="BI1687" s="89" t="s">
        <v>53</v>
      </c>
    </row>
    <row r="1688" spans="57:61">
      <c r="BE1688" s="87" t="s">
        <v>73</v>
      </c>
      <c r="BF1688" s="86">
        <v>51</v>
      </c>
      <c r="BG1688" s="86" t="str">
        <f t="shared" si="112"/>
        <v>85-90|51</v>
      </c>
      <c r="BH1688" s="86">
        <v>13</v>
      </c>
      <c r="BI1688" s="89" t="s">
        <v>53</v>
      </c>
    </row>
    <row r="1689" spans="57:61">
      <c r="BE1689" s="87" t="s">
        <v>73</v>
      </c>
      <c r="BF1689" s="86">
        <v>52</v>
      </c>
      <c r="BG1689" s="86" t="str">
        <f t="shared" si="112"/>
        <v>85-90|52</v>
      </c>
      <c r="BH1689" s="86">
        <v>14</v>
      </c>
      <c r="BI1689" s="89" t="s">
        <v>54</v>
      </c>
    </row>
    <row r="1690" spans="57:61">
      <c r="BE1690" s="87" t="s">
        <v>73</v>
      </c>
      <c r="BF1690" s="86">
        <v>53</v>
      </c>
      <c r="BG1690" s="86" t="str">
        <f t="shared" si="112"/>
        <v>85-90|53</v>
      </c>
      <c r="BH1690" s="86">
        <v>14</v>
      </c>
      <c r="BI1690" s="89" t="s">
        <v>54</v>
      </c>
    </row>
    <row r="1691" spans="57:61">
      <c r="BE1691" s="87" t="s">
        <v>73</v>
      </c>
      <c r="BF1691" s="86">
        <v>54</v>
      </c>
      <c r="BG1691" s="86" t="str">
        <f t="shared" si="112"/>
        <v>85-90|54</v>
      </c>
      <c r="BH1691" s="86">
        <v>14</v>
      </c>
      <c r="BI1691" s="89" t="s">
        <v>54</v>
      </c>
    </row>
    <row r="1692" spans="57:61">
      <c r="BE1692" s="87" t="s">
        <v>73</v>
      </c>
      <c r="BF1692" s="86">
        <v>55</v>
      </c>
      <c r="BG1692" s="86" t="str">
        <f t="shared" si="112"/>
        <v>85-90|55</v>
      </c>
      <c r="BH1692" s="86">
        <v>14</v>
      </c>
      <c r="BI1692" s="89" t="s">
        <v>54</v>
      </c>
    </row>
    <row r="1693" spans="57:61">
      <c r="BE1693" s="87" t="s">
        <v>73</v>
      </c>
      <c r="BF1693" s="86">
        <v>56</v>
      </c>
      <c r="BG1693" s="86" t="str">
        <f t="shared" si="112"/>
        <v>85-90|56</v>
      </c>
      <c r="BH1693" s="86">
        <v>14</v>
      </c>
      <c r="BI1693" s="89" t="s">
        <v>54</v>
      </c>
    </row>
    <row r="1694" spans="57:61">
      <c r="BE1694" s="87" t="s">
        <v>73</v>
      </c>
      <c r="BF1694" s="86">
        <v>57</v>
      </c>
      <c r="BG1694" s="86" t="str">
        <f t="shared" si="112"/>
        <v>85-90|57</v>
      </c>
      <c r="BH1694" s="86">
        <v>15</v>
      </c>
      <c r="BI1694" s="89" t="s">
        <v>55</v>
      </c>
    </row>
    <row r="1695" spans="57:61">
      <c r="BE1695" s="87" t="s">
        <v>73</v>
      </c>
      <c r="BF1695" s="86">
        <v>58</v>
      </c>
      <c r="BG1695" s="86" t="str">
        <f t="shared" si="112"/>
        <v>85-90|58</v>
      </c>
      <c r="BH1695" s="86">
        <v>15</v>
      </c>
      <c r="BI1695" s="89" t="s">
        <v>55</v>
      </c>
    </row>
    <row r="1696" spans="57:61">
      <c r="BE1696" s="87" t="s">
        <v>73</v>
      </c>
      <c r="BF1696" s="86">
        <v>59</v>
      </c>
      <c r="BG1696" s="86" t="str">
        <f t="shared" si="112"/>
        <v>85-90|59</v>
      </c>
      <c r="BH1696" s="86">
        <v>15</v>
      </c>
      <c r="BI1696" s="89" t="s">
        <v>55</v>
      </c>
    </row>
    <row r="1697" spans="57:61">
      <c r="BE1697" s="87" t="s">
        <v>73</v>
      </c>
      <c r="BF1697" s="86">
        <v>60</v>
      </c>
      <c r="BG1697" s="86" t="str">
        <f t="shared" si="112"/>
        <v>85-90|60</v>
      </c>
      <c r="BH1697" s="86">
        <v>15</v>
      </c>
      <c r="BI1697" s="89" t="s">
        <v>55</v>
      </c>
    </row>
    <row r="1698" spans="57:61">
      <c r="BE1698" s="87" t="s">
        <v>73</v>
      </c>
      <c r="BF1698" s="86">
        <v>61</v>
      </c>
      <c r="BG1698" s="86" t="str">
        <f t="shared" si="112"/>
        <v>85-90|61</v>
      </c>
      <c r="BH1698" s="86">
        <v>15</v>
      </c>
      <c r="BI1698" s="89" t="s">
        <v>55</v>
      </c>
    </row>
    <row r="1699" spans="57:61">
      <c r="BE1699" s="87" t="s">
        <v>73</v>
      </c>
      <c r="BF1699" s="86">
        <v>62</v>
      </c>
      <c r="BG1699" s="86" t="str">
        <f t="shared" si="112"/>
        <v>85-90|62</v>
      </c>
      <c r="BH1699" s="86">
        <v>16</v>
      </c>
      <c r="BI1699" s="89" t="s">
        <v>56</v>
      </c>
    </row>
    <row r="1700" spans="57:61">
      <c r="BE1700" s="87" t="s">
        <v>73</v>
      </c>
      <c r="BF1700" s="86">
        <v>63</v>
      </c>
      <c r="BG1700" s="86" t="str">
        <f t="shared" si="112"/>
        <v>85-90|63</v>
      </c>
      <c r="BH1700" s="86">
        <v>16</v>
      </c>
      <c r="BI1700" s="89" t="s">
        <v>56</v>
      </c>
    </row>
    <row r="1701" spans="57:61">
      <c r="BE1701" s="87" t="s">
        <v>73</v>
      </c>
      <c r="BF1701" s="86">
        <v>64</v>
      </c>
      <c r="BG1701" s="86" t="str">
        <f t="shared" si="112"/>
        <v>85-90|64</v>
      </c>
      <c r="BH1701" s="86">
        <v>16</v>
      </c>
      <c r="BI1701" s="89" t="s">
        <v>56</v>
      </c>
    </row>
    <row r="1702" spans="57:61">
      <c r="BE1702" s="87" t="s">
        <v>73</v>
      </c>
      <c r="BF1702" s="86">
        <v>65</v>
      </c>
      <c r="BG1702" s="86" t="str">
        <f t="shared" si="112"/>
        <v>85-90|65</v>
      </c>
      <c r="BH1702" s="86">
        <v>16</v>
      </c>
      <c r="BI1702" s="89" t="s">
        <v>56</v>
      </c>
    </row>
    <row r="1703" spans="57:61">
      <c r="BE1703" s="87" t="s">
        <v>73</v>
      </c>
      <c r="BF1703" s="86">
        <v>66</v>
      </c>
      <c r="BG1703" s="86" t="str">
        <f t="shared" si="112"/>
        <v>85-90|66</v>
      </c>
      <c r="BH1703" s="86">
        <v>16</v>
      </c>
      <c r="BI1703" s="89" t="s">
        <v>56</v>
      </c>
    </row>
    <row r="1704" spans="57:61">
      <c r="BE1704" s="87" t="s">
        <v>73</v>
      </c>
      <c r="BF1704" s="86">
        <v>67</v>
      </c>
      <c r="BG1704" s="86" t="str">
        <f t="shared" si="112"/>
        <v>85-90|67</v>
      </c>
      <c r="BH1704" s="86">
        <v>17</v>
      </c>
      <c r="BI1704" s="86" t="s">
        <v>57</v>
      </c>
    </row>
    <row r="1705" spans="57:61">
      <c r="BE1705" s="87" t="s">
        <v>73</v>
      </c>
      <c r="BF1705" s="86">
        <v>68</v>
      </c>
      <c r="BG1705" s="86" t="str">
        <f t="shared" si="112"/>
        <v>85-90|68</v>
      </c>
      <c r="BH1705" s="86">
        <v>17</v>
      </c>
      <c r="BI1705" s="86" t="s">
        <v>57</v>
      </c>
    </row>
    <row r="1706" spans="57:61">
      <c r="BE1706" s="87" t="s">
        <v>73</v>
      </c>
      <c r="BF1706" s="86">
        <v>69</v>
      </c>
      <c r="BG1706" s="86" t="str">
        <f t="shared" si="112"/>
        <v>85-90|69</v>
      </c>
      <c r="BH1706" s="86">
        <v>17</v>
      </c>
      <c r="BI1706" s="86" t="s">
        <v>57</v>
      </c>
    </row>
    <row r="1707" spans="57:61">
      <c r="BE1707" s="87" t="s">
        <v>73</v>
      </c>
      <c r="BF1707" s="86">
        <v>70</v>
      </c>
      <c r="BG1707" s="86" t="str">
        <f t="shared" si="112"/>
        <v>85-90|70</v>
      </c>
      <c r="BH1707" s="86">
        <v>17</v>
      </c>
      <c r="BI1707" s="86" t="s">
        <v>57</v>
      </c>
    </row>
    <row r="1708" spans="57:61">
      <c r="BE1708" s="87" t="s">
        <v>73</v>
      </c>
      <c r="BF1708" s="86">
        <v>71</v>
      </c>
      <c r="BG1708" s="86" t="str">
        <f t="shared" si="112"/>
        <v>85-90|71</v>
      </c>
      <c r="BH1708" s="86">
        <v>17</v>
      </c>
      <c r="BI1708" s="86" t="s">
        <v>57</v>
      </c>
    </row>
    <row r="1709" spans="57:61">
      <c r="BE1709" s="87" t="s">
        <v>73</v>
      </c>
      <c r="BF1709" s="86">
        <v>72</v>
      </c>
      <c r="BG1709" s="86" t="str">
        <f t="shared" si="112"/>
        <v>85-90|72</v>
      </c>
      <c r="BH1709" s="86">
        <v>18</v>
      </c>
      <c r="BI1709" s="86" t="s">
        <v>58</v>
      </c>
    </row>
    <row r="1710" spans="57:61">
      <c r="BE1710" s="87" t="s">
        <v>73</v>
      </c>
      <c r="BF1710" s="86">
        <v>73</v>
      </c>
      <c r="BG1710" s="86" t="str">
        <f t="shared" si="112"/>
        <v>85-90|73</v>
      </c>
      <c r="BH1710" s="86">
        <v>18</v>
      </c>
      <c r="BI1710" s="86" t="s">
        <v>58</v>
      </c>
    </row>
    <row r="1711" spans="57:61">
      <c r="BE1711" s="87" t="s">
        <v>73</v>
      </c>
      <c r="BF1711" s="86">
        <v>74</v>
      </c>
      <c r="BG1711" s="86" t="str">
        <f t="shared" si="112"/>
        <v>85-90|74</v>
      </c>
      <c r="BH1711" s="86">
        <v>18</v>
      </c>
      <c r="BI1711" s="86" t="s">
        <v>58</v>
      </c>
    </row>
    <row r="1712" spans="57:61">
      <c r="BE1712" s="87" t="s">
        <v>73</v>
      </c>
      <c r="BF1712" s="86">
        <v>75</v>
      </c>
      <c r="BG1712" s="86" t="str">
        <f t="shared" si="112"/>
        <v>85-90|75</v>
      </c>
      <c r="BH1712" s="86">
        <v>18</v>
      </c>
      <c r="BI1712" s="86" t="s">
        <v>58</v>
      </c>
    </row>
    <row r="1713" spans="57:61">
      <c r="BE1713" s="87" t="s">
        <v>73</v>
      </c>
      <c r="BF1713" s="86">
        <v>76</v>
      </c>
      <c r="BG1713" s="86" t="str">
        <f t="shared" si="112"/>
        <v>85-90|76</v>
      </c>
      <c r="BH1713" s="86">
        <v>18</v>
      </c>
      <c r="BI1713" s="86" t="s">
        <v>58</v>
      </c>
    </row>
    <row r="1714" spans="57:61">
      <c r="BE1714" s="87" t="s">
        <v>73</v>
      </c>
      <c r="BF1714" s="86">
        <v>77</v>
      </c>
      <c r="BG1714" s="86" t="str">
        <f t="shared" si="112"/>
        <v>85-90|77</v>
      </c>
      <c r="BH1714" s="86">
        <v>19</v>
      </c>
      <c r="BI1714" s="89" t="s">
        <v>59</v>
      </c>
    </row>
    <row r="1715" spans="57:61">
      <c r="BE1715" s="87" t="s">
        <v>73</v>
      </c>
      <c r="BF1715" s="86">
        <v>78</v>
      </c>
      <c r="BG1715" s="86" t="str">
        <f t="shared" si="112"/>
        <v>85-90|78</v>
      </c>
      <c r="BH1715" s="86">
        <v>19</v>
      </c>
      <c r="BI1715" s="89" t="s">
        <v>59</v>
      </c>
    </row>
    <row r="1716" spans="57:61">
      <c r="BE1716" s="87" t="s">
        <v>73</v>
      </c>
      <c r="BF1716" s="86">
        <v>79</v>
      </c>
      <c r="BG1716" s="86" t="str">
        <f t="shared" si="112"/>
        <v>85-90|79</v>
      </c>
      <c r="BH1716" s="86">
        <v>19</v>
      </c>
      <c r="BI1716" s="89" t="s">
        <v>59</v>
      </c>
    </row>
    <row r="1717" spans="57:61">
      <c r="BE1717" s="87" t="s">
        <v>73</v>
      </c>
      <c r="BF1717" s="86">
        <v>80</v>
      </c>
      <c r="BG1717" s="86" t="str">
        <f t="shared" si="112"/>
        <v>85-90|80</v>
      </c>
      <c r="BH1717" s="86">
        <v>19</v>
      </c>
      <c r="BI1717" s="89" t="s">
        <v>59</v>
      </c>
    </row>
    <row r="1718" spans="57:61">
      <c r="BE1718" s="87" t="s">
        <v>73</v>
      </c>
      <c r="BF1718" s="86">
        <v>81</v>
      </c>
      <c r="BG1718" s="86" t="str">
        <f t="shared" si="112"/>
        <v>85-90|81</v>
      </c>
      <c r="BH1718" s="86">
        <v>19</v>
      </c>
      <c r="BI1718" s="89" t="s">
        <v>59</v>
      </c>
    </row>
    <row r="1719" spans="57:61">
      <c r="BE1719" s="87" t="s">
        <v>73</v>
      </c>
      <c r="BF1719" s="86">
        <v>82</v>
      </c>
      <c r="BG1719" s="86" t="str">
        <f t="shared" si="112"/>
        <v>85-90|82</v>
      </c>
      <c r="BH1719" s="86">
        <v>19</v>
      </c>
      <c r="BI1719" s="89" t="s">
        <v>59</v>
      </c>
    </row>
    <row r="1720" spans="57:61">
      <c r="BE1720" s="87" t="s">
        <v>73</v>
      </c>
      <c r="BF1720" s="86">
        <v>83</v>
      </c>
      <c r="BG1720" s="86" t="str">
        <f t="shared" si="112"/>
        <v>85-90|83</v>
      </c>
      <c r="BH1720" s="86">
        <v>19</v>
      </c>
      <c r="BI1720" s="89" t="s">
        <v>59</v>
      </c>
    </row>
    <row r="1721" spans="57:61">
      <c r="BE1721" s="87" t="s">
        <v>73</v>
      </c>
      <c r="BF1721" s="86">
        <v>84</v>
      </c>
      <c r="BG1721" s="86" t="str">
        <f t="shared" si="112"/>
        <v>85-90|84</v>
      </c>
      <c r="BH1721" s="86">
        <v>19</v>
      </c>
      <c r="BI1721" s="89" t="s">
        <v>59</v>
      </c>
    </row>
    <row r="1722" spans="57:61">
      <c r="BE1722" s="87" t="s">
        <v>73</v>
      </c>
      <c r="BF1722" s="86">
        <v>85</v>
      </c>
      <c r="BG1722" s="86" t="str">
        <f t="shared" si="112"/>
        <v>85-90|85</v>
      </c>
      <c r="BH1722" s="86">
        <v>19</v>
      </c>
      <c r="BI1722" s="89" t="s">
        <v>59</v>
      </c>
    </row>
    <row r="1723" spans="57:61">
      <c r="BE1723" s="87" t="s">
        <v>73</v>
      </c>
      <c r="BF1723" s="86">
        <v>86</v>
      </c>
      <c r="BG1723" s="86" t="str">
        <f t="shared" si="112"/>
        <v>85-90|86</v>
      </c>
      <c r="BH1723" s="86">
        <v>19</v>
      </c>
      <c r="BI1723" s="89" t="s">
        <v>59</v>
      </c>
    </row>
    <row r="1724" spans="57:61">
      <c r="BE1724" s="87" t="s">
        <v>73</v>
      </c>
      <c r="BF1724" s="86">
        <v>87</v>
      </c>
      <c r="BG1724" s="86" t="str">
        <f t="shared" si="112"/>
        <v>85-90|87</v>
      </c>
      <c r="BH1724" s="86">
        <v>19</v>
      </c>
      <c r="BI1724" s="89" t="s">
        <v>59</v>
      </c>
    </row>
    <row r="1725" spans="57:61">
      <c r="BE1725" s="87" t="s">
        <v>73</v>
      </c>
      <c r="BF1725" s="86">
        <v>88</v>
      </c>
      <c r="BG1725" s="86" t="str">
        <f t="shared" si="112"/>
        <v>85-90|88</v>
      </c>
      <c r="BH1725" s="86">
        <v>19</v>
      </c>
      <c r="BI1725" s="89" t="s">
        <v>59</v>
      </c>
    </row>
    <row r="1726" spans="57:61">
      <c r="BE1726" s="87" t="s">
        <v>73</v>
      </c>
      <c r="BF1726" s="86">
        <v>89</v>
      </c>
      <c r="BG1726" s="86" t="str">
        <f t="shared" si="112"/>
        <v>85-90|89</v>
      </c>
      <c r="BH1726" s="86">
        <v>19</v>
      </c>
      <c r="BI1726" s="89" t="s">
        <v>59</v>
      </c>
    </row>
    <row r="1727" spans="57:61">
      <c r="BE1727" s="87" t="s">
        <v>73</v>
      </c>
      <c r="BF1727" s="86">
        <v>90</v>
      </c>
      <c r="BG1727" s="86" t="str">
        <f t="shared" si="112"/>
        <v>85-90|90</v>
      </c>
      <c r="BH1727" s="86">
        <v>19</v>
      </c>
      <c r="BI1727" s="89" t="s">
        <v>59</v>
      </c>
    </row>
    <row r="1728" spans="57:61">
      <c r="BE1728" s="87" t="s">
        <v>73</v>
      </c>
      <c r="BF1728" s="86">
        <v>91</v>
      </c>
      <c r="BG1728" s="86" t="str">
        <f t="shared" si="112"/>
        <v>85-90|91</v>
      </c>
      <c r="BH1728" s="86">
        <v>19</v>
      </c>
      <c r="BI1728" s="89" t="s">
        <v>59</v>
      </c>
    </row>
    <row r="1729" spans="57:61">
      <c r="BE1729" s="87" t="s">
        <v>73</v>
      </c>
      <c r="BF1729" s="86">
        <v>92</v>
      </c>
      <c r="BG1729" s="86" t="str">
        <f t="shared" si="112"/>
        <v>85-90|92</v>
      </c>
      <c r="BH1729" s="86">
        <v>19</v>
      </c>
      <c r="BI1729" s="89" t="s">
        <v>59</v>
      </c>
    </row>
    <row r="1730" spans="57:61">
      <c r="BE1730" s="87" t="s">
        <v>73</v>
      </c>
      <c r="BF1730" s="86">
        <v>93</v>
      </c>
      <c r="BG1730" s="86" t="str">
        <f t="shared" si="112"/>
        <v>85-90|93</v>
      </c>
      <c r="BH1730" s="86">
        <v>19</v>
      </c>
      <c r="BI1730" s="89" t="s">
        <v>59</v>
      </c>
    </row>
    <row r="1731" spans="57:61">
      <c r="BE1731" s="87" t="s">
        <v>73</v>
      </c>
      <c r="BF1731" s="86">
        <v>94</v>
      </c>
      <c r="BG1731" s="86" t="str">
        <f t="shared" si="112"/>
        <v>85-90|94</v>
      </c>
      <c r="BH1731" s="86">
        <v>19</v>
      </c>
      <c r="BI1731" s="89" t="s">
        <v>59</v>
      </c>
    </row>
    <row r="1732" spans="57:61">
      <c r="BE1732" s="87" t="s">
        <v>73</v>
      </c>
      <c r="BF1732" s="86">
        <v>95</v>
      </c>
      <c r="BG1732" s="86" t="str">
        <f t="shared" si="112"/>
        <v>85-90|95</v>
      </c>
      <c r="BH1732" s="86">
        <v>19</v>
      </c>
      <c r="BI1732" s="89" t="s">
        <v>59</v>
      </c>
    </row>
    <row r="1733" spans="57:61">
      <c r="BE1733" s="87" t="s">
        <v>73</v>
      </c>
      <c r="BF1733" s="86">
        <v>96</v>
      </c>
      <c r="BG1733" s="86" t="str">
        <f t="shared" si="112"/>
        <v>85-90|96</v>
      </c>
      <c r="BH1733" s="86">
        <v>19</v>
      </c>
      <c r="BI1733" s="89" t="s">
        <v>59</v>
      </c>
    </row>
    <row r="1734" spans="57:61">
      <c r="BE1734" s="87" t="s">
        <v>73</v>
      </c>
      <c r="BF1734" s="86">
        <v>97</v>
      </c>
      <c r="BG1734" s="86" t="str">
        <f t="shared" ref="BG1734:BG1772" si="113">BE1734&amp;"|"&amp;BF1734</f>
        <v>85-90|97</v>
      </c>
      <c r="BH1734" s="86">
        <v>19</v>
      </c>
      <c r="BI1734" s="89" t="s">
        <v>59</v>
      </c>
    </row>
    <row r="1735" spans="57:61">
      <c r="BE1735" s="87" t="s">
        <v>73</v>
      </c>
      <c r="BF1735" s="86">
        <v>98</v>
      </c>
      <c r="BG1735" s="86" t="str">
        <f t="shared" si="113"/>
        <v>85-90|98</v>
      </c>
      <c r="BH1735" s="86">
        <v>19</v>
      </c>
      <c r="BI1735" s="89" t="s">
        <v>59</v>
      </c>
    </row>
    <row r="1736" spans="57:61">
      <c r="BE1736" s="87" t="s">
        <v>73</v>
      </c>
      <c r="BF1736" s="86">
        <v>99</v>
      </c>
      <c r="BG1736" s="86" t="str">
        <f t="shared" si="113"/>
        <v>85-90|99</v>
      </c>
      <c r="BH1736" s="86">
        <v>19</v>
      </c>
      <c r="BI1736" s="89" t="s">
        <v>59</v>
      </c>
    </row>
    <row r="1737" spans="57:61">
      <c r="BE1737" s="87" t="s">
        <v>73</v>
      </c>
      <c r="BF1737" s="86">
        <v>100</v>
      </c>
      <c r="BG1737" s="86" t="str">
        <f t="shared" si="113"/>
        <v>85-90|100</v>
      </c>
      <c r="BH1737" s="86">
        <v>19</v>
      </c>
      <c r="BI1737" s="89" t="s">
        <v>59</v>
      </c>
    </row>
    <row r="1738" spans="57:61">
      <c r="BE1738" s="87" t="s">
        <v>73</v>
      </c>
      <c r="BF1738" s="86">
        <v>101</v>
      </c>
      <c r="BG1738" s="86" t="str">
        <f t="shared" si="113"/>
        <v>85-90|101</v>
      </c>
      <c r="BH1738" s="86">
        <v>19</v>
      </c>
      <c r="BI1738" s="89" t="s">
        <v>59</v>
      </c>
    </row>
    <row r="1739" spans="57:61">
      <c r="BE1739" s="87" t="s">
        <v>73</v>
      </c>
      <c r="BF1739" s="86">
        <v>102</v>
      </c>
      <c r="BG1739" s="86" t="str">
        <f t="shared" si="113"/>
        <v>85-90|102</v>
      </c>
      <c r="BH1739" s="86">
        <v>19</v>
      </c>
      <c r="BI1739" s="89" t="s">
        <v>59</v>
      </c>
    </row>
    <row r="1740" spans="57:61">
      <c r="BE1740" s="87" t="s">
        <v>73</v>
      </c>
      <c r="BF1740" s="86">
        <v>103</v>
      </c>
      <c r="BG1740" s="86" t="str">
        <f t="shared" si="113"/>
        <v>85-90|103</v>
      </c>
      <c r="BH1740" s="86">
        <v>19</v>
      </c>
      <c r="BI1740" s="89" t="s">
        <v>59</v>
      </c>
    </row>
    <row r="1741" spans="57:61">
      <c r="BE1741" s="87" t="s">
        <v>73</v>
      </c>
      <c r="BF1741" s="86">
        <v>104</v>
      </c>
      <c r="BG1741" s="86" t="str">
        <f t="shared" si="113"/>
        <v>85-90|104</v>
      </c>
      <c r="BH1741" s="86">
        <v>19</v>
      </c>
      <c r="BI1741" s="89" t="s">
        <v>59</v>
      </c>
    </row>
    <row r="1742" spans="57:61">
      <c r="BE1742" s="87" t="s">
        <v>73</v>
      </c>
      <c r="BF1742" s="86">
        <v>105</v>
      </c>
      <c r="BG1742" s="86" t="str">
        <f t="shared" si="113"/>
        <v>85-90|105</v>
      </c>
      <c r="BH1742" s="86">
        <v>19</v>
      </c>
      <c r="BI1742" s="89" t="s">
        <v>59</v>
      </c>
    </row>
    <row r="1743" spans="57:61">
      <c r="BE1743" s="87" t="s">
        <v>73</v>
      </c>
      <c r="BF1743" s="86">
        <v>106</v>
      </c>
      <c r="BG1743" s="86" t="str">
        <f t="shared" si="113"/>
        <v>85-90|106</v>
      </c>
      <c r="BH1743" s="86">
        <v>19</v>
      </c>
      <c r="BI1743" s="89" t="s">
        <v>59</v>
      </c>
    </row>
    <row r="1744" spans="57:61">
      <c r="BE1744" s="87" t="s">
        <v>73</v>
      </c>
      <c r="BF1744" s="86">
        <v>107</v>
      </c>
      <c r="BG1744" s="86" t="str">
        <f t="shared" si="113"/>
        <v>85-90|107</v>
      </c>
      <c r="BH1744" s="86">
        <v>19</v>
      </c>
      <c r="BI1744" s="89" t="s">
        <v>59</v>
      </c>
    </row>
    <row r="1745" spans="57:61">
      <c r="BE1745" s="87" t="s">
        <v>73</v>
      </c>
      <c r="BF1745" s="86">
        <v>108</v>
      </c>
      <c r="BG1745" s="86" t="str">
        <f t="shared" si="113"/>
        <v>85-90|108</v>
      </c>
      <c r="BH1745" s="86">
        <v>19</v>
      </c>
      <c r="BI1745" s="89" t="s">
        <v>59</v>
      </c>
    </row>
    <row r="1746" spans="57:61">
      <c r="BE1746" s="87" t="s">
        <v>73</v>
      </c>
      <c r="BF1746" s="86">
        <v>109</v>
      </c>
      <c r="BG1746" s="86" t="str">
        <f t="shared" si="113"/>
        <v>85-90|109</v>
      </c>
      <c r="BH1746" s="86">
        <v>19</v>
      </c>
      <c r="BI1746" s="89" t="s">
        <v>59</v>
      </c>
    </row>
    <row r="1747" spans="57:61">
      <c r="BE1747" s="87" t="s">
        <v>73</v>
      </c>
      <c r="BF1747" s="86">
        <v>110</v>
      </c>
      <c r="BG1747" s="86" t="str">
        <f t="shared" si="113"/>
        <v>85-90|110</v>
      </c>
      <c r="BH1747" s="86">
        <v>19</v>
      </c>
      <c r="BI1747" s="89" t="s">
        <v>59</v>
      </c>
    </row>
    <row r="1748" spans="57:61">
      <c r="BE1748" s="87" t="s">
        <v>73</v>
      </c>
      <c r="BF1748" s="86">
        <v>111</v>
      </c>
      <c r="BG1748" s="86" t="str">
        <f t="shared" si="113"/>
        <v>85-90|111</v>
      </c>
      <c r="BH1748" s="86">
        <v>19</v>
      </c>
      <c r="BI1748" s="89" t="s">
        <v>59</v>
      </c>
    </row>
    <row r="1749" spans="57:61">
      <c r="BE1749" s="87" t="s">
        <v>73</v>
      </c>
      <c r="BF1749" s="86">
        <v>112</v>
      </c>
      <c r="BG1749" s="86" t="str">
        <f t="shared" si="113"/>
        <v>85-90|112</v>
      </c>
      <c r="BH1749" s="86">
        <v>19</v>
      </c>
      <c r="BI1749" s="89" t="s">
        <v>59</v>
      </c>
    </row>
    <row r="1750" spans="57:61">
      <c r="BE1750" s="87" t="s">
        <v>73</v>
      </c>
      <c r="BF1750" s="86">
        <v>113</v>
      </c>
      <c r="BG1750" s="86" t="str">
        <f t="shared" si="113"/>
        <v>85-90|113</v>
      </c>
      <c r="BH1750" s="86">
        <v>19</v>
      </c>
      <c r="BI1750" s="89" t="s">
        <v>59</v>
      </c>
    </row>
    <row r="1751" spans="57:61">
      <c r="BE1751" s="87" t="s">
        <v>73</v>
      </c>
      <c r="BF1751" s="86">
        <v>114</v>
      </c>
      <c r="BG1751" s="86" t="str">
        <f t="shared" si="113"/>
        <v>85-90|114</v>
      </c>
      <c r="BH1751" s="86">
        <v>19</v>
      </c>
      <c r="BI1751" s="89" t="s">
        <v>59</v>
      </c>
    </row>
    <row r="1752" spans="57:61">
      <c r="BE1752" s="87" t="s">
        <v>73</v>
      </c>
      <c r="BF1752" s="86">
        <v>115</v>
      </c>
      <c r="BG1752" s="86" t="str">
        <f t="shared" si="113"/>
        <v>85-90|115</v>
      </c>
      <c r="BH1752" s="86">
        <v>19</v>
      </c>
      <c r="BI1752" s="89" t="s">
        <v>59</v>
      </c>
    </row>
    <row r="1753" spans="57:61">
      <c r="BE1753" s="87" t="s">
        <v>73</v>
      </c>
      <c r="BF1753" s="86">
        <v>116</v>
      </c>
      <c r="BG1753" s="86" t="str">
        <f t="shared" si="113"/>
        <v>85-90|116</v>
      </c>
      <c r="BH1753" s="86">
        <v>19</v>
      </c>
      <c r="BI1753" s="89" t="s">
        <v>59</v>
      </c>
    </row>
    <row r="1754" spans="57:61">
      <c r="BE1754" s="87" t="s">
        <v>73</v>
      </c>
      <c r="BF1754" s="86">
        <v>117</v>
      </c>
      <c r="BG1754" s="86" t="str">
        <f t="shared" si="113"/>
        <v>85-90|117</v>
      </c>
      <c r="BH1754" s="86">
        <v>19</v>
      </c>
      <c r="BI1754" s="89" t="s">
        <v>59</v>
      </c>
    </row>
    <row r="1755" spans="57:61">
      <c r="BE1755" s="87" t="s">
        <v>73</v>
      </c>
      <c r="BF1755" s="86">
        <v>118</v>
      </c>
      <c r="BG1755" s="86" t="str">
        <f t="shared" si="113"/>
        <v>85-90|118</v>
      </c>
      <c r="BH1755" s="86">
        <v>19</v>
      </c>
      <c r="BI1755" s="89" t="s">
        <v>59</v>
      </c>
    </row>
    <row r="1756" spans="57:61">
      <c r="BE1756" s="87" t="s">
        <v>73</v>
      </c>
      <c r="BF1756" s="86">
        <v>119</v>
      </c>
      <c r="BG1756" s="86" t="str">
        <f t="shared" si="113"/>
        <v>85-90|119</v>
      </c>
      <c r="BH1756" s="86">
        <v>19</v>
      </c>
      <c r="BI1756" s="89" t="s">
        <v>59</v>
      </c>
    </row>
    <row r="1757" spans="57:61">
      <c r="BE1757" s="87" t="s">
        <v>73</v>
      </c>
      <c r="BF1757" s="86">
        <v>120</v>
      </c>
      <c r="BG1757" s="86" t="str">
        <f t="shared" si="113"/>
        <v>85-90|120</v>
      </c>
      <c r="BH1757" s="86">
        <v>19</v>
      </c>
      <c r="BI1757" s="89" t="s">
        <v>59</v>
      </c>
    </row>
    <row r="1758" spans="57:61">
      <c r="BE1758" s="87" t="s">
        <v>73</v>
      </c>
      <c r="BF1758" s="86">
        <v>121</v>
      </c>
      <c r="BG1758" s="86" t="str">
        <f t="shared" si="113"/>
        <v>85-90|121</v>
      </c>
      <c r="BH1758" s="86">
        <v>19</v>
      </c>
      <c r="BI1758" s="89" t="s">
        <v>59</v>
      </c>
    </row>
    <row r="1759" spans="57:61">
      <c r="BE1759" s="87" t="s">
        <v>73</v>
      </c>
      <c r="BF1759" s="86">
        <v>122</v>
      </c>
      <c r="BG1759" s="86" t="str">
        <f t="shared" si="113"/>
        <v>85-90|122</v>
      </c>
      <c r="BH1759" s="86">
        <v>19</v>
      </c>
      <c r="BI1759" s="89" t="s">
        <v>59</v>
      </c>
    </row>
    <row r="1760" spans="57:61">
      <c r="BE1760" s="87" t="s">
        <v>73</v>
      </c>
      <c r="BF1760" s="86">
        <v>123</v>
      </c>
      <c r="BG1760" s="86" t="str">
        <f t="shared" si="113"/>
        <v>85-90|123</v>
      </c>
      <c r="BH1760" s="86">
        <v>19</v>
      </c>
      <c r="BI1760" s="89" t="s">
        <v>59</v>
      </c>
    </row>
    <row r="1761" spans="57:61">
      <c r="BE1761" s="87" t="s">
        <v>73</v>
      </c>
      <c r="BF1761" s="86">
        <v>124</v>
      </c>
      <c r="BG1761" s="86" t="str">
        <f t="shared" si="113"/>
        <v>85-90|124</v>
      </c>
      <c r="BH1761" s="86">
        <v>19</v>
      </c>
      <c r="BI1761" s="89" t="s">
        <v>59</v>
      </c>
    </row>
    <row r="1762" spans="57:61">
      <c r="BE1762" s="87" t="s">
        <v>73</v>
      </c>
      <c r="BF1762" s="86">
        <v>125</v>
      </c>
      <c r="BG1762" s="86" t="str">
        <f t="shared" si="113"/>
        <v>85-90|125</v>
      </c>
      <c r="BH1762" s="86">
        <v>19</v>
      </c>
      <c r="BI1762" s="89" t="s">
        <v>59</v>
      </c>
    </row>
    <row r="1763" spans="57:61">
      <c r="BE1763" s="87" t="s">
        <v>73</v>
      </c>
      <c r="BF1763" s="86">
        <v>126</v>
      </c>
      <c r="BG1763" s="86" t="str">
        <f t="shared" si="113"/>
        <v>85-90|126</v>
      </c>
      <c r="BH1763" s="86">
        <v>19</v>
      </c>
      <c r="BI1763" s="89" t="s">
        <v>59</v>
      </c>
    </row>
    <row r="1764" spans="57:61">
      <c r="BE1764" s="87" t="s">
        <v>73</v>
      </c>
      <c r="BF1764" s="86">
        <v>127</v>
      </c>
      <c r="BG1764" s="86" t="str">
        <f t="shared" si="113"/>
        <v>85-90|127</v>
      </c>
      <c r="BH1764" s="86">
        <v>19</v>
      </c>
      <c r="BI1764" s="89" t="s">
        <v>59</v>
      </c>
    </row>
    <row r="1765" spans="57:61">
      <c r="BE1765" s="87" t="s">
        <v>73</v>
      </c>
      <c r="BF1765" s="86">
        <v>128</v>
      </c>
      <c r="BG1765" s="86" t="str">
        <f t="shared" si="113"/>
        <v>85-90|128</v>
      </c>
      <c r="BH1765" s="86">
        <v>19</v>
      </c>
      <c r="BI1765" s="89" t="s">
        <v>59</v>
      </c>
    </row>
    <row r="1766" spans="57:61">
      <c r="BE1766" s="87" t="s">
        <v>73</v>
      </c>
      <c r="BF1766" s="86">
        <v>129</v>
      </c>
      <c r="BG1766" s="86" t="str">
        <f t="shared" si="113"/>
        <v>85-90|129</v>
      </c>
      <c r="BH1766" s="86">
        <v>19</v>
      </c>
      <c r="BI1766" s="89" t="s">
        <v>59</v>
      </c>
    </row>
    <row r="1767" spans="57:61">
      <c r="BE1767" s="87" t="s">
        <v>73</v>
      </c>
      <c r="BF1767" s="86">
        <v>130</v>
      </c>
      <c r="BG1767" s="86" t="str">
        <f t="shared" si="113"/>
        <v>85-90|130</v>
      </c>
      <c r="BH1767" s="86">
        <v>19</v>
      </c>
      <c r="BI1767" s="89" t="s">
        <v>59</v>
      </c>
    </row>
    <row r="1768" spans="57:61">
      <c r="BE1768" s="87" t="s">
        <v>73</v>
      </c>
      <c r="BF1768" s="86">
        <v>131</v>
      </c>
      <c r="BG1768" s="86" t="str">
        <f t="shared" si="113"/>
        <v>85-90|131</v>
      </c>
      <c r="BH1768" s="86">
        <v>19</v>
      </c>
      <c r="BI1768" s="89" t="s">
        <v>59</v>
      </c>
    </row>
    <row r="1769" spans="57:61">
      <c r="BE1769" s="87" t="s">
        <v>73</v>
      </c>
      <c r="BF1769" s="86">
        <v>132</v>
      </c>
      <c r="BG1769" s="86" t="str">
        <f t="shared" si="113"/>
        <v>85-90|132</v>
      </c>
      <c r="BH1769" s="86">
        <v>19</v>
      </c>
      <c r="BI1769" s="89" t="s">
        <v>59</v>
      </c>
    </row>
    <row r="1770" spans="57:61">
      <c r="BE1770" s="87" t="s">
        <v>73</v>
      </c>
      <c r="BF1770" s="86">
        <v>133</v>
      </c>
      <c r="BG1770" s="86" t="str">
        <f t="shared" si="113"/>
        <v>85-90|133</v>
      </c>
      <c r="BH1770" s="86">
        <v>19</v>
      </c>
      <c r="BI1770" s="89" t="s">
        <v>59</v>
      </c>
    </row>
    <row r="1771" spans="57:61">
      <c r="BE1771" s="87" t="s">
        <v>73</v>
      </c>
      <c r="BF1771" s="86">
        <v>134</v>
      </c>
      <c r="BG1771" s="86" t="str">
        <f t="shared" si="113"/>
        <v>85-90|134</v>
      </c>
      <c r="BH1771" s="86">
        <v>19</v>
      </c>
      <c r="BI1771" s="89" t="s">
        <v>59</v>
      </c>
    </row>
    <row r="1772" spans="57:61">
      <c r="BE1772" s="87" t="s">
        <v>73</v>
      </c>
      <c r="BF1772" s="86">
        <v>135</v>
      </c>
      <c r="BG1772" s="86" t="str">
        <f t="shared" si="113"/>
        <v>85-90|135</v>
      </c>
      <c r="BH1772" s="86">
        <v>19</v>
      </c>
      <c r="BI1772" s="89" t="s">
        <v>59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AV367"/>
  <sheetViews>
    <sheetView workbookViewId="0">
      <selection activeCell="AU24" sqref="AU24"/>
    </sheetView>
  </sheetViews>
  <sheetFormatPr defaultColWidth="11.42578125" defaultRowHeight="15"/>
  <sheetData>
    <row r="1" spans="1:48">
      <c r="A1" s="39" t="s">
        <v>2106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</row>
    <row r="2" spans="1:48" ht="15.75">
      <c r="A2" s="548" t="s">
        <v>803</v>
      </c>
      <c r="B2" s="549"/>
      <c r="C2" s="549"/>
      <c r="D2" s="549"/>
      <c r="E2" s="548" t="s">
        <v>63</v>
      </c>
      <c r="F2" s="549"/>
      <c r="G2" s="549"/>
      <c r="H2" s="549"/>
      <c r="I2" s="548" t="s">
        <v>64</v>
      </c>
      <c r="J2" s="549"/>
      <c r="K2" s="549"/>
      <c r="L2" s="549"/>
      <c r="M2" s="548" t="s">
        <v>65</v>
      </c>
      <c r="N2" s="549"/>
      <c r="O2" s="549"/>
      <c r="P2" s="549"/>
      <c r="Q2" s="548" t="s">
        <v>66</v>
      </c>
      <c r="R2" s="549"/>
      <c r="S2" s="549"/>
      <c r="T2" s="549"/>
      <c r="U2" s="548" t="s">
        <v>67</v>
      </c>
      <c r="V2" s="549"/>
      <c r="W2" s="549"/>
      <c r="X2" s="549"/>
      <c r="Y2" s="548" t="s">
        <v>68</v>
      </c>
      <c r="Z2" s="549"/>
      <c r="AA2" s="549"/>
      <c r="AB2" s="549"/>
      <c r="AC2" s="548" t="s">
        <v>69</v>
      </c>
      <c r="AD2" s="549"/>
      <c r="AE2" s="549"/>
      <c r="AF2" s="549"/>
      <c r="AG2" s="548" t="s">
        <v>70</v>
      </c>
      <c r="AH2" s="549"/>
      <c r="AI2" s="549"/>
      <c r="AJ2" s="549"/>
      <c r="AK2" s="548" t="s">
        <v>71</v>
      </c>
      <c r="AL2" s="549"/>
      <c r="AM2" s="549"/>
      <c r="AN2" s="549"/>
      <c r="AO2" s="548" t="s">
        <v>72</v>
      </c>
      <c r="AP2" s="549"/>
      <c r="AQ2" s="549"/>
      <c r="AR2" s="549"/>
      <c r="AS2" s="548" t="s">
        <v>73</v>
      </c>
      <c r="AT2" s="549"/>
      <c r="AU2" s="549"/>
      <c r="AV2" s="549"/>
    </row>
    <row r="3" spans="1:48" ht="15.75">
      <c r="A3" s="529" t="s">
        <v>35</v>
      </c>
      <c r="B3" s="529" t="s">
        <v>38</v>
      </c>
      <c r="C3" s="529" t="s">
        <v>39</v>
      </c>
      <c r="D3" s="78"/>
      <c r="E3" s="550" t="s">
        <v>35</v>
      </c>
      <c r="F3" s="550" t="s">
        <v>38</v>
      </c>
      <c r="G3" s="550" t="s">
        <v>39</v>
      </c>
      <c r="H3" s="78"/>
      <c r="I3" s="550" t="s">
        <v>35</v>
      </c>
      <c r="J3" s="550" t="s">
        <v>38</v>
      </c>
      <c r="K3" s="550" t="s">
        <v>39</v>
      </c>
      <c r="L3" s="78"/>
      <c r="M3" s="550" t="s">
        <v>35</v>
      </c>
      <c r="N3" s="550" t="s">
        <v>38</v>
      </c>
      <c r="O3" s="550" t="s">
        <v>39</v>
      </c>
      <c r="P3" s="78"/>
      <c r="Q3" s="550" t="s">
        <v>35</v>
      </c>
      <c r="R3" s="550" t="s">
        <v>38</v>
      </c>
      <c r="S3" s="550" t="s">
        <v>39</v>
      </c>
      <c r="T3" s="78"/>
      <c r="U3" s="550" t="s">
        <v>35</v>
      </c>
      <c r="V3" s="550" t="s">
        <v>38</v>
      </c>
      <c r="W3" s="551" t="s">
        <v>39</v>
      </c>
      <c r="X3" s="78"/>
      <c r="Y3" s="550" t="s">
        <v>35</v>
      </c>
      <c r="Z3" s="550" t="s">
        <v>38</v>
      </c>
      <c r="AA3" s="550" t="s">
        <v>39</v>
      </c>
      <c r="AB3" s="78"/>
      <c r="AC3" s="550" t="s">
        <v>35</v>
      </c>
      <c r="AD3" s="550" t="s">
        <v>38</v>
      </c>
      <c r="AE3" s="550" t="s">
        <v>39</v>
      </c>
      <c r="AF3" s="78"/>
      <c r="AG3" s="550" t="s">
        <v>35</v>
      </c>
      <c r="AH3" s="550" t="s">
        <v>38</v>
      </c>
      <c r="AI3" s="550" t="s">
        <v>39</v>
      </c>
      <c r="AJ3" s="78"/>
      <c r="AK3" s="550" t="s">
        <v>35</v>
      </c>
      <c r="AL3" s="550" t="s">
        <v>38</v>
      </c>
      <c r="AM3" s="550" t="s">
        <v>39</v>
      </c>
      <c r="AN3" s="78"/>
      <c r="AO3" s="550" t="s">
        <v>35</v>
      </c>
      <c r="AP3" s="550" t="s">
        <v>38</v>
      </c>
      <c r="AQ3" s="550" t="s">
        <v>39</v>
      </c>
      <c r="AR3" s="78"/>
      <c r="AS3" s="550" t="s">
        <v>35</v>
      </c>
      <c r="AT3" s="550" t="s">
        <v>38</v>
      </c>
      <c r="AU3" s="550" t="s">
        <v>39</v>
      </c>
      <c r="AV3" s="78"/>
    </row>
    <row r="4" spans="1:48">
      <c r="A4" s="78">
        <v>0</v>
      </c>
      <c r="B4" s="78">
        <v>1</v>
      </c>
      <c r="C4" s="78" t="s">
        <v>41</v>
      </c>
      <c r="D4" s="78"/>
      <c r="E4" s="78">
        <v>0</v>
      </c>
      <c r="F4" s="78">
        <v>1</v>
      </c>
      <c r="G4" s="78" t="s">
        <v>41</v>
      </c>
      <c r="H4" s="78"/>
      <c r="I4" s="78">
        <v>0</v>
      </c>
      <c r="J4" s="78">
        <v>1</v>
      </c>
      <c r="K4" s="78" t="s">
        <v>41</v>
      </c>
      <c r="L4" s="78"/>
      <c r="M4" s="78">
        <v>0</v>
      </c>
      <c r="N4" s="78">
        <v>1</v>
      </c>
      <c r="O4" s="78" t="s">
        <v>41</v>
      </c>
      <c r="P4" s="78"/>
      <c r="Q4" s="78">
        <v>0</v>
      </c>
      <c r="R4" s="78">
        <v>1</v>
      </c>
      <c r="S4" s="78" t="s">
        <v>41</v>
      </c>
      <c r="T4" s="78"/>
      <c r="U4" s="78">
        <v>0</v>
      </c>
      <c r="V4" s="78">
        <v>1</v>
      </c>
      <c r="W4" s="78" t="s">
        <v>41</v>
      </c>
      <c r="X4" s="78"/>
      <c r="Y4" s="78">
        <v>0</v>
      </c>
      <c r="Z4" s="78">
        <v>1</v>
      </c>
      <c r="AA4" s="78" t="s">
        <v>41</v>
      </c>
      <c r="AB4" s="78"/>
      <c r="AC4" s="78">
        <v>0</v>
      </c>
      <c r="AD4" s="78">
        <v>1</v>
      </c>
      <c r="AE4" s="78" t="s">
        <v>41</v>
      </c>
      <c r="AF4" s="78"/>
      <c r="AG4" s="78">
        <v>0</v>
      </c>
      <c r="AH4" s="78">
        <v>1</v>
      </c>
      <c r="AI4" s="78" t="s">
        <v>41</v>
      </c>
      <c r="AJ4" s="78"/>
      <c r="AK4" s="78">
        <v>0</v>
      </c>
      <c r="AL4" s="78">
        <v>1</v>
      </c>
      <c r="AM4" s="78" t="s">
        <v>41</v>
      </c>
      <c r="AN4" s="78"/>
      <c r="AO4" s="78">
        <v>0</v>
      </c>
      <c r="AP4" s="78">
        <v>1</v>
      </c>
      <c r="AQ4" s="78" t="s">
        <v>41</v>
      </c>
      <c r="AR4" s="78"/>
      <c r="AS4" s="78">
        <v>0</v>
      </c>
      <c r="AT4" s="78">
        <v>1</v>
      </c>
      <c r="AU4" s="78" t="s">
        <v>41</v>
      </c>
      <c r="AV4" s="78"/>
    </row>
    <row r="5" spans="1:48">
      <c r="A5" s="78">
        <v>1</v>
      </c>
      <c r="B5" s="78">
        <v>2</v>
      </c>
      <c r="C5" s="78" t="s">
        <v>42</v>
      </c>
      <c r="D5" s="78"/>
      <c r="E5" s="78">
        <v>1</v>
      </c>
      <c r="F5" s="78">
        <v>2</v>
      </c>
      <c r="G5" s="78" t="s">
        <v>42</v>
      </c>
      <c r="H5" s="78"/>
      <c r="I5" s="78">
        <v>1</v>
      </c>
      <c r="J5" s="78">
        <v>2</v>
      </c>
      <c r="K5" s="78" t="s">
        <v>42</v>
      </c>
      <c r="L5" s="78"/>
      <c r="M5" s="78">
        <v>1</v>
      </c>
      <c r="N5" s="78">
        <v>2</v>
      </c>
      <c r="O5" s="78" t="s">
        <v>42</v>
      </c>
      <c r="P5" s="78"/>
      <c r="Q5" s="78">
        <v>1</v>
      </c>
      <c r="R5" s="78">
        <v>2</v>
      </c>
      <c r="S5" s="78" t="s">
        <v>42</v>
      </c>
      <c r="T5" s="78"/>
      <c r="U5" s="78">
        <v>1</v>
      </c>
      <c r="V5" s="78">
        <v>1</v>
      </c>
      <c r="W5" s="78" t="s">
        <v>41</v>
      </c>
      <c r="X5" s="78"/>
      <c r="Y5" s="78">
        <v>1</v>
      </c>
      <c r="Z5" s="78">
        <v>1</v>
      </c>
      <c r="AA5" s="78" t="s">
        <v>41</v>
      </c>
      <c r="AB5" s="78"/>
      <c r="AC5" s="78">
        <v>1</v>
      </c>
      <c r="AD5" s="78">
        <v>1</v>
      </c>
      <c r="AE5" s="78" t="s">
        <v>41</v>
      </c>
      <c r="AF5" s="78"/>
      <c r="AG5" s="78">
        <v>1</v>
      </c>
      <c r="AH5" s="78">
        <v>1</v>
      </c>
      <c r="AI5" s="78" t="s">
        <v>41</v>
      </c>
      <c r="AJ5" s="78"/>
      <c r="AK5" s="78">
        <v>1</v>
      </c>
      <c r="AL5" s="78">
        <v>2</v>
      </c>
      <c r="AM5" s="78" t="s">
        <v>42</v>
      </c>
      <c r="AN5" s="78"/>
      <c r="AO5" s="78">
        <v>1</v>
      </c>
      <c r="AP5" s="78">
        <v>2</v>
      </c>
      <c r="AQ5" s="78" t="s">
        <v>42</v>
      </c>
      <c r="AR5" s="78"/>
      <c r="AS5" s="78">
        <v>1</v>
      </c>
      <c r="AT5" s="78">
        <v>3</v>
      </c>
      <c r="AU5" s="78" t="s">
        <v>43</v>
      </c>
      <c r="AV5" s="78"/>
    </row>
    <row r="6" spans="1:48">
      <c r="A6" s="78">
        <v>2</v>
      </c>
      <c r="B6" s="78">
        <v>3</v>
      </c>
      <c r="C6" s="78" t="s">
        <v>43</v>
      </c>
      <c r="D6" s="78"/>
      <c r="E6" s="78">
        <v>2</v>
      </c>
      <c r="F6" s="78">
        <v>3</v>
      </c>
      <c r="G6" s="78" t="s">
        <v>43</v>
      </c>
      <c r="H6" s="78"/>
      <c r="I6" s="78">
        <v>2</v>
      </c>
      <c r="J6" s="78">
        <v>3</v>
      </c>
      <c r="K6" s="78" t="s">
        <v>43</v>
      </c>
      <c r="L6" s="78"/>
      <c r="M6" s="78">
        <v>2</v>
      </c>
      <c r="N6" s="78">
        <v>3</v>
      </c>
      <c r="O6" s="78" t="s">
        <v>43</v>
      </c>
      <c r="P6" s="78"/>
      <c r="Q6" s="78">
        <v>2</v>
      </c>
      <c r="R6" s="78">
        <v>3</v>
      </c>
      <c r="S6" s="78" t="s">
        <v>43</v>
      </c>
      <c r="T6" s="78"/>
      <c r="U6" s="78">
        <v>2</v>
      </c>
      <c r="V6" s="78">
        <v>2</v>
      </c>
      <c r="W6" s="78" t="s">
        <v>42</v>
      </c>
      <c r="X6" s="78"/>
      <c r="Y6" s="78">
        <v>2</v>
      </c>
      <c r="Z6" s="78">
        <v>2</v>
      </c>
      <c r="AA6" s="78" t="s">
        <v>42</v>
      </c>
      <c r="AB6" s="78"/>
      <c r="AC6" s="78">
        <v>2</v>
      </c>
      <c r="AD6" s="78">
        <v>2</v>
      </c>
      <c r="AE6" s="78" t="s">
        <v>42</v>
      </c>
      <c r="AF6" s="78"/>
      <c r="AG6" s="78">
        <v>2</v>
      </c>
      <c r="AH6" s="78">
        <v>2</v>
      </c>
      <c r="AI6" s="78" t="s">
        <v>42</v>
      </c>
      <c r="AJ6" s="78"/>
      <c r="AK6" s="78">
        <v>2</v>
      </c>
      <c r="AL6" s="78">
        <v>3</v>
      </c>
      <c r="AM6" s="78" t="s">
        <v>43</v>
      </c>
      <c r="AN6" s="78"/>
      <c r="AO6" s="78">
        <v>2</v>
      </c>
      <c r="AP6" s="78">
        <v>3</v>
      </c>
      <c r="AQ6" s="78" t="s">
        <v>43</v>
      </c>
      <c r="AR6" s="78"/>
      <c r="AS6" s="78">
        <v>2</v>
      </c>
      <c r="AT6" s="78">
        <v>4</v>
      </c>
      <c r="AU6" s="78" t="s">
        <v>44</v>
      </c>
      <c r="AV6" s="78"/>
    </row>
    <row r="7" spans="1:48">
      <c r="A7" s="78">
        <v>3</v>
      </c>
      <c r="B7" s="78">
        <v>4</v>
      </c>
      <c r="C7" s="78" t="s">
        <v>44</v>
      </c>
      <c r="D7" s="78"/>
      <c r="E7" s="78">
        <v>3</v>
      </c>
      <c r="F7" s="78">
        <v>4</v>
      </c>
      <c r="G7" s="78" t="s">
        <v>44</v>
      </c>
      <c r="H7" s="78"/>
      <c r="I7" s="78">
        <v>3</v>
      </c>
      <c r="J7" s="78">
        <v>4</v>
      </c>
      <c r="K7" s="78" t="s">
        <v>44</v>
      </c>
      <c r="L7" s="78"/>
      <c r="M7" s="78">
        <v>3</v>
      </c>
      <c r="N7" s="78">
        <v>4</v>
      </c>
      <c r="O7" s="78" t="s">
        <v>44</v>
      </c>
      <c r="P7" s="78"/>
      <c r="Q7" s="78">
        <v>3</v>
      </c>
      <c r="R7" s="78">
        <v>4</v>
      </c>
      <c r="S7" s="78" t="s">
        <v>44</v>
      </c>
      <c r="T7" s="78"/>
      <c r="U7" s="78">
        <v>3</v>
      </c>
      <c r="V7" s="78">
        <v>3</v>
      </c>
      <c r="W7" s="78" t="s">
        <v>43</v>
      </c>
      <c r="X7" s="78"/>
      <c r="Y7" s="78">
        <v>3</v>
      </c>
      <c r="Z7" s="78">
        <v>3</v>
      </c>
      <c r="AA7" s="78" t="s">
        <v>43</v>
      </c>
      <c r="AB7" s="78"/>
      <c r="AC7" s="78">
        <v>3</v>
      </c>
      <c r="AD7" s="78">
        <v>3</v>
      </c>
      <c r="AE7" s="78" t="s">
        <v>43</v>
      </c>
      <c r="AF7" s="78"/>
      <c r="AG7" s="78">
        <v>3</v>
      </c>
      <c r="AH7" s="78">
        <v>3</v>
      </c>
      <c r="AI7" s="78" t="s">
        <v>43</v>
      </c>
      <c r="AJ7" s="78"/>
      <c r="AK7" s="78">
        <v>3</v>
      </c>
      <c r="AL7" s="78">
        <v>4</v>
      </c>
      <c r="AM7" s="78" t="s">
        <v>44</v>
      </c>
      <c r="AN7" s="78"/>
      <c r="AO7" s="78">
        <v>3</v>
      </c>
      <c r="AP7" s="78">
        <v>4</v>
      </c>
      <c r="AQ7" s="78" t="s">
        <v>44</v>
      </c>
      <c r="AR7" s="78"/>
      <c r="AS7" s="78">
        <v>3</v>
      </c>
      <c r="AT7" s="78">
        <v>5</v>
      </c>
      <c r="AU7" s="78" t="s">
        <v>45</v>
      </c>
      <c r="AV7" s="78"/>
    </row>
    <row r="8" spans="1:48">
      <c r="A8" s="78">
        <v>4</v>
      </c>
      <c r="B8" s="78">
        <v>5</v>
      </c>
      <c r="C8" s="78" t="s">
        <v>45</v>
      </c>
      <c r="D8" s="78"/>
      <c r="E8" s="78">
        <v>4</v>
      </c>
      <c r="F8" s="78">
        <v>5</v>
      </c>
      <c r="G8" s="78" t="s">
        <v>45</v>
      </c>
      <c r="H8" s="78"/>
      <c r="I8" s="78">
        <v>4</v>
      </c>
      <c r="J8" s="78">
        <v>5</v>
      </c>
      <c r="K8" s="78" t="s">
        <v>45</v>
      </c>
      <c r="L8" s="78"/>
      <c r="M8" s="78">
        <v>4</v>
      </c>
      <c r="N8" s="78">
        <v>5</v>
      </c>
      <c r="O8" s="78" t="s">
        <v>45</v>
      </c>
      <c r="P8" s="78"/>
      <c r="Q8" s="78">
        <v>4</v>
      </c>
      <c r="R8" s="78">
        <v>4</v>
      </c>
      <c r="S8" s="78" t="s">
        <v>44</v>
      </c>
      <c r="T8" s="78"/>
      <c r="U8" s="78">
        <v>4</v>
      </c>
      <c r="V8" s="78">
        <v>4</v>
      </c>
      <c r="W8" s="78" t="s">
        <v>44</v>
      </c>
      <c r="X8" s="78"/>
      <c r="Y8" s="78">
        <v>4</v>
      </c>
      <c r="Z8" s="78">
        <v>4</v>
      </c>
      <c r="AA8" s="78" t="s">
        <v>44</v>
      </c>
      <c r="AB8" s="78"/>
      <c r="AC8" s="78">
        <v>4</v>
      </c>
      <c r="AD8" s="78">
        <v>4</v>
      </c>
      <c r="AE8" s="78" t="s">
        <v>44</v>
      </c>
      <c r="AF8" s="78"/>
      <c r="AG8" s="78">
        <v>4</v>
      </c>
      <c r="AH8" s="78">
        <v>4</v>
      </c>
      <c r="AI8" s="78" t="s">
        <v>44</v>
      </c>
      <c r="AJ8" s="78"/>
      <c r="AK8" s="78">
        <v>4</v>
      </c>
      <c r="AL8" s="78">
        <v>5</v>
      </c>
      <c r="AM8" s="78" t="s">
        <v>45</v>
      </c>
      <c r="AN8" s="78"/>
      <c r="AO8" s="78">
        <v>4</v>
      </c>
      <c r="AP8" s="78">
        <v>5</v>
      </c>
      <c r="AQ8" s="78" t="s">
        <v>45</v>
      </c>
      <c r="AR8" s="78"/>
      <c r="AS8" s="78">
        <v>4</v>
      </c>
      <c r="AT8" s="78">
        <v>6</v>
      </c>
      <c r="AU8" s="78" t="s">
        <v>46</v>
      </c>
      <c r="AV8" s="78"/>
    </row>
    <row r="9" spans="1:48">
      <c r="A9" s="78">
        <v>5</v>
      </c>
      <c r="B9" s="78">
        <v>5</v>
      </c>
      <c r="C9" s="78" t="s">
        <v>45</v>
      </c>
      <c r="D9" s="78"/>
      <c r="E9" s="78">
        <v>5</v>
      </c>
      <c r="F9" s="78">
        <v>5</v>
      </c>
      <c r="G9" s="78" t="s">
        <v>45</v>
      </c>
      <c r="H9" s="78"/>
      <c r="I9" s="78">
        <v>5</v>
      </c>
      <c r="J9" s="78">
        <v>5</v>
      </c>
      <c r="K9" s="78" t="s">
        <v>45</v>
      </c>
      <c r="L9" s="78"/>
      <c r="M9" s="78">
        <v>5</v>
      </c>
      <c r="N9" s="78">
        <v>5</v>
      </c>
      <c r="O9" s="78" t="s">
        <v>45</v>
      </c>
      <c r="P9" s="78"/>
      <c r="Q9" s="78">
        <v>5</v>
      </c>
      <c r="R9" s="78">
        <v>5</v>
      </c>
      <c r="S9" s="78" t="s">
        <v>45</v>
      </c>
      <c r="T9" s="78"/>
      <c r="U9" s="78">
        <v>5</v>
      </c>
      <c r="V9" s="78">
        <v>5</v>
      </c>
      <c r="W9" s="78" t="s">
        <v>45</v>
      </c>
      <c r="X9" s="78"/>
      <c r="Y9" s="78">
        <v>5</v>
      </c>
      <c r="Z9" s="78">
        <v>4</v>
      </c>
      <c r="AA9" s="78" t="s">
        <v>45</v>
      </c>
      <c r="AB9" s="78"/>
      <c r="AC9" s="78">
        <v>5</v>
      </c>
      <c r="AD9" s="78">
        <v>4</v>
      </c>
      <c r="AE9" s="78" t="s">
        <v>45</v>
      </c>
      <c r="AF9" s="78"/>
      <c r="AG9" s="78">
        <v>5</v>
      </c>
      <c r="AH9" s="78">
        <v>4</v>
      </c>
      <c r="AI9" s="78" t="s">
        <v>45</v>
      </c>
      <c r="AJ9" s="78"/>
      <c r="AK9" s="78">
        <v>5</v>
      </c>
      <c r="AL9" s="78">
        <v>5</v>
      </c>
      <c r="AM9" s="78" t="s">
        <v>45</v>
      </c>
      <c r="AN9" s="78"/>
      <c r="AO9" s="78">
        <v>5</v>
      </c>
      <c r="AP9" s="78">
        <v>6</v>
      </c>
      <c r="AQ9" s="78" t="s">
        <v>46</v>
      </c>
      <c r="AR9" s="78"/>
      <c r="AS9" s="78">
        <v>5</v>
      </c>
      <c r="AT9" s="78">
        <v>6</v>
      </c>
      <c r="AU9" s="78" t="s">
        <v>46</v>
      </c>
      <c r="AV9" s="78"/>
    </row>
    <row r="10" spans="1:48">
      <c r="A10" s="78">
        <v>6</v>
      </c>
      <c r="B10" s="78">
        <v>6</v>
      </c>
      <c r="C10" s="78" t="s">
        <v>46</v>
      </c>
      <c r="D10" s="78"/>
      <c r="E10" s="78">
        <v>6</v>
      </c>
      <c r="F10" s="78">
        <v>6</v>
      </c>
      <c r="G10" s="78" t="s">
        <v>46</v>
      </c>
      <c r="H10" s="78"/>
      <c r="I10" s="78">
        <v>6</v>
      </c>
      <c r="J10" s="78">
        <v>6</v>
      </c>
      <c r="K10" s="78" t="s">
        <v>46</v>
      </c>
      <c r="L10" s="78"/>
      <c r="M10" s="78">
        <v>6</v>
      </c>
      <c r="N10" s="78">
        <v>6</v>
      </c>
      <c r="O10" s="78" t="s">
        <v>46</v>
      </c>
      <c r="P10" s="78"/>
      <c r="Q10" s="78">
        <v>6</v>
      </c>
      <c r="R10" s="78">
        <v>6</v>
      </c>
      <c r="S10" s="78" t="s">
        <v>46</v>
      </c>
      <c r="T10" s="78"/>
      <c r="U10" s="78">
        <v>6</v>
      </c>
      <c r="V10" s="78">
        <v>5</v>
      </c>
      <c r="W10" s="78" t="s">
        <v>45</v>
      </c>
      <c r="X10" s="78"/>
      <c r="Y10" s="78">
        <v>6</v>
      </c>
      <c r="Z10" s="78">
        <v>5</v>
      </c>
      <c r="AA10" s="78" t="s">
        <v>45</v>
      </c>
      <c r="AB10" s="78"/>
      <c r="AC10" s="78">
        <v>6</v>
      </c>
      <c r="AD10" s="78">
        <v>5</v>
      </c>
      <c r="AE10" s="78" t="s">
        <v>45</v>
      </c>
      <c r="AF10" s="78"/>
      <c r="AG10" s="78">
        <v>6</v>
      </c>
      <c r="AH10" s="78">
        <v>5</v>
      </c>
      <c r="AI10" s="78" t="s">
        <v>45</v>
      </c>
      <c r="AJ10" s="78"/>
      <c r="AK10" s="78">
        <v>6</v>
      </c>
      <c r="AL10" s="78">
        <v>6</v>
      </c>
      <c r="AM10" s="78" t="s">
        <v>46</v>
      </c>
      <c r="AN10" s="78"/>
      <c r="AO10" s="78">
        <v>6</v>
      </c>
      <c r="AP10" s="78">
        <v>6</v>
      </c>
      <c r="AQ10" s="78" t="s">
        <v>46</v>
      </c>
      <c r="AR10" s="78"/>
      <c r="AS10" s="78">
        <v>6</v>
      </c>
      <c r="AT10" s="78">
        <v>7</v>
      </c>
      <c r="AU10" s="78" t="s">
        <v>47</v>
      </c>
      <c r="AV10" s="78"/>
    </row>
    <row r="11" spans="1:48">
      <c r="A11" s="78">
        <v>7</v>
      </c>
      <c r="B11" s="78">
        <v>6</v>
      </c>
      <c r="C11" s="78" t="s">
        <v>46</v>
      </c>
      <c r="D11" s="78"/>
      <c r="E11" s="78">
        <v>7</v>
      </c>
      <c r="F11" s="78">
        <v>6</v>
      </c>
      <c r="G11" s="78" t="s">
        <v>46</v>
      </c>
      <c r="H11" s="78"/>
      <c r="I11" s="78">
        <v>7</v>
      </c>
      <c r="J11" s="78">
        <v>6</v>
      </c>
      <c r="K11" s="78" t="s">
        <v>46</v>
      </c>
      <c r="L11" s="78"/>
      <c r="M11" s="78">
        <v>7</v>
      </c>
      <c r="N11" s="78">
        <v>6</v>
      </c>
      <c r="O11" s="78" t="s">
        <v>46</v>
      </c>
      <c r="P11" s="78"/>
      <c r="Q11" s="78">
        <v>7</v>
      </c>
      <c r="R11" s="78">
        <v>6</v>
      </c>
      <c r="S11" s="78" t="s">
        <v>46</v>
      </c>
      <c r="T11" s="78"/>
      <c r="U11" s="78">
        <v>7</v>
      </c>
      <c r="V11" s="78">
        <v>6</v>
      </c>
      <c r="W11" s="78" t="s">
        <v>46</v>
      </c>
      <c r="X11" s="78"/>
      <c r="Y11" s="78">
        <v>7</v>
      </c>
      <c r="Z11" s="78">
        <v>6</v>
      </c>
      <c r="AA11" s="78" t="s">
        <v>46</v>
      </c>
      <c r="AB11" s="78"/>
      <c r="AC11" s="78">
        <v>7</v>
      </c>
      <c r="AD11" s="78">
        <v>6</v>
      </c>
      <c r="AE11" s="78" t="s">
        <v>46</v>
      </c>
      <c r="AF11" s="78"/>
      <c r="AG11" s="78">
        <v>7</v>
      </c>
      <c r="AH11" s="78">
        <v>6</v>
      </c>
      <c r="AI11" s="78" t="s">
        <v>46</v>
      </c>
      <c r="AJ11" s="78"/>
      <c r="AK11" s="78">
        <v>7</v>
      </c>
      <c r="AL11" s="78">
        <v>6</v>
      </c>
      <c r="AM11" s="78" t="s">
        <v>46</v>
      </c>
      <c r="AN11" s="78"/>
      <c r="AO11" s="78">
        <v>7</v>
      </c>
      <c r="AP11" s="78">
        <v>7</v>
      </c>
      <c r="AQ11" s="78" t="s">
        <v>47</v>
      </c>
      <c r="AR11" s="78"/>
      <c r="AS11" s="78">
        <v>7</v>
      </c>
      <c r="AT11" s="78">
        <v>8</v>
      </c>
      <c r="AU11" s="78" t="s">
        <v>48</v>
      </c>
      <c r="AV11" s="78"/>
    </row>
    <row r="12" spans="1:48">
      <c r="A12" s="78">
        <v>8</v>
      </c>
      <c r="B12" s="78">
        <v>7</v>
      </c>
      <c r="C12" s="78" t="s">
        <v>47</v>
      </c>
      <c r="D12" s="78"/>
      <c r="E12" s="78">
        <v>8</v>
      </c>
      <c r="F12" s="78">
        <v>7</v>
      </c>
      <c r="G12" s="78" t="s">
        <v>47</v>
      </c>
      <c r="H12" s="78"/>
      <c r="I12" s="78">
        <v>8</v>
      </c>
      <c r="J12" s="78">
        <v>7</v>
      </c>
      <c r="K12" s="78" t="s">
        <v>47</v>
      </c>
      <c r="L12" s="78"/>
      <c r="M12" s="78">
        <v>8</v>
      </c>
      <c r="N12" s="78">
        <v>7</v>
      </c>
      <c r="O12" s="78" t="s">
        <v>47</v>
      </c>
      <c r="P12" s="78"/>
      <c r="Q12" s="78">
        <v>8</v>
      </c>
      <c r="R12" s="78">
        <v>7</v>
      </c>
      <c r="S12" s="78" t="s">
        <v>47</v>
      </c>
      <c r="T12" s="78"/>
      <c r="U12" s="78">
        <v>8</v>
      </c>
      <c r="V12" s="78">
        <v>6</v>
      </c>
      <c r="W12" s="78" t="s">
        <v>46</v>
      </c>
      <c r="X12" s="78"/>
      <c r="Y12" s="78">
        <v>8</v>
      </c>
      <c r="Z12" s="78">
        <v>6</v>
      </c>
      <c r="AA12" s="78" t="s">
        <v>46</v>
      </c>
      <c r="AB12" s="78"/>
      <c r="AC12" s="78">
        <v>8</v>
      </c>
      <c r="AD12" s="78">
        <v>6</v>
      </c>
      <c r="AE12" s="78" t="s">
        <v>46</v>
      </c>
      <c r="AF12" s="78"/>
      <c r="AG12" s="78">
        <v>8</v>
      </c>
      <c r="AH12" s="78">
        <v>6</v>
      </c>
      <c r="AI12" s="78" t="s">
        <v>46</v>
      </c>
      <c r="AJ12" s="78"/>
      <c r="AK12" s="78">
        <v>8</v>
      </c>
      <c r="AL12" s="78">
        <v>7</v>
      </c>
      <c r="AM12" s="78" t="s">
        <v>47</v>
      </c>
      <c r="AN12" s="78"/>
      <c r="AO12" s="78">
        <v>8</v>
      </c>
      <c r="AP12" s="78">
        <v>8</v>
      </c>
      <c r="AQ12" s="78" t="s">
        <v>48</v>
      </c>
      <c r="AR12" s="78"/>
      <c r="AS12" s="78">
        <v>8</v>
      </c>
      <c r="AT12" s="78">
        <v>8</v>
      </c>
      <c r="AU12" s="78" t="s">
        <v>48</v>
      </c>
      <c r="AV12" s="78"/>
    </row>
    <row r="13" spans="1:48">
      <c r="A13" s="78">
        <v>9</v>
      </c>
      <c r="B13" s="78">
        <v>8</v>
      </c>
      <c r="C13" s="78" t="s">
        <v>48</v>
      </c>
      <c r="D13" s="78"/>
      <c r="E13" s="78">
        <v>9</v>
      </c>
      <c r="F13" s="78">
        <v>8</v>
      </c>
      <c r="G13" s="78" t="s">
        <v>48</v>
      </c>
      <c r="H13" s="78"/>
      <c r="I13" s="78">
        <v>9</v>
      </c>
      <c r="J13" s="78">
        <v>8</v>
      </c>
      <c r="K13" s="78" t="s">
        <v>48</v>
      </c>
      <c r="L13" s="78"/>
      <c r="M13" s="78">
        <v>9</v>
      </c>
      <c r="N13" s="78">
        <v>8</v>
      </c>
      <c r="O13" s="78" t="s">
        <v>48</v>
      </c>
      <c r="P13" s="78"/>
      <c r="Q13" s="78">
        <v>9</v>
      </c>
      <c r="R13" s="78">
        <v>8</v>
      </c>
      <c r="S13" s="78" t="s">
        <v>48</v>
      </c>
      <c r="T13" s="78"/>
      <c r="U13" s="78">
        <v>9</v>
      </c>
      <c r="V13" s="78">
        <v>7</v>
      </c>
      <c r="W13" s="78" t="s">
        <v>47</v>
      </c>
      <c r="X13" s="78"/>
      <c r="Y13" s="78">
        <v>9</v>
      </c>
      <c r="Z13" s="78">
        <v>7</v>
      </c>
      <c r="AA13" s="78" t="s">
        <v>47</v>
      </c>
      <c r="AB13" s="78"/>
      <c r="AC13" s="78">
        <v>9</v>
      </c>
      <c r="AD13" s="78">
        <v>7</v>
      </c>
      <c r="AE13" s="78" t="s">
        <v>47</v>
      </c>
      <c r="AF13" s="78"/>
      <c r="AG13" s="78">
        <v>9</v>
      </c>
      <c r="AH13" s="78">
        <v>7</v>
      </c>
      <c r="AI13" s="78" t="s">
        <v>47</v>
      </c>
      <c r="AJ13" s="78"/>
      <c r="AK13" s="78">
        <v>9</v>
      </c>
      <c r="AL13" s="78">
        <v>8</v>
      </c>
      <c r="AM13" s="78" t="s">
        <v>48</v>
      </c>
      <c r="AN13" s="78"/>
      <c r="AO13" s="78">
        <v>9</v>
      </c>
      <c r="AP13" s="78">
        <v>8</v>
      </c>
      <c r="AQ13" s="78" t="s">
        <v>48</v>
      </c>
      <c r="AR13" s="78"/>
      <c r="AS13" s="78">
        <v>9</v>
      </c>
      <c r="AT13" s="78">
        <v>9</v>
      </c>
      <c r="AU13" s="78" t="s">
        <v>49</v>
      </c>
      <c r="AV13" s="78"/>
    </row>
    <row r="14" spans="1:48">
      <c r="A14" s="78">
        <v>10</v>
      </c>
      <c r="B14" s="78">
        <v>8</v>
      </c>
      <c r="C14" s="78" t="s">
        <v>48</v>
      </c>
      <c r="D14" s="78"/>
      <c r="E14" s="78">
        <v>10</v>
      </c>
      <c r="F14" s="78">
        <v>8</v>
      </c>
      <c r="G14" s="78" t="s">
        <v>48</v>
      </c>
      <c r="H14" s="78"/>
      <c r="I14" s="78">
        <v>10</v>
      </c>
      <c r="J14" s="78">
        <v>8</v>
      </c>
      <c r="K14" s="78" t="s">
        <v>48</v>
      </c>
      <c r="L14" s="78"/>
      <c r="M14" s="78">
        <v>10</v>
      </c>
      <c r="N14" s="78">
        <v>8</v>
      </c>
      <c r="O14" s="78" t="s">
        <v>48</v>
      </c>
      <c r="P14" s="78"/>
      <c r="Q14" s="78">
        <v>10</v>
      </c>
      <c r="R14" s="78">
        <v>8</v>
      </c>
      <c r="S14" s="78" t="s">
        <v>48</v>
      </c>
      <c r="T14" s="78"/>
      <c r="U14" s="78">
        <v>10</v>
      </c>
      <c r="V14" s="78">
        <v>8</v>
      </c>
      <c r="W14" s="78" t="s">
        <v>48</v>
      </c>
      <c r="X14" s="78"/>
      <c r="Y14" s="78">
        <v>10</v>
      </c>
      <c r="Z14" s="78">
        <v>8</v>
      </c>
      <c r="AA14" s="78" t="s">
        <v>48</v>
      </c>
      <c r="AB14" s="78"/>
      <c r="AC14" s="78">
        <v>10</v>
      </c>
      <c r="AD14" s="78">
        <v>8</v>
      </c>
      <c r="AE14" s="78" t="s">
        <v>48</v>
      </c>
      <c r="AF14" s="78"/>
      <c r="AG14" s="78">
        <v>10</v>
      </c>
      <c r="AH14" s="78">
        <v>8</v>
      </c>
      <c r="AI14" s="78" t="s">
        <v>48</v>
      </c>
      <c r="AJ14" s="78"/>
      <c r="AK14" s="78">
        <v>10</v>
      </c>
      <c r="AL14" s="78">
        <v>8</v>
      </c>
      <c r="AM14" s="78" t="s">
        <v>48</v>
      </c>
      <c r="AN14" s="78"/>
      <c r="AO14" s="78">
        <v>10</v>
      </c>
      <c r="AP14" s="78">
        <v>9</v>
      </c>
      <c r="AQ14" s="78" t="s">
        <v>49</v>
      </c>
      <c r="AR14" s="78"/>
      <c r="AS14" s="78">
        <v>10</v>
      </c>
      <c r="AT14" s="78">
        <v>9</v>
      </c>
      <c r="AU14" s="78" t="s">
        <v>49</v>
      </c>
      <c r="AV14" s="78"/>
    </row>
    <row r="15" spans="1:48">
      <c r="A15" s="78">
        <v>11</v>
      </c>
      <c r="B15" s="78">
        <v>9</v>
      </c>
      <c r="C15" s="78" t="s">
        <v>49</v>
      </c>
      <c r="D15" s="78"/>
      <c r="E15" s="78">
        <v>11</v>
      </c>
      <c r="F15" s="78">
        <v>9</v>
      </c>
      <c r="G15" s="78" t="s">
        <v>49</v>
      </c>
      <c r="H15" s="78"/>
      <c r="I15" s="78">
        <v>11</v>
      </c>
      <c r="J15" s="78">
        <v>9</v>
      </c>
      <c r="K15" s="78" t="s">
        <v>49</v>
      </c>
      <c r="L15" s="78"/>
      <c r="M15" s="78">
        <v>11</v>
      </c>
      <c r="N15" s="78">
        <v>9</v>
      </c>
      <c r="O15" s="78" t="s">
        <v>49</v>
      </c>
      <c r="P15" s="78"/>
      <c r="Q15" s="78">
        <v>11</v>
      </c>
      <c r="R15" s="78">
        <v>9</v>
      </c>
      <c r="S15" s="78" t="s">
        <v>49</v>
      </c>
      <c r="T15" s="78"/>
      <c r="U15" s="78">
        <v>11</v>
      </c>
      <c r="V15" s="78">
        <v>8</v>
      </c>
      <c r="W15" s="78" t="s">
        <v>48</v>
      </c>
      <c r="X15" s="78"/>
      <c r="Y15" s="78">
        <v>11</v>
      </c>
      <c r="Z15" s="78">
        <v>8</v>
      </c>
      <c r="AA15" s="78" t="s">
        <v>48</v>
      </c>
      <c r="AB15" s="78"/>
      <c r="AC15" s="78">
        <v>11</v>
      </c>
      <c r="AD15" s="78">
        <v>8</v>
      </c>
      <c r="AE15" s="78" t="s">
        <v>48</v>
      </c>
      <c r="AF15" s="78"/>
      <c r="AG15" s="78">
        <v>11</v>
      </c>
      <c r="AH15" s="78">
        <v>8</v>
      </c>
      <c r="AI15" s="78" t="s">
        <v>48</v>
      </c>
      <c r="AJ15" s="78"/>
      <c r="AK15" s="78">
        <v>11</v>
      </c>
      <c r="AL15" s="78">
        <v>9</v>
      </c>
      <c r="AM15" s="78" t="s">
        <v>49</v>
      </c>
      <c r="AN15" s="78"/>
      <c r="AO15" s="78">
        <v>11</v>
      </c>
      <c r="AP15" s="78">
        <v>9</v>
      </c>
      <c r="AQ15" s="78" t="s">
        <v>49</v>
      </c>
      <c r="AR15" s="78"/>
      <c r="AS15" s="78">
        <v>11</v>
      </c>
      <c r="AT15" s="78">
        <v>10</v>
      </c>
      <c r="AU15" s="78" t="s">
        <v>50</v>
      </c>
      <c r="AV15" s="78"/>
    </row>
    <row r="16" spans="1:48">
      <c r="A16" s="78">
        <v>12</v>
      </c>
      <c r="B16" s="78">
        <v>9</v>
      </c>
      <c r="C16" s="78" t="s">
        <v>49</v>
      </c>
      <c r="D16" s="78"/>
      <c r="E16" s="78">
        <v>12</v>
      </c>
      <c r="F16" s="78">
        <v>9</v>
      </c>
      <c r="G16" s="78" t="s">
        <v>49</v>
      </c>
      <c r="H16" s="78"/>
      <c r="I16" s="78">
        <v>12</v>
      </c>
      <c r="J16" s="78">
        <v>9</v>
      </c>
      <c r="K16" s="78" t="s">
        <v>49</v>
      </c>
      <c r="L16" s="78"/>
      <c r="M16" s="78">
        <v>12</v>
      </c>
      <c r="N16" s="78">
        <v>9</v>
      </c>
      <c r="O16" s="78" t="s">
        <v>49</v>
      </c>
      <c r="P16" s="78"/>
      <c r="Q16" s="78">
        <v>12</v>
      </c>
      <c r="R16" s="78">
        <v>9</v>
      </c>
      <c r="S16" s="78" t="s">
        <v>49</v>
      </c>
      <c r="T16" s="78"/>
      <c r="U16" s="78">
        <v>12</v>
      </c>
      <c r="V16" s="78">
        <v>9</v>
      </c>
      <c r="W16" s="78" t="s">
        <v>49</v>
      </c>
      <c r="X16" s="78"/>
      <c r="Y16" s="78">
        <v>12</v>
      </c>
      <c r="Z16" s="78">
        <v>9</v>
      </c>
      <c r="AA16" s="78" t="s">
        <v>49</v>
      </c>
      <c r="AB16" s="78"/>
      <c r="AC16" s="78">
        <v>12</v>
      </c>
      <c r="AD16" s="78">
        <v>9</v>
      </c>
      <c r="AE16" s="78" t="s">
        <v>49</v>
      </c>
      <c r="AF16" s="78"/>
      <c r="AG16" s="78">
        <v>12</v>
      </c>
      <c r="AH16" s="78">
        <v>9</v>
      </c>
      <c r="AI16" s="78" t="s">
        <v>49</v>
      </c>
      <c r="AJ16" s="78"/>
      <c r="AK16" s="78">
        <v>12</v>
      </c>
      <c r="AL16" s="78">
        <v>9</v>
      </c>
      <c r="AM16" s="78" t="s">
        <v>49</v>
      </c>
      <c r="AN16" s="78"/>
      <c r="AO16" s="78">
        <v>12</v>
      </c>
      <c r="AP16" s="78">
        <v>10</v>
      </c>
      <c r="AQ16" s="78" t="s">
        <v>50</v>
      </c>
      <c r="AR16" s="78"/>
      <c r="AS16" s="78">
        <v>12</v>
      </c>
      <c r="AT16" s="78">
        <v>10</v>
      </c>
      <c r="AU16" s="78" t="s">
        <v>50</v>
      </c>
      <c r="AV16" s="78"/>
    </row>
    <row r="17" spans="1:48">
      <c r="A17" s="78">
        <v>13</v>
      </c>
      <c r="B17" s="78">
        <v>10</v>
      </c>
      <c r="C17" s="78" t="s">
        <v>50</v>
      </c>
      <c r="D17" s="78"/>
      <c r="E17" s="78">
        <v>13</v>
      </c>
      <c r="F17" s="78">
        <v>10</v>
      </c>
      <c r="G17" s="78" t="s">
        <v>50</v>
      </c>
      <c r="H17" s="78"/>
      <c r="I17" s="78">
        <v>13</v>
      </c>
      <c r="J17" s="78">
        <v>10</v>
      </c>
      <c r="K17" s="78" t="s">
        <v>50</v>
      </c>
      <c r="L17" s="78"/>
      <c r="M17" s="78">
        <v>13</v>
      </c>
      <c r="N17" s="78">
        <v>10</v>
      </c>
      <c r="O17" s="78" t="s">
        <v>50</v>
      </c>
      <c r="P17" s="78"/>
      <c r="Q17" s="78">
        <v>13</v>
      </c>
      <c r="R17" s="78">
        <v>10</v>
      </c>
      <c r="S17" s="78" t="s">
        <v>50</v>
      </c>
      <c r="T17" s="78"/>
      <c r="U17" s="78">
        <v>13</v>
      </c>
      <c r="V17" s="78">
        <v>9</v>
      </c>
      <c r="W17" s="78" t="s">
        <v>49</v>
      </c>
      <c r="X17" s="78"/>
      <c r="Y17" s="78">
        <v>13</v>
      </c>
      <c r="Z17" s="78">
        <v>9</v>
      </c>
      <c r="AA17" s="78" t="s">
        <v>49</v>
      </c>
      <c r="AB17" s="78"/>
      <c r="AC17" s="78">
        <v>13</v>
      </c>
      <c r="AD17" s="78">
        <v>9</v>
      </c>
      <c r="AE17" s="78" t="s">
        <v>49</v>
      </c>
      <c r="AF17" s="78"/>
      <c r="AG17" s="78">
        <v>13</v>
      </c>
      <c r="AH17" s="78">
        <v>9</v>
      </c>
      <c r="AI17" s="78" t="s">
        <v>49</v>
      </c>
      <c r="AJ17" s="78"/>
      <c r="AK17" s="78">
        <v>13</v>
      </c>
      <c r="AL17" s="78">
        <v>10</v>
      </c>
      <c r="AM17" s="78" t="s">
        <v>50</v>
      </c>
      <c r="AN17" s="78"/>
      <c r="AO17" s="78">
        <v>13</v>
      </c>
      <c r="AP17" s="78">
        <v>10</v>
      </c>
      <c r="AQ17" s="78" t="s">
        <v>50</v>
      </c>
      <c r="AR17" s="78"/>
      <c r="AS17" s="78">
        <v>13</v>
      </c>
      <c r="AT17" s="78">
        <v>11</v>
      </c>
      <c r="AU17" s="78" t="s">
        <v>51</v>
      </c>
      <c r="AV17" s="78"/>
    </row>
    <row r="18" spans="1:48">
      <c r="A18" s="78">
        <v>14</v>
      </c>
      <c r="B18" s="78">
        <v>11</v>
      </c>
      <c r="C18" s="78" t="s">
        <v>51</v>
      </c>
      <c r="D18" s="78"/>
      <c r="E18" s="78">
        <v>14</v>
      </c>
      <c r="F18" s="78">
        <v>11</v>
      </c>
      <c r="G18" s="78" t="s">
        <v>51</v>
      </c>
      <c r="H18" s="78"/>
      <c r="I18" s="78">
        <v>14</v>
      </c>
      <c r="J18" s="78">
        <v>11</v>
      </c>
      <c r="K18" s="78" t="s">
        <v>51</v>
      </c>
      <c r="L18" s="78"/>
      <c r="M18" s="78">
        <v>14</v>
      </c>
      <c r="N18" s="78">
        <v>11</v>
      </c>
      <c r="O18" s="78" t="s">
        <v>51</v>
      </c>
      <c r="P18" s="78"/>
      <c r="Q18" s="78">
        <v>14</v>
      </c>
      <c r="R18" s="78">
        <v>11</v>
      </c>
      <c r="S18" s="78" t="s">
        <v>51</v>
      </c>
      <c r="T18" s="78"/>
      <c r="U18" s="78">
        <v>14</v>
      </c>
      <c r="V18" s="78">
        <v>10</v>
      </c>
      <c r="W18" s="78" t="s">
        <v>50</v>
      </c>
      <c r="X18" s="78"/>
      <c r="Y18" s="78">
        <v>14</v>
      </c>
      <c r="Z18" s="78">
        <v>10</v>
      </c>
      <c r="AA18" s="78" t="s">
        <v>50</v>
      </c>
      <c r="AB18" s="78"/>
      <c r="AC18" s="78">
        <v>14</v>
      </c>
      <c r="AD18" s="78">
        <v>10</v>
      </c>
      <c r="AE18" s="78" t="s">
        <v>50</v>
      </c>
      <c r="AF18" s="78"/>
      <c r="AG18" s="78">
        <v>14</v>
      </c>
      <c r="AH18" s="78">
        <v>10</v>
      </c>
      <c r="AI18" s="78" t="s">
        <v>50</v>
      </c>
      <c r="AJ18" s="78"/>
      <c r="AK18" s="78">
        <v>14</v>
      </c>
      <c r="AL18" s="78">
        <v>10</v>
      </c>
      <c r="AM18" s="78" t="s">
        <v>50</v>
      </c>
      <c r="AN18" s="78"/>
      <c r="AO18" s="78">
        <v>14</v>
      </c>
      <c r="AP18" s="78">
        <v>11</v>
      </c>
      <c r="AQ18" s="78" t="s">
        <v>51</v>
      </c>
      <c r="AR18" s="78"/>
      <c r="AS18" s="78">
        <v>14</v>
      </c>
      <c r="AT18" s="78">
        <v>11</v>
      </c>
      <c r="AU18" s="78" t="s">
        <v>51</v>
      </c>
      <c r="AV18" s="78"/>
    </row>
    <row r="19" spans="1:48">
      <c r="A19" s="78">
        <v>15</v>
      </c>
      <c r="B19" s="78">
        <v>11</v>
      </c>
      <c r="C19" s="78" t="s">
        <v>51</v>
      </c>
      <c r="D19" s="78"/>
      <c r="E19" s="78">
        <v>15</v>
      </c>
      <c r="F19" s="78">
        <v>11</v>
      </c>
      <c r="G19" s="78" t="s">
        <v>51</v>
      </c>
      <c r="H19" s="78"/>
      <c r="I19" s="78">
        <v>15</v>
      </c>
      <c r="J19" s="78">
        <v>11</v>
      </c>
      <c r="K19" s="78" t="s">
        <v>51</v>
      </c>
      <c r="L19" s="78"/>
      <c r="M19" s="78">
        <v>15</v>
      </c>
      <c r="N19" s="78">
        <v>11</v>
      </c>
      <c r="O19" s="78" t="s">
        <v>51</v>
      </c>
      <c r="P19" s="78"/>
      <c r="Q19" s="78">
        <v>15</v>
      </c>
      <c r="R19" s="78">
        <v>11</v>
      </c>
      <c r="S19" s="78" t="s">
        <v>51</v>
      </c>
      <c r="T19" s="78"/>
      <c r="U19" s="78">
        <v>15</v>
      </c>
      <c r="V19" s="78">
        <v>10</v>
      </c>
      <c r="W19" s="78" t="s">
        <v>50</v>
      </c>
      <c r="X19" s="78"/>
      <c r="Y19" s="78">
        <v>15</v>
      </c>
      <c r="Z19" s="78">
        <v>10</v>
      </c>
      <c r="AA19" s="78" t="s">
        <v>50</v>
      </c>
      <c r="AB19" s="78"/>
      <c r="AC19" s="78">
        <v>15</v>
      </c>
      <c r="AD19" s="78">
        <v>10</v>
      </c>
      <c r="AE19" s="78" t="s">
        <v>50</v>
      </c>
      <c r="AF19" s="78"/>
      <c r="AG19" s="78">
        <v>15</v>
      </c>
      <c r="AH19" s="78">
        <v>10</v>
      </c>
      <c r="AI19" s="78" t="s">
        <v>50</v>
      </c>
      <c r="AJ19" s="78"/>
      <c r="AK19" s="78">
        <v>15</v>
      </c>
      <c r="AL19" s="78">
        <v>11</v>
      </c>
      <c r="AM19" s="78" t="s">
        <v>51</v>
      </c>
      <c r="AN19" s="78"/>
      <c r="AO19" s="78">
        <v>15</v>
      </c>
      <c r="AP19" s="78">
        <v>11</v>
      </c>
      <c r="AQ19" s="78" t="s">
        <v>51</v>
      </c>
      <c r="AR19" s="78"/>
      <c r="AS19" s="78">
        <v>15</v>
      </c>
      <c r="AT19" s="78">
        <v>12</v>
      </c>
      <c r="AU19" s="78" t="s">
        <v>52</v>
      </c>
      <c r="AV19" s="78"/>
    </row>
    <row r="20" spans="1:48">
      <c r="A20" s="78">
        <v>16</v>
      </c>
      <c r="B20" s="78">
        <v>12</v>
      </c>
      <c r="C20" s="78" t="s">
        <v>52</v>
      </c>
      <c r="D20" s="78"/>
      <c r="E20" s="78">
        <v>16</v>
      </c>
      <c r="F20" s="78">
        <v>12</v>
      </c>
      <c r="G20" s="78" t="s">
        <v>52</v>
      </c>
      <c r="H20" s="78"/>
      <c r="I20" s="78">
        <v>16</v>
      </c>
      <c r="J20" s="78">
        <v>12</v>
      </c>
      <c r="K20" s="78" t="s">
        <v>52</v>
      </c>
      <c r="L20" s="78"/>
      <c r="M20" s="78">
        <v>16</v>
      </c>
      <c r="N20" s="78">
        <v>12</v>
      </c>
      <c r="O20" s="78" t="s">
        <v>52</v>
      </c>
      <c r="P20" s="78"/>
      <c r="Q20" s="78">
        <v>16</v>
      </c>
      <c r="R20" s="78">
        <v>12</v>
      </c>
      <c r="S20" s="78" t="s">
        <v>52</v>
      </c>
      <c r="T20" s="78"/>
      <c r="U20" s="78">
        <v>16</v>
      </c>
      <c r="V20" s="78">
        <v>11</v>
      </c>
      <c r="W20" s="78" t="s">
        <v>51</v>
      </c>
      <c r="X20" s="78"/>
      <c r="Y20" s="78">
        <v>16</v>
      </c>
      <c r="Z20" s="78">
        <v>11</v>
      </c>
      <c r="AA20" s="78" t="s">
        <v>51</v>
      </c>
      <c r="AB20" s="78"/>
      <c r="AC20" s="78">
        <v>16</v>
      </c>
      <c r="AD20" s="78">
        <v>11</v>
      </c>
      <c r="AE20" s="78" t="s">
        <v>51</v>
      </c>
      <c r="AF20" s="78"/>
      <c r="AG20" s="78">
        <v>16</v>
      </c>
      <c r="AH20" s="78">
        <v>11</v>
      </c>
      <c r="AI20" s="78" t="s">
        <v>51</v>
      </c>
      <c r="AJ20" s="78"/>
      <c r="AK20" s="78">
        <v>16</v>
      </c>
      <c r="AL20" s="78">
        <v>11</v>
      </c>
      <c r="AM20" s="78" t="s">
        <v>51</v>
      </c>
      <c r="AN20" s="78"/>
      <c r="AO20" s="78">
        <v>16</v>
      </c>
      <c r="AP20" s="78">
        <v>12</v>
      </c>
      <c r="AQ20" s="78" t="s">
        <v>52</v>
      </c>
      <c r="AR20" s="78"/>
      <c r="AS20" s="78">
        <v>16</v>
      </c>
      <c r="AT20" s="78">
        <v>12</v>
      </c>
      <c r="AU20" s="78" t="s">
        <v>52</v>
      </c>
      <c r="AV20" s="78"/>
    </row>
    <row r="21" spans="1:48">
      <c r="A21" s="78">
        <v>17</v>
      </c>
      <c r="B21" s="78">
        <v>13</v>
      </c>
      <c r="C21" s="78" t="s">
        <v>53</v>
      </c>
      <c r="D21" s="78"/>
      <c r="E21" s="78">
        <v>17</v>
      </c>
      <c r="F21" s="78">
        <v>13</v>
      </c>
      <c r="G21" s="78" t="s">
        <v>53</v>
      </c>
      <c r="H21" s="78"/>
      <c r="I21" s="78">
        <v>17</v>
      </c>
      <c r="J21" s="78">
        <v>12</v>
      </c>
      <c r="K21" s="78" t="s">
        <v>52</v>
      </c>
      <c r="L21" s="78"/>
      <c r="M21" s="78">
        <v>17</v>
      </c>
      <c r="N21" s="78">
        <v>12</v>
      </c>
      <c r="O21" s="78" t="s">
        <v>52</v>
      </c>
      <c r="P21" s="78"/>
      <c r="Q21" s="78">
        <v>17</v>
      </c>
      <c r="R21" s="78">
        <v>12</v>
      </c>
      <c r="S21" s="78" t="s">
        <v>52</v>
      </c>
      <c r="T21" s="78"/>
      <c r="U21" s="78">
        <v>17</v>
      </c>
      <c r="V21" s="78">
        <v>11</v>
      </c>
      <c r="W21" s="78" t="s">
        <v>51</v>
      </c>
      <c r="X21" s="78"/>
      <c r="Y21" s="78">
        <v>17</v>
      </c>
      <c r="Z21" s="78">
        <v>11</v>
      </c>
      <c r="AA21" s="78" t="s">
        <v>51</v>
      </c>
      <c r="AB21" s="78"/>
      <c r="AC21" s="78">
        <v>17</v>
      </c>
      <c r="AD21" s="78">
        <v>11</v>
      </c>
      <c r="AE21" s="78" t="s">
        <v>51</v>
      </c>
      <c r="AF21" s="78"/>
      <c r="AG21" s="78">
        <v>17</v>
      </c>
      <c r="AH21" s="78">
        <v>11</v>
      </c>
      <c r="AI21" s="78" t="s">
        <v>51</v>
      </c>
      <c r="AJ21" s="78"/>
      <c r="AK21" s="78">
        <v>17</v>
      </c>
      <c r="AL21" s="78">
        <v>12</v>
      </c>
      <c r="AM21" s="78" t="s">
        <v>52</v>
      </c>
      <c r="AN21" s="78"/>
      <c r="AO21" s="78">
        <v>17</v>
      </c>
      <c r="AP21" s="78">
        <v>12</v>
      </c>
      <c r="AQ21" s="78" t="s">
        <v>52</v>
      </c>
      <c r="AR21" s="78"/>
      <c r="AS21" s="78">
        <v>17</v>
      </c>
      <c r="AT21" s="78">
        <v>13</v>
      </c>
      <c r="AU21" s="78" t="s">
        <v>53</v>
      </c>
      <c r="AV21" s="78"/>
    </row>
    <row r="22" spans="1:48">
      <c r="A22" s="78">
        <v>18</v>
      </c>
      <c r="B22" s="78">
        <v>13</v>
      </c>
      <c r="C22" s="78" t="s">
        <v>53</v>
      </c>
      <c r="D22" s="78"/>
      <c r="E22" s="78">
        <v>18</v>
      </c>
      <c r="F22" s="78">
        <v>13</v>
      </c>
      <c r="G22" s="78" t="s">
        <v>53</v>
      </c>
      <c r="H22" s="78"/>
      <c r="I22" s="78">
        <v>18</v>
      </c>
      <c r="J22" s="78">
        <v>13</v>
      </c>
      <c r="K22" s="78" t="s">
        <v>53</v>
      </c>
      <c r="L22" s="78"/>
      <c r="M22" s="78">
        <v>18</v>
      </c>
      <c r="N22" s="78">
        <v>13</v>
      </c>
      <c r="O22" s="78" t="s">
        <v>53</v>
      </c>
      <c r="P22" s="78"/>
      <c r="Q22" s="78">
        <v>18</v>
      </c>
      <c r="R22" s="78">
        <v>13</v>
      </c>
      <c r="S22" s="78" t="s">
        <v>53</v>
      </c>
      <c r="T22" s="78"/>
      <c r="U22" s="78">
        <v>18</v>
      </c>
      <c r="V22" s="78">
        <v>12</v>
      </c>
      <c r="W22" s="78" t="s">
        <v>52</v>
      </c>
      <c r="X22" s="78"/>
      <c r="Y22" s="78">
        <v>18</v>
      </c>
      <c r="Z22" s="78">
        <v>12</v>
      </c>
      <c r="AA22" s="78" t="s">
        <v>52</v>
      </c>
      <c r="AB22" s="78"/>
      <c r="AC22" s="78">
        <v>18</v>
      </c>
      <c r="AD22" s="78">
        <v>12</v>
      </c>
      <c r="AE22" s="78" t="s">
        <v>52</v>
      </c>
      <c r="AF22" s="78"/>
      <c r="AG22" s="78">
        <v>18</v>
      </c>
      <c r="AH22" s="78">
        <v>12</v>
      </c>
      <c r="AI22" s="78" t="s">
        <v>52</v>
      </c>
      <c r="AJ22" s="78"/>
      <c r="AK22" s="78">
        <v>18</v>
      </c>
      <c r="AL22" s="78">
        <v>12</v>
      </c>
      <c r="AM22" s="78" t="s">
        <v>52</v>
      </c>
      <c r="AN22" s="78"/>
      <c r="AO22" s="78">
        <v>18</v>
      </c>
      <c r="AP22" s="78">
        <v>13</v>
      </c>
      <c r="AQ22" s="78" t="s">
        <v>53</v>
      </c>
      <c r="AR22" s="78"/>
      <c r="AS22" s="78">
        <v>18</v>
      </c>
      <c r="AT22" s="78">
        <v>13</v>
      </c>
      <c r="AU22" s="78" t="s">
        <v>53</v>
      </c>
      <c r="AV22" s="78"/>
    </row>
    <row r="23" spans="1:48">
      <c r="A23" s="78">
        <v>19</v>
      </c>
      <c r="B23" s="78">
        <v>14</v>
      </c>
      <c r="C23" s="78" t="s">
        <v>54</v>
      </c>
      <c r="D23" s="78"/>
      <c r="E23" s="78">
        <v>19</v>
      </c>
      <c r="F23" s="78">
        <v>14</v>
      </c>
      <c r="G23" s="78" t="s">
        <v>54</v>
      </c>
      <c r="H23" s="78"/>
      <c r="I23" s="78">
        <v>19</v>
      </c>
      <c r="J23" s="78">
        <v>14</v>
      </c>
      <c r="K23" s="78" t="s">
        <v>54</v>
      </c>
      <c r="L23" s="78"/>
      <c r="M23" s="78">
        <v>19</v>
      </c>
      <c r="N23" s="78">
        <v>14</v>
      </c>
      <c r="O23" s="78" t="s">
        <v>54</v>
      </c>
      <c r="P23" s="78"/>
      <c r="Q23" s="78">
        <v>19</v>
      </c>
      <c r="R23" s="78">
        <v>14</v>
      </c>
      <c r="S23" s="78" t="s">
        <v>54</v>
      </c>
      <c r="T23" s="78"/>
      <c r="U23" s="78">
        <v>19</v>
      </c>
      <c r="V23" s="78">
        <v>13</v>
      </c>
      <c r="W23" s="78" t="s">
        <v>53</v>
      </c>
      <c r="X23" s="78"/>
      <c r="Y23" s="78">
        <v>19</v>
      </c>
      <c r="Z23" s="78">
        <v>12</v>
      </c>
      <c r="AA23" s="78" t="s">
        <v>52</v>
      </c>
      <c r="AB23" s="78"/>
      <c r="AC23" s="78">
        <v>19</v>
      </c>
      <c r="AD23" s="78">
        <v>12</v>
      </c>
      <c r="AE23" s="78" t="s">
        <v>52</v>
      </c>
      <c r="AF23" s="78"/>
      <c r="AG23" s="78">
        <v>19</v>
      </c>
      <c r="AH23" s="78">
        <v>12</v>
      </c>
      <c r="AI23" s="78" t="s">
        <v>52</v>
      </c>
      <c r="AJ23" s="78"/>
      <c r="AK23" s="78">
        <v>19</v>
      </c>
      <c r="AL23" s="78">
        <v>13</v>
      </c>
      <c r="AM23" s="78" t="s">
        <v>53</v>
      </c>
      <c r="AN23" s="78"/>
      <c r="AO23" s="78">
        <v>19</v>
      </c>
      <c r="AP23" s="78">
        <v>13</v>
      </c>
      <c r="AQ23" s="78" t="s">
        <v>54</v>
      </c>
      <c r="AR23" s="78"/>
      <c r="AS23" s="78">
        <v>19</v>
      </c>
      <c r="AT23" s="78">
        <v>14</v>
      </c>
      <c r="AU23" s="78" t="s">
        <v>54</v>
      </c>
      <c r="AV23" s="78"/>
    </row>
    <row r="24" spans="1:48">
      <c r="A24" s="78">
        <v>20</v>
      </c>
      <c r="B24" s="78">
        <v>14</v>
      </c>
      <c r="C24" s="78" t="s">
        <v>2107</v>
      </c>
      <c r="D24" s="78"/>
      <c r="E24" s="78">
        <v>20</v>
      </c>
      <c r="F24" s="78">
        <v>14</v>
      </c>
      <c r="G24" s="78" t="s">
        <v>54</v>
      </c>
      <c r="H24" s="78"/>
      <c r="I24" s="78">
        <v>20</v>
      </c>
      <c r="J24" s="78">
        <v>14</v>
      </c>
      <c r="K24" s="78" t="s">
        <v>2107</v>
      </c>
      <c r="L24" s="78"/>
      <c r="M24" s="78">
        <v>20</v>
      </c>
      <c r="N24" s="78">
        <v>14</v>
      </c>
      <c r="O24" s="78" t="s">
        <v>54</v>
      </c>
      <c r="P24" s="78"/>
      <c r="Q24" s="78">
        <v>20</v>
      </c>
      <c r="R24" s="78">
        <v>14</v>
      </c>
      <c r="S24" s="78" t="s">
        <v>54</v>
      </c>
      <c r="T24" s="78"/>
      <c r="U24" s="78">
        <v>20</v>
      </c>
      <c r="V24" s="78">
        <v>13</v>
      </c>
      <c r="W24" s="78" t="s">
        <v>53</v>
      </c>
      <c r="X24" s="78"/>
      <c r="Y24" s="78">
        <v>20</v>
      </c>
      <c r="Z24" s="78">
        <v>13</v>
      </c>
      <c r="AA24" s="78" t="s">
        <v>53</v>
      </c>
      <c r="AB24" s="78"/>
      <c r="AC24" s="78">
        <v>20</v>
      </c>
      <c r="AD24" s="78">
        <v>13</v>
      </c>
      <c r="AE24" s="78" t="s">
        <v>53</v>
      </c>
      <c r="AF24" s="78"/>
      <c r="AG24" s="78">
        <v>20</v>
      </c>
      <c r="AH24" s="78">
        <v>13</v>
      </c>
      <c r="AI24" s="78" t="s">
        <v>53</v>
      </c>
      <c r="AJ24" s="78"/>
      <c r="AK24" s="78">
        <v>20</v>
      </c>
      <c r="AL24" s="78">
        <v>13</v>
      </c>
      <c r="AM24" s="78" t="s">
        <v>53</v>
      </c>
      <c r="AN24" s="78"/>
      <c r="AO24" s="78">
        <v>20</v>
      </c>
      <c r="AP24" s="78">
        <v>14</v>
      </c>
      <c r="AQ24" s="78" t="s">
        <v>54</v>
      </c>
      <c r="AR24" s="78"/>
      <c r="AS24" s="78">
        <v>20</v>
      </c>
      <c r="AT24" s="78">
        <v>14</v>
      </c>
      <c r="AU24" s="78" t="s">
        <v>54</v>
      </c>
      <c r="AV24" s="78"/>
    </row>
    <row r="25" spans="1:48">
      <c r="A25" s="78">
        <v>21</v>
      </c>
      <c r="B25" s="78">
        <v>15</v>
      </c>
      <c r="C25" s="78" t="s">
        <v>55</v>
      </c>
      <c r="D25" s="78"/>
      <c r="E25" s="78">
        <v>21</v>
      </c>
      <c r="F25" s="78">
        <v>15</v>
      </c>
      <c r="G25" s="78" t="s">
        <v>55</v>
      </c>
      <c r="H25" s="78"/>
      <c r="I25" s="78">
        <v>21</v>
      </c>
      <c r="J25" s="78">
        <v>15</v>
      </c>
      <c r="K25" s="78" t="s">
        <v>55</v>
      </c>
      <c r="L25" s="78"/>
      <c r="M25" s="78">
        <v>21</v>
      </c>
      <c r="N25" s="78">
        <v>15</v>
      </c>
      <c r="O25" s="78" t="s">
        <v>55</v>
      </c>
      <c r="P25" s="78"/>
      <c r="Q25" s="78">
        <v>21</v>
      </c>
      <c r="R25" s="78">
        <v>15</v>
      </c>
      <c r="S25" s="78" t="s">
        <v>55</v>
      </c>
      <c r="T25" s="78"/>
      <c r="U25" s="78">
        <v>21</v>
      </c>
      <c r="V25" s="78">
        <v>14</v>
      </c>
      <c r="W25" s="78" t="s">
        <v>54</v>
      </c>
      <c r="X25" s="78"/>
      <c r="Y25" s="78">
        <v>21</v>
      </c>
      <c r="Z25" s="78">
        <v>13</v>
      </c>
      <c r="AA25" s="78" t="s">
        <v>53</v>
      </c>
      <c r="AB25" s="78"/>
      <c r="AC25" s="78">
        <v>21</v>
      </c>
      <c r="AD25" s="78">
        <v>13</v>
      </c>
      <c r="AE25" s="78" t="s">
        <v>53</v>
      </c>
      <c r="AF25" s="78"/>
      <c r="AG25" s="78">
        <v>21</v>
      </c>
      <c r="AH25" s="78">
        <v>13</v>
      </c>
      <c r="AI25" s="78" t="s">
        <v>54</v>
      </c>
      <c r="AJ25" s="78"/>
      <c r="AK25" s="78">
        <v>21</v>
      </c>
      <c r="AL25" s="78">
        <v>14</v>
      </c>
      <c r="AM25" s="78" t="s">
        <v>54</v>
      </c>
      <c r="AN25" s="78"/>
      <c r="AO25" s="78">
        <v>21</v>
      </c>
      <c r="AP25" s="78">
        <v>14</v>
      </c>
      <c r="AQ25" s="78" t="s">
        <v>54</v>
      </c>
      <c r="AR25" s="78"/>
      <c r="AS25" s="78">
        <v>21</v>
      </c>
      <c r="AT25" s="78">
        <v>15</v>
      </c>
      <c r="AU25" s="78" t="s">
        <v>55</v>
      </c>
      <c r="AV25" s="78"/>
    </row>
    <row r="26" spans="1:48">
      <c r="A26" s="78">
        <v>22</v>
      </c>
      <c r="B26" s="78">
        <v>16</v>
      </c>
      <c r="C26" s="78" t="s">
        <v>56</v>
      </c>
      <c r="D26" s="78"/>
      <c r="E26" s="78">
        <v>22</v>
      </c>
      <c r="F26" s="78">
        <v>16</v>
      </c>
      <c r="G26" s="78" t="s">
        <v>56</v>
      </c>
      <c r="H26" s="78"/>
      <c r="I26" s="78">
        <v>22</v>
      </c>
      <c r="J26" s="78">
        <v>16</v>
      </c>
      <c r="K26" s="78" t="s">
        <v>56</v>
      </c>
      <c r="L26" s="78"/>
      <c r="M26" s="78">
        <v>22</v>
      </c>
      <c r="N26" s="78">
        <v>15</v>
      </c>
      <c r="O26" s="78" t="s">
        <v>55</v>
      </c>
      <c r="P26" s="78"/>
      <c r="Q26" s="78">
        <v>22</v>
      </c>
      <c r="R26" s="78">
        <v>15</v>
      </c>
      <c r="S26" s="78" t="s">
        <v>55</v>
      </c>
      <c r="T26" s="78"/>
      <c r="U26" s="78">
        <v>22</v>
      </c>
      <c r="V26" s="78">
        <v>14</v>
      </c>
      <c r="W26" s="78" t="s">
        <v>54</v>
      </c>
      <c r="X26" s="78"/>
      <c r="Y26" s="78">
        <v>22</v>
      </c>
      <c r="Z26" s="78">
        <v>14</v>
      </c>
      <c r="AA26" s="78" t="s">
        <v>54</v>
      </c>
      <c r="AB26" s="78"/>
      <c r="AC26" s="78">
        <v>22</v>
      </c>
      <c r="AD26" s="78">
        <v>14</v>
      </c>
      <c r="AE26" s="78" t="s">
        <v>54</v>
      </c>
      <c r="AF26" s="78"/>
      <c r="AG26" s="78">
        <v>22</v>
      </c>
      <c r="AH26" s="78">
        <v>14</v>
      </c>
      <c r="AI26" s="78" t="s">
        <v>54</v>
      </c>
      <c r="AJ26" s="78"/>
      <c r="AK26" s="78">
        <v>22</v>
      </c>
      <c r="AL26" s="78">
        <v>14</v>
      </c>
      <c r="AM26" s="78" t="s">
        <v>54</v>
      </c>
      <c r="AN26" s="78"/>
      <c r="AO26" s="78">
        <v>22</v>
      </c>
      <c r="AP26" s="78">
        <v>15</v>
      </c>
      <c r="AQ26" s="78" t="s">
        <v>55</v>
      </c>
      <c r="AR26" s="78"/>
      <c r="AS26" s="78">
        <v>22</v>
      </c>
      <c r="AT26" s="78">
        <v>15</v>
      </c>
      <c r="AU26" s="78" t="s">
        <v>55</v>
      </c>
      <c r="AV26" s="78"/>
    </row>
    <row r="27" spans="1:48">
      <c r="A27" s="78">
        <v>23</v>
      </c>
      <c r="B27" s="78">
        <v>17</v>
      </c>
      <c r="C27" s="78" t="s">
        <v>57</v>
      </c>
      <c r="D27" s="78"/>
      <c r="E27" s="78">
        <v>23</v>
      </c>
      <c r="F27" s="78">
        <v>17</v>
      </c>
      <c r="G27" s="78" t="s">
        <v>57</v>
      </c>
      <c r="H27" s="78"/>
      <c r="I27" s="78">
        <v>23</v>
      </c>
      <c r="J27" s="78">
        <v>17</v>
      </c>
      <c r="K27" s="78" t="s">
        <v>57</v>
      </c>
      <c r="L27" s="78"/>
      <c r="M27" s="78">
        <v>23</v>
      </c>
      <c r="N27" s="78">
        <v>17</v>
      </c>
      <c r="O27" s="78" t="s">
        <v>57</v>
      </c>
      <c r="P27" s="78"/>
      <c r="Q27" s="78">
        <v>23</v>
      </c>
      <c r="R27" s="78">
        <v>16</v>
      </c>
      <c r="S27" s="78" t="s">
        <v>56</v>
      </c>
      <c r="T27" s="78"/>
      <c r="U27" s="78">
        <v>23</v>
      </c>
      <c r="V27" s="78">
        <v>15</v>
      </c>
      <c r="W27" s="78" t="s">
        <v>55</v>
      </c>
      <c r="X27" s="78"/>
      <c r="Y27" s="78">
        <v>23</v>
      </c>
      <c r="Z27" s="78">
        <v>15</v>
      </c>
      <c r="AA27" s="78" t="s">
        <v>55</v>
      </c>
      <c r="AB27" s="78"/>
      <c r="AC27" s="78">
        <v>23</v>
      </c>
      <c r="AD27" s="78">
        <v>15</v>
      </c>
      <c r="AE27" s="78" t="s">
        <v>55</v>
      </c>
      <c r="AF27" s="78"/>
      <c r="AG27" s="78">
        <v>23</v>
      </c>
      <c r="AH27" s="78">
        <v>15</v>
      </c>
      <c r="AI27" s="78" t="s">
        <v>55</v>
      </c>
      <c r="AJ27" s="78"/>
      <c r="AK27" s="78">
        <v>23</v>
      </c>
      <c r="AL27" s="78">
        <v>15</v>
      </c>
      <c r="AM27" s="78" t="s">
        <v>55</v>
      </c>
      <c r="AN27" s="78"/>
      <c r="AO27" s="78">
        <v>23</v>
      </c>
      <c r="AP27" s="78">
        <v>16</v>
      </c>
      <c r="AQ27" s="78" t="s">
        <v>57</v>
      </c>
      <c r="AR27" s="78"/>
      <c r="AS27" s="78">
        <v>23</v>
      </c>
      <c r="AT27" s="78">
        <v>16</v>
      </c>
      <c r="AU27" s="78" t="s">
        <v>57</v>
      </c>
      <c r="AV27" s="78"/>
    </row>
    <row r="28" spans="1:48">
      <c r="A28" s="78">
        <v>24</v>
      </c>
      <c r="B28" s="78">
        <v>18</v>
      </c>
      <c r="C28" s="78" t="s">
        <v>58</v>
      </c>
      <c r="D28" s="78"/>
      <c r="E28" s="78">
        <v>24</v>
      </c>
      <c r="F28" s="78">
        <v>18</v>
      </c>
      <c r="G28" s="78" t="s">
        <v>58</v>
      </c>
      <c r="H28" s="78"/>
      <c r="I28" s="78">
        <v>24</v>
      </c>
      <c r="J28" s="78">
        <v>18</v>
      </c>
      <c r="K28" s="78" t="s">
        <v>58</v>
      </c>
      <c r="L28" s="78"/>
      <c r="M28" s="78">
        <v>24</v>
      </c>
      <c r="N28" s="78">
        <v>18</v>
      </c>
      <c r="O28" s="78" t="s">
        <v>58</v>
      </c>
      <c r="P28" s="78"/>
      <c r="Q28" s="78">
        <v>24</v>
      </c>
      <c r="R28" s="78">
        <v>18</v>
      </c>
      <c r="S28" s="78" t="s">
        <v>58</v>
      </c>
      <c r="T28" s="78"/>
      <c r="U28" s="78">
        <v>24</v>
      </c>
      <c r="V28" s="78">
        <v>16</v>
      </c>
      <c r="W28" s="78" t="s">
        <v>56</v>
      </c>
      <c r="X28" s="78"/>
      <c r="Y28" s="78">
        <v>24</v>
      </c>
      <c r="Z28" s="78">
        <v>16</v>
      </c>
      <c r="AA28" s="78" t="s">
        <v>56</v>
      </c>
      <c r="AB28" s="78"/>
      <c r="AC28" s="78">
        <v>24</v>
      </c>
      <c r="AD28" s="78">
        <v>16</v>
      </c>
      <c r="AE28" s="78" t="s">
        <v>56</v>
      </c>
      <c r="AF28" s="78"/>
      <c r="AG28" s="78">
        <v>24</v>
      </c>
      <c r="AH28" s="78">
        <v>16</v>
      </c>
      <c r="AI28" s="78" t="s">
        <v>56</v>
      </c>
      <c r="AJ28" s="78"/>
      <c r="AK28" s="78">
        <v>24</v>
      </c>
      <c r="AL28" s="78">
        <v>16</v>
      </c>
      <c r="AM28" s="78" t="s">
        <v>56</v>
      </c>
      <c r="AN28" s="78"/>
      <c r="AO28" s="78">
        <v>24</v>
      </c>
      <c r="AP28" s="78">
        <v>17</v>
      </c>
      <c r="AQ28" s="78" t="s">
        <v>58</v>
      </c>
      <c r="AR28" s="78"/>
      <c r="AS28" s="78">
        <v>24</v>
      </c>
      <c r="AT28" s="78">
        <v>17</v>
      </c>
      <c r="AU28" s="78" t="s">
        <v>58</v>
      </c>
      <c r="AV28" s="78"/>
    </row>
    <row r="29" spans="1:48">
      <c r="A29" s="78">
        <v>25</v>
      </c>
      <c r="B29" s="78">
        <v>19</v>
      </c>
      <c r="C29" s="78" t="s">
        <v>59</v>
      </c>
      <c r="D29" s="78"/>
      <c r="E29" s="78">
        <v>25</v>
      </c>
      <c r="F29" s="78">
        <v>19</v>
      </c>
      <c r="G29" s="78" t="s">
        <v>59</v>
      </c>
      <c r="H29" s="78"/>
      <c r="I29" s="78">
        <v>25</v>
      </c>
      <c r="J29" s="78">
        <v>19</v>
      </c>
      <c r="K29" s="78" t="s">
        <v>59</v>
      </c>
      <c r="L29" s="78"/>
      <c r="M29" s="78">
        <v>25</v>
      </c>
      <c r="N29" s="78">
        <v>18</v>
      </c>
      <c r="O29" s="78" t="s">
        <v>59</v>
      </c>
      <c r="P29" s="78"/>
      <c r="Q29" s="78">
        <v>25</v>
      </c>
      <c r="R29" s="78">
        <v>18</v>
      </c>
      <c r="S29" s="78" t="s">
        <v>59</v>
      </c>
      <c r="T29" s="78"/>
      <c r="U29" s="78">
        <v>25</v>
      </c>
      <c r="V29" s="78">
        <v>17</v>
      </c>
      <c r="W29" s="78" t="s">
        <v>57</v>
      </c>
      <c r="X29" s="78"/>
      <c r="Y29" s="78">
        <v>25</v>
      </c>
      <c r="Z29" s="78">
        <v>17</v>
      </c>
      <c r="AA29" s="78" t="s">
        <v>57</v>
      </c>
      <c r="AB29" s="78"/>
      <c r="AC29" s="78">
        <v>25</v>
      </c>
      <c r="AD29" s="78">
        <v>17</v>
      </c>
      <c r="AE29" s="78" t="s">
        <v>57</v>
      </c>
      <c r="AF29" s="78"/>
      <c r="AG29" s="78">
        <v>25</v>
      </c>
      <c r="AH29" s="78">
        <v>17</v>
      </c>
      <c r="AI29" s="78" t="s">
        <v>57</v>
      </c>
      <c r="AJ29" s="78"/>
      <c r="AK29" s="78">
        <v>25</v>
      </c>
      <c r="AL29" s="78">
        <v>17</v>
      </c>
      <c r="AM29" s="78" t="s">
        <v>57</v>
      </c>
      <c r="AN29" s="78"/>
      <c r="AO29" s="78">
        <v>25</v>
      </c>
      <c r="AP29" s="78">
        <v>18</v>
      </c>
      <c r="AQ29" s="78" t="s">
        <v>59</v>
      </c>
      <c r="AR29" s="78"/>
      <c r="AS29" s="78">
        <v>25</v>
      </c>
      <c r="AT29" s="78">
        <v>18</v>
      </c>
      <c r="AU29" s="78" t="s">
        <v>59</v>
      </c>
      <c r="AV29" s="78"/>
    </row>
    <row r="30" spans="1:48">
      <c r="A30" s="78">
        <v>26</v>
      </c>
      <c r="B30" s="78">
        <v>19</v>
      </c>
      <c r="C30" s="78" t="s">
        <v>59</v>
      </c>
      <c r="D30" s="78"/>
      <c r="E30" s="78">
        <v>26</v>
      </c>
      <c r="F30" s="78">
        <v>19</v>
      </c>
      <c r="G30" s="78" t="s">
        <v>59</v>
      </c>
      <c r="H30" s="78"/>
      <c r="I30" s="78">
        <v>26</v>
      </c>
      <c r="J30" s="78">
        <v>19</v>
      </c>
      <c r="K30" s="78" t="s">
        <v>59</v>
      </c>
      <c r="L30" s="78"/>
      <c r="M30" s="78">
        <v>26</v>
      </c>
      <c r="N30" s="78">
        <v>19</v>
      </c>
      <c r="O30" s="78" t="s">
        <v>59</v>
      </c>
      <c r="P30" s="78"/>
      <c r="Q30" s="78">
        <v>26</v>
      </c>
      <c r="R30" s="78">
        <v>19</v>
      </c>
      <c r="S30" s="78" t="s">
        <v>59</v>
      </c>
      <c r="T30" s="78"/>
      <c r="U30" s="78">
        <v>26</v>
      </c>
      <c r="V30" s="78">
        <v>19</v>
      </c>
      <c r="W30" s="78" t="s">
        <v>58</v>
      </c>
      <c r="X30" s="78"/>
      <c r="Y30" s="78">
        <v>26</v>
      </c>
      <c r="Z30" s="78">
        <v>19</v>
      </c>
      <c r="AA30" s="78" t="s">
        <v>59</v>
      </c>
      <c r="AB30" s="78"/>
      <c r="AC30" s="78">
        <v>26</v>
      </c>
      <c r="AD30" s="78">
        <v>19</v>
      </c>
      <c r="AE30" s="78" t="s">
        <v>59</v>
      </c>
      <c r="AF30" s="78"/>
      <c r="AG30" s="78">
        <v>26</v>
      </c>
      <c r="AH30" s="78">
        <v>19</v>
      </c>
      <c r="AI30" s="78" t="s">
        <v>59</v>
      </c>
      <c r="AJ30" s="78"/>
      <c r="AK30" s="78">
        <v>26</v>
      </c>
      <c r="AL30" s="78">
        <v>19</v>
      </c>
      <c r="AM30" s="78" t="s">
        <v>59</v>
      </c>
      <c r="AN30" s="78"/>
      <c r="AO30" s="78">
        <v>26</v>
      </c>
      <c r="AP30" s="78">
        <v>19</v>
      </c>
      <c r="AQ30" s="78" t="s">
        <v>59</v>
      </c>
      <c r="AR30" s="78"/>
      <c r="AS30" s="78">
        <v>26</v>
      </c>
      <c r="AT30" s="78">
        <v>19</v>
      </c>
      <c r="AU30" s="78" t="s">
        <v>59</v>
      </c>
      <c r="AV30" s="78"/>
    </row>
    <row r="31" spans="1:48" s="78" customFormat="1"/>
    <row r="32" spans="1:48" ht="15.75">
      <c r="A32" s="529" t="s">
        <v>80</v>
      </c>
      <c r="B32" s="529" t="s">
        <v>35</v>
      </c>
      <c r="C32" s="39" t="s">
        <v>76</v>
      </c>
      <c r="D32" s="529" t="s">
        <v>38</v>
      </c>
      <c r="E32" s="529" t="s">
        <v>39</v>
      </c>
    </row>
    <row r="33" spans="1:5">
      <c r="A33" t="s">
        <v>803</v>
      </c>
      <c r="B33" s="78">
        <v>0</v>
      </c>
      <c r="C33" t="str">
        <f>A33&amp;"|"&amp;B33</f>
        <v>18-19|0</v>
      </c>
      <c r="D33" s="78">
        <v>1</v>
      </c>
      <c r="E33" s="78" t="s">
        <v>41</v>
      </c>
    </row>
    <row r="34" spans="1:5">
      <c r="A34" s="78" t="s">
        <v>803</v>
      </c>
      <c r="B34" s="78">
        <v>1</v>
      </c>
      <c r="C34" s="78" t="str">
        <f t="shared" ref="C34:C97" si="0">A34&amp;"|"&amp;B34</f>
        <v>18-19|1</v>
      </c>
      <c r="D34" s="78">
        <v>2</v>
      </c>
      <c r="E34" s="78" t="s">
        <v>42</v>
      </c>
    </row>
    <row r="35" spans="1:5">
      <c r="A35" s="78" t="s">
        <v>803</v>
      </c>
      <c r="B35" s="78">
        <v>2</v>
      </c>
      <c r="C35" s="78" t="str">
        <f t="shared" si="0"/>
        <v>18-19|2</v>
      </c>
      <c r="D35" s="78">
        <v>3</v>
      </c>
      <c r="E35" s="78" t="s">
        <v>43</v>
      </c>
    </row>
    <row r="36" spans="1:5">
      <c r="A36" s="78" t="s">
        <v>803</v>
      </c>
      <c r="B36" s="78">
        <v>3</v>
      </c>
      <c r="C36" s="78" t="str">
        <f t="shared" si="0"/>
        <v>18-19|3</v>
      </c>
      <c r="D36" s="78">
        <v>4</v>
      </c>
      <c r="E36" s="78" t="s">
        <v>44</v>
      </c>
    </row>
    <row r="37" spans="1:5">
      <c r="A37" s="78" t="s">
        <v>803</v>
      </c>
      <c r="B37" s="78">
        <v>4</v>
      </c>
      <c r="C37" s="78" t="str">
        <f t="shared" si="0"/>
        <v>18-19|4</v>
      </c>
      <c r="D37" s="78">
        <v>5</v>
      </c>
      <c r="E37" s="78" t="s">
        <v>45</v>
      </c>
    </row>
    <row r="38" spans="1:5">
      <c r="A38" s="78" t="s">
        <v>803</v>
      </c>
      <c r="B38" s="78">
        <v>5</v>
      </c>
      <c r="C38" s="78" t="str">
        <f t="shared" si="0"/>
        <v>18-19|5</v>
      </c>
      <c r="D38" s="78">
        <v>5</v>
      </c>
      <c r="E38" s="78" t="s">
        <v>45</v>
      </c>
    </row>
    <row r="39" spans="1:5">
      <c r="A39" s="78" t="s">
        <v>803</v>
      </c>
      <c r="B39" s="78">
        <v>6</v>
      </c>
      <c r="C39" s="78" t="str">
        <f t="shared" si="0"/>
        <v>18-19|6</v>
      </c>
      <c r="D39" s="78">
        <v>6</v>
      </c>
      <c r="E39" s="78" t="s">
        <v>46</v>
      </c>
    </row>
    <row r="40" spans="1:5">
      <c r="A40" s="78" t="s">
        <v>803</v>
      </c>
      <c r="B40" s="78">
        <v>7</v>
      </c>
      <c r="C40" s="78" t="str">
        <f t="shared" si="0"/>
        <v>18-19|7</v>
      </c>
      <c r="D40" s="78">
        <v>6</v>
      </c>
      <c r="E40" s="78" t="s">
        <v>46</v>
      </c>
    </row>
    <row r="41" spans="1:5">
      <c r="A41" s="78" t="s">
        <v>803</v>
      </c>
      <c r="B41" s="78">
        <v>8</v>
      </c>
      <c r="C41" s="78" t="str">
        <f t="shared" si="0"/>
        <v>18-19|8</v>
      </c>
      <c r="D41" s="78">
        <v>7</v>
      </c>
      <c r="E41" s="78" t="s">
        <v>47</v>
      </c>
    </row>
    <row r="42" spans="1:5">
      <c r="A42" s="78" t="s">
        <v>803</v>
      </c>
      <c r="B42" s="78">
        <v>9</v>
      </c>
      <c r="C42" s="78" t="str">
        <f t="shared" si="0"/>
        <v>18-19|9</v>
      </c>
      <c r="D42" s="78">
        <v>8</v>
      </c>
      <c r="E42" s="78" t="s">
        <v>48</v>
      </c>
    </row>
    <row r="43" spans="1:5">
      <c r="A43" s="78" t="s">
        <v>803</v>
      </c>
      <c r="B43" s="78">
        <v>10</v>
      </c>
      <c r="C43" s="78" t="str">
        <f t="shared" si="0"/>
        <v>18-19|10</v>
      </c>
      <c r="D43" s="78">
        <v>8</v>
      </c>
      <c r="E43" s="78" t="s">
        <v>48</v>
      </c>
    </row>
    <row r="44" spans="1:5">
      <c r="A44" s="78" t="s">
        <v>803</v>
      </c>
      <c r="B44" s="78">
        <v>11</v>
      </c>
      <c r="C44" s="78" t="str">
        <f t="shared" si="0"/>
        <v>18-19|11</v>
      </c>
      <c r="D44" s="78">
        <v>9</v>
      </c>
      <c r="E44" s="78" t="s">
        <v>49</v>
      </c>
    </row>
    <row r="45" spans="1:5">
      <c r="A45" s="78" t="s">
        <v>803</v>
      </c>
      <c r="B45" s="78">
        <v>12</v>
      </c>
      <c r="C45" s="78" t="str">
        <f t="shared" si="0"/>
        <v>18-19|12</v>
      </c>
      <c r="D45" s="78">
        <v>9</v>
      </c>
      <c r="E45" s="78" t="s">
        <v>49</v>
      </c>
    </row>
    <row r="46" spans="1:5">
      <c r="A46" s="78" t="s">
        <v>803</v>
      </c>
      <c r="B46" s="78">
        <v>13</v>
      </c>
      <c r="C46" s="78" t="str">
        <f t="shared" si="0"/>
        <v>18-19|13</v>
      </c>
      <c r="D46" s="78">
        <v>10</v>
      </c>
      <c r="E46" s="78" t="s">
        <v>50</v>
      </c>
    </row>
    <row r="47" spans="1:5">
      <c r="A47" s="78" t="s">
        <v>803</v>
      </c>
      <c r="B47" s="78">
        <v>14</v>
      </c>
      <c r="C47" s="78" t="str">
        <f t="shared" si="0"/>
        <v>18-19|14</v>
      </c>
      <c r="D47" s="78">
        <v>11</v>
      </c>
      <c r="E47" s="78" t="s">
        <v>51</v>
      </c>
    </row>
    <row r="48" spans="1:5">
      <c r="A48" s="78" t="s">
        <v>803</v>
      </c>
      <c r="B48" s="78">
        <v>15</v>
      </c>
      <c r="C48" s="78" t="str">
        <f t="shared" si="0"/>
        <v>18-19|15</v>
      </c>
      <c r="D48" s="78">
        <v>11</v>
      </c>
      <c r="E48" s="78" t="s">
        <v>51</v>
      </c>
    </row>
    <row r="49" spans="1:5">
      <c r="A49" s="78" t="s">
        <v>803</v>
      </c>
      <c r="B49" s="78">
        <v>16</v>
      </c>
      <c r="C49" s="78" t="str">
        <f t="shared" si="0"/>
        <v>18-19|16</v>
      </c>
      <c r="D49" s="78">
        <v>12</v>
      </c>
      <c r="E49" s="78" t="s">
        <v>52</v>
      </c>
    </row>
    <row r="50" spans="1:5">
      <c r="A50" s="78" t="s">
        <v>803</v>
      </c>
      <c r="B50" s="78">
        <v>17</v>
      </c>
      <c r="C50" s="78" t="str">
        <f t="shared" si="0"/>
        <v>18-19|17</v>
      </c>
      <c r="D50" s="78">
        <v>13</v>
      </c>
      <c r="E50" s="78" t="s">
        <v>53</v>
      </c>
    </row>
    <row r="51" spans="1:5">
      <c r="A51" s="78" t="s">
        <v>803</v>
      </c>
      <c r="B51" s="78">
        <v>18</v>
      </c>
      <c r="C51" s="78" t="str">
        <f t="shared" si="0"/>
        <v>18-19|18</v>
      </c>
      <c r="D51" s="78">
        <v>13</v>
      </c>
      <c r="E51" s="78" t="s">
        <v>53</v>
      </c>
    </row>
    <row r="52" spans="1:5">
      <c r="A52" s="78" t="s">
        <v>803</v>
      </c>
      <c r="B52" s="78">
        <v>19</v>
      </c>
      <c r="C52" s="78" t="str">
        <f t="shared" si="0"/>
        <v>18-19|19</v>
      </c>
      <c r="D52" s="78">
        <v>14</v>
      </c>
      <c r="E52" s="78" t="s">
        <v>2107</v>
      </c>
    </row>
    <row r="53" spans="1:5">
      <c r="A53" s="78" t="s">
        <v>803</v>
      </c>
      <c r="B53" s="78">
        <v>20</v>
      </c>
      <c r="C53" s="78" t="str">
        <f t="shared" si="0"/>
        <v>18-19|20</v>
      </c>
      <c r="D53" s="78">
        <v>14</v>
      </c>
      <c r="E53" s="78" t="s">
        <v>2107</v>
      </c>
    </row>
    <row r="54" spans="1:5">
      <c r="A54" s="78" t="s">
        <v>803</v>
      </c>
      <c r="B54" s="78">
        <v>21</v>
      </c>
      <c r="C54" s="78" t="str">
        <f t="shared" si="0"/>
        <v>18-19|21</v>
      </c>
      <c r="D54" s="78">
        <v>15</v>
      </c>
      <c r="E54" s="78" t="s">
        <v>55</v>
      </c>
    </row>
    <row r="55" spans="1:5">
      <c r="A55" s="78" t="s">
        <v>803</v>
      </c>
      <c r="B55" s="78">
        <v>22</v>
      </c>
      <c r="C55" s="78" t="str">
        <f t="shared" si="0"/>
        <v>18-19|22</v>
      </c>
      <c r="D55" s="78">
        <v>16</v>
      </c>
      <c r="E55" s="78" t="s">
        <v>56</v>
      </c>
    </row>
    <row r="56" spans="1:5">
      <c r="A56" s="78" t="s">
        <v>803</v>
      </c>
      <c r="B56" s="78">
        <v>23</v>
      </c>
      <c r="C56" s="78" t="str">
        <f t="shared" si="0"/>
        <v>18-19|23</v>
      </c>
      <c r="D56" s="78">
        <v>17</v>
      </c>
      <c r="E56" s="78" t="s">
        <v>57</v>
      </c>
    </row>
    <row r="57" spans="1:5">
      <c r="A57" s="78" t="s">
        <v>803</v>
      </c>
      <c r="B57" s="78">
        <v>24</v>
      </c>
      <c r="C57" s="78" t="str">
        <f t="shared" si="0"/>
        <v>18-19|24</v>
      </c>
      <c r="D57" s="78">
        <v>18</v>
      </c>
      <c r="E57" s="78" t="s">
        <v>58</v>
      </c>
    </row>
    <row r="58" spans="1:5">
      <c r="A58" s="78" t="s">
        <v>803</v>
      </c>
      <c r="B58" s="78">
        <v>25</v>
      </c>
      <c r="C58" s="78" t="str">
        <f t="shared" si="0"/>
        <v>18-19|25</v>
      </c>
      <c r="D58" s="78">
        <v>19</v>
      </c>
      <c r="E58" s="78" t="s">
        <v>59</v>
      </c>
    </row>
    <row r="59" spans="1:5">
      <c r="A59" s="78" t="s">
        <v>803</v>
      </c>
      <c r="B59" s="78">
        <v>26</v>
      </c>
      <c r="C59" s="78" t="str">
        <f t="shared" si="0"/>
        <v>18-19|26</v>
      </c>
      <c r="D59" s="78">
        <v>19</v>
      </c>
      <c r="E59" s="78" t="s">
        <v>59</v>
      </c>
    </row>
    <row r="61" spans="1:5">
      <c r="A61" s="78" t="s">
        <v>63</v>
      </c>
      <c r="B61" s="78">
        <v>0</v>
      </c>
      <c r="C61" s="78" t="str">
        <f t="shared" si="0"/>
        <v>20-24|0</v>
      </c>
      <c r="D61" s="78">
        <v>1</v>
      </c>
      <c r="E61" s="78" t="s">
        <v>41</v>
      </c>
    </row>
    <row r="62" spans="1:5">
      <c r="A62" s="78" t="s">
        <v>63</v>
      </c>
      <c r="B62" s="78">
        <v>1</v>
      </c>
      <c r="C62" s="78" t="str">
        <f t="shared" si="0"/>
        <v>20-24|1</v>
      </c>
      <c r="D62" s="78">
        <v>2</v>
      </c>
      <c r="E62" s="78" t="s">
        <v>42</v>
      </c>
    </row>
    <row r="63" spans="1:5">
      <c r="A63" s="78" t="s">
        <v>63</v>
      </c>
      <c r="B63" s="78">
        <v>2</v>
      </c>
      <c r="C63" s="78" t="str">
        <f t="shared" si="0"/>
        <v>20-24|2</v>
      </c>
      <c r="D63" s="78">
        <v>3</v>
      </c>
      <c r="E63" s="78" t="s">
        <v>43</v>
      </c>
    </row>
    <row r="64" spans="1:5">
      <c r="A64" s="78" t="s">
        <v>63</v>
      </c>
      <c r="B64" s="78">
        <v>3</v>
      </c>
      <c r="C64" s="78" t="str">
        <f t="shared" si="0"/>
        <v>20-24|3</v>
      </c>
      <c r="D64" s="78">
        <v>4</v>
      </c>
      <c r="E64" s="78" t="s">
        <v>44</v>
      </c>
    </row>
    <row r="65" spans="1:5">
      <c r="A65" s="78" t="s">
        <v>63</v>
      </c>
      <c r="B65" s="78">
        <v>4</v>
      </c>
      <c r="C65" s="78" t="str">
        <f t="shared" si="0"/>
        <v>20-24|4</v>
      </c>
      <c r="D65" s="78">
        <v>5</v>
      </c>
      <c r="E65" s="78" t="s">
        <v>45</v>
      </c>
    </row>
    <row r="66" spans="1:5">
      <c r="A66" s="78" t="s">
        <v>63</v>
      </c>
      <c r="B66" s="78">
        <v>5</v>
      </c>
      <c r="C66" s="78" t="str">
        <f t="shared" si="0"/>
        <v>20-24|5</v>
      </c>
      <c r="D66" s="78">
        <v>5</v>
      </c>
      <c r="E66" s="78" t="s">
        <v>45</v>
      </c>
    </row>
    <row r="67" spans="1:5">
      <c r="A67" s="78" t="s">
        <v>63</v>
      </c>
      <c r="B67" s="78">
        <v>6</v>
      </c>
      <c r="C67" s="78" t="str">
        <f t="shared" si="0"/>
        <v>20-24|6</v>
      </c>
      <c r="D67" s="78">
        <v>6</v>
      </c>
      <c r="E67" s="78" t="s">
        <v>46</v>
      </c>
    </row>
    <row r="68" spans="1:5">
      <c r="A68" s="78" t="s">
        <v>63</v>
      </c>
      <c r="B68" s="78">
        <v>7</v>
      </c>
      <c r="C68" s="78" t="str">
        <f t="shared" si="0"/>
        <v>20-24|7</v>
      </c>
      <c r="D68" s="78">
        <v>6</v>
      </c>
      <c r="E68" s="78" t="s">
        <v>46</v>
      </c>
    </row>
    <row r="69" spans="1:5">
      <c r="A69" s="78" t="s">
        <v>63</v>
      </c>
      <c r="B69" s="78">
        <v>8</v>
      </c>
      <c r="C69" s="78" t="str">
        <f t="shared" si="0"/>
        <v>20-24|8</v>
      </c>
      <c r="D69" s="78">
        <v>7</v>
      </c>
      <c r="E69" s="78" t="s">
        <v>47</v>
      </c>
    </row>
    <row r="70" spans="1:5">
      <c r="A70" s="78" t="s">
        <v>63</v>
      </c>
      <c r="B70" s="78">
        <v>9</v>
      </c>
      <c r="C70" s="78" t="str">
        <f t="shared" si="0"/>
        <v>20-24|9</v>
      </c>
      <c r="D70" s="78">
        <v>8</v>
      </c>
      <c r="E70" s="78" t="s">
        <v>48</v>
      </c>
    </row>
    <row r="71" spans="1:5">
      <c r="A71" s="78" t="s">
        <v>63</v>
      </c>
      <c r="B71" s="78">
        <v>10</v>
      </c>
      <c r="C71" s="78" t="str">
        <f t="shared" si="0"/>
        <v>20-24|10</v>
      </c>
      <c r="D71" s="78">
        <v>8</v>
      </c>
      <c r="E71" s="78" t="s">
        <v>48</v>
      </c>
    </row>
    <row r="72" spans="1:5">
      <c r="A72" s="78" t="s">
        <v>63</v>
      </c>
      <c r="B72" s="78">
        <v>11</v>
      </c>
      <c r="C72" s="78" t="str">
        <f t="shared" si="0"/>
        <v>20-24|11</v>
      </c>
      <c r="D72" s="78">
        <v>9</v>
      </c>
      <c r="E72" s="78" t="s">
        <v>49</v>
      </c>
    </row>
    <row r="73" spans="1:5">
      <c r="A73" s="78" t="s">
        <v>63</v>
      </c>
      <c r="B73" s="78">
        <v>12</v>
      </c>
      <c r="C73" s="78" t="str">
        <f t="shared" si="0"/>
        <v>20-24|12</v>
      </c>
      <c r="D73" s="78">
        <v>9</v>
      </c>
      <c r="E73" s="78" t="s">
        <v>49</v>
      </c>
    </row>
    <row r="74" spans="1:5">
      <c r="A74" s="78" t="s">
        <v>63</v>
      </c>
      <c r="B74" s="78">
        <v>13</v>
      </c>
      <c r="C74" s="78" t="str">
        <f t="shared" si="0"/>
        <v>20-24|13</v>
      </c>
      <c r="D74" s="78">
        <v>10</v>
      </c>
      <c r="E74" s="78" t="s">
        <v>50</v>
      </c>
    </row>
    <row r="75" spans="1:5">
      <c r="A75" s="78" t="s">
        <v>63</v>
      </c>
      <c r="B75" s="78">
        <v>14</v>
      </c>
      <c r="C75" s="78" t="str">
        <f t="shared" si="0"/>
        <v>20-24|14</v>
      </c>
      <c r="D75" s="78">
        <v>11</v>
      </c>
      <c r="E75" s="78" t="s">
        <v>51</v>
      </c>
    </row>
    <row r="76" spans="1:5">
      <c r="A76" s="78" t="s">
        <v>63</v>
      </c>
      <c r="B76" s="78">
        <v>15</v>
      </c>
      <c r="C76" s="78" t="str">
        <f t="shared" si="0"/>
        <v>20-24|15</v>
      </c>
      <c r="D76" s="78">
        <v>11</v>
      </c>
      <c r="E76" s="78" t="s">
        <v>51</v>
      </c>
    </row>
    <row r="77" spans="1:5">
      <c r="A77" s="78" t="s">
        <v>63</v>
      </c>
      <c r="B77" s="78">
        <v>16</v>
      </c>
      <c r="C77" s="78" t="str">
        <f t="shared" si="0"/>
        <v>20-24|16</v>
      </c>
      <c r="D77" s="78">
        <v>12</v>
      </c>
      <c r="E77" s="78" t="s">
        <v>52</v>
      </c>
    </row>
    <row r="78" spans="1:5">
      <c r="A78" s="78" t="s">
        <v>63</v>
      </c>
      <c r="B78" s="78">
        <v>17</v>
      </c>
      <c r="C78" s="78" t="str">
        <f t="shared" si="0"/>
        <v>20-24|17</v>
      </c>
      <c r="D78" s="78">
        <v>13</v>
      </c>
      <c r="E78" s="78" t="s">
        <v>53</v>
      </c>
    </row>
    <row r="79" spans="1:5">
      <c r="A79" s="78" t="s">
        <v>63</v>
      </c>
      <c r="B79" s="78">
        <v>18</v>
      </c>
      <c r="C79" s="78" t="str">
        <f t="shared" si="0"/>
        <v>20-24|18</v>
      </c>
      <c r="D79" s="78">
        <v>13</v>
      </c>
      <c r="E79" s="78" t="s">
        <v>53</v>
      </c>
    </row>
    <row r="80" spans="1:5">
      <c r="A80" s="78" t="s">
        <v>63</v>
      </c>
      <c r="B80" s="78">
        <v>19</v>
      </c>
      <c r="C80" s="78" t="str">
        <f t="shared" si="0"/>
        <v>20-24|19</v>
      </c>
      <c r="D80" s="78">
        <v>14</v>
      </c>
      <c r="E80" s="78" t="s">
        <v>54</v>
      </c>
    </row>
    <row r="81" spans="1:5">
      <c r="A81" s="78" t="s">
        <v>63</v>
      </c>
      <c r="B81" s="78">
        <v>20</v>
      </c>
      <c r="C81" s="78" t="str">
        <f t="shared" si="0"/>
        <v>20-24|20</v>
      </c>
      <c r="D81" s="78">
        <v>14</v>
      </c>
      <c r="E81" s="78" t="s">
        <v>54</v>
      </c>
    </row>
    <row r="82" spans="1:5">
      <c r="A82" s="78" t="s">
        <v>63</v>
      </c>
      <c r="B82" s="78">
        <v>21</v>
      </c>
      <c r="C82" s="78" t="str">
        <f t="shared" si="0"/>
        <v>20-24|21</v>
      </c>
      <c r="D82" s="78">
        <v>15</v>
      </c>
      <c r="E82" s="78" t="s">
        <v>55</v>
      </c>
    </row>
    <row r="83" spans="1:5">
      <c r="A83" s="78" t="s">
        <v>63</v>
      </c>
      <c r="B83" s="78">
        <v>22</v>
      </c>
      <c r="C83" s="78" t="str">
        <f t="shared" si="0"/>
        <v>20-24|22</v>
      </c>
      <c r="D83" s="78">
        <v>16</v>
      </c>
      <c r="E83" s="78" t="s">
        <v>56</v>
      </c>
    </row>
    <row r="84" spans="1:5">
      <c r="A84" s="78" t="s">
        <v>63</v>
      </c>
      <c r="B84" s="78">
        <v>23</v>
      </c>
      <c r="C84" s="78" t="str">
        <f t="shared" si="0"/>
        <v>20-24|23</v>
      </c>
      <c r="D84" s="78">
        <v>17</v>
      </c>
      <c r="E84" s="78" t="s">
        <v>57</v>
      </c>
    </row>
    <row r="85" spans="1:5">
      <c r="A85" s="78" t="s">
        <v>63</v>
      </c>
      <c r="B85" s="78">
        <v>24</v>
      </c>
      <c r="C85" s="78" t="str">
        <f t="shared" si="0"/>
        <v>20-24|24</v>
      </c>
      <c r="D85" s="78">
        <v>18</v>
      </c>
      <c r="E85" s="78" t="s">
        <v>58</v>
      </c>
    </row>
    <row r="86" spans="1:5">
      <c r="A86" s="78" t="s">
        <v>63</v>
      </c>
      <c r="B86" s="78">
        <v>25</v>
      </c>
      <c r="C86" s="78" t="str">
        <f t="shared" si="0"/>
        <v>20-24|25</v>
      </c>
      <c r="D86" s="78">
        <v>19</v>
      </c>
      <c r="E86" s="78" t="s">
        <v>59</v>
      </c>
    </row>
    <row r="87" spans="1:5">
      <c r="A87" s="78" t="s">
        <v>63</v>
      </c>
      <c r="B87" s="78">
        <v>26</v>
      </c>
      <c r="C87" s="78" t="str">
        <f t="shared" si="0"/>
        <v>20-24|26</v>
      </c>
      <c r="D87" s="78">
        <v>19</v>
      </c>
      <c r="E87" s="78" t="s">
        <v>59</v>
      </c>
    </row>
    <row r="89" spans="1:5">
      <c r="A89" t="s">
        <v>64</v>
      </c>
      <c r="B89" s="78">
        <v>0</v>
      </c>
      <c r="C89" s="78" t="str">
        <f t="shared" si="0"/>
        <v>25-29|0</v>
      </c>
      <c r="D89" s="78">
        <v>1</v>
      </c>
      <c r="E89" s="78" t="s">
        <v>41</v>
      </c>
    </row>
    <row r="90" spans="1:5">
      <c r="A90" s="78" t="s">
        <v>64</v>
      </c>
      <c r="B90" s="78">
        <v>1</v>
      </c>
      <c r="C90" s="78" t="str">
        <f t="shared" si="0"/>
        <v>25-29|1</v>
      </c>
      <c r="D90" s="78">
        <v>2</v>
      </c>
      <c r="E90" s="78" t="s">
        <v>42</v>
      </c>
    </row>
    <row r="91" spans="1:5">
      <c r="A91" s="78" t="s">
        <v>64</v>
      </c>
      <c r="B91" s="78">
        <v>2</v>
      </c>
      <c r="C91" s="78" t="str">
        <f t="shared" si="0"/>
        <v>25-29|2</v>
      </c>
      <c r="D91" s="78">
        <v>3</v>
      </c>
      <c r="E91" s="78" t="s">
        <v>43</v>
      </c>
    </row>
    <row r="92" spans="1:5">
      <c r="A92" s="78" t="s">
        <v>64</v>
      </c>
      <c r="B92" s="78">
        <v>3</v>
      </c>
      <c r="C92" s="78" t="str">
        <f t="shared" si="0"/>
        <v>25-29|3</v>
      </c>
      <c r="D92" s="78">
        <v>4</v>
      </c>
      <c r="E92" s="78" t="s">
        <v>44</v>
      </c>
    </row>
    <row r="93" spans="1:5">
      <c r="A93" s="78" t="s">
        <v>64</v>
      </c>
      <c r="B93" s="78">
        <v>4</v>
      </c>
      <c r="C93" s="78" t="str">
        <f t="shared" si="0"/>
        <v>25-29|4</v>
      </c>
      <c r="D93" s="78">
        <v>5</v>
      </c>
      <c r="E93" s="78" t="s">
        <v>45</v>
      </c>
    </row>
    <row r="94" spans="1:5">
      <c r="A94" s="78" t="s">
        <v>64</v>
      </c>
      <c r="B94" s="78">
        <v>5</v>
      </c>
      <c r="C94" s="78" t="str">
        <f t="shared" si="0"/>
        <v>25-29|5</v>
      </c>
      <c r="D94" s="78">
        <v>5</v>
      </c>
      <c r="E94" s="78" t="s">
        <v>45</v>
      </c>
    </row>
    <row r="95" spans="1:5">
      <c r="A95" s="78" t="s">
        <v>64</v>
      </c>
      <c r="B95" s="78">
        <v>6</v>
      </c>
      <c r="C95" s="78" t="str">
        <f t="shared" si="0"/>
        <v>25-29|6</v>
      </c>
      <c r="D95" s="78">
        <v>6</v>
      </c>
      <c r="E95" s="78" t="s">
        <v>46</v>
      </c>
    </row>
    <row r="96" spans="1:5">
      <c r="A96" s="78" t="s">
        <v>64</v>
      </c>
      <c r="B96" s="78">
        <v>7</v>
      </c>
      <c r="C96" s="78" t="str">
        <f t="shared" si="0"/>
        <v>25-29|7</v>
      </c>
      <c r="D96" s="78">
        <v>6</v>
      </c>
      <c r="E96" s="78" t="s">
        <v>46</v>
      </c>
    </row>
    <row r="97" spans="1:5">
      <c r="A97" s="78" t="s">
        <v>64</v>
      </c>
      <c r="B97" s="78">
        <v>8</v>
      </c>
      <c r="C97" s="78" t="str">
        <f t="shared" si="0"/>
        <v>25-29|8</v>
      </c>
      <c r="D97" s="78">
        <v>7</v>
      </c>
      <c r="E97" s="78" t="s">
        <v>47</v>
      </c>
    </row>
    <row r="98" spans="1:5">
      <c r="A98" s="78" t="s">
        <v>64</v>
      </c>
      <c r="B98" s="78">
        <v>9</v>
      </c>
      <c r="C98" s="78" t="str">
        <f t="shared" ref="C98:C161" si="1">A98&amp;"|"&amp;B98</f>
        <v>25-29|9</v>
      </c>
      <c r="D98" s="78">
        <v>8</v>
      </c>
      <c r="E98" s="78" t="s">
        <v>48</v>
      </c>
    </row>
    <row r="99" spans="1:5">
      <c r="A99" s="78" t="s">
        <v>64</v>
      </c>
      <c r="B99" s="78">
        <v>10</v>
      </c>
      <c r="C99" s="78" t="str">
        <f t="shared" si="1"/>
        <v>25-29|10</v>
      </c>
      <c r="D99" s="78">
        <v>8</v>
      </c>
      <c r="E99" s="78" t="s">
        <v>48</v>
      </c>
    </row>
    <row r="100" spans="1:5">
      <c r="A100" s="78" t="s">
        <v>64</v>
      </c>
      <c r="B100" s="78">
        <v>11</v>
      </c>
      <c r="C100" s="78" t="str">
        <f t="shared" si="1"/>
        <v>25-29|11</v>
      </c>
      <c r="D100" s="78">
        <v>9</v>
      </c>
      <c r="E100" s="78" t="s">
        <v>49</v>
      </c>
    </row>
    <row r="101" spans="1:5">
      <c r="A101" s="78" t="s">
        <v>64</v>
      </c>
      <c r="B101" s="78">
        <v>12</v>
      </c>
      <c r="C101" s="78" t="str">
        <f t="shared" si="1"/>
        <v>25-29|12</v>
      </c>
      <c r="D101" s="78">
        <v>9</v>
      </c>
      <c r="E101" s="78" t="s">
        <v>49</v>
      </c>
    </row>
    <row r="102" spans="1:5">
      <c r="A102" s="78" t="s">
        <v>64</v>
      </c>
      <c r="B102" s="78">
        <v>13</v>
      </c>
      <c r="C102" s="78" t="str">
        <f t="shared" si="1"/>
        <v>25-29|13</v>
      </c>
      <c r="D102" s="78">
        <v>10</v>
      </c>
      <c r="E102" s="78" t="s">
        <v>50</v>
      </c>
    </row>
    <row r="103" spans="1:5">
      <c r="A103" s="78" t="s">
        <v>64</v>
      </c>
      <c r="B103" s="78">
        <v>14</v>
      </c>
      <c r="C103" s="78" t="str">
        <f t="shared" si="1"/>
        <v>25-29|14</v>
      </c>
      <c r="D103" s="78">
        <v>11</v>
      </c>
      <c r="E103" s="78" t="s">
        <v>51</v>
      </c>
    </row>
    <row r="104" spans="1:5">
      <c r="A104" s="78" t="s">
        <v>64</v>
      </c>
      <c r="B104" s="78">
        <v>15</v>
      </c>
      <c r="C104" s="78" t="str">
        <f t="shared" si="1"/>
        <v>25-29|15</v>
      </c>
      <c r="D104" s="78">
        <v>11</v>
      </c>
      <c r="E104" s="78" t="s">
        <v>51</v>
      </c>
    </row>
    <row r="105" spans="1:5">
      <c r="A105" s="78" t="s">
        <v>64</v>
      </c>
      <c r="B105" s="78">
        <v>16</v>
      </c>
      <c r="C105" s="78" t="str">
        <f t="shared" si="1"/>
        <v>25-29|16</v>
      </c>
      <c r="D105" s="78">
        <v>12</v>
      </c>
      <c r="E105" s="78" t="s">
        <v>52</v>
      </c>
    </row>
    <row r="106" spans="1:5">
      <c r="A106" s="78" t="s">
        <v>64</v>
      </c>
      <c r="B106" s="78">
        <v>17</v>
      </c>
      <c r="C106" s="78" t="str">
        <f t="shared" si="1"/>
        <v>25-29|17</v>
      </c>
      <c r="D106" s="78">
        <v>12</v>
      </c>
      <c r="E106" s="78" t="s">
        <v>52</v>
      </c>
    </row>
    <row r="107" spans="1:5">
      <c r="A107" s="78" t="s">
        <v>64</v>
      </c>
      <c r="B107" s="78">
        <v>18</v>
      </c>
      <c r="C107" s="78" t="str">
        <f t="shared" si="1"/>
        <v>25-29|18</v>
      </c>
      <c r="D107" s="78">
        <v>13</v>
      </c>
      <c r="E107" s="78" t="s">
        <v>53</v>
      </c>
    </row>
    <row r="108" spans="1:5">
      <c r="A108" s="78" t="s">
        <v>64</v>
      </c>
      <c r="B108" s="78">
        <v>19</v>
      </c>
      <c r="C108" s="78" t="str">
        <f t="shared" si="1"/>
        <v>25-29|19</v>
      </c>
      <c r="D108" s="78">
        <v>14</v>
      </c>
      <c r="E108" s="78" t="s">
        <v>54</v>
      </c>
    </row>
    <row r="109" spans="1:5">
      <c r="A109" s="78" t="s">
        <v>64</v>
      </c>
      <c r="B109" s="78">
        <v>20</v>
      </c>
      <c r="C109" s="78" t="str">
        <f t="shared" si="1"/>
        <v>25-29|20</v>
      </c>
      <c r="D109" s="78">
        <v>14</v>
      </c>
      <c r="E109" s="78" t="s">
        <v>54</v>
      </c>
    </row>
    <row r="110" spans="1:5">
      <c r="A110" s="78" t="s">
        <v>64</v>
      </c>
      <c r="B110" s="78">
        <v>21</v>
      </c>
      <c r="C110" s="78" t="str">
        <f t="shared" si="1"/>
        <v>25-29|21</v>
      </c>
      <c r="D110" s="78">
        <v>15</v>
      </c>
      <c r="E110" s="78" t="s">
        <v>55</v>
      </c>
    </row>
    <row r="111" spans="1:5">
      <c r="A111" s="78" t="s">
        <v>64</v>
      </c>
      <c r="B111" s="78">
        <v>22</v>
      </c>
      <c r="C111" s="78" t="str">
        <f t="shared" si="1"/>
        <v>25-29|22</v>
      </c>
      <c r="D111" s="78">
        <v>16</v>
      </c>
      <c r="E111" s="78" t="s">
        <v>56</v>
      </c>
    </row>
    <row r="112" spans="1:5">
      <c r="A112" s="78" t="s">
        <v>64</v>
      </c>
      <c r="B112" s="78">
        <v>23</v>
      </c>
      <c r="C112" s="78" t="str">
        <f t="shared" si="1"/>
        <v>25-29|23</v>
      </c>
      <c r="D112" s="78">
        <v>17</v>
      </c>
      <c r="E112" s="78" t="s">
        <v>57</v>
      </c>
    </row>
    <row r="113" spans="1:5">
      <c r="A113" s="78" t="s">
        <v>64</v>
      </c>
      <c r="B113" s="78">
        <v>24</v>
      </c>
      <c r="C113" s="78" t="str">
        <f t="shared" si="1"/>
        <v>25-29|24</v>
      </c>
      <c r="D113" s="78">
        <v>18</v>
      </c>
      <c r="E113" s="78" t="s">
        <v>58</v>
      </c>
    </row>
    <row r="114" spans="1:5">
      <c r="A114" s="78" t="s">
        <v>64</v>
      </c>
      <c r="B114" s="78">
        <v>25</v>
      </c>
      <c r="C114" s="78" t="str">
        <f t="shared" si="1"/>
        <v>25-29|25</v>
      </c>
      <c r="D114" s="78">
        <v>19</v>
      </c>
      <c r="E114" s="78" t="s">
        <v>59</v>
      </c>
    </row>
    <row r="115" spans="1:5">
      <c r="A115" s="78" t="s">
        <v>64</v>
      </c>
      <c r="B115" s="78">
        <v>26</v>
      </c>
      <c r="C115" s="78" t="str">
        <f t="shared" si="1"/>
        <v>25-29|26</v>
      </c>
      <c r="D115" s="78">
        <v>19</v>
      </c>
      <c r="E115" s="78" t="s">
        <v>59</v>
      </c>
    </row>
    <row r="117" spans="1:5">
      <c r="A117" t="s">
        <v>65</v>
      </c>
      <c r="B117" s="78">
        <v>0</v>
      </c>
      <c r="C117" s="78" t="str">
        <f t="shared" si="1"/>
        <v>30-34|0</v>
      </c>
      <c r="D117" s="78">
        <v>1</v>
      </c>
      <c r="E117" s="78" t="s">
        <v>41</v>
      </c>
    </row>
    <row r="118" spans="1:5">
      <c r="A118" s="78" t="s">
        <v>65</v>
      </c>
      <c r="B118" s="78">
        <v>1</v>
      </c>
      <c r="C118" s="78" t="str">
        <f t="shared" si="1"/>
        <v>30-34|1</v>
      </c>
      <c r="D118" s="78">
        <v>2</v>
      </c>
      <c r="E118" s="78" t="s">
        <v>42</v>
      </c>
    </row>
    <row r="119" spans="1:5">
      <c r="A119" s="78" t="s">
        <v>65</v>
      </c>
      <c r="B119" s="78">
        <v>2</v>
      </c>
      <c r="C119" s="78" t="str">
        <f t="shared" si="1"/>
        <v>30-34|2</v>
      </c>
      <c r="D119" s="78">
        <v>3</v>
      </c>
      <c r="E119" s="78" t="s">
        <v>43</v>
      </c>
    </row>
    <row r="120" spans="1:5">
      <c r="A120" s="78" t="s">
        <v>65</v>
      </c>
      <c r="B120" s="78">
        <v>3</v>
      </c>
      <c r="C120" s="78" t="str">
        <f t="shared" si="1"/>
        <v>30-34|3</v>
      </c>
      <c r="D120" s="78">
        <v>4</v>
      </c>
      <c r="E120" s="78" t="s">
        <v>44</v>
      </c>
    </row>
    <row r="121" spans="1:5">
      <c r="A121" s="78" t="s">
        <v>65</v>
      </c>
      <c r="B121" s="78">
        <v>4</v>
      </c>
      <c r="C121" s="78" t="str">
        <f t="shared" si="1"/>
        <v>30-34|4</v>
      </c>
      <c r="D121" s="78">
        <v>5</v>
      </c>
      <c r="E121" s="78" t="s">
        <v>45</v>
      </c>
    </row>
    <row r="122" spans="1:5">
      <c r="A122" s="78" t="s">
        <v>65</v>
      </c>
      <c r="B122" s="78">
        <v>5</v>
      </c>
      <c r="C122" s="78" t="str">
        <f t="shared" si="1"/>
        <v>30-34|5</v>
      </c>
      <c r="D122" s="78">
        <v>5</v>
      </c>
      <c r="E122" s="78" t="s">
        <v>45</v>
      </c>
    </row>
    <row r="123" spans="1:5">
      <c r="A123" s="78" t="s">
        <v>65</v>
      </c>
      <c r="B123" s="78">
        <v>6</v>
      </c>
      <c r="C123" s="78" t="str">
        <f t="shared" si="1"/>
        <v>30-34|6</v>
      </c>
      <c r="D123" s="78">
        <v>6</v>
      </c>
      <c r="E123" s="78" t="s">
        <v>46</v>
      </c>
    </row>
    <row r="124" spans="1:5">
      <c r="A124" s="78" t="s">
        <v>65</v>
      </c>
      <c r="B124" s="78">
        <v>7</v>
      </c>
      <c r="C124" s="78" t="str">
        <f t="shared" si="1"/>
        <v>30-34|7</v>
      </c>
      <c r="D124" s="78">
        <v>6</v>
      </c>
      <c r="E124" s="78" t="s">
        <v>46</v>
      </c>
    </row>
    <row r="125" spans="1:5">
      <c r="A125" s="78" t="s">
        <v>65</v>
      </c>
      <c r="B125" s="78">
        <v>8</v>
      </c>
      <c r="C125" s="78" t="str">
        <f t="shared" si="1"/>
        <v>30-34|8</v>
      </c>
      <c r="D125" s="78">
        <v>7</v>
      </c>
      <c r="E125" s="78" t="s">
        <v>47</v>
      </c>
    </row>
    <row r="126" spans="1:5">
      <c r="A126" s="78" t="s">
        <v>65</v>
      </c>
      <c r="B126" s="78">
        <v>9</v>
      </c>
      <c r="C126" s="78" t="str">
        <f t="shared" si="1"/>
        <v>30-34|9</v>
      </c>
      <c r="D126" s="78">
        <v>8</v>
      </c>
      <c r="E126" s="78" t="s">
        <v>48</v>
      </c>
    </row>
    <row r="127" spans="1:5">
      <c r="A127" s="78" t="s">
        <v>65</v>
      </c>
      <c r="B127" s="78">
        <v>10</v>
      </c>
      <c r="C127" s="78" t="str">
        <f t="shared" si="1"/>
        <v>30-34|10</v>
      </c>
      <c r="D127" s="78">
        <v>8</v>
      </c>
      <c r="E127" s="78" t="s">
        <v>48</v>
      </c>
    </row>
    <row r="128" spans="1:5">
      <c r="A128" s="78" t="s">
        <v>65</v>
      </c>
      <c r="B128" s="78">
        <v>11</v>
      </c>
      <c r="C128" s="78" t="str">
        <f t="shared" si="1"/>
        <v>30-34|11</v>
      </c>
      <c r="D128" s="78">
        <v>9</v>
      </c>
      <c r="E128" s="78" t="s">
        <v>49</v>
      </c>
    </row>
    <row r="129" spans="1:5">
      <c r="A129" s="78" t="s">
        <v>65</v>
      </c>
      <c r="B129" s="78">
        <v>12</v>
      </c>
      <c r="C129" s="78" t="str">
        <f t="shared" si="1"/>
        <v>30-34|12</v>
      </c>
      <c r="D129" s="78">
        <v>9</v>
      </c>
      <c r="E129" s="78" t="s">
        <v>49</v>
      </c>
    </row>
    <row r="130" spans="1:5">
      <c r="A130" s="78" t="s">
        <v>65</v>
      </c>
      <c r="B130" s="78">
        <v>13</v>
      </c>
      <c r="C130" s="78" t="str">
        <f t="shared" si="1"/>
        <v>30-34|13</v>
      </c>
      <c r="D130" s="78">
        <v>10</v>
      </c>
      <c r="E130" s="78" t="s">
        <v>50</v>
      </c>
    </row>
    <row r="131" spans="1:5">
      <c r="A131" s="78" t="s">
        <v>65</v>
      </c>
      <c r="B131" s="78">
        <v>14</v>
      </c>
      <c r="C131" s="78" t="str">
        <f t="shared" si="1"/>
        <v>30-34|14</v>
      </c>
      <c r="D131" s="78">
        <v>11</v>
      </c>
      <c r="E131" s="78" t="s">
        <v>51</v>
      </c>
    </row>
    <row r="132" spans="1:5">
      <c r="A132" s="78" t="s">
        <v>65</v>
      </c>
      <c r="B132" s="78">
        <v>15</v>
      </c>
      <c r="C132" s="78" t="str">
        <f t="shared" si="1"/>
        <v>30-34|15</v>
      </c>
      <c r="D132" s="78">
        <v>11</v>
      </c>
      <c r="E132" s="78" t="s">
        <v>51</v>
      </c>
    </row>
    <row r="133" spans="1:5">
      <c r="A133" s="78" t="s">
        <v>65</v>
      </c>
      <c r="B133" s="78">
        <v>16</v>
      </c>
      <c r="C133" s="78" t="str">
        <f t="shared" si="1"/>
        <v>30-34|16</v>
      </c>
      <c r="D133" s="78">
        <v>12</v>
      </c>
      <c r="E133" s="78" t="s">
        <v>52</v>
      </c>
    </row>
    <row r="134" spans="1:5">
      <c r="A134" s="78" t="s">
        <v>65</v>
      </c>
      <c r="B134" s="78">
        <v>17</v>
      </c>
      <c r="C134" s="78" t="str">
        <f t="shared" si="1"/>
        <v>30-34|17</v>
      </c>
      <c r="D134" s="78">
        <v>12</v>
      </c>
      <c r="E134" s="78" t="s">
        <v>52</v>
      </c>
    </row>
    <row r="135" spans="1:5">
      <c r="A135" s="78" t="s">
        <v>65</v>
      </c>
      <c r="B135" s="78">
        <v>18</v>
      </c>
      <c r="C135" s="78" t="str">
        <f t="shared" si="1"/>
        <v>30-34|18</v>
      </c>
      <c r="D135" s="78">
        <v>13</v>
      </c>
      <c r="E135" s="78" t="s">
        <v>53</v>
      </c>
    </row>
    <row r="136" spans="1:5">
      <c r="A136" s="78" t="s">
        <v>65</v>
      </c>
      <c r="B136" s="78">
        <v>19</v>
      </c>
      <c r="C136" s="78" t="str">
        <f t="shared" si="1"/>
        <v>30-34|19</v>
      </c>
      <c r="D136" s="78">
        <v>14</v>
      </c>
      <c r="E136" s="78" t="s">
        <v>2107</v>
      </c>
    </row>
    <row r="137" spans="1:5">
      <c r="A137" s="78" t="s">
        <v>65</v>
      </c>
      <c r="B137" s="78">
        <v>20</v>
      </c>
      <c r="C137" s="78" t="str">
        <f t="shared" si="1"/>
        <v>30-34|20</v>
      </c>
      <c r="D137" s="78">
        <v>14</v>
      </c>
      <c r="E137" s="78" t="s">
        <v>54</v>
      </c>
    </row>
    <row r="138" spans="1:5">
      <c r="A138" s="78" t="s">
        <v>65</v>
      </c>
      <c r="B138" s="78">
        <v>21</v>
      </c>
      <c r="C138" s="78" t="str">
        <f t="shared" si="1"/>
        <v>30-34|21</v>
      </c>
      <c r="D138" s="78">
        <v>15</v>
      </c>
      <c r="E138" s="78" t="s">
        <v>55</v>
      </c>
    </row>
    <row r="139" spans="1:5">
      <c r="A139" s="78" t="s">
        <v>65</v>
      </c>
      <c r="B139" s="78">
        <v>22</v>
      </c>
      <c r="C139" s="78" t="str">
        <f t="shared" si="1"/>
        <v>30-34|22</v>
      </c>
      <c r="D139" s="78">
        <v>15</v>
      </c>
      <c r="E139" s="78" t="s">
        <v>55</v>
      </c>
    </row>
    <row r="140" spans="1:5">
      <c r="A140" s="78" t="s">
        <v>65</v>
      </c>
      <c r="B140" s="78">
        <v>23</v>
      </c>
      <c r="C140" s="78" t="str">
        <f t="shared" si="1"/>
        <v>30-34|23</v>
      </c>
      <c r="D140" s="78">
        <v>17</v>
      </c>
      <c r="E140" s="78" t="s">
        <v>57</v>
      </c>
    </row>
    <row r="141" spans="1:5">
      <c r="A141" s="78" t="s">
        <v>65</v>
      </c>
      <c r="B141" s="78">
        <v>24</v>
      </c>
      <c r="C141" s="78" t="str">
        <f t="shared" si="1"/>
        <v>30-34|24</v>
      </c>
      <c r="D141" s="78">
        <v>18</v>
      </c>
      <c r="E141" s="78" t="s">
        <v>58</v>
      </c>
    </row>
    <row r="142" spans="1:5">
      <c r="A142" s="78" t="s">
        <v>65</v>
      </c>
      <c r="B142" s="78">
        <v>25</v>
      </c>
      <c r="C142" s="78" t="str">
        <f t="shared" si="1"/>
        <v>30-34|25</v>
      </c>
      <c r="D142" s="78">
        <v>18</v>
      </c>
      <c r="E142" s="78" t="s">
        <v>59</v>
      </c>
    </row>
    <row r="143" spans="1:5">
      <c r="A143" s="78" t="s">
        <v>65</v>
      </c>
      <c r="B143" s="78">
        <v>26</v>
      </c>
      <c r="C143" s="78" t="str">
        <f t="shared" si="1"/>
        <v>30-34|26</v>
      </c>
      <c r="D143" s="78">
        <v>19</v>
      </c>
      <c r="E143" s="78" t="s">
        <v>59</v>
      </c>
    </row>
    <row r="145" spans="1:5">
      <c r="A145" t="s">
        <v>66</v>
      </c>
      <c r="B145" s="78">
        <v>0</v>
      </c>
      <c r="C145" s="78" t="str">
        <f t="shared" si="1"/>
        <v>35-44|0</v>
      </c>
      <c r="D145" s="78">
        <v>1</v>
      </c>
      <c r="E145" s="78" t="s">
        <v>41</v>
      </c>
    </row>
    <row r="146" spans="1:5">
      <c r="A146" s="78" t="s">
        <v>66</v>
      </c>
      <c r="B146" s="78">
        <v>1</v>
      </c>
      <c r="C146" s="78" t="str">
        <f t="shared" si="1"/>
        <v>35-44|1</v>
      </c>
      <c r="D146" s="78">
        <v>2</v>
      </c>
      <c r="E146" s="78" t="s">
        <v>42</v>
      </c>
    </row>
    <row r="147" spans="1:5">
      <c r="A147" s="78" t="s">
        <v>66</v>
      </c>
      <c r="B147" s="78">
        <v>2</v>
      </c>
      <c r="C147" s="78" t="str">
        <f t="shared" si="1"/>
        <v>35-44|2</v>
      </c>
      <c r="D147" s="78">
        <v>3</v>
      </c>
      <c r="E147" s="78" t="s">
        <v>43</v>
      </c>
    </row>
    <row r="148" spans="1:5">
      <c r="A148" s="78" t="s">
        <v>66</v>
      </c>
      <c r="B148" s="78">
        <v>3</v>
      </c>
      <c r="C148" s="78" t="str">
        <f t="shared" si="1"/>
        <v>35-44|3</v>
      </c>
      <c r="D148" s="78">
        <v>4</v>
      </c>
      <c r="E148" s="78" t="s">
        <v>44</v>
      </c>
    </row>
    <row r="149" spans="1:5">
      <c r="A149" s="78" t="s">
        <v>66</v>
      </c>
      <c r="B149" s="78">
        <v>4</v>
      </c>
      <c r="C149" s="78" t="str">
        <f t="shared" si="1"/>
        <v>35-44|4</v>
      </c>
      <c r="D149" s="78">
        <v>4</v>
      </c>
      <c r="E149" s="78" t="s">
        <v>44</v>
      </c>
    </row>
    <row r="150" spans="1:5">
      <c r="A150" s="78" t="s">
        <v>66</v>
      </c>
      <c r="B150" s="78">
        <v>5</v>
      </c>
      <c r="C150" s="78" t="str">
        <f t="shared" si="1"/>
        <v>35-44|5</v>
      </c>
      <c r="D150" s="78">
        <v>5</v>
      </c>
      <c r="E150" s="78" t="s">
        <v>45</v>
      </c>
    </row>
    <row r="151" spans="1:5">
      <c r="A151" s="78" t="s">
        <v>66</v>
      </c>
      <c r="B151" s="78">
        <v>6</v>
      </c>
      <c r="C151" s="78" t="str">
        <f t="shared" si="1"/>
        <v>35-44|6</v>
      </c>
      <c r="D151" s="78">
        <v>6</v>
      </c>
      <c r="E151" s="78" t="s">
        <v>46</v>
      </c>
    </row>
    <row r="152" spans="1:5">
      <c r="A152" s="78" t="s">
        <v>66</v>
      </c>
      <c r="B152" s="78">
        <v>7</v>
      </c>
      <c r="C152" s="78" t="str">
        <f t="shared" si="1"/>
        <v>35-44|7</v>
      </c>
      <c r="D152" s="78">
        <v>6</v>
      </c>
      <c r="E152" s="78" t="s">
        <v>46</v>
      </c>
    </row>
    <row r="153" spans="1:5">
      <c r="A153" s="78" t="s">
        <v>66</v>
      </c>
      <c r="B153" s="78">
        <v>8</v>
      </c>
      <c r="C153" s="78" t="str">
        <f t="shared" si="1"/>
        <v>35-44|8</v>
      </c>
      <c r="D153" s="78">
        <v>7</v>
      </c>
      <c r="E153" s="78" t="s">
        <v>47</v>
      </c>
    </row>
    <row r="154" spans="1:5">
      <c r="A154" s="78" t="s">
        <v>66</v>
      </c>
      <c r="B154" s="78">
        <v>9</v>
      </c>
      <c r="C154" s="78" t="str">
        <f t="shared" si="1"/>
        <v>35-44|9</v>
      </c>
      <c r="D154" s="78">
        <v>8</v>
      </c>
      <c r="E154" s="78" t="s">
        <v>48</v>
      </c>
    </row>
    <row r="155" spans="1:5">
      <c r="A155" s="78" t="s">
        <v>66</v>
      </c>
      <c r="B155" s="78">
        <v>10</v>
      </c>
      <c r="C155" s="78" t="str">
        <f t="shared" si="1"/>
        <v>35-44|10</v>
      </c>
      <c r="D155" s="78">
        <v>8</v>
      </c>
      <c r="E155" s="78" t="s">
        <v>48</v>
      </c>
    </row>
    <row r="156" spans="1:5">
      <c r="A156" s="78" t="s">
        <v>66</v>
      </c>
      <c r="B156" s="78">
        <v>11</v>
      </c>
      <c r="C156" s="78" t="str">
        <f t="shared" si="1"/>
        <v>35-44|11</v>
      </c>
      <c r="D156" s="78">
        <v>9</v>
      </c>
      <c r="E156" s="78" t="s">
        <v>49</v>
      </c>
    </row>
    <row r="157" spans="1:5">
      <c r="A157" s="78" t="s">
        <v>66</v>
      </c>
      <c r="B157" s="78">
        <v>12</v>
      </c>
      <c r="C157" s="78" t="str">
        <f t="shared" si="1"/>
        <v>35-44|12</v>
      </c>
      <c r="D157" s="78">
        <v>9</v>
      </c>
      <c r="E157" s="78" t="s">
        <v>49</v>
      </c>
    </row>
    <row r="158" spans="1:5">
      <c r="A158" s="78" t="s">
        <v>66</v>
      </c>
      <c r="B158" s="78">
        <v>13</v>
      </c>
      <c r="C158" s="78" t="str">
        <f t="shared" si="1"/>
        <v>35-44|13</v>
      </c>
      <c r="D158" s="78">
        <v>10</v>
      </c>
      <c r="E158" s="78" t="s">
        <v>50</v>
      </c>
    </row>
    <row r="159" spans="1:5">
      <c r="A159" s="78" t="s">
        <v>66</v>
      </c>
      <c r="B159" s="78">
        <v>14</v>
      </c>
      <c r="C159" s="78" t="str">
        <f t="shared" si="1"/>
        <v>35-44|14</v>
      </c>
      <c r="D159" s="78">
        <v>11</v>
      </c>
      <c r="E159" s="78" t="s">
        <v>51</v>
      </c>
    </row>
    <row r="160" spans="1:5">
      <c r="A160" s="78" t="s">
        <v>66</v>
      </c>
      <c r="B160" s="78">
        <v>15</v>
      </c>
      <c r="C160" s="78" t="str">
        <f t="shared" si="1"/>
        <v>35-44|15</v>
      </c>
      <c r="D160" s="78">
        <v>11</v>
      </c>
      <c r="E160" s="78" t="s">
        <v>51</v>
      </c>
    </row>
    <row r="161" spans="1:5">
      <c r="A161" s="78" t="s">
        <v>66</v>
      </c>
      <c r="B161" s="78">
        <v>16</v>
      </c>
      <c r="C161" s="78" t="str">
        <f t="shared" si="1"/>
        <v>35-44|16</v>
      </c>
      <c r="D161" s="78">
        <v>12</v>
      </c>
      <c r="E161" s="78" t="s">
        <v>52</v>
      </c>
    </row>
    <row r="162" spans="1:5">
      <c r="A162" s="78" t="s">
        <v>66</v>
      </c>
      <c r="B162" s="78">
        <v>17</v>
      </c>
      <c r="C162" s="78" t="str">
        <f t="shared" ref="C162:C225" si="2">A162&amp;"|"&amp;B162</f>
        <v>35-44|17</v>
      </c>
      <c r="D162" s="78">
        <v>12</v>
      </c>
      <c r="E162" s="78" t="s">
        <v>52</v>
      </c>
    </row>
    <row r="163" spans="1:5">
      <c r="A163" s="78" t="s">
        <v>66</v>
      </c>
      <c r="B163" s="78">
        <v>18</v>
      </c>
      <c r="C163" s="78" t="str">
        <f t="shared" si="2"/>
        <v>35-44|18</v>
      </c>
      <c r="D163" s="78">
        <v>13</v>
      </c>
      <c r="E163" s="78" t="s">
        <v>53</v>
      </c>
    </row>
    <row r="164" spans="1:5">
      <c r="A164" s="78" t="s">
        <v>66</v>
      </c>
      <c r="B164" s="78">
        <v>19</v>
      </c>
      <c r="C164" s="78" t="str">
        <f t="shared" si="2"/>
        <v>35-44|19</v>
      </c>
      <c r="D164" s="78">
        <v>14</v>
      </c>
      <c r="E164" s="78" t="s">
        <v>54</v>
      </c>
    </row>
    <row r="165" spans="1:5">
      <c r="A165" s="78" t="s">
        <v>66</v>
      </c>
      <c r="B165" s="78">
        <v>20</v>
      </c>
      <c r="C165" s="78" t="str">
        <f t="shared" si="2"/>
        <v>35-44|20</v>
      </c>
      <c r="D165" s="78">
        <v>14</v>
      </c>
      <c r="E165" s="78" t="s">
        <v>54</v>
      </c>
    </row>
    <row r="166" spans="1:5">
      <c r="A166" s="78" t="s">
        <v>66</v>
      </c>
      <c r="B166" s="78">
        <v>21</v>
      </c>
      <c r="C166" s="78" t="str">
        <f t="shared" si="2"/>
        <v>35-44|21</v>
      </c>
      <c r="D166" s="78">
        <v>15</v>
      </c>
      <c r="E166" s="78" t="s">
        <v>55</v>
      </c>
    </row>
    <row r="167" spans="1:5">
      <c r="A167" s="78" t="s">
        <v>66</v>
      </c>
      <c r="B167" s="78">
        <v>22</v>
      </c>
      <c r="C167" s="78" t="str">
        <f t="shared" si="2"/>
        <v>35-44|22</v>
      </c>
      <c r="D167" s="78">
        <v>15</v>
      </c>
      <c r="E167" s="78" t="s">
        <v>55</v>
      </c>
    </row>
    <row r="168" spans="1:5">
      <c r="A168" s="78" t="s">
        <v>66</v>
      </c>
      <c r="B168" s="78">
        <v>23</v>
      </c>
      <c r="C168" s="78" t="str">
        <f t="shared" si="2"/>
        <v>35-44|23</v>
      </c>
      <c r="D168" s="78">
        <v>16</v>
      </c>
      <c r="E168" s="78" t="s">
        <v>56</v>
      </c>
    </row>
    <row r="169" spans="1:5">
      <c r="A169" s="78" t="s">
        <v>66</v>
      </c>
      <c r="B169" s="78">
        <v>24</v>
      </c>
      <c r="C169" s="78" t="str">
        <f t="shared" si="2"/>
        <v>35-44|24</v>
      </c>
      <c r="D169" s="78">
        <v>18</v>
      </c>
      <c r="E169" s="78" t="s">
        <v>58</v>
      </c>
    </row>
    <row r="170" spans="1:5">
      <c r="A170" s="78" t="s">
        <v>66</v>
      </c>
      <c r="B170" s="78">
        <v>25</v>
      </c>
      <c r="C170" s="78" t="str">
        <f t="shared" si="2"/>
        <v>35-44|25</v>
      </c>
      <c r="D170" s="78">
        <v>18</v>
      </c>
      <c r="E170" s="78" t="s">
        <v>59</v>
      </c>
    </row>
    <row r="171" spans="1:5">
      <c r="A171" s="78" t="s">
        <v>66</v>
      </c>
      <c r="B171" s="78">
        <v>26</v>
      </c>
      <c r="C171" s="78" t="str">
        <f t="shared" si="2"/>
        <v>35-44|26</v>
      </c>
      <c r="D171" s="78">
        <v>19</v>
      </c>
      <c r="E171" s="78" t="s">
        <v>59</v>
      </c>
    </row>
    <row r="173" spans="1:5">
      <c r="A173" t="s">
        <v>67</v>
      </c>
      <c r="B173" s="78">
        <v>0</v>
      </c>
      <c r="C173" s="78" t="str">
        <f t="shared" si="2"/>
        <v>45-54|0</v>
      </c>
      <c r="D173" s="78">
        <v>1</v>
      </c>
      <c r="E173" s="78" t="s">
        <v>41</v>
      </c>
    </row>
    <row r="174" spans="1:5">
      <c r="A174" s="78" t="s">
        <v>67</v>
      </c>
      <c r="B174" s="78">
        <v>1</v>
      </c>
      <c r="C174" s="78" t="str">
        <f t="shared" si="2"/>
        <v>45-54|1</v>
      </c>
      <c r="D174" s="78">
        <v>1</v>
      </c>
      <c r="E174" s="78" t="s">
        <v>41</v>
      </c>
    </row>
    <row r="175" spans="1:5">
      <c r="A175" s="78" t="s">
        <v>67</v>
      </c>
      <c r="B175" s="78">
        <v>2</v>
      </c>
      <c r="C175" s="78" t="str">
        <f t="shared" si="2"/>
        <v>45-54|2</v>
      </c>
      <c r="D175" s="78">
        <v>2</v>
      </c>
      <c r="E175" s="78" t="s">
        <v>42</v>
      </c>
    </row>
    <row r="176" spans="1:5">
      <c r="A176" s="78" t="s">
        <v>67</v>
      </c>
      <c r="B176" s="78">
        <v>3</v>
      </c>
      <c r="C176" s="78" t="str">
        <f t="shared" si="2"/>
        <v>45-54|3</v>
      </c>
      <c r="D176" s="78">
        <v>3</v>
      </c>
      <c r="E176" s="78" t="s">
        <v>43</v>
      </c>
    </row>
    <row r="177" spans="1:5">
      <c r="A177" s="78" t="s">
        <v>67</v>
      </c>
      <c r="B177" s="78">
        <v>4</v>
      </c>
      <c r="C177" s="78" t="str">
        <f t="shared" si="2"/>
        <v>45-54|4</v>
      </c>
      <c r="D177" s="78">
        <v>4</v>
      </c>
      <c r="E177" s="78" t="s">
        <v>44</v>
      </c>
    </row>
    <row r="178" spans="1:5">
      <c r="A178" s="78" t="s">
        <v>67</v>
      </c>
      <c r="B178" s="78">
        <v>5</v>
      </c>
      <c r="C178" s="78" t="str">
        <f t="shared" si="2"/>
        <v>45-54|5</v>
      </c>
      <c r="D178" s="78">
        <v>5</v>
      </c>
      <c r="E178" s="78" t="s">
        <v>45</v>
      </c>
    </row>
    <row r="179" spans="1:5">
      <c r="A179" s="78" t="s">
        <v>67</v>
      </c>
      <c r="B179" s="78">
        <v>6</v>
      </c>
      <c r="C179" s="78" t="str">
        <f t="shared" si="2"/>
        <v>45-54|6</v>
      </c>
      <c r="D179" s="78">
        <v>5</v>
      </c>
      <c r="E179" s="78" t="s">
        <v>45</v>
      </c>
    </row>
    <row r="180" spans="1:5">
      <c r="A180" s="78" t="s">
        <v>67</v>
      </c>
      <c r="B180" s="78">
        <v>7</v>
      </c>
      <c r="C180" s="78" t="str">
        <f t="shared" si="2"/>
        <v>45-54|7</v>
      </c>
      <c r="D180" s="78">
        <v>6</v>
      </c>
      <c r="E180" s="78" t="s">
        <v>46</v>
      </c>
    </row>
    <row r="181" spans="1:5">
      <c r="A181" s="78" t="s">
        <v>67</v>
      </c>
      <c r="B181" s="78">
        <v>8</v>
      </c>
      <c r="C181" s="78" t="str">
        <f t="shared" si="2"/>
        <v>45-54|8</v>
      </c>
      <c r="D181" s="78">
        <v>6</v>
      </c>
      <c r="E181" s="78" t="s">
        <v>46</v>
      </c>
    </row>
    <row r="182" spans="1:5">
      <c r="A182" s="78" t="s">
        <v>67</v>
      </c>
      <c r="B182" s="78">
        <v>9</v>
      </c>
      <c r="C182" s="78" t="str">
        <f t="shared" si="2"/>
        <v>45-54|9</v>
      </c>
      <c r="D182" s="78">
        <v>7</v>
      </c>
      <c r="E182" s="78" t="s">
        <v>47</v>
      </c>
    </row>
    <row r="183" spans="1:5">
      <c r="A183" s="78" t="s">
        <v>67</v>
      </c>
      <c r="B183" s="78">
        <v>10</v>
      </c>
      <c r="C183" s="78" t="str">
        <f t="shared" si="2"/>
        <v>45-54|10</v>
      </c>
      <c r="D183" s="78">
        <v>8</v>
      </c>
      <c r="E183" s="78" t="s">
        <v>48</v>
      </c>
    </row>
    <row r="184" spans="1:5">
      <c r="A184" s="78" t="s">
        <v>67</v>
      </c>
      <c r="B184" s="78">
        <v>11</v>
      </c>
      <c r="C184" s="78" t="str">
        <f t="shared" si="2"/>
        <v>45-54|11</v>
      </c>
      <c r="D184" s="78">
        <v>8</v>
      </c>
      <c r="E184" s="78" t="s">
        <v>48</v>
      </c>
    </row>
    <row r="185" spans="1:5">
      <c r="A185" s="78" t="s">
        <v>67</v>
      </c>
      <c r="B185" s="78">
        <v>12</v>
      </c>
      <c r="C185" s="78" t="str">
        <f t="shared" si="2"/>
        <v>45-54|12</v>
      </c>
      <c r="D185" s="78">
        <v>9</v>
      </c>
      <c r="E185" s="78" t="s">
        <v>49</v>
      </c>
    </row>
    <row r="186" spans="1:5">
      <c r="A186" s="78" t="s">
        <v>67</v>
      </c>
      <c r="B186" s="78">
        <v>13</v>
      </c>
      <c r="C186" s="78" t="str">
        <f t="shared" si="2"/>
        <v>45-54|13</v>
      </c>
      <c r="D186" s="78">
        <v>9</v>
      </c>
      <c r="E186" s="78" t="s">
        <v>49</v>
      </c>
    </row>
    <row r="187" spans="1:5">
      <c r="A187" s="78" t="s">
        <v>67</v>
      </c>
      <c r="B187" s="78">
        <v>14</v>
      </c>
      <c r="C187" s="78" t="str">
        <f t="shared" si="2"/>
        <v>45-54|14</v>
      </c>
      <c r="D187" s="78">
        <v>10</v>
      </c>
      <c r="E187" s="78" t="s">
        <v>50</v>
      </c>
    </row>
    <row r="188" spans="1:5">
      <c r="A188" s="78" t="s">
        <v>67</v>
      </c>
      <c r="B188" s="78">
        <v>15</v>
      </c>
      <c r="C188" s="78" t="str">
        <f t="shared" si="2"/>
        <v>45-54|15</v>
      </c>
      <c r="D188" s="78">
        <v>10</v>
      </c>
      <c r="E188" s="78" t="s">
        <v>50</v>
      </c>
    </row>
    <row r="189" spans="1:5">
      <c r="A189" s="78" t="s">
        <v>67</v>
      </c>
      <c r="B189" s="78">
        <v>16</v>
      </c>
      <c r="C189" s="78" t="str">
        <f t="shared" si="2"/>
        <v>45-54|16</v>
      </c>
      <c r="D189" s="78">
        <v>11</v>
      </c>
      <c r="E189" s="78" t="s">
        <v>51</v>
      </c>
    </row>
    <row r="190" spans="1:5">
      <c r="A190" s="78" t="s">
        <v>67</v>
      </c>
      <c r="B190" s="78">
        <v>17</v>
      </c>
      <c r="C190" s="78" t="str">
        <f t="shared" si="2"/>
        <v>45-54|17</v>
      </c>
      <c r="D190" s="78">
        <v>11</v>
      </c>
      <c r="E190" s="78" t="s">
        <v>51</v>
      </c>
    </row>
    <row r="191" spans="1:5">
      <c r="A191" s="78" t="s">
        <v>67</v>
      </c>
      <c r="B191" s="78">
        <v>18</v>
      </c>
      <c r="C191" s="78" t="str">
        <f t="shared" si="2"/>
        <v>45-54|18</v>
      </c>
      <c r="D191" s="78">
        <v>12</v>
      </c>
      <c r="E191" s="78" t="s">
        <v>52</v>
      </c>
    </row>
    <row r="192" spans="1:5">
      <c r="A192" s="78" t="s">
        <v>67</v>
      </c>
      <c r="B192" s="78">
        <v>19</v>
      </c>
      <c r="C192" s="78" t="str">
        <f t="shared" si="2"/>
        <v>45-54|19</v>
      </c>
      <c r="D192" s="78">
        <v>13</v>
      </c>
      <c r="E192" s="78" t="s">
        <v>53</v>
      </c>
    </row>
    <row r="193" spans="1:5">
      <c r="A193" s="78" t="s">
        <v>67</v>
      </c>
      <c r="B193" s="78">
        <v>20</v>
      </c>
      <c r="C193" s="78" t="str">
        <f t="shared" si="2"/>
        <v>45-54|20</v>
      </c>
      <c r="D193" s="78">
        <v>13</v>
      </c>
      <c r="E193" s="78" t="s">
        <v>53</v>
      </c>
    </row>
    <row r="194" spans="1:5">
      <c r="A194" s="78" t="s">
        <v>67</v>
      </c>
      <c r="B194" s="78">
        <v>21</v>
      </c>
      <c r="C194" s="78" t="str">
        <f t="shared" si="2"/>
        <v>45-54|21</v>
      </c>
      <c r="D194" s="78">
        <v>14</v>
      </c>
      <c r="E194" s="78" t="s">
        <v>54</v>
      </c>
    </row>
    <row r="195" spans="1:5">
      <c r="A195" s="78" t="s">
        <v>67</v>
      </c>
      <c r="B195" s="78">
        <v>22</v>
      </c>
      <c r="C195" s="78" t="str">
        <f t="shared" si="2"/>
        <v>45-54|22</v>
      </c>
      <c r="D195" s="78">
        <v>14</v>
      </c>
      <c r="E195" s="78" t="s">
        <v>54</v>
      </c>
    </row>
    <row r="196" spans="1:5">
      <c r="A196" s="78" t="s">
        <v>67</v>
      </c>
      <c r="B196" s="78">
        <v>23</v>
      </c>
      <c r="C196" s="78" t="str">
        <f t="shared" si="2"/>
        <v>45-54|23</v>
      </c>
      <c r="D196" s="78">
        <v>15</v>
      </c>
      <c r="E196" s="78" t="s">
        <v>55</v>
      </c>
    </row>
    <row r="197" spans="1:5">
      <c r="A197" s="78" t="s">
        <v>67</v>
      </c>
      <c r="B197" s="78">
        <v>24</v>
      </c>
      <c r="C197" s="78" t="str">
        <f t="shared" si="2"/>
        <v>45-54|24</v>
      </c>
      <c r="D197" s="78">
        <v>16</v>
      </c>
      <c r="E197" s="78" t="s">
        <v>56</v>
      </c>
    </row>
    <row r="198" spans="1:5">
      <c r="A198" s="78" t="s">
        <v>67</v>
      </c>
      <c r="B198" s="78">
        <v>25</v>
      </c>
      <c r="C198" s="78" t="str">
        <f t="shared" si="2"/>
        <v>45-54|25</v>
      </c>
      <c r="D198" s="78">
        <v>17</v>
      </c>
      <c r="E198" s="78" t="s">
        <v>57</v>
      </c>
    </row>
    <row r="199" spans="1:5">
      <c r="A199" s="78" t="s">
        <v>67</v>
      </c>
      <c r="B199" s="78">
        <v>26</v>
      </c>
      <c r="C199" s="78" t="str">
        <f t="shared" si="2"/>
        <v>45-54|26</v>
      </c>
      <c r="D199" s="78">
        <v>19</v>
      </c>
      <c r="E199" s="78" t="s">
        <v>58</v>
      </c>
    </row>
    <row r="201" spans="1:5">
      <c r="A201" t="s">
        <v>68</v>
      </c>
      <c r="B201" s="78">
        <v>0</v>
      </c>
      <c r="C201" s="78" t="str">
        <f t="shared" si="2"/>
        <v>55-64|0</v>
      </c>
      <c r="D201" s="78">
        <v>1</v>
      </c>
      <c r="E201" s="78" t="s">
        <v>41</v>
      </c>
    </row>
    <row r="202" spans="1:5">
      <c r="A202" s="78" t="s">
        <v>68</v>
      </c>
      <c r="B202" s="78">
        <v>1</v>
      </c>
      <c r="C202" s="78" t="str">
        <f t="shared" si="2"/>
        <v>55-64|1</v>
      </c>
      <c r="D202" s="78">
        <v>1</v>
      </c>
      <c r="E202" s="78" t="s">
        <v>41</v>
      </c>
    </row>
    <row r="203" spans="1:5">
      <c r="A203" s="78" t="s">
        <v>68</v>
      </c>
      <c r="B203" s="78">
        <v>2</v>
      </c>
      <c r="C203" s="78" t="str">
        <f t="shared" si="2"/>
        <v>55-64|2</v>
      </c>
      <c r="D203" s="78">
        <v>2</v>
      </c>
      <c r="E203" s="78" t="s">
        <v>42</v>
      </c>
    </row>
    <row r="204" spans="1:5">
      <c r="A204" s="78" t="s">
        <v>68</v>
      </c>
      <c r="B204" s="78">
        <v>3</v>
      </c>
      <c r="C204" s="78" t="str">
        <f t="shared" si="2"/>
        <v>55-64|3</v>
      </c>
      <c r="D204" s="78">
        <v>3</v>
      </c>
      <c r="E204" s="78" t="s">
        <v>43</v>
      </c>
    </row>
    <row r="205" spans="1:5">
      <c r="A205" s="78" t="s">
        <v>68</v>
      </c>
      <c r="B205" s="78">
        <v>4</v>
      </c>
      <c r="C205" s="78" t="str">
        <f t="shared" si="2"/>
        <v>55-64|4</v>
      </c>
      <c r="D205" s="78">
        <v>4</v>
      </c>
      <c r="E205" s="78" t="s">
        <v>44</v>
      </c>
    </row>
    <row r="206" spans="1:5">
      <c r="A206" s="78" t="s">
        <v>68</v>
      </c>
      <c r="B206" s="78">
        <v>5</v>
      </c>
      <c r="C206" s="78" t="str">
        <f t="shared" si="2"/>
        <v>55-64|5</v>
      </c>
      <c r="D206" s="78">
        <v>4</v>
      </c>
      <c r="E206" s="78" t="s">
        <v>45</v>
      </c>
    </row>
    <row r="207" spans="1:5">
      <c r="A207" s="78" t="s">
        <v>68</v>
      </c>
      <c r="B207" s="78">
        <v>6</v>
      </c>
      <c r="C207" s="78" t="str">
        <f t="shared" si="2"/>
        <v>55-64|6</v>
      </c>
      <c r="D207" s="78">
        <v>5</v>
      </c>
      <c r="E207" s="78" t="s">
        <v>45</v>
      </c>
    </row>
    <row r="208" spans="1:5">
      <c r="A208" s="78" t="s">
        <v>68</v>
      </c>
      <c r="B208" s="78">
        <v>7</v>
      </c>
      <c r="C208" s="78" t="str">
        <f t="shared" si="2"/>
        <v>55-64|7</v>
      </c>
      <c r="D208" s="78">
        <v>6</v>
      </c>
      <c r="E208" s="78" t="s">
        <v>46</v>
      </c>
    </row>
    <row r="209" spans="1:5">
      <c r="A209" s="78" t="s">
        <v>68</v>
      </c>
      <c r="B209" s="78">
        <v>8</v>
      </c>
      <c r="C209" s="78" t="str">
        <f t="shared" si="2"/>
        <v>55-64|8</v>
      </c>
      <c r="D209" s="78">
        <v>6</v>
      </c>
      <c r="E209" s="78" t="s">
        <v>46</v>
      </c>
    </row>
    <row r="210" spans="1:5">
      <c r="A210" s="78" t="s">
        <v>68</v>
      </c>
      <c r="B210" s="78">
        <v>9</v>
      </c>
      <c r="C210" s="78" t="str">
        <f t="shared" si="2"/>
        <v>55-64|9</v>
      </c>
      <c r="D210" s="78">
        <v>7</v>
      </c>
      <c r="E210" s="78" t="s">
        <v>47</v>
      </c>
    </row>
    <row r="211" spans="1:5">
      <c r="A211" s="78" t="s">
        <v>68</v>
      </c>
      <c r="B211" s="78">
        <v>10</v>
      </c>
      <c r="C211" s="78" t="str">
        <f t="shared" si="2"/>
        <v>55-64|10</v>
      </c>
      <c r="D211" s="78">
        <v>8</v>
      </c>
      <c r="E211" s="78" t="s">
        <v>48</v>
      </c>
    </row>
    <row r="212" spans="1:5">
      <c r="A212" s="78" t="s">
        <v>68</v>
      </c>
      <c r="B212" s="78">
        <v>11</v>
      </c>
      <c r="C212" s="78" t="str">
        <f t="shared" si="2"/>
        <v>55-64|11</v>
      </c>
      <c r="D212" s="78">
        <v>8</v>
      </c>
      <c r="E212" s="78" t="s">
        <v>48</v>
      </c>
    </row>
    <row r="213" spans="1:5">
      <c r="A213" s="78" t="s">
        <v>68</v>
      </c>
      <c r="B213" s="78">
        <v>12</v>
      </c>
      <c r="C213" s="78" t="str">
        <f t="shared" si="2"/>
        <v>55-64|12</v>
      </c>
      <c r="D213" s="78">
        <v>9</v>
      </c>
      <c r="E213" s="78" t="s">
        <v>49</v>
      </c>
    </row>
    <row r="214" spans="1:5">
      <c r="A214" s="78" t="s">
        <v>68</v>
      </c>
      <c r="B214" s="78">
        <v>13</v>
      </c>
      <c r="C214" s="78" t="str">
        <f t="shared" si="2"/>
        <v>55-64|13</v>
      </c>
      <c r="D214" s="78">
        <v>9</v>
      </c>
      <c r="E214" s="78" t="s">
        <v>49</v>
      </c>
    </row>
    <row r="215" spans="1:5">
      <c r="A215" s="78" t="s">
        <v>68</v>
      </c>
      <c r="B215" s="78">
        <v>14</v>
      </c>
      <c r="C215" s="78" t="str">
        <f t="shared" si="2"/>
        <v>55-64|14</v>
      </c>
      <c r="D215" s="78">
        <v>10</v>
      </c>
      <c r="E215" s="78" t="s">
        <v>50</v>
      </c>
    </row>
    <row r="216" spans="1:5">
      <c r="A216" s="78" t="s">
        <v>68</v>
      </c>
      <c r="B216" s="78">
        <v>15</v>
      </c>
      <c r="C216" s="78" t="str">
        <f t="shared" si="2"/>
        <v>55-64|15</v>
      </c>
      <c r="D216" s="78">
        <v>10</v>
      </c>
      <c r="E216" s="78" t="s">
        <v>50</v>
      </c>
    </row>
    <row r="217" spans="1:5">
      <c r="A217" s="78" t="s">
        <v>68</v>
      </c>
      <c r="B217" s="78">
        <v>16</v>
      </c>
      <c r="C217" s="78" t="str">
        <f t="shared" si="2"/>
        <v>55-64|16</v>
      </c>
      <c r="D217" s="78">
        <v>11</v>
      </c>
      <c r="E217" s="78" t="s">
        <v>51</v>
      </c>
    </row>
    <row r="218" spans="1:5">
      <c r="A218" s="78" t="s">
        <v>68</v>
      </c>
      <c r="B218" s="78">
        <v>17</v>
      </c>
      <c r="C218" s="78" t="str">
        <f t="shared" si="2"/>
        <v>55-64|17</v>
      </c>
      <c r="D218" s="78">
        <v>11</v>
      </c>
      <c r="E218" s="78" t="s">
        <v>51</v>
      </c>
    </row>
    <row r="219" spans="1:5">
      <c r="A219" s="78" t="s">
        <v>68</v>
      </c>
      <c r="B219" s="78">
        <v>18</v>
      </c>
      <c r="C219" s="78" t="str">
        <f t="shared" si="2"/>
        <v>55-64|18</v>
      </c>
      <c r="D219" s="78">
        <v>12</v>
      </c>
      <c r="E219" s="78" t="s">
        <v>52</v>
      </c>
    </row>
    <row r="220" spans="1:5">
      <c r="A220" s="78" t="s">
        <v>68</v>
      </c>
      <c r="B220" s="78">
        <v>19</v>
      </c>
      <c r="C220" s="78" t="str">
        <f t="shared" si="2"/>
        <v>55-64|19</v>
      </c>
      <c r="D220" s="78">
        <v>12</v>
      </c>
      <c r="E220" s="78" t="s">
        <v>52</v>
      </c>
    </row>
    <row r="221" spans="1:5">
      <c r="A221" s="78" t="s">
        <v>68</v>
      </c>
      <c r="B221" s="78">
        <v>20</v>
      </c>
      <c r="C221" s="78" t="str">
        <f t="shared" si="2"/>
        <v>55-64|20</v>
      </c>
      <c r="D221" s="78">
        <v>13</v>
      </c>
      <c r="E221" s="78" t="s">
        <v>53</v>
      </c>
    </row>
    <row r="222" spans="1:5">
      <c r="A222" s="78" t="s">
        <v>68</v>
      </c>
      <c r="B222" s="78">
        <v>21</v>
      </c>
      <c r="C222" s="78" t="str">
        <f t="shared" si="2"/>
        <v>55-64|21</v>
      </c>
      <c r="D222" s="78">
        <v>13</v>
      </c>
      <c r="E222" s="78" t="s">
        <v>53</v>
      </c>
    </row>
    <row r="223" spans="1:5">
      <c r="A223" s="78" t="s">
        <v>68</v>
      </c>
      <c r="B223" s="78">
        <v>22</v>
      </c>
      <c r="C223" s="78" t="str">
        <f t="shared" si="2"/>
        <v>55-64|22</v>
      </c>
      <c r="D223" s="78">
        <v>14</v>
      </c>
      <c r="E223" s="78" t="s">
        <v>54</v>
      </c>
    </row>
    <row r="224" spans="1:5">
      <c r="A224" s="78" t="s">
        <v>68</v>
      </c>
      <c r="B224" s="78">
        <v>23</v>
      </c>
      <c r="C224" s="78" t="str">
        <f t="shared" si="2"/>
        <v>55-64|23</v>
      </c>
      <c r="D224" s="78">
        <v>15</v>
      </c>
      <c r="E224" s="78" t="s">
        <v>55</v>
      </c>
    </row>
    <row r="225" spans="1:5">
      <c r="A225" s="78" t="s">
        <v>68</v>
      </c>
      <c r="B225" s="78">
        <v>24</v>
      </c>
      <c r="C225" s="78" t="str">
        <f t="shared" si="2"/>
        <v>55-64|24</v>
      </c>
      <c r="D225" s="78">
        <v>16</v>
      </c>
      <c r="E225" s="78" t="s">
        <v>56</v>
      </c>
    </row>
    <row r="226" spans="1:5">
      <c r="A226" s="78" t="s">
        <v>68</v>
      </c>
      <c r="B226" s="78">
        <v>25</v>
      </c>
      <c r="C226" s="78" t="str">
        <f t="shared" ref="C226:C289" si="3">A226&amp;"|"&amp;B226</f>
        <v>55-64|25</v>
      </c>
      <c r="D226" s="78">
        <v>17</v>
      </c>
      <c r="E226" s="78" t="s">
        <v>57</v>
      </c>
    </row>
    <row r="227" spans="1:5">
      <c r="A227" s="78" t="s">
        <v>68</v>
      </c>
      <c r="B227" s="78">
        <v>26</v>
      </c>
      <c r="C227" s="78" t="str">
        <f t="shared" si="3"/>
        <v>55-64|26</v>
      </c>
      <c r="D227" s="78">
        <v>19</v>
      </c>
      <c r="E227" s="78" t="s">
        <v>59</v>
      </c>
    </row>
    <row r="229" spans="1:5">
      <c r="A229" t="s">
        <v>69</v>
      </c>
      <c r="B229" s="78">
        <v>0</v>
      </c>
      <c r="C229" s="78" t="str">
        <f t="shared" si="3"/>
        <v>65-69|0</v>
      </c>
      <c r="D229" s="78">
        <v>1</v>
      </c>
      <c r="E229" s="78" t="s">
        <v>41</v>
      </c>
    </row>
    <row r="230" spans="1:5">
      <c r="A230" s="78" t="s">
        <v>69</v>
      </c>
      <c r="B230" s="78">
        <v>1</v>
      </c>
      <c r="C230" s="78" t="str">
        <f t="shared" si="3"/>
        <v>65-69|1</v>
      </c>
      <c r="D230" s="78">
        <v>1</v>
      </c>
      <c r="E230" s="78" t="s">
        <v>41</v>
      </c>
    </row>
    <row r="231" spans="1:5">
      <c r="A231" s="78" t="s">
        <v>69</v>
      </c>
      <c r="B231" s="78">
        <v>2</v>
      </c>
      <c r="C231" s="78" t="str">
        <f t="shared" si="3"/>
        <v>65-69|2</v>
      </c>
      <c r="D231" s="78">
        <v>2</v>
      </c>
      <c r="E231" s="78" t="s">
        <v>42</v>
      </c>
    </row>
    <row r="232" spans="1:5">
      <c r="A232" s="78" t="s">
        <v>69</v>
      </c>
      <c r="B232" s="78">
        <v>3</v>
      </c>
      <c r="C232" s="78" t="str">
        <f t="shared" si="3"/>
        <v>65-69|3</v>
      </c>
      <c r="D232" s="78">
        <v>3</v>
      </c>
      <c r="E232" s="78" t="s">
        <v>43</v>
      </c>
    </row>
    <row r="233" spans="1:5">
      <c r="A233" s="78" t="s">
        <v>69</v>
      </c>
      <c r="B233" s="78">
        <v>4</v>
      </c>
      <c r="C233" s="78" t="str">
        <f t="shared" si="3"/>
        <v>65-69|4</v>
      </c>
      <c r="D233" s="78">
        <v>4</v>
      </c>
      <c r="E233" s="78" t="s">
        <v>44</v>
      </c>
    </row>
    <row r="234" spans="1:5">
      <c r="A234" s="78" t="s">
        <v>69</v>
      </c>
      <c r="B234" s="78">
        <v>5</v>
      </c>
      <c r="C234" s="78" t="str">
        <f t="shared" si="3"/>
        <v>65-69|5</v>
      </c>
      <c r="D234" s="78">
        <v>4</v>
      </c>
      <c r="E234" s="78" t="s">
        <v>45</v>
      </c>
    </row>
    <row r="235" spans="1:5">
      <c r="A235" s="78" t="s">
        <v>69</v>
      </c>
      <c r="B235" s="78">
        <v>6</v>
      </c>
      <c r="C235" s="78" t="str">
        <f t="shared" si="3"/>
        <v>65-69|6</v>
      </c>
      <c r="D235" s="78">
        <v>5</v>
      </c>
      <c r="E235" s="78" t="s">
        <v>45</v>
      </c>
    </row>
    <row r="236" spans="1:5">
      <c r="A236" s="78" t="s">
        <v>69</v>
      </c>
      <c r="B236" s="78">
        <v>7</v>
      </c>
      <c r="C236" s="78" t="str">
        <f t="shared" si="3"/>
        <v>65-69|7</v>
      </c>
      <c r="D236" s="78">
        <v>6</v>
      </c>
      <c r="E236" s="78" t="s">
        <v>46</v>
      </c>
    </row>
    <row r="237" spans="1:5">
      <c r="A237" s="78" t="s">
        <v>69</v>
      </c>
      <c r="B237" s="78">
        <v>8</v>
      </c>
      <c r="C237" s="78" t="str">
        <f t="shared" si="3"/>
        <v>65-69|8</v>
      </c>
      <c r="D237" s="78">
        <v>6</v>
      </c>
      <c r="E237" s="78" t="s">
        <v>46</v>
      </c>
    </row>
    <row r="238" spans="1:5">
      <c r="A238" s="78" t="s">
        <v>69</v>
      </c>
      <c r="B238" s="78">
        <v>9</v>
      </c>
      <c r="C238" s="78" t="str">
        <f t="shared" si="3"/>
        <v>65-69|9</v>
      </c>
      <c r="D238" s="78">
        <v>7</v>
      </c>
      <c r="E238" s="78" t="s">
        <v>47</v>
      </c>
    </row>
    <row r="239" spans="1:5">
      <c r="A239" s="78" t="s">
        <v>69</v>
      </c>
      <c r="B239" s="78">
        <v>10</v>
      </c>
      <c r="C239" s="78" t="str">
        <f t="shared" si="3"/>
        <v>65-69|10</v>
      </c>
      <c r="D239" s="78">
        <v>8</v>
      </c>
      <c r="E239" s="78" t="s">
        <v>48</v>
      </c>
    </row>
    <row r="240" spans="1:5">
      <c r="A240" s="78" t="s">
        <v>69</v>
      </c>
      <c r="B240" s="78">
        <v>11</v>
      </c>
      <c r="C240" s="78" t="str">
        <f t="shared" si="3"/>
        <v>65-69|11</v>
      </c>
      <c r="D240" s="78">
        <v>8</v>
      </c>
      <c r="E240" s="78" t="s">
        <v>48</v>
      </c>
    </row>
    <row r="241" spans="1:5">
      <c r="A241" s="78" t="s">
        <v>69</v>
      </c>
      <c r="B241" s="78">
        <v>12</v>
      </c>
      <c r="C241" s="78" t="str">
        <f t="shared" si="3"/>
        <v>65-69|12</v>
      </c>
      <c r="D241" s="78">
        <v>9</v>
      </c>
      <c r="E241" s="78" t="s">
        <v>49</v>
      </c>
    </row>
    <row r="242" spans="1:5">
      <c r="A242" s="78" t="s">
        <v>69</v>
      </c>
      <c r="B242" s="78">
        <v>13</v>
      </c>
      <c r="C242" s="78" t="str">
        <f t="shared" si="3"/>
        <v>65-69|13</v>
      </c>
      <c r="D242" s="78">
        <v>9</v>
      </c>
      <c r="E242" s="78" t="s">
        <v>49</v>
      </c>
    </row>
    <row r="243" spans="1:5">
      <c r="A243" s="78" t="s">
        <v>69</v>
      </c>
      <c r="B243" s="78">
        <v>14</v>
      </c>
      <c r="C243" s="78" t="str">
        <f t="shared" si="3"/>
        <v>65-69|14</v>
      </c>
      <c r="D243" s="78">
        <v>10</v>
      </c>
      <c r="E243" s="78" t="s">
        <v>50</v>
      </c>
    </row>
    <row r="244" spans="1:5">
      <c r="A244" s="78" t="s">
        <v>69</v>
      </c>
      <c r="B244" s="78">
        <v>15</v>
      </c>
      <c r="C244" s="78" t="str">
        <f t="shared" si="3"/>
        <v>65-69|15</v>
      </c>
      <c r="D244" s="78">
        <v>10</v>
      </c>
      <c r="E244" s="78" t="s">
        <v>50</v>
      </c>
    </row>
    <row r="245" spans="1:5">
      <c r="A245" s="78" t="s">
        <v>69</v>
      </c>
      <c r="B245" s="78">
        <v>16</v>
      </c>
      <c r="C245" s="78" t="str">
        <f t="shared" si="3"/>
        <v>65-69|16</v>
      </c>
      <c r="D245" s="78">
        <v>11</v>
      </c>
      <c r="E245" s="78" t="s">
        <v>51</v>
      </c>
    </row>
    <row r="246" spans="1:5">
      <c r="A246" s="78" t="s">
        <v>69</v>
      </c>
      <c r="B246" s="78">
        <v>17</v>
      </c>
      <c r="C246" s="78" t="str">
        <f t="shared" si="3"/>
        <v>65-69|17</v>
      </c>
      <c r="D246" s="78">
        <v>11</v>
      </c>
      <c r="E246" s="78" t="s">
        <v>51</v>
      </c>
    </row>
    <row r="247" spans="1:5">
      <c r="A247" s="78" t="s">
        <v>69</v>
      </c>
      <c r="B247" s="78">
        <v>18</v>
      </c>
      <c r="C247" s="78" t="str">
        <f t="shared" si="3"/>
        <v>65-69|18</v>
      </c>
      <c r="D247" s="78">
        <v>12</v>
      </c>
      <c r="E247" s="78" t="s">
        <v>52</v>
      </c>
    </row>
    <row r="248" spans="1:5">
      <c r="A248" s="78" t="s">
        <v>69</v>
      </c>
      <c r="B248" s="78">
        <v>19</v>
      </c>
      <c r="C248" s="78" t="str">
        <f t="shared" si="3"/>
        <v>65-69|19</v>
      </c>
      <c r="D248" s="78">
        <v>12</v>
      </c>
      <c r="E248" s="78" t="s">
        <v>52</v>
      </c>
    </row>
    <row r="249" spans="1:5">
      <c r="A249" s="78" t="s">
        <v>69</v>
      </c>
      <c r="B249" s="78">
        <v>20</v>
      </c>
      <c r="C249" s="78" t="str">
        <f t="shared" si="3"/>
        <v>65-69|20</v>
      </c>
      <c r="D249" s="78">
        <v>13</v>
      </c>
      <c r="E249" s="78" t="s">
        <v>53</v>
      </c>
    </row>
    <row r="250" spans="1:5">
      <c r="A250" s="78" t="s">
        <v>69</v>
      </c>
      <c r="B250" s="78">
        <v>21</v>
      </c>
      <c r="C250" s="78" t="str">
        <f t="shared" si="3"/>
        <v>65-69|21</v>
      </c>
      <c r="D250" s="78">
        <v>13</v>
      </c>
      <c r="E250" s="78" t="s">
        <v>53</v>
      </c>
    </row>
    <row r="251" spans="1:5">
      <c r="A251" s="78" t="s">
        <v>69</v>
      </c>
      <c r="B251" s="78">
        <v>22</v>
      </c>
      <c r="C251" s="78" t="str">
        <f t="shared" si="3"/>
        <v>65-69|22</v>
      </c>
      <c r="D251" s="78">
        <v>14</v>
      </c>
      <c r="E251" s="78" t="s">
        <v>54</v>
      </c>
    </row>
    <row r="252" spans="1:5">
      <c r="A252" s="78" t="s">
        <v>69</v>
      </c>
      <c r="B252" s="78">
        <v>23</v>
      </c>
      <c r="C252" s="78" t="str">
        <f t="shared" si="3"/>
        <v>65-69|23</v>
      </c>
      <c r="D252" s="78">
        <v>15</v>
      </c>
      <c r="E252" s="78" t="s">
        <v>55</v>
      </c>
    </row>
    <row r="253" spans="1:5">
      <c r="A253" s="78" t="s">
        <v>69</v>
      </c>
      <c r="B253" s="78">
        <v>24</v>
      </c>
      <c r="C253" s="78" t="str">
        <f t="shared" si="3"/>
        <v>65-69|24</v>
      </c>
      <c r="D253" s="78">
        <v>16</v>
      </c>
      <c r="E253" s="78" t="s">
        <v>56</v>
      </c>
    </row>
    <row r="254" spans="1:5">
      <c r="A254" s="78" t="s">
        <v>69</v>
      </c>
      <c r="B254" s="78">
        <v>25</v>
      </c>
      <c r="C254" s="78" t="str">
        <f t="shared" si="3"/>
        <v>65-69|25</v>
      </c>
      <c r="D254" s="78">
        <v>17</v>
      </c>
      <c r="E254" s="78" t="s">
        <v>57</v>
      </c>
    </row>
    <row r="255" spans="1:5">
      <c r="A255" s="78" t="s">
        <v>69</v>
      </c>
      <c r="B255" s="78">
        <v>26</v>
      </c>
      <c r="C255" s="78" t="str">
        <f t="shared" si="3"/>
        <v>65-69|26</v>
      </c>
      <c r="D255" s="78">
        <v>19</v>
      </c>
      <c r="E255" s="78" t="s">
        <v>59</v>
      </c>
    </row>
    <row r="257" spans="1:5">
      <c r="A257" t="s">
        <v>70</v>
      </c>
      <c r="B257" s="78">
        <v>0</v>
      </c>
      <c r="C257" s="78" t="str">
        <f t="shared" si="3"/>
        <v>70-74|0</v>
      </c>
      <c r="D257" s="78">
        <v>1</v>
      </c>
      <c r="E257" s="78" t="s">
        <v>41</v>
      </c>
    </row>
    <row r="258" spans="1:5">
      <c r="A258" s="78" t="s">
        <v>70</v>
      </c>
      <c r="B258" s="78">
        <v>1</v>
      </c>
      <c r="C258" s="78" t="str">
        <f t="shared" si="3"/>
        <v>70-74|1</v>
      </c>
      <c r="D258" s="78">
        <v>1</v>
      </c>
      <c r="E258" s="78" t="s">
        <v>41</v>
      </c>
    </row>
    <row r="259" spans="1:5">
      <c r="A259" s="78" t="s">
        <v>70</v>
      </c>
      <c r="B259" s="78">
        <v>2</v>
      </c>
      <c r="C259" s="78" t="str">
        <f t="shared" si="3"/>
        <v>70-74|2</v>
      </c>
      <c r="D259" s="78">
        <v>2</v>
      </c>
      <c r="E259" s="78" t="s">
        <v>42</v>
      </c>
    </row>
    <row r="260" spans="1:5">
      <c r="A260" s="78" t="s">
        <v>70</v>
      </c>
      <c r="B260" s="78">
        <v>3</v>
      </c>
      <c r="C260" s="78" t="str">
        <f t="shared" si="3"/>
        <v>70-74|3</v>
      </c>
      <c r="D260" s="78">
        <v>3</v>
      </c>
      <c r="E260" s="78" t="s">
        <v>43</v>
      </c>
    </row>
    <row r="261" spans="1:5">
      <c r="A261" s="78" t="s">
        <v>70</v>
      </c>
      <c r="B261" s="78">
        <v>4</v>
      </c>
      <c r="C261" s="78" t="str">
        <f t="shared" si="3"/>
        <v>70-74|4</v>
      </c>
      <c r="D261" s="78">
        <v>4</v>
      </c>
      <c r="E261" s="78" t="s">
        <v>44</v>
      </c>
    </row>
    <row r="262" spans="1:5">
      <c r="A262" s="78" t="s">
        <v>70</v>
      </c>
      <c r="B262" s="78">
        <v>5</v>
      </c>
      <c r="C262" s="78" t="str">
        <f t="shared" si="3"/>
        <v>70-74|5</v>
      </c>
      <c r="D262" s="78">
        <v>4</v>
      </c>
      <c r="E262" s="78" t="s">
        <v>45</v>
      </c>
    </row>
    <row r="263" spans="1:5">
      <c r="A263" s="78" t="s">
        <v>70</v>
      </c>
      <c r="B263" s="78">
        <v>6</v>
      </c>
      <c r="C263" s="78" t="str">
        <f t="shared" si="3"/>
        <v>70-74|6</v>
      </c>
      <c r="D263" s="78">
        <v>5</v>
      </c>
      <c r="E263" s="78" t="s">
        <v>45</v>
      </c>
    </row>
    <row r="264" spans="1:5">
      <c r="A264" s="78" t="s">
        <v>70</v>
      </c>
      <c r="B264" s="78">
        <v>7</v>
      </c>
      <c r="C264" s="78" t="str">
        <f t="shared" si="3"/>
        <v>70-74|7</v>
      </c>
      <c r="D264" s="78">
        <v>6</v>
      </c>
      <c r="E264" s="78" t="s">
        <v>46</v>
      </c>
    </row>
    <row r="265" spans="1:5">
      <c r="A265" s="78" t="s">
        <v>70</v>
      </c>
      <c r="B265" s="78">
        <v>8</v>
      </c>
      <c r="C265" s="78" t="str">
        <f t="shared" si="3"/>
        <v>70-74|8</v>
      </c>
      <c r="D265" s="78">
        <v>6</v>
      </c>
      <c r="E265" s="78" t="s">
        <v>46</v>
      </c>
    </row>
    <row r="266" spans="1:5">
      <c r="A266" s="78" t="s">
        <v>70</v>
      </c>
      <c r="B266" s="78">
        <v>9</v>
      </c>
      <c r="C266" s="78" t="str">
        <f t="shared" si="3"/>
        <v>70-74|9</v>
      </c>
      <c r="D266" s="78">
        <v>7</v>
      </c>
      <c r="E266" s="78" t="s">
        <v>47</v>
      </c>
    </row>
    <row r="267" spans="1:5">
      <c r="A267" s="78" t="s">
        <v>70</v>
      </c>
      <c r="B267" s="78">
        <v>10</v>
      </c>
      <c r="C267" s="78" t="str">
        <f t="shared" si="3"/>
        <v>70-74|10</v>
      </c>
      <c r="D267" s="78">
        <v>8</v>
      </c>
      <c r="E267" s="78" t="s">
        <v>48</v>
      </c>
    </row>
    <row r="268" spans="1:5">
      <c r="A268" s="78" t="s">
        <v>70</v>
      </c>
      <c r="B268" s="78">
        <v>11</v>
      </c>
      <c r="C268" s="78" t="str">
        <f t="shared" si="3"/>
        <v>70-74|11</v>
      </c>
      <c r="D268" s="78">
        <v>8</v>
      </c>
      <c r="E268" s="78" t="s">
        <v>48</v>
      </c>
    </row>
    <row r="269" spans="1:5">
      <c r="A269" s="78" t="s">
        <v>70</v>
      </c>
      <c r="B269" s="78">
        <v>12</v>
      </c>
      <c r="C269" s="78" t="str">
        <f t="shared" si="3"/>
        <v>70-74|12</v>
      </c>
      <c r="D269" s="78">
        <v>9</v>
      </c>
      <c r="E269" s="78" t="s">
        <v>49</v>
      </c>
    </row>
    <row r="270" spans="1:5">
      <c r="A270" s="78" t="s">
        <v>70</v>
      </c>
      <c r="B270" s="78">
        <v>13</v>
      </c>
      <c r="C270" s="78" t="str">
        <f t="shared" si="3"/>
        <v>70-74|13</v>
      </c>
      <c r="D270" s="78">
        <v>9</v>
      </c>
      <c r="E270" s="78" t="s">
        <v>49</v>
      </c>
    </row>
    <row r="271" spans="1:5">
      <c r="A271" s="78" t="s">
        <v>70</v>
      </c>
      <c r="B271" s="78">
        <v>14</v>
      </c>
      <c r="C271" s="78" t="str">
        <f t="shared" si="3"/>
        <v>70-74|14</v>
      </c>
      <c r="D271" s="78">
        <v>10</v>
      </c>
      <c r="E271" s="78" t="s">
        <v>50</v>
      </c>
    </row>
    <row r="272" spans="1:5">
      <c r="A272" s="78" t="s">
        <v>70</v>
      </c>
      <c r="B272" s="78">
        <v>15</v>
      </c>
      <c r="C272" s="78" t="str">
        <f t="shared" si="3"/>
        <v>70-74|15</v>
      </c>
      <c r="D272" s="78">
        <v>10</v>
      </c>
      <c r="E272" s="78" t="s">
        <v>50</v>
      </c>
    </row>
    <row r="273" spans="1:5">
      <c r="A273" s="78" t="s">
        <v>70</v>
      </c>
      <c r="B273" s="78">
        <v>16</v>
      </c>
      <c r="C273" s="78" t="str">
        <f t="shared" si="3"/>
        <v>70-74|16</v>
      </c>
      <c r="D273" s="78">
        <v>11</v>
      </c>
      <c r="E273" s="78" t="s">
        <v>51</v>
      </c>
    </row>
    <row r="274" spans="1:5">
      <c r="A274" s="78" t="s">
        <v>70</v>
      </c>
      <c r="B274" s="78">
        <v>17</v>
      </c>
      <c r="C274" s="78" t="str">
        <f t="shared" si="3"/>
        <v>70-74|17</v>
      </c>
      <c r="D274" s="78">
        <v>11</v>
      </c>
      <c r="E274" s="78" t="s">
        <v>51</v>
      </c>
    </row>
    <row r="275" spans="1:5">
      <c r="A275" s="78" t="s">
        <v>70</v>
      </c>
      <c r="B275" s="78">
        <v>18</v>
      </c>
      <c r="C275" s="78" t="str">
        <f t="shared" si="3"/>
        <v>70-74|18</v>
      </c>
      <c r="D275" s="78">
        <v>12</v>
      </c>
      <c r="E275" s="78" t="s">
        <v>52</v>
      </c>
    </row>
    <row r="276" spans="1:5">
      <c r="A276" s="78" t="s">
        <v>70</v>
      </c>
      <c r="B276" s="78">
        <v>19</v>
      </c>
      <c r="C276" s="78" t="str">
        <f t="shared" si="3"/>
        <v>70-74|19</v>
      </c>
      <c r="D276" s="78">
        <v>12</v>
      </c>
      <c r="E276" s="78" t="s">
        <v>52</v>
      </c>
    </row>
    <row r="277" spans="1:5">
      <c r="A277" s="78" t="s">
        <v>70</v>
      </c>
      <c r="B277" s="78">
        <v>20</v>
      </c>
      <c r="C277" s="78" t="str">
        <f t="shared" si="3"/>
        <v>70-74|20</v>
      </c>
      <c r="D277" s="78">
        <v>13</v>
      </c>
      <c r="E277" s="78" t="s">
        <v>53</v>
      </c>
    </row>
    <row r="278" spans="1:5">
      <c r="A278" s="78" t="s">
        <v>70</v>
      </c>
      <c r="B278" s="78">
        <v>21</v>
      </c>
      <c r="C278" s="78" t="str">
        <f t="shared" si="3"/>
        <v>70-74|21</v>
      </c>
      <c r="D278" s="78">
        <v>13</v>
      </c>
      <c r="E278" s="78" t="s">
        <v>54</v>
      </c>
    </row>
    <row r="279" spans="1:5">
      <c r="A279" s="78" t="s">
        <v>70</v>
      </c>
      <c r="B279" s="78">
        <v>22</v>
      </c>
      <c r="C279" s="78" t="str">
        <f t="shared" si="3"/>
        <v>70-74|22</v>
      </c>
      <c r="D279" s="78">
        <v>14</v>
      </c>
      <c r="E279" s="78" t="s">
        <v>2107</v>
      </c>
    </row>
    <row r="280" spans="1:5">
      <c r="A280" s="78" t="s">
        <v>70</v>
      </c>
      <c r="B280" s="78">
        <v>23</v>
      </c>
      <c r="C280" s="78" t="str">
        <f t="shared" si="3"/>
        <v>70-74|23</v>
      </c>
      <c r="D280" s="78">
        <v>15</v>
      </c>
      <c r="E280" s="78" t="s">
        <v>55</v>
      </c>
    </row>
    <row r="281" spans="1:5">
      <c r="A281" s="78" t="s">
        <v>70</v>
      </c>
      <c r="B281" s="78">
        <v>24</v>
      </c>
      <c r="C281" s="78" t="str">
        <f t="shared" si="3"/>
        <v>70-74|24</v>
      </c>
      <c r="D281" s="78">
        <v>16</v>
      </c>
      <c r="E281" s="78" t="s">
        <v>56</v>
      </c>
    </row>
    <row r="282" spans="1:5">
      <c r="A282" s="78" t="s">
        <v>70</v>
      </c>
      <c r="B282" s="78">
        <v>25</v>
      </c>
      <c r="C282" s="78" t="str">
        <f t="shared" si="3"/>
        <v>70-74|25</v>
      </c>
      <c r="D282" s="78">
        <v>17</v>
      </c>
      <c r="E282" s="78" t="s">
        <v>57</v>
      </c>
    </row>
    <row r="283" spans="1:5">
      <c r="A283" s="78" t="s">
        <v>70</v>
      </c>
      <c r="B283" s="78">
        <v>26</v>
      </c>
      <c r="C283" s="78" t="str">
        <f t="shared" si="3"/>
        <v>70-74|26</v>
      </c>
      <c r="D283" s="78">
        <v>19</v>
      </c>
      <c r="E283" s="78" t="s">
        <v>59</v>
      </c>
    </row>
    <row r="285" spans="1:5">
      <c r="A285" t="s">
        <v>71</v>
      </c>
      <c r="B285" s="78">
        <v>0</v>
      </c>
      <c r="C285" s="78" t="str">
        <f t="shared" si="3"/>
        <v>75-79|0</v>
      </c>
      <c r="D285" s="78">
        <v>1</v>
      </c>
      <c r="E285" s="78" t="s">
        <v>41</v>
      </c>
    </row>
    <row r="286" spans="1:5">
      <c r="A286" s="78" t="s">
        <v>71</v>
      </c>
      <c r="B286" s="78">
        <v>1</v>
      </c>
      <c r="C286" s="78" t="str">
        <f t="shared" si="3"/>
        <v>75-79|1</v>
      </c>
      <c r="D286" s="78">
        <v>2</v>
      </c>
      <c r="E286" s="78" t="s">
        <v>42</v>
      </c>
    </row>
    <row r="287" spans="1:5">
      <c r="A287" s="78" t="s">
        <v>71</v>
      </c>
      <c r="B287" s="78">
        <v>2</v>
      </c>
      <c r="C287" s="78" t="str">
        <f t="shared" si="3"/>
        <v>75-79|2</v>
      </c>
      <c r="D287" s="78">
        <v>3</v>
      </c>
      <c r="E287" s="78" t="s">
        <v>43</v>
      </c>
    </row>
    <row r="288" spans="1:5">
      <c r="A288" s="78" t="s">
        <v>71</v>
      </c>
      <c r="B288" s="78">
        <v>3</v>
      </c>
      <c r="C288" s="78" t="str">
        <f t="shared" si="3"/>
        <v>75-79|3</v>
      </c>
      <c r="D288" s="78">
        <v>4</v>
      </c>
      <c r="E288" s="78" t="s">
        <v>44</v>
      </c>
    </row>
    <row r="289" spans="1:5">
      <c r="A289" s="78" t="s">
        <v>71</v>
      </c>
      <c r="B289" s="78">
        <v>4</v>
      </c>
      <c r="C289" s="78" t="str">
        <f t="shared" si="3"/>
        <v>75-79|4</v>
      </c>
      <c r="D289" s="78">
        <v>5</v>
      </c>
      <c r="E289" s="78" t="s">
        <v>45</v>
      </c>
    </row>
    <row r="290" spans="1:5">
      <c r="A290" s="78" t="s">
        <v>71</v>
      </c>
      <c r="B290" s="78">
        <v>5</v>
      </c>
      <c r="C290" s="78" t="str">
        <f t="shared" ref="C290:C353" si="4">A290&amp;"|"&amp;B290</f>
        <v>75-79|5</v>
      </c>
      <c r="D290" s="78">
        <v>5</v>
      </c>
      <c r="E290" s="78" t="s">
        <v>45</v>
      </c>
    </row>
    <row r="291" spans="1:5">
      <c r="A291" s="78" t="s">
        <v>71</v>
      </c>
      <c r="B291" s="78">
        <v>6</v>
      </c>
      <c r="C291" s="78" t="str">
        <f t="shared" si="4"/>
        <v>75-79|6</v>
      </c>
      <c r="D291" s="78">
        <v>6</v>
      </c>
      <c r="E291" s="78" t="s">
        <v>46</v>
      </c>
    </row>
    <row r="292" spans="1:5">
      <c r="A292" s="78" t="s">
        <v>71</v>
      </c>
      <c r="B292" s="78">
        <v>7</v>
      </c>
      <c r="C292" s="78" t="str">
        <f t="shared" si="4"/>
        <v>75-79|7</v>
      </c>
      <c r="D292" s="78">
        <v>6</v>
      </c>
      <c r="E292" s="78" t="s">
        <v>46</v>
      </c>
    </row>
    <row r="293" spans="1:5">
      <c r="A293" s="78" t="s">
        <v>71</v>
      </c>
      <c r="B293" s="78">
        <v>8</v>
      </c>
      <c r="C293" s="78" t="str">
        <f t="shared" si="4"/>
        <v>75-79|8</v>
      </c>
      <c r="D293" s="78">
        <v>7</v>
      </c>
      <c r="E293" s="78" t="s">
        <v>47</v>
      </c>
    </row>
    <row r="294" spans="1:5">
      <c r="A294" s="78" t="s">
        <v>71</v>
      </c>
      <c r="B294" s="78">
        <v>9</v>
      </c>
      <c r="C294" s="78" t="str">
        <f t="shared" si="4"/>
        <v>75-79|9</v>
      </c>
      <c r="D294" s="78">
        <v>8</v>
      </c>
      <c r="E294" s="78" t="s">
        <v>48</v>
      </c>
    </row>
    <row r="295" spans="1:5">
      <c r="A295" s="78" t="s">
        <v>71</v>
      </c>
      <c r="B295" s="78">
        <v>10</v>
      </c>
      <c r="C295" s="78" t="str">
        <f t="shared" si="4"/>
        <v>75-79|10</v>
      </c>
      <c r="D295" s="78">
        <v>8</v>
      </c>
      <c r="E295" s="78" t="s">
        <v>48</v>
      </c>
    </row>
    <row r="296" spans="1:5">
      <c r="A296" s="78" t="s">
        <v>71</v>
      </c>
      <c r="B296" s="78">
        <v>11</v>
      </c>
      <c r="C296" s="78" t="str">
        <f t="shared" si="4"/>
        <v>75-79|11</v>
      </c>
      <c r="D296" s="78">
        <v>9</v>
      </c>
      <c r="E296" s="78" t="s">
        <v>49</v>
      </c>
    </row>
    <row r="297" spans="1:5">
      <c r="A297" s="78" t="s">
        <v>71</v>
      </c>
      <c r="B297" s="78">
        <v>12</v>
      </c>
      <c r="C297" s="78" t="str">
        <f t="shared" si="4"/>
        <v>75-79|12</v>
      </c>
      <c r="D297" s="78">
        <v>9</v>
      </c>
      <c r="E297" s="78" t="s">
        <v>49</v>
      </c>
    </row>
    <row r="298" spans="1:5">
      <c r="A298" s="78" t="s">
        <v>71</v>
      </c>
      <c r="B298" s="78">
        <v>13</v>
      </c>
      <c r="C298" s="78" t="str">
        <f t="shared" si="4"/>
        <v>75-79|13</v>
      </c>
      <c r="D298" s="78">
        <v>10</v>
      </c>
      <c r="E298" s="78" t="s">
        <v>50</v>
      </c>
    </row>
    <row r="299" spans="1:5">
      <c r="A299" s="78" t="s">
        <v>71</v>
      </c>
      <c r="B299" s="78">
        <v>14</v>
      </c>
      <c r="C299" s="78" t="str">
        <f t="shared" si="4"/>
        <v>75-79|14</v>
      </c>
      <c r="D299" s="78">
        <v>10</v>
      </c>
      <c r="E299" s="78" t="s">
        <v>50</v>
      </c>
    </row>
    <row r="300" spans="1:5">
      <c r="A300" s="78" t="s">
        <v>71</v>
      </c>
      <c r="B300" s="78">
        <v>15</v>
      </c>
      <c r="C300" s="78" t="str">
        <f t="shared" si="4"/>
        <v>75-79|15</v>
      </c>
      <c r="D300" s="78">
        <v>11</v>
      </c>
      <c r="E300" s="78" t="s">
        <v>51</v>
      </c>
    </row>
    <row r="301" spans="1:5">
      <c r="A301" s="78" t="s">
        <v>71</v>
      </c>
      <c r="B301" s="78">
        <v>16</v>
      </c>
      <c r="C301" s="78" t="str">
        <f t="shared" si="4"/>
        <v>75-79|16</v>
      </c>
      <c r="D301" s="78">
        <v>11</v>
      </c>
      <c r="E301" s="78" t="s">
        <v>51</v>
      </c>
    </row>
    <row r="302" spans="1:5">
      <c r="A302" s="78" t="s">
        <v>71</v>
      </c>
      <c r="B302" s="78">
        <v>17</v>
      </c>
      <c r="C302" s="78" t="str">
        <f t="shared" si="4"/>
        <v>75-79|17</v>
      </c>
      <c r="D302" s="78">
        <v>12</v>
      </c>
      <c r="E302" s="78" t="s">
        <v>52</v>
      </c>
    </row>
    <row r="303" spans="1:5">
      <c r="A303" s="78" t="s">
        <v>71</v>
      </c>
      <c r="B303" s="78">
        <v>18</v>
      </c>
      <c r="C303" s="78" t="str">
        <f t="shared" si="4"/>
        <v>75-79|18</v>
      </c>
      <c r="D303" s="78">
        <v>12</v>
      </c>
      <c r="E303" s="78" t="s">
        <v>52</v>
      </c>
    </row>
    <row r="304" spans="1:5">
      <c r="A304" s="78" t="s">
        <v>71</v>
      </c>
      <c r="B304" s="78">
        <v>19</v>
      </c>
      <c r="C304" s="78" t="str">
        <f t="shared" si="4"/>
        <v>75-79|19</v>
      </c>
      <c r="D304" s="78">
        <v>13</v>
      </c>
      <c r="E304" s="78" t="s">
        <v>53</v>
      </c>
    </row>
    <row r="305" spans="1:5">
      <c r="A305" s="78" t="s">
        <v>71</v>
      </c>
      <c r="B305" s="78">
        <v>20</v>
      </c>
      <c r="C305" s="78" t="str">
        <f t="shared" si="4"/>
        <v>75-79|20</v>
      </c>
      <c r="D305" s="78">
        <v>13</v>
      </c>
      <c r="E305" s="78" t="s">
        <v>53</v>
      </c>
    </row>
    <row r="306" spans="1:5">
      <c r="A306" s="78" t="s">
        <v>71</v>
      </c>
      <c r="B306" s="78">
        <v>21</v>
      </c>
      <c r="C306" s="78" t="str">
        <f t="shared" si="4"/>
        <v>75-79|21</v>
      </c>
      <c r="D306" s="78">
        <v>14</v>
      </c>
      <c r="E306" s="78" t="s">
        <v>54</v>
      </c>
    </row>
    <row r="307" spans="1:5">
      <c r="A307" s="78" t="s">
        <v>71</v>
      </c>
      <c r="B307" s="78">
        <v>22</v>
      </c>
      <c r="C307" s="78" t="str">
        <f t="shared" si="4"/>
        <v>75-79|22</v>
      </c>
      <c r="D307" s="78">
        <v>14</v>
      </c>
      <c r="E307" s="78" t="s">
        <v>54</v>
      </c>
    </row>
    <row r="308" spans="1:5">
      <c r="A308" s="78" t="s">
        <v>71</v>
      </c>
      <c r="B308" s="78">
        <v>23</v>
      </c>
      <c r="C308" s="78" t="str">
        <f t="shared" si="4"/>
        <v>75-79|23</v>
      </c>
      <c r="D308" s="78">
        <v>15</v>
      </c>
      <c r="E308" s="78" t="s">
        <v>55</v>
      </c>
    </row>
    <row r="309" spans="1:5">
      <c r="A309" s="78" t="s">
        <v>71</v>
      </c>
      <c r="B309" s="78">
        <v>24</v>
      </c>
      <c r="C309" s="78" t="str">
        <f t="shared" si="4"/>
        <v>75-79|24</v>
      </c>
      <c r="D309" s="78">
        <v>16</v>
      </c>
      <c r="E309" s="78" t="s">
        <v>56</v>
      </c>
    </row>
    <row r="310" spans="1:5">
      <c r="A310" s="78" t="s">
        <v>71</v>
      </c>
      <c r="B310" s="78">
        <v>25</v>
      </c>
      <c r="C310" s="78" t="str">
        <f t="shared" si="4"/>
        <v>75-79|25</v>
      </c>
      <c r="D310" s="78">
        <v>17</v>
      </c>
      <c r="E310" s="78" t="s">
        <v>57</v>
      </c>
    </row>
    <row r="311" spans="1:5">
      <c r="A311" s="78" t="s">
        <v>71</v>
      </c>
      <c r="B311" s="78">
        <v>26</v>
      </c>
      <c r="C311" s="78" t="str">
        <f t="shared" si="4"/>
        <v>75-79|26</v>
      </c>
      <c r="D311" s="78">
        <v>19</v>
      </c>
      <c r="E311" s="78" t="s">
        <v>59</v>
      </c>
    </row>
    <row r="313" spans="1:5">
      <c r="A313" t="s">
        <v>72</v>
      </c>
      <c r="B313" s="78">
        <v>0</v>
      </c>
      <c r="C313" s="78" t="str">
        <f t="shared" si="4"/>
        <v>80-84|0</v>
      </c>
      <c r="D313" s="78">
        <v>1</v>
      </c>
      <c r="E313" s="78" t="s">
        <v>41</v>
      </c>
    </row>
    <row r="314" spans="1:5">
      <c r="A314" s="78" t="s">
        <v>72</v>
      </c>
      <c r="B314" s="78">
        <v>1</v>
      </c>
      <c r="C314" s="78" t="str">
        <f t="shared" si="4"/>
        <v>80-84|1</v>
      </c>
      <c r="D314" s="78">
        <v>2</v>
      </c>
      <c r="E314" s="78" t="s">
        <v>42</v>
      </c>
    </row>
    <row r="315" spans="1:5">
      <c r="A315" s="78" t="s">
        <v>72</v>
      </c>
      <c r="B315" s="78">
        <v>2</v>
      </c>
      <c r="C315" s="78" t="str">
        <f t="shared" si="4"/>
        <v>80-84|2</v>
      </c>
      <c r="D315" s="78">
        <v>3</v>
      </c>
      <c r="E315" s="78" t="s">
        <v>43</v>
      </c>
    </row>
    <row r="316" spans="1:5">
      <c r="A316" s="78" t="s">
        <v>72</v>
      </c>
      <c r="B316" s="78">
        <v>3</v>
      </c>
      <c r="C316" s="78" t="str">
        <f t="shared" si="4"/>
        <v>80-84|3</v>
      </c>
      <c r="D316" s="78">
        <v>4</v>
      </c>
      <c r="E316" s="78" t="s">
        <v>44</v>
      </c>
    </row>
    <row r="317" spans="1:5">
      <c r="A317" s="78" t="s">
        <v>72</v>
      </c>
      <c r="B317" s="78">
        <v>4</v>
      </c>
      <c r="C317" s="78" t="str">
        <f t="shared" si="4"/>
        <v>80-84|4</v>
      </c>
      <c r="D317" s="78">
        <v>5</v>
      </c>
      <c r="E317" s="78" t="s">
        <v>45</v>
      </c>
    </row>
    <row r="318" spans="1:5">
      <c r="A318" s="78" t="s">
        <v>72</v>
      </c>
      <c r="B318" s="78">
        <v>5</v>
      </c>
      <c r="C318" s="78" t="str">
        <f t="shared" si="4"/>
        <v>80-84|5</v>
      </c>
      <c r="D318" s="78">
        <v>6</v>
      </c>
      <c r="E318" s="78" t="s">
        <v>46</v>
      </c>
    </row>
    <row r="319" spans="1:5">
      <c r="A319" s="78" t="s">
        <v>72</v>
      </c>
      <c r="B319" s="78">
        <v>6</v>
      </c>
      <c r="C319" s="78" t="str">
        <f t="shared" si="4"/>
        <v>80-84|6</v>
      </c>
      <c r="D319" s="78">
        <v>6</v>
      </c>
      <c r="E319" s="78" t="s">
        <v>46</v>
      </c>
    </row>
    <row r="320" spans="1:5">
      <c r="A320" s="78" t="s">
        <v>72</v>
      </c>
      <c r="B320" s="78">
        <v>7</v>
      </c>
      <c r="C320" s="78" t="str">
        <f t="shared" si="4"/>
        <v>80-84|7</v>
      </c>
      <c r="D320" s="78">
        <v>7</v>
      </c>
      <c r="E320" s="78" t="s">
        <v>47</v>
      </c>
    </row>
    <row r="321" spans="1:5">
      <c r="A321" s="78" t="s">
        <v>72</v>
      </c>
      <c r="B321" s="78">
        <v>8</v>
      </c>
      <c r="C321" s="78" t="str">
        <f t="shared" si="4"/>
        <v>80-84|8</v>
      </c>
      <c r="D321" s="78">
        <v>8</v>
      </c>
      <c r="E321" s="78" t="s">
        <v>48</v>
      </c>
    </row>
    <row r="322" spans="1:5">
      <c r="A322" s="78" t="s">
        <v>72</v>
      </c>
      <c r="B322" s="78">
        <v>9</v>
      </c>
      <c r="C322" s="78" t="str">
        <f t="shared" si="4"/>
        <v>80-84|9</v>
      </c>
      <c r="D322" s="78">
        <v>8</v>
      </c>
      <c r="E322" s="78" t="s">
        <v>48</v>
      </c>
    </row>
    <row r="323" spans="1:5">
      <c r="A323" s="78" t="s">
        <v>72</v>
      </c>
      <c r="B323" s="78">
        <v>10</v>
      </c>
      <c r="C323" s="78" t="str">
        <f t="shared" si="4"/>
        <v>80-84|10</v>
      </c>
      <c r="D323" s="78">
        <v>9</v>
      </c>
      <c r="E323" s="78" t="s">
        <v>49</v>
      </c>
    </row>
    <row r="324" spans="1:5">
      <c r="A324" s="78" t="s">
        <v>72</v>
      </c>
      <c r="B324" s="78">
        <v>11</v>
      </c>
      <c r="C324" s="78" t="str">
        <f t="shared" si="4"/>
        <v>80-84|11</v>
      </c>
      <c r="D324" s="78">
        <v>9</v>
      </c>
      <c r="E324" s="78" t="s">
        <v>49</v>
      </c>
    </row>
    <row r="325" spans="1:5">
      <c r="A325" s="78" t="s">
        <v>72</v>
      </c>
      <c r="B325" s="78">
        <v>12</v>
      </c>
      <c r="C325" s="78" t="str">
        <f t="shared" si="4"/>
        <v>80-84|12</v>
      </c>
      <c r="D325" s="78">
        <v>10</v>
      </c>
      <c r="E325" s="78" t="s">
        <v>50</v>
      </c>
    </row>
    <row r="326" spans="1:5">
      <c r="A326" s="78" t="s">
        <v>72</v>
      </c>
      <c r="B326" s="78">
        <v>13</v>
      </c>
      <c r="C326" s="78" t="str">
        <f t="shared" si="4"/>
        <v>80-84|13</v>
      </c>
      <c r="D326" s="78">
        <v>10</v>
      </c>
      <c r="E326" s="78" t="s">
        <v>50</v>
      </c>
    </row>
    <row r="327" spans="1:5">
      <c r="A327" s="78" t="s">
        <v>72</v>
      </c>
      <c r="B327" s="78">
        <v>14</v>
      </c>
      <c r="C327" s="78" t="str">
        <f t="shared" si="4"/>
        <v>80-84|14</v>
      </c>
      <c r="D327" s="78">
        <v>11</v>
      </c>
      <c r="E327" s="78" t="s">
        <v>51</v>
      </c>
    </row>
    <row r="328" spans="1:5">
      <c r="A328" s="78" t="s">
        <v>72</v>
      </c>
      <c r="B328" s="78">
        <v>15</v>
      </c>
      <c r="C328" s="78" t="str">
        <f t="shared" si="4"/>
        <v>80-84|15</v>
      </c>
      <c r="D328" s="78">
        <v>11</v>
      </c>
      <c r="E328" s="78" t="s">
        <v>51</v>
      </c>
    </row>
    <row r="329" spans="1:5">
      <c r="A329" s="78" t="s">
        <v>72</v>
      </c>
      <c r="B329" s="78">
        <v>16</v>
      </c>
      <c r="C329" s="78" t="str">
        <f t="shared" si="4"/>
        <v>80-84|16</v>
      </c>
      <c r="D329" s="78">
        <v>12</v>
      </c>
      <c r="E329" s="78" t="s">
        <v>52</v>
      </c>
    </row>
    <row r="330" spans="1:5">
      <c r="A330" s="78" t="s">
        <v>72</v>
      </c>
      <c r="B330" s="78">
        <v>17</v>
      </c>
      <c r="C330" s="78" t="str">
        <f t="shared" si="4"/>
        <v>80-84|17</v>
      </c>
      <c r="D330" s="78">
        <v>12</v>
      </c>
      <c r="E330" s="78" t="s">
        <v>52</v>
      </c>
    </row>
    <row r="331" spans="1:5">
      <c r="A331" s="78" t="s">
        <v>72</v>
      </c>
      <c r="B331" s="78">
        <v>18</v>
      </c>
      <c r="C331" s="78" t="str">
        <f t="shared" si="4"/>
        <v>80-84|18</v>
      </c>
      <c r="D331" s="78">
        <v>13</v>
      </c>
      <c r="E331" s="78" t="s">
        <v>53</v>
      </c>
    </row>
    <row r="332" spans="1:5">
      <c r="A332" s="78" t="s">
        <v>72</v>
      </c>
      <c r="B332" s="78">
        <v>19</v>
      </c>
      <c r="C332" s="78" t="str">
        <f t="shared" si="4"/>
        <v>80-84|19</v>
      </c>
      <c r="D332" s="78">
        <v>13</v>
      </c>
      <c r="E332" s="78" t="s">
        <v>54</v>
      </c>
    </row>
    <row r="333" spans="1:5">
      <c r="A333" s="78" t="s">
        <v>72</v>
      </c>
      <c r="B333" s="78">
        <v>20</v>
      </c>
      <c r="C333" s="78" t="str">
        <f t="shared" si="4"/>
        <v>80-84|20</v>
      </c>
      <c r="D333" s="78">
        <v>14</v>
      </c>
      <c r="E333" s="78" t="s">
        <v>54</v>
      </c>
    </row>
    <row r="334" spans="1:5">
      <c r="A334" s="78" t="s">
        <v>72</v>
      </c>
      <c r="B334" s="78">
        <v>21</v>
      </c>
      <c r="C334" s="78" t="str">
        <f t="shared" si="4"/>
        <v>80-84|21</v>
      </c>
      <c r="D334" s="78">
        <v>14</v>
      </c>
      <c r="E334" s="78" t="s">
        <v>54</v>
      </c>
    </row>
    <row r="335" spans="1:5">
      <c r="A335" s="78" t="s">
        <v>72</v>
      </c>
      <c r="B335" s="78">
        <v>22</v>
      </c>
      <c r="C335" s="78" t="str">
        <f t="shared" si="4"/>
        <v>80-84|22</v>
      </c>
      <c r="D335" s="78">
        <v>15</v>
      </c>
      <c r="E335" s="78" t="s">
        <v>55</v>
      </c>
    </row>
    <row r="336" spans="1:5">
      <c r="A336" s="78" t="s">
        <v>72</v>
      </c>
      <c r="B336" s="78">
        <v>23</v>
      </c>
      <c r="C336" s="78" t="str">
        <f t="shared" si="4"/>
        <v>80-84|23</v>
      </c>
      <c r="D336" s="78">
        <v>16</v>
      </c>
      <c r="E336" s="78" t="s">
        <v>57</v>
      </c>
    </row>
    <row r="337" spans="1:5">
      <c r="A337" s="78" t="s">
        <v>72</v>
      </c>
      <c r="B337" s="78">
        <v>24</v>
      </c>
      <c r="C337" s="78" t="str">
        <f t="shared" si="4"/>
        <v>80-84|24</v>
      </c>
      <c r="D337" s="78">
        <v>17</v>
      </c>
      <c r="E337" s="78" t="s">
        <v>58</v>
      </c>
    </row>
    <row r="338" spans="1:5">
      <c r="A338" s="78" t="s">
        <v>72</v>
      </c>
      <c r="B338" s="78">
        <v>25</v>
      </c>
      <c r="C338" s="78" t="str">
        <f t="shared" si="4"/>
        <v>80-84|25</v>
      </c>
      <c r="D338" s="78">
        <v>18</v>
      </c>
      <c r="E338" s="78" t="s">
        <v>59</v>
      </c>
    </row>
    <row r="339" spans="1:5">
      <c r="A339" s="78" t="s">
        <v>72</v>
      </c>
      <c r="B339" s="78">
        <v>26</v>
      </c>
      <c r="C339" s="78" t="str">
        <f t="shared" si="4"/>
        <v>80-84|26</v>
      </c>
      <c r="D339" s="78">
        <v>19</v>
      </c>
      <c r="E339" s="78" t="s">
        <v>59</v>
      </c>
    </row>
    <row r="341" spans="1:5">
      <c r="A341" t="s">
        <v>73</v>
      </c>
      <c r="B341" s="78">
        <v>0</v>
      </c>
      <c r="C341" s="78" t="str">
        <f t="shared" si="4"/>
        <v>85-90|0</v>
      </c>
      <c r="D341" s="271">
        <v>1</v>
      </c>
      <c r="E341" s="271" t="s">
        <v>41</v>
      </c>
    </row>
    <row r="342" spans="1:5">
      <c r="A342" s="78" t="s">
        <v>73</v>
      </c>
      <c r="B342" s="78">
        <v>1</v>
      </c>
      <c r="C342" s="78" t="str">
        <f t="shared" si="4"/>
        <v>85-90|1</v>
      </c>
      <c r="D342" s="271">
        <v>3</v>
      </c>
      <c r="E342" s="271" t="s">
        <v>43</v>
      </c>
    </row>
    <row r="343" spans="1:5">
      <c r="A343" s="78" t="s">
        <v>73</v>
      </c>
      <c r="B343" s="78">
        <v>2</v>
      </c>
      <c r="C343" s="78" t="str">
        <f t="shared" si="4"/>
        <v>85-90|2</v>
      </c>
      <c r="D343" s="271">
        <v>4</v>
      </c>
      <c r="E343" s="271" t="s">
        <v>44</v>
      </c>
    </row>
    <row r="344" spans="1:5">
      <c r="A344" s="78" t="s">
        <v>73</v>
      </c>
      <c r="B344" s="78">
        <v>3</v>
      </c>
      <c r="C344" s="78" t="str">
        <f t="shared" si="4"/>
        <v>85-90|3</v>
      </c>
      <c r="D344" s="271">
        <v>5</v>
      </c>
      <c r="E344" s="271" t="s">
        <v>45</v>
      </c>
    </row>
    <row r="345" spans="1:5">
      <c r="A345" s="78" t="s">
        <v>73</v>
      </c>
      <c r="B345" s="78">
        <v>4</v>
      </c>
      <c r="C345" s="78" t="str">
        <f t="shared" si="4"/>
        <v>85-90|4</v>
      </c>
      <c r="D345" s="271">
        <v>6</v>
      </c>
      <c r="E345" s="271" t="s">
        <v>46</v>
      </c>
    </row>
    <row r="346" spans="1:5">
      <c r="A346" s="78" t="s">
        <v>73</v>
      </c>
      <c r="B346" s="78">
        <v>5</v>
      </c>
      <c r="C346" s="78" t="str">
        <f t="shared" si="4"/>
        <v>85-90|5</v>
      </c>
      <c r="D346" s="271">
        <v>6</v>
      </c>
      <c r="E346" s="271" t="s">
        <v>46</v>
      </c>
    </row>
    <row r="347" spans="1:5">
      <c r="A347" s="78" t="s">
        <v>73</v>
      </c>
      <c r="B347" s="78">
        <v>6</v>
      </c>
      <c r="C347" s="78" t="str">
        <f t="shared" si="4"/>
        <v>85-90|6</v>
      </c>
      <c r="D347" s="271">
        <v>7</v>
      </c>
      <c r="E347" s="271" t="s">
        <v>47</v>
      </c>
    </row>
    <row r="348" spans="1:5">
      <c r="A348" s="78" t="s">
        <v>73</v>
      </c>
      <c r="B348" s="78">
        <v>7</v>
      </c>
      <c r="C348" s="78" t="str">
        <f t="shared" si="4"/>
        <v>85-90|7</v>
      </c>
      <c r="D348" s="271">
        <v>8</v>
      </c>
      <c r="E348" s="271" t="s">
        <v>48</v>
      </c>
    </row>
    <row r="349" spans="1:5">
      <c r="A349" s="78" t="s">
        <v>73</v>
      </c>
      <c r="B349" s="78">
        <v>8</v>
      </c>
      <c r="C349" s="78" t="str">
        <f t="shared" si="4"/>
        <v>85-90|8</v>
      </c>
      <c r="D349" s="271">
        <v>8</v>
      </c>
      <c r="E349" s="271" t="s">
        <v>48</v>
      </c>
    </row>
    <row r="350" spans="1:5">
      <c r="A350" s="78" t="s">
        <v>73</v>
      </c>
      <c r="B350" s="78">
        <v>9</v>
      </c>
      <c r="C350" s="78" t="str">
        <f t="shared" si="4"/>
        <v>85-90|9</v>
      </c>
      <c r="D350" s="271">
        <v>9</v>
      </c>
      <c r="E350" s="271" t="s">
        <v>49</v>
      </c>
    </row>
    <row r="351" spans="1:5">
      <c r="A351" s="78" t="s">
        <v>73</v>
      </c>
      <c r="B351" s="78">
        <v>10</v>
      </c>
      <c r="C351" s="78" t="str">
        <f t="shared" si="4"/>
        <v>85-90|10</v>
      </c>
      <c r="D351" s="271">
        <v>9</v>
      </c>
      <c r="E351" s="271" t="s">
        <v>49</v>
      </c>
    </row>
    <row r="352" spans="1:5">
      <c r="A352" s="78" t="s">
        <v>73</v>
      </c>
      <c r="B352" s="78">
        <v>11</v>
      </c>
      <c r="C352" s="78" t="str">
        <f t="shared" si="4"/>
        <v>85-90|11</v>
      </c>
      <c r="D352" s="271">
        <v>10</v>
      </c>
      <c r="E352" s="271" t="s">
        <v>50</v>
      </c>
    </row>
    <row r="353" spans="1:5">
      <c r="A353" s="78" t="s">
        <v>73</v>
      </c>
      <c r="B353" s="78">
        <v>12</v>
      </c>
      <c r="C353" s="78" t="str">
        <f t="shared" si="4"/>
        <v>85-90|12</v>
      </c>
      <c r="D353" s="271">
        <v>10</v>
      </c>
      <c r="E353" s="271" t="s">
        <v>50</v>
      </c>
    </row>
    <row r="354" spans="1:5">
      <c r="A354" s="78" t="s">
        <v>73</v>
      </c>
      <c r="B354" s="78">
        <v>13</v>
      </c>
      <c r="C354" s="78" t="str">
        <f t="shared" ref="C354:C367" si="5">A354&amp;"|"&amp;B354</f>
        <v>85-90|13</v>
      </c>
      <c r="D354" s="271">
        <v>11</v>
      </c>
      <c r="E354" s="271" t="s">
        <v>51</v>
      </c>
    </row>
    <row r="355" spans="1:5">
      <c r="A355" s="78" t="s">
        <v>73</v>
      </c>
      <c r="B355" s="78">
        <v>14</v>
      </c>
      <c r="C355" s="78" t="str">
        <f t="shared" si="5"/>
        <v>85-90|14</v>
      </c>
      <c r="D355" s="271">
        <v>11</v>
      </c>
      <c r="E355" s="271" t="s">
        <v>51</v>
      </c>
    </row>
    <row r="356" spans="1:5">
      <c r="A356" s="78" t="s">
        <v>73</v>
      </c>
      <c r="B356" s="78">
        <v>15</v>
      </c>
      <c r="C356" s="78" t="str">
        <f t="shared" si="5"/>
        <v>85-90|15</v>
      </c>
      <c r="D356" s="271">
        <v>12</v>
      </c>
      <c r="E356" s="271" t="s">
        <v>52</v>
      </c>
    </row>
    <row r="357" spans="1:5">
      <c r="A357" s="78" t="s">
        <v>73</v>
      </c>
      <c r="B357" s="78">
        <v>16</v>
      </c>
      <c r="C357" s="78" t="str">
        <f t="shared" si="5"/>
        <v>85-90|16</v>
      </c>
      <c r="D357" s="271">
        <v>12</v>
      </c>
      <c r="E357" s="271" t="s">
        <v>52</v>
      </c>
    </row>
    <row r="358" spans="1:5">
      <c r="A358" s="78" t="s">
        <v>73</v>
      </c>
      <c r="B358" s="78">
        <v>17</v>
      </c>
      <c r="C358" s="78" t="str">
        <f t="shared" si="5"/>
        <v>85-90|17</v>
      </c>
      <c r="D358" s="271">
        <v>13</v>
      </c>
      <c r="E358" s="271" t="s">
        <v>53</v>
      </c>
    </row>
    <row r="359" spans="1:5">
      <c r="A359" s="78" t="s">
        <v>73</v>
      </c>
      <c r="B359" s="78">
        <v>18</v>
      </c>
      <c r="C359" s="78" t="str">
        <f t="shared" si="5"/>
        <v>85-90|18</v>
      </c>
      <c r="D359" s="271">
        <v>13</v>
      </c>
      <c r="E359" s="271" t="s">
        <v>53</v>
      </c>
    </row>
    <row r="360" spans="1:5">
      <c r="A360" s="78" t="s">
        <v>73</v>
      </c>
      <c r="B360" s="78">
        <v>19</v>
      </c>
      <c r="C360" s="78" t="str">
        <f t="shared" si="5"/>
        <v>85-90|19</v>
      </c>
      <c r="D360" s="271">
        <v>14</v>
      </c>
      <c r="E360" s="271" t="s">
        <v>54</v>
      </c>
    </row>
    <row r="361" spans="1:5">
      <c r="A361" s="78" t="s">
        <v>73</v>
      </c>
      <c r="B361" s="78">
        <v>20</v>
      </c>
      <c r="C361" s="78" t="str">
        <f t="shared" si="5"/>
        <v>85-90|20</v>
      </c>
      <c r="D361" s="271">
        <v>14</v>
      </c>
      <c r="E361" s="271" t="s">
        <v>54</v>
      </c>
    </row>
    <row r="362" spans="1:5">
      <c r="A362" s="78" t="s">
        <v>73</v>
      </c>
      <c r="B362" s="78">
        <v>21</v>
      </c>
      <c r="C362" s="78" t="str">
        <f t="shared" si="5"/>
        <v>85-90|21</v>
      </c>
      <c r="D362" s="271">
        <v>15</v>
      </c>
      <c r="E362" s="271" t="s">
        <v>55</v>
      </c>
    </row>
    <row r="363" spans="1:5">
      <c r="A363" s="78" t="s">
        <v>73</v>
      </c>
      <c r="B363" s="78">
        <v>22</v>
      </c>
      <c r="C363" s="78" t="str">
        <f t="shared" si="5"/>
        <v>85-90|22</v>
      </c>
      <c r="D363" s="271">
        <v>15</v>
      </c>
      <c r="E363" s="271" t="s">
        <v>55</v>
      </c>
    </row>
    <row r="364" spans="1:5">
      <c r="A364" s="78" t="s">
        <v>73</v>
      </c>
      <c r="B364" s="78">
        <v>23</v>
      </c>
      <c r="C364" s="78" t="str">
        <f t="shared" si="5"/>
        <v>85-90|23</v>
      </c>
      <c r="D364" s="271">
        <v>16</v>
      </c>
      <c r="E364" s="271" t="s">
        <v>57</v>
      </c>
    </row>
    <row r="365" spans="1:5">
      <c r="A365" s="78" t="s">
        <v>73</v>
      </c>
      <c r="B365" s="78">
        <v>24</v>
      </c>
      <c r="C365" s="78" t="str">
        <f t="shared" si="5"/>
        <v>85-90|24</v>
      </c>
      <c r="D365" s="271">
        <v>17</v>
      </c>
      <c r="E365" s="271" t="s">
        <v>58</v>
      </c>
    </row>
    <row r="366" spans="1:5">
      <c r="A366" s="78" t="s">
        <v>73</v>
      </c>
      <c r="B366" s="78">
        <v>25</v>
      </c>
      <c r="C366" s="78" t="str">
        <f t="shared" si="5"/>
        <v>85-90|25</v>
      </c>
      <c r="D366" s="271">
        <v>18</v>
      </c>
      <c r="E366" s="271" t="s">
        <v>59</v>
      </c>
    </row>
    <row r="367" spans="1:5">
      <c r="A367" s="78" t="s">
        <v>73</v>
      </c>
      <c r="B367" s="78">
        <v>26</v>
      </c>
      <c r="C367" s="78" t="str">
        <f t="shared" si="5"/>
        <v>85-90|26</v>
      </c>
      <c r="D367" s="271">
        <v>19</v>
      </c>
      <c r="E367" s="271" t="s">
        <v>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J182"/>
  <sheetViews>
    <sheetView showGridLines="0" workbookViewId="0">
      <pane ySplit="6" topLeftCell="A22" activePane="bottomLeft" state="frozen"/>
      <selection pane="bottomLeft" activeCell="E29" sqref="E29"/>
    </sheetView>
  </sheetViews>
  <sheetFormatPr defaultColWidth="8.85546875" defaultRowHeight="15"/>
  <cols>
    <col min="1" max="1" width="8.85546875" style="69"/>
    <col min="2" max="2" width="10.140625" style="69" customWidth="1"/>
    <col min="3" max="3" width="8.85546875" style="79"/>
    <col min="4" max="4" width="11.140625" style="79" customWidth="1"/>
    <col min="5" max="5" width="9.42578125" style="79" bestFit="1" customWidth="1"/>
    <col min="6" max="6" width="8.85546875" style="79"/>
    <col min="7" max="7" width="9.7109375" style="79" customWidth="1"/>
    <col min="8" max="8" width="15.7109375" style="79" customWidth="1"/>
    <col min="9" max="9" width="2.7109375" style="79" customWidth="1"/>
    <col min="10" max="10" width="9.7109375" style="79" customWidth="1"/>
    <col min="11" max="11" width="11.140625" style="79" customWidth="1"/>
    <col min="12" max="12" width="12.7109375" style="79" customWidth="1"/>
    <col min="13" max="13" width="10.28515625" style="79" customWidth="1"/>
    <col min="14" max="14" width="17.140625" style="126" customWidth="1"/>
    <col min="15" max="15" width="10" style="79" customWidth="1"/>
    <col min="16" max="16" width="8.85546875" style="79"/>
    <col min="17" max="17" width="10.140625" style="69" customWidth="1"/>
    <col min="18" max="18" width="8.85546875" style="69"/>
    <col min="19" max="16384" width="8.85546875" style="79"/>
  </cols>
  <sheetData>
    <row r="1" spans="1:36" s="210" customFormat="1" ht="15" customHeight="1">
      <c r="A1" s="296"/>
      <c r="B1" s="297"/>
      <c r="C1" s="296"/>
      <c r="E1" s="756" t="s">
        <v>32</v>
      </c>
      <c r="F1" s="756"/>
      <c r="G1" s="756"/>
      <c r="H1" s="756"/>
      <c r="I1" s="756"/>
      <c r="J1" s="756"/>
      <c r="K1" s="756"/>
      <c r="L1" s="756"/>
      <c r="M1" s="756"/>
      <c r="N1" s="424"/>
      <c r="O1" s="296"/>
      <c r="P1" s="296"/>
      <c r="Q1" s="296" t="s">
        <v>2038</v>
      </c>
      <c r="R1" s="297" t="str">
        <f>IF(Home!$J$10="","",Home!$J$10)</f>
        <v/>
      </c>
      <c r="S1" s="296"/>
      <c r="T1" s="296"/>
      <c r="U1" s="296"/>
      <c r="V1" s="296"/>
      <c r="W1" s="296"/>
      <c r="X1" s="296"/>
      <c r="Y1" s="296"/>
      <c r="Z1" s="296"/>
      <c r="AA1" s="296"/>
      <c r="AB1" s="296"/>
      <c r="AC1" s="296"/>
      <c r="AD1" s="296"/>
      <c r="AE1" s="296"/>
      <c r="AF1" s="296"/>
      <c r="AG1" s="296"/>
      <c r="AH1" s="296"/>
    </row>
    <row r="2" spans="1:36" s="210" customFormat="1" ht="15" customHeight="1">
      <c r="A2" s="296"/>
      <c r="B2" s="297"/>
      <c r="C2" s="296"/>
      <c r="D2" s="424"/>
      <c r="E2" s="756"/>
      <c r="F2" s="756"/>
      <c r="G2" s="756"/>
      <c r="H2" s="756"/>
      <c r="I2" s="756"/>
      <c r="J2" s="756"/>
      <c r="K2" s="756"/>
      <c r="L2" s="756"/>
      <c r="M2" s="756"/>
      <c r="N2" s="424"/>
      <c r="O2" s="296"/>
      <c r="P2" s="296"/>
      <c r="Q2" s="296" t="s">
        <v>2039</v>
      </c>
      <c r="R2" s="297" t="str">
        <f>Home!$J$25</f>
        <v/>
      </c>
      <c r="S2" s="296"/>
      <c r="T2" s="296"/>
      <c r="U2" s="296"/>
      <c r="V2" s="296"/>
      <c r="W2" s="296"/>
      <c r="X2" s="296"/>
      <c r="Y2" s="296"/>
      <c r="Z2" s="296"/>
      <c r="AA2" s="296"/>
      <c r="AB2" s="296"/>
      <c r="AC2" s="296"/>
      <c r="AD2" s="296"/>
      <c r="AE2" s="296"/>
      <c r="AF2" s="296"/>
      <c r="AG2" s="296"/>
      <c r="AH2" s="296"/>
    </row>
    <row r="3" spans="1:36" s="210" customFormat="1" ht="15" customHeight="1">
      <c r="A3" s="296"/>
      <c r="B3" s="296"/>
      <c r="C3" s="296"/>
      <c r="D3" s="424"/>
      <c r="E3" s="756"/>
      <c r="F3" s="756"/>
      <c r="G3" s="756"/>
      <c r="H3" s="756"/>
      <c r="I3" s="756"/>
      <c r="J3" s="756"/>
      <c r="K3" s="756"/>
      <c r="L3" s="756"/>
      <c r="M3" s="756"/>
      <c r="N3" s="424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96"/>
      <c r="Z3" s="296"/>
      <c r="AA3" s="296"/>
      <c r="AB3" s="296"/>
      <c r="AC3" s="296"/>
      <c r="AD3" s="296"/>
      <c r="AE3" s="296"/>
      <c r="AF3" s="296"/>
      <c r="AG3" s="296"/>
      <c r="AH3" s="296"/>
    </row>
    <row r="4" spans="1:36" s="210" customFormat="1" ht="14.25" customHeight="1">
      <c r="A4" s="296"/>
      <c r="B4" s="296"/>
      <c r="C4" s="296"/>
      <c r="D4" s="424"/>
      <c r="E4" s="756"/>
      <c r="F4" s="756"/>
      <c r="G4" s="756"/>
      <c r="H4" s="756"/>
      <c r="I4" s="756"/>
      <c r="J4" s="756"/>
      <c r="K4" s="756"/>
      <c r="L4" s="756"/>
      <c r="M4" s="756"/>
      <c r="N4" s="424"/>
      <c r="O4" s="296"/>
      <c r="P4" s="296"/>
      <c r="Q4" s="296"/>
      <c r="R4" s="296"/>
      <c r="S4" s="296"/>
      <c r="T4" s="296"/>
      <c r="U4" s="296"/>
      <c r="V4" s="296"/>
      <c r="W4" s="296"/>
      <c r="X4" s="296"/>
      <c r="Y4" s="296"/>
      <c r="Z4" s="296"/>
      <c r="AA4" s="296"/>
      <c r="AB4" s="296"/>
      <c r="AC4" s="296"/>
      <c r="AD4" s="296"/>
      <c r="AE4" s="296"/>
      <c r="AF4" s="296"/>
      <c r="AG4" s="296"/>
      <c r="AH4" s="296"/>
    </row>
    <row r="5" spans="1:36">
      <c r="A5" s="298"/>
      <c r="B5" s="298"/>
      <c r="C5" s="299"/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300"/>
      <c r="O5" s="299"/>
      <c r="P5" s="299"/>
      <c r="Q5" s="298"/>
      <c r="R5" s="298"/>
      <c r="S5" s="299"/>
      <c r="T5" s="299"/>
      <c r="U5" s="299"/>
      <c r="V5" s="299"/>
      <c r="W5" s="299"/>
      <c r="X5" s="299"/>
      <c r="Y5" s="299"/>
      <c r="Z5" s="299"/>
      <c r="AA5" s="299"/>
      <c r="AB5" s="299"/>
      <c r="AC5" s="299"/>
      <c r="AD5" s="299"/>
      <c r="AE5" s="299"/>
      <c r="AF5" s="299"/>
      <c r="AG5" s="299"/>
      <c r="AH5" s="299"/>
    </row>
    <row r="6" spans="1:36">
      <c r="A6" s="298"/>
      <c r="B6" s="298"/>
      <c r="C6" s="299"/>
      <c r="D6" s="299"/>
      <c r="E6" s="299"/>
      <c r="F6" s="299"/>
      <c r="G6" s="299"/>
      <c r="H6" s="299"/>
      <c r="I6" s="299"/>
      <c r="J6" s="299"/>
      <c r="K6" s="299"/>
      <c r="L6" s="299"/>
      <c r="M6" s="299"/>
      <c r="N6" s="300"/>
      <c r="O6" s="299"/>
      <c r="P6" s="299"/>
      <c r="Q6" s="298"/>
      <c r="R6" s="298"/>
      <c r="S6" s="299"/>
      <c r="T6" s="299"/>
      <c r="U6" s="299"/>
      <c r="V6" s="299"/>
      <c r="W6" s="299"/>
      <c r="X6" s="299"/>
      <c r="Y6" s="299"/>
      <c r="Z6" s="299"/>
      <c r="AA6" s="299"/>
      <c r="AB6" s="299"/>
      <c r="AC6" s="299"/>
      <c r="AD6" s="299"/>
      <c r="AE6" s="299"/>
      <c r="AF6" s="299"/>
      <c r="AG6" s="299"/>
      <c r="AH6" s="299"/>
    </row>
    <row r="7" spans="1:36">
      <c r="A7" s="757"/>
      <c r="B7" s="757"/>
      <c r="C7" s="757"/>
      <c r="D7" s="757"/>
      <c r="E7" s="301"/>
      <c r="F7" s="301"/>
      <c r="G7" s="301"/>
      <c r="H7" s="301"/>
      <c r="I7" s="301"/>
      <c r="J7" s="327"/>
      <c r="K7" s="301"/>
      <c r="L7" s="301"/>
      <c r="M7" s="301"/>
      <c r="N7" s="565"/>
      <c r="O7" s="298"/>
      <c r="P7" s="298"/>
      <c r="Q7" s="298"/>
      <c r="R7" s="298"/>
      <c r="S7" s="298"/>
      <c r="T7" s="298"/>
      <c r="U7" s="298"/>
      <c r="V7" s="298"/>
      <c r="W7" s="298"/>
      <c r="X7" s="298"/>
      <c r="Y7" s="298"/>
      <c r="Z7" s="298"/>
      <c r="AA7" s="298"/>
      <c r="AB7" s="298"/>
      <c r="AC7" s="298"/>
      <c r="AD7" s="298"/>
      <c r="AE7" s="298"/>
      <c r="AF7" s="298"/>
      <c r="AG7" s="298"/>
      <c r="AH7" s="301"/>
      <c r="AI7" s="214"/>
      <c r="AJ7" s="214"/>
    </row>
    <row r="8" spans="1:36">
      <c r="A8" s="301"/>
      <c r="B8" s="301"/>
      <c r="C8" s="301"/>
      <c r="D8" s="301"/>
      <c r="E8" s="301"/>
      <c r="F8" s="301"/>
      <c r="G8" s="301"/>
      <c r="H8" s="301"/>
      <c r="I8" s="301"/>
      <c r="J8" s="327"/>
      <c r="K8" s="298"/>
      <c r="L8" s="298"/>
      <c r="M8" s="298"/>
      <c r="N8" s="569"/>
      <c r="O8" s="298"/>
      <c r="P8" s="298"/>
      <c r="Q8" s="298"/>
      <c r="R8" s="298"/>
      <c r="S8" s="298"/>
      <c r="T8" s="298"/>
      <c r="U8" s="298"/>
      <c r="V8" s="298"/>
      <c r="W8" s="298"/>
      <c r="X8" s="298"/>
      <c r="Y8" s="298"/>
      <c r="Z8" s="298"/>
      <c r="AA8" s="298"/>
      <c r="AB8" s="298"/>
      <c r="AC8" s="298"/>
      <c r="AD8" s="298"/>
      <c r="AE8" s="298"/>
      <c r="AF8" s="298"/>
      <c r="AG8" s="298"/>
      <c r="AH8" s="301"/>
      <c r="AI8" s="214"/>
      <c r="AJ8" s="214"/>
    </row>
    <row r="9" spans="1:36">
      <c r="A9" s="301"/>
      <c r="B9" s="301"/>
      <c r="C9" s="301"/>
      <c r="D9" s="303"/>
      <c r="E9" s="298" t="str">
        <f>Home!J25</f>
        <v/>
      </c>
      <c r="F9" s="338" t="e">
        <f>VLOOKUP(E9,A:B,2,0)</f>
        <v>#N/A</v>
      </c>
      <c r="G9" s="304"/>
      <c r="H9" s="304"/>
      <c r="I9" s="304"/>
      <c r="J9" s="327"/>
      <c r="K9" s="327"/>
      <c r="L9" s="327"/>
      <c r="M9" s="327"/>
      <c r="N9" s="432"/>
      <c r="O9" s="298"/>
      <c r="P9" s="298"/>
      <c r="Q9" s="298"/>
      <c r="R9" s="298"/>
      <c r="S9" s="298"/>
      <c r="T9" s="298"/>
      <c r="U9" s="298"/>
      <c r="V9" s="298"/>
      <c r="W9" s="298"/>
      <c r="X9" s="298"/>
      <c r="Y9" s="298"/>
      <c r="Z9" s="298"/>
      <c r="AA9" s="298"/>
      <c r="AB9" s="298"/>
      <c r="AC9" s="298"/>
      <c r="AD9" s="298"/>
      <c r="AE9" s="298"/>
      <c r="AF9" s="298"/>
      <c r="AG9" s="298"/>
      <c r="AH9" s="301"/>
      <c r="AI9" s="214"/>
      <c r="AJ9" s="214"/>
    </row>
    <row r="10" spans="1:36" ht="23.25">
      <c r="A10" s="306"/>
      <c r="B10" s="306"/>
      <c r="C10" s="425"/>
      <c r="D10" s="426"/>
      <c r="E10" s="746" t="s">
        <v>29</v>
      </c>
      <c r="F10" s="747"/>
      <c r="G10" s="747"/>
      <c r="H10" s="747"/>
      <c r="I10" s="747"/>
      <c r="J10" s="747"/>
      <c r="K10" s="747"/>
      <c r="L10" s="747"/>
      <c r="M10" s="755"/>
      <c r="N10" s="561"/>
      <c r="O10" s="298"/>
      <c r="P10" s="298"/>
      <c r="Q10" s="298"/>
      <c r="R10" s="298" t="e">
        <f>VLOOKUP(E9,Q11:R104,2,0)</f>
        <v>#N/A</v>
      </c>
      <c r="S10" s="302"/>
      <c r="T10" s="302"/>
      <c r="U10" s="302"/>
      <c r="V10" s="298"/>
      <c r="W10" s="298"/>
      <c r="X10" s="298"/>
      <c r="Y10" s="298"/>
      <c r="Z10" s="298"/>
      <c r="AA10" s="298"/>
      <c r="AB10" s="298"/>
      <c r="AC10" s="298"/>
      <c r="AD10" s="298"/>
      <c r="AE10" s="298"/>
      <c r="AF10" s="298"/>
      <c r="AG10" s="298"/>
      <c r="AH10" s="301"/>
      <c r="AI10" s="214"/>
      <c r="AJ10" s="214"/>
    </row>
    <row r="11" spans="1:36" ht="42.75" customHeight="1">
      <c r="A11" s="307" t="s">
        <v>34</v>
      </c>
      <c r="B11" s="427" t="s">
        <v>80</v>
      </c>
      <c r="C11" s="754" t="s">
        <v>81</v>
      </c>
      <c r="D11" s="754"/>
      <c r="E11" s="308" t="s">
        <v>35</v>
      </c>
      <c r="F11" s="308" t="s">
        <v>82</v>
      </c>
      <c r="G11" s="308" t="s">
        <v>38</v>
      </c>
      <c r="H11" s="742" t="s">
        <v>83</v>
      </c>
      <c r="I11" s="743"/>
      <c r="J11" s="601"/>
      <c r="K11" s="556" t="s">
        <v>81</v>
      </c>
      <c r="L11" s="557" t="s">
        <v>2112</v>
      </c>
      <c r="M11" s="558" t="s">
        <v>96</v>
      </c>
      <c r="N11" s="574" t="s">
        <v>83</v>
      </c>
      <c r="O11" s="588" t="s">
        <v>2109</v>
      </c>
      <c r="P11" s="298"/>
      <c r="Q11" s="298" t="s">
        <v>1547</v>
      </c>
      <c r="R11" s="298" t="s">
        <v>1534</v>
      </c>
      <c r="S11" s="298" t="s">
        <v>2108</v>
      </c>
      <c r="T11" s="298"/>
      <c r="U11" s="298" t="s">
        <v>2110</v>
      </c>
      <c r="V11" s="298"/>
      <c r="W11" s="310">
        <v>0</v>
      </c>
      <c r="X11" s="310" t="s">
        <v>1863</v>
      </c>
      <c r="Y11" s="310">
        <v>0</v>
      </c>
      <c r="Z11" s="298"/>
      <c r="AA11" s="298"/>
      <c r="AB11" s="298"/>
      <c r="AC11" s="298"/>
      <c r="AD11" s="298"/>
      <c r="AE11" s="298"/>
      <c r="AF11" s="298"/>
      <c r="AG11" s="298"/>
      <c r="AH11" s="301"/>
      <c r="AI11" s="214"/>
      <c r="AJ11" s="214"/>
    </row>
    <row r="12" spans="1:36" ht="15.75" customHeight="1">
      <c r="A12" s="307"/>
      <c r="B12" s="427"/>
      <c r="C12" s="566"/>
      <c r="D12" s="566"/>
      <c r="E12" s="311"/>
      <c r="F12" s="311"/>
      <c r="G12" s="311"/>
      <c r="H12" s="566"/>
      <c r="I12" s="605"/>
      <c r="J12" s="304"/>
      <c r="K12" s="559"/>
      <c r="L12" s="299"/>
      <c r="M12" s="299"/>
      <c r="N12" s="575"/>
      <c r="O12" s="589"/>
      <c r="P12" s="298"/>
      <c r="Q12" s="298">
        <v>16</v>
      </c>
      <c r="R12" s="298" t="s">
        <v>770</v>
      </c>
      <c r="S12" s="298">
        <v>2</v>
      </c>
      <c r="T12" s="315">
        <v>3</v>
      </c>
      <c r="U12" s="298" t="str">
        <f>IFERROR(IF(O25="","",VLOOKUP(O25,S:T,2,0)),"")</f>
        <v/>
      </c>
      <c r="V12" s="298"/>
      <c r="W12" s="310">
        <v>0</v>
      </c>
      <c r="X12" s="310" t="s">
        <v>1866</v>
      </c>
      <c r="Y12" s="310">
        <v>0</v>
      </c>
      <c r="Z12" s="298"/>
      <c r="AA12" s="298"/>
      <c r="AB12" s="298"/>
      <c r="AC12" s="298"/>
      <c r="AD12" s="298"/>
      <c r="AE12" s="298"/>
      <c r="AF12" s="298"/>
      <c r="AG12" s="298"/>
      <c r="AH12" s="301"/>
      <c r="AI12" s="214"/>
      <c r="AJ12" s="214"/>
    </row>
    <row r="13" spans="1:36" ht="15" customHeight="1">
      <c r="A13" s="316">
        <v>16</v>
      </c>
      <c r="B13" s="428" t="s">
        <v>40</v>
      </c>
      <c r="C13" s="750" t="s">
        <v>86</v>
      </c>
      <c r="D13" s="751"/>
      <c r="E13" s="31"/>
      <c r="F13" s="562" t="str">
        <f>IFERROR(VLOOKUP(F$9&amp;"|"&amp;E13,' Block Design WI'!C:E,2,0),"")</f>
        <v/>
      </c>
      <c r="G13" s="563" t="str">
        <f>IFERROR(VLOOKUP(F$9&amp;"|"&amp;E13,' Block Design WI'!C:F,3,0),"")</f>
        <v/>
      </c>
      <c r="H13" s="740" t="str">
        <f>IFERROR(VLOOKUP(F$9&amp;"|"&amp;E13,' Block Design WI'!C:F,4,0),"")</f>
        <v/>
      </c>
      <c r="I13" s="741"/>
      <c r="J13" s="369" t="str">
        <f t="shared" ref="J13:J20" si="0">IFERROR(VLOOKUP(H13,X:Y,2,0),"")</f>
        <v/>
      </c>
      <c r="K13" s="560" t="s">
        <v>5</v>
      </c>
      <c r="L13" s="555" t="str">
        <f>IFERROR(($F$15+$F$17),"")</f>
        <v/>
      </c>
      <c r="M13" s="555" t="str">
        <f>IFERROR(VLOOKUP(L13,'WASI-II FSIQ'!$A:$C,2,0),"")</f>
        <v/>
      </c>
      <c r="N13" s="576" t="str">
        <f>IFERROR(VLOOKUP(L13,'WASI-II FSIQ'!$A:$C,3,0),"")</f>
        <v/>
      </c>
      <c r="O13" s="327"/>
      <c r="P13" s="298"/>
      <c r="Q13" s="298">
        <v>17</v>
      </c>
      <c r="R13" s="298" t="s">
        <v>770</v>
      </c>
      <c r="S13" s="298">
        <v>3</v>
      </c>
      <c r="T13" s="315">
        <v>5</v>
      </c>
      <c r="U13" s="298"/>
      <c r="V13" s="298"/>
      <c r="W13" s="310">
        <v>0.1</v>
      </c>
      <c r="X13" s="310" t="s">
        <v>41</v>
      </c>
      <c r="Y13" s="310">
        <v>0.1</v>
      </c>
      <c r="Z13" s="298"/>
      <c r="AA13" s="298"/>
      <c r="AB13" s="298"/>
      <c r="AC13" s="298"/>
      <c r="AD13" s="298"/>
      <c r="AE13" s="298"/>
      <c r="AF13" s="298"/>
      <c r="AG13" s="298"/>
      <c r="AH13" s="301"/>
      <c r="AI13" s="214"/>
      <c r="AJ13" s="214"/>
    </row>
    <row r="14" spans="1:36" ht="16.5">
      <c r="A14" s="316">
        <v>16.100000000000001</v>
      </c>
      <c r="B14" s="428" t="s">
        <v>40</v>
      </c>
      <c r="C14" s="567"/>
      <c r="D14" s="554"/>
      <c r="E14" s="313"/>
      <c r="F14" s="562"/>
      <c r="G14" s="563"/>
      <c r="H14" s="563"/>
      <c r="I14" s="604"/>
      <c r="J14" s="369" t="str">
        <f t="shared" si="0"/>
        <v/>
      </c>
      <c r="K14" s="560"/>
      <c r="L14" s="430"/>
      <c r="M14" s="301"/>
      <c r="N14" s="576"/>
      <c r="O14" s="589"/>
      <c r="P14" s="298"/>
      <c r="Q14" s="298">
        <v>18</v>
      </c>
      <c r="R14" s="298" t="s">
        <v>803</v>
      </c>
      <c r="S14" s="298">
        <v>4</v>
      </c>
      <c r="T14" s="315">
        <v>6</v>
      </c>
      <c r="U14" s="298" t="s">
        <v>2111</v>
      </c>
      <c r="V14" s="298"/>
      <c r="W14" s="310">
        <v>0.2</v>
      </c>
      <c r="X14" s="310" t="s">
        <v>98</v>
      </c>
      <c r="Y14" s="310">
        <v>0.2</v>
      </c>
      <c r="Z14" s="298"/>
      <c r="AA14" s="298"/>
      <c r="AB14" s="298"/>
      <c r="AC14" s="298"/>
      <c r="AD14" s="298"/>
      <c r="AE14" s="298"/>
      <c r="AF14" s="298"/>
      <c r="AG14" s="298"/>
      <c r="AH14" s="301"/>
      <c r="AI14" s="214"/>
      <c r="AJ14" s="214"/>
    </row>
    <row r="15" spans="1:36" ht="15" customHeight="1">
      <c r="A15" s="316">
        <v>16.2</v>
      </c>
      <c r="B15" s="428" t="s">
        <v>40</v>
      </c>
      <c r="C15" s="750" t="s">
        <v>87</v>
      </c>
      <c r="D15" s="751"/>
      <c r="E15" s="31"/>
      <c r="F15" s="319" t="str">
        <f>IFERROR(VLOOKUP(F$9&amp;"|"&amp;E15,'Vocabulary WI'!C:E,2,0),"")</f>
        <v/>
      </c>
      <c r="G15" s="563" t="str">
        <f>IFERROR(VLOOKUP(F$9&amp;"|"&amp;E15,'Vocabulary WI'!C:F,3,0),"")</f>
        <v/>
      </c>
      <c r="H15" s="740" t="str">
        <f>IFERROR(VLOOKUP(F$9&amp;"|"&amp;E15,'Vocabulary WI'!C:F,4,0),"")</f>
        <v/>
      </c>
      <c r="I15" s="741"/>
      <c r="J15" s="369" t="str">
        <f t="shared" si="0"/>
        <v/>
      </c>
      <c r="K15" s="560" t="s">
        <v>6</v>
      </c>
      <c r="L15" s="555" t="str">
        <f>IFERROR(($F$13+$F$19),"")</f>
        <v/>
      </c>
      <c r="M15" s="555" t="str">
        <f>IFERROR(VLOOKUP(L15,'WASI-II FSIQ'!$F:$H,2,0),"")</f>
        <v/>
      </c>
      <c r="N15" s="576" t="str">
        <f>IFERROR(VLOOKUP(L15,'WASI-II FSIQ'!$F:$H,3,0),"")</f>
        <v/>
      </c>
      <c r="O15" s="327"/>
      <c r="P15" s="298"/>
      <c r="Q15" s="298">
        <v>19</v>
      </c>
      <c r="R15" s="298" t="s">
        <v>803</v>
      </c>
      <c r="S15" s="298">
        <v>5</v>
      </c>
      <c r="T15" s="315">
        <v>8</v>
      </c>
      <c r="U15" s="298" t="str">
        <f>IFERROR(IF(O29="","",VLOOKUP(O29,S:T,2,0)),"")</f>
        <v/>
      </c>
      <c r="V15" s="298"/>
      <c r="W15" s="310">
        <v>0.3</v>
      </c>
      <c r="X15" s="310" t="s">
        <v>99</v>
      </c>
      <c r="Y15" s="310">
        <v>0.3</v>
      </c>
      <c r="Z15" s="298"/>
      <c r="AA15" s="298"/>
      <c r="AB15" s="298"/>
      <c r="AC15" s="298"/>
      <c r="AD15" s="298"/>
      <c r="AE15" s="298"/>
      <c r="AF15" s="298"/>
      <c r="AG15" s="298"/>
      <c r="AH15" s="301"/>
      <c r="AI15" s="214"/>
      <c r="AJ15" s="214"/>
    </row>
    <row r="16" spans="1:36" ht="15" customHeight="1">
      <c r="A16" s="316">
        <v>16.3</v>
      </c>
      <c r="B16" s="428" t="s">
        <v>60</v>
      </c>
      <c r="C16" s="567"/>
      <c r="D16" s="554"/>
      <c r="E16" s="320"/>
      <c r="F16" s="562"/>
      <c r="G16" s="563"/>
      <c r="H16" s="563"/>
      <c r="I16" s="604"/>
      <c r="J16" s="369" t="str">
        <f t="shared" si="0"/>
        <v/>
      </c>
      <c r="K16" s="560"/>
      <c r="L16" s="429"/>
      <c r="M16" s="301"/>
      <c r="N16" s="576"/>
      <c r="O16" s="573"/>
      <c r="P16" s="298"/>
      <c r="Q16" s="298">
        <v>20</v>
      </c>
      <c r="R16" s="298" t="s">
        <v>63</v>
      </c>
      <c r="S16" s="298">
        <v>6</v>
      </c>
      <c r="T16" s="315">
        <v>9</v>
      </c>
      <c r="U16" s="298"/>
      <c r="V16" s="298"/>
      <c r="W16" s="310">
        <v>0.4</v>
      </c>
      <c r="X16" s="310" t="s">
        <v>42</v>
      </c>
      <c r="Y16" s="310">
        <v>0.4</v>
      </c>
      <c r="Z16" s="298"/>
      <c r="AA16" s="298"/>
      <c r="AB16" s="298"/>
      <c r="AC16" s="298"/>
      <c r="AD16" s="298"/>
      <c r="AE16" s="298"/>
      <c r="AF16" s="298"/>
      <c r="AG16" s="298"/>
      <c r="AH16" s="301"/>
      <c r="AI16" s="214"/>
      <c r="AJ16" s="214"/>
    </row>
    <row r="17" spans="1:36" ht="16.5">
      <c r="A17" s="316">
        <v>16.399999999999999</v>
      </c>
      <c r="B17" s="428" t="s">
        <v>60</v>
      </c>
      <c r="C17" s="750" t="s">
        <v>88</v>
      </c>
      <c r="D17" s="751"/>
      <c r="E17" s="31"/>
      <c r="F17" s="319" t="str">
        <f>IFERROR(VLOOKUP(F$9&amp;"|"&amp;E17,'Similarities WI'!C:E,2,0),"")</f>
        <v/>
      </c>
      <c r="G17" s="563" t="str">
        <f>IFERROR(VLOOKUP(F$9&amp;"|"&amp;E17,'Similarities WI'!C:F,3,0),"")</f>
        <v/>
      </c>
      <c r="H17" s="740" t="str">
        <f>IFERROR(VLOOKUP(F$9&amp;"|"&amp;E17,'Similarities WI'!C:F,4,0),"")</f>
        <v/>
      </c>
      <c r="I17" s="741"/>
      <c r="J17" s="369" t="str">
        <f t="shared" si="0"/>
        <v/>
      </c>
      <c r="K17" s="560" t="s">
        <v>89</v>
      </c>
      <c r="L17" s="555" t="str">
        <f>IFERROR(IF((L15-L13)&gt;10, "Not Valid", (L15+L13)),"")</f>
        <v/>
      </c>
      <c r="M17" s="555" t="str">
        <f>IFERROR(VLOOKUP(L17,'WASI-II FSIQ'!$K:$M,2,0),"")</f>
        <v/>
      </c>
      <c r="N17" s="576" t="str">
        <f>IFERROR(VLOOKUP(L17,'WASI-II FSIQ'!$K:$M,3,0),"")</f>
        <v/>
      </c>
      <c r="O17" s="327"/>
      <c r="P17" s="298"/>
      <c r="Q17" s="298">
        <v>21</v>
      </c>
      <c r="R17" s="298" t="s">
        <v>63</v>
      </c>
      <c r="S17" s="298">
        <v>7</v>
      </c>
      <c r="T17" s="315">
        <v>11</v>
      </c>
      <c r="U17" s="298"/>
      <c r="V17" s="298"/>
      <c r="W17" s="310">
        <v>0.5</v>
      </c>
      <c r="X17" s="310" t="s">
        <v>100</v>
      </c>
      <c r="Y17" s="310">
        <v>0.5</v>
      </c>
      <c r="Z17" s="298"/>
      <c r="AA17" s="298"/>
      <c r="AB17" s="298"/>
      <c r="AC17" s="298"/>
      <c r="AD17" s="298"/>
      <c r="AE17" s="298"/>
      <c r="AF17" s="298"/>
      <c r="AG17" s="298"/>
      <c r="AH17" s="301"/>
      <c r="AI17" s="214"/>
      <c r="AJ17" s="214"/>
    </row>
    <row r="18" spans="1:36" ht="16.5">
      <c r="A18" s="316">
        <v>16.5</v>
      </c>
      <c r="B18" s="428" t="s">
        <v>60</v>
      </c>
      <c r="C18" s="567"/>
      <c r="D18" s="554"/>
      <c r="E18" s="320"/>
      <c r="F18" s="562"/>
      <c r="G18" s="563"/>
      <c r="H18" s="563"/>
      <c r="I18" s="603"/>
      <c r="J18" s="369" t="str">
        <f t="shared" si="0"/>
        <v/>
      </c>
      <c r="K18" s="560"/>
      <c r="L18" s="430"/>
      <c r="M18" s="301"/>
      <c r="N18" s="576"/>
      <c r="O18" s="573"/>
      <c r="P18" s="298"/>
      <c r="Q18" s="298">
        <v>22</v>
      </c>
      <c r="R18" s="298" t="s">
        <v>63</v>
      </c>
      <c r="S18" s="298">
        <v>8</v>
      </c>
      <c r="T18" s="315">
        <v>12</v>
      </c>
      <c r="U18" s="298"/>
      <c r="V18" s="298"/>
      <c r="W18" s="310">
        <v>0.6</v>
      </c>
      <c r="X18" s="310" t="s">
        <v>1877</v>
      </c>
      <c r="Y18" s="310">
        <v>0.6</v>
      </c>
      <c r="Z18" s="298"/>
      <c r="AA18" s="298"/>
      <c r="AB18" s="298"/>
      <c r="AC18" s="298"/>
      <c r="AD18" s="298"/>
      <c r="AE18" s="298"/>
      <c r="AF18" s="298"/>
      <c r="AG18" s="298"/>
      <c r="AH18" s="301"/>
      <c r="AI18" s="214"/>
      <c r="AJ18" s="214"/>
    </row>
    <row r="19" spans="1:36" ht="16.5">
      <c r="A19" s="316">
        <v>16.600000000000001</v>
      </c>
      <c r="B19" s="428" t="s">
        <v>60</v>
      </c>
      <c r="C19" s="750" t="s">
        <v>2</v>
      </c>
      <c r="D19" s="751"/>
      <c r="E19" s="31"/>
      <c r="F19" s="319" t="str">
        <f>IFERROR(VLOOKUP(F$9&amp;"|"&amp;E19,'Matrix Reasoning WI'!C:E,2,0),"")</f>
        <v/>
      </c>
      <c r="G19" s="563" t="str">
        <f>IFERROR(VLOOKUP(F$9&amp;"|"&amp;E19,'Matrix Reasoning WI'!C:F,3,0),"")</f>
        <v/>
      </c>
      <c r="H19" s="740" t="str">
        <f>IFERROR(VLOOKUP(F$9&amp;"|"&amp;E19,'Matrix Reasoning WI'!C:F,4,0),"")</f>
        <v/>
      </c>
      <c r="I19" s="741"/>
      <c r="J19" s="369" t="str">
        <f t="shared" si="0"/>
        <v/>
      </c>
      <c r="K19" s="570" t="s">
        <v>90</v>
      </c>
      <c r="L19" s="314" t="str">
        <f>IFERROR(($F$19+$F$15),"")</f>
        <v/>
      </c>
      <c r="M19" s="555" t="str">
        <f>IFERROR(VLOOKUP(L19,'WASI-II FSIQ'!$P:$R,2,0),"")</f>
        <v/>
      </c>
      <c r="N19" s="576" t="str">
        <f>IFERROR(VLOOKUP(L19,'WASI-II FSIQ'!$P:$R,3,0),"")</f>
        <v/>
      </c>
      <c r="O19" s="327"/>
      <c r="P19" s="298"/>
      <c r="Q19" s="298">
        <v>23</v>
      </c>
      <c r="R19" s="298" t="s">
        <v>63</v>
      </c>
      <c r="S19" s="298">
        <v>9</v>
      </c>
      <c r="T19" s="315">
        <v>14</v>
      </c>
      <c r="U19" s="298"/>
      <c r="V19" s="298"/>
      <c r="W19" s="310">
        <v>0.7</v>
      </c>
      <c r="X19" s="310" t="s">
        <v>1880</v>
      </c>
      <c r="Y19" s="310">
        <v>0.7</v>
      </c>
      <c r="Z19" s="298"/>
      <c r="AA19" s="298"/>
      <c r="AB19" s="298"/>
      <c r="AC19" s="298"/>
      <c r="AD19" s="298"/>
      <c r="AE19" s="298"/>
      <c r="AF19" s="298"/>
      <c r="AG19" s="298"/>
      <c r="AH19" s="301"/>
      <c r="AI19" s="214"/>
      <c r="AJ19" s="214"/>
    </row>
    <row r="20" spans="1:36" ht="16.5">
      <c r="A20" s="316">
        <v>16.7</v>
      </c>
      <c r="B20" s="428" t="s">
        <v>61</v>
      </c>
      <c r="C20" s="552"/>
      <c r="D20" s="553"/>
      <c r="E20" s="323"/>
      <c r="F20" s="324"/>
      <c r="G20" s="325"/>
      <c r="H20" s="325"/>
      <c r="I20" s="602"/>
      <c r="J20" s="600" t="str">
        <f t="shared" si="0"/>
        <v/>
      </c>
      <c r="K20" s="325"/>
      <c r="L20" s="326"/>
      <c r="M20" s="325"/>
      <c r="N20" s="576"/>
      <c r="O20" s="327"/>
      <c r="P20" s="298"/>
      <c r="Q20" s="298">
        <v>24</v>
      </c>
      <c r="R20" s="298" t="s">
        <v>63</v>
      </c>
      <c r="S20" s="298">
        <v>10</v>
      </c>
      <c r="T20" s="315">
        <v>15</v>
      </c>
      <c r="U20" s="298"/>
      <c r="V20" s="298"/>
      <c r="W20" s="310">
        <v>0.8</v>
      </c>
      <c r="X20" s="310" t="s">
        <v>1883</v>
      </c>
      <c r="Y20" s="310">
        <v>0.8</v>
      </c>
      <c r="Z20" s="298"/>
      <c r="AA20" s="298"/>
      <c r="AB20" s="298"/>
      <c r="AC20" s="298"/>
      <c r="AD20" s="298"/>
      <c r="AE20" s="298"/>
      <c r="AF20" s="298"/>
      <c r="AG20" s="298"/>
      <c r="AH20" s="301"/>
      <c r="AI20" s="214"/>
      <c r="AJ20" s="214"/>
    </row>
    <row r="21" spans="1:36" ht="23.25">
      <c r="A21" s="316"/>
      <c r="B21" s="573"/>
      <c r="C21" s="582"/>
      <c r="D21" s="581"/>
      <c r="E21" s="746" t="s">
        <v>1566</v>
      </c>
      <c r="F21" s="747"/>
      <c r="G21" s="747"/>
      <c r="H21" s="747"/>
      <c r="I21" s="747"/>
      <c r="J21" s="747"/>
      <c r="K21" s="747"/>
      <c r="L21" s="747"/>
      <c r="M21" s="747"/>
      <c r="N21" s="583"/>
      <c r="O21" s="327"/>
      <c r="P21" s="298"/>
      <c r="Q21" s="298"/>
      <c r="R21" s="298"/>
      <c r="S21" s="298">
        <v>11</v>
      </c>
      <c r="T21" s="315">
        <v>17</v>
      </c>
      <c r="U21" s="298"/>
      <c r="V21" s="298"/>
      <c r="W21" s="310"/>
      <c r="X21" s="310"/>
      <c r="Y21" s="310"/>
      <c r="Z21" s="298"/>
      <c r="AA21" s="298"/>
      <c r="AB21" s="298"/>
      <c r="AC21" s="298"/>
      <c r="AD21" s="298"/>
      <c r="AE21" s="298"/>
      <c r="AF21" s="298"/>
      <c r="AG21" s="298"/>
      <c r="AH21" s="301"/>
      <c r="AI21" s="214"/>
      <c r="AJ21" s="214"/>
    </row>
    <row r="22" spans="1:36" ht="51" customHeight="1">
      <c r="A22" s="316">
        <v>16.8</v>
      </c>
      <c r="B22" s="428" t="s">
        <v>61</v>
      </c>
      <c r="C22" s="754" t="s">
        <v>81</v>
      </c>
      <c r="D22" s="754"/>
      <c r="E22" s="308" t="s">
        <v>35</v>
      </c>
      <c r="F22" s="308"/>
      <c r="G22" s="308" t="s">
        <v>38</v>
      </c>
      <c r="H22" s="744" t="s">
        <v>83</v>
      </c>
      <c r="I22" s="745"/>
      <c r="J22" s="627" t="str">
        <f t="shared" ref="J22:J45" si="1">IFERROR(VLOOKUP(H22,X:Y,2,0),"")</f>
        <v/>
      </c>
      <c r="K22" s="556" t="s">
        <v>81</v>
      </c>
      <c r="L22" s="308" t="s">
        <v>97</v>
      </c>
      <c r="M22" s="558" t="s">
        <v>96</v>
      </c>
      <c r="N22" s="574" t="s">
        <v>83</v>
      </c>
      <c r="O22" s="302"/>
      <c r="P22" s="302"/>
      <c r="Q22" s="298">
        <v>25</v>
      </c>
      <c r="R22" s="298" t="s">
        <v>64</v>
      </c>
      <c r="S22" s="298">
        <v>12</v>
      </c>
      <c r="T22" s="315">
        <v>18</v>
      </c>
      <c r="U22" s="298"/>
      <c r="V22" s="298"/>
      <c r="W22" s="310">
        <v>1</v>
      </c>
      <c r="X22" s="310" t="s">
        <v>1857</v>
      </c>
      <c r="Y22" s="310">
        <v>1</v>
      </c>
      <c r="Z22" s="298"/>
      <c r="AA22" s="298"/>
      <c r="AB22" s="298"/>
      <c r="AC22" s="298"/>
      <c r="AD22" s="298"/>
      <c r="AE22" s="298"/>
      <c r="AF22" s="298"/>
      <c r="AG22" s="298"/>
      <c r="AH22" s="301"/>
      <c r="AI22" s="214"/>
      <c r="AJ22" s="214"/>
    </row>
    <row r="23" spans="1:36" ht="16.5">
      <c r="A23" s="316">
        <v>16.899999999999999</v>
      </c>
      <c r="B23" s="428" t="s">
        <v>61</v>
      </c>
      <c r="C23" s="750" t="s">
        <v>86</v>
      </c>
      <c r="D23" s="751"/>
      <c r="E23" s="31"/>
      <c r="F23" s="597"/>
      <c r="G23" s="554" t="str">
        <f>IFERROR(VLOOKUP($R$10&amp;"|"&amp;$E23,'WAIS IV Fixing'!$C:$E, 2,0),"")</f>
        <v/>
      </c>
      <c r="H23" s="613" t="str">
        <f>IFERROR(VLOOKUP($R$10&amp;"|"&amp;$E23,'WAIS IV Fixing'!$C:$E, 3,0),"")</f>
        <v/>
      </c>
      <c r="I23" s="614"/>
      <c r="J23" s="571" t="str">
        <f t="shared" si="1"/>
        <v/>
      </c>
      <c r="K23" s="622" t="s">
        <v>5</v>
      </c>
      <c r="L23" s="623" t="str">
        <f>IFERROR(IF(OR(G25="", G29="",G47=""),"",(G25+G29+G47)),"")</f>
        <v/>
      </c>
      <c r="M23" s="624" t="str">
        <f>IFERROR(VLOOKUP(L23,'WAIS IV FSIQ ETC'!$A:$C,2,0),"")</f>
        <v/>
      </c>
      <c r="N23" s="625" t="str">
        <f>IFERROR(VLOOKUP(L23,'WAIS IV FSIQ ETC'!$A:$C,3,0),"")</f>
        <v/>
      </c>
      <c r="O23" s="302"/>
      <c r="P23" s="626"/>
      <c r="Q23" s="298">
        <v>26</v>
      </c>
      <c r="R23" s="298" t="s">
        <v>64</v>
      </c>
      <c r="S23" s="298">
        <v>13</v>
      </c>
      <c r="T23" s="315">
        <v>20</v>
      </c>
      <c r="U23" s="298"/>
      <c r="V23" s="298"/>
      <c r="W23" s="310">
        <v>1</v>
      </c>
      <c r="X23" s="310" t="s">
        <v>43</v>
      </c>
      <c r="Y23" s="310">
        <v>1</v>
      </c>
      <c r="Z23" s="298"/>
      <c r="AA23" s="298"/>
      <c r="AB23" s="298"/>
      <c r="AC23" s="298"/>
      <c r="AD23" s="298"/>
      <c r="AE23" s="298"/>
      <c r="AF23" s="298"/>
      <c r="AG23" s="298"/>
      <c r="AH23" s="301"/>
      <c r="AI23" s="214"/>
      <c r="AJ23" s="214"/>
    </row>
    <row r="24" spans="1:36" ht="16.5">
      <c r="A24" s="316">
        <v>16.100000000000001</v>
      </c>
      <c r="B24" s="428" t="s">
        <v>61</v>
      </c>
      <c r="C24" s="455"/>
      <c r="D24" s="454"/>
      <c r="E24" s="313"/>
      <c r="F24" s="597"/>
      <c r="G24" s="554"/>
      <c r="H24" s="431"/>
      <c r="I24" s="608"/>
      <c r="J24" s="571" t="str">
        <f t="shared" si="1"/>
        <v/>
      </c>
      <c r="K24" s="579"/>
      <c r="L24" s="555"/>
      <c r="M24" s="301"/>
      <c r="N24" s="577"/>
      <c r="O24" s="302"/>
      <c r="P24" s="302"/>
      <c r="Q24" s="298">
        <v>27</v>
      </c>
      <c r="R24" s="298" t="s">
        <v>64</v>
      </c>
      <c r="S24" s="298">
        <v>14</v>
      </c>
      <c r="T24" s="315">
        <v>21</v>
      </c>
      <c r="U24" s="298"/>
      <c r="V24" s="298"/>
      <c r="W24" s="310">
        <v>2</v>
      </c>
      <c r="X24" s="310" t="s">
        <v>44</v>
      </c>
      <c r="Y24" s="310">
        <v>2</v>
      </c>
      <c r="Z24" s="298"/>
      <c r="AA24" s="298"/>
      <c r="AB24" s="298"/>
      <c r="AC24" s="298"/>
      <c r="AD24" s="298"/>
      <c r="AE24" s="298"/>
      <c r="AF24" s="298"/>
      <c r="AG24" s="298"/>
      <c r="AH24" s="301"/>
      <c r="AI24" s="214"/>
      <c r="AJ24" s="214"/>
    </row>
    <row r="25" spans="1:36" ht="16.5">
      <c r="A25" s="316">
        <v>16.11</v>
      </c>
      <c r="B25" s="428" t="s">
        <v>61</v>
      </c>
      <c r="C25" s="750" t="s">
        <v>88</v>
      </c>
      <c r="D25" s="751"/>
      <c r="E25" s="31"/>
      <c r="F25" s="597"/>
      <c r="G25" s="554" t="str">
        <f>IFERROR(VLOOKUP($R$10&amp;"|"&amp;$E25,'WAIS IV Fixing'!$J:$L, 2,0),"")</f>
        <v/>
      </c>
      <c r="H25" s="613" t="str">
        <f>IFERROR(VLOOKUP($R$10&amp;"|"&amp;$E25,'WAIS IV Fixing'!$J:$L, 3,0),"")</f>
        <v/>
      </c>
      <c r="I25" s="614"/>
      <c r="J25" s="571" t="str">
        <f t="shared" si="1"/>
        <v/>
      </c>
      <c r="K25" s="578" t="s">
        <v>1578</v>
      </c>
      <c r="L25" s="555" t="str">
        <f>U12</f>
        <v/>
      </c>
      <c r="M25" s="568" t="str">
        <f>IFERROR(VLOOKUP(U12,'WAIS IV FSIQ ETC'!$A:$C,2,0),"")</f>
        <v/>
      </c>
      <c r="N25" s="598" t="str">
        <f>IFERROR(VLOOKUP(U12,'WAIS IV FSIQ ETC'!$A:$C,3,0),"")</f>
        <v/>
      </c>
      <c r="O25" s="316" t="str">
        <f>IFERROR(IF($G25="", $G29+$G47, IF($G29="", $G25+$G47, IF($G47="", $G25+$G29,""))),"")</f>
        <v/>
      </c>
      <c r="P25" s="302"/>
      <c r="Q25" s="298">
        <v>28</v>
      </c>
      <c r="R25" s="298" t="s">
        <v>64</v>
      </c>
      <c r="S25" s="298">
        <v>15</v>
      </c>
      <c r="T25" s="315">
        <v>23</v>
      </c>
      <c r="U25" s="298"/>
      <c r="V25" s="298"/>
      <c r="W25" s="310">
        <v>3</v>
      </c>
      <c r="X25" s="310" t="s">
        <v>101</v>
      </c>
      <c r="Y25" s="310">
        <v>3</v>
      </c>
      <c r="Z25" s="298"/>
      <c r="AA25" s="298"/>
      <c r="AB25" s="298"/>
      <c r="AC25" s="298"/>
      <c r="AD25" s="298"/>
      <c r="AE25" s="298"/>
      <c r="AF25" s="298"/>
      <c r="AG25" s="298"/>
      <c r="AH25" s="301"/>
      <c r="AI25" s="214"/>
      <c r="AJ25" s="214"/>
    </row>
    <row r="26" spans="1:36" ht="16.5">
      <c r="A26" s="316">
        <v>17</v>
      </c>
      <c r="B26" s="428" t="s">
        <v>62</v>
      </c>
      <c r="C26" s="455"/>
      <c r="D26" s="454"/>
      <c r="E26" s="313"/>
      <c r="F26" s="597"/>
      <c r="G26" s="554"/>
      <c r="H26" s="431"/>
      <c r="I26" s="608"/>
      <c r="J26" s="571" t="str">
        <f t="shared" si="1"/>
        <v/>
      </c>
      <c r="K26" s="580"/>
      <c r="L26" s="555"/>
      <c r="M26" s="301"/>
      <c r="N26" s="577"/>
      <c r="O26" s="302"/>
      <c r="P26" s="302"/>
      <c r="Q26" s="298">
        <v>29</v>
      </c>
      <c r="R26" s="298" t="s">
        <v>64</v>
      </c>
      <c r="S26" s="298">
        <v>16</v>
      </c>
      <c r="T26" s="315">
        <v>24</v>
      </c>
      <c r="U26" s="298"/>
      <c r="V26" s="298"/>
      <c r="W26" s="310">
        <v>4</v>
      </c>
      <c r="X26" s="310" t="s">
        <v>102</v>
      </c>
      <c r="Y26" s="310">
        <v>4</v>
      </c>
      <c r="Z26" s="298"/>
      <c r="AA26" s="298"/>
      <c r="AB26" s="298"/>
      <c r="AC26" s="298"/>
      <c r="AD26" s="298"/>
      <c r="AE26" s="298"/>
      <c r="AF26" s="298"/>
      <c r="AG26" s="298"/>
      <c r="AH26" s="301"/>
      <c r="AI26" s="214"/>
      <c r="AJ26" s="214"/>
    </row>
    <row r="27" spans="1:36" ht="16.5">
      <c r="A27" s="316">
        <f>A26+1</f>
        <v>18</v>
      </c>
      <c r="B27" s="428" t="s">
        <v>62</v>
      </c>
      <c r="C27" s="750" t="s">
        <v>3</v>
      </c>
      <c r="D27" s="751"/>
      <c r="E27" s="31"/>
      <c r="F27" s="597"/>
      <c r="G27" s="554" t="str">
        <f>IFERROR(VLOOKUP($R$10&amp;"|"&amp;$E27,'WAIS IV Fixing'!$Q:$S, 2,0),"")</f>
        <v/>
      </c>
      <c r="H27" s="613" t="str">
        <f>IFERROR(VLOOKUP($R$10&amp;"|"&amp;$E27,'WAIS IV Fixing'!$Q:$S, 3,0),"")</f>
        <v/>
      </c>
      <c r="I27" s="614"/>
      <c r="J27" s="571" t="str">
        <f t="shared" si="1"/>
        <v/>
      </c>
      <c r="K27" s="578" t="s">
        <v>6</v>
      </c>
      <c r="L27" s="555" t="str">
        <f>IFERROR(IF(AND(G23&lt;&gt;"",G31&lt;&gt;"",G37&lt;&gt;""), (G23+G31+G37),""),"")</f>
        <v/>
      </c>
      <c r="M27" s="568" t="str">
        <f>IFERROR(VLOOKUP(L27,'WAIS IV FSIQ ETC'!$E:$G,2,0),"")</f>
        <v/>
      </c>
      <c r="N27" s="598" t="str">
        <f>IFERROR(VLOOKUP(L27,'WAIS IV FSIQ ETC'!$E:$G,3,0),"")</f>
        <v/>
      </c>
      <c r="O27" s="302"/>
      <c r="P27" s="302"/>
      <c r="Q27" s="298">
        <v>30</v>
      </c>
      <c r="R27" s="298" t="s">
        <v>65</v>
      </c>
      <c r="S27" s="298">
        <v>17</v>
      </c>
      <c r="T27" s="315">
        <v>26</v>
      </c>
      <c r="U27" s="298"/>
      <c r="V27" s="298"/>
      <c r="W27" s="310">
        <v>5</v>
      </c>
      <c r="X27" s="310" t="s">
        <v>45</v>
      </c>
      <c r="Y27" s="310">
        <v>5</v>
      </c>
      <c r="Z27" s="298"/>
      <c r="AA27" s="298"/>
      <c r="AB27" s="298"/>
      <c r="AC27" s="298"/>
      <c r="AD27" s="298"/>
      <c r="AE27" s="298"/>
      <c r="AF27" s="298"/>
      <c r="AG27" s="298"/>
      <c r="AH27" s="301"/>
      <c r="AI27" s="214"/>
      <c r="AJ27" s="214"/>
    </row>
    <row r="28" spans="1:36" ht="16.5">
      <c r="A28" s="316">
        <f>A27+1</f>
        <v>19</v>
      </c>
      <c r="B28" s="428" t="s">
        <v>62</v>
      </c>
      <c r="C28" s="455"/>
      <c r="D28" s="454"/>
      <c r="E28" s="313"/>
      <c r="F28" s="597"/>
      <c r="G28" s="554"/>
      <c r="H28" s="431"/>
      <c r="I28" s="608"/>
      <c r="J28" s="571" t="str">
        <f t="shared" si="1"/>
        <v/>
      </c>
      <c r="K28" s="580"/>
      <c r="L28" s="555"/>
      <c r="M28" s="301"/>
      <c r="N28" s="577"/>
      <c r="O28" s="302"/>
      <c r="P28" s="302"/>
      <c r="Q28" s="298">
        <v>31</v>
      </c>
      <c r="R28" s="298" t="s">
        <v>65</v>
      </c>
      <c r="S28" s="298">
        <v>18</v>
      </c>
      <c r="T28" s="315">
        <v>27</v>
      </c>
      <c r="U28" s="298"/>
      <c r="V28" s="298"/>
      <c r="W28" s="310">
        <v>6</v>
      </c>
      <c r="X28" s="310" t="s">
        <v>103</v>
      </c>
      <c r="Y28" s="310">
        <v>6</v>
      </c>
      <c r="Z28" s="298"/>
      <c r="AA28" s="298"/>
      <c r="AB28" s="298"/>
      <c r="AC28" s="298"/>
      <c r="AD28" s="298"/>
      <c r="AE28" s="298"/>
      <c r="AF28" s="298"/>
      <c r="AG28" s="298"/>
      <c r="AH28" s="301"/>
      <c r="AI28" s="214"/>
      <c r="AJ28" s="214"/>
    </row>
    <row r="29" spans="1:36" ht="16.5">
      <c r="A29" s="316">
        <f t="shared" ref="A29:A95" si="2">A28+1</f>
        <v>20</v>
      </c>
      <c r="B29" s="428" t="s">
        <v>63</v>
      </c>
      <c r="C29" s="750" t="s">
        <v>0</v>
      </c>
      <c r="D29" s="751"/>
      <c r="E29" s="31"/>
      <c r="F29" s="597"/>
      <c r="G29" s="554" t="str">
        <f>IFERROR(VLOOKUP($R$10&amp;"|"&amp;$E29,'WAIS IV Fixing'!$AE:$AG, 2,0),"")</f>
        <v/>
      </c>
      <c r="H29" s="613" t="str">
        <f>IFERROR(VLOOKUP($R$10&amp;"|"&amp;$E29,'WAIS IV Fixing'!$AE:$AG, 3,0),"")</f>
        <v/>
      </c>
      <c r="I29" s="614"/>
      <c r="J29" s="571" t="str">
        <f t="shared" si="1"/>
        <v/>
      </c>
      <c r="K29" s="578" t="s">
        <v>1579</v>
      </c>
      <c r="L29" s="555" t="str">
        <f>U15</f>
        <v/>
      </c>
      <c r="M29" s="615" t="str">
        <f>IFERROR(VLOOKUP(L29,'WAIS IV FSIQ ETC'!E:F,2,),"")</f>
        <v/>
      </c>
      <c r="N29" s="598" t="str">
        <f>IFERROR(VLOOKUP(M29,'WAIS IV FSIQ ETC'!F:G,2,),"")</f>
        <v/>
      </c>
      <c r="O29" s="316" t="e">
        <f>IF($G23="", $G31+$G37, IF($G31="", ($G23+$G37), IF($G37="", $G23+$G31,"")))</f>
        <v>#VALUE!</v>
      </c>
      <c r="P29" s="302"/>
      <c r="Q29" s="298">
        <v>32</v>
      </c>
      <c r="R29" s="298" t="s">
        <v>65</v>
      </c>
      <c r="S29" s="298">
        <v>19</v>
      </c>
      <c r="T29" s="315">
        <v>29</v>
      </c>
      <c r="U29" s="298"/>
      <c r="V29" s="298"/>
      <c r="W29" s="310">
        <v>7</v>
      </c>
      <c r="X29" s="310" t="s">
        <v>104</v>
      </c>
      <c r="Y29" s="310">
        <v>7</v>
      </c>
      <c r="Z29" s="298"/>
      <c r="AA29" s="298"/>
      <c r="AB29" s="298"/>
      <c r="AC29" s="298"/>
      <c r="AD29" s="298"/>
      <c r="AE29" s="298"/>
      <c r="AF29" s="298"/>
      <c r="AG29" s="298"/>
      <c r="AH29" s="301"/>
      <c r="AI29" s="214"/>
      <c r="AJ29" s="214"/>
    </row>
    <row r="30" spans="1:36" ht="16.5">
      <c r="A30" s="316">
        <f t="shared" si="2"/>
        <v>21</v>
      </c>
      <c r="B30" s="428" t="s">
        <v>63</v>
      </c>
      <c r="C30" s="455"/>
      <c r="D30" s="454"/>
      <c r="E30" s="313"/>
      <c r="F30" s="597"/>
      <c r="G30" s="554"/>
      <c r="H30" s="431"/>
      <c r="I30" s="608"/>
      <c r="J30" s="571" t="str">
        <f t="shared" si="1"/>
        <v/>
      </c>
      <c r="K30" s="580"/>
      <c r="L30" s="555"/>
      <c r="M30" s="301"/>
      <c r="N30" s="577"/>
      <c r="O30" s="344"/>
      <c r="P30" s="302"/>
      <c r="Q30" s="298">
        <v>33</v>
      </c>
      <c r="R30" s="298" t="s">
        <v>65</v>
      </c>
      <c r="S30" s="298">
        <v>20</v>
      </c>
      <c r="T30" s="315">
        <v>30</v>
      </c>
      <c r="U30" s="298"/>
      <c r="V30" s="298"/>
      <c r="W30" s="310">
        <v>8</v>
      </c>
      <c r="X30" s="310" t="s">
        <v>105</v>
      </c>
      <c r="Y30" s="310">
        <v>8</v>
      </c>
      <c r="Z30" s="298"/>
      <c r="AA30" s="298"/>
      <c r="AB30" s="298"/>
      <c r="AC30" s="298"/>
      <c r="AD30" s="298"/>
      <c r="AE30" s="298"/>
      <c r="AF30" s="298"/>
      <c r="AG30" s="298"/>
      <c r="AH30" s="301"/>
      <c r="AI30" s="214"/>
      <c r="AJ30" s="214"/>
    </row>
    <row r="31" spans="1:36" ht="16.5">
      <c r="A31" s="316">
        <f t="shared" si="2"/>
        <v>22</v>
      </c>
      <c r="B31" s="428" t="s">
        <v>63</v>
      </c>
      <c r="C31" s="750" t="s">
        <v>2</v>
      </c>
      <c r="D31" s="751"/>
      <c r="E31" s="31"/>
      <c r="F31" s="597"/>
      <c r="G31" s="554" t="str">
        <f>IFERROR(VLOOKUP($R$10&amp;"|"&amp;$E31,'WAIS IV Fixing'!$X:$Z, 2,0),"")</f>
        <v/>
      </c>
      <c r="H31" s="613" t="str">
        <f>IFERROR(VLOOKUP($R$10&amp;"|"&amp;$E31,'WAIS IV Fixing'!$X:$Z, 3,0),"")</f>
        <v/>
      </c>
      <c r="I31" s="614"/>
      <c r="J31" s="571" t="str">
        <f t="shared" si="1"/>
        <v/>
      </c>
      <c r="K31" s="578" t="s">
        <v>7</v>
      </c>
      <c r="L31" s="555" t="str">
        <f>IFERROR((G27+G33),"")</f>
        <v/>
      </c>
      <c r="M31" s="568" t="str">
        <f>IFERROR(VLOOKUP(L31,'WAIS IV FSIQ ETC'!$J:$L,2,0),"")</f>
        <v/>
      </c>
      <c r="N31" s="598" t="str">
        <f>IFERROR(VLOOKUP(L31,'WAIS IV FSIQ ETC'!$J:$L,3,0),"")</f>
        <v/>
      </c>
      <c r="O31" s="344"/>
      <c r="P31" s="302"/>
      <c r="Q31" s="298">
        <v>34</v>
      </c>
      <c r="R31" s="298" t="s">
        <v>65</v>
      </c>
      <c r="S31" s="298">
        <v>21</v>
      </c>
      <c r="T31" s="315">
        <v>32</v>
      </c>
      <c r="U31" s="298"/>
      <c r="V31" s="298"/>
      <c r="W31" s="310">
        <v>9</v>
      </c>
      <c r="X31" s="310" t="s">
        <v>46</v>
      </c>
      <c r="Y31" s="310">
        <v>9</v>
      </c>
      <c r="Z31" s="298"/>
      <c r="AA31" s="298"/>
      <c r="AB31" s="298"/>
      <c r="AC31" s="298"/>
      <c r="AD31" s="298"/>
      <c r="AE31" s="298"/>
      <c r="AF31" s="298"/>
      <c r="AG31" s="298"/>
      <c r="AH31" s="301"/>
      <c r="AI31" s="214"/>
      <c r="AJ31" s="214"/>
    </row>
    <row r="32" spans="1:36" ht="16.5">
      <c r="A32" s="316">
        <f t="shared" si="2"/>
        <v>23</v>
      </c>
      <c r="B32" s="316" t="s">
        <v>63</v>
      </c>
      <c r="C32" s="455"/>
      <c r="D32" s="454"/>
      <c r="E32" s="313"/>
      <c r="F32" s="597"/>
      <c r="G32" s="554"/>
      <c r="H32" s="431"/>
      <c r="I32" s="608"/>
      <c r="J32" s="571" t="str">
        <f t="shared" si="1"/>
        <v/>
      </c>
      <c r="K32" s="580"/>
      <c r="L32" s="555"/>
      <c r="M32" s="568"/>
      <c r="N32" s="598"/>
      <c r="O32" s="302"/>
      <c r="P32" s="302"/>
      <c r="Q32" s="298">
        <v>35</v>
      </c>
      <c r="R32" s="298" t="s">
        <v>66</v>
      </c>
      <c r="S32" s="298">
        <v>22</v>
      </c>
      <c r="T32" s="315">
        <v>33</v>
      </c>
      <c r="U32" s="298"/>
      <c r="V32" s="298"/>
      <c r="W32" s="310">
        <v>10</v>
      </c>
      <c r="X32" s="310" t="s">
        <v>106</v>
      </c>
      <c r="Y32" s="310">
        <v>10</v>
      </c>
      <c r="Z32" s="298"/>
      <c r="AA32" s="298"/>
      <c r="AB32" s="298"/>
      <c r="AC32" s="298"/>
      <c r="AD32" s="298"/>
      <c r="AE32" s="298"/>
      <c r="AF32" s="298"/>
      <c r="AG32" s="298"/>
      <c r="AH32" s="301"/>
      <c r="AI32" s="214"/>
      <c r="AJ32" s="214"/>
    </row>
    <row r="33" spans="1:36" ht="16.5">
      <c r="A33" s="316"/>
      <c r="B33" s="316"/>
      <c r="C33" s="753" t="s">
        <v>1544</v>
      </c>
      <c r="D33" s="751"/>
      <c r="E33" s="31"/>
      <c r="F33" s="597"/>
      <c r="G33" s="554" t="str">
        <f>IFERROR(VLOOKUP($R$10&amp;"|"&amp;$E33,'WAIS IV Fixing'!$AL:$AN, 2,0),"")</f>
        <v/>
      </c>
      <c r="H33" s="613" t="str">
        <f>IFERROR(VLOOKUP($R$10&amp;"|"&amp;$E33,'WAIS IV Fixing'!$AL:$AN, 3,0),"")</f>
        <v/>
      </c>
      <c r="I33" s="614"/>
      <c r="J33" s="571" t="str">
        <f t="shared" si="1"/>
        <v/>
      </c>
      <c r="K33" s="578" t="s">
        <v>8</v>
      </c>
      <c r="L33" s="555" t="str">
        <f>IFERROR(G35+G39,"")</f>
        <v/>
      </c>
      <c r="M33" s="568" t="str">
        <f>IFERROR(VLOOKUP(L33,'WAIS IV FSIQ ETC'!$O:$Q,2,0),"")</f>
        <v/>
      </c>
      <c r="N33" s="598" t="str">
        <f>IFERROR(VLOOKUP(L33,'WAIS IV FSIQ ETC'!$O:$Q,3,0),"")</f>
        <v/>
      </c>
      <c r="O33" s="302"/>
      <c r="P33" s="302"/>
      <c r="Q33" s="298">
        <v>36</v>
      </c>
      <c r="R33" s="298" t="s">
        <v>66</v>
      </c>
      <c r="S33" s="298">
        <v>23</v>
      </c>
      <c r="T33" s="315">
        <v>35</v>
      </c>
      <c r="U33" s="298"/>
      <c r="V33" s="298"/>
      <c r="W33" s="310"/>
      <c r="X33" s="310"/>
      <c r="Y33" s="310"/>
      <c r="Z33" s="298"/>
      <c r="AA33" s="298"/>
      <c r="AB33" s="298"/>
      <c r="AC33" s="298"/>
      <c r="AD33" s="298"/>
      <c r="AE33" s="298"/>
      <c r="AF33" s="298"/>
      <c r="AG33" s="298"/>
      <c r="AH33" s="301"/>
      <c r="AI33" s="214"/>
      <c r="AJ33" s="214"/>
    </row>
    <row r="34" spans="1:36" ht="16.5">
      <c r="A34" s="316">
        <f>A32+1</f>
        <v>24</v>
      </c>
      <c r="B34" s="316" t="s">
        <v>63</v>
      </c>
      <c r="C34" s="455"/>
      <c r="D34" s="454"/>
      <c r="E34" s="313"/>
      <c r="F34" s="597"/>
      <c r="G34" s="554"/>
      <c r="H34" s="431"/>
      <c r="I34" s="608"/>
      <c r="J34" s="571" t="str">
        <f t="shared" si="1"/>
        <v/>
      </c>
      <c r="K34" s="580"/>
      <c r="L34" s="555"/>
      <c r="M34" s="568"/>
      <c r="N34" s="598"/>
      <c r="O34" s="302"/>
      <c r="P34" s="302"/>
      <c r="Q34" s="298">
        <v>37</v>
      </c>
      <c r="R34" s="298" t="s">
        <v>66</v>
      </c>
      <c r="S34" s="298">
        <v>24</v>
      </c>
      <c r="T34" s="315">
        <v>36</v>
      </c>
      <c r="U34" s="298"/>
      <c r="V34" s="298"/>
      <c r="W34" s="310">
        <v>11</v>
      </c>
      <c r="X34" s="310" t="s">
        <v>1899</v>
      </c>
      <c r="Y34" s="310">
        <v>11</v>
      </c>
      <c r="Z34" s="298"/>
      <c r="AA34" s="298"/>
      <c r="AB34" s="298"/>
      <c r="AC34" s="298"/>
      <c r="AD34" s="298"/>
      <c r="AE34" s="298"/>
      <c r="AF34" s="298"/>
      <c r="AG34" s="298"/>
      <c r="AH34" s="301"/>
      <c r="AI34" s="214"/>
      <c r="AJ34" s="214"/>
    </row>
    <row r="35" spans="1:36" ht="16.5">
      <c r="A35" s="316">
        <f>A34+1</f>
        <v>25</v>
      </c>
      <c r="B35" s="316" t="s">
        <v>64</v>
      </c>
      <c r="C35" s="752" t="s">
        <v>1536</v>
      </c>
      <c r="D35" s="749"/>
      <c r="E35" s="31"/>
      <c r="F35" s="597"/>
      <c r="G35" s="554" t="str">
        <f>IFERROR(VLOOKUP($R$10&amp;"|"&amp;$E35,'WAIS IV Fixing'!$AS:$AU, 2,0),"")</f>
        <v/>
      </c>
      <c r="H35" s="613" t="str">
        <f>IFERROR(VLOOKUP($R$10&amp;"|"&amp;$E35,'WAIS IV Fixing'!$AS:$AU, 3,0),"")</f>
        <v/>
      </c>
      <c r="I35" s="614"/>
      <c r="J35" s="571" t="str">
        <f t="shared" si="1"/>
        <v/>
      </c>
      <c r="K35" s="578" t="s">
        <v>1577</v>
      </c>
      <c r="L35" s="555" t="str">
        <f>IF(AND(L23="",L25="",L27="",L29="",L31="",L33=""),"",(SUM(L23:L33)))</f>
        <v/>
      </c>
      <c r="M35" s="568" t="str">
        <f>IFERROR(VLOOKUP($L35,'WAIS IV FSIQ ETC'!$T:$V,2,0),"")</f>
        <v/>
      </c>
      <c r="N35" s="598" t="str">
        <f>IFERROR(VLOOKUP($L35,'WAIS IV FSIQ ETC'!$T:$V,3,0),"")</f>
        <v/>
      </c>
      <c r="O35" s="302" t="str">
        <f>IFERROR(VLOOKUP($R$10&amp;"|"&amp;M35,'WAIS IV Fixing'!$BU:$BW, 3,0),"")</f>
        <v/>
      </c>
      <c r="P35" s="302"/>
      <c r="Q35" s="298">
        <v>38</v>
      </c>
      <c r="R35" s="298" t="s">
        <v>66</v>
      </c>
      <c r="S35" s="298">
        <v>25</v>
      </c>
      <c r="T35" s="315">
        <v>38</v>
      </c>
      <c r="U35" s="298"/>
      <c r="V35" s="298"/>
      <c r="W35" s="310">
        <v>12</v>
      </c>
      <c r="X35" s="310" t="s">
        <v>107</v>
      </c>
      <c r="Y35" s="310">
        <v>12</v>
      </c>
      <c r="Z35" s="298"/>
      <c r="AA35" s="298"/>
      <c r="AB35" s="298"/>
      <c r="AC35" s="298"/>
      <c r="AD35" s="298"/>
      <c r="AE35" s="298"/>
      <c r="AF35" s="298"/>
      <c r="AG35" s="298"/>
      <c r="AH35" s="301"/>
      <c r="AI35" s="214"/>
      <c r="AJ35" s="214"/>
    </row>
    <row r="36" spans="1:36" ht="16.5">
      <c r="A36" s="316">
        <f t="shared" si="2"/>
        <v>26</v>
      </c>
      <c r="B36" s="316" t="s">
        <v>64</v>
      </c>
      <c r="C36" s="455"/>
      <c r="D36" s="454"/>
      <c r="E36" s="313"/>
      <c r="F36" s="597"/>
      <c r="G36" s="554"/>
      <c r="H36" s="431"/>
      <c r="I36" s="608"/>
      <c r="J36" s="571" t="str">
        <f t="shared" si="1"/>
        <v/>
      </c>
      <c r="K36" s="304"/>
      <c r="L36" s="301"/>
      <c r="M36" s="301"/>
      <c r="N36" s="577"/>
      <c r="O36" s="302"/>
      <c r="P36" s="302"/>
      <c r="Q36" s="298">
        <v>39</v>
      </c>
      <c r="R36" s="298" t="s">
        <v>66</v>
      </c>
      <c r="S36" s="298">
        <v>26</v>
      </c>
      <c r="T36" s="315">
        <v>39</v>
      </c>
      <c r="U36" s="298"/>
      <c r="V36" s="298"/>
      <c r="W36" s="310">
        <v>13</v>
      </c>
      <c r="X36" s="310" t="s">
        <v>108</v>
      </c>
      <c r="Y36" s="310">
        <v>13</v>
      </c>
      <c r="Z36" s="298"/>
      <c r="AA36" s="298"/>
      <c r="AB36" s="298"/>
      <c r="AC36" s="298"/>
      <c r="AD36" s="298"/>
      <c r="AE36" s="298"/>
      <c r="AF36" s="298"/>
      <c r="AG36" s="298"/>
      <c r="AH36" s="301"/>
      <c r="AI36" s="214"/>
      <c r="AJ36" s="214"/>
    </row>
    <row r="37" spans="1:36" ht="16.5">
      <c r="A37" s="316">
        <f t="shared" si="2"/>
        <v>27</v>
      </c>
      <c r="B37" s="316" t="s">
        <v>64</v>
      </c>
      <c r="C37" s="752" t="s">
        <v>1537</v>
      </c>
      <c r="D37" s="749"/>
      <c r="E37" s="31"/>
      <c r="F37" s="597"/>
      <c r="G37" s="554" t="str">
        <f>IFERROR(VLOOKUP($R$10&amp;"|"&amp;$E37,'WAIS IV Fixing'!$AZ:$BB, 2,0),"")</f>
        <v/>
      </c>
      <c r="H37" s="613" t="str">
        <f>IFERROR(VLOOKUP($R$10&amp;"|"&amp;$E37,'WAIS IV Fixing'!$AZ:$BB, 3,0),"")</f>
        <v/>
      </c>
      <c r="I37" s="614"/>
      <c r="J37" s="571" t="str">
        <f t="shared" si="1"/>
        <v/>
      </c>
      <c r="K37" s="578"/>
      <c r="L37" s="301"/>
      <c r="M37" s="301"/>
      <c r="N37" s="577"/>
      <c r="O37" s="298" t="str">
        <f>IFERROR(VLOOKUP($R$10&amp;"|"&amp;M37,'WAIS IV Fixing'!$CB:$CD, 3,0),"")</f>
        <v/>
      </c>
      <c r="P37" s="298"/>
      <c r="Q37" s="298">
        <v>40</v>
      </c>
      <c r="R37" s="298" t="s">
        <v>66</v>
      </c>
      <c r="S37" s="298">
        <v>27</v>
      </c>
      <c r="T37" s="315">
        <v>41</v>
      </c>
      <c r="U37" s="298"/>
      <c r="V37" s="298"/>
      <c r="W37" s="310">
        <v>14</v>
      </c>
      <c r="X37" s="310" t="s">
        <v>109</v>
      </c>
      <c r="Y37" s="310">
        <v>14</v>
      </c>
      <c r="Z37" s="298"/>
      <c r="AA37" s="298"/>
      <c r="AB37" s="298"/>
      <c r="AC37" s="298"/>
      <c r="AD37" s="298"/>
      <c r="AE37" s="298"/>
      <c r="AF37" s="298"/>
      <c r="AG37" s="298"/>
      <c r="AH37" s="301"/>
      <c r="AI37" s="214"/>
      <c r="AJ37" s="214"/>
    </row>
    <row r="38" spans="1:36" ht="16.5">
      <c r="A38" s="316">
        <f t="shared" si="2"/>
        <v>28</v>
      </c>
      <c r="B38" s="316" t="s">
        <v>64</v>
      </c>
      <c r="C38" s="455"/>
      <c r="D38" s="454"/>
      <c r="E38" s="313"/>
      <c r="F38" s="597"/>
      <c r="G38" s="554"/>
      <c r="H38" s="431"/>
      <c r="I38" s="608"/>
      <c r="J38" s="571" t="str">
        <f t="shared" si="1"/>
        <v/>
      </c>
      <c r="K38" s="304"/>
      <c r="L38" s="301"/>
      <c r="M38" s="301"/>
      <c r="N38" s="577"/>
      <c r="O38" s="298"/>
      <c r="P38" s="298"/>
      <c r="Q38" s="298">
        <v>41</v>
      </c>
      <c r="R38" s="298" t="s">
        <v>66</v>
      </c>
      <c r="S38" s="298">
        <v>28</v>
      </c>
      <c r="T38" s="315">
        <v>42</v>
      </c>
      <c r="U38" s="298"/>
      <c r="V38" s="298"/>
      <c r="W38" s="310">
        <v>15</v>
      </c>
      <c r="X38" s="310" t="s">
        <v>1900</v>
      </c>
      <c r="Y38" s="310">
        <v>15</v>
      </c>
      <c r="Z38" s="298"/>
      <c r="AA38" s="298"/>
      <c r="AB38" s="298"/>
      <c r="AC38" s="298"/>
      <c r="AD38" s="298"/>
      <c r="AE38" s="298"/>
      <c r="AF38" s="298"/>
      <c r="AG38" s="298"/>
      <c r="AH38" s="301"/>
      <c r="AI38" s="214"/>
      <c r="AJ38" s="214"/>
    </row>
    <row r="39" spans="1:36" ht="16.5">
      <c r="A39" s="316">
        <f t="shared" si="2"/>
        <v>29</v>
      </c>
      <c r="B39" s="316" t="s">
        <v>64</v>
      </c>
      <c r="C39" s="752" t="s">
        <v>4</v>
      </c>
      <c r="D39" s="749"/>
      <c r="E39" s="31"/>
      <c r="F39" s="597"/>
      <c r="G39" s="554" t="str">
        <f>IFERROR(VLOOKUP($R$10&amp;"|"&amp;$E39,'WAIS IV Fixing'!$BG:$BI, 2,0),"")</f>
        <v/>
      </c>
      <c r="H39" s="613" t="str">
        <f>IFERROR(VLOOKUP($R$10&amp;"|"&amp;$E39,'WAIS IV Fixing'!$BG:$BI, 3,0),"")</f>
        <v/>
      </c>
      <c r="I39" s="614"/>
      <c r="J39" s="571" t="str">
        <f t="shared" si="1"/>
        <v/>
      </c>
      <c r="K39" s="304"/>
      <c r="L39" s="301"/>
      <c r="M39" s="301"/>
      <c r="N39" s="577"/>
      <c r="O39" s="298"/>
      <c r="P39" s="298"/>
      <c r="Q39" s="298">
        <v>42</v>
      </c>
      <c r="R39" s="298" t="s">
        <v>66</v>
      </c>
      <c r="S39" s="298">
        <v>29</v>
      </c>
      <c r="T39" s="315">
        <v>44</v>
      </c>
      <c r="U39" s="298"/>
      <c r="V39" s="298"/>
      <c r="W39" s="310">
        <v>16</v>
      </c>
      <c r="X39" s="310" t="s">
        <v>47</v>
      </c>
      <c r="Y39" s="310">
        <v>16</v>
      </c>
      <c r="Z39" s="298"/>
      <c r="AA39" s="298"/>
      <c r="AB39" s="298"/>
      <c r="AC39" s="298"/>
      <c r="AD39" s="298"/>
      <c r="AE39" s="298"/>
      <c r="AF39" s="298"/>
      <c r="AG39" s="298"/>
      <c r="AH39" s="301"/>
      <c r="AI39" s="214"/>
      <c r="AJ39" s="214"/>
    </row>
    <row r="40" spans="1:36" ht="16.5">
      <c r="A40" s="316">
        <f t="shared" si="2"/>
        <v>30</v>
      </c>
      <c r="B40" s="316" t="s">
        <v>65</v>
      </c>
      <c r="C40" s="455"/>
      <c r="D40" s="454"/>
      <c r="E40" s="313"/>
      <c r="F40" s="597"/>
      <c r="G40" s="554"/>
      <c r="H40" s="431"/>
      <c r="I40" s="608"/>
      <c r="J40" s="571" t="str">
        <f t="shared" si="1"/>
        <v/>
      </c>
      <c r="K40" s="304"/>
      <c r="L40" s="301"/>
      <c r="M40" s="301"/>
      <c r="N40" s="577"/>
      <c r="O40" s="298" t="str">
        <f>IFERROR(VLOOKUP(M40,'WAIS IV FSIQ ETC'!$A:$C,3,0),"")</f>
        <v/>
      </c>
      <c r="P40" s="298"/>
      <c r="Q40" s="298">
        <v>43</v>
      </c>
      <c r="R40" s="298" t="s">
        <v>66</v>
      </c>
      <c r="S40" s="298">
        <v>30</v>
      </c>
      <c r="T40" s="315">
        <v>45</v>
      </c>
      <c r="U40" s="298"/>
      <c r="V40" s="298"/>
      <c r="W40" s="310">
        <v>17</v>
      </c>
      <c r="X40" s="310" t="s">
        <v>1901</v>
      </c>
      <c r="Y40" s="310">
        <v>17</v>
      </c>
      <c r="Z40" s="298"/>
      <c r="AA40" s="298"/>
      <c r="AB40" s="298"/>
      <c r="AC40" s="298"/>
      <c r="AD40" s="298"/>
      <c r="AE40" s="298"/>
      <c r="AF40" s="298"/>
      <c r="AG40" s="298"/>
      <c r="AH40" s="301"/>
      <c r="AI40" s="214"/>
      <c r="AJ40" s="214"/>
    </row>
    <row r="41" spans="1:36" ht="16.5">
      <c r="A41" s="316">
        <f t="shared" si="2"/>
        <v>31</v>
      </c>
      <c r="B41" s="316" t="s">
        <v>65</v>
      </c>
      <c r="C41" s="752" t="s">
        <v>1540</v>
      </c>
      <c r="D41" s="749"/>
      <c r="E41" s="31"/>
      <c r="F41" s="597"/>
      <c r="G41" s="554" t="str">
        <f>IFERROR(VLOOKUP($R$10&amp;"|"&amp;$E41,'WAIS IV Fixing'!$BN:$BP, 2,0),"")</f>
        <v/>
      </c>
      <c r="H41" s="613" t="str">
        <f>IFERROR(VLOOKUP($R$10&amp;"|"&amp;$E41,'WAIS IV Fixing'!$BN:$BP, 3,0),"")</f>
        <v/>
      </c>
      <c r="I41" s="614"/>
      <c r="J41" s="571" t="str">
        <f t="shared" si="1"/>
        <v/>
      </c>
      <c r="K41" s="304"/>
      <c r="L41" s="301"/>
      <c r="M41" s="301"/>
      <c r="N41" s="577"/>
      <c r="O41" s="298"/>
      <c r="P41" s="298"/>
      <c r="Q41" s="298">
        <v>44</v>
      </c>
      <c r="R41" s="298" t="s">
        <v>66</v>
      </c>
      <c r="S41" s="298">
        <v>31</v>
      </c>
      <c r="T41" s="315">
        <v>47</v>
      </c>
      <c r="U41" s="298"/>
      <c r="V41" s="298"/>
      <c r="W41" s="310">
        <v>18</v>
      </c>
      <c r="X41" s="310" t="s">
        <v>110</v>
      </c>
      <c r="Y41" s="310">
        <v>18</v>
      </c>
      <c r="Z41" s="298"/>
      <c r="AA41" s="298"/>
      <c r="AB41" s="298"/>
      <c r="AC41" s="298"/>
      <c r="AD41" s="298"/>
      <c r="AE41" s="298"/>
      <c r="AF41" s="298"/>
      <c r="AG41" s="298"/>
      <c r="AH41" s="301"/>
      <c r="AI41" s="214"/>
      <c r="AJ41" s="214"/>
    </row>
    <row r="42" spans="1:36" ht="16.5">
      <c r="A42" s="316">
        <f t="shared" si="2"/>
        <v>32</v>
      </c>
      <c r="B42" s="316" t="s">
        <v>65</v>
      </c>
      <c r="C42" s="455"/>
      <c r="D42" s="454"/>
      <c r="E42" s="313"/>
      <c r="F42" s="597"/>
      <c r="G42" s="554"/>
      <c r="H42" s="431"/>
      <c r="I42" s="608"/>
      <c r="J42" s="571" t="str">
        <f t="shared" si="1"/>
        <v/>
      </c>
      <c r="K42" s="304"/>
      <c r="L42" s="301"/>
      <c r="M42" s="301"/>
      <c r="N42" s="577"/>
      <c r="O42" s="298" t="str">
        <f>IFERROR(VLOOKUP(M42,'WAIS IV FSIQ ETC'!$A:$C,3,0),"")</f>
        <v/>
      </c>
      <c r="P42" s="298"/>
      <c r="Q42" s="298">
        <v>45</v>
      </c>
      <c r="R42" s="298" t="s">
        <v>66</v>
      </c>
      <c r="S42" s="298">
        <v>32</v>
      </c>
      <c r="T42" s="315">
        <v>48</v>
      </c>
      <c r="U42" s="298"/>
      <c r="V42" s="298"/>
      <c r="W42" s="310">
        <v>19</v>
      </c>
      <c r="X42" s="310" t="s">
        <v>111</v>
      </c>
      <c r="Y42" s="310">
        <v>19</v>
      </c>
      <c r="Z42" s="298"/>
      <c r="AA42" s="298"/>
      <c r="AB42" s="298"/>
      <c r="AC42" s="298"/>
      <c r="AD42" s="298"/>
      <c r="AE42" s="298"/>
      <c r="AF42" s="298"/>
      <c r="AG42" s="298"/>
      <c r="AH42" s="301"/>
      <c r="AI42" s="214"/>
      <c r="AJ42" s="214"/>
    </row>
    <row r="43" spans="1:36" ht="16.5">
      <c r="A43" s="316">
        <f t="shared" si="2"/>
        <v>33</v>
      </c>
      <c r="B43" s="316" t="s">
        <v>65</v>
      </c>
      <c r="C43" s="752" t="s">
        <v>1538</v>
      </c>
      <c r="D43" s="749"/>
      <c r="E43" s="31"/>
      <c r="F43" s="597"/>
      <c r="G43" s="554" t="str">
        <f>IFERROR(VLOOKUP($R$10&amp;"|"&amp;$E43,'WAIS IV Fixing'!$BU:$BW, 2,0),"")</f>
        <v/>
      </c>
      <c r="H43" s="613" t="str">
        <f>IFERROR(VLOOKUP($R$10&amp;"|"&amp;$E43,'WAIS IV Fixing'!$BU:$BW, 3,0),"")</f>
        <v/>
      </c>
      <c r="I43" s="614"/>
      <c r="J43" s="571" t="str">
        <f t="shared" si="1"/>
        <v/>
      </c>
      <c r="K43" s="304"/>
      <c r="L43" s="301"/>
      <c r="M43" s="301"/>
      <c r="N43" s="577"/>
      <c r="O43" s="298"/>
      <c r="P43" s="298"/>
      <c r="Q43" s="298">
        <v>46</v>
      </c>
      <c r="R43" s="298" t="s">
        <v>67</v>
      </c>
      <c r="S43" s="298">
        <v>33</v>
      </c>
      <c r="T43" s="315">
        <v>50</v>
      </c>
      <c r="U43" s="298"/>
      <c r="V43" s="298"/>
      <c r="W43" s="310">
        <v>20</v>
      </c>
      <c r="X43" s="310" t="s">
        <v>1902</v>
      </c>
      <c r="Y43" s="310">
        <v>20</v>
      </c>
      <c r="Z43" s="298"/>
      <c r="AA43" s="298"/>
      <c r="AB43" s="298"/>
      <c r="AC43" s="298"/>
      <c r="AD43" s="298"/>
      <c r="AE43" s="298"/>
      <c r="AF43" s="298"/>
      <c r="AG43" s="298"/>
      <c r="AH43" s="301"/>
      <c r="AI43" s="214"/>
      <c r="AJ43" s="214"/>
    </row>
    <row r="44" spans="1:36" ht="15.95" customHeight="1">
      <c r="A44" s="316">
        <f t="shared" si="2"/>
        <v>34</v>
      </c>
      <c r="B44" s="316" t="s">
        <v>65</v>
      </c>
      <c r="C44" s="455"/>
      <c r="D44" s="454"/>
      <c r="E44" s="313"/>
      <c r="F44" s="597"/>
      <c r="G44" s="554"/>
      <c r="H44" s="431"/>
      <c r="I44" s="608"/>
      <c r="J44" s="571" t="str">
        <f t="shared" si="1"/>
        <v/>
      </c>
      <c r="K44" s="304"/>
      <c r="L44" s="301"/>
      <c r="M44" s="301"/>
      <c r="N44" s="577"/>
      <c r="O44" s="298" t="str">
        <f>IFERROR(VLOOKUP(M44,'WAIS IV FSIQ ETC'!$E:$G,3,0),"")</f>
        <v/>
      </c>
      <c r="P44" s="298"/>
      <c r="Q44" s="298">
        <v>47</v>
      </c>
      <c r="R44" s="298" t="s">
        <v>67</v>
      </c>
      <c r="S44" s="298">
        <v>34</v>
      </c>
      <c r="T44" s="315">
        <v>51</v>
      </c>
      <c r="U44" s="298"/>
      <c r="V44" s="298"/>
      <c r="W44" s="310">
        <v>21</v>
      </c>
      <c r="X44" s="310" t="s">
        <v>112</v>
      </c>
      <c r="Y44" s="310">
        <v>21</v>
      </c>
      <c r="Z44" s="298"/>
      <c r="AA44" s="298"/>
      <c r="AB44" s="298"/>
      <c r="AC44" s="298"/>
      <c r="AD44" s="298"/>
      <c r="AE44" s="298"/>
      <c r="AF44" s="298"/>
      <c r="AG44" s="298"/>
      <c r="AH44" s="301"/>
      <c r="AI44" s="214"/>
      <c r="AJ44" s="214"/>
    </row>
    <row r="45" spans="1:36" ht="16.5">
      <c r="A45" s="316">
        <f t="shared" si="2"/>
        <v>35</v>
      </c>
      <c r="B45" s="316" t="s">
        <v>66</v>
      </c>
      <c r="C45" s="752" t="s">
        <v>1539</v>
      </c>
      <c r="D45" s="749"/>
      <c r="E45" s="31"/>
      <c r="F45" s="597"/>
      <c r="G45" s="554" t="str">
        <f>IFERROR(VLOOKUP($R$10&amp;"|"&amp;$E45,'WAIS IV Fixing'!$CB:$CD, 2,0),"")</f>
        <v/>
      </c>
      <c r="H45" s="613" t="str">
        <f>IFERROR(VLOOKUP($R$10&amp;"|"&amp;$E45,'WAIS IV Fixing'!$CB:$CD, 3,0),"")</f>
        <v/>
      </c>
      <c r="I45" s="614"/>
      <c r="J45" s="571" t="str">
        <f t="shared" si="1"/>
        <v/>
      </c>
      <c r="K45" s="304"/>
      <c r="L45" s="301"/>
      <c r="M45" s="301"/>
      <c r="N45" s="577"/>
      <c r="O45" s="298"/>
      <c r="P45" s="298"/>
      <c r="Q45" s="298">
        <v>48</v>
      </c>
      <c r="R45" s="298" t="s">
        <v>67</v>
      </c>
      <c r="S45" s="298">
        <v>35</v>
      </c>
      <c r="T45" s="315">
        <v>53</v>
      </c>
      <c r="U45" s="298"/>
      <c r="V45" s="298"/>
      <c r="W45" s="310">
        <v>22</v>
      </c>
      <c r="X45" s="310" t="s">
        <v>1903</v>
      </c>
      <c r="Y45" s="310">
        <v>22</v>
      </c>
      <c r="Z45" s="298"/>
      <c r="AA45" s="298"/>
      <c r="AB45" s="298"/>
      <c r="AC45" s="298"/>
      <c r="AD45" s="298"/>
      <c r="AE45" s="298"/>
      <c r="AF45" s="298"/>
      <c r="AG45" s="298"/>
      <c r="AH45" s="301"/>
      <c r="AI45" s="214"/>
      <c r="AJ45" s="214"/>
    </row>
    <row r="46" spans="1:36" ht="16.5">
      <c r="A46" s="316"/>
      <c r="B46" s="316"/>
      <c r="C46" s="572"/>
      <c r="D46" s="585"/>
      <c r="E46" s="313"/>
      <c r="F46" s="597"/>
      <c r="G46" s="554"/>
      <c r="H46" s="564"/>
      <c r="I46" s="607"/>
      <c r="J46" s="571"/>
      <c r="K46" s="304"/>
      <c r="L46" s="301"/>
      <c r="M46" s="301"/>
      <c r="N46" s="577"/>
      <c r="O46" s="298"/>
      <c r="P46" s="298"/>
      <c r="Q46" s="298"/>
      <c r="R46" s="298"/>
      <c r="S46" s="298">
        <v>36</v>
      </c>
      <c r="T46" s="315">
        <v>54</v>
      </c>
      <c r="U46" s="298"/>
      <c r="V46" s="298"/>
      <c r="W46" s="310"/>
      <c r="X46" s="310"/>
      <c r="Y46" s="310"/>
      <c r="Z46" s="298"/>
      <c r="AA46" s="298"/>
      <c r="AB46" s="298"/>
      <c r="AC46" s="298"/>
      <c r="AD46" s="298"/>
      <c r="AE46" s="298"/>
      <c r="AF46" s="298"/>
      <c r="AG46" s="298"/>
      <c r="AH46" s="301"/>
      <c r="AI46" s="214"/>
      <c r="AJ46" s="214"/>
    </row>
    <row r="47" spans="1:36" ht="16.5">
      <c r="A47" s="316"/>
      <c r="B47" s="316"/>
      <c r="C47" s="748" t="s">
        <v>2106</v>
      </c>
      <c r="D47" s="749"/>
      <c r="E47" s="31"/>
      <c r="F47" s="298" t="e">
        <f>F9&amp;"|"&amp;E47</f>
        <v>#N/A</v>
      </c>
      <c r="G47" s="554" t="str">
        <f>IFERROR(VLOOKUP(F47,'Information Subtest'!C:D,2,0),"")</f>
        <v/>
      </c>
      <c r="H47" s="613" t="str">
        <f>IFERROR(VLOOKUP(F47,'Information Subtest'!C:E,3,0),"")</f>
        <v/>
      </c>
      <c r="I47" s="614"/>
      <c r="J47" s="571"/>
      <c r="K47" s="304"/>
      <c r="L47" s="301"/>
      <c r="M47" s="301"/>
      <c r="N47" s="577"/>
      <c r="O47" s="298"/>
      <c r="P47" s="298"/>
      <c r="Q47" s="298"/>
      <c r="R47" s="298"/>
      <c r="S47" s="298">
        <v>37</v>
      </c>
      <c r="T47" s="315">
        <v>56</v>
      </c>
      <c r="U47" s="298"/>
      <c r="V47" s="298"/>
      <c r="W47" s="310"/>
      <c r="X47" s="310"/>
      <c r="Y47" s="310"/>
      <c r="Z47" s="298"/>
      <c r="AA47" s="298"/>
      <c r="AB47" s="298"/>
      <c r="AC47" s="298"/>
      <c r="AD47" s="298"/>
      <c r="AE47" s="298"/>
      <c r="AF47" s="298"/>
      <c r="AG47" s="298"/>
      <c r="AH47" s="301"/>
      <c r="AI47" s="214"/>
      <c r="AJ47" s="214"/>
    </row>
    <row r="48" spans="1:36" ht="16.5">
      <c r="A48" s="316">
        <f>A45+1</f>
        <v>36</v>
      </c>
      <c r="B48" s="316" t="s">
        <v>66</v>
      </c>
      <c r="C48" s="590"/>
      <c r="D48" s="591"/>
      <c r="E48" s="599"/>
      <c r="F48" s="592"/>
      <c r="G48" s="593"/>
      <c r="H48" s="594"/>
      <c r="I48" s="606"/>
      <c r="J48" s="595"/>
      <c r="K48" s="595"/>
      <c r="L48" s="595"/>
      <c r="M48" s="595"/>
      <c r="N48" s="596"/>
      <c r="O48" s="298"/>
      <c r="P48" s="298"/>
      <c r="Q48" s="298">
        <v>49</v>
      </c>
      <c r="R48" s="298" t="s">
        <v>67</v>
      </c>
      <c r="S48" s="298">
        <v>38</v>
      </c>
      <c r="T48" s="315">
        <v>57</v>
      </c>
      <c r="U48" s="298"/>
      <c r="V48" s="298"/>
      <c r="W48" s="310">
        <v>23</v>
      </c>
      <c r="X48" s="310" t="s">
        <v>113</v>
      </c>
      <c r="Y48" s="310">
        <v>23</v>
      </c>
      <c r="Z48" s="298"/>
      <c r="AA48" s="298"/>
      <c r="AB48" s="298"/>
      <c r="AC48" s="298"/>
      <c r="AD48" s="298"/>
      <c r="AE48" s="298"/>
      <c r="AF48" s="298"/>
      <c r="AG48" s="298"/>
      <c r="AH48" s="301"/>
      <c r="AI48" s="214"/>
      <c r="AJ48" s="214"/>
    </row>
    <row r="49" spans="1:36" ht="16.5">
      <c r="A49" s="316">
        <f t="shared" si="2"/>
        <v>37</v>
      </c>
      <c r="B49" s="316" t="s">
        <v>66</v>
      </c>
      <c r="C49" s="301"/>
      <c r="D49" s="301"/>
      <c r="E49" s="301"/>
      <c r="F49" s="301"/>
      <c r="G49" s="301"/>
      <c r="H49" s="301"/>
      <c r="I49" s="301"/>
      <c r="J49" s="301"/>
      <c r="K49" s="301"/>
      <c r="L49" s="301"/>
      <c r="M49" s="301"/>
      <c r="N49" s="301"/>
      <c r="O49" s="298"/>
      <c r="P49" s="298"/>
      <c r="Q49" s="298">
        <v>50</v>
      </c>
      <c r="R49" s="298" t="s">
        <v>67</v>
      </c>
      <c r="S49" s="298" t="str">
        <f t="shared" ref="S49:S54" si="3">IFERROR(VLOOKUP(O49,X:Y,2,0),"")</f>
        <v/>
      </c>
      <c r="T49" s="315"/>
      <c r="U49" s="298"/>
      <c r="V49" s="298"/>
      <c r="W49" s="310">
        <v>24</v>
      </c>
      <c r="X49" s="310" t="s">
        <v>1904</v>
      </c>
      <c r="Y49" s="310">
        <v>24</v>
      </c>
      <c r="Z49" s="298"/>
      <c r="AA49" s="298"/>
      <c r="AB49" s="298"/>
      <c r="AC49" s="298"/>
      <c r="AD49" s="298"/>
      <c r="AE49" s="298"/>
      <c r="AF49" s="298"/>
      <c r="AG49" s="298"/>
      <c r="AH49" s="301"/>
      <c r="AI49" s="214"/>
      <c r="AJ49" s="214"/>
    </row>
    <row r="50" spans="1:36" ht="16.5">
      <c r="A50" s="316">
        <f t="shared" si="2"/>
        <v>38</v>
      </c>
      <c r="B50" s="316" t="s">
        <v>66</v>
      </c>
      <c r="C50" s="301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298" t="str">
        <f>IFERROR(VLOOKUP(M50,'WAIS IV FSIQ ETC'!$I:$L,3,0),"")</f>
        <v/>
      </c>
      <c r="P50" s="298"/>
      <c r="Q50" s="298">
        <v>51</v>
      </c>
      <c r="R50" s="298" t="s">
        <v>67</v>
      </c>
      <c r="S50" s="298" t="str">
        <f t="shared" si="3"/>
        <v/>
      </c>
      <c r="T50" s="315"/>
      <c r="U50" s="298"/>
      <c r="V50" s="298"/>
      <c r="W50" s="310">
        <v>25</v>
      </c>
      <c r="X50" s="310" t="s">
        <v>48</v>
      </c>
      <c r="Y50" s="310">
        <v>25</v>
      </c>
      <c r="Z50" s="298"/>
      <c r="AA50" s="298"/>
      <c r="AB50" s="298"/>
      <c r="AC50" s="298"/>
      <c r="AD50" s="298"/>
      <c r="AE50" s="298"/>
      <c r="AF50" s="298"/>
      <c r="AG50" s="298"/>
      <c r="AH50" s="301"/>
      <c r="AI50" s="214"/>
      <c r="AJ50" s="214"/>
    </row>
    <row r="51" spans="1:36" ht="16.5">
      <c r="A51" s="316">
        <f t="shared" si="2"/>
        <v>39</v>
      </c>
      <c r="B51" s="316" t="s">
        <v>66</v>
      </c>
      <c r="C51" s="301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298"/>
      <c r="P51" s="298"/>
      <c r="Q51" s="298">
        <v>52</v>
      </c>
      <c r="R51" s="298" t="s">
        <v>67</v>
      </c>
      <c r="S51" s="298" t="str">
        <f t="shared" si="3"/>
        <v/>
      </c>
      <c r="T51" s="315"/>
      <c r="U51" s="298"/>
      <c r="V51" s="298"/>
      <c r="W51" s="310">
        <v>26</v>
      </c>
      <c r="X51" s="310" t="s">
        <v>1906</v>
      </c>
      <c r="Y51" s="310">
        <v>26</v>
      </c>
      <c r="Z51" s="298"/>
      <c r="AA51" s="298"/>
      <c r="AB51" s="298"/>
      <c r="AC51" s="298"/>
      <c r="AD51" s="298"/>
      <c r="AE51" s="298"/>
      <c r="AF51" s="298"/>
      <c r="AG51" s="298"/>
      <c r="AH51" s="301"/>
      <c r="AI51" s="214"/>
      <c r="AJ51" s="214"/>
    </row>
    <row r="52" spans="1:36" ht="16.5">
      <c r="A52" s="316">
        <f t="shared" si="2"/>
        <v>40</v>
      </c>
      <c r="B52" s="316" t="s">
        <v>66</v>
      </c>
      <c r="C52" s="301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298" t="str">
        <f>IFERROR(VLOOKUP(M52,'WAIS IV FSIQ ETC'!$N:$Q,3,0),"")</f>
        <v/>
      </c>
      <c r="P52" s="298"/>
      <c r="Q52" s="298">
        <v>53</v>
      </c>
      <c r="R52" s="298" t="s">
        <v>67</v>
      </c>
      <c r="S52" s="298" t="str">
        <f t="shared" si="3"/>
        <v/>
      </c>
      <c r="T52" s="315"/>
      <c r="U52" s="298"/>
      <c r="V52" s="298"/>
      <c r="W52" s="310">
        <v>27</v>
      </c>
      <c r="X52" s="310" t="s">
        <v>114</v>
      </c>
      <c r="Y52" s="310">
        <v>27</v>
      </c>
      <c r="Z52" s="298"/>
      <c r="AA52" s="298"/>
      <c r="AB52" s="298"/>
      <c r="AC52" s="298"/>
      <c r="AD52" s="298"/>
      <c r="AE52" s="298"/>
      <c r="AF52" s="298"/>
      <c r="AG52" s="298"/>
      <c r="AH52" s="301"/>
      <c r="AI52" s="214"/>
      <c r="AJ52" s="214"/>
    </row>
    <row r="53" spans="1:36" ht="16.5">
      <c r="A53" s="316">
        <f t="shared" si="2"/>
        <v>41</v>
      </c>
      <c r="B53" s="316" t="s">
        <v>66</v>
      </c>
      <c r="C53" s="301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298"/>
      <c r="P53" s="298"/>
      <c r="Q53" s="298">
        <v>54</v>
      </c>
      <c r="R53" s="298" t="s">
        <v>67</v>
      </c>
      <c r="S53" s="298" t="str">
        <f t="shared" si="3"/>
        <v/>
      </c>
      <c r="T53" s="315"/>
      <c r="U53" s="298"/>
      <c r="V53" s="298"/>
      <c r="W53" s="310">
        <v>28</v>
      </c>
      <c r="X53" s="310" t="s">
        <v>1907</v>
      </c>
      <c r="Y53" s="310">
        <v>28</v>
      </c>
      <c r="Z53" s="298"/>
      <c r="AA53" s="298"/>
      <c r="AB53" s="298"/>
      <c r="AC53" s="298"/>
      <c r="AD53" s="298"/>
      <c r="AE53" s="298"/>
      <c r="AF53" s="298"/>
      <c r="AG53" s="298"/>
      <c r="AH53" s="301"/>
      <c r="AI53" s="214"/>
      <c r="AJ53" s="214"/>
    </row>
    <row r="54" spans="1:36" ht="16.5">
      <c r="A54" s="316">
        <f t="shared" si="2"/>
        <v>42</v>
      </c>
      <c r="B54" s="316" t="s">
        <v>66</v>
      </c>
      <c r="C54" s="301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298" t="str">
        <f>IFERROR(VLOOKUP(M54,'WAIS IV FSIQ ETC'!$T:$V,3,0),"")</f>
        <v/>
      </c>
      <c r="P54" s="298"/>
      <c r="Q54" s="298">
        <v>55</v>
      </c>
      <c r="R54" s="298" t="s">
        <v>67</v>
      </c>
      <c r="S54" s="298" t="str">
        <f t="shared" si="3"/>
        <v/>
      </c>
      <c r="T54" s="315">
        <f>MAX(ISNUMBER(VALUE(MID(O54,{1,2,3,4,5,6,7,8,9},1)))*{1,2,3,4,5,6,7,8,9})+1</f>
        <v>1</v>
      </c>
      <c r="U54" s="298"/>
      <c r="V54" s="298"/>
      <c r="W54" s="310">
        <v>29</v>
      </c>
      <c r="X54" s="310" t="s">
        <v>1908</v>
      </c>
      <c r="Y54" s="310">
        <v>29</v>
      </c>
      <c r="Z54" s="298"/>
      <c r="AA54" s="298"/>
      <c r="AB54" s="298"/>
      <c r="AC54" s="298"/>
      <c r="AD54" s="298"/>
      <c r="AE54" s="298"/>
      <c r="AF54" s="298"/>
      <c r="AG54" s="298"/>
      <c r="AH54" s="301"/>
      <c r="AI54" s="214"/>
      <c r="AJ54" s="214"/>
    </row>
    <row r="55" spans="1:36" ht="16.5">
      <c r="A55" s="316">
        <f t="shared" si="2"/>
        <v>43</v>
      </c>
      <c r="B55" s="316" t="s">
        <v>66</v>
      </c>
      <c r="C55" s="301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298"/>
      <c r="P55" s="298"/>
      <c r="Q55" s="298">
        <v>56</v>
      </c>
      <c r="R55" s="298" t="s">
        <v>68</v>
      </c>
      <c r="S55" s="298"/>
      <c r="T55" s="315"/>
      <c r="U55" s="298"/>
      <c r="V55" s="298"/>
      <c r="W55" s="310">
        <v>30</v>
      </c>
      <c r="X55" s="310" t="s">
        <v>115</v>
      </c>
      <c r="Y55" s="310">
        <v>30</v>
      </c>
      <c r="Z55" s="298"/>
      <c r="AA55" s="298"/>
      <c r="AB55" s="298"/>
      <c r="AC55" s="298"/>
      <c r="AD55" s="298"/>
      <c r="AE55" s="298"/>
      <c r="AF55" s="298"/>
      <c r="AG55" s="298"/>
      <c r="AH55" s="301"/>
      <c r="AI55" s="214"/>
      <c r="AJ55" s="214"/>
    </row>
    <row r="56" spans="1:36" ht="16.5">
      <c r="A56" s="316">
        <f t="shared" si="2"/>
        <v>44</v>
      </c>
      <c r="B56" s="316" t="s">
        <v>66</v>
      </c>
      <c r="C56" s="301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298" t="s">
        <v>1809</v>
      </c>
      <c r="P56" s="298"/>
      <c r="Q56" s="298">
        <v>57</v>
      </c>
      <c r="R56" s="298" t="s">
        <v>68</v>
      </c>
      <c r="S56" s="298"/>
      <c r="T56" s="315"/>
      <c r="U56" s="298"/>
      <c r="V56" s="298"/>
      <c r="W56" s="310">
        <v>31</v>
      </c>
      <c r="X56" s="310" t="s">
        <v>1909</v>
      </c>
      <c r="Y56" s="310">
        <v>31</v>
      </c>
      <c r="Z56" s="298"/>
      <c r="AA56" s="298"/>
      <c r="AB56" s="298"/>
      <c r="AC56" s="298"/>
      <c r="AD56" s="298"/>
      <c r="AE56" s="298"/>
      <c r="AF56" s="298"/>
      <c r="AG56" s="298"/>
      <c r="AH56" s="301"/>
      <c r="AI56" s="214"/>
      <c r="AJ56" s="214"/>
    </row>
    <row r="57" spans="1:36" ht="16.5">
      <c r="A57" s="316">
        <f t="shared" si="2"/>
        <v>45</v>
      </c>
      <c r="B57" s="316" t="s">
        <v>67</v>
      </c>
      <c r="C57" s="301"/>
      <c r="D57" s="301"/>
      <c r="E57" s="301"/>
      <c r="F57" s="301"/>
      <c r="G57" s="301"/>
      <c r="H57" s="301"/>
      <c r="I57" s="301"/>
      <c r="J57" s="301"/>
      <c r="K57" s="301"/>
      <c r="L57" s="301"/>
      <c r="M57" s="301"/>
      <c r="N57" s="301"/>
      <c r="O57" s="298"/>
      <c r="P57" s="298"/>
      <c r="Q57" s="298">
        <v>58</v>
      </c>
      <c r="R57" s="298" t="s">
        <v>68</v>
      </c>
      <c r="S57" s="298"/>
      <c r="T57" s="315"/>
      <c r="U57" s="298"/>
      <c r="V57" s="298"/>
      <c r="W57" s="310">
        <v>32</v>
      </c>
      <c r="X57" s="310" t="s">
        <v>116</v>
      </c>
      <c r="Y57" s="310">
        <v>32</v>
      </c>
      <c r="Z57" s="298"/>
      <c r="AA57" s="298"/>
      <c r="AB57" s="298"/>
      <c r="AC57" s="298"/>
      <c r="AD57" s="298"/>
      <c r="AE57" s="298"/>
      <c r="AF57" s="298"/>
      <c r="AG57" s="298"/>
      <c r="AH57" s="301"/>
      <c r="AI57" s="214"/>
      <c r="AJ57" s="214"/>
    </row>
    <row r="58" spans="1:36" ht="16.5">
      <c r="A58" s="316">
        <f t="shared" si="2"/>
        <v>46</v>
      </c>
      <c r="B58" s="316" t="s">
        <v>67</v>
      </c>
      <c r="C58" s="301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298"/>
      <c r="P58" s="298"/>
      <c r="Q58" s="298">
        <v>59</v>
      </c>
      <c r="R58" s="298" t="s">
        <v>68</v>
      </c>
      <c r="S58" s="298"/>
      <c r="T58" s="315"/>
      <c r="U58" s="298"/>
      <c r="V58" s="298"/>
      <c r="W58" s="310">
        <v>33</v>
      </c>
      <c r="X58" s="310" t="s">
        <v>1858</v>
      </c>
      <c r="Y58" s="310">
        <v>33</v>
      </c>
      <c r="Z58" s="298"/>
      <c r="AA58" s="298"/>
      <c r="AB58" s="298"/>
      <c r="AC58" s="298"/>
      <c r="AD58" s="298"/>
      <c r="AE58" s="298"/>
      <c r="AF58" s="298"/>
      <c r="AG58" s="298"/>
      <c r="AH58" s="301"/>
      <c r="AI58" s="214"/>
      <c r="AJ58" s="214"/>
    </row>
    <row r="59" spans="1:36" ht="16.5">
      <c r="A59" s="316">
        <f t="shared" si="2"/>
        <v>47</v>
      </c>
      <c r="B59" s="316" t="s">
        <v>67</v>
      </c>
      <c r="C59" s="301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298"/>
      <c r="P59" s="298"/>
      <c r="Q59" s="298">
        <v>60</v>
      </c>
      <c r="R59" s="298" t="s">
        <v>68</v>
      </c>
      <c r="S59" s="298"/>
      <c r="T59" s="315"/>
      <c r="U59" s="298"/>
      <c r="V59" s="298"/>
      <c r="W59" s="310">
        <v>34</v>
      </c>
      <c r="X59" s="310" t="s">
        <v>117</v>
      </c>
      <c r="Y59" s="310">
        <v>34</v>
      </c>
      <c r="Z59" s="298"/>
      <c r="AA59" s="298"/>
      <c r="AB59" s="298"/>
      <c r="AC59" s="298"/>
      <c r="AD59" s="298"/>
      <c r="AE59" s="298"/>
      <c r="AF59" s="298"/>
      <c r="AG59" s="298"/>
      <c r="AH59" s="301"/>
      <c r="AI59" s="214"/>
      <c r="AJ59" s="214"/>
    </row>
    <row r="60" spans="1:36" ht="16.5">
      <c r="A60" s="316">
        <f t="shared" si="2"/>
        <v>48</v>
      </c>
      <c r="B60" s="316" t="s">
        <v>67</v>
      </c>
      <c r="C60" s="301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298"/>
      <c r="P60" s="298"/>
      <c r="Q60" s="298">
        <v>61</v>
      </c>
      <c r="R60" s="298" t="s">
        <v>68</v>
      </c>
      <c r="S60" s="298"/>
      <c r="T60" s="315"/>
      <c r="U60" s="298"/>
      <c r="V60" s="298"/>
      <c r="W60" s="310">
        <v>35</v>
      </c>
      <c r="X60" s="310" t="s">
        <v>1910</v>
      </c>
      <c r="Y60" s="310">
        <v>35</v>
      </c>
      <c r="Z60" s="298"/>
      <c r="AA60" s="298"/>
      <c r="AB60" s="298"/>
      <c r="AC60" s="298"/>
      <c r="AD60" s="298"/>
      <c r="AE60" s="298"/>
      <c r="AF60" s="298"/>
      <c r="AG60" s="298"/>
      <c r="AH60" s="301"/>
      <c r="AI60" s="214"/>
      <c r="AJ60" s="214"/>
    </row>
    <row r="61" spans="1:36" ht="16.5">
      <c r="A61" s="316">
        <f t="shared" si="2"/>
        <v>49</v>
      </c>
      <c r="B61" s="316" t="s">
        <v>67</v>
      </c>
      <c r="C61" s="301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298"/>
      <c r="P61" s="298"/>
      <c r="Q61" s="298">
        <v>62</v>
      </c>
      <c r="R61" s="298" t="s">
        <v>68</v>
      </c>
      <c r="S61" s="298"/>
      <c r="T61" s="315"/>
      <c r="U61" s="298"/>
      <c r="V61" s="298"/>
      <c r="W61" s="310">
        <v>36</v>
      </c>
      <c r="X61" s="310" t="s">
        <v>1911</v>
      </c>
      <c r="Y61" s="310">
        <v>36</v>
      </c>
      <c r="Z61" s="298"/>
      <c r="AA61" s="298"/>
      <c r="AB61" s="298"/>
      <c r="AC61" s="298"/>
      <c r="AD61" s="298"/>
      <c r="AE61" s="298"/>
      <c r="AF61" s="298"/>
      <c r="AG61" s="298"/>
      <c r="AH61" s="301"/>
      <c r="AI61" s="214"/>
      <c r="AJ61" s="214"/>
    </row>
    <row r="62" spans="1:36" ht="16.5">
      <c r="A62" s="316">
        <f t="shared" si="2"/>
        <v>50</v>
      </c>
      <c r="B62" s="316" t="s">
        <v>67</v>
      </c>
      <c r="C62" s="301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298"/>
      <c r="P62" s="298"/>
      <c r="Q62" s="298">
        <v>63</v>
      </c>
      <c r="R62" s="298" t="s">
        <v>68</v>
      </c>
      <c r="S62" s="298"/>
      <c r="T62" s="315"/>
      <c r="U62" s="298"/>
      <c r="V62" s="298"/>
      <c r="W62" s="310">
        <v>37</v>
      </c>
      <c r="X62" s="310" t="s">
        <v>49</v>
      </c>
      <c r="Y62" s="310">
        <v>37</v>
      </c>
      <c r="Z62" s="298"/>
      <c r="AA62" s="298"/>
      <c r="AB62" s="298"/>
      <c r="AC62" s="298"/>
      <c r="AD62" s="298"/>
      <c r="AE62" s="298"/>
      <c r="AF62" s="298"/>
      <c r="AG62" s="298"/>
      <c r="AH62" s="301"/>
      <c r="AI62" s="214"/>
      <c r="AJ62" s="214"/>
    </row>
    <row r="63" spans="1:36" ht="16.5">
      <c r="A63" s="316">
        <f t="shared" si="2"/>
        <v>51</v>
      </c>
      <c r="B63" s="316" t="s">
        <v>67</v>
      </c>
      <c r="C63" s="301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298"/>
      <c r="P63" s="298"/>
      <c r="Q63" s="298">
        <v>64</v>
      </c>
      <c r="R63" s="298" t="s">
        <v>68</v>
      </c>
      <c r="S63" s="298"/>
      <c r="T63" s="315"/>
      <c r="U63" s="298"/>
      <c r="V63" s="298"/>
      <c r="W63" s="310">
        <v>38</v>
      </c>
      <c r="X63" s="310" t="s">
        <v>1912</v>
      </c>
      <c r="Y63" s="310">
        <v>38</v>
      </c>
      <c r="Z63" s="298"/>
      <c r="AA63" s="298"/>
      <c r="AB63" s="298"/>
      <c r="AC63" s="298"/>
      <c r="AD63" s="298"/>
      <c r="AE63" s="298"/>
      <c r="AF63" s="298"/>
      <c r="AG63" s="298"/>
      <c r="AH63" s="301"/>
      <c r="AI63" s="214"/>
      <c r="AJ63" s="214"/>
    </row>
    <row r="64" spans="1:36" ht="16.5">
      <c r="A64" s="316">
        <f t="shared" si="2"/>
        <v>52</v>
      </c>
      <c r="B64" s="316" t="s">
        <v>67</v>
      </c>
      <c r="C64" s="301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298"/>
      <c r="P64" s="298"/>
      <c r="Q64" s="298">
        <v>65</v>
      </c>
      <c r="R64" s="298" t="s">
        <v>68</v>
      </c>
      <c r="S64" s="298"/>
      <c r="T64" s="315"/>
      <c r="U64" s="298"/>
      <c r="V64" s="298"/>
      <c r="W64" s="310">
        <v>39</v>
      </c>
      <c r="X64" s="310" t="s">
        <v>118</v>
      </c>
      <c r="Y64" s="310">
        <v>39</v>
      </c>
      <c r="Z64" s="298"/>
      <c r="AA64" s="298"/>
      <c r="AB64" s="298"/>
      <c r="AC64" s="298"/>
      <c r="AD64" s="298"/>
      <c r="AE64" s="298"/>
      <c r="AF64" s="298"/>
      <c r="AG64" s="298"/>
      <c r="AH64" s="301"/>
      <c r="AI64" s="214"/>
      <c r="AJ64" s="214"/>
    </row>
    <row r="65" spans="1:36" ht="16.5">
      <c r="A65" s="316">
        <f t="shared" si="2"/>
        <v>53</v>
      </c>
      <c r="B65" s="316" t="s">
        <v>67</v>
      </c>
      <c r="C65" s="301"/>
      <c r="D65" s="301"/>
      <c r="E65" s="301"/>
      <c r="F65" s="301"/>
      <c r="G65" s="301"/>
      <c r="H65" s="301"/>
      <c r="I65" s="301"/>
      <c r="J65" s="301"/>
      <c r="K65" s="301"/>
      <c r="L65" s="301"/>
      <c r="M65" s="301"/>
      <c r="N65" s="301"/>
      <c r="O65" s="298"/>
      <c r="P65" s="298"/>
      <c r="Q65" s="298">
        <v>66</v>
      </c>
      <c r="R65" s="298" t="s">
        <v>69</v>
      </c>
      <c r="S65" s="298"/>
      <c r="T65" s="315"/>
      <c r="U65" s="298"/>
      <c r="V65" s="298"/>
      <c r="W65" s="310">
        <v>40</v>
      </c>
      <c r="X65" s="310" t="s">
        <v>1913</v>
      </c>
      <c r="Y65" s="310">
        <v>40</v>
      </c>
      <c r="Z65" s="298"/>
      <c r="AA65" s="298"/>
      <c r="AB65" s="298"/>
      <c r="AC65" s="298"/>
      <c r="AD65" s="298"/>
      <c r="AE65" s="298"/>
      <c r="AF65" s="298"/>
      <c r="AG65" s="298"/>
      <c r="AH65" s="301"/>
      <c r="AI65" s="214"/>
      <c r="AJ65" s="214"/>
    </row>
    <row r="66" spans="1:36" ht="16.5">
      <c r="A66" s="316">
        <f t="shared" si="2"/>
        <v>54</v>
      </c>
      <c r="B66" s="316" t="s">
        <v>67</v>
      </c>
      <c r="C66" s="301"/>
      <c r="D66" s="301"/>
      <c r="E66" s="301"/>
      <c r="F66" s="301"/>
      <c r="G66" s="301"/>
      <c r="H66" s="301"/>
      <c r="I66" s="301"/>
      <c r="J66" s="301"/>
      <c r="K66" s="301"/>
      <c r="L66" s="301"/>
      <c r="M66" s="301"/>
      <c r="N66" s="301"/>
      <c r="O66" s="298"/>
      <c r="P66" s="298"/>
      <c r="Q66" s="298">
        <v>67</v>
      </c>
      <c r="R66" s="298" t="s">
        <v>69</v>
      </c>
      <c r="S66" s="298"/>
      <c r="T66" s="315"/>
      <c r="U66" s="298"/>
      <c r="V66" s="298"/>
      <c r="W66" s="310">
        <v>41</v>
      </c>
      <c r="X66" s="310" t="s">
        <v>1914</v>
      </c>
      <c r="Y66" s="310">
        <v>41</v>
      </c>
      <c r="Z66" s="298"/>
      <c r="AA66" s="298"/>
      <c r="AB66" s="298"/>
      <c r="AC66" s="298"/>
      <c r="AD66" s="298"/>
      <c r="AE66" s="298"/>
      <c r="AF66" s="298"/>
      <c r="AG66" s="298"/>
      <c r="AH66" s="301"/>
      <c r="AI66" s="214"/>
      <c r="AJ66" s="214"/>
    </row>
    <row r="67" spans="1:36" ht="16.5">
      <c r="A67" s="316">
        <f t="shared" si="2"/>
        <v>55</v>
      </c>
      <c r="B67" s="316" t="s">
        <v>68</v>
      </c>
      <c r="C67" s="301"/>
      <c r="D67" s="301"/>
      <c r="E67" s="301"/>
      <c r="F67" s="301"/>
      <c r="G67" s="301"/>
      <c r="H67" s="301"/>
      <c r="I67" s="301"/>
      <c r="J67" s="301"/>
      <c r="K67" s="301"/>
      <c r="L67" s="301"/>
      <c r="M67" s="301"/>
      <c r="N67" s="301"/>
      <c r="O67" s="298"/>
      <c r="P67" s="298"/>
      <c r="Q67" s="298">
        <v>68</v>
      </c>
      <c r="R67" s="298" t="s">
        <v>69</v>
      </c>
      <c r="S67" s="298"/>
      <c r="T67" s="315"/>
      <c r="U67" s="298"/>
      <c r="V67" s="298"/>
      <c r="W67" s="310">
        <v>42</v>
      </c>
      <c r="X67" s="310" t="s">
        <v>119</v>
      </c>
      <c r="Y67" s="310">
        <v>42</v>
      </c>
      <c r="Z67" s="298"/>
      <c r="AA67" s="298"/>
      <c r="AB67" s="298"/>
      <c r="AC67" s="298"/>
      <c r="AD67" s="298"/>
      <c r="AE67" s="298"/>
      <c r="AF67" s="298"/>
      <c r="AG67" s="298"/>
      <c r="AH67" s="301"/>
      <c r="AI67" s="214"/>
      <c r="AJ67" s="214"/>
    </row>
    <row r="68" spans="1:36" ht="16.5">
      <c r="A68" s="316">
        <f t="shared" si="2"/>
        <v>56</v>
      </c>
      <c r="B68" s="316" t="s">
        <v>68</v>
      </c>
      <c r="C68" s="301"/>
      <c r="D68" s="301"/>
      <c r="E68" s="301"/>
      <c r="F68" s="301"/>
      <c r="G68" s="301"/>
      <c r="H68" s="301"/>
      <c r="I68" s="301"/>
      <c r="J68" s="301"/>
      <c r="K68" s="301"/>
      <c r="L68" s="301"/>
      <c r="M68" s="301"/>
      <c r="N68" s="301"/>
      <c r="O68" s="298"/>
      <c r="P68" s="298"/>
      <c r="Q68" s="298">
        <v>69</v>
      </c>
      <c r="R68" s="298" t="s">
        <v>69</v>
      </c>
      <c r="S68" s="298"/>
      <c r="T68" s="315"/>
      <c r="U68" s="298"/>
      <c r="V68" s="298"/>
      <c r="W68" s="310">
        <v>43</v>
      </c>
      <c r="X68" s="310" t="s">
        <v>1915</v>
      </c>
      <c r="Y68" s="310">
        <v>43</v>
      </c>
      <c r="Z68" s="298"/>
      <c r="AA68" s="298"/>
      <c r="AB68" s="298"/>
      <c r="AC68" s="298"/>
      <c r="AD68" s="298"/>
      <c r="AE68" s="298"/>
      <c r="AF68" s="298"/>
      <c r="AG68" s="298"/>
      <c r="AH68" s="301"/>
      <c r="AI68" s="214"/>
      <c r="AJ68" s="214"/>
    </row>
    <row r="69" spans="1:36" ht="16.5">
      <c r="A69" s="316">
        <f t="shared" si="2"/>
        <v>57</v>
      </c>
      <c r="B69" s="316" t="s">
        <v>68</v>
      </c>
      <c r="C69" s="301"/>
      <c r="D69" s="301"/>
      <c r="E69" s="301"/>
      <c r="F69" s="301"/>
      <c r="G69" s="301"/>
      <c r="H69" s="301"/>
      <c r="I69" s="301"/>
      <c r="J69" s="301"/>
      <c r="K69" s="301"/>
      <c r="L69" s="301"/>
      <c r="M69" s="301"/>
      <c r="N69" s="301"/>
      <c r="O69" s="298"/>
      <c r="P69" s="298"/>
      <c r="Q69" s="298">
        <v>70</v>
      </c>
      <c r="R69" s="298" t="s">
        <v>69</v>
      </c>
      <c r="S69" s="298"/>
      <c r="T69" s="315"/>
      <c r="U69" s="298"/>
      <c r="V69" s="298"/>
      <c r="W69" s="310">
        <v>44</v>
      </c>
      <c r="X69" s="310" t="s">
        <v>1916</v>
      </c>
      <c r="Y69" s="310">
        <v>44</v>
      </c>
      <c r="Z69" s="298"/>
      <c r="AA69" s="298"/>
      <c r="AB69" s="298"/>
      <c r="AC69" s="298"/>
      <c r="AD69" s="298"/>
      <c r="AE69" s="298"/>
      <c r="AF69" s="298"/>
      <c r="AG69" s="298"/>
      <c r="AH69" s="301"/>
      <c r="AI69" s="214"/>
      <c r="AJ69" s="214"/>
    </row>
    <row r="70" spans="1:36" ht="16.5">
      <c r="A70" s="316">
        <f t="shared" si="2"/>
        <v>58</v>
      </c>
      <c r="B70" s="316" t="s">
        <v>68</v>
      </c>
      <c r="C70" s="301"/>
      <c r="D70" s="301"/>
      <c r="E70" s="301"/>
      <c r="F70" s="301"/>
      <c r="G70" s="301"/>
      <c r="H70" s="301"/>
      <c r="I70" s="301"/>
      <c r="J70" s="301"/>
      <c r="K70" s="301"/>
      <c r="L70" s="301"/>
      <c r="M70" s="301"/>
      <c r="N70" s="301"/>
      <c r="O70" s="298"/>
      <c r="P70" s="298"/>
      <c r="Q70" s="298">
        <v>71</v>
      </c>
      <c r="R70" s="298" t="s">
        <v>70</v>
      </c>
      <c r="S70" s="298"/>
      <c r="T70" s="315"/>
      <c r="U70" s="298"/>
      <c r="V70" s="298"/>
      <c r="W70" s="310">
        <v>45</v>
      </c>
      <c r="X70" s="310" t="s">
        <v>120</v>
      </c>
      <c r="Y70" s="310">
        <v>45</v>
      </c>
      <c r="Z70" s="298"/>
      <c r="AA70" s="298"/>
      <c r="AB70" s="298"/>
      <c r="AC70" s="298"/>
      <c r="AD70" s="298"/>
      <c r="AE70" s="298"/>
      <c r="AF70" s="298"/>
      <c r="AG70" s="298"/>
      <c r="AH70" s="301"/>
      <c r="AI70" s="214"/>
      <c r="AJ70" s="214"/>
    </row>
    <row r="71" spans="1:36" ht="16.5">
      <c r="A71" s="316">
        <f t="shared" si="2"/>
        <v>59</v>
      </c>
      <c r="B71" s="316" t="s">
        <v>68</v>
      </c>
      <c r="C71" s="301"/>
      <c r="D71" s="301"/>
      <c r="E71" s="301"/>
      <c r="F71" s="301"/>
      <c r="G71" s="301"/>
      <c r="H71" s="301"/>
      <c r="I71" s="301"/>
      <c r="J71" s="301"/>
      <c r="K71" s="301"/>
      <c r="L71" s="301"/>
      <c r="M71" s="301"/>
      <c r="N71" s="301"/>
      <c r="O71" s="298"/>
      <c r="P71" s="298"/>
      <c r="Q71" s="298">
        <v>72</v>
      </c>
      <c r="R71" s="298" t="s">
        <v>70</v>
      </c>
      <c r="S71" s="587"/>
      <c r="T71" s="315"/>
      <c r="U71" s="298"/>
      <c r="V71" s="298"/>
      <c r="W71" s="310">
        <v>46</v>
      </c>
      <c r="X71" s="310" t="s">
        <v>1917</v>
      </c>
      <c r="Y71" s="310">
        <v>46</v>
      </c>
      <c r="Z71" s="298"/>
      <c r="AA71" s="298"/>
      <c r="AB71" s="298"/>
      <c r="AC71" s="298"/>
      <c r="AD71" s="298"/>
      <c r="AE71" s="298"/>
      <c r="AF71" s="298"/>
      <c r="AG71" s="298"/>
      <c r="AH71" s="301"/>
      <c r="AI71" s="214"/>
      <c r="AJ71" s="214"/>
    </row>
    <row r="72" spans="1:36" ht="16.5">
      <c r="A72" s="316">
        <f t="shared" si="2"/>
        <v>60</v>
      </c>
      <c r="B72" s="316" t="s">
        <v>68</v>
      </c>
      <c r="C72" s="301"/>
      <c r="D72" s="301"/>
      <c r="E72" s="301"/>
      <c r="F72" s="301"/>
      <c r="G72" s="301"/>
      <c r="H72" s="301"/>
      <c r="I72" s="301"/>
      <c r="J72" s="301"/>
      <c r="K72" s="301"/>
      <c r="L72" s="301"/>
      <c r="M72" s="301"/>
      <c r="N72" s="301"/>
      <c r="O72" s="298"/>
      <c r="P72" s="298"/>
      <c r="Q72" s="298">
        <v>73</v>
      </c>
      <c r="R72" s="298" t="s">
        <v>70</v>
      </c>
      <c r="S72" s="587"/>
      <c r="T72" s="315"/>
      <c r="U72" s="298"/>
      <c r="V72" s="298"/>
      <c r="W72" s="310">
        <v>47</v>
      </c>
      <c r="X72" s="310" t="s">
        <v>121</v>
      </c>
      <c r="Y72" s="310">
        <v>47</v>
      </c>
      <c r="Z72" s="298"/>
      <c r="AA72" s="298"/>
      <c r="AB72" s="298"/>
      <c r="AC72" s="298"/>
      <c r="AD72" s="298"/>
      <c r="AE72" s="298"/>
      <c r="AF72" s="298"/>
      <c r="AG72" s="298"/>
      <c r="AH72" s="301"/>
      <c r="AI72" s="214"/>
      <c r="AJ72" s="214"/>
    </row>
    <row r="73" spans="1:36" ht="16.5">
      <c r="A73" s="316">
        <f t="shared" si="2"/>
        <v>61</v>
      </c>
      <c r="B73" s="316" t="s">
        <v>68</v>
      </c>
      <c r="C73" s="301"/>
      <c r="D73" s="301"/>
      <c r="E73" s="301"/>
      <c r="F73" s="301"/>
      <c r="G73" s="301"/>
      <c r="H73" s="301"/>
      <c r="I73" s="301"/>
      <c r="J73" s="301"/>
      <c r="K73" s="301"/>
      <c r="L73" s="301"/>
      <c r="M73" s="301"/>
      <c r="N73" s="301"/>
      <c r="O73" s="298"/>
      <c r="P73" s="298"/>
      <c r="Q73" s="298">
        <v>74</v>
      </c>
      <c r="R73" s="298" t="s">
        <v>70</v>
      </c>
      <c r="S73" s="587"/>
      <c r="T73" s="315"/>
      <c r="U73" s="298"/>
      <c r="V73" s="298"/>
      <c r="W73" s="310">
        <v>48</v>
      </c>
      <c r="X73" s="310" t="s">
        <v>1918</v>
      </c>
      <c r="Y73" s="310">
        <v>48</v>
      </c>
      <c r="Z73" s="298"/>
      <c r="AA73" s="298"/>
      <c r="AB73" s="298"/>
      <c r="AC73" s="298"/>
      <c r="AD73" s="298"/>
      <c r="AE73" s="298"/>
      <c r="AF73" s="298"/>
      <c r="AG73" s="298"/>
      <c r="AH73" s="301"/>
      <c r="AI73" s="214"/>
      <c r="AJ73" s="214"/>
    </row>
    <row r="74" spans="1:36" ht="16.5">
      <c r="A74" s="316">
        <f t="shared" si="2"/>
        <v>62</v>
      </c>
      <c r="B74" s="316" t="s">
        <v>68</v>
      </c>
      <c r="C74" s="301"/>
      <c r="D74" s="301"/>
      <c r="E74" s="301"/>
      <c r="F74" s="301"/>
      <c r="G74" s="301"/>
      <c r="H74" s="301"/>
      <c r="I74" s="301"/>
      <c r="J74" s="301"/>
      <c r="K74" s="301"/>
      <c r="L74" s="301"/>
      <c r="M74" s="301"/>
      <c r="N74" s="301"/>
      <c r="O74" s="298"/>
      <c r="P74" s="298"/>
      <c r="Q74" s="298">
        <v>75</v>
      </c>
      <c r="R74" s="298" t="s">
        <v>70</v>
      </c>
      <c r="S74" s="587"/>
      <c r="T74" s="315"/>
      <c r="U74" s="298"/>
      <c r="V74" s="298"/>
      <c r="W74" s="310">
        <v>49</v>
      </c>
      <c r="X74" s="310" t="s">
        <v>1919</v>
      </c>
      <c r="Y74" s="310">
        <v>49</v>
      </c>
      <c r="Z74" s="298"/>
      <c r="AA74" s="298"/>
      <c r="AB74" s="298"/>
      <c r="AC74" s="298"/>
      <c r="AD74" s="298"/>
      <c r="AE74" s="298"/>
      <c r="AF74" s="298"/>
      <c r="AG74" s="298"/>
      <c r="AH74" s="301"/>
      <c r="AI74" s="214"/>
      <c r="AJ74" s="214"/>
    </row>
    <row r="75" spans="1:36" ht="16.5">
      <c r="A75" s="316">
        <f t="shared" si="2"/>
        <v>63</v>
      </c>
      <c r="B75" s="316" t="s">
        <v>68</v>
      </c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298"/>
      <c r="P75" s="298"/>
      <c r="Q75" s="298">
        <v>76</v>
      </c>
      <c r="R75" s="298" t="s">
        <v>71</v>
      </c>
      <c r="S75" s="587"/>
      <c r="T75" s="315"/>
      <c r="U75" s="298"/>
      <c r="V75" s="298"/>
      <c r="W75" s="310">
        <v>50</v>
      </c>
      <c r="X75" s="310" t="s">
        <v>50</v>
      </c>
      <c r="Y75" s="310">
        <v>50</v>
      </c>
      <c r="Z75" s="298"/>
      <c r="AA75" s="298"/>
      <c r="AB75" s="298"/>
      <c r="AC75" s="298"/>
      <c r="AD75" s="298"/>
      <c r="AE75" s="298"/>
      <c r="AF75" s="298"/>
      <c r="AG75" s="298"/>
      <c r="AH75" s="301"/>
      <c r="AI75" s="214"/>
      <c r="AJ75" s="214"/>
    </row>
    <row r="76" spans="1:36" ht="16.5">
      <c r="A76" s="316">
        <f t="shared" si="2"/>
        <v>64</v>
      </c>
      <c r="B76" s="316" t="s">
        <v>68</v>
      </c>
      <c r="C76" s="301"/>
      <c r="D76" s="301"/>
      <c r="E76" s="301"/>
      <c r="F76" s="301"/>
      <c r="G76" s="301"/>
      <c r="H76" s="301"/>
      <c r="I76" s="301"/>
      <c r="J76" s="301"/>
      <c r="K76" s="301"/>
      <c r="L76" s="301"/>
      <c r="M76" s="301"/>
      <c r="N76" s="301"/>
      <c r="O76" s="298"/>
      <c r="P76" s="298"/>
      <c r="Q76" s="298">
        <v>77</v>
      </c>
      <c r="R76" s="298" t="s">
        <v>71</v>
      </c>
      <c r="S76" s="587"/>
      <c r="T76" s="315"/>
      <c r="U76" s="298"/>
      <c r="V76" s="298"/>
      <c r="W76" s="310">
        <v>51</v>
      </c>
      <c r="X76" s="310" t="s">
        <v>1920</v>
      </c>
      <c r="Y76" s="310">
        <v>51</v>
      </c>
      <c r="Z76" s="298"/>
      <c r="AA76" s="298"/>
      <c r="AB76" s="298"/>
      <c r="AC76" s="298"/>
      <c r="AD76" s="298"/>
      <c r="AE76" s="298"/>
      <c r="AF76" s="298"/>
      <c r="AG76" s="298"/>
      <c r="AH76" s="301"/>
      <c r="AI76" s="214"/>
      <c r="AJ76" s="214"/>
    </row>
    <row r="77" spans="1:36" ht="16.5">
      <c r="A77" s="316">
        <f t="shared" si="2"/>
        <v>65</v>
      </c>
      <c r="B77" s="316" t="s">
        <v>69</v>
      </c>
      <c r="C77" s="429"/>
      <c r="D77" s="429"/>
      <c r="E77" s="429"/>
      <c r="F77" s="429"/>
      <c r="G77" s="429"/>
      <c r="H77" s="429"/>
      <c r="I77" s="429"/>
      <c r="J77" s="304"/>
      <c r="K77" s="301"/>
      <c r="L77" s="301"/>
      <c r="M77" s="301"/>
      <c r="N77" s="565"/>
      <c r="O77" s="298"/>
      <c r="P77" s="298"/>
      <c r="Q77" s="298">
        <v>78</v>
      </c>
      <c r="R77" s="298" t="s">
        <v>71</v>
      </c>
      <c r="S77" s="587"/>
      <c r="T77" s="315"/>
      <c r="U77" s="298"/>
      <c r="V77" s="298"/>
      <c r="W77" s="310">
        <v>52</v>
      </c>
      <c r="X77" s="310" t="s">
        <v>1921</v>
      </c>
      <c r="Y77" s="310">
        <v>52</v>
      </c>
      <c r="Z77" s="298"/>
      <c r="AA77" s="298"/>
      <c r="AB77" s="298"/>
      <c r="AC77" s="298"/>
      <c r="AD77" s="298"/>
      <c r="AE77" s="298"/>
      <c r="AF77" s="298"/>
      <c r="AG77" s="298"/>
      <c r="AH77" s="301"/>
      <c r="AI77" s="214"/>
      <c r="AJ77" s="214"/>
    </row>
    <row r="78" spans="1:36" ht="16.5">
      <c r="A78" s="316">
        <f t="shared" si="2"/>
        <v>66</v>
      </c>
      <c r="B78" s="316" t="s">
        <v>69</v>
      </c>
      <c r="C78" s="429"/>
      <c r="D78" s="429"/>
      <c r="E78" s="429"/>
      <c r="F78" s="429"/>
      <c r="G78" s="429"/>
      <c r="H78" s="429"/>
      <c r="I78" s="429"/>
      <c r="J78" s="304"/>
      <c r="K78" s="301"/>
      <c r="L78" s="301"/>
      <c r="M78" s="301"/>
      <c r="N78" s="565"/>
      <c r="O78" s="298"/>
      <c r="P78" s="298"/>
      <c r="Q78" s="298">
        <v>79</v>
      </c>
      <c r="R78" s="298" t="s">
        <v>71</v>
      </c>
      <c r="S78" s="587"/>
      <c r="T78" s="315"/>
      <c r="U78" s="298"/>
      <c r="V78" s="298"/>
      <c r="W78" s="310">
        <v>53</v>
      </c>
      <c r="X78" s="310" t="s">
        <v>122</v>
      </c>
      <c r="Y78" s="310">
        <v>53</v>
      </c>
      <c r="Z78" s="298"/>
      <c r="AA78" s="298"/>
      <c r="AB78" s="298"/>
      <c r="AC78" s="298"/>
      <c r="AD78" s="298"/>
      <c r="AE78" s="298"/>
      <c r="AF78" s="298"/>
      <c r="AG78" s="298"/>
      <c r="AH78" s="301"/>
      <c r="AI78" s="214"/>
      <c r="AJ78" s="214"/>
    </row>
    <row r="79" spans="1:36" ht="16.5">
      <c r="A79" s="316">
        <f t="shared" si="2"/>
        <v>67</v>
      </c>
      <c r="B79" s="316" t="s">
        <v>69</v>
      </c>
      <c r="C79" s="429"/>
      <c r="D79" s="429"/>
      <c r="E79" s="429"/>
      <c r="F79" s="429"/>
      <c r="G79" s="429"/>
      <c r="H79" s="429"/>
      <c r="I79" s="429"/>
      <c r="J79" s="304"/>
      <c r="K79" s="301"/>
      <c r="L79" s="301"/>
      <c r="M79" s="301"/>
      <c r="N79" s="565"/>
      <c r="O79" s="298"/>
      <c r="P79" s="298"/>
      <c r="Q79" s="298">
        <v>80</v>
      </c>
      <c r="R79" s="298" t="s">
        <v>71</v>
      </c>
      <c r="S79" s="587"/>
      <c r="T79" s="315"/>
      <c r="U79" s="298"/>
      <c r="V79" s="298"/>
      <c r="W79" s="310">
        <v>54</v>
      </c>
      <c r="X79" s="310" t="s">
        <v>1922</v>
      </c>
      <c r="Y79" s="310">
        <v>54</v>
      </c>
      <c r="Z79" s="298"/>
      <c r="AA79" s="298"/>
      <c r="AB79" s="298"/>
      <c r="AC79" s="298"/>
      <c r="AD79" s="298"/>
      <c r="AE79" s="298"/>
      <c r="AF79" s="298"/>
      <c r="AG79" s="298"/>
      <c r="AH79" s="301"/>
      <c r="AI79" s="214"/>
      <c r="AJ79" s="214"/>
    </row>
    <row r="80" spans="1:36" ht="16.5">
      <c r="A80" s="316">
        <f t="shared" si="2"/>
        <v>68</v>
      </c>
      <c r="B80" s="316" t="s">
        <v>69</v>
      </c>
      <c r="C80" s="429"/>
      <c r="D80" s="429"/>
      <c r="E80" s="429"/>
      <c r="F80" s="429"/>
      <c r="G80" s="429"/>
      <c r="H80" s="429"/>
      <c r="I80" s="429"/>
      <c r="J80" s="304"/>
      <c r="K80" s="301"/>
      <c r="L80" s="301"/>
      <c r="M80" s="301"/>
      <c r="N80" s="565"/>
      <c r="O80" s="298"/>
      <c r="P80" s="298"/>
      <c r="Q80" s="298">
        <v>81</v>
      </c>
      <c r="R80" s="298" t="s">
        <v>72</v>
      </c>
      <c r="S80" s="587"/>
      <c r="T80" s="315"/>
      <c r="U80" s="298"/>
      <c r="V80" s="298"/>
      <c r="W80" s="310">
        <v>55</v>
      </c>
      <c r="X80" s="310" t="s">
        <v>123</v>
      </c>
      <c r="Y80" s="310">
        <v>55</v>
      </c>
      <c r="Z80" s="298"/>
      <c r="AA80" s="298"/>
      <c r="AB80" s="298"/>
      <c r="AC80" s="298"/>
      <c r="AD80" s="298"/>
      <c r="AE80" s="298"/>
      <c r="AF80" s="298"/>
      <c r="AG80" s="298"/>
      <c r="AH80" s="301"/>
      <c r="AI80" s="214"/>
      <c r="AJ80" s="214"/>
    </row>
    <row r="81" spans="1:36" ht="16.5">
      <c r="A81" s="316">
        <f t="shared" si="2"/>
        <v>69</v>
      </c>
      <c r="B81" s="316" t="s">
        <v>69</v>
      </c>
      <c r="C81" s="429"/>
      <c r="D81" s="429"/>
      <c r="E81" s="429"/>
      <c r="F81" s="429"/>
      <c r="G81" s="429"/>
      <c r="H81" s="429"/>
      <c r="I81" s="429"/>
      <c r="J81" s="304"/>
      <c r="K81" s="301"/>
      <c r="L81" s="301"/>
      <c r="M81" s="301"/>
      <c r="N81" s="565"/>
      <c r="O81" s="298"/>
      <c r="P81" s="298"/>
      <c r="Q81" s="298">
        <v>82</v>
      </c>
      <c r="R81" s="298" t="s">
        <v>72</v>
      </c>
      <c r="S81" s="587"/>
      <c r="T81" s="315"/>
      <c r="U81" s="298"/>
      <c r="V81" s="298"/>
      <c r="W81" s="310">
        <v>56</v>
      </c>
      <c r="X81" s="310" t="s">
        <v>1923</v>
      </c>
      <c r="Y81" s="310">
        <v>56</v>
      </c>
      <c r="Z81" s="298"/>
      <c r="AA81" s="298"/>
      <c r="AB81" s="298"/>
      <c r="AC81" s="298"/>
      <c r="AD81" s="298"/>
      <c r="AE81" s="298"/>
      <c r="AF81" s="298"/>
      <c r="AG81" s="298"/>
      <c r="AH81" s="301"/>
      <c r="AI81" s="214"/>
      <c r="AJ81" s="214"/>
    </row>
    <row r="82" spans="1:36" ht="16.5">
      <c r="A82" s="316">
        <f t="shared" si="2"/>
        <v>70</v>
      </c>
      <c r="B82" s="316" t="s">
        <v>70</v>
      </c>
      <c r="C82" s="429"/>
      <c r="D82" s="429"/>
      <c r="E82" s="429"/>
      <c r="F82" s="429"/>
      <c r="G82" s="429"/>
      <c r="H82" s="429"/>
      <c r="I82" s="429"/>
      <c r="J82" s="304"/>
      <c r="K82" s="301"/>
      <c r="L82" s="301"/>
      <c r="M82" s="301"/>
      <c r="N82" s="565"/>
      <c r="O82" s="298"/>
      <c r="P82" s="298"/>
      <c r="Q82" s="298">
        <v>83</v>
      </c>
      <c r="R82" s="298" t="s">
        <v>72</v>
      </c>
      <c r="S82" s="587"/>
      <c r="T82" s="298"/>
      <c r="U82" s="298"/>
      <c r="V82" s="298"/>
      <c r="W82" s="310">
        <v>57</v>
      </c>
      <c r="X82" s="310" t="s">
        <v>1924</v>
      </c>
      <c r="Y82" s="310">
        <v>57</v>
      </c>
      <c r="Z82" s="298"/>
      <c r="AA82" s="298"/>
      <c r="AB82" s="298"/>
      <c r="AC82" s="298"/>
      <c r="AD82" s="298"/>
      <c r="AE82" s="298"/>
      <c r="AF82" s="298"/>
      <c r="AG82" s="298"/>
      <c r="AH82" s="301"/>
      <c r="AI82" s="214"/>
      <c r="AJ82" s="214"/>
    </row>
    <row r="83" spans="1:36" ht="16.5">
      <c r="A83" s="316">
        <f t="shared" si="2"/>
        <v>71</v>
      </c>
      <c r="B83" s="316" t="s">
        <v>70</v>
      </c>
      <c r="C83" s="328"/>
      <c r="D83" s="328"/>
      <c r="E83" s="328"/>
      <c r="F83" s="328"/>
      <c r="G83" s="328"/>
      <c r="H83" s="328"/>
      <c r="I83" s="328"/>
      <c r="J83" s="304"/>
      <c r="K83" s="301"/>
      <c r="L83" s="301"/>
      <c r="M83" s="301"/>
      <c r="N83" s="565"/>
      <c r="O83" s="298"/>
      <c r="P83" s="298"/>
      <c r="Q83" s="298">
        <v>84</v>
      </c>
      <c r="R83" s="298" t="s">
        <v>72</v>
      </c>
      <c r="S83" s="587" t="s">
        <v>72</v>
      </c>
      <c r="T83" s="298"/>
      <c r="U83" s="298"/>
      <c r="V83" s="298"/>
      <c r="W83" s="310">
        <v>58</v>
      </c>
      <c r="X83" s="310" t="s">
        <v>124</v>
      </c>
      <c r="Y83" s="310">
        <v>58</v>
      </c>
      <c r="Z83" s="298"/>
      <c r="AA83" s="298"/>
      <c r="AB83" s="298"/>
      <c r="AC83" s="298"/>
      <c r="AD83" s="298"/>
      <c r="AE83" s="298"/>
      <c r="AF83" s="298"/>
      <c r="AG83" s="298"/>
      <c r="AH83" s="301"/>
      <c r="AI83" s="214"/>
      <c r="AJ83" s="214"/>
    </row>
    <row r="84" spans="1:36" ht="16.5">
      <c r="A84" s="316">
        <f t="shared" si="2"/>
        <v>72</v>
      </c>
      <c r="B84" s="316" t="s">
        <v>70</v>
      </c>
      <c r="C84" s="328"/>
      <c r="D84" s="328"/>
      <c r="E84" s="328"/>
      <c r="F84" s="328"/>
      <c r="G84" s="328"/>
      <c r="H84" s="305"/>
      <c r="I84" s="305"/>
      <c r="J84" s="304"/>
      <c r="K84" s="301"/>
      <c r="L84" s="301"/>
      <c r="M84" s="301"/>
      <c r="N84" s="565"/>
      <c r="O84" s="298"/>
      <c r="P84" s="298"/>
      <c r="Q84" s="298">
        <v>85</v>
      </c>
      <c r="R84" s="298" t="s">
        <v>72</v>
      </c>
      <c r="S84" s="587" t="s">
        <v>72</v>
      </c>
      <c r="T84" s="298"/>
      <c r="U84" s="298"/>
      <c r="V84" s="298"/>
      <c r="W84" s="310">
        <v>59</v>
      </c>
      <c r="X84" s="310" t="s">
        <v>1925</v>
      </c>
      <c r="Y84" s="310">
        <v>59</v>
      </c>
      <c r="Z84" s="298"/>
      <c r="AA84" s="298"/>
      <c r="AB84" s="298"/>
      <c r="AC84" s="298"/>
      <c r="AD84" s="298"/>
      <c r="AE84" s="298"/>
      <c r="AF84" s="298"/>
      <c r="AG84" s="298"/>
      <c r="AH84" s="301"/>
      <c r="AI84" s="214"/>
      <c r="AJ84" s="214"/>
    </row>
    <row r="85" spans="1:36" ht="16.5">
      <c r="A85" s="316">
        <f t="shared" si="2"/>
        <v>73</v>
      </c>
      <c r="B85" s="316" t="s">
        <v>70</v>
      </c>
      <c r="C85" s="328"/>
      <c r="D85" s="328"/>
      <c r="E85" s="328"/>
      <c r="F85" s="328"/>
      <c r="G85" s="328"/>
      <c r="H85" s="305"/>
      <c r="I85" s="305"/>
      <c r="J85" s="304"/>
      <c r="K85" s="301"/>
      <c r="L85" s="301"/>
      <c r="M85" s="301"/>
      <c r="N85" s="565"/>
      <c r="O85" s="298"/>
      <c r="P85" s="298"/>
      <c r="Q85" s="298">
        <v>86</v>
      </c>
      <c r="R85" s="298" t="s">
        <v>73</v>
      </c>
      <c r="S85" s="587" t="s">
        <v>73</v>
      </c>
      <c r="T85" s="298"/>
      <c r="U85" s="298"/>
      <c r="V85" s="298"/>
      <c r="W85" s="310">
        <v>60</v>
      </c>
      <c r="X85" s="310" t="s">
        <v>1926</v>
      </c>
      <c r="Y85" s="310">
        <v>60</v>
      </c>
      <c r="Z85" s="298"/>
      <c r="AA85" s="298"/>
      <c r="AB85" s="298"/>
      <c r="AC85" s="298"/>
      <c r="AD85" s="298"/>
      <c r="AE85" s="298"/>
      <c r="AF85" s="298"/>
      <c r="AG85" s="298"/>
      <c r="AH85" s="301"/>
      <c r="AI85" s="214"/>
      <c r="AJ85" s="214"/>
    </row>
    <row r="86" spans="1:36" ht="16.5">
      <c r="A86" s="316">
        <f t="shared" si="2"/>
        <v>74</v>
      </c>
      <c r="B86" s="316" t="s">
        <v>70</v>
      </c>
      <c r="C86" s="328"/>
      <c r="D86" s="305"/>
      <c r="E86" s="305"/>
      <c r="F86" s="305"/>
      <c r="G86" s="305"/>
      <c r="H86" s="305"/>
      <c r="I86" s="305"/>
      <c r="J86" s="304"/>
      <c r="K86" s="301"/>
      <c r="L86" s="301"/>
      <c r="M86" s="301"/>
      <c r="N86" s="565"/>
      <c r="O86" s="298"/>
      <c r="P86" s="298"/>
      <c r="Q86" s="298">
        <v>87</v>
      </c>
      <c r="R86" s="298" t="s">
        <v>73</v>
      </c>
      <c r="S86" s="587" t="s">
        <v>73</v>
      </c>
      <c r="T86" s="298"/>
      <c r="U86" s="298"/>
      <c r="V86" s="298"/>
      <c r="W86" s="310">
        <v>61</v>
      </c>
      <c r="X86" s="310" t="s">
        <v>125</v>
      </c>
      <c r="Y86" s="310">
        <v>61</v>
      </c>
      <c r="Z86" s="298"/>
      <c r="AA86" s="298"/>
      <c r="AB86" s="298"/>
      <c r="AC86" s="298"/>
      <c r="AD86" s="298"/>
      <c r="AE86" s="298"/>
      <c r="AF86" s="298"/>
      <c r="AG86" s="298"/>
      <c r="AH86" s="301"/>
      <c r="AI86" s="214"/>
      <c r="AJ86" s="214"/>
    </row>
    <row r="87" spans="1:36" ht="16.5">
      <c r="A87" s="316">
        <f t="shared" si="2"/>
        <v>75</v>
      </c>
      <c r="B87" s="316" t="s">
        <v>71</v>
      </c>
      <c r="C87" s="328"/>
      <c r="D87" s="305"/>
      <c r="E87" s="305"/>
      <c r="F87" s="305"/>
      <c r="G87" s="305"/>
      <c r="H87" s="305"/>
      <c r="I87" s="305"/>
      <c r="J87" s="304"/>
      <c r="K87" s="301"/>
      <c r="L87" s="301"/>
      <c r="M87" s="301"/>
      <c r="N87" s="565"/>
      <c r="O87" s="298"/>
      <c r="P87" s="298"/>
      <c r="Q87" s="298">
        <v>88</v>
      </c>
      <c r="R87" s="298" t="s">
        <v>73</v>
      </c>
      <c r="S87" s="587" t="s">
        <v>73</v>
      </c>
      <c r="T87" s="298"/>
      <c r="U87" s="298"/>
      <c r="V87" s="298"/>
      <c r="W87" s="310">
        <v>62</v>
      </c>
      <c r="X87" s="310" t="s">
        <v>1927</v>
      </c>
      <c r="Y87" s="310">
        <v>62</v>
      </c>
      <c r="Z87" s="298"/>
      <c r="AA87" s="298"/>
      <c r="AB87" s="298"/>
      <c r="AC87" s="298"/>
      <c r="AD87" s="298"/>
      <c r="AE87" s="298"/>
      <c r="AF87" s="298"/>
      <c r="AG87" s="298"/>
      <c r="AH87" s="301"/>
      <c r="AI87" s="214"/>
      <c r="AJ87" s="214"/>
    </row>
    <row r="88" spans="1:36" ht="16.5">
      <c r="A88" s="316">
        <f t="shared" si="2"/>
        <v>76</v>
      </c>
      <c r="B88" s="316" t="s">
        <v>71</v>
      </c>
      <c r="C88" s="328"/>
      <c r="D88" s="305"/>
      <c r="E88" s="305"/>
      <c r="F88" s="305"/>
      <c r="G88" s="305"/>
      <c r="H88" s="305"/>
      <c r="I88" s="305"/>
      <c r="J88" s="304"/>
      <c r="K88" s="301"/>
      <c r="L88" s="301"/>
      <c r="M88" s="301"/>
      <c r="N88" s="565"/>
      <c r="O88" s="298"/>
      <c r="P88" s="298"/>
      <c r="Q88" s="298">
        <v>89</v>
      </c>
      <c r="R88" s="298" t="s">
        <v>73</v>
      </c>
      <c r="S88" s="587" t="s">
        <v>73</v>
      </c>
      <c r="T88" s="298"/>
      <c r="U88" s="298"/>
      <c r="V88" s="298"/>
      <c r="W88" s="310">
        <v>63</v>
      </c>
      <c r="X88" s="310" t="s">
        <v>51</v>
      </c>
      <c r="Y88" s="310">
        <v>63</v>
      </c>
      <c r="Z88" s="298"/>
      <c r="AA88" s="298"/>
      <c r="AB88" s="298"/>
      <c r="AC88" s="298"/>
      <c r="AD88" s="298"/>
      <c r="AE88" s="298"/>
      <c r="AF88" s="298"/>
      <c r="AG88" s="298"/>
      <c r="AH88" s="301"/>
      <c r="AI88" s="214"/>
      <c r="AJ88" s="214"/>
    </row>
    <row r="89" spans="1:36" ht="16.5">
      <c r="A89" s="316">
        <f t="shared" si="2"/>
        <v>77</v>
      </c>
      <c r="B89" s="316" t="s">
        <v>71</v>
      </c>
      <c r="C89" s="328"/>
      <c r="D89" s="305"/>
      <c r="E89" s="305"/>
      <c r="F89" s="305"/>
      <c r="G89" s="305"/>
      <c r="H89" s="305"/>
      <c r="I89" s="305"/>
      <c r="J89" s="304"/>
      <c r="K89" s="301"/>
      <c r="L89" s="301"/>
      <c r="M89" s="301"/>
      <c r="N89" s="565"/>
      <c r="O89" s="298"/>
      <c r="P89" s="298"/>
      <c r="Q89" s="298">
        <v>90</v>
      </c>
      <c r="R89" s="298" t="s">
        <v>73</v>
      </c>
      <c r="S89" s="587" t="s">
        <v>73</v>
      </c>
      <c r="T89" s="298"/>
      <c r="U89" s="298"/>
      <c r="V89" s="298"/>
      <c r="W89" s="310">
        <v>64</v>
      </c>
      <c r="X89" s="310" t="s">
        <v>1928</v>
      </c>
      <c r="Y89" s="310">
        <v>64</v>
      </c>
      <c r="Z89" s="298"/>
      <c r="AA89" s="298"/>
      <c r="AB89" s="298"/>
      <c r="AC89" s="298"/>
      <c r="AD89" s="298"/>
      <c r="AE89" s="298"/>
      <c r="AF89" s="298"/>
      <c r="AG89" s="298"/>
      <c r="AH89" s="301"/>
      <c r="AI89" s="214"/>
      <c r="AJ89" s="214"/>
    </row>
    <row r="90" spans="1:36" ht="16.5">
      <c r="A90" s="316">
        <f t="shared" si="2"/>
        <v>78</v>
      </c>
      <c r="B90" s="316" t="s">
        <v>71</v>
      </c>
      <c r="C90" s="328"/>
      <c r="D90" s="305"/>
      <c r="E90" s="305"/>
      <c r="F90" s="305"/>
      <c r="G90" s="305"/>
      <c r="H90" s="305"/>
      <c r="I90" s="305"/>
      <c r="J90" s="301"/>
      <c r="K90" s="301"/>
      <c r="L90" s="301"/>
      <c r="M90" s="301"/>
      <c r="N90" s="565"/>
      <c r="O90" s="298"/>
      <c r="P90" s="298"/>
      <c r="Q90" s="298">
        <v>91</v>
      </c>
      <c r="R90" s="298" t="s">
        <v>73</v>
      </c>
      <c r="S90" s="587" t="s">
        <v>73</v>
      </c>
      <c r="T90" s="298"/>
      <c r="U90" s="298"/>
      <c r="V90" s="298"/>
      <c r="W90" s="310">
        <v>65</v>
      </c>
      <c r="X90" s="310" t="s">
        <v>1929</v>
      </c>
      <c r="Y90" s="310">
        <v>65</v>
      </c>
      <c r="Z90" s="298"/>
      <c r="AA90" s="298"/>
      <c r="AB90" s="298"/>
      <c r="AC90" s="298"/>
      <c r="AD90" s="298"/>
      <c r="AE90" s="298"/>
      <c r="AF90" s="298"/>
      <c r="AG90" s="298"/>
      <c r="AH90" s="301"/>
      <c r="AI90" s="214"/>
      <c r="AJ90" s="214"/>
    </row>
    <row r="91" spans="1:36" ht="16.5">
      <c r="A91" s="316">
        <f t="shared" si="2"/>
        <v>79</v>
      </c>
      <c r="B91" s="316" t="s">
        <v>71</v>
      </c>
      <c r="C91" s="328"/>
      <c r="D91" s="305"/>
      <c r="E91" s="305"/>
      <c r="F91" s="305"/>
      <c r="G91" s="305"/>
      <c r="H91" s="305"/>
      <c r="I91" s="305"/>
      <c r="J91" s="301"/>
      <c r="K91" s="301"/>
      <c r="L91" s="301"/>
      <c r="M91" s="301"/>
      <c r="N91" s="565"/>
      <c r="O91" s="298"/>
      <c r="P91" s="298"/>
      <c r="Q91" s="298">
        <v>92</v>
      </c>
      <c r="R91" s="298" t="s">
        <v>73</v>
      </c>
      <c r="S91" s="298"/>
      <c r="T91" s="298"/>
      <c r="U91" s="298"/>
      <c r="V91" s="298"/>
      <c r="W91" s="310">
        <v>66</v>
      </c>
      <c r="X91" s="310" t="s">
        <v>126</v>
      </c>
      <c r="Y91" s="310">
        <v>66</v>
      </c>
      <c r="Z91" s="298"/>
      <c r="AA91" s="298"/>
      <c r="AB91" s="298"/>
      <c r="AC91" s="298"/>
      <c r="AD91" s="298"/>
      <c r="AE91" s="298"/>
      <c r="AF91" s="298"/>
      <c r="AG91" s="298"/>
      <c r="AH91" s="301"/>
      <c r="AI91" s="214"/>
      <c r="AJ91" s="214"/>
    </row>
    <row r="92" spans="1:36" ht="16.5">
      <c r="A92" s="316">
        <f t="shared" si="2"/>
        <v>80</v>
      </c>
      <c r="B92" s="316" t="s">
        <v>72</v>
      </c>
      <c r="C92" s="328"/>
      <c r="D92" s="305"/>
      <c r="E92" s="305"/>
      <c r="F92" s="305"/>
      <c r="G92" s="305"/>
      <c r="H92" s="305"/>
      <c r="I92" s="305"/>
      <c r="J92" s="301"/>
      <c r="K92" s="301"/>
      <c r="L92" s="301"/>
      <c r="M92" s="301"/>
      <c r="N92" s="565"/>
      <c r="O92" s="298"/>
      <c r="P92" s="298"/>
      <c r="Q92" s="298">
        <v>93</v>
      </c>
      <c r="R92" s="298" t="s">
        <v>73</v>
      </c>
      <c r="S92" s="298"/>
      <c r="T92" s="298"/>
      <c r="U92" s="298"/>
      <c r="V92" s="298"/>
      <c r="W92" s="310">
        <v>67</v>
      </c>
      <c r="X92" s="310" t="s">
        <v>1930</v>
      </c>
      <c r="Y92" s="310">
        <v>67</v>
      </c>
      <c r="Z92" s="298"/>
      <c r="AA92" s="298"/>
      <c r="AB92" s="298"/>
      <c r="AC92" s="298"/>
      <c r="AD92" s="298"/>
      <c r="AE92" s="298"/>
      <c r="AF92" s="298"/>
      <c r="AG92" s="298"/>
      <c r="AH92" s="301"/>
      <c r="AI92" s="214"/>
      <c r="AJ92" s="214"/>
    </row>
    <row r="93" spans="1:36" ht="16.5">
      <c r="A93" s="316">
        <f t="shared" si="2"/>
        <v>81</v>
      </c>
      <c r="B93" s="316" t="s">
        <v>72</v>
      </c>
      <c r="C93" s="328"/>
      <c r="D93" s="305"/>
      <c r="E93" s="305"/>
      <c r="F93" s="305"/>
      <c r="G93" s="305"/>
      <c r="H93" s="305"/>
      <c r="I93" s="305"/>
      <c r="J93" s="301"/>
      <c r="K93" s="301"/>
      <c r="L93" s="301"/>
      <c r="M93" s="301"/>
      <c r="N93" s="565"/>
      <c r="O93" s="298"/>
      <c r="P93" s="298"/>
      <c r="Q93" s="298">
        <v>94</v>
      </c>
      <c r="R93" s="298" t="s">
        <v>1553</v>
      </c>
      <c r="S93" s="298"/>
      <c r="T93" s="298"/>
      <c r="U93" s="298"/>
      <c r="V93" s="298"/>
      <c r="W93" s="310">
        <v>68</v>
      </c>
      <c r="X93" s="310" t="s">
        <v>127</v>
      </c>
      <c r="Y93" s="310">
        <v>68</v>
      </c>
      <c r="Z93" s="298"/>
      <c r="AA93" s="298"/>
      <c r="AB93" s="298"/>
      <c r="AC93" s="298"/>
      <c r="AD93" s="298"/>
      <c r="AE93" s="298"/>
      <c r="AF93" s="298"/>
      <c r="AG93" s="298"/>
      <c r="AH93" s="301"/>
      <c r="AI93" s="214"/>
      <c r="AJ93" s="214"/>
    </row>
    <row r="94" spans="1:36" ht="16.5">
      <c r="A94" s="316">
        <f t="shared" si="2"/>
        <v>82</v>
      </c>
      <c r="B94" s="316" t="s">
        <v>72</v>
      </c>
      <c r="C94" s="328"/>
      <c r="D94" s="305"/>
      <c r="E94" s="305"/>
      <c r="F94" s="305"/>
      <c r="G94" s="305"/>
      <c r="H94" s="305"/>
      <c r="I94" s="305"/>
      <c r="J94" s="301"/>
      <c r="K94" s="301"/>
      <c r="L94" s="301"/>
      <c r="M94" s="301"/>
      <c r="N94" s="565"/>
      <c r="O94" s="298"/>
      <c r="P94" s="298"/>
      <c r="Q94" s="298">
        <v>95</v>
      </c>
      <c r="R94" s="298" t="s">
        <v>1553</v>
      </c>
      <c r="S94" s="298"/>
      <c r="T94" s="298"/>
      <c r="U94" s="298"/>
      <c r="V94" s="298"/>
      <c r="W94" s="310">
        <v>69</v>
      </c>
      <c r="X94" s="310" t="s">
        <v>1931</v>
      </c>
      <c r="Y94" s="310">
        <v>69</v>
      </c>
      <c r="Z94" s="298"/>
      <c r="AA94" s="298"/>
      <c r="AB94" s="298"/>
      <c r="AC94" s="298"/>
      <c r="AD94" s="298"/>
      <c r="AE94" s="298"/>
      <c r="AF94" s="298"/>
      <c r="AG94" s="298"/>
      <c r="AH94" s="301"/>
      <c r="AI94" s="214"/>
      <c r="AJ94" s="214"/>
    </row>
    <row r="95" spans="1:36" ht="16.5">
      <c r="A95" s="316">
        <f t="shared" si="2"/>
        <v>83</v>
      </c>
      <c r="B95" s="316" t="s">
        <v>72</v>
      </c>
      <c r="C95" s="305"/>
      <c r="D95" s="305"/>
      <c r="E95" s="305"/>
      <c r="F95" s="305"/>
      <c r="G95" s="305"/>
      <c r="H95" s="305"/>
      <c r="I95" s="305"/>
      <c r="J95" s="301"/>
      <c r="K95" s="301"/>
      <c r="L95" s="301"/>
      <c r="M95" s="301"/>
      <c r="N95" s="565"/>
      <c r="O95" s="298"/>
      <c r="P95" s="298"/>
      <c r="Q95" s="298">
        <v>96</v>
      </c>
      <c r="R95" s="298"/>
      <c r="S95" s="298"/>
      <c r="T95" s="298"/>
      <c r="U95" s="298"/>
      <c r="V95" s="298"/>
      <c r="W95" s="310">
        <v>70</v>
      </c>
      <c r="X95" s="310" t="s">
        <v>128</v>
      </c>
      <c r="Y95" s="310">
        <v>70</v>
      </c>
      <c r="Z95" s="298"/>
      <c r="AA95" s="298"/>
      <c r="AB95" s="298"/>
      <c r="AC95" s="298"/>
      <c r="AD95" s="298"/>
      <c r="AE95" s="298"/>
      <c r="AF95" s="298"/>
      <c r="AG95" s="298"/>
      <c r="AH95" s="301"/>
      <c r="AI95" s="214"/>
      <c r="AJ95" s="214"/>
    </row>
    <row r="96" spans="1:36" ht="16.5">
      <c r="A96" s="316">
        <f t="shared" ref="A96:A102" si="4">A95+1</f>
        <v>84</v>
      </c>
      <c r="B96" s="316" t="s">
        <v>72</v>
      </c>
      <c r="C96" s="305"/>
      <c r="D96" s="305"/>
      <c r="E96" s="305"/>
      <c r="F96" s="305"/>
      <c r="G96" s="305"/>
      <c r="H96" s="305"/>
      <c r="I96" s="305"/>
      <c r="J96" s="301"/>
      <c r="K96" s="301"/>
      <c r="L96" s="301"/>
      <c r="M96" s="301"/>
      <c r="N96" s="565"/>
      <c r="O96" s="298"/>
      <c r="P96" s="298"/>
      <c r="Q96" s="298">
        <v>97</v>
      </c>
      <c r="R96" s="298"/>
      <c r="S96" s="298"/>
      <c r="T96" s="298"/>
      <c r="U96" s="298"/>
      <c r="V96" s="298"/>
      <c r="W96" s="310">
        <v>71</v>
      </c>
      <c r="X96" s="310" t="s">
        <v>1932</v>
      </c>
      <c r="Y96" s="310">
        <v>71</v>
      </c>
      <c r="Z96" s="298"/>
      <c r="AA96" s="298"/>
      <c r="AB96" s="298"/>
      <c r="AC96" s="298"/>
      <c r="AD96" s="298"/>
      <c r="AE96" s="298"/>
      <c r="AF96" s="298"/>
      <c r="AG96" s="298"/>
      <c r="AH96" s="301"/>
      <c r="AI96" s="214"/>
      <c r="AJ96" s="214"/>
    </row>
    <row r="97" spans="1:36" ht="16.5">
      <c r="A97" s="316">
        <f t="shared" si="4"/>
        <v>85</v>
      </c>
      <c r="B97" s="316" t="s">
        <v>73</v>
      </c>
      <c r="C97" s="305"/>
      <c r="D97" s="305"/>
      <c r="E97" s="305"/>
      <c r="F97" s="305"/>
      <c r="G97" s="305"/>
      <c r="H97" s="305"/>
      <c r="I97" s="305"/>
      <c r="J97" s="301"/>
      <c r="K97" s="301"/>
      <c r="L97" s="301"/>
      <c r="M97" s="301"/>
      <c r="N97" s="565"/>
      <c r="O97" s="298"/>
      <c r="P97" s="298"/>
      <c r="Q97" s="298">
        <v>98</v>
      </c>
      <c r="R97" s="298"/>
      <c r="S97" s="298"/>
      <c r="T97" s="298"/>
      <c r="U97" s="298"/>
      <c r="V97" s="298"/>
      <c r="W97" s="310">
        <v>72</v>
      </c>
      <c r="X97" s="310" t="s">
        <v>1933</v>
      </c>
      <c r="Y97" s="310">
        <v>72</v>
      </c>
      <c r="Z97" s="298"/>
      <c r="AA97" s="298"/>
      <c r="AB97" s="298"/>
      <c r="AC97" s="298"/>
      <c r="AD97" s="298"/>
      <c r="AE97" s="298"/>
      <c r="AF97" s="298"/>
      <c r="AG97" s="298"/>
      <c r="AH97" s="301"/>
      <c r="AI97" s="214"/>
      <c r="AJ97" s="214"/>
    </row>
    <row r="98" spans="1:36" ht="16.5">
      <c r="A98" s="316">
        <f t="shared" si="4"/>
        <v>86</v>
      </c>
      <c r="B98" s="316" t="s">
        <v>73</v>
      </c>
      <c r="C98" s="305"/>
      <c r="D98" s="305"/>
      <c r="E98" s="305"/>
      <c r="F98" s="305"/>
      <c r="G98" s="305"/>
      <c r="H98" s="305"/>
      <c r="I98" s="305"/>
      <c r="J98" s="301"/>
      <c r="K98" s="301"/>
      <c r="L98" s="301"/>
      <c r="M98" s="301"/>
      <c r="N98" s="565"/>
      <c r="O98" s="298"/>
      <c r="P98" s="298"/>
      <c r="Q98" s="298">
        <v>99</v>
      </c>
      <c r="R98" s="298"/>
      <c r="S98" s="298"/>
      <c r="T98" s="298"/>
      <c r="U98" s="298"/>
      <c r="V98" s="298"/>
      <c r="W98" s="310">
        <v>73</v>
      </c>
      <c r="X98" s="310" t="s">
        <v>129</v>
      </c>
      <c r="Y98" s="310">
        <v>73</v>
      </c>
      <c r="Z98" s="298"/>
      <c r="AA98" s="298"/>
      <c r="AB98" s="298"/>
      <c r="AC98" s="298"/>
      <c r="AD98" s="298"/>
      <c r="AE98" s="298"/>
      <c r="AF98" s="298"/>
      <c r="AG98" s="298"/>
      <c r="AH98" s="301"/>
      <c r="AI98" s="214"/>
      <c r="AJ98" s="214"/>
    </row>
    <row r="99" spans="1:36" ht="16.5">
      <c r="A99" s="316">
        <f t="shared" si="4"/>
        <v>87</v>
      </c>
      <c r="B99" s="316" t="s">
        <v>73</v>
      </c>
      <c r="C99" s="305"/>
      <c r="D99" s="305"/>
      <c r="E99" s="305"/>
      <c r="F99" s="305"/>
      <c r="G99" s="305"/>
      <c r="H99" s="305"/>
      <c r="I99" s="305"/>
      <c r="J99" s="301"/>
      <c r="K99" s="301"/>
      <c r="L99" s="301"/>
      <c r="M99" s="301"/>
      <c r="N99" s="565"/>
      <c r="O99" s="298"/>
      <c r="P99" s="298"/>
      <c r="Q99" s="298"/>
      <c r="R99" s="298"/>
      <c r="S99" s="298"/>
      <c r="T99" s="298"/>
      <c r="U99" s="298"/>
      <c r="V99" s="298"/>
      <c r="W99" s="310">
        <v>74</v>
      </c>
      <c r="X99" s="310" t="s">
        <v>1934</v>
      </c>
      <c r="Y99" s="310">
        <v>74</v>
      </c>
      <c r="Z99" s="298"/>
      <c r="AA99" s="298"/>
      <c r="AB99" s="298"/>
      <c r="AC99" s="298"/>
      <c r="AD99" s="298"/>
      <c r="AE99" s="298"/>
      <c r="AF99" s="298"/>
      <c r="AG99" s="298"/>
      <c r="AH99" s="301"/>
      <c r="AI99" s="214"/>
      <c r="AJ99" s="214"/>
    </row>
    <row r="100" spans="1:36" ht="16.5">
      <c r="A100" s="316">
        <f t="shared" si="4"/>
        <v>88</v>
      </c>
      <c r="B100" s="316" t="s">
        <v>73</v>
      </c>
      <c r="C100" s="305"/>
      <c r="D100" s="305"/>
      <c r="E100" s="305"/>
      <c r="F100" s="305"/>
      <c r="G100" s="305"/>
      <c r="H100" s="305"/>
      <c r="I100" s="305"/>
      <c r="J100" s="301"/>
      <c r="K100" s="301"/>
      <c r="L100" s="301"/>
      <c r="M100" s="301"/>
      <c r="N100" s="565"/>
      <c r="O100" s="298"/>
      <c r="P100" s="298"/>
      <c r="Q100" s="298"/>
      <c r="R100" s="298"/>
      <c r="S100" s="298"/>
      <c r="T100" s="298"/>
      <c r="U100" s="298"/>
      <c r="V100" s="298"/>
      <c r="W100" s="310">
        <v>75</v>
      </c>
      <c r="X100" s="310" t="s">
        <v>52</v>
      </c>
      <c r="Y100" s="310">
        <v>75</v>
      </c>
      <c r="Z100" s="298"/>
      <c r="AA100" s="298"/>
      <c r="AB100" s="298"/>
      <c r="AC100" s="298"/>
      <c r="AD100" s="298"/>
      <c r="AE100" s="298"/>
      <c r="AF100" s="298"/>
      <c r="AG100" s="298"/>
      <c r="AH100" s="301"/>
      <c r="AI100" s="214"/>
      <c r="AJ100" s="214"/>
    </row>
    <row r="101" spans="1:36" ht="16.5">
      <c r="A101" s="316">
        <f t="shared" si="4"/>
        <v>89</v>
      </c>
      <c r="B101" s="316" t="s">
        <v>73</v>
      </c>
      <c r="C101" s="305"/>
      <c r="D101" s="305"/>
      <c r="E101" s="305"/>
      <c r="F101" s="305"/>
      <c r="G101" s="305"/>
      <c r="H101" s="305"/>
      <c r="I101" s="305"/>
      <c r="J101" s="301"/>
      <c r="K101" s="301"/>
      <c r="L101" s="301"/>
      <c r="M101" s="301"/>
      <c r="N101" s="565"/>
      <c r="O101" s="298"/>
      <c r="P101" s="298"/>
      <c r="Q101" s="298"/>
      <c r="R101" s="298"/>
      <c r="S101" s="298"/>
      <c r="T101" s="298"/>
      <c r="U101" s="298"/>
      <c r="V101" s="298"/>
      <c r="W101" s="310">
        <v>76</v>
      </c>
      <c r="X101" s="310" t="s">
        <v>1935</v>
      </c>
      <c r="Y101" s="310">
        <v>76</v>
      </c>
      <c r="Z101" s="298"/>
      <c r="AA101" s="298"/>
      <c r="AB101" s="298"/>
      <c r="AC101" s="298"/>
      <c r="AD101" s="298"/>
      <c r="AE101" s="298"/>
      <c r="AF101" s="298"/>
      <c r="AG101" s="298"/>
      <c r="AH101" s="301"/>
      <c r="AI101" s="214"/>
      <c r="AJ101" s="214"/>
    </row>
    <row r="102" spans="1:36" ht="16.5">
      <c r="A102" s="316">
        <f t="shared" si="4"/>
        <v>90</v>
      </c>
      <c r="B102" s="316" t="s">
        <v>73</v>
      </c>
      <c r="C102" s="305"/>
      <c r="D102" s="305"/>
      <c r="E102" s="305"/>
      <c r="F102" s="305"/>
      <c r="G102" s="305"/>
      <c r="H102" s="305"/>
      <c r="I102" s="305"/>
      <c r="J102" s="301"/>
      <c r="K102" s="301"/>
      <c r="L102" s="301"/>
      <c r="M102" s="301"/>
      <c r="N102" s="565"/>
      <c r="O102" s="298"/>
      <c r="P102" s="298"/>
      <c r="Q102" s="298"/>
      <c r="R102" s="298"/>
      <c r="S102" s="298"/>
      <c r="T102" s="298"/>
      <c r="U102" s="298"/>
      <c r="V102" s="298"/>
      <c r="W102" s="310">
        <v>77</v>
      </c>
      <c r="X102" s="310" t="s">
        <v>1573</v>
      </c>
      <c r="Y102" s="310">
        <v>77</v>
      </c>
      <c r="Z102" s="298"/>
      <c r="AA102" s="298"/>
      <c r="AB102" s="298"/>
      <c r="AC102" s="298"/>
      <c r="AD102" s="298"/>
      <c r="AE102" s="298"/>
      <c r="AF102" s="298"/>
      <c r="AG102" s="298"/>
      <c r="AH102" s="301"/>
      <c r="AI102" s="214"/>
      <c r="AJ102" s="214"/>
    </row>
    <row r="103" spans="1:36" ht="16.5">
      <c r="A103" s="316"/>
      <c r="B103" s="586"/>
      <c r="C103" s="305"/>
      <c r="D103" s="305"/>
      <c r="E103" s="305"/>
      <c r="F103" s="305"/>
      <c r="G103" s="305"/>
      <c r="H103" s="305"/>
      <c r="I103" s="305"/>
      <c r="J103" s="301"/>
      <c r="K103" s="301"/>
      <c r="L103" s="301"/>
      <c r="M103" s="301"/>
      <c r="N103" s="565"/>
      <c r="O103" s="298"/>
      <c r="P103" s="298"/>
      <c r="Q103" s="298"/>
      <c r="R103" s="298"/>
      <c r="S103" s="298"/>
      <c r="T103" s="298"/>
      <c r="U103" s="298"/>
      <c r="V103" s="298"/>
      <c r="W103" s="310">
        <v>78</v>
      </c>
      <c r="X103" s="310" t="s">
        <v>1937</v>
      </c>
      <c r="Y103" s="310">
        <v>78</v>
      </c>
      <c r="Z103" s="298"/>
      <c r="AA103" s="298"/>
      <c r="AB103" s="298"/>
      <c r="AC103" s="298"/>
      <c r="AD103" s="298"/>
      <c r="AE103" s="298"/>
      <c r="AF103" s="298"/>
      <c r="AG103" s="298"/>
      <c r="AH103" s="301"/>
      <c r="AI103" s="214"/>
      <c r="AJ103" s="214"/>
    </row>
    <row r="104" spans="1:36" ht="16.5">
      <c r="A104" s="298"/>
      <c r="B104" s="298"/>
      <c r="C104" s="305"/>
      <c r="D104" s="305"/>
      <c r="E104" s="305"/>
      <c r="F104" s="305"/>
      <c r="G104" s="305"/>
      <c r="H104" s="301"/>
      <c r="I104" s="301"/>
      <c r="J104" s="301"/>
      <c r="K104" s="301"/>
      <c r="L104" s="301"/>
      <c r="M104" s="301"/>
      <c r="N104" s="565"/>
      <c r="O104" s="298"/>
      <c r="P104" s="298"/>
      <c r="Q104" s="298"/>
      <c r="R104" s="298"/>
      <c r="S104" s="298"/>
      <c r="T104" s="298"/>
      <c r="U104" s="298"/>
      <c r="V104" s="298"/>
      <c r="W104" s="310">
        <v>79</v>
      </c>
      <c r="X104" s="310" t="s">
        <v>131</v>
      </c>
      <c r="Y104" s="310">
        <v>79</v>
      </c>
      <c r="Z104" s="298"/>
      <c r="AA104" s="298"/>
      <c r="AB104" s="298"/>
      <c r="AC104" s="298"/>
      <c r="AD104" s="298"/>
      <c r="AE104" s="298"/>
      <c r="AF104" s="298"/>
      <c r="AG104" s="298"/>
      <c r="AH104" s="301"/>
      <c r="AI104" s="214"/>
      <c r="AJ104" s="214"/>
    </row>
    <row r="105" spans="1:36" ht="16.5">
      <c r="A105" s="298"/>
      <c r="B105" s="298"/>
      <c r="C105" s="305"/>
      <c r="D105" s="305"/>
      <c r="E105" s="305"/>
      <c r="F105" s="305"/>
      <c r="G105" s="305"/>
      <c r="H105" s="301"/>
      <c r="I105" s="301"/>
      <c r="J105" s="301"/>
      <c r="K105" s="301"/>
      <c r="L105" s="301"/>
      <c r="M105" s="301"/>
      <c r="N105" s="565"/>
      <c r="O105" s="298"/>
      <c r="P105" s="298"/>
      <c r="Q105" s="298"/>
      <c r="R105" s="298"/>
      <c r="S105" s="298"/>
      <c r="T105" s="298"/>
      <c r="U105" s="298"/>
      <c r="V105" s="298"/>
      <c r="W105" s="310">
        <v>80</v>
      </c>
      <c r="X105" s="310" t="s">
        <v>1938</v>
      </c>
      <c r="Y105" s="310">
        <v>80</v>
      </c>
      <c r="Z105" s="298"/>
      <c r="AA105" s="298"/>
      <c r="AB105" s="298"/>
      <c r="AC105" s="298"/>
      <c r="AD105" s="298"/>
      <c r="AE105" s="298"/>
      <c r="AF105" s="298"/>
      <c r="AG105" s="298"/>
      <c r="AH105" s="301"/>
      <c r="AI105" s="214"/>
      <c r="AJ105" s="214"/>
    </row>
    <row r="106" spans="1:36" ht="16.5">
      <c r="A106" s="298"/>
      <c r="B106" s="298"/>
      <c r="C106" s="305"/>
      <c r="D106" s="305"/>
      <c r="E106" s="305"/>
      <c r="F106" s="305"/>
      <c r="G106" s="305"/>
      <c r="H106" s="301"/>
      <c r="I106" s="301"/>
      <c r="J106" s="301"/>
      <c r="K106" s="301"/>
      <c r="L106" s="301"/>
      <c r="M106" s="301"/>
      <c r="N106" s="565"/>
      <c r="O106" s="298"/>
      <c r="P106" s="298"/>
      <c r="Q106" s="298"/>
      <c r="R106" s="298"/>
      <c r="S106" s="298"/>
      <c r="T106" s="298"/>
      <c r="U106" s="298"/>
      <c r="V106" s="298"/>
      <c r="W106" s="310">
        <v>81</v>
      </c>
      <c r="X106" s="310" t="s">
        <v>132</v>
      </c>
      <c r="Y106" s="310">
        <v>81</v>
      </c>
      <c r="Z106" s="298"/>
      <c r="AA106" s="298"/>
      <c r="AB106" s="298"/>
      <c r="AC106" s="298"/>
      <c r="AD106" s="298"/>
      <c r="AE106" s="298"/>
      <c r="AF106" s="298"/>
      <c r="AG106" s="298"/>
      <c r="AH106" s="301"/>
      <c r="AI106" s="214"/>
      <c r="AJ106" s="214"/>
    </row>
    <row r="107" spans="1:36" ht="15.75">
      <c r="A107" s="298"/>
      <c r="B107" s="298"/>
      <c r="C107" s="299"/>
      <c r="D107" s="299"/>
      <c r="E107" s="299"/>
      <c r="F107" s="299"/>
      <c r="G107" s="299"/>
      <c r="H107" s="299"/>
      <c r="I107" s="299"/>
      <c r="J107" s="301"/>
      <c r="K107" s="301"/>
      <c r="L107" s="301"/>
      <c r="M107" s="301"/>
      <c r="N107" s="565"/>
      <c r="O107" s="298"/>
      <c r="P107" s="298"/>
      <c r="Q107" s="298"/>
      <c r="R107" s="298"/>
      <c r="S107" s="298"/>
      <c r="T107" s="298"/>
      <c r="U107" s="298"/>
      <c r="V107" s="298"/>
      <c r="W107" s="310">
        <v>82</v>
      </c>
      <c r="X107" s="310" t="s">
        <v>133</v>
      </c>
      <c r="Y107" s="310">
        <v>82</v>
      </c>
      <c r="Z107" s="298"/>
      <c r="AA107" s="298"/>
      <c r="AB107" s="298"/>
      <c r="AC107" s="298"/>
      <c r="AD107" s="298"/>
      <c r="AE107" s="298"/>
      <c r="AF107" s="298"/>
      <c r="AG107" s="298"/>
      <c r="AH107" s="301"/>
      <c r="AI107" s="214"/>
      <c r="AJ107" s="214"/>
    </row>
    <row r="108" spans="1:36" ht="15.75">
      <c r="A108" s="298"/>
      <c r="B108" s="298"/>
      <c r="C108" s="299"/>
      <c r="D108" s="299"/>
      <c r="E108" s="299"/>
      <c r="F108" s="299"/>
      <c r="G108" s="299"/>
      <c r="H108" s="299"/>
      <c r="I108" s="299"/>
      <c r="J108" s="301"/>
      <c r="K108" s="301"/>
      <c r="L108" s="301"/>
      <c r="M108" s="301"/>
      <c r="N108" s="565"/>
      <c r="O108" s="298"/>
      <c r="P108" s="298"/>
      <c r="Q108" s="298"/>
      <c r="R108" s="298"/>
      <c r="S108" s="298"/>
      <c r="T108" s="298"/>
      <c r="U108" s="298"/>
      <c r="V108" s="298"/>
      <c r="W108" s="310">
        <v>83</v>
      </c>
      <c r="X108" s="310" t="s">
        <v>1939</v>
      </c>
      <c r="Y108" s="310">
        <v>83</v>
      </c>
      <c r="Z108" s="298"/>
      <c r="AA108" s="298"/>
      <c r="AB108" s="298"/>
      <c r="AC108" s="298"/>
      <c r="AD108" s="298"/>
      <c r="AE108" s="298"/>
      <c r="AF108" s="298"/>
      <c r="AG108" s="298"/>
      <c r="AH108" s="301"/>
      <c r="AI108" s="214"/>
      <c r="AJ108" s="214"/>
    </row>
    <row r="109" spans="1:36" ht="15.75">
      <c r="A109" s="298"/>
      <c r="B109" s="298"/>
      <c r="C109" s="299"/>
      <c r="D109" s="299"/>
      <c r="E109" s="299"/>
      <c r="F109" s="299"/>
      <c r="G109" s="299"/>
      <c r="H109" s="299"/>
      <c r="I109" s="299"/>
      <c r="J109" s="301"/>
      <c r="K109" s="301"/>
      <c r="L109" s="301"/>
      <c r="M109" s="301"/>
      <c r="N109" s="565"/>
      <c r="O109" s="298"/>
      <c r="P109" s="298"/>
      <c r="Q109" s="298"/>
      <c r="R109" s="298"/>
      <c r="S109" s="298"/>
      <c r="T109" s="298"/>
      <c r="U109" s="298"/>
      <c r="V109" s="298"/>
      <c r="W109" s="310">
        <v>84</v>
      </c>
      <c r="X109" s="310" t="s">
        <v>53</v>
      </c>
      <c r="Y109" s="310">
        <v>84</v>
      </c>
      <c r="Z109" s="298"/>
      <c r="AA109" s="298"/>
      <c r="AB109" s="298"/>
      <c r="AC109" s="298"/>
      <c r="AD109" s="298"/>
      <c r="AE109" s="298"/>
      <c r="AF109" s="298"/>
      <c r="AG109" s="298"/>
      <c r="AH109" s="301"/>
      <c r="AI109" s="214"/>
      <c r="AJ109" s="214"/>
    </row>
    <row r="110" spans="1:36" ht="15.75">
      <c r="A110" s="298"/>
      <c r="B110" s="298"/>
      <c r="C110" s="299"/>
      <c r="D110" s="299"/>
      <c r="E110" s="299"/>
      <c r="F110" s="299"/>
      <c r="G110" s="299"/>
      <c r="H110" s="299"/>
      <c r="I110" s="299"/>
      <c r="J110" s="301"/>
      <c r="K110" s="301"/>
      <c r="L110" s="301"/>
      <c r="M110" s="301"/>
      <c r="N110" s="565"/>
      <c r="O110" s="298"/>
      <c r="P110" s="298"/>
      <c r="Q110" s="298"/>
      <c r="R110" s="298"/>
      <c r="S110" s="298"/>
      <c r="T110" s="298"/>
      <c r="U110" s="298"/>
      <c r="V110" s="298"/>
      <c r="W110" s="310">
        <v>85</v>
      </c>
      <c r="X110" s="310" t="s">
        <v>1940</v>
      </c>
      <c r="Y110" s="310">
        <v>85</v>
      </c>
      <c r="Z110" s="298"/>
      <c r="AA110" s="298"/>
      <c r="AB110" s="298"/>
      <c r="AC110" s="298"/>
      <c r="AD110" s="298"/>
      <c r="AE110" s="298"/>
      <c r="AF110" s="298"/>
      <c r="AG110" s="298"/>
      <c r="AH110" s="301"/>
      <c r="AI110" s="214"/>
      <c r="AJ110" s="214"/>
    </row>
    <row r="111" spans="1:36" ht="15.75">
      <c r="A111" s="298"/>
      <c r="B111" s="298"/>
      <c r="C111" s="299"/>
      <c r="D111" s="299"/>
      <c r="E111" s="299"/>
      <c r="F111" s="299"/>
      <c r="G111" s="299"/>
      <c r="H111" s="299"/>
      <c r="I111" s="299"/>
      <c r="J111" s="301"/>
      <c r="K111" s="301"/>
      <c r="L111" s="301"/>
      <c r="M111" s="301"/>
      <c r="N111" s="565"/>
      <c r="O111" s="298"/>
      <c r="P111" s="298"/>
      <c r="Q111" s="298"/>
      <c r="R111" s="298"/>
      <c r="S111" s="298"/>
      <c r="T111" s="298"/>
      <c r="U111" s="298"/>
      <c r="V111" s="298"/>
      <c r="W111" s="310">
        <v>86</v>
      </c>
      <c r="X111" s="310" t="s">
        <v>134</v>
      </c>
      <c r="Y111" s="310">
        <v>86</v>
      </c>
      <c r="Z111" s="298"/>
      <c r="AA111" s="298"/>
      <c r="AB111" s="298"/>
      <c r="AC111" s="298"/>
      <c r="AD111" s="298"/>
      <c r="AE111" s="298"/>
      <c r="AF111" s="298"/>
      <c r="AG111" s="298"/>
      <c r="AH111" s="301"/>
      <c r="AI111" s="214"/>
      <c r="AJ111" s="214"/>
    </row>
    <row r="112" spans="1:36" ht="15.75">
      <c r="A112" s="298"/>
      <c r="B112" s="298"/>
      <c r="C112" s="299"/>
      <c r="D112" s="299"/>
      <c r="E112" s="299"/>
      <c r="F112" s="299"/>
      <c r="G112" s="299"/>
      <c r="H112" s="299"/>
      <c r="I112" s="299"/>
      <c r="J112" s="301"/>
      <c r="K112" s="301"/>
      <c r="L112" s="301"/>
      <c r="M112" s="301"/>
      <c r="N112" s="565"/>
      <c r="O112" s="298"/>
      <c r="P112" s="298"/>
      <c r="Q112" s="298"/>
      <c r="R112" s="298"/>
      <c r="S112" s="298"/>
      <c r="T112" s="298"/>
      <c r="U112" s="298"/>
      <c r="V112" s="298"/>
      <c r="W112" s="310">
        <v>87</v>
      </c>
      <c r="X112" s="310" t="s">
        <v>135</v>
      </c>
      <c r="Y112" s="310">
        <v>87</v>
      </c>
      <c r="Z112" s="298"/>
      <c r="AA112" s="298"/>
      <c r="AB112" s="298"/>
      <c r="AC112" s="298"/>
      <c r="AD112" s="298"/>
      <c r="AE112" s="298"/>
      <c r="AF112" s="298"/>
      <c r="AG112" s="298"/>
      <c r="AH112" s="301"/>
      <c r="AI112" s="214"/>
      <c r="AJ112" s="214"/>
    </row>
    <row r="113" spans="1:36" ht="15.75">
      <c r="A113" s="298"/>
      <c r="B113" s="298"/>
      <c r="C113" s="299"/>
      <c r="D113" s="299"/>
      <c r="E113" s="299"/>
      <c r="F113" s="299"/>
      <c r="G113" s="299"/>
      <c r="H113" s="299"/>
      <c r="I113" s="299"/>
      <c r="J113" s="301"/>
      <c r="K113" s="301"/>
      <c r="L113" s="301"/>
      <c r="M113" s="301"/>
      <c r="N113" s="565"/>
      <c r="O113" s="298"/>
      <c r="P113" s="298"/>
      <c r="Q113" s="298"/>
      <c r="R113" s="298"/>
      <c r="S113" s="298"/>
      <c r="T113" s="298"/>
      <c r="U113" s="298"/>
      <c r="V113" s="298"/>
      <c r="W113" s="310">
        <v>88</v>
      </c>
      <c r="X113" s="310" t="s">
        <v>136</v>
      </c>
      <c r="Y113" s="310">
        <v>88</v>
      </c>
      <c r="Z113" s="298"/>
      <c r="AA113" s="298"/>
      <c r="AB113" s="298"/>
      <c r="AC113" s="298"/>
      <c r="AD113" s="298"/>
      <c r="AE113" s="298"/>
      <c r="AF113" s="298"/>
      <c r="AG113" s="298"/>
      <c r="AH113" s="301"/>
      <c r="AI113" s="214"/>
      <c r="AJ113" s="214"/>
    </row>
    <row r="114" spans="1:36" ht="15.75">
      <c r="A114" s="298"/>
      <c r="B114" s="298"/>
      <c r="C114" s="299"/>
      <c r="D114" s="299"/>
      <c r="E114" s="299"/>
      <c r="F114" s="299"/>
      <c r="G114" s="299"/>
      <c r="H114" s="299"/>
      <c r="I114" s="299"/>
      <c r="J114" s="301"/>
      <c r="K114" s="301"/>
      <c r="L114" s="301"/>
      <c r="M114" s="301"/>
      <c r="N114" s="565"/>
      <c r="O114" s="298"/>
      <c r="P114" s="298"/>
      <c r="Q114" s="298"/>
      <c r="R114" s="298"/>
      <c r="S114" s="298"/>
      <c r="T114" s="298"/>
      <c r="U114" s="298"/>
      <c r="V114" s="298"/>
      <c r="W114" s="310">
        <v>89</v>
      </c>
      <c r="X114" s="310" t="s">
        <v>1941</v>
      </c>
      <c r="Y114" s="310">
        <v>89</v>
      </c>
      <c r="Z114" s="298"/>
      <c r="AA114" s="298"/>
      <c r="AB114" s="298"/>
      <c r="AC114" s="298"/>
      <c r="AD114" s="298"/>
      <c r="AE114" s="298"/>
      <c r="AF114" s="298"/>
      <c r="AG114" s="298"/>
      <c r="AH114" s="301"/>
      <c r="AI114" s="214"/>
      <c r="AJ114" s="214"/>
    </row>
    <row r="115" spans="1:36" ht="15.75">
      <c r="A115" s="298"/>
      <c r="B115" s="298"/>
      <c r="C115" s="299"/>
      <c r="D115" s="299"/>
      <c r="E115" s="299"/>
      <c r="F115" s="299"/>
      <c r="G115" s="299"/>
      <c r="H115" s="299"/>
      <c r="I115" s="299"/>
      <c r="J115" s="301"/>
      <c r="K115" s="301"/>
      <c r="L115" s="301"/>
      <c r="M115" s="301"/>
      <c r="N115" s="565"/>
      <c r="O115" s="298"/>
      <c r="P115" s="298"/>
      <c r="Q115" s="298"/>
      <c r="R115" s="298"/>
      <c r="S115" s="298"/>
      <c r="T115" s="298"/>
      <c r="U115" s="298"/>
      <c r="V115" s="298"/>
      <c r="W115" s="310">
        <v>90</v>
      </c>
      <c r="X115" s="310" t="s">
        <v>137</v>
      </c>
      <c r="Y115" s="310">
        <v>90</v>
      </c>
      <c r="Z115" s="298"/>
      <c r="AA115" s="298"/>
      <c r="AB115" s="298"/>
      <c r="AC115" s="298"/>
      <c r="AD115" s="298"/>
      <c r="AE115" s="298"/>
      <c r="AF115" s="298"/>
      <c r="AG115" s="298"/>
      <c r="AH115" s="301"/>
      <c r="AI115" s="214"/>
      <c r="AJ115" s="214"/>
    </row>
    <row r="116" spans="1:36" ht="15.75">
      <c r="A116" s="298"/>
      <c r="B116" s="298"/>
      <c r="C116" s="299"/>
      <c r="D116" s="299"/>
      <c r="E116" s="299"/>
      <c r="F116" s="299"/>
      <c r="G116" s="299"/>
      <c r="H116" s="299"/>
      <c r="I116" s="299"/>
      <c r="J116" s="301"/>
      <c r="K116" s="301"/>
      <c r="L116" s="301"/>
      <c r="M116" s="301"/>
      <c r="N116" s="565"/>
      <c r="O116" s="298"/>
      <c r="P116" s="298"/>
      <c r="Q116" s="298"/>
      <c r="R116" s="298"/>
      <c r="S116" s="298"/>
      <c r="T116" s="298"/>
      <c r="U116" s="298"/>
      <c r="V116" s="298"/>
      <c r="W116" s="310">
        <v>91</v>
      </c>
      <c r="X116" s="310" t="s">
        <v>54</v>
      </c>
      <c r="Y116" s="310">
        <v>91</v>
      </c>
      <c r="Z116" s="298"/>
      <c r="AA116" s="298"/>
      <c r="AB116" s="298"/>
      <c r="AC116" s="298"/>
      <c r="AD116" s="298"/>
      <c r="AE116" s="298"/>
      <c r="AF116" s="298"/>
      <c r="AG116" s="298"/>
      <c r="AH116" s="301"/>
      <c r="AI116" s="214"/>
      <c r="AJ116" s="214"/>
    </row>
    <row r="117" spans="1:36" ht="15.75">
      <c r="A117" s="298"/>
      <c r="B117" s="298"/>
      <c r="C117" s="299"/>
      <c r="D117" s="299"/>
      <c r="E117" s="299"/>
      <c r="F117" s="299"/>
      <c r="G117" s="299"/>
      <c r="H117" s="299"/>
      <c r="I117" s="299"/>
      <c r="J117" s="301"/>
      <c r="K117" s="301"/>
      <c r="L117" s="301"/>
      <c r="M117" s="301"/>
      <c r="N117" s="565"/>
      <c r="O117" s="298"/>
      <c r="P117" s="298"/>
      <c r="Q117" s="298"/>
      <c r="R117" s="298"/>
      <c r="S117" s="298"/>
      <c r="T117" s="298"/>
      <c r="U117" s="298"/>
      <c r="V117" s="298"/>
      <c r="W117" s="310">
        <v>92</v>
      </c>
      <c r="X117" s="310" t="s">
        <v>138</v>
      </c>
      <c r="Y117" s="310">
        <v>92</v>
      </c>
      <c r="Z117" s="298"/>
      <c r="AA117" s="298"/>
      <c r="AB117" s="298"/>
      <c r="AC117" s="298"/>
      <c r="AD117" s="298"/>
      <c r="AE117" s="298"/>
      <c r="AF117" s="298"/>
      <c r="AG117" s="298"/>
      <c r="AH117" s="301"/>
      <c r="AI117" s="214"/>
      <c r="AJ117" s="214"/>
    </row>
    <row r="118" spans="1:36" ht="15.75">
      <c r="A118" s="298"/>
      <c r="B118" s="298"/>
      <c r="C118" s="299"/>
      <c r="D118" s="299"/>
      <c r="E118" s="299"/>
      <c r="F118" s="299"/>
      <c r="G118" s="299"/>
      <c r="H118" s="299"/>
      <c r="I118" s="299"/>
      <c r="J118" s="301"/>
      <c r="K118" s="301"/>
      <c r="L118" s="301"/>
      <c r="M118" s="301"/>
      <c r="N118" s="565"/>
      <c r="O118" s="298"/>
      <c r="P118" s="298"/>
      <c r="Q118" s="298"/>
      <c r="R118" s="298"/>
      <c r="S118" s="298"/>
      <c r="T118" s="298"/>
      <c r="U118" s="298"/>
      <c r="V118" s="298"/>
      <c r="W118" s="310">
        <v>93</v>
      </c>
      <c r="X118" s="310" t="s">
        <v>139</v>
      </c>
      <c r="Y118" s="310">
        <v>93</v>
      </c>
      <c r="Z118" s="298"/>
      <c r="AA118" s="298"/>
      <c r="AB118" s="298"/>
      <c r="AC118" s="298"/>
      <c r="AD118" s="298"/>
      <c r="AE118" s="298"/>
      <c r="AF118" s="298"/>
      <c r="AG118" s="298"/>
      <c r="AH118" s="301"/>
      <c r="AI118" s="214"/>
      <c r="AJ118" s="214"/>
    </row>
    <row r="119" spans="1:36" ht="15.75">
      <c r="A119" s="298"/>
      <c r="B119" s="298"/>
      <c r="C119" s="299"/>
      <c r="D119" s="299"/>
      <c r="E119" s="299"/>
      <c r="F119" s="299"/>
      <c r="G119" s="299"/>
      <c r="H119" s="299"/>
      <c r="I119" s="299"/>
      <c r="J119" s="301"/>
      <c r="K119" s="301"/>
      <c r="L119" s="301"/>
      <c r="M119" s="301"/>
      <c r="N119" s="565"/>
      <c r="O119" s="298"/>
      <c r="P119" s="298"/>
      <c r="Q119" s="298"/>
      <c r="R119" s="298"/>
      <c r="S119" s="298"/>
      <c r="T119" s="298"/>
      <c r="U119" s="298"/>
      <c r="V119" s="298"/>
      <c r="W119" s="310">
        <v>94</v>
      </c>
      <c r="X119" s="310" t="s">
        <v>140</v>
      </c>
      <c r="Y119" s="310">
        <v>94</v>
      </c>
      <c r="Z119" s="298"/>
      <c r="AA119" s="298"/>
      <c r="AB119" s="298"/>
      <c r="AC119" s="298"/>
      <c r="AD119" s="298"/>
      <c r="AE119" s="298"/>
      <c r="AF119" s="298"/>
      <c r="AG119" s="298"/>
      <c r="AH119" s="301"/>
      <c r="AI119" s="214"/>
      <c r="AJ119" s="214"/>
    </row>
    <row r="120" spans="1:36" ht="15.75">
      <c r="J120" s="214"/>
      <c r="K120" s="214"/>
      <c r="L120" s="214"/>
      <c r="M120" s="214"/>
      <c r="N120" s="456"/>
      <c r="O120" s="69"/>
      <c r="P120" s="69"/>
      <c r="S120" s="69"/>
      <c r="T120" s="69"/>
      <c r="U120" s="69"/>
      <c r="V120" s="69"/>
      <c r="W120" s="270">
        <v>95</v>
      </c>
      <c r="X120" s="270" t="s">
        <v>55</v>
      </c>
      <c r="Y120" s="270">
        <v>95</v>
      </c>
      <c r="Z120" s="69"/>
      <c r="AA120" s="69"/>
      <c r="AB120" s="69"/>
      <c r="AC120" s="69"/>
      <c r="AD120" s="69"/>
      <c r="AE120" s="69"/>
      <c r="AF120" s="69"/>
      <c r="AG120" s="69"/>
      <c r="AH120" s="214"/>
      <c r="AI120" s="214"/>
      <c r="AJ120" s="214"/>
    </row>
    <row r="121" spans="1:36" ht="15.75">
      <c r="J121" s="214"/>
      <c r="K121" s="214"/>
      <c r="L121" s="214"/>
      <c r="M121" s="214"/>
      <c r="N121" s="456"/>
      <c r="O121" s="69"/>
      <c r="P121" s="69"/>
      <c r="S121" s="69"/>
      <c r="T121" s="69"/>
      <c r="U121" s="69"/>
      <c r="V121" s="69"/>
      <c r="W121" s="270">
        <v>96</v>
      </c>
      <c r="X121" s="270" t="s">
        <v>141</v>
      </c>
      <c r="Y121" s="270">
        <v>96</v>
      </c>
      <c r="Z121" s="69"/>
      <c r="AA121" s="69"/>
      <c r="AB121" s="69"/>
      <c r="AC121" s="69"/>
      <c r="AD121" s="69"/>
      <c r="AE121" s="69"/>
      <c r="AF121" s="69"/>
      <c r="AG121" s="69"/>
      <c r="AH121" s="214"/>
      <c r="AI121" s="214"/>
      <c r="AJ121" s="214"/>
    </row>
    <row r="122" spans="1:36" ht="15.75">
      <c r="J122" s="214"/>
      <c r="K122" s="214"/>
      <c r="L122" s="214"/>
      <c r="M122" s="214"/>
      <c r="N122" s="456"/>
      <c r="O122" s="69"/>
      <c r="P122" s="69"/>
      <c r="S122" s="69"/>
      <c r="T122" s="69"/>
      <c r="U122" s="69"/>
      <c r="V122" s="69"/>
      <c r="W122" s="270">
        <v>97</v>
      </c>
      <c r="X122" s="270" t="s">
        <v>142</v>
      </c>
      <c r="Y122" s="270">
        <v>97</v>
      </c>
      <c r="Z122" s="69"/>
      <c r="AA122" s="69"/>
      <c r="AB122" s="69"/>
      <c r="AC122" s="69"/>
      <c r="AD122" s="69"/>
      <c r="AE122" s="69"/>
      <c r="AF122" s="69"/>
      <c r="AG122" s="69"/>
      <c r="AH122" s="214"/>
      <c r="AI122" s="214"/>
      <c r="AJ122" s="214"/>
    </row>
    <row r="123" spans="1:36" ht="15.75">
      <c r="J123" s="214"/>
      <c r="K123" s="214"/>
      <c r="L123" s="214"/>
      <c r="M123" s="214"/>
      <c r="N123" s="456"/>
      <c r="O123" s="69"/>
      <c r="P123" s="69"/>
      <c r="S123" s="69"/>
      <c r="T123" s="69"/>
      <c r="U123" s="69"/>
      <c r="V123" s="69"/>
      <c r="W123" s="270">
        <v>98</v>
      </c>
      <c r="X123" s="270" t="s">
        <v>56</v>
      </c>
      <c r="Y123" s="270">
        <v>98</v>
      </c>
      <c r="Z123" s="69"/>
      <c r="AA123" s="69"/>
      <c r="AB123" s="69"/>
      <c r="AC123" s="69"/>
      <c r="AD123" s="69"/>
      <c r="AE123" s="69"/>
      <c r="AF123" s="69"/>
      <c r="AG123" s="69"/>
      <c r="AH123" s="214"/>
      <c r="AI123" s="214"/>
      <c r="AJ123" s="214"/>
    </row>
    <row r="124" spans="1:36" ht="15.75">
      <c r="J124" s="214"/>
      <c r="K124" s="214"/>
      <c r="L124" s="214"/>
      <c r="M124" s="214"/>
      <c r="N124" s="456"/>
      <c r="O124" s="69"/>
      <c r="P124" s="69"/>
      <c r="S124" s="69"/>
      <c r="T124" s="69"/>
      <c r="U124" s="69"/>
      <c r="V124" s="69"/>
      <c r="W124" s="270">
        <v>99</v>
      </c>
      <c r="X124" s="270" t="s">
        <v>57</v>
      </c>
      <c r="Y124" s="270">
        <v>99</v>
      </c>
      <c r="Z124" s="69"/>
      <c r="AA124" s="69"/>
      <c r="AB124" s="69"/>
      <c r="AC124" s="69"/>
      <c r="AD124" s="69"/>
      <c r="AE124" s="69"/>
      <c r="AF124" s="69"/>
      <c r="AG124" s="69"/>
      <c r="AH124" s="214"/>
      <c r="AI124" s="214"/>
      <c r="AJ124" s="214"/>
    </row>
    <row r="125" spans="1:36" ht="15.75">
      <c r="J125" s="214"/>
      <c r="K125" s="214"/>
      <c r="L125" s="214"/>
      <c r="M125" s="214"/>
      <c r="N125" s="456"/>
      <c r="O125" s="69"/>
      <c r="P125" s="69"/>
      <c r="S125" s="69"/>
      <c r="T125" s="69"/>
      <c r="U125" s="69"/>
      <c r="V125" s="69"/>
      <c r="W125" s="270">
        <v>100</v>
      </c>
      <c r="X125" s="270" t="s">
        <v>1944</v>
      </c>
      <c r="Y125" s="270">
        <v>100</v>
      </c>
      <c r="Z125" s="69"/>
      <c r="AA125" s="69"/>
      <c r="AB125" s="69"/>
      <c r="AC125" s="69"/>
      <c r="AD125" s="69"/>
      <c r="AE125" s="69"/>
      <c r="AF125" s="69"/>
      <c r="AG125" s="69"/>
      <c r="AH125" s="214"/>
      <c r="AI125" s="214"/>
      <c r="AJ125" s="214"/>
    </row>
    <row r="126" spans="1:36">
      <c r="J126" s="214"/>
      <c r="K126" s="214"/>
      <c r="L126" s="214"/>
      <c r="M126" s="214"/>
      <c r="N126" s="456"/>
      <c r="O126" s="69"/>
      <c r="P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214"/>
      <c r="AI126" s="214"/>
      <c r="AJ126" s="214"/>
    </row>
    <row r="127" spans="1:36">
      <c r="J127" s="214"/>
      <c r="K127" s="214"/>
      <c r="L127" s="214"/>
      <c r="M127" s="214"/>
      <c r="N127" s="456"/>
      <c r="O127" s="69"/>
      <c r="P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214"/>
      <c r="AI127" s="214"/>
      <c r="AJ127" s="214"/>
    </row>
    <row r="128" spans="1:36">
      <c r="J128" s="214"/>
      <c r="K128" s="214"/>
      <c r="L128" s="214"/>
      <c r="M128" s="214"/>
      <c r="N128" s="456"/>
      <c r="O128" s="69"/>
      <c r="P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214"/>
      <c r="AI128" s="214"/>
      <c r="AJ128" s="214"/>
    </row>
    <row r="129" spans="10:36">
      <c r="J129" s="214"/>
      <c r="K129" s="214"/>
      <c r="L129" s="214"/>
      <c r="M129" s="214"/>
      <c r="N129" s="456"/>
      <c r="O129" s="69"/>
      <c r="P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214"/>
      <c r="AI129" s="214"/>
      <c r="AJ129" s="214"/>
    </row>
    <row r="130" spans="10:36">
      <c r="J130" s="214"/>
      <c r="K130" s="214"/>
      <c r="L130" s="214"/>
      <c r="M130" s="214"/>
      <c r="N130" s="456"/>
      <c r="O130" s="69"/>
      <c r="P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214"/>
      <c r="AI130" s="214"/>
      <c r="AJ130" s="214"/>
    </row>
    <row r="131" spans="10:36">
      <c r="J131" s="214"/>
      <c r="K131" s="214"/>
      <c r="L131" s="214"/>
      <c r="M131" s="214"/>
      <c r="N131" s="456"/>
      <c r="O131" s="69"/>
      <c r="P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214"/>
      <c r="AI131" s="214"/>
      <c r="AJ131" s="214"/>
    </row>
    <row r="132" spans="10:36">
      <c r="J132" s="214"/>
      <c r="K132" s="214"/>
      <c r="L132" s="214"/>
      <c r="M132" s="214"/>
      <c r="N132" s="456"/>
      <c r="O132" s="69"/>
      <c r="P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214"/>
      <c r="AI132" s="214"/>
      <c r="AJ132" s="214"/>
    </row>
    <row r="133" spans="10:36">
      <c r="J133" s="214"/>
      <c r="K133" s="214"/>
      <c r="L133" s="214"/>
      <c r="M133" s="214"/>
      <c r="N133" s="456"/>
      <c r="O133" s="69"/>
      <c r="P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214"/>
      <c r="AI133" s="214"/>
      <c r="AJ133" s="214"/>
    </row>
    <row r="134" spans="10:36">
      <c r="J134" s="214"/>
      <c r="K134" s="214"/>
      <c r="L134" s="214"/>
      <c r="M134" s="214"/>
      <c r="N134" s="456"/>
      <c r="O134" s="69"/>
      <c r="P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214"/>
      <c r="AI134" s="214"/>
      <c r="AJ134" s="214"/>
    </row>
    <row r="135" spans="10:36">
      <c r="J135" s="214"/>
      <c r="K135" s="214"/>
      <c r="L135" s="214"/>
      <c r="M135" s="214"/>
      <c r="N135" s="456"/>
      <c r="O135" s="69"/>
      <c r="P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214"/>
      <c r="AI135" s="214"/>
      <c r="AJ135" s="214"/>
    </row>
    <row r="136" spans="10:36">
      <c r="J136" s="214"/>
      <c r="K136" s="214"/>
      <c r="L136" s="214"/>
      <c r="M136" s="214"/>
      <c r="N136" s="456"/>
      <c r="O136" s="69"/>
      <c r="P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214"/>
      <c r="AI136" s="214"/>
      <c r="AJ136" s="214"/>
    </row>
    <row r="137" spans="10:36">
      <c r="J137" s="214"/>
      <c r="K137" s="214"/>
      <c r="L137" s="214"/>
      <c r="M137" s="214"/>
      <c r="N137" s="456"/>
      <c r="O137" s="69"/>
      <c r="P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214"/>
      <c r="AI137" s="214"/>
      <c r="AJ137" s="214"/>
    </row>
    <row r="138" spans="10:36">
      <c r="J138" s="214"/>
      <c r="K138" s="214"/>
      <c r="L138" s="214"/>
      <c r="M138" s="214"/>
      <c r="N138" s="456"/>
      <c r="O138" s="69"/>
      <c r="P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214"/>
      <c r="AI138" s="214"/>
      <c r="AJ138" s="214"/>
    </row>
    <row r="139" spans="10:36">
      <c r="J139" s="214"/>
      <c r="K139" s="214"/>
      <c r="L139" s="214"/>
      <c r="M139" s="214"/>
      <c r="N139" s="456"/>
      <c r="O139" s="69"/>
      <c r="P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214"/>
      <c r="AI139" s="214"/>
      <c r="AJ139" s="214"/>
    </row>
    <row r="140" spans="10:36">
      <c r="J140" s="214"/>
      <c r="K140" s="214"/>
      <c r="L140" s="214"/>
      <c r="M140" s="214"/>
      <c r="N140" s="456"/>
      <c r="O140" s="69"/>
      <c r="P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214"/>
      <c r="AI140" s="214"/>
      <c r="AJ140" s="214"/>
    </row>
    <row r="141" spans="10:36">
      <c r="J141" s="214"/>
      <c r="K141" s="214"/>
      <c r="L141" s="214"/>
      <c r="M141" s="214"/>
      <c r="N141" s="456"/>
      <c r="O141" s="69"/>
      <c r="P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214"/>
      <c r="AI141" s="214"/>
      <c r="AJ141" s="214"/>
    </row>
    <row r="142" spans="10:36">
      <c r="J142" s="214"/>
      <c r="K142" s="214"/>
      <c r="L142" s="214"/>
      <c r="M142" s="214"/>
      <c r="N142" s="456"/>
      <c r="O142" s="69"/>
      <c r="P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214"/>
      <c r="AI142" s="214"/>
      <c r="AJ142" s="214"/>
    </row>
    <row r="143" spans="10:36">
      <c r="J143" s="214"/>
      <c r="K143" s="214"/>
      <c r="L143" s="214"/>
      <c r="M143" s="214"/>
      <c r="N143" s="456"/>
      <c r="O143" s="69"/>
      <c r="P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214"/>
      <c r="AI143" s="214"/>
      <c r="AJ143" s="214"/>
    </row>
    <row r="144" spans="10:36">
      <c r="J144" s="214"/>
      <c r="K144" s="214"/>
      <c r="L144" s="214"/>
      <c r="M144" s="214"/>
      <c r="N144" s="456"/>
      <c r="O144" s="69"/>
      <c r="P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214"/>
      <c r="AI144" s="214"/>
      <c r="AJ144" s="214"/>
    </row>
    <row r="145" spans="10:36">
      <c r="J145" s="214"/>
      <c r="K145" s="214"/>
      <c r="L145" s="214"/>
      <c r="M145" s="214"/>
      <c r="N145" s="456"/>
      <c r="O145" s="69"/>
      <c r="P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214"/>
      <c r="AI145" s="214"/>
      <c r="AJ145" s="214"/>
    </row>
    <row r="146" spans="10:36">
      <c r="J146" s="214"/>
      <c r="K146" s="214"/>
      <c r="L146" s="214"/>
      <c r="M146" s="214"/>
      <c r="N146" s="456"/>
      <c r="O146" s="69"/>
      <c r="P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214"/>
      <c r="AI146" s="214"/>
      <c r="AJ146" s="214"/>
    </row>
    <row r="147" spans="10:36">
      <c r="J147" s="214"/>
      <c r="K147" s="214"/>
      <c r="L147" s="214"/>
      <c r="M147" s="214"/>
      <c r="N147" s="456"/>
      <c r="O147" s="69"/>
      <c r="P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214"/>
      <c r="AI147" s="214"/>
      <c r="AJ147" s="214"/>
    </row>
    <row r="148" spans="10:36">
      <c r="J148" s="214"/>
      <c r="K148" s="214"/>
      <c r="L148" s="214"/>
      <c r="M148" s="214"/>
      <c r="N148" s="456"/>
      <c r="O148" s="69"/>
      <c r="P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214"/>
      <c r="AI148" s="214"/>
      <c r="AJ148" s="214"/>
    </row>
    <row r="149" spans="10:36">
      <c r="J149" s="214"/>
      <c r="K149" s="214"/>
      <c r="L149" s="214"/>
      <c r="M149" s="214"/>
      <c r="N149" s="456"/>
      <c r="O149" s="69"/>
      <c r="P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214"/>
      <c r="AI149" s="214"/>
      <c r="AJ149" s="214"/>
    </row>
    <row r="150" spans="10:36">
      <c r="J150" s="214"/>
      <c r="K150" s="214"/>
      <c r="L150" s="214"/>
      <c r="M150" s="214"/>
      <c r="N150" s="456"/>
      <c r="O150" s="69"/>
      <c r="P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214"/>
      <c r="AI150" s="214"/>
      <c r="AJ150" s="214"/>
    </row>
    <row r="151" spans="10:36">
      <c r="J151" s="214"/>
      <c r="K151" s="214"/>
      <c r="L151" s="214"/>
      <c r="M151" s="214"/>
      <c r="N151" s="456"/>
      <c r="O151" s="69"/>
      <c r="P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214"/>
      <c r="AI151" s="214"/>
      <c r="AJ151" s="214"/>
    </row>
    <row r="152" spans="10:36">
      <c r="J152" s="214"/>
      <c r="K152" s="214"/>
      <c r="L152" s="214"/>
      <c r="M152" s="214"/>
      <c r="N152" s="456"/>
      <c r="O152" s="69"/>
      <c r="P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214"/>
      <c r="AI152" s="214"/>
      <c r="AJ152" s="214"/>
    </row>
    <row r="153" spans="10:36">
      <c r="J153" s="214"/>
      <c r="K153" s="214"/>
      <c r="L153" s="214"/>
      <c r="M153" s="214"/>
      <c r="N153" s="456"/>
      <c r="O153" s="69"/>
      <c r="P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214"/>
      <c r="AI153" s="214"/>
      <c r="AJ153" s="214"/>
    </row>
    <row r="154" spans="10:36">
      <c r="J154" s="214"/>
      <c r="K154" s="214"/>
      <c r="L154" s="214"/>
      <c r="M154" s="214"/>
      <c r="N154" s="456"/>
      <c r="O154" s="69"/>
      <c r="P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214"/>
      <c r="AI154" s="214"/>
      <c r="AJ154" s="214"/>
    </row>
    <row r="155" spans="10:36">
      <c r="J155" s="214"/>
      <c r="K155" s="214"/>
      <c r="L155" s="214"/>
      <c r="M155" s="214"/>
      <c r="N155" s="456"/>
      <c r="O155" s="69"/>
      <c r="P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214"/>
      <c r="AI155" s="214"/>
      <c r="AJ155" s="214"/>
    </row>
    <row r="156" spans="10:36">
      <c r="J156" s="214"/>
      <c r="K156" s="214"/>
      <c r="L156" s="214"/>
      <c r="M156" s="214"/>
      <c r="N156" s="456"/>
      <c r="O156" s="69"/>
      <c r="P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214"/>
      <c r="AI156" s="214"/>
      <c r="AJ156" s="214"/>
    </row>
    <row r="157" spans="10:36">
      <c r="J157" s="214"/>
      <c r="K157" s="214"/>
      <c r="L157" s="214"/>
      <c r="M157" s="214"/>
      <c r="N157" s="456"/>
      <c r="O157" s="69"/>
      <c r="P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214"/>
      <c r="AI157" s="214"/>
      <c r="AJ157" s="214"/>
    </row>
    <row r="158" spans="10:36">
      <c r="J158" s="214"/>
      <c r="K158" s="214"/>
      <c r="L158" s="214"/>
      <c r="M158" s="214"/>
      <c r="N158" s="456"/>
      <c r="O158" s="69"/>
      <c r="P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214"/>
      <c r="AI158" s="214"/>
      <c r="AJ158" s="214"/>
    </row>
    <row r="159" spans="10:36">
      <c r="J159" s="214"/>
      <c r="K159" s="214"/>
      <c r="L159" s="214"/>
      <c r="M159" s="214"/>
      <c r="N159" s="456"/>
      <c r="O159" s="69"/>
      <c r="P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214"/>
      <c r="AI159" s="214"/>
      <c r="AJ159" s="214"/>
    </row>
    <row r="160" spans="10:36">
      <c r="J160" s="214"/>
      <c r="K160" s="214"/>
      <c r="L160" s="214"/>
      <c r="M160" s="214"/>
      <c r="N160" s="456"/>
      <c r="O160" s="69"/>
      <c r="P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214"/>
      <c r="AI160" s="214"/>
      <c r="AJ160" s="214"/>
    </row>
    <row r="161" spans="1:36">
      <c r="J161" s="214"/>
      <c r="K161" s="214"/>
      <c r="L161" s="214"/>
      <c r="M161" s="214"/>
      <c r="N161" s="456"/>
      <c r="O161" s="69"/>
      <c r="P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214"/>
      <c r="AI161" s="214"/>
      <c r="AJ161" s="214"/>
    </row>
    <row r="162" spans="1:36">
      <c r="J162" s="214"/>
      <c r="K162" s="214"/>
      <c r="L162" s="214"/>
      <c r="M162" s="214"/>
      <c r="N162" s="456"/>
      <c r="O162" s="69"/>
      <c r="P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214"/>
      <c r="AI162" s="214"/>
      <c r="AJ162" s="214"/>
    </row>
    <row r="163" spans="1:36">
      <c r="J163" s="214"/>
      <c r="K163" s="214"/>
      <c r="L163" s="214"/>
      <c r="M163" s="214"/>
      <c r="N163" s="456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214"/>
      <c r="AI163" s="214"/>
      <c r="AJ163" s="214"/>
    </row>
    <row r="164" spans="1:36">
      <c r="J164" s="214"/>
      <c r="K164" s="214"/>
      <c r="L164" s="214"/>
      <c r="M164" s="214"/>
      <c r="N164" s="456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</row>
    <row r="165" spans="1:36">
      <c r="J165" s="214"/>
      <c r="K165" s="214"/>
      <c r="L165" s="214"/>
      <c r="M165" s="214"/>
      <c r="N165" s="456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/>
      <c r="Z165" s="214"/>
      <c r="AA165" s="214"/>
      <c r="AB165" s="214"/>
      <c r="AC165" s="214"/>
      <c r="AD165" s="214"/>
      <c r="AE165" s="214"/>
      <c r="AF165" s="214"/>
      <c r="AG165" s="214"/>
      <c r="AH165" s="214"/>
      <c r="AI165" s="214"/>
      <c r="AJ165" s="214"/>
    </row>
    <row r="166" spans="1:36">
      <c r="J166" s="214"/>
      <c r="K166" s="214"/>
      <c r="L166" s="214"/>
      <c r="M166" s="214"/>
      <c r="N166" s="456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/>
      <c r="Z166" s="214"/>
      <c r="AA166" s="214"/>
      <c r="AB166" s="214"/>
      <c r="AC166" s="214"/>
      <c r="AD166" s="214"/>
      <c r="AE166" s="214"/>
      <c r="AF166" s="214"/>
      <c r="AG166" s="214"/>
      <c r="AH166" s="214"/>
      <c r="AI166" s="214"/>
      <c r="AJ166" s="214"/>
    </row>
    <row r="167" spans="1:36">
      <c r="J167" s="214"/>
      <c r="K167" s="214"/>
      <c r="L167" s="214"/>
      <c r="M167" s="214"/>
      <c r="N167" s="456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4"/>
      <c r="AJ167" s="214"/>
    </row>
    <row r="168" spans="1:36">
      <c r="A168" s="214"/>
      <c r="B168" s="214"/>
      <c r="J168" s="214"/>
      <c r="K168" s="214"/>
      <c r="L168" s="214"/>
      <c r="M168" s="214"/>
      <c r="N168" s="456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4"/>
      <c r="AI168" s="214"/>
      <c r="AJ168" s="214"/>
    </row>
    <row r="169" spans="1:36">
      <c r="J169" s="214"/>
      <c r="K169" s="214"/>
      <c r="L169" s="214"/>
      <c r="M169" s="214"/>
      <c r="N169" s="456"/>
      <c r="O169" s="214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/>
      <c r="Z169" s="214"/>
      <c r="AA169" s="214"/>
      <c r="AB169" s="214"/>
      <c r="AC169" s="214"/>
      <c r="AD169" s="214"/>
      <c r="AE169" s="214"/>
      <c r="AF169" s="214"/>
      <c r="AG169" s="214"/>
      <c r="AH169" s="214"/>
      <c r="AI169" s="214"/>
      <c r="AJ169" s="214"/>
    </row>
    <row r="170" spans="1:36">
      <c r="J170" s="214"/>
      <c r="K170" s="214"/>
      <c r="L170" s="214"/>
      <c r="M170" s="214"/>
      <c r="N170" s="456"/>
      <c r="O170" s="214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/>
      <c r="Z170" s="214"/>
      <c r="AA170" s="214"/>
      <c r="AB170" s="214"/>
      <c r="AC170" s="214"/>
      <c r="AD170" s="214"/>
      <c r="AE170" s="214"/>
      <c r="AF170" s="214"/>
      <c r="AG170" s="214"/>
      <c r="AH170" s="214"/>
      <c r="AI170" s="214"/>
      <c r="AJ170" s="214"/>
    </row>
    <row r="171" spans="1:36">
      <c r="J171" s="214"/>
      <c r="K171" s="214"/>
      <c r="L171" s="214"/>
      <c r="M171" s="214"/>
      <c r="N171" s="456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14"/>
      <c r="AI171" s="214"/>
      <c r="AJ171" s="214"/>
    </row>
    <row r="172" spans="1:36">
      <c r="J172" s="214"/>
      <c r="K172" s="214"/>
      <c r="L172" s="214"/>
      <c r="M172" s="214"/>
      <c r="N172" s="456"/>
      <c r="O172" s="214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4"/>
      <c r="AI172" s="214"/>
      <c r="AJ172" s="214"/>
    </row>
    <row r="173" spans="1:36">
      <c r="J173" s="214"/>
      <c r="K173" s="214"/>
      <c r="L173" s="214"/>
      <c r="M173" s="214"/>
      <c r="N173" s="456"/>
      <c r="O173" s="214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/>
      <c r="Z173" s="214"/>
      <c r="AA173" s="214"/>
      <c r="AB173" s="214"/>
      <c r="AC173" s="214"/>
      <c r="AD173" s="214"/>
      <c r="AE173" s="214"/>
      <c r="AF173" s="214"/>
      <c r="AG173" s="214"/>
      <c r="AH173" s="214"/>
      <c r="AI173" s="214"/>
      <c r="AJ173" s="214"/>
    </row>
    <row r="174" spans="1:36">
      <c r="J174" s="214"/>
      <c r="K174" s="214"/>
      <c r="L174" s="214"/>
      <c r="M174" s="214"/>
      <c r="N174" s="456"/>
      <c r="O174" s="214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/>
      <c r="Z174" s="214"/>
      <c r="AA174" s="214"/>
      <c r="AB174" s="214"/>
      <c r="AC174" s="214"/>
      <c r="AD174" s="214"/>
      <c r="AE174" s="214"/>
      <c r="AF174" s="214"/>
      <c r="AG174" s="214"/>
      <c r="AH174" s="214"/>
      <c r="AI174" s="214"/>
      <c r="AJ174" s="214"/>
    </row>
    <row r="175" spans="1:36">
      <c r="J175" s="214"/>
      <c r="K175" s="214"/>
      <c r="L175" s="214"/>
      <c r="M175" s="214"/>
      <c r="N175" s="456"/>
      <c r="O175" s="214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4"/>
      <c r="AJ175" s="214"/>
    </row>
    <row r="176" spans="1:36">
      <c r="J176" s="214"/>
      <c r="K176" s="214"/>
      <c r="L176" s="214"/>
      <c r="M176" s="214"/>
      <c r="N176" s="456"/>
      <c r="O176" s="214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4"/>
      <c r="AI176" s="214"/>
      <c r="AJ176" s="214"/>
    </row>
    <row r="177" spans="11:36">
      <c r="K177" s="214"/>
      <c r="L177" s="214"/>
      <c r="M177" s="214"/>
      <c r="N177" s="456"/>
      <c r="O177" s="214"/>
      <c r="P177" s="214"/>
      <c r="Q177" s="214"/>
      <c r="R177" s="214"/>
      <c r="S177" s="214"/>
      <c r="T177" s="214"/>
      <c r="U177" s="214"/>
      <c r="V177" s="214"/>
      <c r="W177" s="214"/>
      <c r="X177" s="214"/>
      <c r="Y177" s="214"/>
      <c r="Z177" s="214"/>
      <c r="AA177" s="214"/>
      <c r="AB177" s="214"/>
      <c r="AC177" s="214"/>
      <c r="AD177" s="214"/>
      <c r="AE177" s="214"/>
      <c r="AF177" s="214"/>
      <c r="AG177" s="214"/>
      <c r="AH177" s="214"/>
      <c r="AI177" s="214"/>
      <c r="AJ177" s="214"/>
    </row>
    <row r="178" spans="11:36">
      <c r="K178" s="214"/>
      <c r="L178" s="214"/>
      <c r="M178" s="214"/>
      <c r="N178" s="456"/>
      <c r="O178" s="214"/>
      <c r="P178" s="214"/>
      <c r="Q178" s="214"/>
      <c r="R178" s="214"/>
      <c r="S178" s="214"/>
      <c r="T178" s="214"/>
      <c r="U178" s="214"/>
      <c r="V178" s="214"/>
      <c r="W178" s="214"/>
      <c r="X178" s="214"/>
      <c r="Y178" s="214"/>
      <c r="Z178" s="214"/>
      <c r="AA178" s="214"/>
      <c r="AB178" s="214"/>
      <c r="AC178" s="214"/>
      <c r="AD178" s="214"/>
      <c r="AE178" s="214"/>
      <c r="AF178" s="214"/>
      <c r="AG178" s="214"/>
      <c r="AH178" s="214"/>
      <c r="AI178" s="214"/>
      <c r="AJ178" s="214"/>
    </row>
    <row r="179" spans="11:36">
      <c r="K179" s="214"/>
      <c r="L179" s="214"/>
      <c r="M179" s="214"/>
      <c r="N179" s="456"/>
      <c r="O179" s="214"/>
      <c r="P179" s="214"/>
      <c r="Q179" s="214"/>
      <c r="R179" s="214"/>
      <c r="S179" s="214"/>
      <c r="T179" s="214"/>
      <c r="U179" s="214"/>
      <c r="V179" s="214"/>
      <c r="W179" s="214"/>
      <c r="X179" s="214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14"/>
      <c r="AI179" s="214"/>
      <c r="AJ179" s="214"/>
    </row>
    <row r="180" spans="11:36">
      <c r="K180" s="214"/>
      <c r="L180" s="214"/>
      <c r="M180" s="214"/>
      <c r="N180" s="456"/>
      <c r="O180" s="214"/>
      <c r="P180" s="214"/>
      <c r="Q180" s="214"/>
      <c r="R180" s="214"/>
      <c r="S180" s="214"/>
      <c r="T180" s="214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4"/>
      <c r="AI180" s="214"/>
      <c r="AJ180" s="214"/>
    </row>
    <row r="181" spans="11:36">
      <c r="K181" s="214"/>
      <c r="L181" s="214"/>
      <c r="M181" s="214"/>
      <c r="N181" s="456"/>
      <c r="O181" s="214"/>
      <c r="P181" s="214"/>
      <c r="Q181" s="214"/>
      <c r="R181" s="214"/>
      <c r="S181" s="214"/>
      <c r="T181" s="214"/>
      <c r="U181" s="214"/>
      <c r="V181" s="214"/>
      <c r="W181" s="214"/>
      <c r="X181" s="214"/>
      <c r="Y181" s="214"/>
      <c r="Z181" s="214"/>
      <c r="AA181" s="214"/>
      <c r="AB181" s="214"/>
      <c r="AC181" s="214"/>
      <c r="AD181" s="214"/>
      <c r="AE181" s="214"/>
      <c r="AF181" s="214"/>
      <c r="AG181" s="214"/>
      <c r="AH181" s="214"/>
      <c r="AI181" s="214"/>
      <c r="AJ181" s="214"/>
    </row>
    <row r="182" spans="11:36">
      <c r="K182" s="214"/>
      <c r="L182" s="214"/>
      <c r="M182" s="214"/>
      <c r="N182" s="456"/>
      <c r="O182" s="214"/>
      <c r="P182" s="214"/>
      <c r="Q182" s="214"/>
      <c r="R182" s="214"/>
      <c r="S182" s="214"/>
      <c r="T182" s="214"/>
      <c r="U182" s="214"/>
      <c r="V182" s="214"/>
      <c r="W182" s="214"/>
      <c r="X182" s="214"/>
      <c r="Y182" s="214"/>
      <c r="Z182" s="214"/>
      <c r="AA182" s="214"/>
      <c r="AB182" s="214"/>
      <c r="AC182" s="214"/>
      <c r="AD182" s="214"/>
      <c r="AE182" s="214"/>
      <c r="AF182" s="214"/>
      <c r="AG182" s="214"/>
      <c r="AH182" s="214"/>
      <c r="AI182" s="214"/>
      <c r="AJ182" s="214"/>
    </row>
  </sheetData>
  <sheetProtection sheet="1" selectLockedCells="1"/>
  <mergeCells count="30">
    <mergeCell ref="C41:D41"/>
    <mergeCell ref="C23:D23"/>
    <mergeCell ref="A7:B7"/>
    <mergeCell ref="C7:D7"/>
    <mergeCell ref="C19:D19"/>
    <mergeCell ref="C13:D13"/>
    <mergeCell ref="C15:D15"/>
    <mergeCell ref="C17:D17"/>
    <mergeCell ref="C11:D11"/>
    <mergeCell ref="E10:M10"/>
    <mergeCell ref="E1:M4"/>
    <mergeCell ref="H13:I13"/>
    <mergeCell ref="H15:I15"/>
    <mergeCell ref="H17:I17"/>
    <mergeCell ref="H19:I19"/>
    <mergeCell ref="H11:I11"/>
    <mergeCell ref="H22:I22"/>
    <mergeCell ref="E21:M21"/>
    <mergeCell ref="C47:D47"/>
    <mergeCell ref="C25:D25"/>
    <mergeCell ref="C27:D27"/>
    <mergeCell ref="C29:D29"/>
    <mergeCell ref="C43:D43"/>
    <mergeCell ref="C45:D45"/>
    <mergeCell ref="C31:D31"/>
    <mergeCell ref="C33:D33"/>
    <mergeCell ref="C35:D35"/>
    <mergeCell ref="C37:D37"/>
    <mergeCell ref="C22:D22"/>
    <mergeCell ref="C39:D39"/>
  </mergeCells>
  <conditionalFormatting sqref="E13">
    <cfRule type="notContainsBlanks" dxfId="235" priority="283">
      <formula>LEN(TRIM(E13))&gt;0</formula>
    </cfRule>
    <cfRule type="containsBlanks" dxfId="234" priority="284">
      <formula>LEN(TRIM(E13))=0</formula>
    </cfRule>
  </conditionalFormatting>
  <conditionalFormatting sqref="E15">
    <cfRule type="notContainsBlanks" dxfId="233" priority="281">
      <formula>LEN(TRIM(E15))&gt;0</formula>
    </cfRule>
    <cfRule type="containsBlanks" dxfId="232" priority="282">
      <formula>LEN(TRIM(E15))=0</formula>
    </cfRule>
  </conditionalFormatting>
  <conditionalFormatting sqref="E17">
    <cfRule type="notContainsBlanks" dxfId="231" priority="279">
      <formula>LEN(TRIM(E17))&gt;0</formula>
    </cfRule>
    <cfRule type="containsBlanks" dxfId="230" priority="280">
      <formula>LEN(TRIM(E17))=0</formula>
    </cfRule>
  </conditionalFormatting>
  <conditionalFormatting sqref="E19">
    <cfRule type="notContainsBlanks" dxfId="229" priority="277">
      <formula>LEN(TRIM(E19))&gt;0</formula>
    </cfRule>
    <cfRule type="containsBlanks" dxfId="228" priority="278">
      <formula>LEN(TRIM(E19))=0</formula>
    </cfRule>
  </conditionalFormatting>
  <conditionalFormatting sqref="E27">
    <cfRule type="notContainsBlanks" dxfId="227" priority="41">
      <formula>LEN(TRIM(E27))&gt;0</formula>
    </cfRule>
    <cfRule type="containsBlanks" dxfId="226" priority="42">
      <formula>LEN(TRIM(E27))=0</formula>
    </cfRule>
  </conditionalFormatting>
  <conditionalFormatting sqref="E35">
    <cfRule type="notContainsBlanks" dxfId="225" priority="33">
      <formula>LEN(TRIM(E35))&gt;0</formula>
    </cfRule>
    <cfRule type="containsBlanks" dxfId="224" priority="34">
      <formula>LEN(TRIM(E35))=0</formula>
    </cfRule>
  </conditionalFormatting>
  <conditionalFormatting sqref="E29">
    <cfRule type="notContainsBlanks" dxfId="223" priority="39">
      <formula>LEN(TRIM(E29))&gt;0</formula>
    </cfRule>
    <cfRule type="containsBlanks" dxfId="222" priority="40">
      <formula>LEN(TRIM(E29))=0</formula>
    </cfRule>
  </conditionalFormatting>
  <conditionalFormatting sqref="E33">
    <cfRule type="notContainsBlanks" dxfId="221" priority="35">
      <formula>LEN(TRIM(E33))&gt;0</formula>
    </cfRule>
    <cfRule type="containsBlanks" dxfId="220" priority="36">
      <formula>LEN(TRIM(E33))=0</formula>
    </cfRule>
  </conditionalFormatting>
  <conditionalFormatting sqref="E37">
    <cfRule type="notContainsBlanks" dxfId="219" priority="31">
      <formula>LEN(TRIM(E37))&gt;0</formula>
    </cfRule>
    <cfRule type="containsBlanks" dxfId="218" priority="32">
      <formula>LEN(TRIM(E37))=0</formula>
    </cfRule>
  </conditionalFormatting>
  <conditionalFormatting sqref="E39">
    <cfRule type="notContainsBlanks" dxfId="217" priority="29">
      <formula>LEN(TRIM(E39))&gt;0</formula>
    </cfRule>
    <cfRule type="containsBlanks" dxfId="216" priority="30">
      <formula>LEN(TRIM(E39))=0</formula>
    </cfRule>
  </conditionalFormatting>
  <conditionalFormatting sqref="E45">
    <cfRule type="notContainsBlanks" dxfId="215" priority="23">
      <formula>LEN(TRIM(E45))&gt;0</formula>
    </cfRule>
    <cfRule type="containsBlanks" dxfId="214" priority="24">
      <formula>LEN(TRIM(E45))=0</formula>
    </cfRule>
  </conditionalFormatting>
  <conditionalFormatting sqref="E41">
    <cfRule type="notContainsBlanks" dxfId="213" priority="27">
      <formula>LEN(TRIM(E41))&gt;0</formula>
    </cfRule>
    <cfRule type="containsBlanks" dxfId="212" priority="28">
      <formula>LEN(TRIM(E41))=0</formula>
    </cfRule>
  </conditionalFormatting>
  <conditionalFormatting sqref="E43">
    <cfRule type="notContainsBlanks" dxfId="211" priority="25">
      <formula>LEN(TRIM(E43))&gt;0</formula>
    </cfRule>
    <cfRule type="containsBlanks" dxfId="210" priority="26">
      <formula>LEN(TRIM(E43))=0</formula>
    </cfRule>
  </conditionalFormatting>
  <conditionalFormatting sqref="E23">
    <cfRule type="notContainsBlanks" dxfId="209" priority="45">
      <formula>LEN(TRIM(E23))&gt;0</formula>
    </cfRule>
    <cfRule type="containsBlanks" dxfId="208" priority="46">
      <formula>LEN(TRIM(E23))=0</formula>
    </cfRule>
  </conditionalFormatting>
  <conditionalFormatting sqref="E25">
    <cfRule type="notContainsBlanks" dxfId="207" priority="43">
      <formula>LEN(TRIM(E25))&gt;0</formula>
    </cfRule>
    <cfRule type="containsBlanks" dxfId="206" priority="44">
      <formula>LEN(TRIM(E25))=0</formula>
    </cfRule>
  </conditionalFormatting>
  <conditionalFormatting sqref="E31">
    <cfRule type="notContainsBlanks" dxfId="205" priority="21">
      <formula>LEN(TRIM(E31))&gt;0</formula>
    </cfRule>
    <cfRule type="containsBlanks" dxfId="204" priority="22">
      <formula>LEN(TRIM(E31))=0</formula>
    </cfRule>
  </conditionalFormatting>
  <conditionalFormatting sqref="E47">
    <cfRule type="notContainsBlanks" dxfId="203" priority="1">
      <formula>LEN(TRIM(E47))&gt;0</formula>
    </cfRule>
    <cfRule type="containsBlanks" dxfId="202" priority="2">
      <formula>LEN(TRIM(E47))=0</formula>
    </cfRule>
  </conditionalFormatting>
  <dataValidations disablePrompts="1" count="9">
    <dataValidation type="whole" errorStyle="warning" operator="lessThanOrEqual" showInputMessage="1" showErrorMessage="1" error="Please input Clients date of birth on the Home Page" sqref="E9">
      <formula1>15</formula1>
    </dataValidation>
    <dataValidation allowBlank="1" showInputMessage="1" showErrorMessage="1" prompt="Verbal Comprehension Index" sqref="K13 M41 L40:L41 E64 D63:D64 K23"/>
    <dataValidation allowBlank="1" showInputMessage="1" showErrorMessage="1" prompt="Perceptual Reasoning Index" sqref="K15 L44 D67 K27"/>
    <dataValidation allowBlank="1" showInputMessage="1" showErrorMessage="1" prompt="Full Scale Intellectual Quotient - 4 Subsets" sqref="K17 L54 D75 K35"/>
    <dataValidation allowBlank="1" showInputMessage="1" showErrorMessage="1" prompt="Full Scale Intellectual Quotient - 2 Subsets" sqref="K19"/>
    <dataValidation allowBlank="1" showInputMessage="1" showErrorMessage="1" prompt="Working Memory Index" sqref="L50 D71 K31"/>
    <dataValidation allowBlank="1" showInputMessage="1" showErrorMessage="1" prompt="Processing Speed Index" sqref="L52 D73 K33"/>
    <dataValidation allowBlank="1" showInputMessage="1" showErrorMessage="1" prompt="VERBAL COMPREHENSION INDEX - PRORATED" sqref="L42 D65 K25"/>
    <dataValidation allowBlank="1" showInputMessage="1" showErrorMessage="1" prompt="PERSEPTUAL REASONING INDEX - PRORATED" sqref="L48 D69 K29"/>
  </dataValidation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AB184"/>
  <sheetViews>
    <sheetView workbookViewId="0">
      <selection activeCell="AA4" sqref="AA4:AA40"/>
    </sheetView>
  </sheetViews>
  <sheetFormatPr defaultColWidth="8.85546875" defaultRowHeight="15"/>
  <cols>
    <col min="1" max="1" width="21" bestFit="1" customWidth="1"/>
    <col min="2" max="2" width="21" style="78" customWidth="1"/>
    <col min="5" max="5" width="19" customWidth="1"/>
    <col min="6" max="6" width="16" style="78" customWidth="1"/>
    <col min="8" max="8" width="15.28515625" customWidth="1"/>
    <col min="10" max="10" width="20.28515625" customWidth="1"/>
    <col min="11" max="11" width="15.42578125" style="78" customWidth="1"/>
    <col min="15" max="15" width="16.140625" customWidth="1"/>
    <col min="16" max="16" width="12.7109375" style="78" customWidth="1"/>
    <col min="20" max="20" width="12.85546875" customWidth="1"/>
    <col min="21" max="21" width="15.7109375" customWidth="1"/>
    <col min="26" max="26" width="55.7109375" customWidth="1"/>
  </cols>
  <sheetData>
    <row r="1" spans="1:28" ht="15.75">
      <c r="A1" s="152" t="s">
        <v>1566</v>
      </c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T1" s="151"/>
      <c r="U1" s="151"/>
      <c r="V1" s="151"/>
    </row>
    <row r="2" spans="1:28" ht="15.75">
      <c r="A2" s="152" t="s">
        <v>1567</v>
      </c>
      <c r="B2" s="151"/>
      <c r="C2" s="151"/>
      <c r="D2" s="151"/>
      <c r="E2" s="152" t="s">
        <v>1568</v>
      </c>
      <c r="F2" s="151"/>
      <c r="G2" s="151"/>
      <c r="H2" s="151"/>
      <c r="J2" s="152" t="s">
        <v>1569</v>
      </c>
      <c r="K2" s="152"/>
      <c r="L2" s="151"/>
      <c r="M2" s="151"/>
      <c r="O2" s="152" t="s">
        <v>1570</v>
      </c>
      <c r="P2" s="151"/>
      <c r="Q2" s="151"/>
      <c r="R2" s="151"/>
      <c r="T2" s="152" t="s">
        <v>1571</v>
      </c>
      <c r="V2" s="151"/>
      <c r="Z2" s="152" t="s">
        <v>1574</v>
      </c>
      <c r="AA2" s="151"/>
      <c r="AB2" s="151"/>
    </row>
    <row r="3" spans="1:28" ht="15.75">
      <c r="A3" s="152" t="s">
        <v>1572</v>
      </c>
      <c r="B3" s="152" t="s">
        <v>96</v>
      </c>
      <c r="C3" s="152" t="s">
        <v>39</v>
      </c>
      <c r="D3" s="151"/>
      <c r="E3" s="152" t="s">
        <v>1572</v>
      </c>
      <c r="F3" s="152" t="s">
        <v>96</v>
      </c>
      <c r="G3" s="152" t="s">
        <v>39</v>
      </c>
      <c r="H3" s="151"/>
      <c r="J3" s="153" t="s">
        <v>1572</v>
      </c>
      <c r="K3" s="152" t="s">
        <v>96</v>
      </c>
      <c r="L3" s="153" t="s">
        <v>39</v>
      </c>
      <c r="M3" s="151"/>
      <c r="O3" s="152" t="s">
        <v>1572</v>
      </c>
      <c r="P3" s="152" t="s">
        <v>96</v>
      </c>
      <c r="Q3" s="153" t="s">
        <v>39</v>
      </c>
      <c r="R3" s="151"/>
      <c r="T3" s="152" t="s">
        <v>1572</v>
      </c>
      <c r="U3" s="152" t="s">
        <v>96</v>
      </c>
      <c r="V3" s="153" t="s">
        <v>39</v>
      </c>
      <c r="Z3" s="152" t="s">
        <v>1575</v>
      </c>
      <c r="AA3" s="152" t="s">
        <v>1576</v>
      </c>
      <c r="AB3" s="151"/>
    </row>
    <row r="4" spans="1:28" ht="15.75">
      <c r="A4" s="151">
        <v>3</v>
      </c>
      <c r="B4" s="151">
        <v>50</v>
      </c>
      <c r="C4" s="285" t="s">
        <v>1866</v>
      </c>
      <c r="D4" s="151"/>
      <c r="E4" s="151">
        <v>3</v>
      </c>
      <c r="F4" s="151">
        <v>50</v>
      </c>
      <c r="G4" s="285" t="s">
        <v>1866</v>
      </c>
      <c r="H4" s="151"/>
      <c r="J4" s="154">
        <v>2</v>
      </c>
      <c r="K4" s="151">
        <v>50</v>
      </c>
      <c r="L4" s="285" t="s">
        <v>1866</v>
      </c>
      <c r="M4" s="151"/>
      <c r="O4" s="154">
        <v>2</v>
      </c>
      <c r="P4" s="151">
        <v>50</v>
      </c>
      <c r="Q4" s="285" t="s">
        <v>1866</v>
      </c>
      <c r="R4" s="151"/>
      <c r="T4" s="151">
        <v>10</v>
      </c>
      <c r="U4" s="151">
        <v>40</v>
      </c>
      <c r="V4" s="285" t="s">
        <v>1866</v>
      </c>
      <c r="Z4" s="151">
        <v>2</v>
      </c>
      <c r="AA4" s="151">
        <v>3</v>
      </c>
      <c r="AB4" s="151"/>
    </row>
    <row r="5" spans="1:28" ht="15.75">
      <c r="A5" s="151">
        <v>4</v>
      </c>
      <c r="B5" s="151">
        <v>50</v>
      </c>
      <c r="C5" s="285" t="s">
        <v>1866</v>
      </c>
      <c r="D5" s="151"/>
      <c r="E5" s="151">
        <v>4</v>
      </c>
      <c r="F5" s="151">
        <v>50</v>
      </c>
      <c r="G5" s="285" t="s">
        <v>1866</v>
      </c>
      <c r="H5" s="151"/>
      <c r="J5" s="151">
        <v>3</v>
      </c>
      <c r="K5" s="151">
        <v>53</v>
      </c>
      <c r="L5" s="151" t="s">
        <v>41</v>
      </c>
      <c r="M5" s="151"/>
      <c r="O5" s="151">
        <v>3</v>
      </c>
      <c r="P5" s="151">
        <v>53</v>
      </c>
      <c r="Q5" s="151" t="s">
        <v>41</v>
      </c>
      <c r="R5" s="151"/>
      <c r="T5" s="151">
        <v>11</v>
      </c>
      <c r="U5" s="151">
        <v>41</v>
      </c>
      <c r="V5" s="285" t="s">
        <v>1866</v>
      </c>
      <c r="Z5" s="151">
        <v>3</v>
      </c>
      <c r="AA5" s="151">
        <v>5</v>
      </c>
      <c r="AB5" s="151"/>
    </row>
    <row r="6" spans="1:28" ht="15.75">
      <c r="A6" s="151">
        <v>5</v>
      </c>
      <c r="B6" s="151">
        <v>51</v>
      </c>
      <c r="C6" s="151" t="s">
        <v>41</v>
      </c>
      <c r="D6" s="151"/>
      <c r="E6" s="151">
        <v>5</v>
      </c>
      <c r="F6" s="151">
        <v>51</v>
      </c>
      <c r="G6" s="151" t="s">
        <v>41</v>
      </c>
      <c r="H6" s="151"/>
      <c r="J6" s="151">
        <v>4</v>
      </c>
      <c r="K6" s="151">
        <v>55</v>
      </c>
      <c r="L6" s="151" t="s">
        <v>41</v>
      </c>
      <c r="M6" s="151"/>
      <c r="O6" s="151">
        <v>4</v>
      </c>
      <c r="P6" s="151">
        <v>56</v>
      </c>
      <c r="Q6" s="151" t="s">
        <v>98</v>
      </c>
      <c r="R6" s="151"/>
      <c r="T6" s="151">
        <v>12</v>
      </c>
      <c r="U6" s="151">
        <v>42</v>
      </c>
      <c r="V6" s="285" t="s">
        <v>1866</v>
      </c>
      <c r="Z6" s="151">
        <v>4</v>
      </c>
      <c r="AA6" s="151">
        <v>6</v>
      </c>
      <c r="AB6" s="151"/>
    </row>
    <row r="7" spans="1:28" ht="15.75">
      <c r="A7" s="151">
        <v>6</v>
      </c>
      <c r="B7" s="151">
        <v>52</v>
      </c>
      <c r="C7" s="151" t="s">
        <v>41</v>
      </c>
      <c r="D7" s="151"/>
      <c r="E7" s="151">
        <v>6</v>
      </c>
      <c r="F7" s="151">
        <v>52</v>
      </c>
      <c r="G7" s="151" t="s">
        <v>41</v>
      </c>
      <c r="H7" s="151"/>
      <c r="J7" s="151">
        <v>5</v>
      </c>
      <c r="K7" s="151">
        <v>58</v>
      </c>
      <c r="L7" s="151" t="s">
        <v>99</v>
      </c>
      <c r="M7" s="151"/>
      <c r="O7" s="151">
        <v>5</v>
      </c>
      <c r="P7" s="151">
        <v>59</v>
      </c>
      <c r="Q7" s="151" t="s">
        <v>99</v>
      </c>
      <c r="R7" s="151"/>
      <c r="T7" s="151">
        <v>13</v>
      </c>
      <c r="U7" s="151">
        <v>42</v>
      </c>
      <c r="V7" s="285" t="s">
        <v>1866</v>
      </c>
      <c r="Z7" s="151">
        <v>5</v>
      </c>
      <c r="AA7" s="151">
        <v>8</v>
      </c>
      <c r="AB7" s="151"/>
    </row>
    <row r="8" spans="1:28" ht="15.75">
      <c r="A8" s="151">
        <v>7</v>
      </c>
      <c r="B8" s="151">
        <v>54</v>
      </c>
      <c r="C8" s="151" t="s">
        <v>41</v>
      </c>
      <c r="D8" s="151"/>
      <c r="E8" s="151">
        <v>7</v>
      </c>
      <c r="F8" s="151">
        <v>54</v>
      </c>
      <c r="G8" s="151" t="s">
        <v>41</v>
      </c>
      <c r="H8" s="151"/>
      <c r="J8" s="151">
        <v>6</v>
      </c>
      <c r="K8" s="151">
        <v>60</v>
      </c>
      <c r="L8" s="151" t="s">
        <v>42</v>
      </c>
      <c r="M8" s="151"/>
      <c r="O8" s="151">
        <v>6</v>
      </c>
      <c r="P8" s="151">
        <v>62</v>
      </c>
      <c r="Q8" s="151" t="s">
        <v>43</v>
      </c>
      <c r="R8" s="151"/>
      <c r="T8" s="151">
        <v>14</v>
      </c>
      <c r="U8" s="151">
        <v>43</v>
      </c>
      <c r="V8" s="285" t="s">
        <v>1866</v>
      </c>
      <c r="Z8" s="151">
        <v>6</v>
      </c>
      <c r="AA8" s="151">
        <v>9</v>
      </c>
      <c r="AB8" s="151"/>
    </row>
    <row r="9" spans="1:28" ht="15.75">
      <c r="A9" s="151">
        <v>8</v>
      </c>
      <c r="B9" s="151">
        <v>56</v>
      </c>
      <c r="C9" s="151" t="s">
        <v>98</v>
      </c>
      <c r="D9" s="151"/>
      <c r="E9" s="151">
        <v>8</v>
      </c>
      <c r="F9" s="151">
        <v>56</v>
      </c>
      <c r="G9" s="151" t="s">
        <v>98</v>
      </c>
      <c r="H9" s="151"/>
      <c r="J9" s="151">
        <v>7</v>
      </c>
      <c r="K9" s="151">
        <v>63</v>
      </c>
      <c r="L9" s="151" t="s">
        <v>43</v>
      </c>
      <c r="M9" s="151"/>
      <c r="O9" s="151">
        <v>7</v>
      </c>
      <c r="P9" s="151">
        <v>65</v>
      </c>
      <c r="Q9" s="151" t="s">
        <v>43</v>
      </c>
      <c r="R9" s="151"/>
      <c r="T9" s="151">
        <v>15</v>
      </c>
      <c r="U9" s="151">
        <v>44</v>
      </c>
      <c r="V9" s="285" t="s">
        <v>1866</v>
      </c>
      <c r="Z9" s="151">
        <v>7</v>
      </c>
      <c r="AA9" s="151">
        <v>11</v>
      </c>
      <c r="AB9" s="151"/>
    </row>
    <row r="10" spans="1:28" ht="15.75">
      <c r="A10" s="151">
        <v>9</v>
      </c>
      <c r="B10" s="151">
        <v>58</v>
      </c>
      <c r="C10" s="151" t="s">
        <v>99</v>
      </c>
      <c r="D10" s="151"/>
      <c r="E10" s="151">
        <v>9</v>
      </c>
      <c r="F10" s="151">
        <v>58</v>
      </c>
      <c r="G10" s="151" t="s">
        <v>99</v>
      </c>
      <c r="H10" s="151"/>
      <c r="J10" s="151">
        <v>8</v>
      </c>
      <c r="K10" s="151">
        <v>66</v>
      </c>
      <c r="L10" s="151" t="s">
        <v>43</v>
      </c>
      <c r="M10" s="151"/>
      <c r="O10" s="151">
        <v>8</v>
      </c>
      <c r="P10" s="151">
        <v>68</v>
      </c>
      <c r="Q10" s="151" t="s">
        <v>44</v>
      </c>
      <c r="R10" s="151"/>
      <c r="T10" s="151">
        <v>16</v>
      </c>
      <c r="U10" s="151">
        <v>44</v>
      </c>
      <c r="V10" s="285" t="s">
        <v>1866</v>
      </c>
      <c r="Z10" s="151">
        <v>8</v>
      </c>
      <c r="AA10" s="151">
        <v>12</v>
      </c>
      <c r="AB10" s="151"/>
    </row>
    <row r="11" spans="1:28" ht="15.75">
      <c r="A11" s="151">
        <v>10</v>
      </c>
      <c r="B11" s="151">
        <v>61</v>
      </c>
      <c r="C11" s="151" t="s">
        <v>100</v>
      </c>
      <c r="D11" s="151"/>
      <c r="E11" s="151">
        <v>10</v>
      </c>
      <c r="F11" s="151">
        <v>60</v>
      </c>
      <c r="G11" s="151" t="s">
        <v>42</v>
      </c>
      <c r="H11" s="151"/>
      <c r="J11" s="151">
        <v>9</v>
      </c>
      <c r="K11" s="151">
        <v>69</v>
      </c>
      <c r="L11" s="151" t="s">
        <v>44</v>
      </c>
      <c r="M11" s="151"/>
      <c r="O11" s="151">
        <v>9</v>
      </c>
      <c r="P11" s="151">
        <v>71</v>
      </c>
      <c r="Q11" s="151" t="s">
        <v>101</v>
      </c>
      <c r="R11" s="151"/>
      <c r="T11" s="151">
        <v>17</v>
      </c>
      <c r="U11" s="151">
        <v>45</v>
      </c>
      <c r="V11" s="285" t="s">
        <v>1866</v>
      </c>
      <c r="Z11" s="151">
        <v>9</v>
      </c>
      <c r="AA11" s="151">
        <v>14</v>
      </c>
      <c r="AB11" s="151"/>
    </row>
    <row r="12" spans="1:28" ht="15.75">
      <c r="A12" s="151">
        <v>11</v>
      </c>
      <c r="B12" s="151">
        <v>63</v>
      </c>
      <c r="C12" s="151" t="s">
        <v>43</v>
      </c>
      <c r="D12" s="151"/>
      <c r="E12" s="151">
        <v>11</v>
      </c>
      <c r="F12" s="151">
        <v>63</v>
      </c>
      <c r="G12" s="151" t="s">
        <v>43</v>
      </c>
      <c r="H12" s="151"/>
      <c r="J12" s="151">
        <v>10</v>
      </c>
      <c r="K12" s="151">
        <v>71</v>
      </c>
      <c r="L12" s="151" t="s">
        <v>101</v>
      </c>
      <c r="M12" s="151"/>
      <c r="O12" s="151">
        <v>10</v>
      </c>
      <c r="P12" s="151">
        <v>74</v>
      </c>
      <c r="Q12" s="151" t="s">
        <v>102</v>
      </c>
      <c r="R12" s="151"/>
      <c r="T12" s="151">
        <v>18</v>
      </c>
      <c r="U12" s="151">
        <v>46</v>
      </c>
      <c r="V12" s="285" t="s">
        <v>1866</v>
      </c>
      <c r="Z12" s="151">
        <v>10</v>
      </c>
      <c r="AA12" s="151">
        <v>15</v>
      </c>
      <c r="AB12" s="151"/>
    </row>
    <row r="13" spans="1:28" ht="15.75">
      <c r="A13" s="151">
        <v>12</v>
      </c>
      <c r="B13" s="151">
        <v>66</v>
      </c>
      <c r="C13" s="151" t="s">
        <v>43</v>
      </c>
      <c r="D13" s="151"/>
      <c r="E13" s="151">
        <v>12</v>
      </c>
      <c r="F13" s="151">
        <v>65</v>
      </c>
      <c r="G13" s="151" t="s">
        <v>43</v>
      </c>
      <c r="H13" s="151"/>
      <c r="J13" s="151">
        <v>11</v>
      </c>
      <c r="K13" s="151">
        <v>74</v>
      </c>
      <c r="L13" s="151" t="s">
        <v>102</v>
      </c>
      <c r="M13" s="151"/>
      <c r="O13" s="151">
        <v>11</v>
      </c>
      <c r="P13" s="151">
        <v>76</v>
      </c>
      <c r="Q13" s="151" t="s">
        <v>45</v>
      </c>
      <c r="R13" s="151"/>
      <c r="T13" s="151">
        <v>19</v>
      </c>
      <c r="U13" s="151">
        <v>46</v>
      </c>
      <c r="V13" s="285" t="s">
        <v>1866</v>
      </c>
      <c r="Z13" s="151">
        <v>11</v>
      </c>
      <c r="AA13" s="151">
        <v>17</v>
      </c>
      <c r="AB13" s="151"/>
    </row>
    <row r="14" spans="1:28" ht="15.75">
      <c r="A14" s="151">
        <v>13</v>
      </c>
      <c r="B14" s="151">
        <v>68</v>
      </c>
      <c r="C14" s="151" t="s">
        <v>44</v>
      </c>
      <c r="D14" s="151"/>
      <c r="E14" s="151">
        <v>13</v>
      </c>
      <c r="F14" s="151">
        <v>67</v>
      </c>
      <c r="G14" s="151" t="s">
        <v>43</v>
      </c>
      <c r="H14" s="151"/>
      <c r="J14" s="151">
        <v>12</v>
      </c>
      <c r="K14" s="151">
        <v>77</v>
      </c>
      <c r="L14" s="151" t="s">
        <v>103</v>
      </c>
      <c r="M14" s="151"/>
      <c r="O14" s="151">
        <v>12</v>
      </c>
      <c r="P14" s="151">
        <v>79</v>
      </c>
      <c r="Q14" s="151" t="s">
        <v>105</v>
      </c>
      <c r="R14" s="151"/>
      <c r="T14" s="151">
        <v>20</v>
      </c>
      <c r="U14" s="151">
        <v>47</v>
      </c>
      <c r="V14" s="285" t="s">
        <v>1866</v>
      </c>
      <c r="Z14" s="151">
        <v>12</v>
      </c>
      <c r="AA14" s="151">
        <v>18</v>
      </c>
      <c r="AB14" s="151"/>
    </row>
    <row r="15" spans="1:28" ht="15.75">
      <c r="A15" s="151">
        <v>14</v>
      </c>
      <c r="B15" s="151">
        <v>70</v>
      </c>
      <c r="C15" s="151" t="s">
        <v>44</v>
      </c>
      <c r="D15" s="151"/>
      <c r="E15" s="151">
        <v>14</v>
      </c>
      <c r="F15" s="151">
        <v>69</v>
      </c>
      <c r="G15" s="151" t="s">
        <v>44</v>
      </c>
      <c r="H15" s="151"/>
      <c r="J15" s="151">
        <v>13</v>
      </c>
      <c r="K15" s="151">
        <v>80</v>
      </c>
      <c r="L15" s="151" t="s">
        <v>46</v>
      </c>
      <c r="M15" s="151"/>
      <c r="O15" s="151">
        <v>13</v>
      </c>
      <c r="P15" s="151">
        <v>81</v>
      </c>
      <c r="Q15" s="151" t="s">
        <v>106</v>
      </c>
      <c r="R15" s="151"/>
      <c r="T15" s="151">
        <v>21</v>
      </c>
      <c r="U15" s="151">
        <v>48</v>
      </c>
      <c r="V15" s="285" t="s">
        <v>1866</v>
      </c>
      <c r="Z15" s="151">
        <v>13</v>
      </c>
      <c r="AA15" s="151">
        <v>20</v>
      </c>
      <c r="AB15" s="151"/>
    </row>
    <row r="16" spans="1:28" ht="15.75">
      <c r="A16" s="151">
        <v>15</v>
      </c>
      <c r="B16" s="151">
        <v>72</v>
      </c>
      <c r="C16" s="151" t="s">
        <v>101</v>
      </c>
      <c r="D16" s="151"/>
      <c r="E16" s="151">
        <v>15</v>
      </c>
      <c r="F16" s="151">
        <v>71</v>
      </c>
      <c r="G16" s="151" t="s">
        <v>101</v>
      </c>
      <c r="H16" s="151"/>
      <c r="J16" s="151">
        <v>14</v>
      </c>
      <c r="K16" s="151">
        <v>83</v>
      </c>
      <c r="L16" s="151" t="s">
        <v>108</v>
      </c>
      <c r="M16" s="151"/>
      <c r="O16" s="151">
        <v>14</v>
      </c>
      <c r="P16" s="151">
        <v>84</v>
      </c>
      <c r="Q16" s="151" t="s">
        <v>109</v>
      </c>
      <c r="R16" s="151"/>
      <c r="T16" s="151">
        <v>22</v>
      </c>
      <c r="U16" s="151">
        <v>48</v>
      </c>
      <c r="V16" s="285" t="s">
        <v>1866</v>
      </c>
      <c r="Z16" s="151">
        <v>14</v>
      </c>
      <c r="AA16" s="151">
        <v>21</v>
      </c>
      <c r="AB16" s="151"/>
    </row>
    <row r="17" spans="1:28" ht="15.75">
      <c r="A17" s="151">
        <v>16</v>
      </c>
      <c r="B17" s="151">
        <v>74</v>
      </c>
      <c r="C17" s="151" t="s">
        <v>102</v>
      </c>
      <c r="D17" s="151"/>
      <c r="E17" s="151">
        <v>16</v>
      </c>
      <c r="F17" s="151">
        <v>73</v>
      </c>
      <c r="G17" s="151" t="s">
        <v>102</v>
      </c>
      <c r="H17" s="151"/>
      <c r="J17" s="151">
        <v>15</v>
      </c>
      <c r="K17" s="151">
        <v>86</v>
      </c>
      <c r="L17" s="151" t="s">
        <v>110</v>
      </c>
      <c r="M17" s="151"/>
      <c r="O17" s="151">
        <v>15</v>
      </c>
      <c r="P17" s="151">
        <v>86</v>
      </c>
      <c r="Q17" s="151" t="s">
        <v>110</v>
      </c>
      <c r="R17" s="151"/>
      <c r="T17" s="151">
        <v>23</v>
      </c>
      <c r="U17" s="151">
        <v>49</v>
      </c>
      <c r="V17" s="285" t="s">
        <v>1866</v>
      </c>
      <c r="Z17" s="151">
        <v>15</v>
      </c>
      <c r="AA17" s="151">
        <v>23</v>
      </c>
      <c r="AB17" s="151"/>
    </row>
    <row r="18" spans="1:28" ht="15.75">
      <c r="A18" s="151">
        <v>17</v>
      </c>
      <c r="B18" s="151">
        <v>76</v>
      </c>
      <c r="C18" s="151" t="s">
        <v>45</v>
      </c>
      <c r="D18" s="151"/>
      <c r="E18" s="151">
        <v>17</v>
      </c>
      <c r="F18" s="151">
        <v>75</v>
      </c>
      <c r="G18" s="151" t="s">
        <v>45</v>
      </c>
      <c r="H18" s="151"/>
      <c r="J18" s="151">
        <v>16</v>
      </c>
      <c r="K18" s="151">
        <v>89</v>
      </c>
      <c r="L18" s="151" t="s">
        <v>113</v>
      </c>
      <c r="M18" s="151"/>
      <c r="O18" s="151">
        <v>16</v>
      </c>
      <c r="P18" s="151">
        <v>89</v>
      </c>
      <c r="Q18" s="151" t="s">
        <v>113</v>
      </c>
      <c r="R18" s="151"/>
      <c r="T18" s="151">
        <v>24</v>
      </c>
      <c r="U18" s="151">
        <v>50</v>
      </c>
      <c r="V18" s="285" t="s">
        <v>1866</v>
      </c>
      <c r="Z18" s="151">
        <v>16</v>
      </c>
      <c r="AA18" s="151">
        <v>24</v>
      </c>
      <c r="AB18" s="151"/>
    </row>
    <row r="19" spans="1:28" ht="15.75">
      <c r="A19" s="151">
        <v>18</v>
      </c>
      <c r="B19" s="151">
        <v>78</v>
      </c>
      <c r="C19" s="151" t="s">
        <v>104</v>
      </c>
      <c r="D19" s="151"/>
      <c r="E19" s="151">
        <v>18</v>
      </c>
      <c r="F19" s="151">
        <v>77</v>
      </c>
      <c r="G19" s="151" t="s">
        <v>103</v>
      </c>
      <c r="H19" s="151"/>
      <c r="J19" s="151">
        <v>17</v>
      </c>
      <c r="K19" s="151">
        <v>92</v>
      </c>
      <c r="L19" s="151" t="s">
        <v>115</v>
      </c>
      <c r="M19" s="151"/>
      <c r="O19" s="151">
        <v>17</v>
      </c>
      <c r="P19" s="151">
        <v>92</v>
      </c>
      <c r="Q19" s="151" t="s">
        <v>115</v>
      </c>
      <c r="R19" s="151"/>
      <c r="T19" s="151">
        <v>25</v>
      </c>
      <c r="U19" s="151">
        <v>50</v>
      </c>
      <c r="V19" s="285" t="s">
        <v>1866</v>
      </c>
      <c r="Z19" s="151">
        <v>17</v>
      </c>
      <c r="AA19" s="151">
        <v>26</v>
      </c>
      <c r="AB19" s="151"/>
    </row>
    <row r="20" spans="1:28" ht="15.75">
      <c r="A20" s="151">
        <v>19</v>
      </c>
      <c r="B20" s="151">
        <v>80</v>
      </c>
      <c r="C20" s="151" t="s">
        <v>46</v>
      </c>
      <c r="D20" s="151"/>
      <c r="E20" s="151">
        <v>19</v>
      </c>
      <c r="F20" s="151">
        <v>79</v>
      </c>
      <c r="G20" s="151" t="s">
        <v>105</v>
      </c>
      <c r="H20" s="151"/>
      <c r="J20" s="151">
        <v>18</v>
      </c>
      <c r="K20" s="151">
        <v>95</v>
      </c>
      <c r="L20" s="151" t="s">
        <v>49</v>
      </c>
      <c r="M20" s="151"/>
      <c r="O20" s="151">
        <v>18</v>
      </c>
      <c r="P20" s="151">
        <v>94</v>
      </c>
      <c r="Q20" s="151" t="s">
        <v>117</v>
      </c>
      <c r="R20" s="151"/>
      <c r="T20" s="151">
        <v>26</v>
      </c>
      <c r="U20" s="151">
        <v>51</v>
      </c>
      <c r="V20" s="151" t="s">
        <v>41</v>
      </c>
      <c r="Z20" s="151">
        <v>18</v>
      </c>
      <c r="AA20" s="151">
        <v>27</v>
      </c>
      <c r="AB20" s="151"/>
    </row>
    <row r="21" spans="1:28" ht="15.75">
      <c r="A21" s="151">
        <v>20</v>
      </c>
      <c r="B21" s="151">
        <v>81</v>
      </c>
      <c r="C21" s="151" t="s">
        <v>106</v>
      </c>
      <c r="D21" s="151"/>
      <c r="E21" s="151">
        <v>20</v>
      </c>
      <c r="F21" s="151">
        <v>81</v>
      </c>
      <c r="G21" s="151" t="s">
        <v>106</v>
      </c>
      <c r="H21" s="151"/>
      <c r="J21" s="151">
        <v>19</v>
      </c>
      <c r="K21" s="151">
        <v>97</v>
      </c>
      <c r="L21" s="151" t="s">
        <v>119</v>
      </c>
      <c r="M21" s="151"/>
      <c r="O21" s="151">
        <v>19</v>
      </c>
      <c r="P21" s="151">
        <v>97</v>
      </c>
      <c r="Q21" s="151" t="s">
        <v>119</v>
      </c>
      <c r="R21" s="151"/>
      <c r="T21" s="151">
        <v>27</v>
      </c>
      <c r="U21" s="151">
        <v>51</v>
      </c>
      <c r="V21" s="151" t="s">
        <v>41</v>
      </c>
      <c r="Z21" s="151">
        <v>19</v>
      </c>
      <c r="AA21" s="151">
        <v>29</v>
      </c>
      <c r="AB21" s="151"/>
    </row>
    <row r="22" spans="1:28" ht="15.75">
      <c r="A22" s="151">
        <v>21</v>
      </c>
      <c r="B22" s="151">
        <v>83</v>
      </c>
      <c r="C22" s="151" t="s">
        <v>108</v>
      </c>
      <c r="D22" s="151"/>
      <c r="E22" s="151">
        <v>21</v>
      </c>
      <c r="F22" s="151">
        <v>82</v>
      </c>
      <c r="G22" s="151" t="s">
        <v>107</v>
      </c>
      <c r="H22" s="151"/>
      <c r="J22" s="151">
        <v>20</v>
      </c>
      <c r="K22" s="151">
        <v>100</v>
      </c>
      <c r="L22" s="151" t="s">
        <v>50</v>
      </c>
      <c r="M22" s="151"/>
      <c r="O22" s="151">
        <v>20</v>
      </c>
      <c r="P22" s="151">
        <v>100</v>
      </c>
      <c r="Q22" s="151" t="s">
        <v>50</v>
      </c>
      <c r="R22" s="151"/>
      <c r="T22" s="151">
        <v>28</v>
      </c>
      <c r="U22" s="151">
        <v>52</v>
      </c>
      <c r="V22" s="151" t="s">
        <v>41</v>
      </c>
      <c r="Z22" s="151">
        <v>20</v>
      </c>
      <c r="AA22" s="151">
        <v>30</v>
      </c>
      <c r="AB22" s="151"/>
    </row>
    <row r="23" spans="1:28" ht="15.75">
      <c r="A23" s="151">
        <v>22</v>
      </c>
      <c r="B23" s="151">
        <v>85</v>
      </c>
      <c r="C23" s="151" t="s">
        <v>47</v>
      </c>
      <c r="D23" s="151"/>
      <c r="E23" s="151">
        <v>22</v>
      </c>
      <c r="F23" s="151">
        <v>84</v>
      </c>
      <c r="G23" s="151" t="s">
        <v>109</v>
      </c>
      <c r="H23" s="151"/>
      <c r="J23" s="151">
        <v>21</v>
      </c>
      <c r="K23" s="151">
        <v>102</v>
      </c>
      <c r="L23" s="151" t="s">
        <v>123</v>
      </c>
      <c r="M23" s="151"/>
      <c r="O23" s="151">
        <v>21</v>
      </c>
      <c r="P23" s="151">
        <v>102</v>
      </c>
      <c r="Q23" s="151" t="s">
        <v>123</v>
      </c>
      <c r="R23" s="151"/>
      <c r="T23" s="151">
        <v>29</v>
      </c>
      <c r="U23" s="151">
        <v>53</v>
      </c>
      <c r="V23" s="151" t="s">
        <v>41</v>
      </c>
      <c r="Z23" s="151">
        <v>21</v>
      </c>
      <c r="AA23" s="151">
        <v>32</v>
      </c>
      <c r="AB23" s="151"/>
    </row>
    <row r="24" spans="1:28" ht="15.75">
      <c r="A24" s="151">
        <v>23</v>
      </c>
      <c r="B24" s="151">
        <v>87</v>
      </c>
      <c r="C24" s="151" t="s">
        <v>111</v>
      </c>
      <c r="D24" s="151"/>
      <c r="E24" s="151">
        <v>23</v>
      </c>
      <c r="F24" s="151">
        <v>86</v>
      </c>
      <c r="G24" s="151" t="s">
        <v>110</v>
      </c>
      <c r="H24" s="151"/>
      <c r="J24" s="151">
        <v>22</v>
      </c>
      <c r="K24" s="151">
        <v>105</v>
      </c>
      <c r="L24" s="151" t="s">
        <v>51</v>
      </c>
      <c r="M24" s="151"/>
      <c r="O24" s="151">
        <v>22</v>
      </c>
      <c r="P24" s="151">
        <v>105</v>
      </c>
      <c r="Q24" s="151" t="s">
        <v>51</v>
      </c>
      <c r="R24" s="151"/>
      <c r="T24" s="151">
        <v>30</v>
      </c>
      <c r="U24" s="151">
        <v>53</v>
      </c>
      <c r="V24" s="151" t="s">
        <v>41</v>
      </c>
      <c r="Z24" s="151">
        <v>22</v>
      </c>
      <c r="AA24" s="151">
        <v>33</v>
      </c>
      <c r="AB24" s="151"/>
    </row>
    <row r="25" spans="1:28" ht="15.75">
      <c r="A25" s="151">
        <v>24</v>
      </c>
      <c r="B25" s="151">
        <v>89</v>
      </c>
      <c r="C25" s="151" t="s">
        <v>113</v>
      </c>
      <c r="D25" s="151"/>
      <c r="E25" s="151">
        <v>24</v>
      </c>
      <c r="F25" s="151">
        <v>88</v>
      </c>
      <c r="G25" s="151" t="s">
        <v>112</v>
      </c>
      <c r="H25" s="151"/>
      <c r="J25" s="151">
        <v>23</v>
      </c>
      <c r="K25" s="151">
        <v>108</v>
      </c>
      <c r="L25" s="151" t="s">
        <v>128</v>
      </c>
      <c r="M25" s="151"/>
      <c r="O25" s="151">
        <v>23</v>
      </c>
      <c r="P25" s="151">
        <v>108</v>
      </c>
      <c r="Q25" s="151" t="s">
        <v>128</v>
      </c>
      <c r="R25" s="151"/>
      <c r="T25" s="151">
        <v>31</v>
      </c>
      <c r="U25" s="151">
        <v>54</v>
      </c>
      <c r="V25" s="151" t="s">
        <v>41</v>
      </c>
      <c r="Z25" s="151">
        <v>23</v>
      </c>
      <c r="AA25" s="151">
        <v>35</v>
      </c>
      <c r="AB25" s="151"/>
    </row>
    <row r="26" spans="1:28" ht="15.75">
      <c r="A26" s="151">
        <v>25</v>
      </c>
      <c r="B26" s="151">
        <v>91</v>
      </c>
      <c r="C26" s="151" t="s">
        <v>114</v>
      </c>
      <c r="D26" s="151"/>
      <c r="E26" s="151">
        <v>25</v>
      </c>
      <c r="F26" s="151">
        <v>90</v>
      </c>
      <c r="G26" s="151" t="s">
        <v>48</v>
      </c>
      <c r="H26" s="151"/>
      <c r="J26" s="151">
        <v>24</v>
      </c>
      <c r="K26" s="151">
        <v>111</v>
      </c>
      <c r="L26" s="151" t="s">
        <v>1573</v>
      </c>
      <c r="M26" s="151"/>
      <c r="O26" s="151">
        <v>24</v>
      </c>
      <c r="P26" s="151">
        <v>111</v>
      </c>
      <c r="Q26" s="151" t="s">
        <v>1573</v>
      </c>
      <c r="R26" s="151"/>
      <c r="T26" s="151">
        <v>32</v>
      </c>
      <c r="U26" s="151">
        <v>55</v>
      </c>
      <c r="V26" s="151" t="s">
        <v>41</v>
      </c>
      <c r="Z26" s="151">
        <v>24</v>
      </c>
      <c r="AA26" s="151">
        <v>36</v>
      </c>
      <c r="AB26" s="151"/>
    </row>
    <row r="27" spans="1:28" ht="15.75">
      <c r="A27" s="151">
        <v>26</v>
      </c>
      <c r="B27" s="151">
        <v>93</v>
      </c>
      <c r="C27" s="151" t="s">
        <v>116</v>
      </c>
      <c r="D27" s="151"/>
      <c r="E27" s="151">
        <v>26</v>
      </c>
      <c r="F27" s="151">
        <v>92</v>
      </c>
      <c r="G27" s="151" t="s">
        <v>115</v>
      </c>
      <c r="H27" s="151"/>
      <c r="J27" s="151">
        <v>25</v>
      </c>
      <c r="K27" s="151">
        <v>114</v>
      </c>
      <c r="L27" s="151" t="s">
        <v>133</v>
      </c>
      <c r="M27" s="151"/>
      <c r="O27" s="151">
        <v>25</v>
      </c>
      <c r="P27" s="151">
        <v>114</v>
      </c>
      <c r="Q27" s="151" t="s">
        <v>133</v>
      </c>
      <c r="R27" s="151"/>
      <c r="T27" s="151">
        <v>33</v>
      </c>
      <c r="U27" s="151">
        <v>55</v>
      </c>
      <c r="V27" s="151" t="s">
        <v>41</v>
      </c>
      <c r="Z27" s="151">
        <v>25</v>
      </c>
      <c r="AA27" s="151">
        <v>38</v>
      </c>
      <c r="AB27" s="151"/>
    </row>
    <row r="28" spans="1:28" ht="15.75">
      <c r="A28" s="151">
        <v>27</v>
      </c>
      <c r="B28" s="151">
        <v>95</v>
      </c>
      <c r="C28" s="151" t="s">
        <v>49</v>
      </c>
      <c r="D28" s="151"/>
      <c r="E28" s="151">
        <v>27</v>
      </c>
      <c r="F28" s="151">
        <v>94</v>
      </c>
      <c r="G28" s="151" t="s">
        <v>117</v>
      </c>
      <c r="H28" s="151"/>
      <c r="J28" s="151">
        <v>26</v>
      </c>
      <c r="K28" s="151">
        <v>117</v>
      </c>
      <c r="L28" s="151" t="s">
        <v>135</v>
      </c>
      <c r="M28" s="151"/>
      <c r="O28" s="151">
        <v>26</v>
      </c>
      <c r="P28" s="151">
        <v>117</v>
      </c>
      <c r="Q28" s="151" t="s">
        <v>135</v>
      </c>
      <c r="R28" s="151"/>
      <c r="T28" s="151">
        <v>34</v>
      </c>
      <c r="U28" s="151">
        <v>56</v>
      </c>
      <c r="V28" s="151" t="s">
        <v>98</v>
      </c>
      <c r="Z28" s="151">
        <v>26</v>
      </c>
      <c r="AA28" s="151">
        <v>39</v>
      </c>
      <c r="AB28" s="151"/>
    </row>
    <row r="29" spans="1:28" ht="15.75">
      <c r="A29" s="151">
        <v>28</v>
      </c>
      <c r="B29" s="151">
        <v>96</v>
      </c>
      <c r="C29" s="151" t="s">
        <v>118</v>
      </c>
      <c r="D29" s="151"/>
      <c r="E29" s="151">
        <v>28</v>
      </c>
      <c r="F29" s="151">
        <v>96</v>
      </c>
      <c r="G29" s="151" t="s">
        <v>118</v>
      </c>
      <c r="H29" s="151"/>
      <c r="J29" s="151">
        <v>27</v>
      </c>
      <c r="K29" s="151">
        <v>119</v>
      </c>
      <c r="L29" s="151" t="s">
        <v>137</v>
      </c>
      <c r="M29" s="151"/>
      <c r="O29" s="151">
        <v>27</v>
      </c>
      <c r="P29" s="151">
        <v>120</v>
      </c>
      <c r="Q29" s="151" t="s">
        <v>54</v>
      </c>
      <c r="R29" s="151"/>
      <c r="T29" s="151">
        <v>35</v>
      </c>
      <c r="U29" s="151">
        <v>57</v>
      </c>
      <c r="V29" s="151" t="s">
        <v>98</v>
      </c>
      <c r="Z29" s="151">
        <v>27</v>
      </c>
      <c r="AA29" s="151">
        <v>41</v>
      </c>
      <c r="AB29" s="151"/>
    </row>
    <row r="30" spans="1:28" ht="15.75">
      <c r="A30" s="151">
        <v>29</v>
      </c>
      <c r="B30" s="151">
        <v>98</v>
      </c>
      <c r="C30" s="151" t="s">
        <v>120</v>
      </c>
      <c r="D30" s="151"/>
      <c r="E30" s="151">
        <v>29</v>
      </c>
      <c r="F30" s="151">
        <v>98</v>
      </c>
      <c r="G30" s="151" t="s">
        <v>120</v>
      </c>
      <c r="H30" s="151"/>
      <c r="J30" s="151">
        <v>28</v>
      </c>
      <c r="K30" s="151">
        <v>122</v>
      </c>
      <c r="L30" s="151" t="s">
        <v>139</v>
      </c>
      <c r="M30" s="151"/>
      <c r="O30" s="151">
        <v>28</v>
      </c>
      <c r="P30" s="151">
        <v>122</v>
      </c>
      <c r="Q30" s="151" t="s">
        <v>139</v>
      </c>
      <c r="R30" s="151"/>
      <c r="T30" s="151">
        <v>36</v>
      </c>
      <c r="U30" s="151">
        <v>57</v>
      </c>
      <c r="V30" s="151" t="s">
        <v>98</v>
      </c>
      <c r="Z30" s="151">
        <v>28</v>
      </c>
      <c r="AA30" s="151">
        <v>42</v>
      </c>
      <c r="AB30" s="151"/>
    </row>
    <row r="31" spans="1:28" ht="15.75">
      <c r="A31" s="151">
        <v>30</v>
      </c>
      <c r="B31" s="151">
        <v>100</v>
      </c>
      <c r="C31" s="151" t="s">
        <v>50</v>
      </c>
      <c r="D31" s="151"/>
      <c r="E31" s="151">
        <v>30</v>
      </c>
      <c r="F31" s="151">
        <v>100</v>
      </c>
      <c r="G31" s="151" t="s">
        <v>50</v>
      </c>
      <c r="H31" s="151"/>
      <c r="J31" s="151">
        <v>29</v>
      </c>
      <c r="K31" s="151">
        <v>125</v>
      </c>
      <c r="L31" s="151" t="s">
        <v>55</v>
      </c>
      <c r="M31" s="151"/>
      <c r="O31" s="151">
        <v>29</v>
      </c>
      <c r="P31" s="151">
        <v>124</v>
      </c>
      <c r="Q31" s="151" t="s">
        <v>55</v>
      </c>
      <c r="R31" s="151"/>
      <c r="T31" s="151">
        <v>37</v>
      </c>
      <c r="U31" s="151">
        <v>58</v>
      </c>
      <c r="V31" s="151" t="s">
        <v>99</v>
      </c>
      <c r="Z31" s="151">
        <v>29</v>
      </c>
      <c r="AA31" s="151">
        <v>44</v>
      </c>
      <c r="AB31" s="151"/>
    </row>
    <row r="32" spans="1:28" ht="15.75">
      <c r="A32" s="151">
        <v>31</v>
      </c>
      <c r="B32" s="151">
        <v>102</v>
      </c>
      <c r="C32" s="151" t="s">
        <v>123</v>
      </c>
      <c r="D32" s="151"/>
      <c r="E32" s="151">
        <v>31</v>
      </c>
      <c r="F32" s="151">
        <v>102</v>
      </c>
      <c r="G32" s="151" t="s">
        <v>123</v>
      </c>
      <c r="H32" s="151"/>
      <c r="J32" s="151">
        <v>30</v>
      </c>
      <c r="K32" s="151">
        <v>128</v>
      </c>
      <c r="L32" s="151" t="s">
        <v>142</v>
      </c>
      <c r="M32" s="151"/>
      <c r="O32" s="151">
        <v>30</v>
      </c>
      <c r="P32" s="151">
        <v>127</v>
      </c>
      <c r="Q32" s="151" t="s">
        <v>141</v>
      </c>
      <c r="R32" s="151"/>
      <c r="T32" s="151">
        <v>38</v>
      </c>
      <c r="U32" s="151">
        <v>59</v>
      </c>
      <c r="V32" s="151" t="s">
        <v>99</v>
      </c>
      <c r="Z32" s="151">
        <v>30</v>
      </c>
      <c r="AA32" s="151">
        <v>45</v>
      </c>
      <c r="AB32" s="151"/>
    </row>
    <row r="33" spans="1:28" ht="15.75">
      <c r="A33" s="151">
        <v>32</v>
      </c>
      <c r="B33" s="151">
        <v>103</v>
      </c>
      <c r="C33" s="151" t="s">
        <v>124</v>
      </c>
      <c r="D33" s="151"/>
      <c r="E33" s="151">
        <v>32</v>
      </c>
      <c r="F33" s="151">
        <v>104</v>
      </c>
      <c r="G33" s="151" t="s">
        <v>125</v>
      </c>
      <c r="H33" s="151"/>
      <c r="J33" s="151">
        <v>31</v>
      </c>
      <c r="K33" s="151">
        <v>131</v>
      </c>
      <c r="L33" s="151" t="s">
        <v>56</v>
      </c>
      <c r="M33" s="151"/>
      <c r="O33" s="151">
        <v>31</v>
      </c>
      <c r="P33" s="151">
        <v>129</v>
      </c>
      <c r="Q33" s="151" t="s">
        <v>142</v>
      </c>
      <c r="R33" s="151"/>
      <c r="T33" s="151">
        <v>39</v>
      </c>
      <c r="U33" s="151">
        <v>59</v>
      </c>
      <c r="V33" s="151" t="s">
        <v>99</v>
      </c>
      <c r="Z33" s="151">
        <v>31</v>
      </c>
      <c r="AA33" s="151">
        <v>47</v>
      </c>
      <c r="AB33" s="151"/>
    </row>
    <row r="34" spans="1:28" ht="15.75">
      <c r="A34" s="151">
        <v>33</v>
      </c>
      <c r="B34" s="151">
        <v>105</v>
      </c>
      <c r="C34" s="151" t="s">
        <v>51</v>
      </c>
      <c r="D34" s="151"/>
      <c r="E34" s="151">
        <v>33</v>
      </c>
      <c r="F34" s="151">
        <v>105</v>
      </c>
      <c r="G34" s="151" t="s">
        <v>51</v>
      </c>
      <c r="H34" s="151"/>
      <c r="J34" s="151">
        <v>32</v>
      </c>
      <c r="K34" s="151">
        <v>133</v>
      </c>
      <c r="L34" s="151" t="s">
        <v>57</v>
      </c>
      <c r="M34" s="151"/>
      <c r="O34" s="151">
        <v>32</v>
      </c>
      <c r="P34" s="151">
        <v>132</v>
      </c>
      <c r="Q34" s="151" t="s">
        <v>56</v>
      </c>
      <c r="R34" s="151"/>
      <c r="T34" s="151">
        <v>40</v>
      </c>
      <c r="U34" s="151">
        <v>60</v>
      </c>
      <c r="V34" s="151" t="s">
        <v>42</v>
      </c>
      <c r="Z34" s="151">
        <v>32</v>
      </c>
      <c r="AA34" s="151">
        <v>48</v>
      </c>
      <c r="AB34" s="151"/>
    </row>
    <row r="35" spans="1:28" ht="15.75">
      <c r="A35" s="151">
        <v>34</v>
      </c>
      <c r="B35" s="151">
        <v>107</v>
      </c>
      <c r="C35" s="151" t="s">
        <v>127</v>
      </c>
      <c r="D35" s="151"/>
      <c r="E35" s="151">
        <v>34</v>
      </c>
      <c r="F35" s="151">
        <v>107</v>
      </c>
      <c r="G35" s="151" t="s">
        <v>127</v>
      </c>
      <c r="H35" s="151"/>
      <c r="J35" s="151">
        <v>33</v>
      </c>
      <c r="K35" s="151">
        <v>136</v>
      </c>
      <c r="L35" s="151" t="s">
        <v>57</v>
      </c>
      <c r="M35" s="151"/>
      <c r="O35" s="151">
        <v>33</v>
      </c>
      <c r="P35" s="151">
        <v>135</v>
      </c>
      <c r="Q35" s="151" t="s">
        <v>57</v>
      </c>
      <c r="R35" s="151"/>
      <c r="T35" s="151">
        <v>41</v>
      </c>
      <c r="U35" s="151">
        <v>61</v>
      </c>
      <c r="V35" s="151" t="s">
        <v>100</v>
      </c>
      <c r="Z35" s="151">
        <v>33</v>
      </c>
      <c r="AA35" s="151">
        <v>50</v>
      </c>
      <c r="AB35" s="151"/>
    </row>
    <row r="36" spans="1:28" ht="15.75">
      <c r="A36" s="151">
        <v>35</v>
      </c>
      <c r="B36" s="151">
        <v>108</v>
      </c>
      <c r="C36" s="151" t="s">
        <v>128</v>
      </c>
      <c r="D36" s="151"/>
      <c r="E36" s="151">
        <v>35</v>
      </c>
      <c r="F36" s="151">
        <v>109</v>
      </c>
      <c r="G36" s="151" t="s">
        <v>129</v>
      </c>
      <c r="H36" s="151"/>
      <c r="J36" s="151">
        <v>34</v>
      </c>
      <c r="K36" s="151">
        <v>139</v>
      </c>
      <c r="L36" s="151" t="s">
        <v>143</v>
      </c>
      <c r="M36" s="151"/>
      <c r="O36" s="151">
        <v>34</v>
      </c>
      <c r="P36" s="151">
        <v>137</v>
      </c>
      <c r="Q36" s="151" t="s">
        <v>57</v>
      </c>
      <c r="R36" s="151"/>
      <c r="T36" s="151">
        <v>42</v>
      </c>
      <c r="U36" s="151">
        <v>61</v>
      </c>
      <c r="V36" s="151" t="s">
        <v>100</v>
      </c>
      <c r="Z36" s="151">
        <v>34</v>
      </c>
      <c r="AA36" s="151">
        <v>51</v>
      </c>
      <c r="AB36" s="151"/>
    </row>
    <row r="37" spans="1:28" ht="15.75">
      <c r="A37" s="151">
        <v>36</v>
      </c>
      <c r="B37" s="151">
        <v>110</v>
      </c>
      <c r="C37" s="151" t="s">
        <v>52</v>
      </c>
      <c r="D37" s="151"/>
      <c r="E37" s="151">
        <v>36</v>
      </c>
      <c r="F37" s="151">
        <v>111</v>
      </c>
      <c r="G37" s="151" t="s">
        <v>1573</v>
      </c>
      <c r="H37" s="151"/>
      <c r="J37" s="151">
        <v>35</v>
      </c>
      <c r="K37" s="151">
        <v>142</v>
      </c>
      <c r="L37" s="151" t="s">
        <v>144</v>
      </c>
      <c r="M37" s="151"/>
      <c r="O37" s="151">
        <v>35</v>
      </c>
      <c r="P37" s="151">
        <v>140</v>
      </c>
      <c r="Q37" s="151" t="s">
        <v>58</v>
      </c>
      <c r="R37" s="151"/>
      <c r="T37" s="151">
        <v>43</v>
      </c>
      <c r="U37" s="151">
        <v>62</v>
      </c>
      <c r="V37" s="151" t="s">
        <v>43</v>
      </c>
      <c r="Z37" s="151">
        <v>35</v>
      </c>
      <c r="AA37" s="151">
        <v>53</v>
      </c>
      <c r="AB37" s="151"/>
    </row>
    <row r="38" spans="1:28" ht="15.75">
      <c r="A38" s="151">
        <v>37</v>
      </c>
      <c r="B38" s="151">
        <v>112</v>
      </c>
      <c r="C38" s="151" t="s">
        <v>131</v>
      </c>
      <c r="D38" s="151"/>
      <c r="E38" s="151">
        <v>37</v>
      </c>
      <c r="F38" s="151">
        <v>113</v>
      </c>
      <c r="G38" s="151" t="s">
        <v>132</v>
      </c>
      <c r="H38" s="151"/>
      <c r="J38" s="151">
        <v>36</v>
      </c>
      <c r="K38" s="151">
        <v>145</v>
      </c>
      <c r="L38" s="151" t="s">
        <v>59</v>
      </c>
      <c r="M38" s="151"/>
      <c r="O38" s="151">
        <v>36</v>
      </c>
      <c r="P38" s="151">
        <v>143</v>
      </c>
      <c r="Q38" s="151" t="s">
        <v>145</v>
      </c>
      <c r="R38" s="151"/>
      <c r="T38" s="151">
        <v>44</v>
      </c>
      <c r="U38" s="151">
        <v>63</v>
      </c>
      <c r="V38" s="151" t="s">
        <v>43</v>
      </c>
      <c r="Z38" s="151">
        <v>36</v>
      </c>
      <c r="AA38" s="151">
        <v>54</v>
      </c>
      <c r="AB38" s="151"/>
    </row>
    <row r="39" spans="1:28" ht="15.75">
      <c r="A39" s="151">
        <v>38</v>
      </c>
      <c r="B39" s="151">
        <v>114</v>
      </c>
      <c r="C39" s="151" t="s">
        <v>133</v>
      </c>
      <c r="D39" s="151"/>
      <c r="E39" s="151">
        <v>38</v>
      </c>
      <c r="F39" s="151">
        <v>115</v>
      </c>
      <c r="G39" s="151" t="s">
        <v>53</v>
      </c>
      <c r="H39" s="151"/>
      <c r="J39" s="151">
        <v>37</v>
      </c>
      <c r="K39" s="151">
        <v>148</v>
      </c>
      <c r="L39" s="151" t="s">
        <v>59</v>
      </c>
      <c r="M39" s="151"/>
      <c r="O39" s="151">
        <v>37</v>
      </c>
      <c r="P39" s="151">
        <v>146</v>
      </c>
      <c r="Q39" s="151" t="s">
        <v>59</v>
      </c>
      <c r="R39" s="151"/>
      <c r="T39" s="151">
        <v>45</v>
      </c>
      <c r="U39" s="151">
        <v>63</v>
      </c>
      <c r="V39" s="151" t="s">
        <v>43</v>
      </c>
      <c r="Z39" s="151">
        <v>37</v>
      </c>
      <c r="AA39" s="151">
        <v>56</v>
      </c>
      <c r="AB39" s="151"/>
    </row>
    <row r="40" spans="1:28" ht="15.75">
      <c r="A40" s="151">
        <v>39</v>
      </c>
      <c r="B40" s="151">
        <v>116</v>
      </c>
      <c r="C40" s="151" t="s">
        <v>134</v>
      </c>
      <c r="D40" s="151"/>
      <c r="E40" s="151">
        <v>39</v>
      </c>
      <c r="F40" s="151">
        <v>117</v>
      </c>
      <c r="G40" s="151" t="s">
        <v>135</v>
      </c>
      <c r="H40" s="151"/>
      <c r="J40" s="151">
        <v>38</v>
      </c>
      <c r="K40" s="151">
        <v>150</v>
      </c>
      <c r="L40" s="151" t="s">
        <v>146</v>
      </c>
      <c r="M40" s="151"/>
      <c r="O40" s="151">
        <v>38</v>
      </c>
      <c r="P40" s="151">
        <v>150</v>
      </c>
      <c r="Q40" s="151" t="s">
        <v>146</v>
      </c>
      <c r="R40" s="151"/>
      <c r="T40" s="151">
        <v>46</v>
      </c>
      <c r="U40" s="151">
        <v>64</v>
      </c>
      <c r="V40" s="151" t="s">
        <v>43</v>
      </c>
      <c r="Z40" s="151">
        <v>38</v>
      </c>
      <c r="AA40" s="151">
        <v>57</v>
      </c>
      <c r="AB40" s="151"/>
    </row>
    <row r="41" spans="1:28" ht="15.75">
      <c r="A41" s="151">
        <v>40</v>
      </c>
      <c r="B41" s="151">
        <v>118</v>
      </c>
      <c r="C41" s="151" t="s">
        <v>136</v>
      </c>
      <c r="D41" s="151"/>
      <c r="E41" s="151">
        <v>40</v>
      </c>
      <c r="F41" s="151">
        <v>119</v>
      </c>
      <c r="G41" s="151" t="s">
        <v>137</v>
      </c>
      <c r="H41" s="151"/>
      <c r="I41" s="151"/>
      <c r="J41" s="151"/>
      <c r="K41" s="151"/>
      <c r="L41" s="151"/>
      <c r="M41" s="151"/>
      <c r="N41" s="151"/>
      <c r="O41" s="151"/>
      <c r="P41" s="151"/>
      <c r="Q41" s="151"/>
      <c r="R41" s="151"/>
      <c r="T41" s="151">
        <v>47</v>
      </c>
      <c r="U41" s="151">
        <v>65</v>
      </c>
      <c r="V41" s="151" t="s">
        <v>43</v>
      </c>
    </row>
    <row r="42" spans="1:28" ht="15.75">
      <c r="A42" s="151">
        <v>41</v>
      </c>
      <c r="B42" s="151">
        <v>120</v>
      </c>
      <c r="C42" s="151" t="s">
        <v>54</v>
      </c>
      <c r="D42" s="151"/>
      <c r="E42" s="151">
        <v>41</v>
      </c>
      <c r="F42" s="151">
        <v>121</v>
      </c>
      <c r="G42" s="151" t="s">
        <v>138</v>
      </c>
      <c r="H42" s="151"/>
      <c r="I42" s="151"/>
      <c r="J42" s="151"/>
      <c r="K42" s="151"/>
      <c r="L42" s="151"/>
      <c r="M42" s="151"/>
      <c r="N42" s="151"/>
      <c r="O42" s="151"/>
      <c r="P42" s="151"/>
      <c r="Q42" s="151"/>
      <c r="R42" s="151"/>
      <c r="T42" s="151">
        <v>48</v>
      </c>
      <c r="U42" s="151">
        <v>65</v>
      </c>
      <c r="V42" s="151" t="s">
        <v>43</v>
      </c>
    </row>
    <row r="43" spans="1:28" ht="15.75">
      <c r="A43" s="151">
        <v>42</v>
      </c>
      <c r="B43" s="151">
        <v>122</v>
      </c>
      <c r="C43" s="151" t="s">
        <v>139</v>
      </c>
      <c r="D43" s="151"/>
      <c r="E43" s="151">
        <v>42</v>
      </c>
      <c r="F43" s="151">
        <v>123</v>
      </c>
      <c r="G43" s="151" t="s">
        <v>140</v>
      </c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1"/>
      <c r="T43" s="151">
        <v>49</v>
      </c>
      <c r="U43" s="151">
        <v>66</v>
      </c>
      <c r="V43" s="151" t="s">
        <v>43</v>
      </c>
    </row>
    <row r="44" spans="1:28" ht="15.75">
      <c r="A44" s="151">
        <v>43</v>
      </c>
      <c r="B44" s="151">
        <v>125</v>
      </c>
      <c r="C44" s="151" t="s">
        <v>55</v>
      </c>
      <c r="D44" s="151"/>
      <c r="E44" s="151">
        <v>43</v>
      </c>
      <c r="F44" s="151">
        <v>125</v>
      </c>
      <c r="G44" s="151" t="s">
        <v>55</v>
      </c>
      <c r="H44" s="151"/>
      <c r="I44" s="151"/>
      <c r="J44" s="151"/>
      <c r="K44" s="151"/>
      <c r="L44" s="151"/>
      <c r="M44" s="151"/>
      <c r="N44" s="151"/>
      <c r="O44" s="151"/>
      <c r="P44" s="151"/>
      <c r="Q44" s="151"/>
      <c r="R44" s="151"/>
      <c r="T44" s="151">
        <v>50</v>
      </c>
      <c r="U44" s="151">
        <v>67</v>
      </c>
      <c r="V44" s="151" t="s">
        <v>43</v>
      </c>
    </row>
    <row r="45" spans="1:28" ht="15.75">
      <c r="A45" s="151">
        <v>44</v>
      </c>
      <c r="B45" s="151">
        <v>127</v>
      </c>
      <c r="C45" s="151" t="s">
        <v>141</v>
      </c>
      <c r="D45" s="151"/>
      <c r="E45" s="151">
        <v>44</v>
      </c>
      <c r="F45" s="151">
        <v>127</v>
      </c>
      <c r="G45" s="151" t="s">
        <v>141</v>
      </c>
      <c r="H45" s="151"/>
      <c r="I45" s="151"/>
      <c r="J45" s="151"/>
      <c r="K45" s="151"/>
      <c r="L45" s="151"/>
      <c r="M45" s="151"/>
      <c r="N45" s="151"/>
      <c r="O45" s="151"/>
      <c r="P45" s="151"/>
      <c r="Q45" s="151"/>
      <c r="R45" s="151"/>
      <c r="T45" s="151">
        <v>51</v>
      </c>
      <c r="U45" s="151">
        <v>67</v>
      </c>
      <c r="V45" s="151" t="s">
        <v>43</v>
      </c>
    </row>
    <row r="46" spans="1:28" ht="15.75">
      <c r="A46" s="151">
        <v>45</v>
      </c>
      <c r="B46" s="151">
        <v>130</v>
      </c>
      <c r="C46" s="151" t="s">
        <v>56</v>
      </c>
      <c r="D46" s="151"/>
      <c r="E46" s="151">
        <v>45</v>
      </c>
      <c r="F46" s="151">
        <v>129</v>
      </c>
      <c r="G46" s="151" t="s">
        <v>142</v>
      </c>
      <c r="H46" s="151"/>
      <c r="I46" s="151"/>
      <c r="J46" s="151"/>
      <c r="K46" s="151"/>
      <c r="L46" s="151"/>
      <c r="M46" s="151"/>
      <c r="N46" s="151"/>
      <c r="O46" s="151"/>
      <c r="P46" s="151"/>
      <c r="Q46" s="151"/>
      <c r="R46" s="151"/>
      <c r="T46" s="151">
        <v>52</v>
      </c>
      <c r="U46" s="151">
        <v>68</v>
      </c>
      <c r="V46" s="151" t="s">
        <v>44</v>
      </c>
    </row>
    <row r="47" spans="1:28" ht="15.75">
      <c r="A47" s="151">
        <v>46</v>
      </c>
      <c r="B47" s="151">
        <v>132</v>
      </c>
      <c r="C47" s="151" t="s">
        <v>56</v>
      </c>
      <c r="D47" s="151"/>
      <c r="E47" s="151">
        <v>46</v>
      </c>
      <c r="F47" s="151">
        <v>131</v>
      </c>
      <c r="G47" s="151" t="s">
        <v>56</v>
      </c>
      <c r="H47" s="151"/>
      <c r="I47" s="151"/>
      <c r="J47" s="151"/>
      <c r="K47" s="151"/>
      <c r="L47" s="151"/>
      <c r="M47" s="151"/>
      <c r="N47" s="151"/>
      <c r="O47" s="151"/>
      <c r="P47" s="151"/>
      <c r="Q47" s="151"/>
      <c r="R47" s="151"/>
      <c r="T47" s="151">
        <v>53</v>
      </c>
      <c r="U47" s="151">
        <v>69</v>
      </c>
      <c r="V47" s="151" t="s">
        <v>44</v>
      </c>
    </row>
    <row r="48" spans="1:28" ht="15.75">
      <c r="A48" s="151">
        <v>47</v>
      </c>
      <c r="B48" s="151">
        <v>134</v>
      </c>
      <c r="C48" s="151" t="s">
        <v>57</v>
      </c>
      <c r="D48" s="151"/>
      <c r="E48" s="151">
        <v>47</v>
      </c>
      <c r="F48" s="151">
        <v>133</v>
      </c>
      <c r="G48" s="151" t="s">
        <v>57</v>
      </c>
      <c r="H48" s="151"/>
      <c r="I48" s="151"/>
      <c r="J48" s="151"/>
      <c r="K48" s="151"/>
      <c r="L48" s="151"/>
      <c r="M48" s="151"/>
      <c r="N48" s="151"/>
      <c r="O48" s="151"/>
      <c r="P48" s="151"/>
      <c r="Q48" s="151"/>
      <c r="R48" s="151"/>
      <c r="T48" s="151">
        <v>54</v>
      </c>
      <c r="U48" s="151">
        <v>70</v>
      </c>
      <c r="V48" s="151" t="s">
        <v>44</v>
      </c>
    </row>
    <row r="49" spans="1:22" ht="15.75">
      <c r="A49" s="151">
        <v>48</v>
      </c>
      <c r="B49" s="151">
        <v>136</v>
      </c>
      <c r="C49" s="151" t="s">
        <v>57</v>
      </c>
      <c r="D49" s="151"/>
      <c r="E49" s="151">
        <v>48</v>
      </c>
      <c r="F49" s="151">
        <v>135</v>
      </c>
      <c r="G49" s="151" t="s">
        <v>57</v>
      </c>
      <c r="H49" s="151"/>
      <c r="I49" s="151"/>
      <c r="J49" s="151"/>
      <c r="K49" s="151"/>
      <c r="L49" s="151"/>
      <c r="M49" s="151"/>
      <c r="N49" s="151"/>
      <c r="O49" s="151"/>
      <c r="P49" s="151"/>
      <c r="Q49" s="151"/>
      <c r="R49" s="151"/>
      <c r="T49" s="151">
        <v>55</v>
      </c>
      <c r="U49" s="151">
        <v>70</v>
      </c>
      <c r="V49" s="151" t="s">
        <v>44</v>
      </c>
    </row>
    <row r="50" spans="1:22" ht="15.75">
      <c r="A50" s="151">
        <v>49</v>
      </c>
      <c r="B50" s="151">
        <v>138</v>
      </c>
      <c r="C50" s="151" t="s">
        <v>57</v>
      </c>
      <c r="D50" s="151"/>
      <c r="E50" s="151">
        <v>49</v>
      </c>
      <c r="F50" s="151">
        <v>136</v>
      </c>
      <c r="G50" s="151" t="s">
        <v>57</v>
      </c>
      <c r="H50" s="151"/>
      <c r="I50" s="151"/>
      <c r="J50" s="151"/>
      <c r="K50" s="151"/>
      <c r="L50" s="151"/>
      <c r="M50" s="151"/>
      <c r="N50" s="151"/>
      <c r="O50" s="151"/>
      <c r="P50" s="151"/>
      <c r="Q50" s="151"/>
      <c r="R50" s="151"/>
      <c r="T50" s="151">
        <v>56</v>
      </c>
      <c r="U50" s="151">
        <v>71</v>
      </c>
      <c r="V50" s="151" t="s">
        <v>101</v>
      </c>
    </row>
    <row r="51" spans="1:22" ht="15.75">
      <c r="A51" s="151">
        <v>50</v>
      </c>
      <c r="B51" s="151">
        <v>141</v>
      </c>
      <c r="C51" s="151" t="s">
        <v>144</v>
      </c>
      <c r="D51" s="151"/>
      <c r="E51" s="151">
        <v>50</v>
      </c>
      <c r="F51" s="151">
        <v>138</v>
      </c>
      <c r="G51" s="151" t="s">
        <v>57</v>
      </c>
      <c r="H51" s="151"/>
      <c r="I51" s="151"/>
      <c r="J51" s="151"/>
      <c r="K51" s="151"/>
      <c r="L51" s="151"/>
      <c r="M51" s="151"/>
      <c r="N51" s="151"/>
      <c r="O51" s="151"/>
      <c r="P51" s="151"/>
      <c r="Q51" s="151"/>
      <c r="R51" s="151"/>
      <c r="T51" s="151">
        <v>57</v>
      </c>
      <c r="U51" s="151">
        <v>71</v>
      </c>
      <c r="V51" s="151" t="s">
        <v>101</v>
      </c>
    </row>
    <row r="52" spans="1:22" ht="15.75">
      <c r="A52" s="151">
        <v>51</v>
      </c>
      <c r="B52" s="151">
        <v>143</v>
      </c>
      <c r="C52" s="151" t="s">
        <v>145</v>
      </c>
      <c r="D52" s="151"/>
      <c r="E52" s="151">
        <v>51</v>
      </c>
      <c r="F52" s="151">
        <v>140</v>
      </c>
      <c r="G52" s="151" t="s">
        <v>58</v>
      </c>
      <c r="H52" s="151"/>
      <c r="I52" s="151"/>
      <c r="J52" s="151"/>
      <c r="K52" s="151"/>
      <c r="L52" s="151"/>
      <c r="M52" s="151"/>
      <c r="N52" s="151"/>
      <c r="O52" s="151"/>
      <c r="P52" s="151"/>
      <c r="Q52" s="151"/>
      <c r="R52" s="151"/>
      <c r="T52" s="151">
        <v>58</v>
      </c>
      <c r="U52" s="151">
        <v>72</v>
      </c>
      <c r="V52" s="151" t="s">
        <v>101</v>
      </c>
    </row>
    <row r="53" spans="1:22" ht="15.75">
      <c r="A53" s="151">
        <v>52</v>
      </c>
      <c r="B53" s="151">
        <v>145</v>
      </c>
      <c r="C53" s="151" t="s">
        <v>59</v>
      </c>
      <c r="D53" s="151"/>
      <c r="E53" s="151">
        <v>52</v>
      </c>
      <c r="F53" s="151">
        <v>142</v>
      </c>
      <c r="G53" s="151" t="s">
        <v>144</v>
      </c>
      <c r="H53" s="151"/>
      <c r="I53" s="151"/>
      <c r="J53" s="151"/>
      <c r="K53" s="151"/>
      <c r="L53" s="151"/>
      <c r="M53" s="151"/>
      <c r="N53" s="151"/>
      <c r="O53" s="151"/>
      <c r="P53" s="151"/>
      <c r="Q53" s="151"/>
      <c r="R53" s="151"/>
      <c r="T53" s="151">
        <v>59</v>
      </c>
      <c r="U53" s="151">
        <v>72</v>
      </c>
      <c r="V53" s="151" t="s">
        <v>101</v>
      </c>
    </row>
    <row r="54" spans="1:22" ht="15.75">
      <c r="A54" s="151">
        <v>53</v>
      </c>
      <c r="B54" s="151">
        <v>147</v>
      </c>
      <c r="C54" s="151" t="s">
        <v>59</v>
      </c>
      <c r="D54" s="151"/>
      <c r="E54" s="151">
        <v>53</v>
      </c>
      <c r="F54" s="151">
        <v>144</v>
      </c>
      <c r="G54" s="151" t="s">
        <v>145</v>
      </c>
      <c r="H54" s="151"/>
      <c r="I54" s="151"/>
      <c r="J54" s="151"/>
      <c r="K54" s="151"/>
      <c r="L54" s="151"/>
      <c r="M54" s="151"/>
      <c r="N54" s="151"/>
      <c r="O54" s="151"/>
      <c r="P54" s="151"/>
      <c r="Q54" s="151"/>
      <c r="R54" s="151"/>
      <c r="T54" s="151">
        <v>60</v>
      </c>
      <c r="U54" s="151">
        <v>73</v>
      </c>
      <c r="V54" s="151" t="s">
        <v>102</v>
      </c>
    </row>
    <row r="55" spans="1:22" ht="15.75">
      <c r="A55" s="151">
        <v>54</v>
      </c>
      <c r="B55" s="151">
        <v>149</v>
      </c>
      <c r="C55" s="151" t="s">
        <v>59</v>
      </c>
      <c r="D55" s="151"/>
      <c r="E55" s="151">
        <v>54</v>
      </c>
      <c r="F55" s="151">
        <v>146</v>
      </c>
      <c r="G55" s="151" t="s">
        <v>59</v>
      </c>
      <c r="H55" s="151"/>
      <c r="I55" s="151"/>
      <c r="J55" s="151"/>
      <c r="K55" s="151"/>
      <c r="L55" s="151"/>
      <c r="M55" s="151"/>
      <c r="N55" s="151"/>
      <c r="O55" s="151"/>
      <c r="P55" s="151"/>
      <c r="Q55" s="151"/>
      <c r="R55" s="151"/>
      <c r="T55" s="151">
        <v>61</v>
      </c>
      <c r="U55" s="151">
        <v>74</v>
      </c>
      <c r="V55" s="151" t="s">
        <v>102</v>
      </c>
    </row>
    <row r="56" spans="1:22" ht="15.75">
      <c r="A56" s="151">
        <v>55</v>
      </c>
      <c r="B56" s="151">
        <v>150</v>
      </c>
      <c r="C56" s="151" t="s">
        <v>146</v>
      </c>
      <c r="D56" s="151"/>
      <c r="E56" s="151">
        <v>55</v>
      </c>
      <c r="F56" s="151">
        <v>148</v>
      </c>
      <c r="G56" s="151" t="s">
        <v>59</v>
      </c>
      <c r="H56" s="151"/>
      <c r="I56" s="151"/>
      <c r="J56" s="151"/>
      <c r="K56" s="151"/>
      <c r="L56" s="151"/>
      <c r="M56" s="151"/>
      <c r="N56" s="151"/>
      <c r="O56" s="151"/>
      <c r="P56" s="151"/>
      <c r="Q56" s="151"/>
      <c r="R56" s="151"/>
      <c r="T56" s="151">
        <v>62</v>
      </c>
      <c r="U56" s="151">
        <v>74</v>
      </c>
      <c r="V56" s="151" t="s">
        <v>102</v>
      </c>
    </row>
    <row r="57" spans="1:22" ht="15.75">
      <c r="A57" s="151">
        <v>56</v>
      </c>
      <c r="B57" s="151">
        <v>150</v>
      </c>
      <c r="C57" s="151" t="s">
        <v>146</v>
      </c>
      <c r="D57" s="151"/>
      <c r="E57" s="151">
        <v>56</v>
      </c>
      <c r="F57" s="151">
        <v>149</v>
      </c>
      <c r="G57" s="151" t="s">
        <v>59</v>
      </c>
      <c r="H57" s="151"/>
      <c r="I57" s="151"/>
      <c r="J57" s="151"/>
      <c r="K57" s="151"/>
      <c r="L57" s="151"/>
      <c r="M57" s="151"/>
      <c r="N57" s="151"/>
      <c r="O57" s="151"/>
      <c r="P57" s="151"/>
      <c r="Q57" s="151"/>
      <c r="R57" s="151"/>
      <c r="T57" s="151">
        <v>63</v>
      </c>
      <c r="U57" s="151">
        <v>75</v>
      </c>
      <c r="V57" s="151" t="s">
        <v>45</v>
      </c>
    </row>
    <row r="58" spans="1:22" ht="15.75">
      <c r="A58" s="151">
        <v>57</v>
      </c>
      <c r="B58" s="151">
        <v>150</v>
      </c>
      <c r="C58" s="151" t="s">
        <v>146</v>
      </c>
      <c r="D58" s="151"/>
      <c r="E58" s="151">
        <v>57</v>
      </c>
      <c r="F58" s="151">
        <v>150</v>
      </c>
      <c r="G58" s="151" t="s">
        <v>146</v>
      </c>
      <c r="H58" s="151"/>
      <c r="I58" s="151"/>
      <c r="J58" s="151"/>
      <c r="K58" s="151"/>
      <c r="L58" s="151"/>
      <c r="M58" s="151"/>
      <c r="N58" s="151"/>
      <c r="O58" s="151"/>
      <c r="P58" s="151"/>
      <c r="Q58" s="151"/>
      <c r="R58" s="151"/>
      <c r="T58" s="151">
        <v>64</v>
      </c>
      <c r="U58" s="151">
        <v>75</v>
      </c>
      <c r="V58" s="151" t="s">
        <v>45</v>
      </c>
    </row>
    <row r="59" spans="1:22" ht="15.75">
      <c r="A59" s="151"/>
      <c r="B59" s="151"/>
      <c r="C59" s="151"/>
      <c r="D59" s="151"/>
      <c r="E59" s="151"/>
      <c r="F59" s="151"/>
      <c r="G59" s="151"/>
      <c r="H59" s="151"/>
      <c r="I59" s="151"/>
      <c r="J59" s="151"/>
      <c r="K59" s="151"/>
      <c r="L59" s="151"/>
      <c r="M59" s="151"/>
      <c r="N59" s="151"/>
      <c r="O59" s="151"/>
      <c r="P59" s="151"/>
      <c r="Q59" s="151"/>
      <c r="R59" s="151"/>
      <c r="T59" s="151">
        <v>65</v>
      </c>
      <c r="U59" s="151">
        <v>76</v>
      </c>
      <c r="V59" s="151" t="s">
        <v>45</v>
      </c>
    </row>
    <row r="60" spans="1:22" ht="15.75">
      <c r="A60" s="151"/>
      <c r="B60" s="151"/>
      <c r="C60" s="151"/>
      <c r="D60" s="151"/>
      <c r="E60" s="151"/>
      <c r="F60" s="151"/>
      <c r="G60" s="151"/>
      <c r="H60" s="151"/>
      <c r="I60" s="151"/>
      <c r="J60" s="151"/>
      <c r="K60" s="151"/>
      <c r="L60" s="151"/>
      <c r="M60" s="151"/>
      <c r="N60" s="151"/>
      <c r="O60" s="151"/>
      <c r="P60" s="151"/>
      <c r="Q60" s="151"/>
      <c r="R60" s="151"/>
      <c r="T60" s="151">
        <v>66</v>
      </c>
      <c r="U60" s="151">
        <v>77</v>
      </c>
      <c r="V60" s="151" t="s">
        <v>103</v>
      </c>
    </row>
    <row r="61" spans="1:22" ht="15.75"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  <c r="R61" s="151"/>
      <c r="T61" s="151">
        <v>67</v>
      </c>
      <c r="U61" s="151">
        <v>77</v>
      </c>
      <c r="V61" s="151" t="s">
        <v>103</v>
      </c>
    </row>
    <row r="62" spans="1:22" ht="15.75"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  <c r="R62" s="151"/>
      <c r="T62" s="151">
        <v>68</v>
      </c>
      <c r="U62" s="151">
        <v>78</v>
      </c>
      <c r="V62" s="151" t="s">
        <v>104</v>
      </c>
    </row>
    <row r="63" spans="1:22" ht="15.75">
      <c r="D63" s="151"/>
      <c r="E63" s="151"/>
      <c r="F63" s="151"/>
      <c r="G63" s="151"/>
      <c r="H63" s="151"/>
      <c r="I63" s="151"/>
      <c r="J63" s="151"/>
      <c r="K63" s="151"/>
      <c r="L63" s="151"/>
      <c r="M63" s="151"/>
      <c r="N63" s="151"/>
      <c r="O63" s="151"/>
      <c r="P63" s="151"/>
      <c r="Q63" s="151"/>
      <c r="R63" s="151"/>
      <c r="T63" s="151">
        <v>69</v>
      </c>
      <c r="U63" s="151">
        <v>79</v>
      </c>
      <c r="V63" s="151" t="s">
        <v>105</v>
      </c>
    </row>
    <row r="64" spans="1:22" ht="15.75">
      <c r="D64" s="151"/>
      <c r="E64" s="151"/>
      <c r="F64" s="151"/>
      <c r="G64" s="151"/>
      <c r="H64" s="151"/>
      <c r="I64" s="151"/>
      <c r="J64" s="151"/>
      <c r="K64" s="151"/>
      <c r="L64" s="151"/>
      <c r="M64" s="151"/>
      <c r="N64" s="151"/>
      <c r="O64" s="151"/>
      <c r="P64" s="151"/>
      <c r="Q64" s="151"/>
      <c r="R64" s="151"/>
      <c r="T64" s="151">
        <v>70</v>
      </c>
      <c r="U64" s="151">
        <v>79</v>
      </c>
      <c r="V64" s="151" t="s">
        <v>105</v>
      </c>
    </row>
    <row r="65" spans="4:22" ht="15.75">
      <c r="D65" s="151"/>
      <c r="E65" s="151"/>
      <c r="F65" s="151"/>
      <c r="G65" s="151"/>
      <c r="H65" s="151"/>
      <c r="I65" s="151"/>
      <c r="J65" s="151"/>
      <c r="K65" s="151"/>
      <c r="L65" s="151"/>
      <c r="M65" s="151"/>
      <c r="N65" s="151"/>
      <c r="O65" s="151"/>
      <c r="P65" s="151"/>
      <c r="Q65" s="151"/>
      <c r="R65" s="151"/>
      <c r="T65" s="151">
        <v>71</v>
      </c>
      <c r="U65" s="151">
        <v>80</v>
      </c>
      <c r="V65" s="151" t="s">
        <v>46</v>
      </c>
    </row>
    <row r="66" spans="4:22" ht="15.75"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T66" s="151">
        <v>72</v>
      </c>
      <c r="U66" s="151">
        <v>80</v>
      </c>
      <c r="V66" s="151" t="s">
        <v>46</v>
      </c>
    </row>
    <row r="67" spans="4:22" ht="15.75"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T67" s="151">
        <v>73</v>
      </c>
      <c r="U67" s="151">
        <v>81</v>
      </c>
      <c r="V67" s="151" t="s">
        <v>106</v>
      </c>
    </row>
    <row r="68" spans="4:22" ht="15.75"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T68" s="151">
        <v>74</v>
      </c>
      <c r="U68" s="151">
        <v>82</v>
      </c>
      <c r="V68" s="151" t="s">
        <v>107</v>
      </c>
    </row>
    <row r="69" spans="4:22" ht="15.75"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  <c r="R69" s="151"/>
      <c r="T69" s="151">
        <v>75</v>
      </c>
      <c r="U69" s="151">
        <v>82</v>
      </c>
      <c r="V69" s="151" t="s">
        <v>107</v>
      </c>
    </row>
    <row r="70" spans="4:22" ht="15.75">
      <c r="D70" s="151"/>
      <c r="E70" s="151"/>
      <c r="F70" s="151"/>
      <c r="G70" s="151"/>
      <c r="H70" s="151"/>
      <c r="I70" s="151"/>
      <c r="J70" s="151"/>
      <c r="K70" s="151"/>
      <c r="L70" s="151"/>
      <c r="M70" s="151"/>
      <c r="N70" s="151"/>
      <c r="O70" s="151"/>
      <c r="P70" s="151"/>
      <c r="Q70" s="151"/>
      <c r="R70" s="151"/>
      <c r="T70" s="151">
        <v>76</v>
      </c>
      <c r="U70" s="151">
        <v>83</v>
      </c>
      <c r="V70" s="151" t="s">
        <v>108</v>
      </c>
    </row>
    <row r="71" spans="4:22" ht="15.75">
      <c r="D71" s="151"/>
      <c r="E71" s="151"/>
      <c r="F71" s="151"/>
      <c r="G71" s="151"/>
      <c r="H71" s="151"/>
      <c r="I71" s="151"/>
      <c r="J71" s="151"/>
      <c r="K71" s="151"/>
      <c r="L71" s="151"/>
      <c r="M71" s="151"/>
      <c r="N71" s="151"/>
      <c r="O71" s="151"/>
      <c r="P71" s="151"/>
      <c r="Q71" s="151"/>
      <c r="R71" s="151"/>
      <c r="T71" s="151">
        <v>77</v>
      </c>
      <c r="U71" s="151">
        <v>84</v>
      </c>
      <c r="V71" s="151" t="s">
        <v>109</v>
      </c>
    </row>
    <row r="72" spans="4:22" ht="15.75">
      <c r="D72" s="151"/>
      <c r="E72" s="151"/>
      <c r="F72" s="151"/>
      <c r="G72" s="151"/>
      <c r="H72" s="151"/>
      <c r="I72" s="151"/>
      <c r="J72" s="151"/>
      <c r="K72" s="151"/>
      <c r="L72" s="151"/>
      <c r="M72" s="151"/>
      <c r="N72" s="151"/>
      <c r="O72" s="151"/>
      <c r="P72" s="151"/>
      <c r="Q72" s="151"/>
      <c r="R72" s="151"/>
      <c r="T72" s="151">
        <v>78</v>
      </c>
      <c r="U72" s="151">
        <v>84</v>
      </c>
      <c r="V72" s="151" t="s">
        <v>109</v>
      </c>
    </row>
    <row r="73" spans="4:22" ht="15.75"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  <c r="R73" s="151"/>
      <c r="T73" s="151">
        <v>79</v>
      </c>
      <c r="U73" s="151">
        <v>85</v>
      </c>
      <c r="V73" s="151" t="s">
        <v>47</v>
      </c>
    </row>
    <row r="74" spans="4:22" ht="15.75">
      <c r="D74" s="151"/>
      <c r="E74" s="151"/>
      <c r="F74" s="151"/>
      <c r="G74" s="151"/>
      <c r="H74" s="151"/>
      <c r="I74" s="151"/>
      <c r="J74" s="151"/>
      <c r="K74" s="151"/>
      <c r="L74" s="151"/>
      <c r="M74" s="151"/>
      <c r="N74" s="151"/>
      <c r="O74" s="151"/>
      <c r="P74" s="151"/>
      <c r="Q74" s="151"/>
      <c r="R74" s="151"/>
      <c r="T74" s="151">
        <v>80</v>
      </c>
      <c r="U74" s="151">
        <v>86</v>
      </c>
      <c r="V74" s="151" t="s">
        <v>110</v>
      </c>
    </row>
    <row r="75" spans="4:22" ht="15.75">
      <c r="D75" s="151"/>
      <c r="E75" s="151"/>
      <c r="F75" s="151"/>
      <c r="G75" s="151"/>
      <c r="H75" s="151"/>
      <c r="I75" s="151"/>
      <c r="J75" s="151"/>
      <c r="K75" s="151"/>
      <c r="L75" s="151"/>
      <c r="M75" s="151"/>
      <c r="N75" s="151"/>
      <c r="O75" s="151"/>
      <c r="P75" s="151"/>
      <c r="Q75" s="151"/>
      <c r="R75" s="151"/>
      <c r="T75" s="151">
        <v>81</v>
      </c>
      <c r="U75" s="151">
        <v>86</v>
      </c>
      <c r="V75" s="151" t="s">
        <v>110</v>
      </c>
    </row>
    <row r="76" spans="4:22" ht="15.75">
      <c r="D76" s="151"/>
      <c r="E76" s="151"/>
      <c r="F76" s="151"/>
      <c r="G76" s="151"/>
      <c r="H76" s="151"/>
      <c r="I76" s="151"/>
      <c r="J76" s="151"/>
      <c r="K76" s="151"/>
      <c r="L76" s="151"/>
      <c r="M76" s="151"/>
      <c r="N76" s="151"/>
      <c r="O76" s="151"/>
      <c r="P76" s="151"/>
      <c r="Q76" s="151"/>
      <c r="R76" s="151"/>
      <c r="T76" s="151">
        <v>82</v>
      </c>
      <c r="U76" s="151">
        <v>87</v>
      </c>
      <c r="V76" s="151" t="s">
        <v>111</v>
      </c>
    </row>
    <row r="77" spans="4:22" ht="15.75"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  <c r="R77" s="151"/>
      <c r="T77" s="151">
        <v>83</v>
      </c>
      <c r="U77" s="151">
        <v>88</v>
      </c>
      <c r="V77" s="151" t="s">
        <v>112</v>
      </c>
    </row>
    <row r="78" spans="4:22" ht="15.75">
      <c r="D78" s="151"/>
      <c r="E78" s="151"/>
      <c r="F78" s="151"/>
      <c r="G78" s="151"/>
      <c r="H78" s="151"/>
      <c r="I78" s="151"/>
      <c r="J78" s="151"/>
      <c r="K78" s="151"/>
      <c r="L78" s="151"/>
      <c r="M78" s="151"/>
      <c r="N78" s="151"/>
      <c r="O78" s="151"/>
      <c r="P78" s="151"/>
      <c r="Q78" s="151"/>
      <c r="R78" s="151"/>
      <c r="T78" s="151">
        <v>84</v>
      </c>
      <c r="U78" s="151">
        <v>89</v>
      </c>
      <c r="V78" s="151" t="s">
        <v>113</v>
      </c>
    </row>
    <row r="79" spans="4:22" ht="15.75">
      <c r="D79" s="151"/>
      <c r="E79" s="151"/>
      <c r="F79" s="151"/>
      <c r="G79" s="151"/>
      <c r="H79" s="151"/>
      <c r="I79" s="151"/>
      <c r="J79" s="151"/>
      <c r="K79" s="151"/>
      <c r="L79" s="151"/>
      <c r="M79" s="151"/>
      <c r="N79" s="151"/>
      <c r="O79" s="151"/>
      <c r="P79" s="151"/>
      <c r="Q79" s="151"/>
      <c r="R79" s="151"/>
      <c r="T79" s="151">
        <v>85</v>
      </c>
      <c r="U79" s="151">
        <v>89</v>
      </c>
      <c r="V79" s="151" t="s">
        <v>113</v>
      </c>
    </row>
    <row r="80" spans="4:22" ht="15.75">
      <c r="D80" s="151"/>
      <c r="E80" s="151"/>
      <c r="F80" s="151"/>
      <c r="G80" s="151"/>
      <c r="H80" s="151"/>
      <c r="I80" s="151"/>
      <c r="J80" s="151"/>
      <c r="K80" s="151"/>
      <c r="L80" s="151"/>
      <c r="M80" s="151"/>
      <c r="N80" s="151"/>
      <c r="O80" s="151"/>
      <c r="P80" s="151"/>
      <c r="Q80" s="151"/>
      <c r="R80" s="151"/>
      <c r="T80" s="151">
        <v>86</v>
      </c>
      <c r="U80" s="151">
        <v>90</v>
      </c>
      <c r="V80" s="151" t="s">
        <v>48</v>
      </c>
    </row>
    <row r="81" spans="4:22" ht="15.75"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  <c r="R81" s="151"/>
      <c r="T81" s="151">
        <v>87</v>
      </c>
      <c r="U81" s="151">
        <v>91</v>
      </c>
      <c r="V81" s="151" t="s">
        <v>114</v>
      </c>
    </row>
    <row r="82" spans="4:22" ht="15.75">
      <c r="D82" s="151"/>
      <c r="E82" s="151"/>
      <c r="F82" s="151"/>
      <c r="G82" s="151"/>
      <c r="H82" s="151"/>
      <c r="I82" s="151"/>
      <c r="J82" s="151"/>
      <c r="K82" s="151"/>
      <c r="L82" s="151"/>
      <c r="M82" s="151"/>
      <c r="N82" s="151"/>
      <c r="O82" s="151"/>
      <c r="P82" s="151"/>
      <c r="Q82" s="151"/>
      <c r="R82" s="151"/>
      <c r="T82" s="151">
        <v>88</v>
      </c>
      <c r="U82" s="151">
        <v>92</v>
      </c>
      <c r="V82" s="151" t="s">
        <v>115</v>
      </c>
    </row>
    <row r="83" spans="4:22" ht="15.75">
      <c r="D83" s="151"/>
      <c r="E83" s="151"/>
      <c r="F83" s="151"/>
      <c r="G83" s="151"/>
      <c r="H83" s="151"/>
      <c r="I83" s="151"/>
      <c r="J83" s="151"/>
      <c r="K83" s="151"/>
      <c r="L83" s="151"/>
      <c r="M83" s="151"/>
      <c r="N83" s="151"/>
      <c r="O83" s="151"/>
      <c r="P83" s="151"/>
      <c r="Q83" s="151"/>
      <c r="R83" s="151"/>
      <c r="T83" s="151">
        <v>89</v>
      </c>
      <c r="U83" s="151">
        <v>92</v>
      </c>
      <c r="V83" s="151" t="s">
        <v>115</v>
      </c>
    </row>
    <row r="84" spans="4:22" ht="15.75">
      <c r="D84" s="151"/>
      <c r="E84" s="151"/>
      <c r="F84" s="151"/>
      <c r="G84" s="151"/>
      <c r="H84" s="151"/>
      <c r="I84" s="151"/>
      <c r="J84" s="151"/>
      <c r="K84" s="151"/>
      <c r="L84" s="151"/>
      <c r="M84" s="151"/>
      <c r="N84" s="151"/>
      <c r="O84" s="151"/>
      <c r="P84" s="151"/>
      <c r="Q84" s="151"/>
      <c r="R84" s="151"/>
      <c r="T84" s="151">
        <v>90</v>
      </c>
      <c r="U84" s="151">
        <v>93</v>
      </c>
      <c r="V84" s="151" t="s">
        <v>116</v>
      </c>
    </row>
    <row r="85" spans="4:22" ht="15.75">
      <c r="D85" s="151"/>
      <c r="E85" s="151"/>
      <c r="F85" s="151"/>
      <c r="G85" s="151"/>
      <c r="H85" s="151"/>
      <c r="I85" s="151"/>
      <c r="J85" s="151"/>
      <c r="K85" s="151"/>
      <c r="L85" s="151"/>
      <c r="M85" s="151"/>
      <c r="N85" s="151"/>
      <c r="O85" s="151"/>
      <c r="P85" s="151"/>
      <c r="Q85" s="151"/>
      <c r="R85" s="151"/>
      <c r="T85" s="151">
        <v>91</v>
      </c>
      <c r="U85" s="151">
        <v>94</v>
      </c>
      <c r="V85" s="151" t="s">
        <v>117</v>
      </c>
    </row>
    <row r="86" spans="4:22" ht="15.75">
      <c r="D86" s="151"/>
      <c r="E86" s="151"/>
      <c r="F86" s="151"/>
      <c r="G86" s="151"/>
      <c r="H86" s="151"/>
      <c r="I86" s="151"/>
      <c r="J86" s="151"/>
      <c r="K86" s="151"/>
      <c r="L86" s="151"/>
      <c r="M86" s="151"/>
      <c r="N86" s="151"/>
      <c r="O86" s="151"/>
      <c r="P86" s="151"/>
      <c r="Q86" s="151"/>
      <c r="R86" s="151"/>
      <c r="T86" s="151">
        <v>92</v>
      </c>
      <c r="U86" s="151">
        <v>94</v>
      </c>
      <c r="V86" s="151" t="s">
        <v>117</v>
      </c>
    </row>
    <row r="87" spans="4:22" ht="15.75"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  <c r="R87" s="151"/>
      <c r="T87" s="151">
        <v>93</v>
      </c>
      <c r="U87" s="151">
        <v>95</v>
      </c>
      <c r="V87" s="151" t="s">
        <v>49</v>
      </c>
    </row>
    <row r="88" spans="4:22" ht="15.75">
      <c r="D88" s="151"/>
      <c r="E88" s="151"/>
      <c r="F88" s="151"/>
      <c r="G88" s="151"/>
      <c r="H88" s="151"/>
      <c r="I88" s="151"/>
      <c r="J88" s="151"/>
      <c r="K88" s="151"/>
      <c r="L88" s="151"/>
      <c r="M88" s="151"/>
      <c r="N88" s="151"/>
      <c r="O88" s="151"/>
      <c r="P88" s="151"/>
      <c r="Q88" s="151"/>
      <c r="R88" s="151"/>
      <c r="T88" s="151">
        <v>94</v>
      </c>
      <c r="U88" s="151">
        <v>96</v>
      </c>
      <c r="V88" s="151" t="s">
        <v>118</v>
      </c>
    </row>
    <row r="89" spans="4:22" ht="15.75">
      <c r="D89" s="151"/>
      <c r="E89" s="151"/>
      <c r="F89" s="151"/>
      <c r="G89" s="151"/>
      <c r="H89" s="151"/>
      <c r="I89" s="151"/>
      <c r="J89" s="151"/>
      <c r="K89" s="151"/>
      <c r="L89" s="151"/>
      <c r="M89" s="151"/>
      <c r="N89" s="151"/>
      <c r="O89" s="151"/>
      <c r="P89" s="151"/>
      <c r="Q89" s="151"/>
      <c r="R89" s="151"/>
      <c r="T89" s="151">
        <v>95</v>
      </c>
      <c r="U89" s="151">
        <v>96</v>
      </c>
      <c r="V89" s="151" t="s">
        <v>118</v>
      </c>
    </row>
    <row r="90" spans="4:22" ht="15.75">
      <c r="D90" s="151"/>
      <c r="E90" s="151"/>
      <c r="F90" s="151"/>
      <c r="G90" s="151"/>
      <c r="H90" s="151"/>
      <c r="I90" s="151"/>
      <c r="J90" s="151"/>
      <c r="K90" s="151"/>
      <c r="L90" s="151"/>
      <c r="M90" s="151"/>
      <c r="N90" s="151"/>
      <c r="O90" s="151"/>
      <c r="P90" s="151"/>
      <c r="Q90" s="151"/>
      <c r="R90" s="151"/>
      <c r="T90" s="151">
        <v>96</v>
      </c>
      <c r="U90" s="151">
        <v>97</v>
      </c>
      <c r="V90" s="151" t="s">
        <v>119</v>
      </c>
    </row>
    <row r="91" spans="4:22" ht="15.75">
      <c r="D91" s="151"/>
      <c r="E91" s="151"/>
      <c r="F91" s="151"/>
      <c r="G91" s="151"/>
      <c r="H91" s="151"/>
      <c r="I91" s="151"/>
      <c r="J91" s="151"/>
      <c r="K91" s="151"/>
      <c r="L91" s="151"/>
      <c r="M91" s="151"/>
      <c r="N91" s="151"/>
      <c r="O91" s="151"/>
      <c r="P91" s="151"/>
      <c r="Q91" s="151"/>
      <c r="R91" s="151"/>
      <c r="T91" s="151">
        <v>97</v>
      </c>
      <c r="U91" s="151">
        <v>98</v>
      </c>
      <c r="V91" s="151" t="s">
        <v>120</v>
      </c>
    </row>
    <row r="92" spans="4:22" ht="15.75"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  <c r="R92" s="151"/>
      <c r="T92" s="151">
        <v>98</v>
      </c>
      <c r="U92" s="151">
        <v>98</v>
      </c>
      <c r="V92" s="151" t="s">
        <v>120</v>
      </c>
    </row>
    <row r="93" spans="4:22" ht="15.75">
      <c r="D93" s="151"/>
      <c r="E93" s="151"/>
      <c r="F93" s="151"/>
      <c r="G93" s="151"/>
      <c r="H93" s="151"/>
      <c r="I93" s="151"/>
      <c r="J93" s="151"/>
      <c r="K93" s="151"/>
      <c r="L93" s="151"/>
      <c r="M93" s="151"/>
      <c r="N93" s="151"/>
      <c r="O93" s="151"/>
      <c r="P93" s="151"/>
      <c r="Q93" s="151"/>
      <c r="R93" s="151"/>
      <c r="T93" s="151">
        <v>99</v>
      </c>
      <c r="U93" s="151">
        <v>99</v>
      </c>
      <c r="V93" s="151" t="s">
        <v>121</v>
      </c>
    </row>
    <row r="94" spans="4:22" ht="15.75">
      <c r="D94" s="151"/>
      <c r="E94" s="151"/>
      <c r="F94" s="151"/>
      <c r="G94" s="151"/>
      <c r="H94" s="151"/>
      <c r="I94" s="151"/>
      <c r="J94" s="151"/>
      <c r="K94" s="151"/>
      <c r="L94" s="151"/>
      <c r="M94" s="151"/>
      <c r="N94" s="151"/>
      <c r="O94" s="151"/>
      <c r="P94" s="151"/>
      <c r="Q94" s="151"/>
      <c r="R94" s="151"/>
      <c r="T94" s="151">
        <v>100</v>
      </c>
      <c r="U94" s="151">
        <v>100</v>
      </c>
      <c r="V94" s="151" t="s">
        <v>50</v>
      </c>
    </row>
    <row r="95" spans="4:22" ht="15.75">
      <c r="D95" s="151"/>
      <c r="E95" s="151"/>
      <c r="F95" s="151"/>
      <c r="G95" s="151"/>
      <c r="H95" s="151"/>
      <c r="I95" s="151"/>
      <c r="J95" s="151"/>
      <c r="K95" s="151"/>
      <c r="L95" s="151"/>
      <c r="M95" s="151"/>
      <c r="N95" s="151"/>
      <c r="O95" s="151"/>
      <c r="P95" s="151"/>
      <c r="Q95" s="151"/>
      <c r="R95" s="151"/>
      <c r="T95" s="151">
        <v>101</v>
      </c>
      <c r="U95" s="151">
        <v>100</v>
      </c>
      <c r="V95" s="151" t="s">
        <v>50</v>
      </c>
    </row>
    <row r="96" spans="4:22" ht="15.75">
      <c r="D96" s="151"/>
      <c r="E96" s="151"/>
      <c r="F96" s="151"/>
      <c r="G96" s="151"/>
      <c r="H96" s="151"/>
      <c r="I96" s="151"/>
      <c r="J96" s="151"/>
      <c r="K96" s="151"/>
      <c r="L96" s="151"/>
      <c r="M96" s="151"/>
      <c r="N96" s="151"/>
      <c r="O96" s="151"/>
      <c r="P96" s="151"/>
      <c r="Q96" s="151"/>
      <c r="R96" s="151"/>
      <c r="T96" s="151">
        <v>102</v>
      </c>
      <c r="U96" s="151">
        <v>101</v>
      </c>
      <c r="V96" s="151" t="s">
        <v>122</v>
      </c>
    </row>
    <row r="97" spans="1:22" ht="15.75">
      <c r="D97" s="151"/>
      <c r="E97" s="151"/>
      <c r="F97" s="151"/>
      <c r="G97" s="151"/>
      <c r="H97" s="151"/>
      <c r="I97" s="151"/>
      <c r="J97" s="151"/>
      <c r="K97" s="151"/>
      <c r="L97" s="151"/>
      <c r="M97" s="151"/>
      <c r="N97" s="151"/>
      <c r="O97" s="151"/>
      <c r="P97" s="151"/>
      <c r="Q97" s="151"/>
      <c r="R97" s="151"/>
      <c r="T97" s="151">
        <v>103</v>
      </c>
      <c r="U97" s="151">
        <v>102</v>
      </c>
      <c r="V97" s="151" t="s">
        <v>123</v>
      </c>
    </row>
    <row r="98" spans="1:22" ht="15.75">
      <c r="D98" s="151"/>
      <c r="E98" s="151"/>
      <c r="F98" s="151"/>
      <c r="G98" s="151"/>
      <c r="H98" s="151"/>
      <c r="I98" s="151"/>
      <c r="J98" s="151"/>
      <c r="K98" s="151"/>
      <c r="L98" s="151"/>
      <c r="M98" s="151"/>
      <c r="N98" s="151"/>
      <c r="O98" s="151"/>
      <c r="P98" s="151"/>
      <c r="Q98" s="151"/>
      <c r="R98" s="151"/>
      <c r="T98" s="151">
        <v>104</v>
      </c>
      <c r="U98" s="151">
        <v>102</v>
      </c>
      <c r="V98" s="151" t="s">
        <v>123</v>
      </c>
    </row>
    <row r="99" spans="1:22" ht="15.75">
      <c r="D99" s="151"/>
      <c r="E99" s="151"/>
      <c r="F99" s="151"/>
      <c r="G99" s="151"/>
      <c r="H99" s="151"/>
      <c r="I99" s="151"/>
      <c r="J99" s="151"/>
      <c r="K99" s="151"/>
      <c r="L99" s="151"/>
      <c r="M99" s="151"/>
      <c r="N99" s="151"/>
      <c r="O99" s="151"/>
      <c r="P99" s="151"/>
      <c r="Q99" s="151"/>
      <c r="R99" s="151"/>
      <c r="T99" s="151">
        <v>105</v>
      </c>
      <c r="U99" s="151">
        <v>103</v>
      </c>
      <c r="V99" s="151" t="s">
        <v>124</v>
      </c>
    </row>
    <row r="100" spans="1:22" ht="15.75">
      <c r="A100" s="151"/>
      <c r="B100" s="151"/>
      <c r="C100" s="151"/>
      <c r="D100" s="151"/>
      <c r="E100" s="151"/>
      <c r="F100" s="151"/>
      <c r="G100" s="151"/>
      <c r="H100" s="151"/>
      <c r="I100" s="151"/>
      <c r="J100" s="151"/>
      <c r="K100" s="151"/>
      <c r="L100" s="151"/>
      <c r="M100" s="151"/>
      <c r="N100" s="151"/>
      <c r="O100" s="151"/>
      <c r="P100" s="151"/>
      <c r="Q100" s="151"/>
      <c r="R100" s="151"/>
      <c r="T100" s="151">
        <v>106</v>
      </c>
      <c r="U100" s="151">
        <v>104</v>
      </c>
      <c r="V100" s="151" t="s">
        <v>125</v>
      </c>
    </row>
    <row r="101" spans="1:22" ht="15.75">
      <c r="A101" s="151"/>
      <c r="B101" s="151"/>
      <c r="C101" s="151"/>
      <c r="D101" s="151"/>
      <c r="E101" s="151"/>
      <c r="F101" s="151"/>
      <c r="G101" s="151"/>
      <c r="H101" s="151"/>
      <c r="I101" s="151"/>
      <c r="J101" s="151"/>
      <c r="K101" s="151"/>
      <c r="L101" s="151"/>
      <c r="M101" s="151"/>
      <c r="N101" s="151"/>
      <c r="O101" s="151"/>
      <c r="P101" s="151"/>
      <c r="Q101" s="151"/>
      <c r="R101" s="151"/>
      <c r="T101" s="151">
        <v>107</v>
      </c>
      <c r="U101" s="151">
        <v>104</v>
      </c>
      <c r="V101" s="151" t="s">
        <v>125</v>
      </c>
    </row>
    <row r="102" spans="1:22" ht="15.75">
      <c r="A102" s="151"/>
      <c r="B102" s="151"/>
      <c r="C102" s="151"/>
      <c r="D102" s="151"/>
      <c r="E102" s="151"/>
      <c r="F102" s="151"/>
      <c r="G102" s="151"/>
      <c r="H102" s="151"/>
      <c r="I102" s="151"/>
      <c r="J102" s="151"/>
      <c r="K102" s="151"/>
      <c r="L102" s="151"/>
      <c r="M102" s="151"/>
      <c r="N102" s="151"/>
      <c r="O102" s="151"/>
      <c r="P102" s="151"/>
      <c r="Q102" s="151"/>
      <c r="R102" s="151"/>
      <c r="T102" s="151">
        <v>108</v>
      </c>
      <c r="U102" s="151">
        <v>105</v>
      </c>
      <c r="V102" s="151" t="s">
        <v>51</v>
      </c>
    </row>
    <row r="103" spans="1:22" ht="15.75">
      <c r="A103" s="151"/>
      <c r="B103" s="151"/>
      <c r="C103" s="151"/>
      <c r="D103" s="151"/>
      <c r="E103" s="151"/>
      <c r="F103" s="151"/>
      <c r="G103" s="151"/>
      <c r="H103" s="151"/>
      <c r="I103" s="151"/>
      <c r="J103" s="151"/>
      <c r="K103" s="151"/>
      <c r="L103" s="151"/>
      <c r="M103" s="151"/>
      <c r="N103" s="151"/>
      <c r="O103" s="151"/>
      <c r="P103" s="151"/>
      <c r="Q103" s="151"/>
      <c r="R103" s="151"/>
      <c r="T103" s="151">
        <v>109</v>
      </c>
      <c r="U103" s="151">
        <v>106</v>
      </c>
      <c r="V103" s="151" t="s">
        <v>126</v>
      </c>
    </row>
    <row r="104" spans="1:22" ht="15.75">
      <c r="A104" s="151"/>
      <c r="B104" s="151"/>
      <c r="C104" s="151"/>
      <c r="D104" s="151"/>
      <c r="E104" s="151"/>
      <c r="F104" s="151"/>
      <c r="G104" s="151"/>
      <c r="H104" s="151"/>
      <c r="I104" s="151"/>
      <c r="J104" s="151"/>
      <c r="K104" s="151"/>
      <c r="L104" s="151"/>
      <c r="M104" s="151"/>
      <c r="N104" s="151"/>
      <c r="O104" s="151"/>
      <c r="P104" s="151"/>
      <c r="Q104" s="151"/>
      <c r="R104" s="151"/>
      <c r="T104" s="151">
        <v>110</v>
      </c>
      <c r="U104" s="151">
        <v>106</v>
      </c>
      <c r="V104" s="151" t="s">
        <v>126</v>
      </c>
    </row>
    <row r="105" spans="1:22" ht="15.75">
      <c r="A105" s="151"/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  <c r="R105" s="151"/>
      <c r="T105" s="151">
        <v>111</v>
      </c>
      <c r="U105" s="151">
        <v>107</v>
      </c>
      <c r="V105" s="151" t="s">
        <v>127</v>
      </c>
    </row>
    <row r="106" spans="1:22" ht="15.75">
      <c r="A106" s="151"/>
      <c r="B106" s="151"/>
      <c r="C106" s="151"/>
      <c r="D106" s="151"/>
      <c r="E106" s="151"/>
      <c r="F106" s="151"/>
      <c r="G106" s="151"/>
      <c r="H106" s="151"/>
      <c r="I106" s="151"/>
      <c r="J106" s="151"/>
      <c r="K106" s="151"/>
      <c r="L106" s="151"/>
      <c r="M106" s="151"/>
      <c r="N106" s="151"/>
      <c r="O106" s="151"/>
      <c r="P106" s="151"/>
      <c r="Q106" s="151"/>
      <c r="R106" s="151"/>
      <c r="T106" s="151">
        <v>112</v>
      </c>
      <c r="U106" s="151">
        <v>108</v>
      </c>
      <c r="V106" s="151" t="s">
        <v>128</v>
      </c>
    </row>
    <row r="107" spans="1:22" ht="15.75">
      <c r="A107" s="151"/>
      <c r="B107" s="151"/>
      <c r="C107" s="151"/>
      <c r="D107" s="151"/>
      <c r="E107" s="151"/>
      <c r="F107" s="151"/>
      <c r="G107" s="151"/>
      <c r="H107" s="151"/>
      <c r="I107" s="151"/>
      <c r="J107" s="151"/>
      <c r="K107" s="151"/>
      <c r="L107" s="151"/>
      <c r="M107" s="151"/>
      <c r="N107" s="151"/>
      <c r="O107" s="151"/>
      <c r="P107" s="151"/>
      <c r="Q107" s="151"/>
      <c r="R107" s="151"/>
      <c r="T107" s="151">
        <v>113</v>
      </c>
      <c r="U107" s="151">
        <v>108</v>
      </c>
      <c r="V107" s="151" t="s">
        <v>128</v>
      </c>
    </row>
    <row r="108" spans="1:22" ht="15.75">
      <c r="A108" s="151"/>
      <c r="B108" s="151"/>
      <c r="C108" s="151"/>
      <c r="D108" s="151"/>
      <c r="E108" s="151"/>
      <c r="F108" s="151"/>
      <c r="G108" s="151"/>
      <c r="H108" s="151"/>
      <c r="I108" s="151"/>
      <c r="J108" s="151"/>
      <c r="K108" s="151"/>
      <c r="L108" s="151"/>
      <c r="M108" s="151"/>
      <c r="N108" s="151"/>
      <c r="O108" s="151"/>
      <c r="P108" s="151"/>
      <c r="Q108" s="151"/>
      <c r="R108" s="151"/>
      <c r="T108" s="151">
        <v>114</v>
      </c>
      <c r="U108" s="151">
        <v>109</v>
      </c>
      <c r="V108" s="151" t="s">
        <v>129</v>
      </c>
    </row>
    <row r="109" spans="1:22" ht="15.75">
      <c r="A109" s="151"/>
      <c r="B109" s="151"/>
      <c r="C109" s="151"/>
      <c r="D109" s="151"/>
      <c r="E109" s="151"/>
      <c r="F109" s="151"/>
      <c r="G109" s="151"/>
      <c r="H109" s="151"/>
      <c r="I109" s="151"/>
      <c r="J109" s="151"/>
      <c r="K109" s="151"/>
      <c r="L109" s="151"/>
      <c r="M109" s="151"/>
      <c r="N109" s="151"/>
      <c r="O109" s="151"/>
      <c r="P109" s="151"/>
      <c r="Q109" s="151"/>
      <c r="R109" s="151"/>
      <c r="T109" s="151">
        <v>115</v>
      </c>
      <c r="U109" s="151">
        <v>110</v>
      </c>
      <c r="V109" s="151" t="s">
        <v>52</v>
      </c>
    </row>
    <row r="110" spans="1:22" ht="15.75">
      <c r="A110" s="151"/>
      <c r="B110" s="151"/>
      <c r="C110" s="151"/>
      <c r="D110" s="151"/>
      <c r="E110" s="151"/>
      <c r="F110" s="151"/>
      <c r="G110" s="151"/>
      <c r="H110" s="151"/>
      <c r="I110" s="151"/>
      <c r="J110" s="151"/>
      <c r="K110" s="151"/>
      <c r="L110" s="151"/>
      <c r="M110" s="151"/>
      <c r="N110" s="151"/>
      <c r="O110" s="151"/>
      <c r="P110" s="151"/>
      <c r="Q110" s="151"/>
      <c r="R110" s="151"/>
      <c r="T110" s="151">
        <v>116</v>
      </c>
      <c r="U110" s="151">
        <v>110</v>
      </c>
      <c r="V110" s="151" t="s">
        <v>52</v>
      </c>
    </row>
    <row r="111" spans="1:22" ht="15.75">
      <c r="A111" s="151"/>
      <c r="B111" s="151"/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1"/>
      <c r="O111" s="151"/>
      <c r="P111" s="151"/>
      <c r="Q111" s="151"/>
      <c r="R111" s="151"/>
      <c r="T111" s="151">
        <v>117</v>
      </c>
      <c r="U111" s="151">
        <v>111</v>
      </c>
      <c r="V111" s="151" t="s">
        <v>130</v>
      </c>
    </row>
    <row r="112" spans="1:22" ht="15.75">
      <c r="A112" s="151"/>
      <c r="B112" s="151"/>
      <c r="C112" s="151"/>
      <c r="D112" s="151"/>
      <c r="E112" s="151"/>
      <c r="F112" s="151"/>
      <c r="G112" s="151"/>
      <c r="H112" s="151"/>
      <c r="I112" s="151"/>
      <c r="J112" s="151"/>
      <c r="K112" s="151"/>
      <c r="L112" s="151"/>
      <c r="M112" s="151"/>
      <c r="N112" s="151"/>
      <c r="O112" s="151"/>
      <c r="P112" s="151"/>
      <c r="Q112" s="151"/>
      <c r="R112" s="151"/>
      <c r="T112" s="151">
        <v>118</v>
      </c>
      <c r="U112" s="151">
        <v>112</v>
      </c>
      <c r="V112" s="151" t="s">
        <v>131</v>
      </c>
    </row>
    <row r="113" spans="20:22" ht="15.75">
      <c r="T113" s="151">
        <v>119</v>
      </c>
      <c r="U113" s="151">
        <v>112</v>
      </c>
      <c r="V113" s="151" t="s">
        <v>131</v>
      </c>
    </row>
    <row r="114" spans="20:22" ht="15.75">
      <c r="T114" s="151">
        <v>120</v>
      </c>
      <c r="U114" s="151">
        <v>113</v>
      </c>
      <c r="V114" s="151" t="s">
        <v>132</v>
      </c>
    </row>
    <row r="115" spans="20:22" ht="15.75">
      <c r="T115" s="151">
        <v>121</v>
      </c>
      <c r="U115" s="151">
        <v>114</v>
      </c>
      <c r="V115" s="151" t="s">
        <v>133</v>
      </c>
    </row>
    <row r="116" spans="20:22" ht="15.75">
      <c r="T116" s="151">
        <v>122</v>
      </c>
      <c r="U116" s="151">
        <v>115</v>
      </c>
      <c r="V116" s="151" t="s">
        <v>53</v>
      </c>
    </row>
    <row r="117" spans="20:22" ht="15.75">
      <c r="T117" s="151">
        <v>123</v>
      </c>
      <c r="U117" s="151">
        <v>115</v>
      </c>
      <c r="V117" s="151" t="s">
        <v>53</v>
      </c>
    </row>
    <row r="118" spans="20:22" ht="15.75">
      <c r="T118" s="151">
        <v>124</v>
      </c>
      <c r="U118" s="151">
        <v>116</v>
      </c>
      <c r="V118" s="151" t="s">
        <v>134</v>
      </c>
    </row>
    <row r="119" spans="20:22" ht="15.75">
      <c r="T119" s="151">
        <v>125</v>
      </c>
      <c r="U119" s="151">
        <v>117</v>
      </c>
      <c r="V119" s="151" t="s">
        <v>135</v>
      </c>
    </row>
    <row r="120" spans="20:22" ht="15.75">
      <c r="T120" s="151">
        <v>126</v>
      </c>
      <c r="U120" s="151">
        <v>117</v>
      </c>
      <c r="V120" s="151" t="s">
        <v>135</v>
      </c>
    </row>
    <row r="121" spans="20:22" ht="15.75">
      <c r="T121" s="151">
        <v>127</v>
      </c>
      <c r="U121" s="151">
        <v>118</v>
      </c>
      <c r="V121" s="151" t="s">
        <v>136</v>
      </c>
    </row>
    <row r="122" spans="20:22" ht="15.75">
      <c r="T122" s="151">
        <v>128</v>
      </c>
      <c r="U122" s="151">
        <v>119</v>
      </c>
      <c r="V122" s="151" t="s">
        <v>137</v>
      </c>
    </row>
    <row r="123" spans="20:22" ht="15.75">
      <c r="T123" s="151">
        <v>129</v>
      </c>
      <c r="U123" s="151">
        <v>120</v>
      </c>
      <c r="V123" s="151" t="s">
        <v>54</v>
      </c>
    </row>
    <row r="124" spans="20:22" ht="15.75">
      <c r="T124" s="151">
        <v>130</v>
      </c>
      <c r="U124" s="151">
        <v>121</v>
      </c>
      <c r="V124" s="151" t="s">
        <v>138</v>
      </c>
    </row>
    <row r="125" spans="20:22" ht="15.75">
      <c r="T125" s="151">
        <v>131</v>
      </c>
      <c r="U125" s="151">
        <v>121</v>
      </c>
      <c r="V125" s="151" t="s">
        <v>138</v>
      </c>
    </row>
    <row r="126" spans="20:22" ht="15.75">
      <c r="T126" s="151">
        <v>132</v>
      </c>
      <c r="U126" s="151">
        <v>122</v>
      </c>
      <c r="V126" s="151" t="s">
        <v>139</v>
      </c>
    </row>
    <row r="127" spans="20:22" ht="15.75">
      <c r="T127" s="151">
        <v>133</v>
      </c>
      <c r="U127" s="151">
        <v>123</v>
      </c>
      <c r="V127" s="151" t="s">
        <v>140</v>
      </c>
    </row>
    <row r="128" spans="20:22" ht="15.75">
      <c r="T128" s="151">
        <v>134</v>
      </c>
      <c r="U128" s="151">
        <v>124</v>
      </c>
      <c r="V128" s="151" t="s">
        <v>55</v>
      </c>
    </row>
    <row r="129" spans="20:22" ht="15.75">
      <c r="T129" s="151">
        <v>135</v>
      </c>
      <c r="U129" s="151">
        <v>125</v>
      </c>
      <c r="V129" s="151" t="s">
        <v>55</v>
      </c>
    </row>
    <row r="130" spans="20:22" ht="15.75">
      <c r="T130" s="151">
        <v>136</v>
      </c>
      <c r="U130" s="151">
        <v>126</v>
      </c>
      <c r="V130" s="151" t="s">
        <v>141</v>
      </c>
    </row>
    <row r="131" spans="20:22" ht="15.75">
      <c r="T131" s="151">
        <v>137</v>
      </c>
      <c r="U131" s="151">
        <v>126</v>
      </c>
      <c r="V131" s="151" t="s">
        <v>141</v>
      </c>
    </row>
    <row r="132" spans="20:22" ht="15.75">
      <c r="T132" s="151">
        <v>138</v>
      </c>
      <c r="U132" s="151">
        <v>127</v>
      </c>
      <c r="V132" s="151" t="s">
        <v>141</v>
      </c>
    </row>
    <row r="133" spans="20:22" ht="15.75">
      <c r="T133" s="151">
        <v>139</v>
      </c>
      <c r="U133" s="151">
        <v>128</v>
      </c>
      <c r="V133" s="151" t="s">
        <v>142</v>
      </c>
    </row>
    <row r="134" spans="20:22" ht="15.75">
      <c r="T134" s="151">
        <v>140</v>
      </c>
      <c r="U134" s="151">
        <v>129</v>
      </c>
      <c r="V134" s="151" t="s">
        <v>142</v>
      </c>
    </row>
    <row r="135" spans="20:22" ht="15.75">
      <c r="T135" s="151">
        <v>141</v>
      </c>
      <c r="U135" s="151">
        <v>130</v>
      </c>
      <c r="V135" s="151" t="s">
        <v>56</v>
      </c>
    </row>
    <row r="136" spans="20:22" ht="15.75">
      <c r="T136" s="151">
        <v>142</v>
      </c>
      <c r="U136" s="151">
        <v>130</v>
      </c>
      <c r="V136" s="151" t="s">
        <v>56</v>
      </c>
    </row>
    <row r="137" spans="20:22" ht="15.75">
      <c r="T137" s="151">
        <v>143</v>
      </c>
      <c r="U137" s="151">
        <v>131</v>
      </c>
      <c r="V137" s="151" t="s">
        <v>56</v>
      </c>
    </row>
    <row r="138" spans="20:22" ht="15.75">
      <c r="T138" s="151">
        <v>144</v>
      </c>
      <c r="U138" s="151">
        <v>132</v>
      </c>
      <c r="V138" s="151" t="s">
        <v>56</v>
      </c>
    </row>
    <row r="139" spans="20:22" ht="15.75">
      <c r="T139" s="151">
        <v>145</v>
      </c>
      <c r="U139" s="151">
        <v>133</v>
      </c>
      <c r="V139" s="151" t="s">
        <v>57</v>
      </c>
    </row>
    <row r="140" spans="20:22" ht="15.75">
      <c r="T140" s="151">
        <v>146</v>
      </c>
      <c r="U140" s="151">
        <v>133</v>
      </c>
      <c r="V140" s="151" t="s">
        <v>57</v>
      </c>
    </row>
    <row r="141" spans="20:22" ht="15.75">
      <c r="T141" s="151">
        <v>147</v>
      </c>
      <c r="U141" s="151">
        <v>134</v>
      </c>
      <c r="V141" s="151" t="s">
        <v>57</v>
      </c>
    </row>
    <row r="142" spans="20:22" ht="15.75">
      <c r="T142" s="151">
        <v>148</v>
      </c>
      <c r="U142" s="151">
        <v>135</v>
      </c>
      <c r="V142" s="151" t="s">
        <v>57</v>
      </c>
    </row>
    <row r="143" spans="20:22" ht="15.75">
      <c r="T143" s="151">
        <v>149</v>
      </c>
      <c r="U143" s="151">
        <v>136</v>
      </c>
      <c r="V143" s="151" t="s">
        <v>57</v>
      </c>
    </row>
    <row r="144" spans="20:22" ht="15.75">
      <c r="T144" s="151">
        <v>150</v>
      </c>
      <c r="U144" s="151">
        <v>136</v>
      </c>
      <c r="V144" s="151" t="s">
        <v>57</v>
      </c>
    </row>
    <row r="145" spans="20:22" ht="15.75">
      <c r="T145" s="151">
        <v>151</v>
      </c>
      <c r="U145" s="151">
        <v>137</v>
      </c>
      <c r="V145" s="151" t="s">
        <v>57</v>
      </c>
    </row>
    <row r="146" spans="20:22" ht="15.75">
      <c r="T146" s="151">
        <v>152</v>
      </c>
      <c r="U146" s="151">
        <v>138</v>
      </c>
      <c r="V146" s="151" t="s">
        <v>57</v>
      </c>
    </row>
    <row r="147" spans="20:22" ht="15.75">
      <c r="T147" s="151">
        <v>153</v>
      </c>
      <c r="U147" s="151">
        <v>139</v>
      </c>
      <c r="V147" s="151" t="s">
        <v>143</v>
      </c>
    </row>
    <row r="148" spans="20:22" ht="15.75">
      <c r="T148" s="151">
        <v>154</v>
      </c>
      <c r="U148" s="151">
        <v>139</v>
      </c>
      <c r="V148" s="151" t="s">
        <v>143</v>
      </c>
    </row>
    <row r="149" spans="20:22" ht="15.75">
      <c r="T149" s="151">
        <v>155</v>
      </c>
      <c r="U149" s="151">
        <v>140</v>
      </c>
      <c r="V149" s="151" t="s">
        <v>58</v>
      </c>
    </row>
    <row r="150" spans="20:22" ht="15.75">
      <c r="T150" s="151">
        <v>156</v>
      </c>
      <c r="U150" s="151">
        <v>141</v>
      </c>
      <c r="V150" s="151" t="s">
        <v>144</v>
      </c>
    </row>
    <row r="151" spans="20:22" ht="15.75">
      <c r="T151" s="151">
        <v>157</v>
      </c>
      <c r="U151" s="151">
        <v>141</v>
      </c>
      <c r="V151" s="151" t="s">
        <v>144</v>
      </c>
    </row>
    <row r="152" spans="20:22" ht="15.75">
      <c r="T152" s="151">
        <v>158</v>
      </c>
      <c r="U152" s="151">
        <v>142</v>
      </c>
      <c r="V152" s="151" t="s">
        <v>144</v>
      </c>
    </row>
    <row r="153" spans="20:22" ht="15.75">
      <c r="T153" s="151">
        <v>159</v>
      </c>
      <c r="U153" s="151">
        <v>142</v>
      </c>
      <c r="V153" s="151" t="s">
        <v>144</v>
      </c>
    </row>
    <row r="154" spans="20:22" ht="15.75">
      <c r="T154" s="151">
        <v>160</v>
      </c>
      <c r="U154" s="151">
        <v>143</v>
      </c>
      <c r="V154" s="151" t="s">
        <v>145</v>
      </c>
    </row>
    <row r="155" spans="20:22" ht="15.75">
      <c r="T155" s="151">
        <v>161</v>
      </c>
      <c r="U155" s="151">
        <v>144</v>
      </c>
      <c r="V155" s="151" t="s">
        <v>145</v>
      </c>
    </row>
    <row r="156" spans="20:22" ht="15.75">
      <c r="T156" s="151">
        <v>162</v>
      </c>
      <c r="U156" s="151">
        <v>145</v>
      </c>
      <c r="V156" s="151" t="s">
        <v>59</v>
      </c>
    </row>
    <row r="157" spans="20:22" ht="15.75">
      <c r="T157" s="151">
        <v>163</v>
      </c>
      <c r="U157" s="151">
        <v>145</v>
      </c>
      <c r="V157" s="151" t="s">
        <v>59</v>
      </c>
    </row>
    <row r="158" spans="20:22" ht="15.75">
      <c r="T158" s="151">
        <v>164</v>
      </c>
      <c r="U158" s="151">
        <v>146</v>
      </c>
      <c r="V158" s="151" t="s">
        <v>59</v>
      </c>
    </row>
    <row r="159" spans="20:22" ht="15.75">
      <c r="T159" s="151">
        <v>165</v>
      </c>
      <c r="U159" s="151">
        <v>147</v>
      </c>
      <c r="V159" s="151" t="s">
        <v>59</v>
      </c>
    </row>
    <row r="160" spans="20:22" ht="15.75">
      <c r="T160" s="151">
        <v>166</v>
      </c>
      <c r="U160" s="151">
        <v>148</v>
      </c>
      <c r="V160" s="151" t="s">
        <v>59</v>
      </c>
    </row>
    <row r="161" spans="20:22" ht="15.75">
      <c r="T161" s="151">
        <v>167</v>
      </c>
      <c r="U161" s="151">
        <v>148</v>
      </c>
      <c r="V161" s="151" t="s">
        <v>59</v>
      </c>
    </row>
    <row r="162" spans="20:22" ht="15.75">
      <c r="T162" s="151">
        <v>168</v>
      </c>
      <c r="U162" s="151">
        <v>149</v>
      </c>
      <c r="V162" s="151" t="s">
        <v>59</v>
      </c>
    </row>
    <row r="163" spans="20:22" ht="15.75">
      <c r="T163" s="151">
        <v>169</v>
      </c>
      <c r="U163" s="151">
        <v>150</v>
      </c>
      <c r="V163" s="151" t="s">
        <v>146</v>
      </c>
    </row>
    <row r="164" spans="20:22" ht="15.75">
      <c r="T164" s="151">
        <v>170</v>
      </c>
      <c r="U164" s="151">
        <v>151</v>
      </c>
      <c r="V164" s="151" t="s">
        <v>146</v>
      </c>
    </row>
    <row r="165" spans="20:22" ht="15.75">
      <c r="T165" s="151">
        <v>171</v>
      </c>
      <c r="U165" s="151">
        <v>151</v>
      </c>
      <c r="V165" s="151" t="s">
        <v>146</v>
      </c>
    </row>
    <row r="166" spans="20:22" ht="15.75">
      <c r="T166" s="151">
        <v>172</v>
      </c>
      <c r="U166" s="151">
        <v>152</v>
      </c>
      <c r="V166" s="151" t="s">
        <v>146</v>
      </c>
    </row>
    <row r="167" spans="20:22" ht="15.75">
      <c r="T167" s="151">
        <v>173</v>
      </c>
      <c r="U167" s="151">
        <v>153</v>
      </c>
      <c r="V167" s="151" t="s">
        <v>146</v>
      </c>
    </row>
    <row r="168" spans="20:22" ht="15.75">
      <c r="T168" s="151">
        <v>174</v>
      </c>
      <c r="U168" s="151">
        <v>154</v>
      </c>
      <c r="V168" s="151" t="s">
        <v>146</v>
      </c>
    </row>
    <row r="169" spans="20:22" ht="15.75">
      <c r="T169" s="151">
        <v>175</v>
      </c>
      <c r="U169" s="151">
        <v>154</v>
      </c>
      <c r="V169" s="151" t="s">
        <v>146</v>
      </c>
    </row>
    <row r="170" spans="20:22" ht="15.75">
      <c r="T170" s="151">
        <v>176</v>
      </c>
      <c r="U170" s="151">
        <v>155</v>
      </c>
      <c r="V170" s="151" t="s">
        <v>146</v>
      </c>
    </row>
    <row r="171" spans="20:22" ht="15.75">
      <c r="T171" s="151">
        <v>177</v>
      </c>
      <c r="U171" s="151">
        <v>156</v>
      </c>
      <c r="V171" s="151" t="s">
        <v>146</v>
      </c>
    </row>
    <row r="172" spans="20:22" ht="15.75">
      <c r="T172" s="151">
        <v>178</v>
      </c>
      <c r="U172" s="151">
        <v>157</v>
      </c>
      <c r="V172" s="151" t="s">
        <v>146</v>
      </c>
    </row>
    <row r="173" spans="20:22" ht="15.75">
      <c r="T173" s="151">
        <v>179</v>
      </c>
      <c r="U173" s="151">
        <v>157</v>
      </c>
      <c r="V173" s="151" t="s">
        <v>146</v>
      </c>
    </row>
    <row r="174" spans="20:22" ht="15.75">
      <c r="T174" s="151">
        <v>180</v>
      </c>
      <c r="U174" s="151">
        <v>158</v>
      </c>
      <c r="V174" s="151" t="s">
        <v>146</v>
      </c>
    </row>
    <row r="175" spans="20:22" ht="15.75">
      <c r="T175" s="151">
        <v>181</v>
      </c>
      <c r="U175" s="151">
        <v>159</v>
      </c>
      <c r="V175" s="151" t="s">
        <v>146</v>
      </c>
    </row>
    <row r="176" spans="20:22" ht="15.75">
      <c r="T176" s="151">
        <v>182</v>
      </c>
      <c r="U176" s="151">
        <v>160</v>
      </c>
      <c r="V176" s="151" t="s">
        <v>146</v>
      </c>
    </row>
    <row r="177" spans="20:22" ht="15.75">
      <c r="T177" s="151">
        <v>183</v>
      </c>
      <c r="U177" s="151">
        <v>160</v>
      </c>
      <c r="V177" s="151" t="s">
        <v>146</v>
      </c>
    </row>
    <row r="178" spans="20:22" ht="15.75">
      <c r="T178" s="151">
        <v>184</v>
      </c>
      <c r="U178" s="151">
        <v>160</v>
      </c>
      <c r="V178" s="151" t="s">
        <v>146</v>
      </c>
    </row>
    <row r="179" spans="20:22" ht="15.75">
      <c r="T179" s="151">
        <v>185</v>
      </c>
      <c r="U179" s="151">
        <v>160</v>
      </c>
      <c r="V179" s="151" t="s">
        <v>146</v>
      </c>
    </row>
    <row r="180" spans="20:22" ht="15.75">
      <c r="T180" s="151">
        <v>186</v>
      </c>
      <c r="U180" s="151">
        <v>160</v>
      </c>
      <c r="V180" s="151" t="s">
        <v>146</v>
      </c>
    </row>
    <row r="181" spans="20:22" ht="15.75">
      <c r="T181" s="151">
        <v>187</v>
      </c>
      <c r="U181" s="151">
        <v>160</v>
      </c>
      <c r="V181" s="151" t="s">
        <v>146</v>
      </c>
    </row>
    <row r="182" spans="20:22" ht="15.75">
      <c r="T182" s="151">
        <v>188</v>
      </c>
      <c r="U182" s="151">
        <v>160</v>
      </c>
      <c r="V182" s="151" t="s">
        <v>146</v>
      </c>
    </row>
    <row r="183" spans="20:22" ht="15.75">
      <c r="T183" s="151">
        <v>189</v>
      </c>
      <c r="U183" s="151">
        <v>160</v>
      </c>
      <c r="V183" s="151" t="s">
        <v>146</v>
      </c>
    </row>
    <row r="184" spans="20:22" ht="15.75">
      <c r="T184" s="151">
        <v>190</v>
      </c>
      <c r="U184" s="151">
        <v>160</v>
      </c>
      <c r="V184" s="151" t="s">
        <v>146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Z641"/>
  <sheetViews>
    <sheetView workbookViewId="0">
      <selection activeCell="P142" sqref="P142"/>
    </sheetView>
  </sheetViews>
  <sheetFormatPr defaultColWidth="8.85546875" defaultRowHeight="15"/>
  <sheetData>
    <row r="1" spans="1:51" ht="26.25">
      <c r="A1" s="90" t="s">
        <v>754</v>
      </c>
      <c r="B1" s="91"/>
      <c r="C1" s="91"/>
      <c r="D1" s="92"/>
      <c r="E1" s="92"/>
      <c r="F1" s="86"/>
      <c r="G1" s="86"/>
      <c r="H1" s="94" t="s">
        <v>755</v>
      </c>
      <c r="I1" s="95"/>
      <c r="J1" s="95"/>
      <c r="K1" s="96"/>
      <c r="L1" s="96"/>
      <c r="M1" s="86"/>
      <c r="N1" s="86"/>
      <c r="O1" s="94" t="s">
        <v>756</v>
      </c>
      <c r="P1" s="95"/>
      <c r="Q1" s="96"/>
      <c r="R1" s="96"/>
      <c r="S1" s="96"/>
      <c r="T1" s="86"/>
      <c r="U1" s="86"/>
      <c r="V1" s="94" t="s">
        <v>757</v>
      </c>
      <c r="W1" s="95"/>
      <c r="X1" s="96"/>
      <c r="Y1" s="96"/>
      <c r="Z1" s="86"/>
      <c r="AA1" s="86"/>
      <c r="AB1" s="86"/>
      <c r="AC1" s="99" t="s">
        <v>758</v>
      </c>
      <c r="AD1" s="100"/>
      <c r="AE1" s="100"/>
      <c r="AF1" s="96"/>
      <c r="AG1" s="86"/>
      <c r="AH1" s="86"/>
      <c r="AI1" s="86"/>
      <c r="AJ1" s="101" t="s">
        <v>759</v>
      </c>
      <c r="AK1" s="102"/>
      <c r="AL1" s="102"/>
      <c r="AM1" s="103"/>
      <c r="AN1" s="103"/>
      <c r="AO1" s="86"/>
      <c r="AP1" s="86"/>
      <c r="AQ1" s="94" t="s">
        <v>760</v>
      </c>
      <c r="AR1" s="95"/>
      <c r="AS1" s="95"/>
      <c r="AT1" s="96"/>
      <c r="AU1" s="96"/>
      <c r="AV1" s="86"/>
      <c r="AW1" s="86"/>
      <c r="AX1" s="86"/>
      <c r="AY1" s="86"/>
    </row>
    <row r="3" spans="1:51" ht="15.75">
      <c r="A3" s="87" t="s">
        <v>80</v>
      </c>
      <c r="B3" s="87" t="s">
        <v>1418</v>
      </c>
      <c r="C3" s="87" t="s">
        <v>76</v>
      </c>
      <c r="D3" s="87" t="s">
        <v>1419</v>
      </c>
      <c r="E3" s="87" t="s">
        <v>83</v>
      </c>
      <c r="F3" s="86"/>
      <c r="G3" s="86"/>
      <c r="H3" s="87" t="s">
        <v>80</v>
      </c>
      <c r="I3" s="87" t="s">
        <v>1418</v>
      </c>
      <c r="J3" s="87" t="s">
        <v>76</v>
      </c>
      <c r="K3" s="87" t="s">
        <v>1419</v>
      </c>
      <c r="L3" s="87" t="s">
        <v>83</v>
      </c>
      <c r="M3" s="86"/>
      <c r="N3" s="86"/>
      <c r="O3" s="87" t="s">
        <v>80</v>
      </c>
      <c r="P3" s="87" t="s">
        <v>1418</v>
      </c>
      <c r="Q3" s="87" t="s">
        <v>76</v>
      </c>
      <c r="R3" s="87" t="s">
        <v>1419</v>
      </c>
      <c r="S3" s="87" t="s">
        <v>83</v>
      </c>
      <c r="T3" s="86"/>
      <c r="U3" s="86"/>
      <c r="V3" s="87" t="s">
        <v>80</v>
      </c>
      <c r="W3" s="87" t="s">
        <v>1418</v>
      </c>
      <c r="X3" s="87" t="s">
        <v>76</v>
      </c>
      <c r="Y3" s="87" t="s">
        <v>1419</v>
      </c>
      <c r="Z3" s="87" t="s">
        <v>83</v>
      </c>
      <c r="AA3" s="86"/>
      <c r="AB3" s="86"/>
      <c r="AC3" s="87" t="s">
        <v>80</v>
      </c>
      <c r="AD3" s="87" t="s">
        <v>1418</v>
      </c>
      <c r="AE3" s="87" t="s">
        <v>76</v>
      </c>
      <c r="AF3" s="87" t="s">
        <v>1419</v>
      </c>
      <c r="AG3" s="87" t="s">
        <v>83</v>
      </c>
      <c r="AH3" s="86"/>
      <c r="AI3" s="86"/>
      <c r="AJ3" s="87" t="s">
        <v>80</v>
      </c>
      <c r="AK3" s="87" t="s">
        <v>1418</v>
      </c>
      <c r="AL3" s="87" t="s">
        <v>76</v>
      </c>
      <c r="AM3" s="87" t="s">
        <v>1419</v>
      </c>
      <c r="AN3" s="87" t="s">
        <v>83</v>
      </c>
      <c r="AO3" s="86"/>
      <c r="AP3" s="86"/>
      <c r="AQ3" s="87" t="s">
        <v>80</v>
      </c>
      <c r="AR3" s="87" t="s">
        <v>1418</v>
      </c>
      <c r="AS3" s="87" t="s">
        <v>76</v>
      </c>
      <c r="AT3" s="87" t="s">
        <v>1419</v>
      </c>
      <c r="AU3" s="87" t="s">
        <v>83</v>
      </c>
      <c r="AV3" s="86"/>
      <c r="AW3" s="86"/>
      <c r="AX3" s="86"/>
      <c r="AY3" s="86"/>
    </row>
    <row r="4" spans="1:51" ht="15.75">
      <c r="A4" s="86"/>
      <c r="B4" s="88"/>
      <c r="C4" s="86"/>
      <c r="D4" s="86"/>
      <c r="E4" s="86"/>
      <c r="F4" s="86"/>
      <c r="G4" s="86"/>
      <c r="H4" s="86"/>
      <c r="I4" s="86"/>
      <c r="J4" s="86"/>
      <c r="K4" s="86"/>
      <c r="L4" s="86"/>
      <c r="M4" s="86"/>
      <c r="N4" s="86"/>
      <c r="O4" s="86"/>
      <c r="P4" s="89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86"/>
      <c r="AY4" s="86"/>
    </row>
    <row r="5" spans="1:51" ht="15.75">
      <c r="A5" s="87" t="s">
        <v>770</v>
      </c>
      <c r="B5" s="88">
        <v>0</v>
      </c>
      <c r="C5" s="86" t="s">
        <v>771</v>
      </c>
      <c r="D5" s="86">
        <v>1</v>
      </c>
      <c r="E5" s="86" t="s">
        <v>41</v>
      </c>
      <c r="F5" s="86"/>
      <c r="G5" s="86"/>
      <c r="H5" s="87" t="s">
        <v>770</v>
      </c>
      <c r="I5" s="86">
        <v>0</v>
      </c>
      <c r="J5" s="86" t="s">
        <v>771</v>
      </c>
      <c r="K5" s="86">
        <v>1</v>
      </c>
      <c r="L5" s="89" t="s">
        <v>41</v>
      </c>
      <c r="M5" s="86"/>
      <c r="N5" s="86"/>
      <c r="O5" s="87" t="s">
        <v>770</v>
      </c>
      <c r="P5" s="86">
        <v>12</v>
      </c>
      <c r="Q5" s="86" t="s">
        <v>784</v>
      </c>
      <c r="R5" s="86">
        <v>1</v>
      </c>
      <c r="S5" s="89" t="s">
        <v>41</v>
      </c>
      <c r="T5" s="86"/>
      <c r="U5" s="86"/>
      <c r="V5" s="87" t="s">
        <v>770</v>
      </c>
      <c r="W5" s="86">
        <v>0</v>
      </c>
      <c r="X5" s="86" t="s">
        <v>771</v>
      </c>
      <c r="Y5" s="86">
        <v>3</v>
      </c>
      <c r="Z5" s="86" t="s">
        <v>43</v>
      </c>
      <c r="AA5" s="86"/>
      <c r="AB5" s="86"/>
      <c r="AC5" s="87" t="s">
        <v>770</v>
      </c>
      <c r="AD5" s="88">
        <v>0</v>
      </c>
      <c r="AE5" s="86" t="s">
        <v>771</v>
      </c>
      <c r="AF5" s="86">
        <v>1</v>
      </c>
      <c r="AG5" s="89" t="s">
        <v>41</v>
      </c>
      <c r="AH5" s="86"/>
      <c r="AI5" s="88"/>
      <c r="AJ5" s="87" t="s">
        <v>770</v>
      </c>
      <c r="AK5" s="88">
        <v>0</v>
      </c>
      <c r="AL5" s="86" t="s">
        <v>771</v>
      </c>
      <c r="AM5" s="89">
        <v>1</v>
      </c>
      <c r="AN5" s="89" t="s">
        <v>41</v>
      </c>
      <c r="AO5" s="86"/>
      <c r="AP5" s="86"/>
      <c r="AQ5" s="87" t="s">
        <v>770</v>
      </c>
      <c r="AR5" s="88">
        <v>0</v>
      </c>
      <c r="AS5" s="86" t="s">
        <v>771</v>
      </c>
      <c r="AT5" s="86">
        <v>1</v>
      </c>
      <c r="AU5" s="89" t="s">
        <v>41</v>
      </c>
      <c r="AV5" s="86"/>
      <c r="AW5" s="88"/>
      <c r="AX5" s="86"/>
      <c r="AY5" s="89"/>
    </row>
    <row r="6" spans="1:51" ht="15.75">
      <c r="A6" s="87" t="s">
        <v>770</v>
      </c>
      <c r="B6" s="88">
        <v>1</v>
      </c>
      <c r="C6" s="86" t="s">
        <v>773</v>
      </c>
      <c r="D6" s="86">
        <v>1</v>
      </c>
      <c r="E6" s="86" t="s">
        <v>41</v>
      </c>
      <c r="F6" s="86"/>
      <c r="G6" s="86"/>
      <c r="H6" s="87" t="s">
        <v>770</v>
      </c>
      <c r="I6" s="86">
        <v>0</v>
      </c>
      <c r="J6" s="86" t="s">
        <v>771</v>
      </c>
      <c r="K6" s="86">
        <v>1</v>
      </c>
      <c r="L6" s="89" t="s">
        <v>41</v>
      </c>
      <c r="M6" s="86"/>
      <c r="N6" s="86"/>
      <c r="O6" s="87" t="s">
        <v>770</v>
      </c>
      <c r="P6" s="86">
        <v>11</v>
      </c>
      <c r="Q6" s="86" t="s">
        <v>783</v>
      </c>
      <c r="R6" s="86">
        <v>1</v>
      </c>
      <c r="S6" s="89" t="s">
        <v>41</v>
      </c>
      <c r="T6" s="86"/>
      <c r="U6" s="86"/>
      <c r="V6" s="87" t="s">
        <v>770</v>
      </c>
      <c r="W6" s="86">
        <v>1</v>
      </c>
      <c r="X6" s="86" t="s">
        <v>773</v>
      </c>
      <c r="Y6" s="86">
        <v>3</v>
      </c>
      <c r="Z6" s="86" t="s">
        <v>43</v>
      </c>
      <c r="AA6" s="86"/>
      <c r="AB6" s="86"/>
      <c r="AC6" s="87" t="s">
        <v>770</v>
      </c>
      <c r="AD6" s="88">
        <v>1</v>
      </c>
      <c r="AE6" s="86" t="s">
        <v>773</v>
      </c>
      <c r="AF6" s="86">
        <v>1</v>
      </c>
      <c r="AG6" s="89" t="s">
        <v>41</v>
      </c>
      <c r="AH6" s="86"/>
      <c r="AI6" s="88"/>
      <c r="AJ6" s="87" t="s">
        <v>770</v>
      </c>
      <c r="AK6" s="88">
        <v>1</v>
      </c>
      <c r="AL6" s="86" t="s">
        <v>773</v>
      </c>
      <c r="AM6" s="89">
        <v>1</v>
      </c>
      <c r="AN6" s="89" t="s">
        <v>41</v>
      </c>
      <c r="AO6" s="86"/>
      <c r="AP6" s="86"/>
      <c r="AQ6" s="87" t="s">
        <v>770</v>
      </c>
      <c r="AR6" s="88">
        <v>1</v>
      </c>
      <c r="AS6" s="86" t="s">
        <v>773</v>
      </c>
      <c r="AT6" s="86">
        <v>1</v>
      </c>
      <c r="AU6" s="89" t="s">
        <v>41</v>
      </c>
      <c r="AV6" s="86"/>
      <c r="AW6" s="88"/>
      <c r="AX6" s="86"/>
      <c r="AY6" s="89"/>
    </row>
    <row r="7" spans="1:51" ht="15.75">
      <c r="A7" s="87" t="s">
        <v>770</v>
      </c>
      <c r="B7" s="88">
        <v>2</v>
      </c>
      <c r="C7" s="86" t="s">
        <v>774</v>
      </c>
      <c r="D7" s="86">
        <v>1</v>
      </c>
      <c r="E7" s="86" t="s">
        <v>41</v>
      </c>
      <c r="F7" s="86"/>
      <c r="G7" s="86"/>
      <c r="H7" s="87" t="s">
        <v>770</v>
      </c>
      <c r="I7" s="86">
        <v>0</v>
      </c>
      <c r="J7" s="86" t="s">
        <v>771</v>
      </c>
      <c r="K7" s="86">
        <v>1</v>
      </c>
      <c r="L7" s="89" t="s">
        <v>41</v>
      </c>
      <c r="M7" s="86"/>
      <c r="N7" s="86"/>
      <c r="O7" s="87" t="s">
        <v>770</v>
      </c>
      <c r="P7" s="86">
        <v>10</v>
      </c>
      <c r="Q7" s="86" t="s">
        <v>782</v>
      </c>
      <c r="R7" s="86">
        <v>1</v>
      </c>
      <c r="S7" s="89" t="s">
        <v>41</v>
      </c>
      <c r="T7" s="86"/>
      <c r="U7" s="86"/>
      <c r="V7" s="87" t="s">
        <v>770</v>
      </c>
      <c r="W7" s="86">
        <v>2</v>
      </c>
      <c r="X7" s="86" t="s">
        <v>774</v>
      </c>
      <c r="Y7" s="86">
        <v>4</v>
      </c>
      <c r="Z7" s="86" t="s">
        <v>44</v>
      </c>
      <c r="AA7" s="86"/>
      <c r="AB7" s="86"/>
      <c r="AC7" s="87" t="s">
        <v>770</v>
      </c>
      <c r="AD7" s="88">
        <v>2</v>
      </c>
      <c r="AE7" s="86" t="s">
        <v>774</v>
      </c>
      <c r="AF7" s="86">
        <v>1</v>
      </c>
      <c r="AG7" s="89" t="s">
        <v>41</v>
      </c>
      <c r="AH7" s="86"/>
      <c r="AI7" s="88"/>
      <c r="AJ7" s="87" t="s">
        <v>770</v>
      </c>
      <c r="AK7" s="88">
        <v>2</v>
      </c>
      <c r="AL7" s="86" t="s">
        <v>774</v>
      </c>
      <c r="AM7" s="89">
        <v>1</v>
      </c>
      <c r="AN7" s="89" t="s">
        <v>41</v>
      </c>
      <c r="AO7" s="86"/>
      <c r="AP7" s="86"/>
      <c r="AQ7" s="87" t="s">
        <v>770</v>
      </c>
      <c r="AR7" s="88">
        <v>2</v>
      </c>
      <c r="AS7" s="86" t="s">
        <v>774</v>
      </c>
      <c r="AT7" s="86">
        <v>2</v>
      </c>
      <c r="AU7" s="86" t="s">
        <v>42</v>
      </c>
      <c r="AV7" s="86"/>
      <c r="AW7" s="88"/>
      <c r="AX7" s="86"/>
      <c r="AY7" s="86"/>
    </row>
    <row r="8" spans="1:51" ht="15.75">
      <c r="A8" s="87" t="s">
        <v>770</v>
      </c>
      <c r="B8" s="88">
        <v>3</v>
      </c>
      <c r="C8" s="86" t="s">
        <v>775</v>
      </c>
      <c r="D8" s="86">
        <v>1</v>
      </c>
      <c r="E8" s="86" t="s">
        <v>41</v>
      </c>
      <c r="F8" s="86"/>
      <c r="G8" s="86"/>
      <c r="H8" s="87" t="s">
        <v>770</v>
      </c>
      <c r="I8" s="86">
        <v>0</v>
      </c>
      <c r="J8" s="86" t="s">
        <v>771</v>
      </c>
      <c r="K8" s="86">
        <v>1</v>
      </c>
      <c r="L8" s="89" t="s">
        <v>41</v>
      </c>
      <c r="M8" s="86"/>
      <c r="N8" s="86"/>
      <c r="O8" s="87" t="s">
        <v>770</v>
      </c>
      <c r="P8" s="86">
        <v>9</v>
      </c>
      <c r="Q8" s="86" t="s">
        <v>781</v>
      </c>
      <c r="R8" s="86">
        <v>1</v>
      </c>
      <c r="S8" s="89" t="s">
        <v>41</v>
      </c>
      <c r="T8" s="86"/>
      <c r="U8" s="86"/>
      <c r="V8" s="87" t="s">
        <v>770</v>
      </c>
      <c r="W8" s="86">
        <v>3</v>
      </c>
      <c r="X8" s="86" t="s">
        <v>775</v>
      </c>
      <c r="Y8" s="86">
        <v>4</v>
      </c>
      <c r="Z8" s="86" t="s">
        <v>44</v>
      </c>
      <c r="AA8" s="86"/>
      <c r="AB8" s="86"/>
      <c r="AC8" s="87" t="s">
        <v>770</v>
      </c>
      <c r="AD8" s="88">
        <v>3</v>
      </c>
      <c r="AE8" s="86" t="s">
        <v>775</v>
      </c>
      <c r="AF8" s="86">
        <v>1</v>
      </c>
      <c r="AG8" s="89" t="s">
        <v>41</v>
      </c>
      <c r="AH8" s="86"/>
      <c r="AI8" s="88"/>
      <c r="AJ8" s="87" t="s">
        <v>770</v>
      </c>
      <c r="AK8" s="88">
        <v>3</v>
      </c>
      <c r="AL8" s="86" t="s">
        <v>775</v>
      </c>
      <c r="AM8" s="89">
        <v>3</v>
      </c>
      <c r="AN8" s="86" t="s">
        <v>43</v>
      </c>
      <c r="AO8" s="86"/>
      <c r="AP8" s="86"/>
      <c r="AQ8" s="87" t="s">
        <v>770</v>
      </c>
      <c r="AR8" s="88">
        <v>3</v>
      </c>
      <c r="AS8" s="86" t="s">
        <v>775</v>
      </c>
      <c r="AT8" s="86">
        <v>3</v>
      </c>
      <c r="AU8" s="86" t="s">
        <v>43</v>
      </c>
      <c r="AV8" s="86"/>
      <c r="AW8" s="88"/>
      <c r="AX8" s="86"/>
      <c r="AY8" s="86"/>
    </row>
    <row r="9" spans="1:51" ht="15.75">
      <c r="A9" s="87" t="s">
        <v>770</v>
      </c>
      <c r="B9" s="88">
        <v>4</v>
      </c>
      <c r="C9" s="86" t="s">
        <v>776</v>
      </c>
      <c r="D9" s="86">
        <v>1</v>
      </c>
      <c r="E9" s="86" t="s">
        <v>41</v>
      </c>
      <c r="F9" s="86"/>
      <c r="G9" s="86"/>
      <c r="H9" s="87" t="s">
        <v>770</v>
      </c>
      <c r="I9" s="86">
        <v>0</v>
      </c>
      <c r="J9" s="86" t="s">
        <v>771</v>
      </c>
      <c r="K9" s="86">
        <v>1</v>
      </c>
      <c r="L9" s="89" t="s">
        <v>41</v>
      </c>
      <c r="M9" s="86"/>
      <c r="N9" s="86"/>
      <c r="O9" s="87" t="s">
        <v>770</v>
      </c>
      <c r="P9" s="86">
        <v>8</v>
      </c>
      <c r="Q9" s="86" t="s">
        <v>780</v>
      </c>
      <c r="R9" s="86">
        <v>1</v>
      </c>
      <c r="S9" s="89" t="s">
        <v>41</v>
      </c>
      <c r="T9" s="86"/>
      <c r="U9" s="86"/>
      <c r="V9" s="87" t="s">
        <v>770</v>
      </c>
      <c r="W9" s="86">
        <v>4</v>
      </c>
      <c r="X9" s="86" t="s">
        <v>776</v>
      </c>
      <c r="Y9" s="86">
        <v>5</v>
      </c>
      <c r="Z9" s="86" t="s">
        <v>45</v>
      </c>
      <c r="AA9" s="86"/>
      <c r="AB9" s="86"/>
      <c r="AC9" s="87" t="s">
        <v>770</v>
      </c>
      <c r="AD9" s="88">
        <v>4</v>
      </c>
      <c r="AE9" s="86" t="s">
        <v>776</v>
      </c>
      <c r="AF9" s="86">
        <v>1</v>
      </c>
      <c r="AG9" s="89" t="s">
        <v>41</v>
      </c>
      <c r="AH9" s="86"/>
      <c r="AI9" s="88"/>
      <c r="AJ9" s="87" t="s">
        <v>770</v>
      </c>
      <c r="AK9" s="88">
        <v>4</v>
      </c>
      <c r="AL9" s="86" t="s">
        <v>776</v>
      </c>
      <c r="AM9" s="89">
        <v>3</v>
      </c>
      <c r="AN9" s="86" t="s">
        <v>43</v>
      </c>
      <c r="AO9" s="86"/>
      <c r="AP9" s="86"/>
      <c r="AQ9" s="87" t="s">
        <v>770</v>
      </c>
      <c r="AR9" s="88">
        <v>4</v>
      </c>
      <c r="AS9" s="86" t="s">
        <v>776</v>
      </c>
      <c r="AT9" s="86">
        <v>4</v>
      </c>
      <c r="AU9" s="86" t="s">
        <v>44</v>
      </c>
      <c r="AV9" s="86"/>
      <c r="AW9" s="88"/>
      <c r="AX9" s="86"/>
      <c r="AY9" s="86"/>
    </row>
    <row r="10" spans="1:51" ht="15.75">
      <c r="A10" s="87" t="s">
        <v>770</v>
      </c>
      <c r="B10" s="88">
        <v>5</v>
      </c>
      <c r="C10" s="86" t="s">
        <v>777</v>
      </c>
      <c r="D10" s="86">
        <v>1</v>
      </c>
      <c r="E10" s="86" t="s">
        <v>41</v>
      </c>
      <c r="F10" s="86"/>
      <c r="G10" s="86"/>
      <c r="H10" s="87" t="s">
        <v>770</v>
      </c>
      <c r="I10" s="86">
        <v>0</v>
      </c>
      <c r="J10" s="86" t="s">
        <v>771</v>
      </c>
      <c r="K10" s="86">
        <v>1</v>
      </c>
      <c r="L10" s="89" t="s">
        <v>41</v>
      </c>
      <c r="M10" s="86"/>
      <c r="N10" s="86"/>
      <c r="O10" s="87" t="s">
        <v>770</v>
      </c>
      <c r="P10" s="86">
        <v>7</v>
      </c>
      <c r="Q10" s="86" t="s">
        <v>779</v>
      </c>
      <c r="R10" s="86">
        <v>1</v>
      </c>
      <c r="S10" s="89" t="s">
        <v>41</v>
      </c>
      <c r="T10" s="86"/>
      <c r="U10" s="86"/>
      <c r="V10" s="87" t="s">
        <v>770</v>
      </c>
      <c r="W10" s="86">
        <v>5</v>
      </c>
      <c r="X10" s="86" t="s">
        <v>777</v>
      </c>
      <c r="Y10" s="86">
        <v>7</v>
      </c>
      <c r="Z10" s="86" t="s">
        <v>47</v>
      </c>
      <c r="AA10" s="86"/>
      <c r="AB10" s="86"/>
      <c r="AC10" s="87" t="s">
        <v>770</v>
      </c>
      <c r="AD10" s="88">
        <v>5</v>
      </c>
      <c r="AE10" s="86" t="s">
        <v>777</v>
      </c>
      <c r="AF10" s="86">
        <v>1</v>
      </c>
      <c r="AG10" s="89" t="s">
        <v>41</v>
      </c>
      <c r="AH10" s="86"/>
      <c r="AI10" s="88"/>
      <c r="AJ10" s="87" t="s">
        <v>770</v>
      </c>
      <c r="AK10" s="88">
        <v>5</v>
      </c>
      <c r="AL10" s="86" t="s">
        <v>777</v>
      </c>
      <c r="AM10" s="89">
        <v>4</v>
      </c>
      <c r="AN10" s="86" t="s">
        <v>44</v>
      </c>
      <c r="AO10" s="86"/>
      <c r="AP10" s="86"/>
      <c r="AQ10" s="87" t="s">
        <v>770</v>
      </c>
      <c r="AR10" s="88">
        <v>5</v>
      </c>
      <c r="AS10" s="86" t="s">
        <v>777</v>
      </c>
      <c r="AT10" s="86">
        <v>5</v>
      </c>
      <c r="AU10" s="86" t="s">
        <v>45</v>
      </c>
      <c r="AV10" s="86"/>
      <c r="AW10" s="88"/>
      <c r="AX10" s="86"/>
      <c r="AY10" s="86"/>
    </row>
    <row r="11" spans="1:51" ht="15.75">
      <c r="A11" s="87" t="s">
        <v>770</v>
      </c>
      <c r="B11" s="88">
        <v>6</v>
      </c>
      <c r="C11" s="86" t="s">
        <v>778</v>
      </c>
      <c r="D11" s="86">
        <v>1</v>
      </c>
      <c r="E11" s="86" t="s">
        <v>41</v>
      </c>
      <c r="F11" s="86"/>
      <c r="G11" s="86"/>
      <c r="H11" s="87" t="s">
        <v>770</v>
      </c>
      <c r="I11" s="86">
        <v>0</v>
      </c>
      <c r="J11" s="86" t="s">
        <v>771</v>
      </c>
      <c r="K11" s="86">
        <v>1</v>
      </c>
      <c r="L11" s="89" t="s">
        <v>41</v>
      </c>
      <c r="M11" s="86"/>
      <c r="N11" s="86"/>
      <c r="O11" s="87" t="s">
        <v>770</v>
      </c>
      <c r="P11" s="86">
        <v>6</v>
      </c>
      <c r="Q11" s="86" t="s">
        <v>778</v>
      </c>
      <c r="R11" s="86">
        <v>2</v>
      </c>
      <c r="S11" s="86" t="s">
        <v>42</v>
      </c>
      <c r="T11" s="86"/>
      <c r="U11" s="86"/>
      <c r="V11" s="87" t="s">
        <v>770</v>
      </c>
      <c r="W11" s="86">
        <v>6</v>
      </c>
      <c r="X11" s="86" t="s">
        <v>778</v>
      </c>
      <c r="Y11" s="86">
        <v>8</v>
      </c>
      <c r="Z11" s="86" t="s">
        <v>48</v>
      </c>
      <c r="AA11" s="86"/>
      <c r="AB11" s="86"/>
      <c r="AC11" s="87" t="s">
        <v>770</v>
      </c>
      <c r="AD11" s="88">
        <v>6</v>
      </c>
      <c r="AE11" s="86" t="s">
        <v>778</v>
      </c>
      <c r="AF11" s="86">
        <v>1</v>
      </c>
      <c r="AG11" s="89" t="s">
        <v>41</v>
      </c>
      <c r="AH11" s="86"/>
      <c r="AI11" s="88"/>
      <c r="AJ11" s="87" t="s">
        <v>770</v>
      </c>
      <c r="AK11" s="88">
        <v>6</v>
      </c>
      <c r="AL11" s="86" t="s">
        <v>778</v>
      </c>
      <c r="AM11" s="89">
        <v>5</v>
      </c>
      <c r="AN11" s="86" t="s">
        <v>45</v>
      </c>
      <c r="AO11" s="86"/>
      <c r="AP11" s="86"/>
      <c r="AQ11" s="87" t="s">
        <v>770</v>
      </c>
      <c r="AR11" s="88">
        <v>6</v>
      </c>
      <c r="AS11" s="86" t="s">
        <v>778</v>
      </c>
      <c r="AT11" s="86">
        <v>7</v>
      </c>
      <c r="AU11" s="86" t="s">
        <v>47</v>
      </c>
      <c r="AV11" s="86"/>
      <c r="AW11" s="88"/>
      <c r="AX11" s="86"/>
      <c r="AY11" s="86"/>
    </row>
    <row r="12" spans="1:51" ht="15.75">
      <c r="A12" s="87" t="s">
        <v>770</v>
      </c>
      <c r="B12" s="88">
        <v>7</v>
      </c>
      <c r="C12" s="86" t="s">
        <v>779</v>
      </c>
      <c r="D12" s="86">
        <v>1</v>
      </c>
      <c r="E12" s="86" t="s">
        <v>41</v>
      </c>
      <c r="F12" s="86"/>
      <c r="G12" s="86"/>
      <c r="H12" s="87" t="s">
        <v>770</v>
      </c>
      <c r="I12" s="86">
        <v>0</v>
      </c>
      <c r="J12" s="86" t="s">
        <v>771</v>
      </c>
      <c r="K12" s="86">
        <v>1</v>
      </c>
      <c r="L12" s="89" t="s">
        <v>41</v>
      </c>
      <c r="M12" s="86"/>
      <c r="N12" s="86"/>
      <c r="O12" s="87" t="s">
        <v>770</v>
      </c>
      <c r="P12" s="86">
        <v>5</v>
      </c>
      <c r="Q12" s="86" t="s">
        <v>777</v>
      </c>
      <c r="R12" s="86">
        <v>3</v>
      </c>
      <c r="S12" s="86" t="s">
        <v>43</v>
      </c>
      <c r="T12" s="86"/>
      <c r="U12" s="86"/>
      <c r="V12" s="87" t="s">
        <v>770</v>
      </c>
      <c r="W12" s="86">
        <v>7</v>
      </c>
      <c r="X12" s="86" t="s">
        <v>779</v>
      </c>
      <c r="Y12" s="86">
        <v>9</v>
      </c>
      <c r="Z12" s="86" t="s">
        <v>49</v>
      </c>
      <c r="AA12" s="86"/>
      <c r="AB12" s="86"/>
      <c r="AC12" s="87" t="s">
        <v>770</v>
      </c>
      <c r="AD12" s="88">
        <v>7</v>
      </c>
      <c r="AE12" s="86" t="s">
        <v>779</v>
      </c>
      <c r="AF12" s="86">
        <v>1</v>
      </c>
      <c r="AG12" s="89" t="s">
        <v>41</v>
      </c>
      <c r="AH12" s="86"/>
      <c r="AI12" s="88"/>
      <c r="AJ12" s="87" t="s">
        <v>770</v>
      </c>
      <c r="AK12" s="88">
        <v>7</v>
      </c>
      <c r="AL12" s="86" t="s">
        <v>779</v>
      </c>
      <c r="AM12" s="89">
        <v>7</v>
      </c>
      <c r="AN12" s="86" t="s">
        <v>47</v>
      </c>
      <c r="AO12" s="86"/>
      <c r="AP12" s="86"/>
      <c r="AQ12" s="87" t="s">
        <v>770</v>
      </c>
      <c r="AR12" s="88">
        <v>7</v>
      </c>
      <c r="AS12" s="86" t="s">
        <v>779</v>
      </c>
      <c r="AT12" s="86">
        <v>9</v>
      </c>
      <c r="AU12" s="86" t="s">
        <v>49</v>
      </c>
      <c r="AV12" s="86"/>
      <c r="AW12" s="88"/>
      <c r="AX12" s="86"/>
      <c r="AY12" s="86"/>
    </row>
    <row r="13" spans="1:51" ht="15.75">
      <c r="A13" s="87" t="s">
        <v>770</v>
      </c>
      <c r="B13" s="88">
        <v>8</v>
      </c>
      <c r="C13" s="86" t="s">
        <v>780</v>
      </c>
      <c r="D13" s="86">
        <v>1</v>
      </c>
      <c r="E13" s="86" t="s">
        <v>41</v>
      </c>
      <c r="F13" s="86"/>
      <c r="G13" s="86"/>
      <c r="H13" s="87" t="s">
        <v>770</v>
      </c>
      <c r="I13" s="86">
        <v>0</v>
      </c>
      <c r="J13" s="86" t="s">
        <v>771</v>
      </c>
      <c r="K13" s="86">
        <v>1</v>
      </c>
      <c r="L13" s="89" t="s">
        <v>41</v>
      </c>
      <c r="M13" s="86"/>
      <c r="N13" s="86"/>
      <c r="O13" s="87" t="s">
        <v>770</v>
      </c>
      <c r="P13" s="86">
        <v>4</v>
      </c>
      <c r="Q13" s="86" t="s">
        <v>776</v>
      </c>
      <c r="R13" s="86">
        <v>4</v>
      </c>
      <c r="S13" s="86" t="s">
        <v>44</v>
      </c>
      <c r="T13" s="86"/>
      <c r="U13" s="86"/>
      <c r="V13" s="87" t="s">
        <v>770</v>
      </c>
      <c r="W13" s="86">
        <v>8</v>
      </c>
      <c r="X13" s="86" t="s">
        <v>780</v>
      </c>
      <c r="Y13" s="86">
        <v>10</v>
      </c>
      <c r="Z13" s="86" t="s">
        <v>50</v>
      </c>
      <c r="AA13" s="86"/>
      <c r="AB13" s="86"/>
      <c r="AC13" s="87" t="s">
        <v>770</v>
      </c>
      <c r="AD13" s="88">
        <v>8</v>
      </c>
      <c r="AE13" s="86" t="s">
        <v>780</v>
      </c>
      <c r="AF13" s="86">
        <v>1</v>
      </c>
      <c r="AG13" s="89" t="s">
        <v>41</v>
      </c>
      <c r="AH13" s="86"/>
      <c r="AI13" s="88"/>
      <c r="AJ13" s="87" t="s">
        <v>770</v>
      </c>
      <c r="AK13" s="88">
        <v>8</v>
      </c>
      <c r="AL13" s="86" t="s">
        <v>780</v>
      </c>
      <c r="AM13" s="89">
        <v>9</v>
      </c>
      <c r="AN13" s="86" t="s">
        <v>49</v>
      </c>
      <c r="AO13" s="86"/>
      <c r="AP13" s="86"/>
      <c r="AQ13" s="87" t="s">
        <v>770</v>
      </c>
      <c r="AR13" s="88">
        <v>8</v>
      </c>
      <c r="AS13" s="86" t="s">
        <v>780</v>
      </c>
      <c r="AT13" s="86">
        <v>11</v>
      </c>
      <c r="AU13" s="86" t="s">
        <v>51</v>
      </c>
      <c r="AV13" s="86"/>
      <c r="AW13" s="88"/>
      <c r="AX13" s="86"/>
      <c r="AY13" s="86"/>
    </row>
    <row r="14" spans="1:51" ht="15.75">
      <c r="A14" s="87" t="s">
        <v>770</v>
      </c>
      <c r="B14" s="88">
        <v>9</v>
      </c>
      <c r="C14" s="86" t="s">
        <v>781</v>
      </c>
      <c r="D14" s="86">
        <v>1</v>
      </c>
      <c r="E14" s="86" t="s">
        <v>41</v>
      </c>
      <c r="F14" s="86"/>
      <c r="G14" s="86"/>
      <c r="H14" s="87" t="s">
        <v>770</v>
      </c>
      <c r="I14" s="86">
        <v>0</v>
      </c>
      <c r="J14" s="86" t="s">
        <v>771</v>
      </c>
      <c r="K14" s="86">
        <v>1</v>
      </c>
      <c r="L14" s="89" t="s">
        <v>41</v>
      </c>
      <c r="M14" s="86"/>
      <c r="N14" s="86"/>
      <c r="O14" s="87" t="s">
        <v>770</v>
      </c>
      <c r="P14" s="86">
        <v>3</v>
      </c>
      <c r="Q14" s="86" t="s">
        <v>775</v>
      </c>
      <c r="R14" s="86">
        <v>5</v>
      </c>
      <c r="S14" s="86" t="s">
        <v>45</v>
      </c>
      <c r="T14" s="86"/>
      <c r="U14" s="86"/>
      <c r="V14" s="87" t="s">
        <v>770</v>
      </c>
      <c r="W14" s="86">
        <v>9</v>
      </c>
      <c r="X14" s="86" t="s">
        <v>781</v>
      </c>
      <c r="Y14" s="86">
        <v>11</v>
      </c>
      <c r="Z14" s="86" t="s">
        <v>51</v>
      </c>
      <c r="AA14" s="86"/>
      <c r="AB14" s="86"/>
      <c r="AC14" s="87" t="s">
        <v>770</v>
      </c>
      <c r="AD14" s="88">
        <v>9</v>
      </c>
      <c r="AE14" s="86" t="s">
        <v>781</v>
      </c>
      <c r="AF14" s="86">
        <v>1</v>
      </c>
      <c r="AG14" s="89" t="s">
        <v>41</v>
      </c>
      <c r="AH14" s="86"/>
      <c r="AI14" s="88"/>
      <c r="AJ14" s="87" t="s">
        <v>770</v>
      </c>
      <c r="AK14" s="88">
        <v>9</v>
      </c>
      <c r="AL14" s="86" t="s">
        <v>781</v>
      </c>
      <c r="AM14" s="89">
        <v>10</v>
      </c>
      <c r="AN14" s="86" t="s">
        <v>50</v>
      </c>
      <c r="AO14" s="86"/>
      <c r="AP14" s="86"/>
      <c r="AQ14" s="87" t="s">
        <v>770</v>
      </c>
      <c r="AR14" s="88">
        <v>9</v>
      </c>
      <c r="AS14" s="86" t="s">
        <v>781</v>
      </c>
      <c r="AT14" s="86">
        <v>12</v>
      </c>
      <c r="AU14" s="86" t="s">
        <v>52</v>
      </c>
      <c r="AV14" s="86"/>
      <c r="AW14" s="88"/>
      <c r="AX14" s="86"/>
      <c r="AY14" s="86"/>
    </row>
    <row r="15" spans="1:51" ht="15.75">
      <c r="A15" s="87" t="s">
        <v>770</v>
      </c>
      <c r="B15" s="88">
        <v>10</v>
      </c>
      <c r="C15" s="86" t="s">
        <v>782</v>
      </c>
      <c r="D15" s="86">
        <v>1</v>
      </c>
      <c r="E15" s="86" t="s">
        <v>41</v>
      </c>
      <c r="F15" s="86"/>
      <c r="G15" s="86"/>
      <c r="H15" s="87" t="s">
        <v>770</v>
      </c>
      <c r="I15" s="86">
        <v>0</v>
      </c>
      <c r="J15" s="86" t="s">
        <v>771</v>
      </c>
      <c r="K15" s="86">
        <v>1</v>
      </c>
      <c r="L15" s="89" t="s">
        <v>41</v>
      </c>
      <c r="M15" s="86"/>
      <c r="N15" s="86"/>
      <c r="O15" s="87" t="s">
        <v>770</v>
      </c>
      <c r="P15" s="86">
        <v>2</v>
      </c>
      <c r="Q15" s="86" t="s">
        <v>774</v>
      </c>
      <c r="R15" s="86">
        <v>6</v>
      </c>
      <c r="S15" s="86" t="s">
        <v>46</v>
      </c>
      <c r="T15" s="86"/>
      <c r="U15" s="86"/>
      <c r="V15" s="87" t="s">
        <v>770</v>
      </c>
      <c r="W15" s="86">
        <v>10</v>
      </c>
      <c r="X15" s="86" t="s">
        <v>782</v>
      </c>
      <c r="Y15" s="86">
        <v>12</v>
      </c>
      <c r="Z15" s="86" t="s">
        <v>52</v>
      </c>
      <c r="AA15" s="86"/>
      <c r="AB15" s="86"/>
      <c r="AC15" s="87" t="s">
        <v>770</v>
      </c>
      <c r="AD15" s="88">
        <v>10</v>
      </c>
      <c r="AE15" s="86" t="s">
        <v>782</v>
      </c>
      <c r="AF15" s="86">
        <v>1</v>
      </c>
      <c r="AG15" s="89" t="s">
        <v>41</v>
      </c>
      <c r="AH15" s="86"/>
      <c r="AI15" s="88"/>
      <c r="AJ15" s="87" t="s">
        <v>770</v>
      </c>
      <c r="AK15" s="88">
        <v>10</v>
      </c>
      <c r="AL15" s="86" t="s">
        <v>782</v>
      </c>
      <c r="AM15" s="89">
        <v>11</v>
      </c>
      <c r="AN15" s="86" t="s">
        <v>51</v>
      </c>
      <c r="AO15" s="86"/>
      <c r="AP15" s="86"/>
      <c r="AQ15" s="87" t="s">
        <v>770</v>
      </c>
      <c r="AR15" s="88">
        <v>10</v>
      </c>
      <c r="AS15" s="86" t="s">
        <v>782</v>
      </c>
      <c r="AT15" s="86">
        <v>14</v>
      </c>
      <c r="AU15" s="86" t="s">
        <v>54</v>
      </c>
      <c r="AV15" s="86"/>
      <c r="AW15" s="88"/>
      <c r="AX15" s="86"/>
      <c r="AY15" s="86"/>
    </row>
    <row r="16" spans="1:51" ht="15.75">
      <c r="A16" s="87" t="s">
        <v>770</v>
      </c>
      <c r="B16" s="88">
        <v>11</v>
      </c>
      <c r="C16" s="86" t="s">
        <v>783</v>
      </c>
      <c r="D16" s="86">
        <v>1</v>
      </c>
      <c r="E16" s="86" t="s">
        <v>41</v>
      </c>
      <c r="F16" s="86"/>
      <c r="G16" s="86"/>
      <c r="H16" s="87" t="s">
        <v>770</v>
      </c>
      <c r="I16" s="86">
        <v>0</v>
      </c>
      <c r="J16" s="86" t="s">
        <v>771</v>
      </c>
      <c r="K16" s="86">
        <v>2</v>
      </c>
      <c r="L16" s="86" t="s">
        <v>42</v>
      </c>
      <c r="M16" s="86"/>
      <c r="N16" s="86"/>
      <c r="O16" s="87" t="s">
        <v>770</v>
      </c>
      <c r="P16" s="86">
        <v>1</v>
      </c>
      <c r="Q16" s="86" t="s">
        <v>773</v>
      </c>
      <c r="R16" s="86">
        <v>9</v>
      </c>
      <c r="S16" s="86" t="s">
        <v>49</v>
      </c>
      <c r="T16" s="86"/>
      <c r="U16" s="86"/>
      <c r="V16" s="87" t="s">
        <v>770</v>
      </c>
      <c r="W16" s="86">
        <v>11</v>
      </c>
      <c r="X16" s="86" t="s">
        <v>783</v>
      </c>
      <c r="Y16" s="86">
        <v>13</v>
      </c>
      <c r="Z16" s="86" t="s">
        <v>53</v>
      </c>
      <c r="AA16" s="86"/>
      <c r="AB16" s="88"/>
      <c r="AC16" s="87" t="s">
        <v>770</v>
      </c>
      <c r="AD16" s="88">
        <v>11</v>
      </c>
      <c r="AE16" s="86" t="s">
        <v>783</v>
      </c>
      <c r="AF16" s="86">
        <v>1</v>
      </c>
      <c r="AG16" s="89" t="s">
        <v>41</v>
      </c>
      <c r="AH16" s="86"/>
      <c r="AI16" s="88"/>
      <c r="AJ16" s="87" t="s">
        <v>770</v>
      </c>
      <c r="AK16" s="88">
        <v>11</v>
      </c>
      <c r="AL16" s="86" t="s">
        <v>783</v>
      </c>
      <c r="AM16" s="89">
        <v>13</v>
      </c>
      <c r="AN16" s="86" t="s">
        <v>53</v>
      </c>
      <c r="AO16" s="86"/>
      <c r="AP16" s="86"/>
      <c r="AQ16" s="87" t="s">
        <v>770</v>
      </c>
      <c r="AR16" s="88">
        <v>11</v>
      </c>
      <c r="AS16" s="86" t="s">
        <v>783</v>
      </c>
      <c r="AT16" s="86">
        <v>16</v>
      </c>
      <c r="AU16" s="86" t="s">
        <v>56</v>
      </c>
      <c r="AV16" s="86"/>
      <c r="AW16" s="88"/>
      <c r="AX16" s="86"/>
      <c r="AY16" s="86"/>
    </row>
    <row r="17" spans="1:52" ht="15.75">
      <c r="A17" s="87" t="s">
        <v>770</v>
      </c>
      <c r="B17" s="88">
        <v>12</v>
      </c>
      <c r="C17" s="86" t="s">
        <v>784</v>
      </c>
      <c r="D17" s="86">
        <v>1</v>
      </c>
      <c r="E17" s="86" t="s">
        <v>41</v>
      </c>
      <c r="F17" s="86"/>
      <c r="G17" s="86"/>
      <c r="H17" s="87" t="s">
        <v>770</v>
      </c>
      <c r="I17" s="86">
        <v>0</v>
      </c>
      <c r="J17" s="86" t="s">
        <v>771</v>
      </c>
      <c r="K17" s="86">
        <v>3</v>
      </c>
      <c r="L17" s="86" t="s">
        <v>43</v>
      </c>
      <c r="M17" s="86"/>
      <c r="N17" s="86"/>
      <c r="O17" s="87" t="s">
        <v>770</v>
      </c>
      <c r="P17" s="86">
        <v>0</v>
      </c>
      <c r="Q17" s="86" t="s">
        <v>771</v>
      </c>
      <c r="R17" s="86">
        <v>10</v>
      </c>
      <c r="S17" s="86" t="s">
        <v>50</v>
      </c>
      <c r="T17" s="86"/>
      <c r="U17" s="86"/>
      <c r="V17" s="87" t="s">
        <v>770</v>
      </c>
      <c r="W17" s="88">
        <v>12</v>
      </c>
      <c r="X17" s="86" t="s">
        <v>784</v>
      </c>
      <c r="Y17" s="86">
        <v>15</v>
      </c>
      <c r="Z17" s="86" t="s">
        <v>55</v>
      </c>
      <c r="AA17" s="86"/>
      <c r="AB17" s="86"/>
      <c r="AC17" s="87" t="s">
        <v>770</v>
      </c>
      <c r="AD17" s="88">
        <v>12</v>
      </c>
      <c r="AE17" s="86" t="s">
        <v>784</v>
      </c>
      <c r="AF17" s="86">
        <v>1</v>
      </c>
      <c r="AG17" s="89" t="s">
        <v>41</v>
      </c>
      <c r="AH17" s="86"/>
      <c r="AI17" s="88"/>
      <c r="AJ17" s="87" t="s">
        <v>770</v>
      </c>
      <c r="AK17" s="88">
        <v>12</v>
      </c>
      <c r="AL17" s="86" t="s">
        <v>784</v>
      </c>
      <c r="AM17" s="89">
        <v>14</v>
      </c>
      <c r="AN17" s="86" t="s">
        <v>54</v>
      </c>
      <c r="AO17" s="86"/>
      <c r="AP17" s="86"/>
      <c r="AQ17" s="87" t="s">
        <v>770</v>
      </c>
      <c r="AR17" s="88">
        <v>12</v>
      </c>
      <c r="AS17" s="86" t="s">
        <v>784</v>
      </c>
      <c r="AT17" s="86">
        <v>16</v>
      </c>
      <c r="AU17" s="86" t="s">
        <v>56</v>
      </c>
      <c r="AV17" s="86"/>
      <c r="AW17" s="88"/>
      <c r="AX17" s="86"/>
      <c r="AY17" s="86"/>
      <c r="AZ17" s="86"/>
    </row>
    <row r="18" spans="1:52" ht="15.75">
      <c r="A18" s="87" t="s">
        <v>770</v>
      </c>
      <c r="B18" s="88">
        <v>13</v>
      </c>
      <c r="C18" s="86" t="s">
        <v>785</v>
      </c>
      <c r="D18" s="86">
        <v>1</v>
      </c>
      <c r="E18" s="86" t="s">
        <v>41</v>
      </c>
      <c r="F18" s="86"/>
      <c r="G18" s="86"/>
      <c r="H18" s="87" t="s">
        <v>770</v>
      </c>
      <c r="I18" s="86">
        <v>1</v>
      </c>
      <c r="J18" s="86" t="s">
        <v>773</v>
      </c>
      <c r="K18" s="86">
        <v>4</v>
      </c>
      <c r="L18" s="86" t="s">
        <v>44</v>
      </c>
      <c r="M18" s="86"/>
      <c r="N18" s="86"/>
      <c r="O18" s="87" t="s">
        <v>770</v>
      </c>
      <c r="P18" s="86">
        <v>0</v>
      </c>
      <c r="Q18" s="86" t="s">
        <v>771</v>
      </c>
      <c r="R18" s="86">
        <v>12</v>
      </c>
      <c r="S18" s="86" t="s">
        <v>52</v>
      </c>
      <c r="T18" s="86"/>
      <c r="U18" s="86"/>
      <c r="V18" s="93" t="s">
        <v>803</v>
      </c>
      <c r="W18" s="86">
        <v>0</v>
      </c>
      <c r="X18" s="86" t="s">
        <v>804</v>
      </c>
      <c r="Y18" s="86">
        <v>3</v>
      </c>
      <c r="Z18" s="86" t="s">
        <v>43</v>
      </c>
      <c r="AA18" s="86"/>
      <c r="AB18" s="86"/>
      <c r="AC18" s="87" t="s">
        <v>770</v>
      </c>
      <c r="AD18" s="88">
        <v>13</v>
      </c>
      <c r="AE18" s="86" t="s">
        <v>785</v>
      </c>
      <c r="AF18" s="86">
        <v>1</v>
      </c>
      <c r="AG18" s="89" t="s">
        <v>41</v>
      </c>
      <c r="AH18" s="86"/>
      <c r="AI18" s="88"/>
      <c r="AJ18" s="87" t="s">
        <v>770</v>
      </c>
      <c r="AK18" s="88">
        <v>13</v>
      </c>
      <c r="AL18" s="86" t="s">
        <v>785</v>
      </c>
      <c r="AM18" s="89">
        <v>16</v>
      </c>
      <c r="AN18" s="86" t="s">
        <v>56</v>
      </c>
      <c r="AO18" s="86"/>
      <c r="AP18" s="86"/>
      <c r="AQ18" s="87" t="s">
        <v>770</v>
      </c>
      <c r="AR18" s="88">
        <v>13</v>
      </c>
      <c r="AS18" s="86" t="s">
        <v>785</v>
      </c>
      <c r="AT18" s="86">
        <v>17</v>
      </c>
      <c r="AU18" s="86" t="s">
        <v>57</v>
      </c>
      <c r="AV18" s="86"/>
      <c r="AW18" s="88"/>
      <c r="AX18" s="86"/>
      <c r="AY18" s="86"/>
      <c r="AZ18" s="86"/>
    </row>
    <row r="19" spans="1:52" ht="15.75">
      <c r="A19" s="87" t="s">
        <v>770</v>
      </c>
      <c r="B19" s="88">
        <v>14</v>
      </c>
      <c r="C19" s="86" t="s">
        <v>786</v>
      </c>
      <c r="D19" s="86">
        <v>1</v>
      </c>
      <c r="E19" s="86" t="s">
        <v>41</v>
      </c>
      <c r="F19" s="86"/>
      <c r="G19" s="86"/>
      <c r="H19" s="87" t="s">
        <v>770</v>
      </c>
      <c r="I19" s="86">
        <v>2</v>
      </c>
      <c r="J19" s="86" t="s">
        <v>774</v>
      </c>
      <c r="K19" s="86">
        <v>5</v>
      </c>
      <c r="L19" s="86" t="s">
        <v>45</v>
      </c>
      <c r="M19" s="86"/>
      <c r="N19" s="86"/>
      <c r="O19" s="87" t="s">
        <v>770</v>
      </c>
      <c r="P19" s="86">
        <v>0</v>
      </c>
      <c r="Q19" s="86" t="s">
        <v>771</v>
      </c>
      <c r="R19" s="86">
        <v>13</v>
      </c>
      <c r="S19" s="86" t="s">
        <v>53</v>
      </c>
      <c r="T19" s="86"/>
      <c r="U19" s="86"/>
      <c r="V19" s="87" t="s">
        <v>803</v>
      </c>
      <c r="W19" s="86">
        <v>1</v>
      </c>
      <c r="X19" s="86" t="s">
        <v>806</v>
      </c>
      <c r="Y19" s="86">
        <v>4</v>
      </c>
      <c r="Z19" s="86" t="s">
        <v>44</v>
      </c>
      <c r="AA19" s="86"/>
      <c r="AB19" s="86"/>
      <c r="AC19" s="87" t="s">
        <v>770</v>
      </c>
      <c r="AD19" s="88">
        <v>14</v>
      </c>
      <c r="AE19" s="86" t="s">
        <v>786</v>
      </c>
      <c r="AF19" s="86">
        <v>1</v>
      </c>
      <c r="AG19" s="89" t="s">
        <v>41</v>
      </c>
      <c r="AH19" s="86"/>
      <c r="AI19" s="88"/>
      <c r="AJ19" s="87" t="s">
        <v>770</v>
      </c>
      <c r="AK19" s="88">
        <v>14</v>
      </c>
      <c r="AL19" s="86" t="s">
        <v>786</v>
      </c>
      <c r="AM19" s="89">
        <v>17</v>
      </c>
      <c r="AN19" s="86" t="s">
        <v>57</v>
      </c>
      <c r="AO19" s="86"/>
      <c r="AP19" s="86"/>
      <c r="AQ19" s="87" t="s">
        <v>770</v>
      </c>
      <c r="AR19" s="88">
        <v>14</v>
      </c>
      <c r="AS19" s="86" t="s">
        <v>786</v>
      </c>
      <c r="AT19" s="86">
        <v>17</v>
      </c>
      <c r="AU19" s="86" t="s">
        <v>57</v>
      </c>
      <c r="AV19" s="86"/>
      <c r="AW19" s="88"/>
      <c r="AX19" s="86"/>
      <c r="AY19" s="86"/>
      <c r="AZ19" s="86"/>
    </row>
    <row r="20" spans="1:52" ht="15.75">
      <c r="A20" s="87" t="s">
        <v>770</v>
      </c>
      <c r="B20" s="88">
        <v>15</v>
      </c>
      <c r="C20" s="86" t="s">
        <v>787</v>
      </c>
      <c r="D20" s="86">
        <v>1</v>
      </c>
      <c r="E20" s="86" t="s">
        <v>41</v>
      </c>
      <c r="F20" s="86"/>
      <c r="G20" s="86"/>
      <c r="H20" s="87" t="s">
        <v>770</v>
      </c>
      <c r="I20" s="86">
        <v>3</v>
      </c>
      <c r="J20" s="86" t="s">
        <v>775</v>
      </c>
      <c r="K20" s="86">
        <v>6</v>
      </c>
      <c r="L20" s="86" t="s">
        <v>46</v>
      </c>
      <c r="M20" s="86"/>
      <c r="N20" s="86"/>
      <c r="O20" s="87" t="s">
        <v>770</v>
      </c>
      <c r="P20" s="86">
        <v>0</v>
      </c>
      <c r="Q20" s="86" t="s">
        <v>771</v>
      </c>
      <c r="R20" s="86">
        <v>14</v>
      </c>
      <c r="S20" s="86" t="s">
        <v>54</v>
      </c>
      <c r="T20" s="86"/>
      <c r="U20" s="86"/>
      <c r="V20" s="87" t="s">
        <v>803</v>
      </c>
      <c r="W20" s="86">
        <v>2</v>
      </c>
      <c r="X20" s="86" t="s">
        <v>808</v>
      </c>
      <c r="Y20" s="86">
        <v>5</v>
      </c>
      <c r="Z20" s="86" t="s">
        <v>45</v>
      </c>
      <c r="AA20" s="86"/>
      <c r="AB20" s="86"/>
      <c r="AC20" s="87" t="s">
        <v>770</v>
      </c>
      <c r="AD20" s="88">
        <v>15</v>
      </c>
      <c r="AE20" s="86" t="s">
        <v>787</v>
      </c>
      <c r="AF20" s="86">
        <v>1</v>
      </c>
      <c r="AG20" s="89" t="s">
        <v>41</v>
      </c>
      <c r="AH20" s="86"/>
      <c r="AI20" s="88"/>
      <c r="AJ20" s="87" t="s">
        <v>770</v>
      </c>
      <c r="AK20" s="88">
        <v>15</v>
      </c>
      <c r="AL20" s="86" t="s">
        <v>787</v>
      </c>
      <c r="AM20" s="89">
        <v>18</v>
      </c>
      <c r="AN20" s="86" t="s">
        <v>58</v>
      </c>
      <c r="AO20" s="86"/>
      <c r="AP20" s="86"/>
      <c r="AQ20" s="87" t="s">
        <v>770</v>
      </c>
      <c r="AR20" s="88">
        <v>15</v>
      </c>
      <c r="AS20" s="86" t="s">
        <v>787</v>
      </c>
      <c r="AT20" s="86">
        <v>19</v>
      </c>
      <c r="AU20" s="86" t="s">
        <v>1420</v>
      </c>
      <c r="AV20" s="86"/>
      <c r="AW20" s="88"/>
      <c r="AX20" s="86"/>
      <c r="AY20" s="86"/>
      <c r="AZ20" s="86"/>
    </row>
    <row r="21" spans="1:52" ht="15.75">
      <c r="A21" s="87" t="s">
        <v>770</v>
      </c>
      <c r="B21" s="88">
        <v>16</v>
      </c>
      <c r="C21" s="86" t="s">
        <v>788</v>
      </c>
      <c r="D21" s="86">
        <v>1</v>
      </c>
      <c r="E21" s="86" t="s">
        <v>41</v>
      </c>
      <c r="F21" s="86"/>
      <c r="G21" s="86"/>
      <c r="H21" s="87" t="s">
        <v>770</v>
      </c>
      <c r="I21" s="86">
        <v>4</v>
      </c>
      <c r="J21" s="86" t="s">
        <v>776</v>
      </c>
      <c r="K21" s="86">
        <v>7</v>
      </c>
      <c r="L21" s="86" t="s">
        <v>47</v>
      </c>
      <c r="M21" s="86"/>
      <c r="N21" s="86"/>
      <c r="O21" s="87" t="s">
        <v>770</v>
      </c>
      <c r="P21" s="86">
        <v>0</v>
      </c>
      <c r="Q21" s="86" t="s">
        <v>771</v>
      </c>
      <c r="R21" s="86">
        <v>16</v>
      </c>
      <c r="S21" s="86" t="s">
        <v>56</v>
      </c>
      <c r="T21" s="86"/>
      <c r="U21" s="86"/>
      <c r="V21" s="87" t="s">
        <v>803</v>
      </c>
      <c r="W21" s="86">
        <v>3</v>
      </c>
      <c r="X21" s="86" t="s">
        <v>810</v>
      </c>
      <c r="Y21" s="86">
        <v>7</v>
      </c>
      <c r="Z21" s="86" t="s">
        <v>47</v>
      </c>
      <c r="AA21" s="86"/>
      <c r="AB21" s="86"/>
      <c r="AC21" s="87" t="s">
        <v>770</v>
      </c>
      <c r="AD21" s="88">
        <v>16</v>
      </c>
      <c r="AE21" s="86" t="s">
        <v>788</v>
      </c>
      <c r="AF21" s="86">
        <v>1</v>
      </c>
      <c r="AG21" s="89" t="s">
        <v>41</v>
      </c>
      <c r="AH21" s="86"/>
      <c r="AI21" s="88"/>
      <c r="AJ21" s="87" t="s">
        <v>770</v>
      </c>
      <c r="AK21" s="88">
        <v>16</v>
      </c>
      <c r="AL21" s="86" t="s">
        <v>788</v>
      </c>
      <c r="AM21" s="89">
        <v>19</v>
      </c>
      <c r="AN21" s="86" t="s">
        <v>59</v>
      </c>
      <c r="AO21" s="86"/>
      <c r="AP21" s="86"/>
      <c r="AQ21" s="87" t="s">
        <v>770</v>
      </c>
      <c r="AR21" s="88">
        <v>16</v>
      </c>
      <c r="AS21" s="86" t="s">
        <v>788</v>
      </c>
      <c r="AT21" s="86">
        <v>19</v>
      </c>
      <c r="AU21" s="86" t="s">
        <v>1420</v>
      </c>
      <c r="AV21" s="86"/>
      <c r="AW21" s="88"/>
      <c r="AX21" s="86"/>
      <c r="AY21" s="86"/>
      <c r="AZ21" s="86"/>
    </row>
    <row r="22" spans="1:52" ht="15.75">
      <c r="A22" s="87" t="s">
        <v>770</v>
      </c>
      <c r="B22" s="88">
        <v>17</v>
      </c>
      <c r="C22" s="86" t="s">
        <v>789</v>
      </c>
      <c r="D22" s="86">
        <v>1</v>
      </c>
      <c r="E22" s="86" t="s">
        <v>41</v>
      </c>
      <c r="F22" s="86"/>
      <c r="G22" s="86"/>
      <c r="H22" s="87" t="s">
        <v>770</v>
      </c>
      <c r="I22" s="86">
        <v>5</v>
      </c>
      <c r="J22" s="86" t="s">
        <v>777</v>
      </c>
      <c r="K22" s="86">
        <v>10</v>
      </c>
      <c r="L22" s="86" t="s">
        <v>50</v>
      </c>
      <c r="M22" s="86"/>
      <c r="N22" s="86"/>
      <c r="O22" s="87" t="s">
        <v>770</v>
      </c>
      <c r="P22" s="86">
        <v>0</v>
      </c>
      <c r="Q22" s="86" t="s">
        <v>771</v>
      </c>
      <c r="R22" s="86">
        <v>16</v>
      </c>
      <c r="S22" s="86" t="s">
        <v>56</v>
      </c>
      <c r="T22" s="86"/>
      <c r="U22" s="86"/>
      <c r="V22" s="87" t="s">
        <v>803</v>
      </c>
      <c r="W22" s="86">
        <v>4</v>
      </c>
      <c r="X22" s="86" t="s">
        <v>812</v>
      </c>
      <c r="Y22" s="86">
        <v>7</v>
      </c>
      <c r="Z22" s="86" t="s">
        <v>47</v>
      </c>
      <c r="AA22" s="86"/>
      <c r="AB22" s="86"/>
      <c r="AC22" s="87" t="s">
        <v>770</v>
      </c>
      <c r="AD22" s="88">
        <v>17</v>
      </c>
      <c r="AE22" s="86" t="s">
        <v>789</v>
      </c>
      <c r="AF22" s="86">
        <v>2</v>
      </c>
      <c r="AG22" s="86" t="s">
        <v>42</v>
      </c>
      <c r="AH22" s="86"/>
      <c r="AI22" s="88"/>
      <c r="AJ22" s="93" t="s">
        <v>803</v>
      </c>
      <c r="AK22" s="88">
        <v>0</v>
      </c>
      <c r="AL22" s="86" t="s">
        <v>804</v>
      </c>
      <c r="AM22" s="88">
        <v>1</v>
      </c>
      <c r="AN22" s="89" t="s">
        <v>41</v>
      </c>
      <c r="AO22" s="86"/>
      <c r="AP22" s="88"/>
      <c r="AQ22" s="93" t="s">
        <v>803</v>
      </c>
      <c r="AR22" s="88">
        <v>0</v>
      </c>
      <c r="AS22" s="86" t="s">
        <v>804</v>
      </c>
      <c r="AT22" s="88">
        <v>1</v>
      </c>
      <c r="AU22" s="89" t="s">
        <v>41</v>
      </c>
      <c r="AV22" s="86"/>
      <c r="AW22" s="86"/>
      <c r="AX22" s="88"/>
      <c r="AY22" s="88"/>
      <c r="AZ22" s="89"/>
    </row>
    <row r="23" spans="1:52" ht="15.75">
      <c r="A23" s="87" t="s">
        <v>770</v>
      </c>
      <c r="B23" s="88">
        <v>18</v>
      </c>
      <c r="C23" s="86" t="s">
        <v>790</v>
      </c>
      <c r="D23" s="86">
        <v>1</v>
      </c>
      <c r="E23" s="86" t="s">
        <v>41</v>
      </c>
      <c r="F23" s="86"/>
      <c r="G23" s="86"/>
      <c r="H23" s="87" t="s">
        <v>770</v>
      </c>
      <c r="I23" s="86">
        <v>6</v>
      </c>
      <c r="J23" s="86" t="s">
        <v>778</v>
      </c>
      <c r="K23" s="86">
        <v>12</v>
      </c>
      <c r="L23" s="86" t="s">
        <v>52</v>
      </c>
      <c r="M23" s="86"/>
      <c r="N23" s="86"/>
      <c r="O23" s="87" t="s">
        <v>770</v>
      </c>
      <c r="P23" s="86">
        <v>0</v>
      </c>
      <c r="Q23" s="86" t="s">
        <v>771</v>
      </c>
      <c r="R23" s="86">
        <v>17</v>
      </c>
      <c r="S23" s="86" t="s">
        <v>57</v>
      </c>
      <c r="T23" s="86"/>
      <c r="U23" s="86"/>
      <c r="V23" s="87" t="s">
        <v>803</v>
      </c>
      <c r="W23" s="86">
        <v>5</v>
      </c>
      <c r="X23" s="86" t="s">
        <v>814</v>
      </c>
      <c r="Y23" s="86">
        <v>8</v>
      </c>
      <c r="Z23" s="86" t="s">
        <v>48</v>
      </c>
      <c r="AA23" s="86"/>
      <c r="AB23" s="86"/>
      <c r="AC23" s="87" t="s">
        <v>770</v>
      </c>
      <c r="AD23" s="88">
        <v>18</v>
      </c>
      <c r="AE23" s="86" t="s">
        <v>790</v>
      </c>
      <c r="AF23" s="86">
        <v>2</v>
      </c>
      <c r="AG23" s="86" t="s">
        <v>42</v>
      </c>
      <c r="AH23" s="86"/>
      <c r="AI23" s="88"/>
      <c r="AJ23" s="87" t="s">
        <v>803</v>
      </c>
      <c r="AK23" s="88">
        <v>1</v>
      </c>
      <c r="AL23" s="86" t="s">
        <v>806</v>
      </c>
      <c r="AM23" s="88">
        <v>1</v>
      </c>
      <c r="AN23" s="89" t="s">
        <v>41</v>
      </c>
      <c r="AO23" s="86"/>
      <c r="AP23" s="88"/>
      <c r="AQ23" s="87" t="s">
        <v>803</v>
      </c>
      <c r="AR23" s="88">
        <v>1</v>
      </c>
      <c r="AS23" s="86" t="s">
        <v>806</v>
      </c>
      <c r="AT23" s="88">
        <v>2</v>
      </c>
      <c r="AU23" s="86" t="s">
        <v>42</v>
      </c>
      <c r="AV23" s="86"/>
      <c r="AW23" s="86"/>
      <c r="AX23" s="88"/>
      <c r="AY23" s="88"/>
      <c r="AZ23" s="86"/>
    </row>
    <row r="24" spans="1:52" ht="15.75">
      <c r="A24" s="87" t="s">
        <v>770</v>
      </c>
      <c r="B24" s="88">
        <v>19</v>
      </c>
      <c r="C24" s="86" t="s">
        <v>791</v>
      </c>
      <c r="D24" s="86">
        <v>1</v>
      </c>
      <c r="E24" s="86" t="s">
        <v>41</v>
      </c>
      <c r="F24" s="86"/>
      <c r="G24" s="86"/>
      <c r="H24" s="87" t="s">
        <v>770</v>
      </c>
      <c r="I24" s="86">
        <v>7</v>
      </c>
      <c r="J24" s="86" t="s">
        <v>779</v>
      </c>
      <c r="K24" s="86">
        <v>14</v>
      </c>
      <c r="L24" s="86" t="s">
        <v>54</v>
      </c>
      <c r="M24" s="86"/>
      <c r="N24" s="86"/>
      <c r="O24" s="87" t="s">
        <v>770</v>
      </c>
      <c r="P24" s="86">
        <v>0</v>
      </c>
      <c r="Q24" s="86" t="s">
        <v>771</v>
      </c>
      <c r="R24" s="86">
        <v>18</v>
      </c>
      <c r="S24" s="86" t="s">
        <v>58</v>
      </c>
      <c r="T24" s="86"/>
      <c r="U24" s="86"/>
      <c r="V24" s="87" t="s">
        <v>803</v>
      </c>
      <c r="W24" s="86">
        <v>6</v>
      </c>
      <c r="X24" s="86" t="s">
        <v>816</v>
      </c>
      <c r="Y24" s="86">
        <v>8</v>
      </c>
      <c r="Z24" s="86" t="s">
        <v>48</v>
      </c>
      <c r="AA24" s="86"/>
      <c r="AB24" s="86"/>
      <c r="AC24" s="87" t="s">
        <v>770</v>
      </c>
      <c r="AD24" s="88">
        <v>19</v>
      </c>
      <c r="AE24" s="86" t="s">
        <v>791</v>
      </c>
      <c r="AF24" s="86">
        <v>3</v>
      </c>
      <c r="AG24" s="86" t="s">
        <v>43</v>
      </c>
      <c r="AH24" s="86"/>
      <c r="AI24" s="88"/>
      <c r="AJ24" s="87" t="s">
        <v>803</v>
      </c>
      <c r="AK24" s="88">
        <v>2</v>
      </c>
      <c r="AL24" s="86" t="s">
        <v>808</v>
      </c>
      <c r="AM24" s="88">
        <v>1</v>
      </c>
      <c r="AN24" s="89" t="s">
        <v>41</v>
      </c>
      <c r="AO24" s="86"/>
      <c r="AP24" s="88"/>
      <c r="AQ24" s="87" t="s">
        <v>803</v>
      </c>
      <c r="AR24" s="88">
        <v>2</v>
      </c>
      <c r="AS24" s="86" t="s">
        <v>808</v>
      </c>
      <c r="AT24" s="88">
        <v>3</v>
      </c>
      <c r="AU24" s="86" t="s">
        <v>43</v>
      </c>
      <c r="AV24" s="86"/>
      <c r="AW24" s="86"/>
      <c r="AX24" s="88"/>
      <c r="AY24" s="88"/>
      <c r="AZ24" s="86"/>
    </row>
    <row r="25" spans="1:52" ht="15.75">
      <c r="A25" s="87" t="s">
        <v>770</v>
      </c>
      <c r="B25" s="88">
        <v>20</v>
      </c>
      <c r="C25" s="86" t="s">
        <v>792</v>
      </c>
      <c r="D25" s="86">
        <v>2</v>
      </c>
      <c r="E25" s="86" t="s">
        <v>42</v>
      </c>
      <c r="F25" s="86"/>
      <c r="G25" s="86"/>
      <c r="H25" s="87" t="s">
        <v>770</v>
      </c>
      <c r="I25" s="86">
        <v>8</v>
      </c>
      <c r="J25" s="86" t="s">
        <v>780</v>
      </c>
      <c r="K25" s="86">
        <v>16</v>
      </c>
      <c r="L25" s="86" t="s">
        <v>56</v>
      </c>
      <c r="M25" s="86"/>
      <c r="N25" s="86"/>
      <c r="O25" s="87" t="s">
        <v>770</v>
      </c>
      <c r="P25" s="86">
        <v>0</v>
      </c>
      <c r="Q25" s="86" t="s">
        <v>771</v>
      </c>
      <c r="R25" s="86">
        <v>19</v>
      </c>
      <c r="S25" s="86" t="s">
        <v>59</v>
      </c>
      <c r="T25" s="86"/>
      <c r="U25" s="86"/>
      <c r="V25" s="87" t="s">
        <v>803</v>
      </c>
      <c r="W25" s="86">
        <v>7</v>
      </c>
      <c r="X25" s="86" t="s">
        <v>818</v>
      </c>
      <c r="Y25" s="86">
        <v>9</v>
      </c>
      <c r="Z25" s="86" t="s">
        <v>49</v>
      </c>
      <c r="AA25" s="86"/>
      <c r="AB25" s="86"/>
      <c r="AC25" s="87" t="s">
        <v>770</v>
      </c>
      <c r="AD25" s="88">
        <v>20</v>
      </c>
      <c r="AE25" s="86" t="s">
        <v>792</v>
      </c>
      <c r="AF25" s="86">
        <v>3</v>
      </c>
      <c r="AG25" s="86" t="s">
        <v>43</v>
      </c>
      <c r="AH25" s="86"/>
      <c r="AI25" s="88"/>
      <c r="AJ25" s="87" t="s">
        <v>803</v>
      </c>
      <c r="AK25" s="88">
        <v>3</v>
      </c>
      <c r="AL25" s="86" t="s">
        <v>810</v>
      </c>
      <c r="AM25" s="88">
        <v>2</v>
      </c>
      <c r="AN25" s="86" t="s">
        <v>42</v>
      </c>
      <c r="AO25" s="86"/>
      <c r="AP25" s="88"/>
      <c r="AQ25" s="87" t="s">
        <v>803</v>
      </c>
      <c r="AR25" s="88">
        <v>3</v>
      </c>
      <c r="AS25" s="86" t="s">
        <v>810</v>
      </c>
      <c r="AT25" s="88">
        <v>4</v>
      </c>
      <c r="AU25" s="86" t="s">
        <v>44</v>
      </c>
      <c r="AV25" s="86"/>
      <c r="AW25" s="86"/>
      <c r="AX25" s="88"/>
      <c r="AY25" s="88"/>
      <c r="AZ25" s="86"/>
    </row>
    <row r="26" spans="1:52" ht="15.75">
      <c r="A26" s="87" t="s">
        <v>770</v>
      </c>
      <c r="B26" s="88">
        <v>21</v>
      </c>
      <c r="C26" s="86" t="s">
        <v>793</v>
      </c>
      <c r="D26" s="86">
        <v>2</v>
      </c>
      <c r="E26" s="86" t="s">
        <v>42</v>
      </c>
      <c r="F26" s="86"/>
      <c r="G26" s="86"/>
      <c r="H26" s="87" t="s">
        <v>770</v>
      </c>
      <c r="I26" s="86">
        <v>9</v>
      </c>
      <c r="J26" s="86" t="s">
        <v>781</v>
      </c>
      <c r="K26" s="86">
        <v>17</v>
      </c>
      <c r="L26" s="86" t="s">
        <v>57</v>
      </c>
      <c r="M26" s="86"/>
      <c r="N26" s="86"/>
      <c r="O26" s="87" t="s">
        <v>770</v>
      </c>
      <c r="P26" s="86">
        <v>0</v>
      </c>
      <c r="Q26" s="86" t="s">
        <v>771</v>
      </c>
      <c r="R26" s="86">
        <v>19</v>
      </c>
      <c r="S26" s="86" t="s">
        <v>59</v>
      </c>
      <c r="T26" s="86"/>
      <c r="U26" s="86"/>
      <c r="V26" s="87" t="s">
        <v>803</v>
      </c>
      <c r="W26" s="86">
        <v>8</v>
      </c>
      <c r="X26" s="86" t="s">
        <v>820</v>
      </c>
      <c r="Y26" s="86">
        <v>10</v>
      </c>
      <c r="Z26" s="86" t="s">
        <v>50</v>
      </c>
      <c r="AA26" s="86"/>
      <c r="AB26" s="86"/>
      <c r="AC26" s="87" t="s">
        <v>770</v>
      </c>
      <c r="AD26" s="88">
        <v>21</v>
      </c>
      <c r="AE26" s="86" t="s">
        <v>793</v>
      </c>
      <c r="AF26" s="86">
        <v>4</v>
      </c>
      <c r="AG26" s="86" t="s">
        <v>44</v>
      </c>
      <c r="AH26" s="86"/>
      <c r="AI26" s="88"/>
      <c r="AJ26" s="87" t="s">
        <v>803</v>
      </c>
      <c r="AK26" s="88">
        <v>4</v>
      </c>
      <c r="AL26" s="86" t="s">
        <v>812</v>
      </c>
      <c r="AM26" s="88">
        <v>3</v>
      </c>
      <c r="AN26" s="86" t="s">
        <v>43</v>
      </c>
      <c r="AO26" s="86"/>
      <c r="AP26" s="88"/>
      <c r="AQ26" s="87" t="s">
        <v>803</v>
      </c>
      <c r="AR26" s="88">
        <v>4</v>
      </c>
      <c r="AS26" s="86" t="s">
        <v>812</v>
      </c>
      <c r="AT26" s="88">
        <v>5</v>
      </c>
      <c r="AU26" s="86" t="s">
        <v>45</v>
      </c>
      <c r="AV26" s="86"/>
      <c r="AW26" s="86"/>
      <c r="AX26" s="88"/>
      <c r="AY26" s="88"/>
      <c r="AZ26" s="86"/>
    </row>
    <row r="27" spans="1:52" ht="15.75">
      <c r="A27" s="87" t="s">
        <v>770</v>
      </c>
      <c r="B27" s="88">
        <v>22</v>
      </c>
      <c r="C27" s="86" t="s">
        <v>794</v>
      </c>
      <c r="D27" s="86">
        <v>3</v>
      </c>
      <c r="E27" s="86" t="s">
        <v>43</v>
      </c>
      <c r="F27" s="86"/>
      <c r="G27" s="86"/>
      <c r="H27" s="87" t="s">
        <v>770</v>
      </c>
      <c r="I27" s="86">
        <v>10</v>
      </c>
      <c r="J27" s="86" t="s">
        <v>782</v>
      </c>
      <c r="K27" s="86">
        <v>18</v>
      </c>
      <c r="L27" s="86" t="s">
        <v>58</v>
      </c>
      <c r="M27" s="86"/>
      <c r="N27" s="86"/>
      <c r="O27" s="87" t="s">
        <v>770</v>
      </c>
      <c r="P27" s="86">
        <v>0</v>
      </c>
      <c r="Q27" s="86" t="s">
        <v>771</v>
      </c>
      <c r="R27" s="86">
        <v>19</v>
      </c>
      <c r="S27" s="86" t="s">
        <v>59</v>
      </c>
      <c r="T27" s="86"/>
      <c r="U27" s="86"/>
      <c r="V27" s="87" t="s">
        <v>803</v>
      </c>
      <c r="W27" s="86">
        <v>9</v>
      </c>
      <c r="X27" s="86" t="s">
        <v>822</v>
      </c>
      <c r="Y27" s="86">
        <v>11</v>
      </c>
      <c r="Z27" s="86" t="s">
        <v>51</v>
      </c>
      <c r="AA27" s="86"/>
      <c r="AB27" s="86"/>
      <c r="AC27" s="87" t="s">
        <v>770</v>
      </c>
      <c r="AD27" s="88">
        <v>22</v>
      </c>
      <c r="AE27" s="86" t="s">
        <v>794</v>
      </c>
      <c r="AF27" s="86">
        <v>6</v>
      </c>
      <c r="AG27" s="86" t="s">
        <v>46</v>
      </c>
      <c r="AH27" s="86"/>
      <c r="AI27" s="88"/>
      <c r="AJ27" s="87" t="s">
        <v>803</v>
      </c>
      <c r="AK27" s="88">
        <v>5</v>
      </c>
      <c r="AL27" s="86" t="s">
        <v>814</v>
      </c>
      <c r="AM27" s="88">
        <v>4</v>
      </c>
      <c r="AN27" s="86" t="s">
        <v>44</v>
      </c>
      <c r="AO27" s="86"/>
      <c r="AP27" s="88"/>
      <c r="AQ27" s="87" t="s">
        <v>803</v>
      </c>
      <c r="AR27" s="88">
        <v>5</v>
      </c>
      <c r="AS27" s="86" t="s">
        <v>814</v>
      </c>
      <c r="AT27" s="88">
        <v>6</v>
      </c>
      <c r="AU27" s="86" t="s">
        <v>46</v>
      </c>
      <c r="AV27" s="86"/>
      <c r="AW27" s="86"/>
      <c r="AX27" s="88"/>
      <c r="AY27" s="88"/>
      <c r="AZ27" s="86"/>
    </row>
    <row r="28" spans="1:52" ht="15.75">
      <c r="A28" s="87" t="s">
        <v>770</v>
      </c>
      <c r="B28" s="88">
        <v>23</v>
      </c>
      <c r="C28" s="86" t="s">
        <v>795</v>
      </c>
      <c r="D28" s="86">
        <v>3</v>
      </c>
      <c r="E28" s="86" t="s">
        <v>43</v>
      </c>
      <c r="F28" s="86"/>
      <c r="G28" s="86"/>
      <c r="H28" s="87" t="s">
        <v>770</v>
      </c>
      <c r="I28" s="86">
        <v>11</v>
      </c>
      <c r="J28" s="86" t="s">
        <v>783</v>
      </c>
      <c r="K28" s="86">
        <v>19</v>
      </c>
      <c r="L28" s="86" t="s">
        <v>59</v>
      </c>
      <c r="M28" s="86"/>
      <c r="N28" s="88"/>
      <c r="O28" s="87" t="s">
        <v>770</v>
      </c>
      <c r="P28" s="86">
        <v>0</v>
      </c>
      <c r="Q28" s="86" t="s">
        <v>771</v>
      </c>
      <c r="R28" s="86">
        <v>19</v>
      </c>
      <c r="S28" s="86" t="s">
        <v>59</v>
      </c>
      <c r="T28" s="86"/>
      <c r="U28" s="86"/>
      <c r="V28" s="87" t="s">
        <v>803</v>
      </c>
      <c r="W28" s="86">
        <v>10</v>
      </c>
      <c r="X28" s="86" t="s">
        <v>824</v>
      </c>
      <c r="Y28" s="86">
        <v>12</v>
      </c>
      <c r="Z28" s="86" t="s">
        <v>52</v>
      </c>
      <c r="AA28" s="86"/>
      <c r="AB28" s="86"/>
      <c r="AC28" s="87" t="s">
        <v>770</v>
      </c>
      <c r="AD28" s="88">
        <v>23</v>
      </c>
      <c r="AE28" s="86" t="s">
        <v>795</v>
      </c>
      <c r="AF28" s="86">
        <v>7</v>
      </c>
      <c r="AG28" s="86" t="s">
        <v>47</v>
      </c>
      <c r="AH28" s="86"/>
      <c r="AI28" s="88"/>
      <c r="AJ28" s="87" t="s">
        <v>803</v>
      </c>
      <c r="AK28" s="88">
        <v>6</v>
      </c>
      <c r="AL28" s="86" t="s">
        <v>816</v>
      </c>
      <c r="AM28" s="88">
        <v>5</v>
      </c>
      <c r="AN28" s="86" t="s">
        <v>45</v>
      </c>
      <c r="AO28" s="86"/>
      <c r="AP28" s="88"/>
      <c r="AQ28" s="87" t="s">
        <v>803</v>
      </c>
      <c r="AR28" s="88">
        <v>6</v>
      </c>
      <c r="AS28" s="86" t="s">
        <v>816</v>
      </c>
      <c r="AT28" s="88">
        <v>7</v>
      </c>
      <c r="AU28" s="86" t="s">
        <v>47</v>
      </c>
      <c r="AV28" s="86"/>
      <c r="AW28" s="86"/>
      <c r="AX28" s="88"/>
      <c r="AY28" s="88"/>
      <c r="AZ28" s="86"/>
    </row>
    <row r="29" spans="1:52" ht="15.75">
      <c r="A29" s="87" t="s">
        <v>770</v>
      </c>
      <c r="B29" s="88">
        <v>24</v>
      </c>
      <c r="C29" s="86" t="s">
        <v>796</v>
      </c>
      <c r="D29" s="86">
        <v>4</v>
      </c>
      <c r="E29" s="86" t="s">
        <v>44</v>
      </c>
      <c r="F29" s="86"/>
      <c r="G29" s="86"/>
      <c r="H29" s="87" t="s">
        <v>770</v>
      </c>
      <c r="I29" s="88">
        <v>12</v>
      </c>
      <c r="J29" s="86" t="s">
        <v>784</v>
      </c>
      <c r="K29" s="86">
        <v>19</v>
      </c>
      <c r="L29" s="86" t="s">
        <v>59</v>
      </c>
      <c r="M29" s="86"/>
      <c r="N29" s="86"/>
      <c r="O29" s="87" t="s">
        <v>770</v>
      </c>
      <c r="P29" s="86">
        <v>0</v>
      </c>
      <c r="Q29" s="86" t="s">
        <v>771</v>
      </c>
      <c r="R29" s="86">
        <v>19</v>
      </c>
      <c r="S29" s="86" t="s">
        <v>59</v>
      </c>
      <c r="T29" s="86"/>
      <c r="U29" s="86"/>
      <c r="V29" s="87" t="s">
        <v>803</v>
      </c>
      <c r="W29" s="86">
        <v>11</v>
      </c>
      <c r="X29" s="86" t="s">
        <v>826</v>
      </c>
      <c r="Y29" s="86">
        <v>14</v>
      </c>
      <c r="Z29" s="86" t="s">
        <v>54</v>
      </c>
      <c r="AA29" s="86"/>
      <c r="AB29" s="86"/>
      <c r="AC29" s="87" t="s">
        <v>770</v>
      </c>
      <c r="AD29" s="88">
        <v>24</v>
      </c>
      <c r="AE29" s="86" t="s">
        <v>796</v>
      </c>
      <c r="AF29" s="86">
        <v>12</v>
      </c>
      <c r="AG29" s="86" t="s">
        <v>52</v>
      </c>
      <c r="AH29" s="86"/>
      <c r="AI29" s="88"/>
      <c r="AJ29" s="87" t="s">
        <v>803</v>
      </c>
      <c r="AK29" s="88">
        <v>7</v>
      </c>
      <c r="AL29" s="86" t="s">
        <v>818</v>
      </c>
      <c r="AM29" s="88">
        <v>7</v>
      </c>
      <c r="AN29" s="86" t="s">
        <v>47</v>
      </c>
      <c r="AO29" s="86"/>
      <c r="AP29" s="88"/>
      <c r="AQ29" s="87" t="s">
        <v>803</v>
      </c>
      <c r="AR29" s="88">
        <v>7</v>
      </c>
      <c r="AS29" s="86" t="s">
        <v>818</v>
      </c>
      <c r="AT29" s="88">
        <v>10</v>
      </c>
      <c r="AU29" s="86" t="s">
        <v>50</v>
      </c>
      <c r="AV29" s="86"/>
      <c r="AW29" s="86"/>
      <c r="AX29" s="88"/>
      <c r="AY29" s="88"/>
      <c r="AZ29" s="86"/>
    </row>
    <row r="30" spans="1:52" ht="15.75">
      <c r="A30" s="87" t="s">
        <v>770</v>
      </c>
      <c r="B30" s="88">
        <v>25</v>
      </c>
      <c r="C30" s="86" t="s">
        <v>797</v>
      </c>
      <c r="D30" s="86">
        <v>4</v>
      </c>
      <c r="E30" s="86" t="s">
        <v>44</v>
      </c>
      <c r="F30" s="86"/>
      <c r="G30" s="86"/>
      <c r="H30" s="93" t="s">
        <v>803</v>
      </c>
      <c r="I30" s="86">
        <v>0</v>
      </c>
      <c r="J30" s="86" t="s">
        <v>804</v>
      </c>
      <c r="K30" s="86">
        <v>1</v>
      </c>
      <c r="L30" s="89" t="s">
        <v>41</v>
      </c>
      <c r="M30" s="86"/>
      <c r="N30" s="86"/>
      <c r="O30" s="93" t="s">
        <v>803</v>
      </c>
      <c r="P30" s="86">
        <v>12</v>
      </c>
      <c r="Q30" s="86" t="s">
        <v>828</v>
      </c>
      <c r="R30" s="86">
        <v>1</v>
      </c>
      <c r="S30" s="89" t="s">
        <v>41</v>
      </c>
      <c r="T30" s="86"/>
      <c r="U30" s="86"/>
      <c r="V30" s="87" t="s">
        <v>803</v>
      </c>
      <c r="W30" s="88">
        <v>12</v>
      </c>
      <c r="X30" s="86" t="s">
        <v>828</v>
      </c>
      <c r="Y30" s="88"/>
      <c r="Z30" s="86" t="s">
        <v>55</v>
      </c>
      <c r="AA30" s="86"/>
      <c r="AB30" s="88"/>
      <c r="AC30" s="93" t="s">
        <v>803</v>
      </c>
      <c r="AD30" s="88">
        <v>0</v>
      </c>
      <c r="AE30" s="86" t="s">
        <v>804</v>
      </c>
      <c r="AF30" s="88">
        <v>1</v>
      </c>
      <c r="AG30" s="89" t="s">
        <v>41</v>
      </c>
      <c r="AH30" s="86"/>
      <c r="AI30" s="86"/>
      <c r="AJ30" s="87" t="s">
        <v>803</v>
      </c>
      <c r="AK30" s="88">
        <v>8</v>
      </c>
      <c r="AL30" s="86" t="s">
        <v>820</v>
      </c>
      <c r="AM30" s="88">
        <v>10</v>
      </c>
      <c r="AN30" s="86" t="s">
        <v>50</v>
      </c>
      <c r="AO30" s="86"/>
      <c r="AP30" s="88"/>
      <c r="AQ30" s="87" t="s">
        <v>803</v>
      </c>
      <c r="AR30" s="88">
        <v>8</v>
      </c>
      <c r="AS30" s="86" t="s">
        <v>820</v>
      </c>
      <c r="AT30" s="88">
        <v>11</v>
      </c>
      <c r="AU30" s="86" t="s">
        <v>51</v>
      </c>
      <c r="AV30" s="86"/>
      <c r="AW30" s="86"/>
      <c r="AX30" s="88"/>
      <c r="AY30" s="88"/>
      <c r="AZ30" s="86"/>
    </row>
    <row r="31" spans="1:52" ht="15.75">
      <c r="A31" s="87" t="s">
        <v>770</v>
      </c>
      <c r="B31" s="88">
        <v>26</v>
      </c>
      <c r="C31" s="86" t="s">
        <v>798</v>
      </c>
      <c r="D31" s="86">
        <v>5</v>
      </c>
      <c r="E31" s="86" t="s">
        <v>45</v>
      </c>
      <c r="F31" s="86"/>
      <c r="G31" s="86"/>
      <c r="H31" s="87" t="s">
        <v>803</v>
      </c>
      <c r="I31" s="86">
        <v>0</v>
      </c>
      <c r="J31" s="86" t="s">
        <v>804</v>
      </c>
      <c r="K31" s="86">
        <v>1</v>
      </c>
      <c r="L31" s="89" t="s">
        <v>41</v>
      </c>
      <c r="M31" s="86"/>
      <c r="N31" s="86"/>
      <c r="O31" s="87" t="s">
        <v>803</v>
      </c>
      <c r="P31" s="86">
        <v>11</v>
      </c>
      <c r="Q31" s="86" t="s">
        <v>826</v>
      </c>
      <c r="R31" s="86">
        <v>1</v>
      </c>
      <c r="S31" s="89" t="s">
        <v>41</v>
      </c>
      <c r="T31" s="86"/>
      <c r="U31" s="86"/>
      <c r="V31" s="93" t="s">
        <v>63</v>
      </c>
      <c r="W31" s="86">
        <v>0</v>
      </c>
      <c r="X31" s="86" t="s">
        <v>853</v>
      </c>
      <c r="Y31" s="86">
        <v>4</v>
      </c>
      <c r="Z31" s="86" t="s">
        <v>44</v>
      </c>
      <c r="AA31" s="86"/>
      <c r="AB31" s="86"/>
      <c r="AC31" s="87" t="s">
        <v>803</v>
      </c>
      <c r="AD31" s="88">
        <v>1</v>
      </c>
      <c r="AE31" s="86" t="s">
        <v>806</v>
      </c>
      <c r="AF31" s="88">
        <v>1</v>
      </c>
      <c r="AG31" s="89" t="s">
        <v>41</v>
      </c>
      <c r="AH31" s="86"/>
      <c r="AI31" s="86"/>
      <c r="AJ31" s="87" t="s">
        <v>803</v>
      </c>
      <c r="AK31" s="88">
        <v>9</v>
      </c>
      <c r="AL31" s="86" t="s">
        <v>822</v>
      </c>
      <c r="AM31" s="88">
        <v>10</v>
      </c>
      <c r="AN31" s="86" t="s">
        <v>50</v>
      </c>
      <c r="AO31" s="86"/>
      <c r="AP31" s="88"/>
      <c r="AQ31" s="87" t="s">
        <v>803</v>
      </c>
      <c r="AR31" s="88">
        <v>9</v>
      </c>
      <c r="AS31" s="86" t="s">
        <v>822</v>
      </c>
      <c r="AT31" s="88">
        <v>12</v>
      </c>
      <c r="AU31" s="86" t="s">
        <v>52</v>
      </c>
      <c r="AV31" s="86"/>
      <c r="AW31" s="86"/>
      <c r="AX31" s="88"/>
      <c r="AY31" s="88"/>
      <c r="AZ31" s="86"/>
    </row>
    <row r="32" spans="1:52" ht="15.75">
      <c r="A32" s="87" t="s">
        <v>770</v>
      </c>
      <c r="B32" s="88">
        <v>27</v>
      </c>
      <c r="C32" s="86" t="s">
        <v>799</v>
      </c>
      <c r="D32" s="86">
        <v>5</v>
      </c>
      <c r="E32" s="86" t="s">
        <v>45</v>
      </c>
      <c r="F32" s="86"/>
      <c r="G32" s="86"/>
      <c r="H32" s="87" t="s">
        <v>803</v>
      </c>
      <c r="I32" s="86">
        <v>0</v>
      </c>
      <c r="J32" s="86" t="s">
        <v>804</v>
      </c>
      <c r="K32" s="86">
        <v>1</v>
      </c>
      <c r="L32" s="89" t="s">
        <v>41</v>
      </c>
      <c r="M32" s="86"/>
      <c r="N32" s="86"/>
      <c r="O32" s="87" t="s">
        <v>803</v>
      </c>
      <c r="P32" s="86">
        <v>10</v>
      </c>
      <c r="Q32" s="86" t="s">
        <v>824</v>
      </c>
      <c r="R32" s="86">
        <v>1</v>
      </c>
      <c r="S32" s="89" t="s">
        <v>41</v>
      </c>
      <c r="T32" s="86"/>
      <c r="U32" s="86"/>
      <c r="V32" s="87" t="s">
        <v>63</v>
      </c>
      <c r="W32" s="86">
        <v>1</v>
      </c>
      <c r="X32" s="86" t="s">
        <v>854</v>
      </c>
      <c r="Y32" s="86">
        <v>4</v>
      </c>
      <c r="Z32" s="86" t="s">
        <v>44</v>
      </c>
      <c r="AA32" s="86"/>
      <c r="AB32" s="86"/>
      <c r="AC32" s="87" t="s">
        <v>803</v>
      </c>
      <c r="AD32" s="88">
        <v>2</v>
      </c>
      <c r="AE32" s="86" t="s">
        <v>808</v>
      </c>
      <c r="AF32" s="88">
        <v>1</v>
      </c>
      <c r="AG32" s="89" t="s">
        <v>41</v>
      </c>
      <c r="AH32" s="86"/>
      <c r="AI32" s="86"/>
      <c r="AJ32" s="87" t="s">
        <v>803</v>
      </c>
      <c r="AK32" s="88">
        <v>10</v>
      </c>
      <c r="AL32" s="86" t="s">
        <v>824</v>
      </c>
      <c r="AM32" s="88">
        <v>12</v>
      </c>
      <c r="AN32" s="89" t="s">
        <v>52</v>
      </c>
      <c r="AO32" s="86"/>
      <c r="AP32" s="88"/>
      <c r="AQ32" s="87" t="s">
        <v>803</v>
      </c>
      <c r="AR32" s="88">
        <v>10</v>
      </c>
      <c r="AS32" s="86" t="s">
        <v>824</v>
      </c>
      <c r="AT32" s="88">
        <v>14</v>
      </c>
      <c r="AU32" s="86" t="s">
        <v>54</v>
      </c>
      <c r="AV32" s="86"/>
      <c r="AW32" s="86"/>
      <c r="AX32" s="88"/>
      <c r="AY32" s="88"/>
      <c r="AZ32" s="86"/>
    </row>
    <row r="33" spans="1:52" ht="15.75">
      <c r="A33" s="87" t="s">
        <v>770</v>
      </c>
      <c r="B33" s="88">
        <v>28</v>
      </c>
      <c r="C33" s="86" t="s">
        <v>800</v>
      </c>
      <c r="D33" s="86">
        <v>6</v>
      </c>
      <c r="E33" s="86" t="s">
        <v>46</v>
      </c>
      <c r="F33" s="86"/>
      <c r="G33" s="86"/>
      <c r="H33" s="87" t="s">
        <v>803</v>
      </c>
      <c r="I33" s="86">
        <v>0</v>
      </c>
      <c r="J33" s="86" t="s">
        <v>804</v>
      </c>
      <c r="K33" s="86">
        <v>1</v>
      </c>
      <c r="L33" s="89" t="s">
        <v>41</v>
      </c>
      <c r="M33" s="86"/>
      <c r="N33" s="86"/>
      <c r="O33" s="87" t="s">
        <v>803</v>
      </c>
      <c r="P33" s="86">
        <v>9</v>
      </c>
      <c r="Q33" s="86" t="s">
        <v>822</v>
      </c>
      <c r="R33" s="86">
        <v>1</v>
      </c>
      <c r="S33" s="89" t="s">
        <v>41</v>
      </c>
      <c r="T33" s="86"/>
      <c r="U33" s="86"/>
      <c r="V33" s="87" t="s">
        <v>63</v>
      </c>
      <c r="W33" s="86">
        <v>2</v>
      </c>
      <c r="X33" s="86" t="s">
        <v>855</v>
      </c>
      <c r="Y33" s="86">
        <v>5</v>
      </c>
      <c r="Z33" s="86" t="s">
        <v>45</v>
      </c>
      <c r="AA33" s="86"/>
      <c r="AB33" s="86"/>
      <c r="AC33" s="87" t="s">
        <v>803</v>
      </c>
      <c r="AD33" s="88">
        <v>3</v>
      </c>
      <c r="AE33" s="86" t="s">
        <v>810</v>
      </c>
      <c r="AF33" s="88">
        <v>1</v>
      </c>
      <c r="AG33" s="89" t="s">
        <v>41</v>
      </c>
      <c r="AH33" s="86"/>
      <c r="AI33" s="86"/>
      <c r="AJ33" s="87" t="s">
        <v>803</v>
      </c>
      <c r="AK33" s="88">
        <v>11</v>
      </c>
      <c r="AL33" s="86" t="s">
        <v>826</v>
      </c>
      <c r="AM33" s="88">
        <v>13</v>
      </c>
      <c r="AN33" s="86" t="s">
        <v>53</v>
      </c>
      <c r="AO33" s="86"/>
      <c r="AP33" s="88"/>
      <c r="AQ33" s="87" t="s">
        <v>803</v>
      </c>
      <c r="AR33" s="88">
        <v>11</v>
      </c>
      <c r="AS33" s="86" t="s">
        <v>826</v>
      </c>
      <c r="AT33" s="88">
        <v>16</v>
      </c>
      <c r="AU33" s="86" t="s">
        <v>56</v>
      </c>
      <c r="AV33" s="86"/>
      <c r="AW33" s="86"/>
      <c r="AX33" s="88"/>
      <c r="AY33" s="88"/>
      <c r="AZ33" s="86"/>
    </row>
    <row r="34" spans="1:52" ht="15.75">
      <c r="A34" s="87" t="s">
        <v>770</v>
      </c>
      <c r="B34" s="88">
        <v>29</v>
      </c>
      <c r="C34" s="86" t="s">
        <v>801</v>
      </c>
      <c r="D34" s="86">
        <v>7</v>
      </c>
      <c r="E34" s="86" t="s">
        <v>47</v>
      </c>
      <c r="F34" s="86"/>
      <c r="G34" s="86"/>
      <c r="H34" s="87" t="s">
        <v>803</v>
      </c>
      <c r="I34" s="86">
        <v>0</v>
      </c>
      <c r="J34" s="86" t="s">
        <v>804</v>
      </c>
      <c r="K34" s="86">
        <v>1</v>
      </c>
      <c r="L34" s="89" t="s">
        <v>41</v>
      </c>
      <c r="M34" s="86"/>
      <c r="N34" s="86"/>
      <c r="O34" s="87" t="s">
        <v>803</v>
      </c>
      <c r="P34" s="86">
        <v>8</v>
      </c>
      <c r="Q34" s="86" t="s">
        <v>820</v>
      </c>
      <c r="R34" s="86">
        <v>1</v>
      </c>
      <c r="S34" s="89" t="s">
        <v>41</v>
      </c>
      <c r="T34" s="86"/>
      <c r="U34" s="86"/>
      <c r="V34" s="87" t="s">
        <v>63</v>
      </c>
      <c r="W34" s="86">
        <v>3</v>
      </c>
      <c r="X34" s="86" t="s">
        <v>856</v>
      </c>
      <c r="Y34" s="86">
        <v>7</v>
      </c>
      <c r="Z34" s="86" t="s">
        <v>47</v>
      </c>
      <c r="AA34" s="86"/>
      <c r="AB34" s="86"/>
      <c r="AC34" s="87" t="s">
        <v>803</v>
      </c>
      <c r="AD34" s="88">
        <v>4</v>
      </c>
      <c r="AE34" s="86" t="s">
        <v>812</v>
      </c>
      <c r="AF34" s="88">
        <v>1</v>
      </c>
      <c r="AG34" s="89" t="s">
        <v>41</v>
      </c>
      <c r="AH34" s="86"/>
      <c r="AI34" s="86"/>
      <c r="AJ34" s="87" t="s">
        <v>803</v>
      </c>
      <c r="AK34" s="88">
        <v>12</v>
      </c>
      <c r="AL34" s="86" t="s">
        <v>828</v>
      </c>
      <c r="AM34" s="88">
        <v>15</v>
      </c>
      <c r="AN34" s="86" t="s">
        <v>55</v>
      </c>
      <c r="AO34" s="86"/>
      <c r="AP34" s="88"/>
      <c r="AQ34" s="87" t="s">
        <v>803</v>
      </c>
      <c r="AR34" s="88">
        <v>12</v>
      </c>
      <c r="AS34" s="86" t="s">
        <v>828</v>
      </c>
      <c r="AT34" s="88">
        <v>16</v>
      </c>
      <c r="AU34" s="86" t="s">
        <v>56</v>
      </c>
      <c r="AV34" s="86"/>
      <c r="AW34" s="86"/>
      <c r="AX34" s="88"/>
      <c r="AY34" s="88"/>
      <c r="AZ34" s="86"/>
    </row>
    <row r="35" spans="1:52" ht="15.75">
      <c r="A35" s="87" t="s">
        <v>770</v>
      </c>
      <c r="B35" s="88">
        <v>30</v>
      </c>
      <c r="C35" s="86" t="s">
        <v>802</v>
      </c>
      <c r="D35" s="86">
        <v>7</v>
      </c>
      <c r="E35" s="86" t="s">
        <v>47</v>
      </c>
      <c r="F35" s="86"/>
      <c r="G35" s="86"/>
      <c r="H35" s="87" t="s">
        <v>803</v>
      </c>
      <c r="I35" s="86">
        <v>0</v>
      </c>
      <c r="J35" s="86" t="s">
        <v>804</v>
      </c>
      <c r="K35" s="86">
        <v>1</v>
      </c>
      <c r="L35" s="89" t="s">
        <v>41</v>
      </c>
      <c r="M35" s="86"/>
      <c r="N35" s="86"/>
      <c r="O35" s="87" t="s">
        <v>803</v>
      </c>
      <c r="P35" s="86">
        <v>7</v>
      </c>
      <c r="Q35" s="86" t="s">
        <v>818</v>
      </c>
      <c r="R35" s="86">
        <v>1</v>
      </c>
      <c r="S35" s="89" t="s">
        <v>41</v>
      </c>
      <c r="T35" s="86"/>
      <c r="U35" s="86"/>
      <c r="V35" s="87" t="s">
        <v>63</v>
      </c>
      <c r="W35" s="86">
        <v>4</v>
      </c>
      <c r="X35" s="86" t="s">
        <v>857</v>
      </c>
      <c r="Y35" s="86">
        <v>7</v>
      </c>
      <c r="Z35" s="86" t="s">
        <v>47</v>
      </c>
      <c r="AA35" s="86"/>
      <c r="AB35" s="86"/>
      <c r="AC35" s="87" t="s">
        <v>803</v>
      </c>
      <c r="AD35" s="88">
        <v>5</v>
      </c>
      <c r="AE35" s="86" t="s">
        <v>814</v>
      </c>
      <c r="AF35" s="88">
        <v>1</v>
      </c>
      <c r="AG35" s="89" t="s">
        <v>41</v>
      </c>
      <c r="AH35" s="86"/>
      <c r="AI35" s="86"/>
      <c r="AJ35" s="87" t="s">
        <v>803</v>
      </c>
      <c r="AK35" s="88">
        <v>13</v>
      </c>
      <c r="AL35" s="86" t="s">
        <v>830</v>
      </c>
      <c r="AM35" s="88">
        <v>16</v>
      </c>
      <c r="AN35" s="86" t="s">
        <v>56</v>
      </c>
      <c r="AO35" s="86"/>
      <c r="AP35" s="88"/>
      <c r="AQ35" s="87" t="s">
        <v>803</v>
      </c>
      <c r="AR35" s="88">
        <v>13</v>
      </c>
      <c r="AS35" s="86" t="s">
        <v>830</v>
      </c>
      <c r="AT35" s="88">
        <v>17</v>
      </c>
      <c r="AU35" s="86" t="s">
        <v>57</v>
      </c>
      <c r="AV35" s="86"/>
      <c r="AW35" s="86"/>
      <c r="AX35" s="88"/>
      <c r="AY35" s="88"/>
      <c r="AZ35" s="86"/>
    </row>
    <row r="36" spans="1:52" ht="15.75">
      <c r="A36" s="87" t="s">
        <v>770</v>
      </c>
      <c r="B36" s="88">
        <v>31</v>
      </c>
      <c r="C36" s="86" t="s">
        <v>805</v>
      </c>
      <c r="D36" s="86">
        <v>8</v>
      </c>
      <c r="E36" s="86" t="s">
        <v>48</v>
      </c>
      <c r="F36" s="86"/>
      <c r="G36" s="86"/>
      <c r="H36" s="87" t="s">
        <v>803</v>
      </c>
      <c r="I36" s="86">
        <v>0</v>
      </c>
      <c r="J36" s="86" t="s">
        <v>804</v>
      </c>
      <c r="K36" s="86">
        <v>1</v>
      </c>
      <c r="L36" s="89" t="s">
        <v>41</v>
      </c>
      <c r="M36" s="86"/>
      <c r="N36" s="86"/>
      <c r="O36" s="87" t="s">
        <v>803</v>
      </c>
      <c r="P36" s="86">
        <v>6</v>
      </c>
      <c r="Q36" s="86" t="s">
        <v>816</v>
      </c>
      <c r="R36" s="86">
        <v>2</v>
      </c>
      <c r="S36" s="86" t="s">
        <v>42</v>
      </c>
      <c r="T36" s="86"/>
      <c r="U36" s="86"/>
      <c r="V36" s="87" t="s">
        <v>63</v>
      </c>
      <c r="W36" s="86">
        <v>5</v>
      </c>
      <c r="X36" s="86" t="s">
        <v>858</v>
      </c>
      <c r="Y36" s="86">
        <v>8</v>
      </c>
      <c r="Z36" s="86" t="s">
        <v>48</v>
      </c>
      <c r="AA36" s="86"/>
      <c r="AB36" s="86"/>
      <c r="AC36" s="87" t="s">
        <v>803</v>
      </c>
      <c r="AD36" s="88">
        <v>6</v>
      </c>
      <c r="AE36" s="86" t="s">
        <v>816</v>
      </c>
      <c r="AF36" s="88">
        <v>1</v>
      </c>
      <c r="AG36" s="89" t="s">
        <v>41</v>
      </c>
      <c r="AH36" s="86"/>
      <c r="AI36" s="86"/>
      <c r="AJ36" s="87" t="s">
        <v>803</v>
      </c>
      <c r="AK36" s="88">
        <v>14</v>
      </c>
      <c r="AL36" s="86" t="s">
        <v>832</v>
      </c>
      <c r="AM36" s="88">
        <v>17</v>
      </c>
      <c r="AN36" s="89" t="s">
        <v>57</v>
      </c>
      <c r="AO36" s="86"/>
      <c r="AP36" s="88"/>
      <c r="AQ36" s="87" t="s">
        <v>803</v>
      </c>
      <c r="AR36" s="88">
        <v>14</v>
      </c>
      <c r="AS36" s="86" t="s">
        <v>832</v>
      </c>
      <c r="AT36" s="88">
        <v>17</v>
      </c>
      <c r="AU36" s="86" t="s">
        <v>57</v>
      </c>
      <c r="AV36" s="86"/>
      <c r="AW36" s="86"/>
      <c r="AX36" s="88"/>
      <c r="AY36" s="88"/>
      <c r="AZ36" s="86"/>
    </row>
    <row r="37" spans="1:52" ht="15.75">
      <c r="A37" s="87" t="s">
        <v>770</v>
      </c>
      <c r="B37" s="88">
        <v>32</v>
      </c>
      <c r="C37" s="86" t="s">
        <v>807</v>
      </c>
      <c r="D37" s="86">
        <v>8</v>
      </c>
      <c r="E37" s="86" t="s">
        <v>48</v>
      </c>
      <c r="F37" s="86"/>
      <c r="G37" s="86"/>
      <c r="H37" s="87" t="s">
        <v>803</v>
      </c>
      <c r="I37" s="86">
        <v>0</v>
      </c>
      <c r="J37" s="86" t="s">
        <v>804</v>
      </c>
      <c r="K37" s="86">
        <v>1</v>
      </c>
      <c r="L37" s="89" t="s">
        <v>41</v>
      </c>
      <c r="M37" s="86"/>
      <c r="N37" s="86"/>
      <c r="O37" s="87" t="s">
        <v>803</v>
      </c>
      <c r="P37" s="86">
        <v>5</v>
      </c>
      <c r="Q37" s="86" t="s">
        <v>814</v>
      </c>
      <c r="R37" s="86">
        <v>3</v>
      </c>
      <c r="S37" s="86" t="s">
        <v>43</v>
      </c>
      <c r="T37" s="86"/>
      <c r="U37" s="86"/>
      <c r="V37" s="87" t="s">
        <v>63</v>
      </c>
      <c r="W37" s="86">
        <v>6</v>
      </c>
      <c r="X37" s="86" t="s">
        <v>859</v>
      </c>
      <c r="Y37" s="86">
        <v>8</v>
      </c>
      <c r="Z37" s="86" t="s">
        <v>48</v>
      </c>
      <c r="AA37" s="86"/>
      <c r="AB37" s="86"/>
      <c r="AC37" s="87" t="s">
        <v>803</v>
      </c>
      <c r="AD37" s="88">
        <v>7</v>
      </c>
      <c r="AE37" s="86" t="s">
        <v>818</v>
      </c>
      <c r="AF37" s="88">
        <v>1</v>
      </c>
      <c r="AG37" s="89" t="s">
        <v>41</v>
      </c>
      <c r="AH37" s="86"/>
      <c r="AI37" s="86"/>
      <c r="AJ37" s="87" t="s">
        <v>803</v>
      </c>
      <c r="AK37" s="88">
        <v>15</v>
      </c>
      <c r="AL37" s="86" t="s">
        <v>834</v>
      </c>
      <c r="AM37" s="88">
        <v>18</v>
      </c>
      <c r="AN37" s="86" t="s">
        <v>58</v>
      </c>
      <c r="AO37" s="86"/>
      <c r="AP37" s="88"/>
      <c r="AQ37" s="87" t="s">
        <v>803</v>
      </c>
      <c r="AR37" s="88">
        <v>15</v>
      </c>
      <c r="AS37" s="86" t="s">
        <v>834</v>
      </c>
      <c r="AT37" s="88">
        <v>19</v>
      </c>
      <c r="AU37" s="86" t="s">
        <v>1420</v>
      </c>
      <c r="AV37" s="86"/>
      <c r="AW37" s="86"/>
      <c r="AX37" s="88"/>
      <c r="AY37" s="88"/>
      <c r="AZ37" s="86"/>
    </row>
    <row r="38" spans="1:52" ht="15.75">
      <c r="A38" s="87" t="s">
        <v>770</v>
      </c>
      <c r="B38" s="88">
        <v>33</v>
      </c>
      <c r="C38" s="86" t="s">
        <v>809</v>
      </c>
      <c r="D38" s="86">
        <v>9</v>
      </c>
      <c r="E38" s="86" t="s">
        <v>49</v>
      </c>
      <c r="F38" s="86"/>
      <c r="G38" s="86"/>
      <c r="H38" s="87" t="s">
        <v>803</v>
      </c>
      <c r="I38" s="86">
        <v>0</v>
      </c>
      <c r="J38" s="86" t="s">
        <v>804</v>
      </c>
      <c r="K38" s="86">
        <v>1</v>
      </c>
      <c r="L38" s="89" t="s">
        <v>41</v>
      </c>
      <c r="M38" s="86"/>
      <c r="N38" s="86"/>
      <c r="O38" s="87" t="s">
        <v>803</v>
      </c>
      <c r="P38" s="86">
        <v>4</v>
      </c>
      <c r="Q38" s="86" t="s">
        <v>812</v>
      </c>
      <c r="R38" s="86">
        <v>4</v>
      </c>
      <c r="S38" s="86" t="s">
        <v>44</v>
      </c>
      <c r="T38" s="86"/>
      <c r="U38" s="86"/>
      <c r="V38" s="87" t="s">
        <v>63</v>
      </c>
      <c r="W38" s="86">
        <v>7</v>
      </c>
      <c r="X38" s="86" t="s">
        <v>860</v>
      </c>
      <c r="Y38" s="86">
        <v>9</v>
      </c>
      <c r="Z38" s="86" t="s">
        <v>49</v>
      </c>
      <c r="AA38" s="86"/>
      <c r="AB38" s="86"/>
      <c r="AC38" s="87" t="s">
        <v>803</v>
      </c>
      <c r="AD38" s="88">
        <v>8</v>
      </c>
      <c r="AE38" s="86" t="s">
        <v>820</v>
      </c>
      <c r="AF38" s="88">
        <v>1</v>
      </c>
      <c r="AG38" s="89" t="s">
        <v>41</v>
      </c>
      <c r="AH38" s="86"/>
      <c r="AI38" s="86"/>
      <c r="AJ38" s="87" t="s">
        <v>803</v>
      </c>
      <c r="AK38" s="88">
        <v>16</v>
      </c>
      <c r="AL38" s="86" t="s">
        <v>836</v>
      </c>
      <c r="AM38" s="88">
        <v>19</v>
      </c>
      <c r="AN38" s="86" t="s">
        <v>59</v>
      </c>
      <c r="AO38" s="86"/>
      <c r="AP38" s="88"/>
      <c r="AQ38" s="87" t="s">
        <v>803</v>
      </c>
      <c r="AR38" s="88">
        <v>16</v>
      </c>
      <c r="AS38" s="86" t="s">
        <v>836</v>
      </c>
      <c r="AT38" s="88">
        <v>19</v>
      </c>
      <c r="AU38" s="86" t="s">
        <v>1420</v>
      </c>
      <c r="AV38" s="86"/>
      <c r="AW38" s="86"/>
      <c r="AX38" s="88"/>
      <c r="AY38" s="88"/>
      <c r="AZ38" s="86"/>
    </row>
    <row r="39" spans="1:52" ht="15.75">
      <c r="A39" s="87" t="s">
        <v>770</v>
      </c>
      <c r="B39" s="88">
        <v>34</v>
      </c>
      <c r="C39" s="86" t="s">
        <v>811</v>
      </c>
      <c r="D39" s="86">
        <v>9</v>
      </c>
      <c r="E39" s="86" t="s">
        <v>49</v>
      </c>
      <c r="F39" s="86"/>
      <c r="G39" s="86"/>
      <c r="H39" s="87" t="s">
        <v>803</v>
      </c>
      <c r="I39" s="86">
        <v>0</v>
      </c>
      <c r="J39" s="86" t="s">
        <v>804</v>
      </c>
      <c r="K39" s="86">
        <v>1</v>
      </c>
      <c r="L39" s="89" t="s">
        <v>41</v>
      </c>
      <c r="M39" s="86"/>
      <c r="N39" s="86"/>
      <c r="O39" s="87" t="s">
        <v>803</v>
      </c>
      <c r="P39" s="86">
        <v>3</v>
      </c>
      <c r="Q39" s="86" t="s">
        <v>810</v>
      </c>
      <c r="R39" s="86">
        <v>5</v>
      </c>
      <c r="S39" s="86" t="s">
        <v>45</v>
      </c>
      <c r="T39" s="86"/>
      <c r="U39" s="86"/>
      <c r="V39" s="87" t="s">
        <v>63</v>
      </c>
      <c r="W39" s="86">
        <v>8</v>
      </c>
      <c r="X39" s="86" t="s">
        <v>861</v>
      </c>
      <c r="Y39" s="86">
        <v>10</v>
      </c>
      <c r="Z39" s="86" t="s">
        <v>50</v>
      </c>
      <c r="AA39" s="86"/>
      <c r="AB39" s="86"/>
      <c r="AC39" s="87" t="s">
        <v>803</v>
      </c>
      <c r="AD39" s="88">
        <v>9</v>
      </c>
      <c r="AE39" s="86" t="s">
        <v>822</v>
      </c>
      <c r="AF39" s="88">
        <v>1</v>
      </c>
      <c r="AG39" s="89" t="s">
        <v>41</v>
      </c>
      <c r="AH39" s="86"/>
      <c r="AI39" s="86"/>
      <c r="AJ39" s="93" t="s">
        <v>63</v>
      </c>
      <c r="AK39" s="88">
        <v>0</v>
      </c>
      <c r="AL39" s="86" t="s">
        <v>853</v>
      </c>
      <c r="AM39" s="88">
        <v>1</v>
      </c>
      <c r="AN39" s="89" t="s">
        <v>41</v>
      </c>
      <c r="AO39" s="86"/>
      <c r="AP39" s="88"/>
      <c r="AQ39" s="93" t="s">
        <v>63</v>
      </c>
      <c r="AR39" s="88">
        <v>0</v>
      </c>
      <c r="AS39" s="86" t="s">
        <v>853</v>
      </c>
      <c r="AT39" s="88">
        <v>1</v>
      </c>
      <c r="AU39" s="89" t="s">
        <v>41</v>
      </c>
      <c r="AV39" s="86"/>
      <c r="AW39" s="86"/>
      <c r="AX39" s="88"/>
      <c r="AY39" s="88"/>
      <c r="AZ39" s="89"/>
    </row>
    <row r="40" spans="1:52" ht="15.75">
      <c r="A40" s="87" t="s">
        <v>770</v>
      </c>
      <c r="B40" s="88">
        <v>35</v>
      </c>
      <c r="C40" s="86" t="s">
        <v>813</v>
      </c>
      <c r="D40" s="86">
        <v>10</v>
      </c>
      <c r="E40" s="86" t="s">
        <v>50</v>
      </c>
      <c r="F40" s="86"/>
      <c r="G40" s="86"/>
      <c r="H40" s="87" t="s">
        <v>803</v>
      </c>
      <c r="I40" s="86">
        <v>0</v>
      </c>
      <c r="J40" s="86" t="s">
        <v>804</v>
      </c>
      <c r="K40" s="86">
        <v>2</v>
      </c>
      <c r="L40" s="86" t="s">
        <v>42</v>
      </c>
      <c r="M40" s="86"/>
      <c r="N40" s="86"/>
      <c r="O40" s="87" t="s">
        <v>803</v>
      </c>
      <c r="P40" s="86">
        <v>2</v>
      </c>
      <c r="Q40" s="86" t="s">
        <v>808</v>
      </c>
      <c r="R40" s="86">
        <v>6</v>
      </c>
      <c r="S40" s="86" t="s">
        <v>46</v>
      </c>
      <c r="T40" s="86"/>
      <c r="U40" s="86"/>
      <c r="V40" s="87" t="s">
        <v>63</v>
      </c>
      <c r="W40" s="86">
        <v>9</v>
      </c>
      <c r="X40" s="86" t="s">
        <v>862</v>
      </c>
      <c r="Y40" s="86">
        <v>11</v>
      </c>
      <c r="Z40" s="86" t="s">
        <v>51</v>
      </c>
      <c r="AA40" s="86"/>
      <c r="AB40" s="86"/>
      <c r="AC40" s="87" t="s">
        <v>803</v>
      </c>
      <c r="AD40" s="88">
        <v>10</v>
      </c>
      <c r="AE40" s="86" t="s">
        <v>824</v>
      </c>
      <c r="AF40" s="88">
        <v>1</v>
      </c>
      <c r="AG40" s="89" t="s">
        <v>41</v>
      </c>
      <c r="AH40" s="86"/>
      <c r="AI40" s="86"/>
      <c r="AJ40" s="87" t="s">
        <v>63</v>
      </c>
      <c r="AK40" s="88">
        <v>1</v>
      </c>
      <c r="AL40" s="86" t="s">
        <v>854</v>
      </c>
      <c r="AM40" s="88">
        <v>1</v>
      </c>
      <c r="AN40" s="89" t="s">
        <v>41</v>
      </c>
      <c r="AO40" s="86"/>
      <c r="AP40" s="88"/>
      <c r="AQ40" s="87" t="s">
        <v>63</v>
      </c>
      <c r="AR40" s="88">
        <v>1</v>
      </c>
      <c r="AS40" s="86" t="s">
        <v>854</v>
      </c>
      <c r="AT40" s="88">
        <v>1</v>
      </c>
      <c r="AU40" s="89" t="s">
        <v>41</v>
      </c>
      <c r="AV40" s="86"/>
      <c r="AW40" s="86"/>
      <c r="AX40" s="88"/>
      <c r="AY40" s="88"/>
      <c r="AZ40" s="89"/>
    </row>
    <row r="41" spans="1:52" ht="15.75">
      <c r="A41" s="87" t="s">
        <v>770</v>
      </c>
      <c r="B41" s="88">
        <v>36</v>
      </c>
      <c r="C41" s="86" t="s">
        <v>815</v>
      </c>
      <c r="D41" s="86">
        <v>10</v>
      </c>
      <c r="E41" s="86" t="s">
        <v>50</v>
      </c>
      <c r="F41" s="86"/>
      <c r="G41" s="86"/>
      <c r="H41" s="87" t="s">
        <v>803</v>
      </c>
      <c r="I41" s="86">
        <v>0</v>
      </c>
      <c r="J41" s="86" t="s">
        <v>804</v>
      </c>
      <c r="K41" s="86">
        <v>3</v>
      </c>
      <c r="L41" s="86" t="s">
        <v>43</v>
      </c>
      <c r="M41" s="86"/>
      <c r="N41" s="86"/>
      <c r="O41" s="87" t="s">
        <v>803</v>
      </c>
      <c r="P41" s="86">
        <v>1</v>
      </c>
      <c r="Q41" s="86" t="s">
        <v>806</v>
      </c>
      <c r="R41" s="86">
        <v>9</v>
      </c>
      <c r="S41" s="86" t="s">
        <v>49</v>
      </c>
      <c r="T41" s="86"/>
      <c r="U41" s="86"/>
      <c r="V41" s="87" t="s">
        <v>63</v>
      </c>
      <c r="W41" s="86">
        <v>10</v>
      </c>
      <c r="X41" s="86" t="s">
        <v>863</v>
      </c>
      <c r="Y41" s="86">
        <v>12</v>
      </c>
      <c r="Z41" s="86" t="s">
        <v>52</v>
      </c>
      <c r="AA41" s="86"/>
      <c r="AB41" s="86"/>
      <c r="AC41" s="87" t="s">
        <v>803</v>
      </c>
      <c r="AD41" s="88">
        <v>11</v>
      </c>
      <c r="AE41" s="86" t="s">
        <v>826</v>
      </c>
      <c r="AF41" s="88">
        <v>1</v>
      </c>
      <c r="AG41" s="89" t="s">
        <v>41</v>
      </c>
      <c r="AH41" s="86"/>
      <c r="AI41" s="86"/>
      <c r="AJ41" s="87" t="s">
        <v>63</v>
      </c>
      <c r="AK41" s="88">
        <v>2</v>
      </c>
      <c r="AL41" s="86" t="s">
        <v>855</v>
      </c>
      <c r="AM41" s="88">
        <v>1</v>
      </c>
      <c r="AN41" s="89" t="s">
        <v>41</v>
      </c>
      <c r="AO41" s="86"/>
      <c r="AP41" s="88"/>
      <c r="AQ41" s="87" t="s">
        <v>63</v>
      </c>
      <c r="AR41" s="88">
        <v>2</v>
      </c>
      <c r="AS41" s="86" t="s">
        <v>855</v>
      </c>
      <c r="AT41" s="88">
        <v>2</v>
      </c>
      <c r="AU41" s="86" t="s">
        <v>42</v>
      </c>
      <c r="AV41" s="86"/>
      <c r="AW41" s="86"/>
      <c r="AX41" s="88"/>
      <c r="AY41" s="88"/>
      <c r="AZ41" s="86"/>
    </row>
    <row r="42" spans="1:52" ht="15.75">
      <c r="A42" s="87" t="s">
        <v>770</v>
      </c>
      <c r="B42" s="88">
        <v>37</v>
      </c>
      <c r="C42" s="86" t="s">
        <v>817</v>
      </c>
      <c r="D42" s="86">
        <v>11</v>
      </c>
      <c r="E42" s="86" t="s">
        <v>51</v>
      </c>
      <c r="F42" s="86"/>
      <c r="G42" s="86"/>
      <c r="H42" s="87" t="s">
        <v>803</v>
      </c>
      <c r="I42" s="86">
        <v>0</v>
      </c>
      <c r="J42" s="86" t="s">
        <v>804</v>
      </c>
      <c r="K42" s="86">
        <v>5</v>
      </c>
      <c r="L42" s="86" t="s">
        <v>45</v>
      </c>
      <c r="M42" s="86"/>
      <c r="N42" s="86"/>
      <c r="O42" s="87" t="s">
        <v>803</v>
      </c>
      <c r="P42" s="86">
        <v>0</v>
      </c>
      <c r="Q42" s="86" t="s">
        <v>804</v>
      </c>
      <c r="R42" s="86">
        <v>10</v>
      </c>
      <c r="S42" s="86" t="s">
        <v>50</v>
      </c>
      <c r="T42" s="86"/>
      <c r="U42" s="86"/>
      <c r="V42" s="87" t="s">
        <v>63</v>
      </c>
      <c r="W42" s="86">
        <v>11</v>
      </c>
      <c r="X42" s="86" t="s">
        <v>864</v>
      </c>
      <c r="Y42" s="86">
        <v>14</v>
      </c>
      <c r="Z42" s="86" t="s">
        <v>54</v>
      </c>
      <c r="AA42" s="86"/>
      <c r="AB42" s="86"/>
      <c r="AC42" s="87" t="s">
        <v>803</v>
      </c>
      <c r="AD42" s="88">
        <v>12</v>
      </c>
      <c r="AE42" s="86" t="s">
        <v>828</v>
      </c>
      <c r="AF42" s="88">
        <v>1</v>
      </c>
      <c r="AG42" s="89" t="s">
        <v>41</v>
      </c>
      <c r="AH42" s="86"/>
      <c r="AI42" s="86"/>
      <c r="AJ42" s="87" t="s">
        <v>63</v>
      </c>
      <c r="AK42" s="88">
        <v>3</v>
      </c>
      <c r="AL42" s="86" t="s">
        <v>856</v>
      </c>
      <c r="AM42" s="88">
        <v>2</v>
      </c>
      <c r="AN42" s="86" t="s">
        <v>42</v>
      </c>
      <c r="AO42" s="86"/>
      <c r="AP42" s="88"/>
      <c r="AQ42" s="87" t="s">
        <v>63</v>
      </c>
      <c r="AR42" s="88">
        <v>3</v>
      </c>
      <c r="AS42" s="86" t="s">
        <v>856</v>
      </c>
      <c r="AT42" s="88">
        <v>3</v>
      </c>
      <c r="AU42" s="86" t="s">
        <v>43</v>
      </c>
      <c r="AV42" s="86"/>
      <c r="AW42" s="86"/>
      <c r="AX42" s="88"/>
      <c r="AY42" s="88"/>
      <c r="AZ42" s="86"/>
    </row>
    <row r="43" spans="1:52" ht="15.75">
      <c r="A43" s="87" t="s">
        <v>770</v>
      </c>
      <c r="B43" s="88">
        <v>38</v>
      </c>
      <c r="C43" s="86" t="s">
        <v>819</v>
      </c>
      <c r="D43" s="86">
        <v>12</v>
      </c>
      <c r="E43" s="86" t="s">
        <v>52</v>
      </c>
      <c r="F43" s="86"/>
      <c r="G43" s="86"/>
      <c r="H43" s="87" t="s">
        <v>803</v>
      </c>
      <c r="I43" s="86">
        <v>1</v>
      </c>
      <c r="J43" s="86" t="s">
        <v>806</v>
      </c>
      <c r="K43" s="86">
        <v>6</v>
      </c>
      <c r="L43" s="86" t="s">
        <v>46</v>
      </c>
      <c r="M43" s="86"/>
      <c r="N43" s="86"/>
      <c r="O43" s="87" t="s">
        <v>803</v>
      </c>
      <c r="P43" s="86">
        <v>0</v>
      </c>
      <c r="Q43" s="86" t="s">
        <v>804</v>
      </c>
      <c r="R43" s="86">
        <v>12</v>
      </c>
      <c r="S43" s="86" t="s">
        <v>52</v>
      </c>
      <c r="T43" s="86"/>
      <c r="U43" s="86"/>
      <c r="V43" s="87" t="s">
        <v>63</v>
      </c>
      <c r="W43" s="88">
        <v>12</v>
      </c>
      <c r="X43" s="86" t="s">
        <v>865</v>
      </c>
      <c r="Y43" s="88">
        <v>15</v>
      </c>
      <c r="Z43" s="86" t="s">
        <v>55</v>
      </c>
      <c r="AA43" s="86"/>
      <c r="AB43" s="88"/>
      <c r="AC43" s="87" t="s">
        <v>803</v>
      </c>
      <c r="AD43" s="88">
        <v>13</v>
      </c>
      <c r="AE43" s="86" t="s">
        <v>830</v>
      </c>
      <c r="AF43" s="88">
        <v>1</v>
      </c>
      <c r="AG43" s="89" t="s">
        <v>41</v>
      </c>
      <c r="AH43" s="86"/>
      <c r="AI43" s="86"/>
      <c r="AJ43" s="87" t="s">
        <v>63</v>
      </c>
      <c r="AK43" s="88">
        <v>4</v>
      </c>
      <c r="AL43" s="86" t="s">
        <v>857</v>
      </c>
      <c r="AM43" s="88">
        <v>3</v>
      </c>
      <c r="AN43" s="86" t="s">
        <v>43</v>
      </c>
      <c r="AO43" s="86"/>
      <c r="AP43" s="88"/>
      <c r="AQ43" s="87" t="s">
        <v>63</v>
      </c>
      <c r="AR43" s="88">
        <v>4</v>
      </c>
      <c r="AS43" s="86" t="s">
        <v>857</v>
      </c>
      <c r="AT43" s="88">
        <v>4</v>
      </c>
      <c r="AU43" s="86" t="s">
        <v>44</v>
      </c>
      <c r="AV43" s="86"/>
      <c r="AW43" s="86"/>
      <c r="AX43" s="88"/>
      <c r="AY43" s="88"/>
      <c r="AZ43" s="86"/>
    </row>
    <row r="44" spans="1:52" ht="15.75">
      <c r="A44" s="87" t="s">
        <v>770</v>
      </c>
      <c r="B44" s="88">
        <v>39</v>
      </c>
      <c r="C44" s="86" t="s">
        <v>821</v>
      </c>
      <c r="D44" s="86">
        <v>12</v>
      </c>
      <c r="E44" s="86" t="s">
        <v>52</v>
      </c>
      <c r="F44" s="86"/>
      <c r="G44" s="86"/>
      <c r="H44" s="87" t="s">
        <v>803</v>
      </c>
      <c r="I44" s="86">
        <v>2</v>
      </c>
      <c r="J44" s="86" t="s">
        <v>808</v>
      </c>
      <c r="K44" s="86">
        <v>6</v>
      </c>
      <c r="L44" s="86" t="s">
        <v>46</v>
      </c>
      <c r="M44" s="86"/>
      <c r="N44" s="86"/>
      <c r="O44" s="87" t="s">
        <v>803</v>
      </c>
      <c r="P44" s="86">
        <v>0</v>
      </c>
      <c r="Q44" s="86" t="s">
        <v>804</v>
      </c>
      <c r="R44" s="86">
        <v>13</v>
      </c>
      <c r="S44" s="86" t="s">
        <v>53</v>
      </c>
      <c r="T44" s="86"/>
      <c r="U44" s="86"/>
      <c r="V44" s="93" t="s">
        <v>64</v>
      </c>
      <c r="W44" s="86">
        <v>0</v>
      </c>
      <c r="X44" s="86" t="s">
        <v>895</v>
      </c>
      <c r="Y44" s="86">
        <v>4</v>
      </c>
      <c r="Z44" s="86" t="s">
        <v>44</v>
      </c>
      <c r="AA44" s="86"/>
      <c r="AB44" s="86"/>
      <c r="AC44" s="87" t="s">
        <v>803</v>
      </c>
      <c r="AD44" s="88">
        <v>14</v>
      </c>
      <c r="AE44" s="86" t="s">
        <v>832</v>
      </c>
      <c r="AF44" s="88">
        <v>1</v>
      </c>
      <c r="AG44" s="89" t="s">
        <v>41</v>
      </c>
      <c r="AH44" s="86"/>
      <c r="AI44" s="86"/>
      <c r="AJ44" s="87" t="s">
        <v>63</v>
      </c>
      <c r="AK44" s="88">
        <v>5</v>
      </c>
      <c r="AL44" s="86" t="s">
        <v>858</v>
      </c>
      <c r="AM44" s="88">
        <v>4</v>
      </c>
      <c r="AN44" s="86" t="s">
        <v>44</v>
      </c>
      <c r="AO44" s="86"/>
      <c r="AP44" s="88"/>
      <c r="AQ44" s="87" t="s">
        <v>63</v>
      </c>
      <c r="AR44" s="88">
        <v>5</v>
      </c>
      <c r="AS44" s="86" t="s">
        <v>858</v>
      </c>
      <c r="AT44" s="88">
        <v>5</v>
      </c>
      <c r="AU44" s="86" t="s">
        <v>45</v>
      </c>
      <c r="AV44" s="86"/>
      <c r="AW44" s="86"/>
      <c r="AX44" s="88"/>
      <c r="AY44" s="88"/>
      <c r="AZ44" s="86"/>
    </row>
    <row r="45" spans="1:52" ht="15.75">
      <c r="A45" s="87" t="s">
        <v>770</v>
      </c>
      <c r="B45" s="88">
        <v>40</v>
      </c>
      <c r="C45" s="86" t="s">
        <v>823</v>
      </c>
      <c r="D45" s="86">
        <v>13</v>
      </c>
      <c r="E45" s="86" t="s">
        <v>53</v>
      </c>
      <c r="F45" s="86"/>
      <c r="G45" s="86"/>
      <c r="H45" s="87" t="s">
        <v>803</v>
      </c>
      <c r="I45" s="86">
        <v>3</v>
      </c>
      <c r="J45" s="86" t="s">
        <v>810</v>
      </c>
      <c r="K45" s="86">
        <v>7</v>
      </c>
      <c r="L45" s="86" t="s">
        <v>47</v>
      </c>
      <c r="M45" s="86"/>
      <c r="N45" s="86"/>
      <c r="O45" s="87" t="s">
        <v>803</v>
      </c>
      <c r="P45" s="86">
        <v>0</v>
      </c>
      <c r="Q45" s="86" t="s">
        <v>804</v>
      </c>
      <c r="R45" s="86">
        <v>14</v>
      </c>
      <c r="S45" s="86" t="s">
        <v>54</v>
      </c>
      <c r="T45" s="86"/>
      <c r="U45" s="86"/>
      <c r="V45" s="87" t="s">
        <v>64</v>
      </c>
      <c r="W45" s="86">
        <v>1</v>
      </c>
      <c r="X45" s="86" t="s">
        <v>897</v>
      </c>
      <c r="Y45" s="86">
        <v>5</v>
      </c>
      <c r="Z45" s="86" t="s">
        <v>45</v>
      </c>
      <c r="AA45" s="86"/>
      <c r="AB45" s="86"/>
      <c r="AC45" s="87" t="s">
        <v>803</v>
      </c>
      <c r="AD45" s="88">
        <v>15</v>
      </c>
      <c r="AE45" s="86" t="s">
        <v>834</v>
      </c>
      <c r="AF45" s="88">
        <v>1</v>
      </c>
      <c r="AG45" s="89" t="s">
        <v>41</v>
      </c>
      <c r="AH45" s="86"/>
      <c r="AI45" s="86"/>
      <c r="AJ45" s="87" t="s">
        <v>63</v>
      </c>
      <c r="AK45" s="88">
        <v>6</v>
      </c>
      <c r="AL45" s="86" t="s">
        <v>859</v>
      </c>
      <c r="AM45" s="88">
        <v>5</v>
      </c>
      <c r="AN45" s="86" t="s">
        <v>45</v>
      </c>
      <c r="AO45" s="86"/>
      <c r="AP45" s="88"/>
      <c r="AQ45" s="87" t="s">
        <v>63</v>
      </c>
      <c r="AR45" s="88">
        <v>6</v>
      </c>
      <c r="AS45" s="86" t="s">
        <v>859</v>
      </c>
      <c r="AT45" s="88">
        <v>7</v>
      </c>
      <c r="AU45" s="86" t="s">
        <v>47</v>
      </c>
      <c r="AV45" s="86"/>
      <c r="AW45" s="86"/>
      <c r="AX45" s="88"/>
      <c r="AY45" s="88"/>
      <c r="AZ45" s="86"/>
    </row>
    <row r="46" spans="1:52" ht="15.75">
      <c r="A46" s="87" t="s">
        <v>770</v>
      </c>
      <c r="B46" s="88">
        <v>41</v>
      </c>
      <c r="C46" s="86" t="s">
        <v>825</v>
      </c>
      <c r="D46" s="86">
        <v>14</v>
      </c>
      <c r="E46" s="86" t="s">
        <v>54</v>
      </c>
      <c r="F46" s="86"/>
      <c r="G46" s="86"/>
      <c r="H46" s="87" t="s">
        <v>803</v>
      </c>
      <c r="I46" s="86">
        <v>4</v>
      </c>
      <c r="J46" s="86" t="s">
        <v>812</v>
      </c>
      <c r="K46" s="86">
        <v>8</v>
      </c>
      <c r="L46" s="86" t="s">
        <v>48</v>
      </c>
      <c r="M46" s="86"/>
      <c r="N46" s="86"/>
      <c r="O46" s="87" t="s">
        <v>803</v>
      </c>
      <c r="P46" s="86">
        <v>0</v>
      </c>
      <c r="Q46" s="86" t="s">
        <v>804</v>
      </c>
      <c r="R46" s="86">
        <v>16</v>
      </c>
      <c r="S46" s="86" t="s">
        <v>56</v>
      </c>
      <c r="T46" s="86"/>
      <c r="U46" s="86"/>
      <c r="V46" s="87" t="s">
        <v>64</v>
      </c>
      <c r="W46" s="86">
        <v>2</v>
      </c>
      <c r="X46" s="86" t="s">
        <v>899</v>
      </c>
      <c r="Y46" s="86">
        <v>6</v>
      </c>
      <c r="Z46" s="86" t="s">
        <v>46</v>
      </c>
      <c r="AA46" s="86"/>
      <c r="AB46" s="86"/>
      <c r="AC46" s="87" t="s">
        <v>803</v>
      </c>
      <c r="AD46" s="88">
        <v>16</v>
      </c>
      <c r="AE46" s="86" t="s">
        <v>836</v>
      </c>
      <c r="AF46" s="88">
        <v>1</v>
      </c>
      <c r="AG46" s="89" t="s">
        <v>41</v>
      </c>
      <c r="AH46" s="86"/>
      <c r="AI46" s="86"/>
      <c r="AJ46" s="87" t="s">
        <v>63</v>
      </c>
      <c r="AK46" s="88">
        <v>7</v>
      </c>
      <c r="AL46" s="86" t="s">
        <v>860</v>
      </c>
      <c r="AM46" s="88">
        <v>7</v>
      </c>
      <c r="AN46" s="86" t="s">
        <v>47</v>
      </c>
      <c r="AO46" s="86"/>
      <c r="AP46" s="88"/>
      <c r="AQ46" s="87" t="s">
        <v>63</v>
      </c>
      <c r="AR46" s="88">
        <v>7</v>
      </c>
      <c r="AS46" s="86" t="s">
        <v>860</v>
      </c>
      <c r="AT46" s="88">
        <v>9</v>
      </c>
      <c r="AU46" s="86" t="s">
        <v>49</v>
      </c>
      <c r="AV46" s="86"/>
      <c r="AW46" s="86"/>
      <c r="AX46" s="88"/>
      <c r="AY46" s="88"/>
      <c r="AZ46" s="86"/>
    </row>
    <row r="47" spans="1:52" ht="15.75">
      <c r="A47" s="87" t="s">
        <v>770</v>
      </c>
      <c r="B47" s="88">
        <v>42</v>
      </c>
      <c r="C47" s="86" t="s">
        <v>827</v>
      </c>
      <c r="D47" s="86">
        <v>14</v>
      </c>
      <c r="E47" s="86" t="s">
        <v>54</v>
      </c>
      <c r="F47" s="86"/>
      <c r="G47" s="86"/>
      <c r="H47" s="87" t="s">
        <v>803</v>
      </c>
      <c r="I47" s="86">
        <v>5</v>
      </c>
      <c r="J47" s="86" t="s">
        <v>814</v>
      </c>
      <c r="K47" s="86">
        <v>10</v>
      </c>
      <c r="L47" s="86" t="s">
        <v>50</v>
      </c>
      <c r="M47" s="86"/>
      <c r="N47" s="86"/>
      <c r="O47" s="87" t="s">
        <v>803</v>
      </c>
      <c r="P47" s="86">
        <v>0</v>
      </c>
      <c r="Q47" s="86" t="s">
        <v>804</v>
      </c>
      <c r="R47" s="86">
        <v>16</v>
      </c>
      <c r="S47" s="86" t="s">
        <v>56</v>
      </c>
      <c r="T47" s="86"/>
      <c r="U47" s="86"/>
      <c r="V47" s="87" t="s">
        <v>64</v>
      </c>
      <c r="W47" s="86">
        <v>3</v>
      </c>
      <c r="X47" s="86" t="s">
        <v>901</v>
      </c>
      <c r="Y47" s="86">
        <v>7</v>
      </c>
      <c r="Z47" s="86" t="s">
        <v>47</v>
      </c>
      <c r="AA47" s="86"/>
      <c r="AB47" s="86"/>
      <c r="AC47" s="87" t="s">
        <v>803</v>
      </c>
      <c r="AD47" s="88">
        <v>17</v>
      </c>
      <c r="AE47" s="86" t="s">
        <v>838</v>
      </c>
      <c r="AF47" s="88">
        <v>2</v>
      </c>
      <c r="AG47" s="86" t="s">
        <v>42</v>
      </c>
      <c r="AH47" s="86"/>
      <c r="AI47" s="86"/>
      <c r="AJ47" s="87" t="s">
        <v>63</v>
      </c>
      <c r="AK47" s="88">
        <v>8</v>
      </c>
      <c r="AL47" s="86" t="s">
        <v>861</v>
      </c>
      <c r="AM47" s="88">
        <v>9</v>
      </c>
      <c r="AN47" s="86" t="s">
        <v>49</v>
      </c>
      <c r="AO47" s="86"/>
      <c r="AP47" s="88"/>
      <c r="AQ47" s="87" t="s">
        <v>63</v>
      </c>
      <c r="AR47" s="88">
        <v>8</v>
      </c>
      <c r="AS47" s="86" t="s">
        <v>861</v>
      </c>
      <c r="AT47" s="88">
        <v>10</v>
      </c>
      <c r="AU47" s="86" t="s">
        <v>50</v>
      </c>
      <c r="AV47" s="86"/>
      <c r="AW47" s="86"/>
      <c r="AX47" s="88"/>
      <c r="AY47" s="88"/>
      <c r="AZ47" s="86"/>
    </row>
    <row r="48" spans="1:52" ht="15.75">
      <c r="A48" s="87" t="s">
        <v>770</v>
      </c>
      <c r="B48" s="88">
        <v>43</v>
      </c>
      <c r="C48" s="86" t="s">
        <v>829</v>
      </c>
      <c r="D48" s="86">
        <v>15</v>
      </c>
      <c r="E48" s="86" t="s">
        <v>55</v>
      </c>
      <c r="F48" s="86"/>
      <c r="G48" s="86"/>
      <c r="H48" s="87" t="s">
        <v>803</v>
      </c>
      <c r="I48" s="86">
        <v>6</v>
      </c>
      <c r="J48" s="86" t="s">
        <v>816</v>
      </c>
      <c r="K48" s="86">
        <v>12</v>
      </c>
      <c r="L48" s="86" t="s">
        <v>52</v>
      </c>
      <c r="M48" s="86"/>
      <c r="N48" s="86"/>
      <c r="O48" s="87" t="s">
        <v>803</v>
      </c>
      <c r="P48" s="86">
        <v>0</v>
      </c>
      <c r="Q48" s="86" t="s">
        <v>804</v>
      </c>
      <c r="R48" s="86">
        <v>17</v>
      </c>
      <c r="S48" s="86" t="s">
        <v>57</v>
      </c>
      <c r="T48" s="86"/>
      <c r="U48" s="86"/>
      <c r="V48" s="87" t="s">
        <v>64</v>
      </c>
      <c r="W48" s="86">
        <v>4</v>
      </c>
      <c r="X48" s="86" t="s">
        <v>903</v>
      </c>
      <c r="Y48" s="86">
        <v>8</v>
      </c>
      <c r="Z48" s="86" t="s">
        <v>48</v>
      </c>
      <c r="AA48" s="86"/>
      <c r="AB48" s="86"/>
      <c r="AC48" s="87" t="s">
        <v>803</v>
      </c>
      <c r="AD48" s="88">
        <v>18</v>
      </c>
      <c r="AE48" s="86" t="s">
        <v>840</v>
      </c>
      <c r="AF48" s="88">
        <v>2</v>
      </c>
      <c r="AG48" s="86" t="s">
        <v>42</v>
      </c>
      <c r="AH48" s="86"/>
      <c r="AI48" s="86"/>
      <c r="AJ48" s="87" t="s">
        <v>63</v>
      </c>
      <c r="AK48" s="88">
        <v>9</v>
      </c>
      <c r="AL48" s="86" t="s">
        <v>862</v>
      </c>
      <c r="AM48" s="88">
        <v>10</v>
      </c>
      <c r="AN48" s="86" t="s">
        <v>50</v>
      </c>
      <c r="AO48" s="86"/>
      <c r="AP48" s="88"/>
      <c r="AQ48" s="87" t="s">
        <v>63</v>
      </c>
      <c r="AR48" s="88">
        <v>9</v>
      </c>
      <c r="AS48" s="86" t="s">
        <v>862</v>
      </c>
      <c r="AT48" s="88">
        <v>12</v>
      </c>
      <c r="AU48" s="86" t="s">
        <v>52</v>
      </c>
      <c r="AV48" s="86"/>
      <c r="AW48" s="86"/>
      <c r="AX48" s="88"/>
      <c r="AY48" s="88"/>
      <c r="AZ48" s="86"/>
    </row>
    <row r="49" spans="1:52" ht="15.75">
      <c r="A49" s="87" t="s">
        <v>770</v>
      </c>
      <c r="B49" s="88">
        <v>44</v>
      </c>
      <c r="C49" s="86" t="s">
        <v>831</v>
      </c>
      <c r="D49" s="86">
        <v>16</v>
      </c>
      <c r="E49" s="86" t="s">
        <v>56</v>
      </c>
      <c r="F49" s="86"/>
      <c r="G49" s="86"/>
      <c r="H49" s="87" t="s">
        <v>803</v>
      </c>
      <c r="I49" s="86">
        <v>7</v>
      </c>
      <c r="J49" s="86" t="s">
        <v>818</v>
      </c>
      <c r="K49" s="86">
        <v>14</v>
      </c>
      <c r="L49" s="86" t="s">
        <v>54</v>
      </c>
      <c r="M49" s="86"/>
      <c r="N49" s="86"/>
      <c r="O49" s="87" t="s">
        <v>803</v>
      </c>
      <c r="P49" s="86">
        <v>0</v>
      </c>
      <c r="Q49" s="86" t="s">
        <v>804</v>
      </c>
      <c r="R49" s="86">
        <v>18</v>
      </c>
      <c r="S49" s="86" t="s">
        <v>58</v>
      </c>
      <c r="T49" s="86"/>
      <c r="U49" s="86"/>
      <c r="V49" s="87" t="s">
        <v>64</v>
      </c>
      <c r="W49" s="86">
        <v>5</v>
      </c>
      <c r="X49" s="86" t="s">
        <v>905</v>
      </c>
      <c r="Y49" s="86">
        <v>8</v>
      </c>
      <c r="Z49" s="86" t="s">
        <v>48</v>
      </c>
      <c r="AA49" s="86"/>
      <c r="AB49" s="86"/>
      <c r="AC49" s="87" t="s">
        <v>803</v>
      </c>
      <c r="AD49" s="88">
        <v>19</v>
      </c>
      <c r="AE49" s="86" t="s">
        <v>841</v>
      </c>
      <c r="AF49" s="88">
        <v>3</v>
      </c>
      <c r="AG49" s="86" t="s">
        <v>43</v>
      </c>
      <c r="AH49" s="86"/>
      <c r="AI49" s="86"/>
      <c r="AJ49" s="87" t="s">
        <v>63</v>
      </c>
      <c r="AK49" s="88">
        <v>10</v>
      </c>
      <c r="AL49" s="86" t="s">
        <v>863</v>
      </c>
      <c r="AM49" s="88">
        <v>11</v>
      </c>
      <c r="AN49" s="86" t="s">
        <v>51</v>
      </c>
      <c r="AO49" s="86"/>
      <c r="AP49" s="88"/>
      <c r="AQ49" s="87" t="s">
        <v>63</v>
      </c>
      <c r="AR49" s="88">
        <v>10</v>
      </c>
      <c r="AS49" s="86" t="s">
        <v>863</v>
      </c>
      <c r="AT49" s="88">
        <v>13</v>
      </c>
      <c r="AU49" s="86" t="s">
        <v>53</v>
      </c>
      <c r="AV49" s="86"/>
      <c r="AW49" s="86"/>
      <c r="AX49" s="88"/>
      <c r="AY49" s="88"/>
      <c r="AZ49" s="86"/>
    </row>
    <row r="50" spans="1:52" ht="15.75">
      <c r="A50" s="87" t="s">
        <v>770</v>
      </c>
      <c r="B50" s="88">
        <v>45</v>
      </c>
      <c r="C50" s="86" t="s">
        <v>833</v>
      </c>
      <c r="D50" s="86">
        <v>17</v>
      </c>
      <c r="E50" s="86" t="s">
        <v>57</v>
      </c>
      <c r="F50" s="86"/>
      <c r="G50" s="86"/>
      <c r="H50" s="87" t="s">
        <v>803</v>
      </c>
      <c r="I50" s="86">
        <v>8</v>
      </c>
      <c r="J50" s="86" t="s">
        <v>820</v>
      </c>
      <c r="K50" s="86">
        <v>16</v>
      </c>
      <c r="L50" s="86" t="s">
        <v>56</v>
      </c>
      <c r="M50" s="86"/>
      <c r="N50" s="86"/>
      <c r="O50" s="87" t="s">
        <v>803</v>
      </c>
      <c r="P50" s="86">
        <v>0</v>
      </c>
      <c r="Q50" s="86" t="s">
        <v>804</v>
      </c>
      <c r="R50" s="86">
        <v>19</v>
      </c>
      <c r="S50" s="86" t="s">
        <v>59</v>
      </c>
      <c r="T50" s="86"/>
      <c r="U50" s="86"/>
      <c r="V50" s="87" t="s">
        <v>64</v>
      </c>
      <c r="W50" s="86">
        <v>6</v>
      </c>
      <c r="X50" s="86" t="s">
        <v>907</v>
      </c>
      <c r="Y50" s="86">
        <v>9</v>
      </c>
      <c r="Z50" s="86" t="s">
        <v>49</v>
      </c>
      <c r="AA50" s="86"/>
      <c r="AB50" s="86"/>
      <c r="AC50" s="87" t="s">
        <v>803</v>
      </c>
      <c r="AD50" s="88">
        <v>20</v>
      </c>
      <c r="AE50" s="86" t="s">
        <v>842</v>
      </c>
      <c r="AF50" s="88">
        <v>3</v>
      </c>
      <c r="AG50" s="86" t="s">
        <v>43</v>
      </c>
      <c r="AH50" s="86"/>
      <c r="AI50" s="86"/>
      <c r="AJ50" s="87" t="s">
        <v>63</v>
      </c>
      <c r="AK50" s="88">
        <v>11</v>
      </c>
      <c r="AL50" s="86" t="s">
        <v>864</v>
      </c>
      <c r="AM50" s="88">
        <v>13</v>
      </c>
      <c r="AN50" s="86" t="s">
        <v>53</v>
      </c>
      <c r="AO50" s="86"/>
      <c r="AP50" s="88"/>
      <c r="AQ50" s="87" t="s">
        <v>63</v>
      </c>
      <c r="AR50" s="88">
        <v>11</v>
      </c>
      <c r="AS50" s="86" t="s">
        <v>864</v>
      </c>
      <c r="AT50" s="88">
        <v>14</v>
      </c>
      <c r="AU50" s="86" t="s">
        <v>54</v>
      </c>
      <c r="AV50" s="86"/>
      <c r="AW50" s="86"/>
      <c r="AX50" s="88"/>
      <c r="AY50" s="88"/>
      <c r="AZ50" s="86"/>
    </row>
    <row r="51" spans="1:52" ht="15.75">
      <c r="A51" s="87" t="s">
        <v>770</v>
      </c>
      <c r="B51" s="86">
        <v>46</v>
      </c>
      <c r="C51" s="86" t="s">
        <v>835</v>
      </c>
      <c r="D51" s="86">
        <v>17</v>
      </c>
      <c r="E51" s="86" t="s">
        <v>57</v>
      </c>
      <c r="F51" s="86"/>
      <c r="G51" s="86"/>
      <c r="H51" s="87" t="s">
        <v>803</v>
      </c>
      <c r="I51" s="86">
        <v>9</v>
      </c>
      <c r="J51" s="86" t="s">
        <v>822</v>
      </c>
      <c r="K51" s="86">
        <v>17</v>
      </c>
      <c r="L51" s="86" t="s">
        <v>57</v>
      </c>
      <c r="M51" s="86"/>
      <c r="N51" s="86"/>
      <c r="O51" s="87" t="s">
        <v>803</v>
      </c>
      <c r="P51" s="86">
        <v>0</v>
      </c>
      <c r="Q51" s="86" t="s">
        <v>804</v>
      </c>
      <c r="R51" s="86">
        <v>19</v>
      </c>
      <c r="S51" s="86" t="s">
        <v>59</v>
      </c>
      <c r="T51" s="86"/>
      <c r="U51" s="86"/>
      <c r="V51" s="87" t="s">
        <v>64</v>
      </c>
      <c r="W51" s="86">
        <v>7</v>
      </c>
      <c r="X51" s="86" t="s">
        <v>909</v>
      </c>
      <c r="Y51" s="86">
        <v>10</v>
      </c>
      <c r="Z51" s="86" t="s">
        <v>50</v>
      </c>
      <c r="AA51" s="86"/>
      <c r="AB51" s="86"/>
      <c r="AC51" s="87" t="s">
        <v>803</v>
      </c>
      <c r="AD51" s="88">
        <v>21</v>
      </c>
      <c r="AE51" s="86" t="s">
        <v>843</v>
      </c>
      <c r="AF51" s="88">
        <v>4</v>
      </c>
      <c r="AG51" s="86" t="s">
        <v>44</v>
      </c>
      <c r="AH51" s="86"/>
      <c r="AI51" s="86"/>
      <c r="AJ51" s="87" t="s">
        <v>63</v>
      </c>
      <c r="AK51" s="88">
        <v>12</v>
      </c>
      <c r="AL51" s="86" t="s">
        <v>865</v>
      </c>
      <c r="AM51" s="88">
        <v>14</v>
      </c>
      <c r="AN51" s="86" t="s">
        <v>54</v>
      </c>
      <c r="AO51" s="86"/>
      <c r="AP51" s="88"/>
      <c r="AQ51" s="87" t="s">
        <v>63</v>
      </c>
      <c r="AR51" s="88">
        <v>12</v>
      </c>
      <c r="AS51" s="86" t="s">
        <v>865</v>
      </c>
      <c r="AT51" s="88">
        <v>15</v>
      </c>
      <c r="AU51" s="86" t="s">
        <v>55</v>
      </c>
      <c r="AV51" s="86"/>
      <c r="AW51" s="86"/>
      <c r="AX51" s="88"/>
      <c r="AY51" s="88"/>
      <c r="AZ51" s="86"/>
    </row>
    <row r="52" spans="1:52" ht="15.75">
      <c r="A52" s="87" t="s">
        <v>770</v>
      </c>
      <c r="B52" s="86">
        <v>47</v>
      </c>
      <c r="C52" s="86" t="s">
        <v>837</v>
      </c>
      <c r="D52" s="86">
        <v>18</v>
      </c>
      <c r="E52" s="86" t="s">
        <v>58</v>
      </c>
      <c r="F52" s="86"/>
      <c r="G52" s="86"/>
      <c r="H52" s="87" t="s">
        <v>803</v>
      </c>
      <c r="I52" s="86">
        <v>10</v>
      </c>
      <c r="J52" s="86" t="s">
        <v>824</v>
      </c>
      <c r="K52" s="86">
        <v>18</v>
      </c>
      <c r="L52" s="86" t="s">
        <v>58</v>
      </c>
      <c r="M52" s="86"/>
      <c r="N52" s="86"/>
      <c r="O52" s="87" t="s">
        <v>803</v>
      </c>
      <c r="P52" s="86">
        <v>0</v>
      </c>
      <c r="Q52" s="86" t="s">
        <v>804</v>
      </c>
      <c r="R52" s="86">
        <v>19</v>
      </c>
      <c r="S52" s="86" t="s">
        <v>59</v>
      </c>
      <c r="T52" s="86"/>
      <c r="U52" s="86"/>
      <c r="V52" s="87" t="s">
        <v>64</v>
      </c>
      <c r="W52" s="86">
        <v>8</v>
      </c>
      <c r="X52" s="86" t="s">
        <v>910</v>
      </c>
      <c r="Y52" s="86">
        <v>11</v>
      </c>
      <c r="Z52" s="86" t="s">
        <v>51</v>
      </c>
      <c r="AA52" s="86"/>
      <c r="AB52" s="86"/>
      <c r="AC52" s="87" t="s">
        <v>803</v>
      </c>
      <c r="AD52" s="88">
        <v>22</v>
      </c>
      <c r="AE52" s="86" t="s">
        <v>844</v>
      </c>
      <c r="AF52" s="88">
        <v>6</v>
      </c>
      <c r="AG52" s="86" t="s">
        <v>46</v>
      </c>
      <c r="AH52" s="86"/>
      <c r="AI52" s="86"/>
      <c r="AJ52" s="87" t="s">
        <v>63</v>
      </c>
      <c r="AK52" s="88">
        <v>13</v>
      </c>
      <c r="AL52" s="86" t="s">
        <v>866</v>
      </c>
      <c r="AM52" s="88">
        <v>16</v>
      </c>
      <c r="AN52" s="86" t="s">
        <v>56</v>
      </c>
      <c r="AO52" s="86"/>
      <c r="AP52" s="88"/>
      <c r="AQ52" s="87" t="s">
        <v>63</v>
      </c>
      <c r="AR52" s="88">
        <v>13</v>
      </c>
      <c r="AS52" s="86" t="s">
        <v>866</v>
      </c>
      <c r="AT52" s="88">
        <v>16</v>
      </c>
      <c r="AU52" s="86" t="s">
        <v>56</v>
      </c>
      <c r="AV52" s="86"/>
      <c r="AW52" s="86"/>
      <c r="AX52" s="88"/>
      <c r="AY52" s="88"/>
      <c r="AZ52" s="86"/>
    </row>
    <row r="53" spans="1:52" ht="15.75">
      <c r="A53" s="87" t="s">
        <v>770</v>
      </c>
      <c r="B53" s="86">
        <v>48</v>
      </c>
      <c r="C53" s="86" t="s">
        <v>839</v>
      </c>
      <c r="D53" s="86">
        <v>19</v>
      </c>
      <c r="E53" s="86" t="s">
        <v>59</v>
      </c>
      <c r="F53" s="86"/>
      <c r="G53" s="86"/>
      <c r="H53" s="87" t="s">
        <v>803</v>
      </c>
      <c r="I53" s="86">
        <v>11</v>
      </c>
      <c r="J53" s="86" t="s">
        <v>826</v>
      </c>
      <c r="K53" s="86">
        <v>19</v>
      </c>
      <c r="L53" s="86" t="s">
        <v>59</v>
      </c>
      <c r="M53" s="86"/>
      <c r="N53" s="86"/>
      <c r="O53" s="87" t="s">
        <v>803</v>
      </c>
      <c r="P53" s="86">
        <v>0</v>
      </c>
      <c r="Q53" s="86" t="s">
        <v>804</v>
      </c>
      <c r="R53" s="86">
        <v>19</v>
      </c>
      <c r="S53" s="86" t="s">
        <v>59</v>
      </c>
      <c r="T53" s="86"/>
      <c r="U53" s="86"/>
      <c r="V53" s="87" t="s">
        <v>64</v>
      </c>
      <c r="W53" s="86">
        <v>9</v>
      </c>
      <c r="X53" s="86" t="s">
        <v>911</v>
      </c>
      <c r="Y53" s="86">
        <v>12</v>
      </c>
      <c r="Z53" s="86" t="s">
        <v>52</v>
      </c>
      <c r="AA53" s="86"/>
      <c r="AB53" s="86"/>
      <c r="AC53" s="87" t="s">
        <v>803</v>
      </c>
      <c r="AD53" s="88">
        <v>23</v>
      </c>
      <c r="AE53" s="86" t="s">
        <v>845</v>
      </c>
      <c r="AF53" s="88">
        <v>10</v>
      </c>
      <c r="AG53" s="86" t="s">
        <v>50</v>
      </c>
      <c r="AH53" s="86"/>
      <c r="AI53" s="86"/>
      <c r="AJ53" s="87" t="s">
        <v>63</v>
      </c>
      <c r="AK53" s="88">
        <v>14</v>
      </c>
      <c r="AL53" s="86" t="s">
        <v>867</v>
      </c>
      <c r="AM53" s="88">
        <v>17</v>
      </c>
      <c r="AN53" s="89" t="s">
        <v>57</v>
      </c>
      <c r="AO53" s="86"/>
      <c r="AP53" s="88"/>
      <c r="AQ53" s="87" t="s">
        <v>63</v>
      </c>
      <c r="AR53" s="88">
        <v>14</v>
      </c>
      <c r="AS53" s="86" t="s">
        <v>867</v>
      </c>
      <c r="AT53" s="88">
        <v>17</v>
      </c>
      <c r="AU53" s="86" t="s">
        <v>57</v>
      </c>
      <c r="AV53" s="86"/>
      <c r="AW53" s="86"/>
      <c r="AX53" s="88"/>
      <c r="AY53" s="88"/>
      <c r="AZ53" s="86"/>
    </row>
    <row r="54" spans="1:52" ht="15.75">
      <c r="A54" s="93" t="s">
        <v>803</v>
      </c>
      <c r="B54" s="88">
        <v>0</v>
      </c>
      <c r="C54" s="86" t="s">
        <v>804</v>
      </c>
      <c r="D54" s="88">
        <v>1</v>
      </c>
      <c r="E54" s="86" t="s">
        <v>41</v>
      </c>
      <c r="F54" s="86"/>
      <c r="G54" s="86"/>
      <c r="H54" s="97" t="s">
        <v>803</v>
      </c>
      <c r="I54" s="88">
        <v>12</v>
      </c>
      <c r="J54" s="86" t="s">
        <v>828</v>
      </c>
      <c r="K54" s="88">
        <v>19</v>
      </c>
      <c r="L54" s="86" t="s">
        <v>59</v>
      </c>
      <c r="M54" s="86"/>
      <c r="N54" s="88"/>
      <c r="O54" s="97" t="s">
        <v>803</v>
      </c>
      <c r="P54" s="86">
        <v>0</v>
      </c>
      <c r="Q54" s="86" t="s">
        <v>804</v>
      </c>
      <c r="R54" s="86">
        <v>19</v>
      </c>
      <c r="S54" s="86" t="s">
        <v>59</v>
      </c>
      <c r="T54" s="86"/>
      <c r="U54" s="86"/>
      <c r="V54" s="87" t="s">
        <v>64</v>
      </c>
      <c r="W54" s="86">
        <v>10</v>
      </c>
      <c r="X54" s="86" t="s">
        <v>912</v>
      </c>
      <c r="Y54" s="86">
        <v>13</v>
      </c>
      <c r="Z54" s="86" t="s">
        <v>53</v>
      </c>
      <c r="AA54" s="86"/>
      <c r="AB54" s="86"/>
      <c r="AC54" s="87" t="s">
        <v>803</v>
      </c>
      <c r="AD54" s="88">
        <v>24</v>
      </c>
      <c r="AE54" s="86" t="s">
        <v>846</v>
      </c>
      <c r="AF54" s="88">
        <v>12</v>
      </c>
      <c r="AG54" s="86" t="s">
        <v>52</v>
      </c>
      <c r="AH54" s="86"/>
      <c r="AI54" s="86"/>
      <c r="AJ54" s="87" t="s">
        <v>63</v>
      </c>
      <c r="AK54" s="88">
        <v>15</v>
      </c>
      <c r="AL54" s="86" t="s">
        <v>868</v>
      </c>
      <c r="AM54" s="88">
        <v>18</v>
      </c>
      <c r="AN54" s="86" t="s">
        <v>58</v>
      </c>
      <c r="AO54" s="86"/>
      <c r="AP54" s="88"/>
      <c r="AQ54" s="87" t="s">
        <v>63</v>
      </c>
      <c r="AR54" s="88">
        <v>15</v>
      </c>
      <c r="AS54" s="86" t="s">
        <v>868</v>
      </c>
      <c r="AT54" s="88">
        <v>18</v>
      </c>
      <c r="AU54" s="86" t="s">
        <v>58</v>
      </c>
      <c r="AV54" s="86"/>
      <c r="AW54" s="86"/>
      <c r="AX54" s="88"/>
      <c r="AY54" s="88"/>
      <c r="AZ54" s="86"/>
    </row>
    <row r="55" spans="1:52" ht="15.75">
      <c r="A55" s="87" t="s">
        <v>803</v>
      </c>
      <c r="B55" s="88">
        <v>1</v>
      </c>
      <c r="C55" s="86" t="s">
        <v>806</v>
      </c>
      <c r="D55" s="88">
        <v>1</v>
      </c>
      <c r="E55" s="86" t="s">
        <v>41</v>
      </c>
      <c r="F55" s="86"/>
      <c r="G55" s="86"/>
      <c r="H55" s="93" t="s">
        <v>63</v>
      </c>
      <c r="I55" s="86">
        <v>0</v>
      </c>
      <c r="J55" s="86" t="s">
        <v>853</v>
      </c>
      <c r="K55" s="86">
        <v>1</v>
      </c>
      <c r="L55" s="89" t="s">
        <v>41</v>
      </c>
      <c r="M55" s="86"/>
      <c r="N55" s="86"/>
      <c r="O55" s="93" t="s">
        <v>63</v>
      </c>
      <c r="P55" s="86">
        <v>12</v>
      </c>
      <c r="Q55" s="86" t="s">
        <v>865</v>
      </c>
      <c r="R55" s="86">
        <v>1</v>
      </c>
      <c r="S55" s="89" t="s">
        <v>41</v>
      </c>
      <c r="T55" s="86"/>
      <c r="U55" s="86"/>
      <c r="V55" s="87" t="s">
        <v>64</v>
      </c>
      <c r="W55" s="86">
        <v>11</v>
      </c>
      <c r="X55" s="86" t="s">
        <v>913</v>
      </c>
      <c r="Y55" s="86">
        <v>14</v>
      </c>
      <c r="Z55" s="86" t="s">
        <v>54</v>
      </c>
      <c r="AA55" s="86"/>
      <c r="AB55" s="86"/>
      <c r="AC55" s="93" t="s">
        <v>63</v>
      </c>
      <c r="AD55" s="88">
        <v>0</v>
      </c>
      <c r="AE55" s="86" t="s">
        <v>853</v>
      </c>
      <c r="AF55" s="88">
        <v>1</v>
      </c>
      <c r="AG55" s="89" t="s">
        <v>41</v>
      </c>
      <c r="AH55" s="86"/>
      <c r="AI55" s="88"/>
      <c r="AJ55" s="87" t="s">
        <v>63</v>
      </c>
      <c r="AK55" s="88">
        <v>16</v>
      </c>
      <c r="AL55" s="86" t="s">
        <v>869</v>
      </c>
      <c r="AM55" s="88">
        <v>19</v>
      </c>
      <c r="AN55" s="86" t="s">
        <v>59</v>
      </c>
      <c r="AO55" s="86"/>
      <c r="AP55" s="88"/>
      <c r="AQ55" s="87" t="s">
        <v>63</v>
      </c>
      <c r="AR55" s="88">
        <v>16</v>
      </c>
      <c r="AS55" s="86" t="s">
        <v>869</v>
      </c>
      <c r="AT55" s="88">
        <v>19</v>
      </c>
      <c r="AU55" s="86" t="s">
        <v>1420</v>
      </c>
      <c r="AV55" s="86"/>
      <c r="AW55" s="86"/>
      <c r="AX55" s="88"/>
      <c r="AY55" s="88"/>
      <c r="AZ55" s="86"/>
    </row>
    <row r="56" spans="1:52" ht="15.75">
      <c r="A56" s="87" t="s">
        <v>803</v>
      </c>
      <c r="B56" s="88">
        <v>2</v>
      </c>
      <c r="C56" s="86" t="s">
        <v>808</v>
      </c>
      <c r="D56" s="88">
        <v>1</v>
      </c>
      <c r="E56" s="86" t="s">
        <v>41</v>
      </c>
      <c r="F56" s="86"/>
      <c r="G56" s="86"/>
      <c r="H56" s="87" t="s">
        <v>63</v>
      </c>
      <c r="I56" s="86">
        <v>0</v>
      </c>
      <c r="J56" s="86" t="s">
        <v>853</v>
      </c>
      <c r="K56" s="86">
        <v>1</v>
      </c>
      <c r="L56" s="89" t="s">
        <v>41</v>
      </c>
      <c r="M56" s="86"/>
      <c r="N56" s="86"/>
      <c r="O56" s="87" t="s">
        <v>63</v>
      </c>
      <c r="P56" s="86">
        <v>11</v>
      </c>
      <c r="Q56" s="86" t="s">
        <v>864</v>
      </c>
      <c r="R56" s="86">
        <v>1</v>
      </c>
      <c r="S56" s="89" t="s">
        <v>41</v>
      </c>
      <c r="T56" s="86"/>
      <c r="U56" s="86"/>
      <c r="V56" s="87" t="s">
        <v>64</v>
      </c>
      <c r="W56" s="88">
        <v>12</v>
      </c>
      <c r="X56" s="86" t="s">
        <v>914</v>
      </c>
      <c r="Y56" s="88">
        <v>16</v>
      </c>
      <c r="Z56" s="86" t="s">
        <v>56</v>
      </c>
      <c r="AA56" s="86"/>
      <c r="AB56" s="86"/>
      <c r="AC56" s="87" t="s">
        <v>63</v>
      </c>
      <c r="AD56" s="88">
        <v>1</v>
      </c>
      <c r="AE56" s="86" t="s">
        <v>854</v>
      </c>
      <c r="AF56" s="88">
        <v>1</v>
      </c>
      <c r="AG56" s="89" t="s">
        <v>41</v>
      </c>
      <c r="AH56" s="86"/>
      <c r="AI56" s="88"/>
      <c r="AJ56" s="93" t="s">
        <v>64</v>
      </c>
      <c r="AK56" s="88">
        <v>0</v>
      </c>
      <c r="AL56" s="86" t="s">
        <v>895</v>
      </c>
      <c r="AM56" s="88">
        <v>1</v>
      </c>
      <c r="AN56" s="89" t="s">
        <v>41</v>
      </c>
      <c r="AO56" s="86"/>
      <c r="AP56" s="88"/>
      <c r="AQ56" s="93" t="s">
        <v>64</v>
      </c>
      <c r="AR56" s="88">
        <v>0</v>
      </c>
      <c r="AS56" s="86" t="s">
        <v>895</v>
      </c>
      <c r="AT56" s="88">
        <v>1</v>
      </c>
      <c r="AU56" s="89" t="s">
        <v>41</v>
      </c>
      <c r="AV56" s="86"/>
      <c r="AW56" s="86"/>
      <c r="AX56" s="88"/>
      <c r="AY56" s="88"/>
      <c r="AZ56" s="89"/>
    </row>
    <row r="57" spans="1:52" ht="15.75">
      <c r="A57" s="87" t="s">
        <v>803</v>
      </c>
      <c r="B57" s="88">
        <v>3</v>
      </c>
      <c r="C57" s="86" t="s">
        <v>810</v>
      </c>
      <c r="D57" s="88">
        <v>1</v>
      </c>
      <c r="E57" s="86" t="s">
        <v>41</v>
      </c>
      <c r="F57" s="86"/>
      <c r="G57" s="86"/>
      <c r="H57" s="87" t="s">
        <v>63</v>
      </c>
      <c r="I57" s="86">
        <v>0</v>
      </c>
      <c r="J57" s="86" t="s">
        <v>853</v>
      </c>
      <c r="K57" s="86">
        <v>1</v>
      </c>
      <c r="L57" s="89" t="s">
        <v>41</v>
      </c>
      <c r="M57" s="86"/>
      <c r="N57" s="86"/>
      <c r="O57" s="87" t="s">
        <v>63</v>
      </c>
      <c r="P57" s="86">
        <v>10</v>
      </c>
      <c r="Q57" s="86" t="s">
        <v>863</v>
      </c>
      <c r="R57" s="86">
        <v>1</v>
      </c>
      <c r="S57" s="89" t="s">
        <v>41</v>
      </c>
      <c r="T57" s="86"/>
      <c r="U57" s="86"/>
      <c r="V57" s="93" t="s">
        <v>65</v>
      </c>
      <c r="W57" s="86">
        <v>0</v>
      </c>
      <c r="X57" s="86" t="s">
        <v>933</v>
      </c>
      <c r="Y57" s="86">
        <v>5</v>
      </c>
      <c r="Z57" s="86" t="s">
        <v>45</v>
      </c>
      <c r="AA57" s="86"/>
      <c r="AB57" s="86"/>
      <c r="AC57" s="87" t="s">
        <v>63</v>
      </c>
      <c r="AD57" s="88">
        <v>2</v>
      </c>
      <c r="AE57" s="86" t="s">
        <v>855</v>
      </c>
      <c r="AF57" s="88">
        <v>1</v>
      </c>
      <c r="AG57" s="89" t="s">
        <v>41</v>
      </c>
      <c r="AH57" s="86"/>
      <c r="AI57" s="88"/>
      <c r="AJ57" s="87" t="s">
        <v>64</v>
      </c>
      <c r="AK57" s="88">
        <v>1</v>
      </c>
      <c r="AL57" s="86" t="s">
        <v>897</v>
      </c>
      <c r="AM57" s="88">
        <v>1</v>
      </c>
      <c r="AN57" s="89" t="s">
        <v>41</v>
      </c>
      <c r="AO57" s="86"/>
      <c r="AP57" s="88"/>
      <c r="AQ57" s="87" t="s">
        <v>64</v>
      </c>
      <c r="AR57" s="88">
        <v>1</v>
      </c>
      <c r="AS57" s="86" t="s">
        <v>897</v>
      </c>
      <c r="AT57" s="88">
        <v>2</v>
      </c>
      <c r="AU57" s="86" t="s">
        <v>42</v>
      </c>
      <c r="AV57" s="86"/>
      <c r="AW57" s="86"/>
      <c r="AX57" s="88"/>
      <c r="AY57" s="88"/>
      <c r="AZ57" s="86"/>
    </row>
    <row r="58" spans="1:52" ht="15.75">
      <c r="A58" s="87" t="s">
        <v>803</v>
      </c>
      <c r="B58" s="88">
        <v>4</v>
      </c>
      <c r="C58" s="86" t="s">
        <v>812</v>
      </c>
      <c r="D58" s="88">
        <v>1</v>
      </c>
      <c r="E58" s="86" t="s">
        <v>41</v>
      </c>
      <c r="F58" s="86"/>
      <c r="G58" s="86"/>
      <c r="H58" s="87" t="s">
        <v>63</v>
      </c>
      <c r="I58" s="86">
        <v>0</v>
      </c>
      <c r="J58" s="86" t="s">
        <v>853</v>
      </c>
      <c r="K58" s="86">
        <v>1</v>
      </c>
      <c r="L58" s="89" t="s">
        <v>41</v>
      </c>
      <c r="M58" s="86"/>
      <c r="N58" s="86"/>
      <c r="O58" s="87" t="s">
        <v>63</v>
      </c>
      <c r="P58" s="86">
        <v>9</v>
      </c>
      <c r="Q58" s="86" t="s">
        <v>862</v>
      </c>
      <c r="R58" s="86">
        <v>1</v>
      </c>
      <c r="S58" s="89" t="s">
        <v>41</v>
      </c>
      <c r="T58" s="86"/>
      <c r="U58" s="86"/>
      <c r="V58" s="87" t="s">
        <v>65</v>
      </c>
      <c r="W58" s="86">
        <v>1</v>
      </c>
      <c r="X58" s="86" t="s">
        <v>934</v>
      </c>
      <c r="Y58" s="86">
        <v>5</v>
      </c>
      <c r="Z58" s="86" t="s">
        <v>45</v>
      </c>
      <c r="AA58" s="86"/>
      <c r="AB58" s="86"/>
      <c r="AC58" s="87" t="s">
        <v>63</v>
      </c>
      <c r="AD58" s="88">
        <v>3</v>
      </c>
      <c r="AE58" s="86" t="s">
        <v>856</v>
      </c>
      <c r="AF58" s="88">
        <v>1</v>
      </c>
      <c r="AG58" s="89" t="s">
        <v>41</v>
      </c>
      <c r="AH58" s="86"/>
      <c r="AI58" s="88"/>
      <c r="AJ58" s="87" t="s">
        <v>64</v>
      </c>
      <c r="AK58" s="88">
        <v>2</v>
      </c>
      <c r="AL58" s="86" t="s">
        <v>899</v>
      </c>
      <c r="AM58" s="88">
        <v>1</v>
      </c>
      <c r="AN58" s="89" t="s">
        <v>41</v>
      </c>
      <c r="AO58" s="86"/>
      <c r="AP58" s="88"/>
      <c r="AQ58" s="87" t="s">
        <v>64</v>
      </c>
      <c r="AR58" s="88">
        <v>2</v>
      </c>
      <c r="AS58" s="86" t="s">
        <v>899</v>
      </c>
      <c r="AT58" s="88">
        <v>3</v>
      </c>
      <c r="AU58" s="86" t="s">
        <v>43</v>
      </c>
      <c r="AV58" s="86"/>
      <c r="AW58" s="86"/>
      <c r="AX58" s="88"/>
      <c r="AY58" s="88"/>
      <c r="AZ58" s="86"/>
    </row>
    <row r="59" spans="1:52" ht="15.75">
      <c r="A59" s="87" t="s">
        <v>803</v>
      </c>
      <c r="B59" s="88">
        <v>5</v>
      </c>
      <c r="C59" s="86" t="s">
        <v>814</v>
      </c>
      <c r="D59" s="88">
        <v>1</v>
      </c>
      <c r="E59" s="86" t="s">
        <v>41</v>
      </c>
      <c r="F59" s="86"/>
      <c r="G59" s="86"/>
      <c r="H59" s="87" t="s">
        <v>63</v>
      </c>
      <c r="I59" s="86">
        <v>0</v>
      </c>
      <c r="J59" s="86" t="s">
        <v>853</v>
      </c>
      <c r="K59" s="86">
        <v>1</v>
      </c>
      <c r="L59" s="89" t="s">
        <v>41</v>
      </c>
      <c r="M59" s="86"/>
      <c r="N59" s="86"/>
      <c r="O59" s="87" t="s">
        <v>63</v>
      </c>
      <c r="P59" s="86">
        <v>8</v>
      </c>
      <c r="Q59" s="86" t="s">
        <v>861</v>
      </c>
      <c r="R59" s="86">
        <v>1</v>
      </c>
      <c r="S59" s="89" t="s">
        <v>41</v>
      </c>
      <c r="T59" s="86"/>
      <c r="U59" s="86"/>
      <c r="V59" s="87" t="s">
        <v>65</v>
      </c>
      <c r="W59" s="86">
        <v>2</v>
      </c>
      <c r="X59" s="86" t="s">
        <v>935</v>
      </c>
      <c r="Y59" s="86">
        <v>6</v>
      </c>
      <c r="Z59" s="86" t="s">
        <v>46</v>
      </c>
      <c r="AA59" s="86"/>
      <c r="AB59" s="86"/>
      <c r="AC59" s="87" t="s">
        <v>63</v>
      </c>
      <c r="AD59" s="88">
        <v>4</v>
      </c>
      <c r="AE59" s="86" t="s">
        <v>857</v>
      </c>
      <c r="AF59" s="88">
        <v>1</v>
      </c>
      <c r="AG59" s="89" t="s">
        <v>41</v>
      </c>
      <c r="AH59" s="86"/>
      <c r="AI59" s="88"/>
      <c r="AJ59" s="87" t="s">
        <v>64</v>
      </c>
      <c r="AK59" s="88">
        <v>3</v>
      </c>
      <c r="AL59" s="86" t="s">
        <v>901</v>
      </c>
      <c r="AM59" s="88">
        <v>2</v>
      </c>
      <c r="AN59" s="86" t="s">
        <v>42</v>
      </c>
      <c r="AO59" s="86"/>
      <c r="AP59" s="88"/>
      <c r="AQ59" s="87" t="s">
        <v>64</v>
      </c>
      <c r="AR59" s="88">
        <v>3</v>
      </c>
      <c r="AS59" s="86" t="s">
        <v>901</v>
      </c>
      <c r="AT59" s="88">
        <v>3</v>
      </c>
      <c r="AU59" s="86" t="s">
        <v>43</v>
      </c>
      <c r="AV59" s="86"/>
      <c r="AW59" s="86"/>
      <c r="AX59" s="88"/>
      <c r="AY59" s="88"/>
      <c r="AZ59" s="86"/>
    </row>
    <row r="60" spans="1:52" ht="15.75">
      <c r="A60" s="87" t="s">
        <v>803</v>
      </c>
      <c r="B60" s="88">
        <v>6</v>
      </c>
      <c r="C60" s="86" t="s">
        <v>816</v>
      </c>
      <c r="D60" s="88">
        <v>1</v>
      </c>
      <c r="E60" s="86" t="s">
        <v>41</v>
      </c>
      <c r="F60" s="86"/>
      <c r="G60" s="86"/>
      <c r="H60" s="87" t="s">
        <v>63</v>
      </c>
      <c r="I60" s="86">
        <v>0</v>
      </c>
      <c r="J60" s="86" t="s">
        <v>853</v>
      </c>
      <c r="K60" s="86">
        <v>1</v>
      </c>
      <c r="L60" s="89" t="s">
        <v>41</v>
      </c>
      <c r="M60" s="86"/>
      <c r="N60" s="86"/>
      <c r="O60" s="87" t="s">
        <v>63</v>
      </c>
      <c r="P60" s="86">
        <v>7</v>
      </c>
      <c r="Q60" s="86" t="s">
        <v>860</v>
      </c>
      <c r="R60" s="86">
        <v>1</v>
      </c>
      <c r="S60" s="89" t="s">
        <v>41</v>
      </c>
      <c r="T60" s="86"/>
      <c r="U60" s="86"/>
      <c r="V60" s="87" t="s">
        <v>65</v>
      </c>
      <c r="W60" s="86">
        <v>3</v>
      </c>
      <c r="X60" s="86" t="s">
        <v>936</v>
      </c>
      <c r="Y60" s="86">
        <v>7</v>
      </c>
      <c r="Z60" s="86" t="s">
        <v>47</v>
      </c>
      <c r="AA60" s="86"/>
      <c r="AB60" s="86"/>
      <c r="AC60" s="87" t="s">
        <v>63</v>
      </c>
      <c r="AD60" s="88">
        <v>5</v>
      </c>
      <c r="AE60" s="86" t="s">
        <v>858</v>
      </c>
      <c r="AF60" s="88">
        <v>1</v>
      </c>
      <c r="AG60" s="89" t="s">
        <v>41</v>
      </c>
      <c r="AH60" s="86"/>
      <c r="AI60" s="88"/>
      <c r="AJ60" s="87" t="s">
        <v>64</v>
      </c>
      <c r="AK60" s="88">
        <v>4</v>
      </c>
      <c r="AL60" s="86" t="s">
        <v>903</v>
      </c>
      <c r="AM60" s="88">
        <v>3</v>
      </c>
      <c r="AN60" s="86" t="s">
        <v>43</v>
      </c>
      <c r="AO60" s="86"/>
      <c r="AP60" s="88"/>
      <c r="AQ60" s="87" t="s">
        <v>64</v>
      </c>
      <c r="AR60" s="88">
        <v>4</v>
      </c>
      <c r="AS60" s="86" t="s">
        <v>903</v>
      </c>
      <c r="AT60" s="88">
        <v>4</v>
      </c>
      <c r="AU60" s="86" t="s">
        <v>44</v>
      </c>
      <c r="AV60" s="86"/>
      <c r="AW60" s="86"/>
      <c r="AX60" s="88"/>
      <c r="AY60" s="88"/>
      <c r="AZ60" s="86"/>
    </row>
    <row r="61" spans="1:52" ht="15.75">
      <c r="A61" s="87" t="s">
        <v>803</v>
      </c>
      <c r="B61" s="88">
        <v>7</v>
      </c>
      <c r="C61" s="86" t="s">
        <v>818</v>
      </c>
      <c r="D61" s="88">
        <v>1</v>
      </c>
      <c r="E61" s="86" t="s">
        <v>41</v>
      </c>
      <c r="F61" s="86"/>
      <c r="G61" s="86"/>
      <c r="H61" s="87" t="s">
        <v>63</v>
      </c>
      <c r="I61" s="86">
        <v>0</v>
      </c>
      <c r="J61" s="86" t="s">
        <v>853</v>
      </c>
      <c r="K61" s="86">
        <v>1</v>
      </c>
      <c r="L61" s="89" t="s">
        <v>41</v>
      </c>
      <c r="M61" s="86"/>
      <c r="N61" s="86"/>
      <c r="O61" s="87" t="s">
        <v>63</v>
      </c>
      <c r="P61" s="86">
        <v>6</v>
      </c>
      <c r="Q61" s="86" t="s">
        <v>859</v>
      </c>
      <c r="R61" s="86">
        <v>1</v>
      </c>
      <c r="S61" s="89" t="s">
        <v>41</v>
      </c>
      <c r="T61" s="86"/>
      <c r="U61" s="86"/>
      <c r="V61" s="87" t="s">
        <v>65</v>
      </c>
      <c r="W61" s="86">
        <v>4</v>
      </c>
      <c r="X61" s="86" t="s">
        <v>937</v>
      </c>
      <c r="Y61" s="86">
        <v>8</v>
      </c>
      <c r="Z61" s="86" t="s">
        <v>48</v>
      </c>
      <c r="AA61" s="86"/>
      <c r="AB61" s="86"/>
      <c r="AC61" s="87" t="s">
        <v>63</v>
      </c>
      <c r="AD61" s="88">
        <v>6</v>
      </c>
      <c r="AE61" s="86" t="s">
        <v>859</v>
      </c>
      <c r="AF61" s="88">
        <v>1</v>
      </c>
      <c r="AG61" s="89" t="s">
        <v>41</v>
      </c>
      <c r="AH61" s="86"/>
      <c r="AI61" s="88"/>
      <c r="AJ61" s="87" t="s">
        <v>64</v>
      </c>
      <c r="AK61" s="88">
        <v>5</v>
      </c>
      <c r="AL61" s="86" t="s">
        <v>905</v>
      </c>
      <c r="AM61" s="88">
        <v>4</v>
      </c>
      <c r="AN61" s="86" t="s">
        <v>44</v>
      </c>
      <c r="AO61" s="86"/>
      <c r="AP61" s="88"/>
      <c r="AQ61" s="87" t="s">
        <v>64</v>
      </c>
      <c r="AR61" s="88">
        <v>5</v>
      </c>
      <c r="AS61" s="86" t="s">
        <v>905</v>
      </c>
      <c r="AT61" s="88">
        <v>6</v>
      </c>
      <c r="AU61" s="86" t="s">
        <v>46</v>
      </c>
      <c r="AV61" s="86"/>
      <c r="AW61" s="86"/>
      <c r="AX61" s="88"/>
      <c r="AY61" s="88"/>
      <c r="AZ61" s="86"/>
    </row>
    <row r="62" spans="1:52" ht="15.75">
      <c r="A62" s="87" t="s">
        <v>803</v>
      </c>
      <c r="B62" s="88">
        <v>8</v>
      </c>
      <c r="C62" s="86" t="s">
        <v>820</v>
      </c>
      <c r="D62" s="88">
        <v>1</v>
      </c>
      <c r="E62" s="86" t="s">
        <v>41</v>
      </c>
      <c r="F62" s="86"/>
      <c r="G62" s="86"/>
      <c r="H62" s="87" t="s">
        <v>63</v>
      </c>
      <c r="I62" s="86">
        <v>0</v>
      </c>
      <c r="J62" s="86" t="s">
        <v>853</v>
      </c>
      <c r="K62" s="86">
        <v>1</v>
      </c>
      <c r="L62" s="89" t="s">
        <v>41</v>
      </c>
      <c r="M62" s="86"/>
      <c r="N62" s="86"/>
      <c r="O62" s="87" t="s">
        <v>63</v>
      </c>
      <c r="P62" s="86">
        <v>5</v>
      </c>
      <c r="Q62" s="86" t="s">
        <v>858</v>
      </c>
      <c r="R62" s="86">
        <v>2</v>
      </c>
      <c r="S62" s="86" t="s">
        <v>42</v>
      </c>
      <c r="T62" s="86"/>
      <c r="U62" s="86"/>
      <c r="V62" s="87" t="s">
        <v>65</v>
      </c>
      <c r="W62" s="86">
        <v>5</v>
      </c>
      <c r="X62" s="86" t="s">
        <v>938</v>
      </c>
      <c r="Y62" s="86">
        <v>8</v>
      </c>
      <c r="Z62" s="86" t="s">
        <v>48</v>
      </c>
      <c r="AA62" s="86"/>
      <c r="AB62" s="86"/>
      <c r="AC62" s="87" t="s">
        <v>63</v>
      </c>
      <c r="AD62" s="88">
        <v>7</v>
      </c>
      <c r="AE62" s="86" t="s">
        <v>860</v>
      </c>
      <c r="AF62" s="88">
        <v>1</v>
      </c>
      <c r="AG62" s="89" t="s">
        <v>41</v>
      </c>
      <c r="AH62" s="86"/>
      <c r="AI62" s="88"/>
      <c r="AJ62" s="87" t="s">
        <v>64</v>
      </c>
      <c r="AK62" s="88">
        <v>6</v>
      </c>
      <c r="AL62" s="86" t="s">
        <v>907</v>
      </c>
      <c r="AM62" s="88">
        <v>5</v>
      </c>
      <c r="AN62" s="86" t="s">
        <v>45</v>
      </c>
      <c r="AO62" s="86"/>
      <c r="AP62" s="88"/>
      <c r="AQ62" s="87" t="s">
        <v>64</v>
      </c>
      <c r="AR62" s="88">
        <v>6</v>
      </c>
      <c r="AS62" s="86" t="s">
        <v>907</v>
      </c>
      <c r="AT62" s="88">
        <v>7</v>
      </c>
      <c r="AU62" s="86" t="s">
        <v>47</v>
      </c>
      <c r="AV62" s="86"/>
      <c r="AW62" s="86"/>
      <c r="AX62" s="88"/>
      <c r="AY62" s="88"/>
      <c r="AZ62" s="86"/>
    </row>
    <row r="63" spans="1:52" ht="15.75">
      <c r="A63" s="87" t="s">
        <v>803</v>
      </c>
      <c r="B63" s="88">
        <v>9</v>
      </c>
      <c r="C63" s="86" t="s">
        <v>822</v>
      </c>
      <c r="D63" s="88">
        <v>1</v>
      </c>
      <c r="E63" s="86" t="s">
        <v>41</v>
      </c>
      <c r="F63" s="86"/>
      <c r="G63" s="86"/>
      <c r="H63" s="87" t="s">
        <v>63</v>
      </c>
      <c r="I63" s="86">
        <v>0</v>
      </c>
      <c r="J63" s="86" t="s">
        <v>853</v>
      </c>
      <c r="K63" s="86">
        <v>1</v>
      </c>
      <c r="L63" s="89" t="s">
        <v>41</v>
      </c>
      <c r="M63" s="86"/>
      <c r="N63" s="86"/>
      <c r="O63" s="87" t="s">
        <v>63</v>
      </c>
      <c r="P63" s="86">
        <v>4</v>
      </c>
      <c r="Q63" s="86" t="s">
        <v>857</v>
      </c>
      <c r="R63" s="86">
        <v>3</v>
      </c>
      <c r="S63" s="86" t="s">
        <v>43</v>
      </c>
      <c r="T63" s="86"/>
      <c r="U63" s="86"/>
      <c r="V63" s="87" t="s">
        <v>65</v>
      </c>
      <c r="W63" s="86">
        <v>6</v>
      </c>
      <c r="X63" s="86" t="s">
        <v>939</v>
      </c>
      <c r="Y63" s="86">
        <v>9</v>
      </c>
      <c r="Z63" s="86" t="s">
        <v>49</v>
      </c>
      <c r="AA63" s="86"/>
      <c r="AB63" s="86"/>
      <c r="AC63" s="87" t="s">
        <v>63</v>
      </c>
      <c r="AD63" s="88">
        <v>8</v>
      </c>
      <c r="AE63" s="86" t="s">
        <v>861</v>
      </c>
      <c r="AF63" s="88">
        <v>1</v>
      </c>
      <c r="AG63" s="89" t="s">
        <v>41</v>
      </c>
      <c r="AH63" s="86"/>
      <c r="AI63" s="88"/>
      <c r="AJ63" s="87" t="s">
        <v>64</v>
      </c>
      <c r="AK63" s="88">
        <v>7</v>
      </c>
      <c r="AL63" s="86" t="s">
        <v>909</v>
      </c>
      <c r="AM63" s="88">
        <v>7</v>
      </c>
      <c r="AN63" s="86" t="s">
        <v>47</v>
      </c>
      <c r="AO63" s="86"/>
      <c r="AP63" s="88"/>
      <c r="AQ63" s="87" t="s">
        <v>64</v>
      </c>
      <c r="AR63" s="88">
        <v>7</v>
      </c>
      <c r="AS63" s="86" t="s">
        <v>909</v>
      </c>
      <c r="AT63" s="88">
        <v>9</v>
      </c>
      <c r="AU63" s="86" t="s">
        <v>49</v>
      </c>
      <c r="AV63" s="86"/>
      <c r="AW63" s="86"/>
      <c r="AX63" s="88"/>
      <c r="AY63" s="88"/>
      <c r="AZ63" s="86"/>
    </row>
    <row r="64" spans="1:52" ht="15.75">
      <c r="A64" s="87" t="s">
        <v>803</v>
      </c>
      <c r="B64" s="88">
        <v>10</v>
      </c>
      <c r="C64" s="86" t="s">
        <v>824</v>
      </c>
      <c r="D64" s="88">
        <v>1</v>
      </c>
      <c r="E64" s="86" t="s">
        <v>41</v>
      </c>
      <c r="F64" s="86"/>
      <c r="G64" s="86"/>
      <c r="H64" s="87" t="s">
        <v>63</v>
      </c>
      <c r="I64" s="86">
        <v>0</v>
      </c>
      <c r="J64" s="86" t="s">
        <v>853</v>
      </c>
      <c r="K64" s="86">
        <v>2</v>
      </c>
      <c r="L64" s="86" t="s">
        <v>42</v>
      </c>
      <c r="M64" s="86"/>
      <c r="N64" s="86"/>
      <c r="O64" s="87" t="s">
        <v>63</v>
      </c>
      <c r="P64" s="86">
        <v>3</v>
      </c>
      <c r="Q64" s="86" t="s">
        <v>856</v>
      </c>
      <c r="R64" s="86">
        <v>4</v>
      </c>
      <c r="S64" s="86" t="s">
        <v>44</v>
      </c>
      <c r="T64" s="86"/>
      <c r="U64" s="86"/>
      <c r="V64" s="87" t="s">
        <v>65</v>
      </c>
      <c r="W64" s="86">
        <v>7</v>
      </c>
      <c r="X64" s="86" t="s">
        <v>940</v>
      </c>
      <c r="Y64" s="86">
        <v>10</v>
      </c>
      <c r="Z64" s="86" t="s">
        <v>50</v>
      </c>
      <c r="AA64" s="86"/>
      <c r="AB64" s="86"/>
      <c r="AC64" s="87" t="s">
        <v>63</v>
      </c>
      <c r="AD64" s="88">
        <v>9</v>
      </c>
      <c r="AE64" s="86" t="s">
        <v>862</v>
      </c>
      <c r="AF64" s="88">
        <v>1</v>
      </c>
      <c r="AG64" s="89" t="s">
        <v>41</v>
      </c>
      <c r="AH64" s="86"/>
      <c r="AI64" s="88"/>
      <c r="AJ64" s="87" t="s">
        <v>64</v>
      </c>
      <c r="AK64" s="88">
        <v>8</v>
      </c>
      <c r="AL64" s="86" t="s">
        <v>910</v>
      </c>
      <c r="AM64" s="88">
        <v>9</v>
      </c>
      <c r="AN64" s="86" t="s">
        <v>49</v>
      </c>
      <c r="AO64" s="86"/>
      <c r="AP64" s="88"/>
      <c r="AQ64" s="87" t="s">
        <v>64</v>
      </c>
      <c r="AR64" s="88">
        <v>8</v>
      </c>
      <c r="AS64" s="86" t="s">
        <v>910</v>
      </c>
      <c r="AT64" s="88">
        <v>10</v>
      </c>
      <c r="AU64" s="86" t="s">
        <v>50</v>
      </c>
      <c r="AV64" s="86"/>
      <c r="AW64" s="86"/>
      <c r="AX64" s="88"/>
      <c r="AY64" s="88"/>
      <c r="AZ64" s="86"/>
    </row>
    <row r="65" spans="1:51" ht="15.75">
      <c r="A65" s="87" t="s">
        <v>803</v>
      </c>
      <c r="B65" s="88">
        <v>11</v>
      </c>
      <c r="C65" s="86" t="s">
        <v>826</v>
      </c>
      <c r="D65" s="88">
        <v>1</v>
      </c>
      <c r="E65" s="86" t="s">
        <v>41</v>
      </c>
      <c r="F65" s="86"/>
      <c r="G65" s="86"/>
      <c r="H65" s="87" t="s">
        <v>63</v>
      </c>
      <c r="I65" s="86">
        <v>0</v>
      </c>
      <c r="J65" s="86" t="s">
        <v>853</v>
      </c>
      <c r="K65" s="86">
        <v>2</v>
      </c>
      <c r="L65" s="86" t="s">
        <v>42</v>
      </c>
      <c r="M65" s="86"/>
      <c r="N65" s="86"/>
      <c r="O65" s="87" t="s">
        <v>63</v>
      </c>
      <c r="P65" s="86">
        <v>2</v>
      </c>
      <c r="Q65" s="86" t="s">
        <v>855</v>
      </c>
      <c r="R65" s="86">
        <v>5</v>
      </c>
      <c r="S65" s="86" t="s">
        <v>45</v>
      </c>
      <c r="T65" s="86"/>
      <c r="U65" s="86"/>
      <c r="V65" s="87" t="s">
        <v>65</v>
      </c>
      <c r="W65" s="86">
        <v>8</v>
      </c>
      <c r="X65" s="86" t="s">
        <v>941</v>
      </c>
      <c r="Y65" s="86">
        <v>11</v>
      </c>
      <c r="Z65" s="86" t="s">
        <v>51</v>
      </c>
      <c r="AA65" s="86"/>
      <c r="AB65" s="86"/>
      <c r="AC65" s="87" t="s">
        <v>63</v>
      </c>
      <c r="AD65" s="88">
        <v>10</v>
      </c>
      <c r="AE65" s="86" t="s">
        <v>863</v>
      </c>
      <c r="AF65" s="88">
        <v>1</v>
      </c>
      <c r="AG65" s="89" t="s">
        <v>41</v>
      </c>
      <c r="AH65" s="86"/>
      <c r="AI65" s="88"/>
      <c r="AJ65" s="87" t="s">
        <v>64</v>
      </c>
      <c r="AK65" s="88">
        <v>9</v>
      </c>
      <c r="AL65" s="86" t="s">
        <v>911</v>
      </c>
      <c r="AM65" s="88">
        <v>10</v>
      </c>
      <c r="AN65" s="86" t="s">
        <v>50</v>
      </c>
      <c r="AO65" s="86"/>
      <c r="AP65" s="88"/>
      <c r="AQ65" s="87" t="s">
        <v>64</v>
      </c>
      <c r="AR65" s="88">
        <v>9</v>
      </c>
      <c r="AS65" s="86" t="s">
        <v>911</v>
      </c>
      <c r="AT65" s="88">
        <v>12</v>
      </c>
      <c r="AU65" s="86" t="s">
        <v>52</v>
      </c>
      <c r="AV65" s="86"/>
      <c r="AW65" s="86"/>
      <c r="AX65" s="88"/>
      <c r="AY65" s="88"/>
    </row>
    <row r="66" spans="1:51" ht="15.75">
      <c r="A66" s="87" t="s">
        <v>803</v>
      </c>
      <c r="B66" s="88">
        <v>12</v>
      </c>
      <c r="C66" s="86" t="s">
        <v>828</v>
      </c>
      <c r="D66" s="88">
        <v>1</v>
      </c>
      <c r="E66" s="86" t="s">
        <v>41</v>
      </c>
      <c r="F66" s="86"/>
      <c r="G66" s="86"/>
      <c r="H66" s="87" t="s">
        <v>63</v>
      </c>
      <c r="I66" s="86">
        <v>0</v>
      </c>
      <c r="J66" s="86" t="s">
        <v>853</v>
      </c>
      <c r="K66" s="86">
        <v>3</v>
      </c>
      <c r="L66" s="86" t="s">
        <v>43</v>
      </c>
      <c r="M66" s="86"/>
      <c r="N66" s="86"/>
      <c r="O66" s="87" t="s">
        <v>63</v>
      </c>
      <c r="P66" s="86">
        <v>1</v>
      </c>
      <c r="Q66" s="86" t="s">
        <v>854</v>
      </c>
      <c r="R66" s="86">
        <v>8</v>
      </c>
      <c r="S66" s="86" t="s">
        <v>48</v>
      </c>
      <c r="T66" s="86"/>
      <c r="U66" s="86"/>
      <c r="V66" s="87" t="s">
        <v>65</v>
      </c>
      <c r="W66" s="86">
        <v>9</v>
      </c>
      <c r="X66" s="86" t="s">
        <v>942</v>
      </c>
      <c r="Y66" s="86">
        <v>13</v>
      </c>
      <c r="Z66" s="86" t="s">
        <v>53</v>
      </c>
      <c r="AA66" s="86"/>
      <c r="AB66" s="86"/>
      <c r="AC66" s="87" t="s">
        <v>63</v>
      </c>
      <c r="AD66" s="88">
        <v>11</v>
      </c>
      <c r="AE66" s="86" t="s">
        <v>864</v>
      </c>
      <c r="AF66" s="88">
        <v>1</v>
      </c>
      <c r="AG66" s="89" t="s">
        <v>41</v>
      </c>
      <c r="AH66" s="86"/>
      <c r="AI66" s="88"/>
      <c r="AJ66" s="87" t="s">
        <v>64</v>
      </c>
      <c r="AK66" s="88">
        <v>10</v>
      </c>
      <c r="AL66" s="86" t="s">
        <v>912</v>
      </c>
      <c r="AM66" s="88">
        <v>11</v>
      </c>
      <c r="AN66" s="86" t="s">
        <v>51</v>
      </c>
      <c r="AO66" s="86"/>
      <c r="AP66" s="88"/>
      <c r="AQ66" s="87" t="s">
        <v>64</v>
      </c>
      <c r="AR66" s="88">
        <v>10</v>
      </c>
      <c r="AS66" s="86" t="s">
        <v>912</v>
      </c>
      <c r="AT66" s="88">
        <v>13</v>
      </c>
      <c r="AU66" s="86" t="s">
        <v>53</v>
      </c>
      <c r="AV66" s="86"/>
      <c r="AW66" s="86"/>
      <c r="AX66" s="88"/>
      <c r="AY66" s="88"/>
    </row>
    <row r="67" spans="1:51" ht="15.75">
      <c r="A67" s="87" t="s">
        <v>803</v>
      </c>
      <c r="B67" s="88">
        <v>13</v>
      </c>
      <c r="C67" s="86" t="s">
        <v>830</v>
      </c>
      <c r="D67" s="88">
        <v>1</v>
      </c>
      <c r="E67" s="86" t="s">
        <v>41</v>
      </c>
      <c r="F67" s="86"/>
      <c r="G67" s="86"/>
      <c r="H67" s="87" t="s">
        <v>63</v>
      </c>
      <c r="I67" s="86">
        <v>0</v>
      </c>
      <c r="J67" s="86" t="s">
        <v>853</v>
      </c>
      <c r="K67" s="86">
        <v>5</v>
      </c>
      <c r="L67" s="86" t="s">
        <v>45</v>
      </c>
      <c r="M67" s="86"/>
      <c r="N67" s="86"/>
      <c r="O67" s="87" t="s">
        <v>63</v>
      </c>
      <c r="P67" s="86">
        <v>0</v>
      </c>
      <c r="Q67" s="86" t="s">
        <v>853</v>
      </c>
      <c r="R67" s="86">
        <v>10</v>
      </c>
      <c r="S67" s="86" t="s">
        <v>50</v>
      </c>
      <c r="T67" s="86"/>
      <c r="U67" s="86"/>
      <c r="V67" s="87" t="s">
        <v>65</v>
      </c>
      <c r="W67" s="86">
        <v>10</v>
      </c>
      <c r="X67" s="86" t="s">
        <v>944</v>
      </c>
      <c r="Y67" s="86">
        <v>14</v>
      </c>
      <c r="Z67" s="86" t="s">
        <v>54</v>
      </c>
      <c r="AA67" s="86"/>
      <c r="AB67" s="86"/>
      <c r="AC67" s="87" t="s">
        <v>63</v>
      </c>
      <c r="AD67" s="88">
        <v>12</v>
      </c>
      <c r="AE67" s="86" t="s">
        <v>865</v>
      </c>
      <c r="AF67" s="88">
        <v>1</v>
      </c>
      <c r="AG67" s="89" t="s">
        <v>41</v>
      </c>
      <c r="AH67" s="86"/>
      <c r="AI67" s="88"/>
      <c r="AJ67" s="87" t="s">
        <v>64</v>
      </c>
      <c r="AK67" s="88">
        <v>11</v>
      </c>
      <c r="AL67" s="86" t="s">
        <v>913</v>
      </c>
      <c r="AM67" s="88">
        <v>13</v>
      </c>
      <c r="AN67" s="86" t="s">
        <v>53</v>
      </c>
      <c r="AO67" s="86"/>
      <c r="AP67" s="88"/>
      <c r="AQ67" s="87" t="s">
        <v>64</v>
      </c>
      <c r="AR67" s="88">
        <v>11</v>
      </c>
      <c r="AS67" s="86" t="s">
        <v>913</v>
      </c>
      <c r="AT67" s="88">
        <v>15</v>
      </c>
      <c r="AU67" s="86" t="s">
        <v>55</v>
      </c>
      <c r="AV67" s="86"/>
      <c r="AW67" s="86"/>
      <c r="AX67" s="88"/>
      <c r="AY67" s="88"/>
    </row>
    <row r="68" spans="1:51" ht="15.75">
      <c r="A68" s="87" t="s">
        <v>803</v>
      </c>
      <c r="B68" s="88">
        <v>14</v>
      </c>
      <c r="C68" s="86" t="s">
        <v>832</v>
      </c>
      <c r="D68" s="88">
        <v>1</v>
      </c>
      <c r="E68" s="86" t="s">
        <v>41</v>
      </c>
      <c r="F68" s="86"/>
      <c r="G68" s="86"/>
      <c r="H68" s="87" t="s">
        <v>63</v>
      </c>
      <c r="I68" s="86">
        <v>1</v>
      </c>
      <c r="J68" s="86" t="s">
        <v>854</v>
      </c>
      <c r="K68" s="86">
        <v>6</v>
      </c>
      <c r="L68" s="86" t="s">
        <v>46</v>
      </c>
      <c r="M68" s="86"/>
      <c r="N68" s="86"/>
      <c r="O68" s="87" t="s">
        <v>63</v>
      </c>
      <c r="P68" s="86">
        <v>0</v>
      </c>
      <c r="Q68" s="86" t="s">
        <v>853</v>
      </c>
      <c r="R68" s="86">
        <v>12</v>
      </c>
      <c r="S68" s="86" t="s">
        <v>52</v>
      </c>
      <c r="T68" s="86"/>
      <c r="U68" s="86"/>
      <c r="V68" s="87" t="s">
        <v>65</v>
      </c>
      <c r="W68" s="86">
        <v>11</v>
      </c>
      <c r="X68" s="86" t="s">
        <v>946</v>
      </c>
      <c r="Y68" s="86">
        <v>15</v>
      </c>
      <c r="Z68" s="86" t="s">
        <v>55</v>
      </c>
      <c r="AA68" s="86"/>
      <c r="AB68" s="86"/>
      <c r="AC68" s="87" t="s">
        <v>63</v>
      </c>
      <c r="AD68" s="88">
        <v>13</v>
      </c>
      <c r="AE68" s="86" t="s">
        <v>866</v>
      </c>
      <c r="AF68" s="88">
        <v>1</v>
      </c>
      <c r="AG68" s="89" t="s">
        <v>41</v>
      </c>
      <c r="AH68" s="86"/>
      <c r="AI68" s="88"/>
      <c r="AJ68" s="87" t="s">
        <v>64</v>
      </c>
      <c r="AK68" s="88">
        <v>12</v>
      </c>
      <c r="AL68" s="86" t="s">
        <v>914</v>
      </c>
      <c r="AM68" s="88">
        <v>14</v>
      </c>
      <c r="AN68" s="86" t="s">
        <v>54</v>
      </c>
      <c r="AO68" s="86"/>
      <c r="AP68" s="88"/>
      <c r="AQ68" s="87" t="s">
        <v>64</v>
      </c>
      <c r="AR68" s="88">
        <v>12</v>
      </c>
      <c r="AS68" s="86" t="s">
        <v>914</v>
      </c>
      <c r="AT68" s="88">
        <v>16</v>
      </c>
      <c r="AU68" s="86" t="s">
        <v>56</v>
      </c>
      <c r="AV68" s="86"/>
      <c r="AW68" s="86"/>
      <c r="AX68" s="88"/>
      <c r="AY68" s="88"/>
    </row>
    <row r="69" spans="1:51" ht="15.75">
      <c r="A69" s="87" t="s">
        <v>803</v>
      </c>
      <c r="B69" s="88">
        <v>15</v>
      </c>
      <c r="C69" s="86" t="s">
        <v>834</v>
      </c>
      <c r="D69" s="88">
        <v>1</v>
      </c>
      <c r="E69" s="86" t="s">
        <v>41</v>
      </c>
      <c r="F69" s="86"/>
      <c r="G69" s="86"/>
      <c r="H69" s="87" t="s">
        <v>63</v>
      </c>
      <c r="I69" s="86">
        <v>2</v>
      </c>
      <c r="J69" s="86" t="s">
        <v>855</v>
      </c>
      <c r="K69" s="86">
        <v>6</v>
      </c>
      <c r="L69" s="86" t="s">
        <v>46</v>
      </c>
      <c r="M69" s="86"/>
      <c r="N69" s="86"/>
      <c r="O69" s="87" t="s">
        <v>63</v>
      </c>
      <c r="P69" s="86">
        <v>0</v>
      </c>
      <c r="Q69" s="86" t="s">
        <v>853</v>
      </c>
      <c r="R69" s="86">
        <v>13</v>
      </c>
      <c r="S69" s="86" t="s">
        <v>53</v>
      </c>
      <c r="T69" s="86"/>
      <c r="U69" s="86"/>
      <c r="V69" s="87" t="s">
        <v>65</v>
      </c>
      <c r="W69" s="88">
        <v>12</v>
      </c>
      <c r="X69" s="86" t="s">
        <v>948</v>
      </c>
      <c r="Y69" s="88">
        <v>16</v>
      </c>
      <c r="Z69" s="86" t="s">
        <v>56</v>
      </c>
      <c r="AA69" s="86"/>
      <c r="AB69" s="88"/>
      <c r="AC69" s="87" t="s">
        <v>63</v>
      </c>
      <c r="AD69" s="88">
        <v>14</v>
      </c>
      <c r="AE69" s="86" t="s">
        <v>867</v>
      </c>
      <c r="AF69" s="88">
        <v>1</v>
      </c>
      <c r="AG69" s="89" t="s">
        <v>41</v>
      </c>
      <c r="AH69" s="86"/>
      <c r="AI69" s="88"/>
      <c r="AJ69" s="87" t="s">
        <v>64</v>
      </c>
      <c r="AK69" s="88">
        <v>13</v>
      </c>
      <c r="AL69" s="86" t="s">
        <v>915</v>
      </c>
      <c r="AM69" s="88">
        <v>16</v>
      </c>
      <c r="AN69" s="86" t="s">
        <v>56</v>
      </c>
      <c r="AO69" s="86"/>
      <c r="AP69" s="88"/>
      <c r="AQ69" s="87" t="s">
        <v>64</v>
      </c>
      <c r="AR69" s="88">
        <v>13</v>
      </c>
      <c r="AS69" s="86" t="s">
        <v>915</v>
      </c>
      <c r="AT69" s="88">
        <v>17</v>
      </c>
      <c r="AU69" s="86" t="s">
        <v>57</v>
      </c>
      <c r="AV69" s="86"/>
      <c r="AW69" s="86"/>
      <c r="AX69" s="88"/>
      <c r="AY69" s="88"/>
    </row>
    <row r="70" spans="1:51" ht="15.75">
      <c r="A70" s="87" t="s">
        <v>803</v>
      </c>
      <c r="B70" s="88">
        <v>16</v>
      </c>
      <c r="C70" s="86" t="s">
        <v>836</v>
      </c>
      <c r="D70" s="88">
        <v>1</v>
      </c>
      <c r="E70" s="86" t="s">
        <v>41</v>
      </c>
      <c r="F70" s="86"/>
      <c r="G70" s="86"/>
      <c r="H70" s="87" t="s">
        <v>63</v>
      </c>
      <c r="I70" s="86">
        <v>3</v>
      </c>
      <c r="J70" s="86" t="s">
        <v>856</v>
      </c>
      <c r="K70" s="86">
        <v>7</v>
      </c>
      <c r="L70" s="86" t="s">
        <v>47</v>
      </c>
      <c r="M70" s="86"/>
      <c r="N70" s="86"/>
      <c r="O70" s="87" t="s">
        <v>63</v>
      </c>
      <c r="P70" s="86">
        <v>0</v>
      </c>
      <c r="Q70" s="86" t="s">
        <v>853</v>
      </c>
      <c r="R70" s="86">
        <v>14</v>
      </c>
      <c r="S70" s="86" t="s">
        <v>54</v>
      </c>
      <c r="T70" s="86"/>
      <c r="U70" s="86"/>
      <c r="V70" s="93" t="s">
        <v>66</v>
      </c>
      <c r="W70" s="86">
        <v>0</v>
      </c>
      <c r="X70" s="86" t="s">
        <v>982</v>
      </c>
      <c r="Y70" s="86">
        <v>5</v>
      </c>
      <c r="Z70" s="86" t="s">
        <v>45</v>
      </c>
      <c r="AA70" s="86"/>
      <c r="AB70" s="86"/>
      <c r="AC70" s="87" t="s">
        <v>63</v>
      </c>
      <c r="AD70" s="88">
        <v>15</v>
      </c>
      <c r="AE70" s="86" t="s">
        <v>868</v>
      </c>
      <c r="AF70" s="88">
        <v>1</v>
      </c>
      <c r="AG70" s="89" t="s">
        <v>41</v>
      </c>
      <c r="AH70" s="86"/>
      <c r="AI70" s="88"/>
      <c r="AJ70" s="87" t="s">
        <v>64</v>
      </c>
      <c r="AK70" s="88">
        <v>14</v>
      </c>
      <c r="AL70" s="86" t="s">
        <v>916</v>
      </c>
      <c r="AM70" s="88">
        <v>17</v>
      </c>
      <c r="AN70" s="89" t="s">
        <v>57</v>
      </c>
      <c r="AO70" s="86"/>
      <c r="AP70" s="88"/>
      <c r="AQ70" s="87" t="s">
        <v>64</v>
      </c>
      <c r="AR70" s="88">
        <v>14</v>
      </c>
      <c r="AS70" s="86" t="s">
        <v>916</v>
      </c>
      <c r="AT70" s="88">
        <v>18</v>
      </c>
      <c r="AU70" s="86" t="s">
        <v>58</v>
      </c>
      <c r="AV70" s="86"/>
      <c r="AW70" s="86"/>
      <c r="AX70" s="88"/>
      <c r="AY70" s="88"/>
    </row>
    <row r="71" spans="1:51" ht="15.75">
      <c r="A71" s="87" t="s">
        <v>803</v>
      </c>
      <c r="B71" s="88">
        <v>17</v>
      </c>
      <c r="C71" s="86" t="s">
        <v>838</v>
      </c>
      <c r="D71" s="88">
        <v>1</v>
      </c>
      <c r="E71" s="86" t="s">
        <v>41</v>
      </c>
      <c r="F71" s="86"/>
      <c r="G71" s="86"/>
      <c r="H71" s="87" t="s">
        <v>63</v>
      </c>
      <c r="I71" s="86">
        <v>4</v>
      </c>
      <c r="J71" s="86" t="s">
        <v>857</v>
      </c>
      <c r="K71" s="86">
        <v>8</v>
      </c>
      <c r="L71" s="86" t="s">
        <v>48</v>
      </c>
      <c r="M71" s="86"/>
      <c r="N71" s="86"/>
      <c r="O71" s="87" t="s">
        <v>63</v>
      </c>
      <c r="P71" s="86">
        <v>0</v>
      </c>
      <c r="Q71" s="86" t="s">
        <v>853</v>
      </c>
      <c r="R71" s="86">
        <v>15</v>
      </c>
      <c r="S71" s="86" t="s">
        <v>55</v>
      </c>
      <c r="T71" s="86"/>
      <c r="U71" s="86"/>
      <c r="V71" s="87" t="s">
        <v>66</v>
      </c>
      <c r="W71" s="86">
        <v>1</v>
      </c>
      <c r="X71" s="86" t="s">
        <v>983</v>
      </c>
      <c r="Y71" s="86">
        <v>5</v>
      </c>
      <c r="Z71" s="86" t="s">
        <v>45</v>
      </c>
      <c r="AA71" s="86"/>
      <c r="AB71" s="86"/>
      <c r="AC71" s="87" t="s">
        <v>63</v>
      </c>
      <c r="AD71" s="88">
        <v>16</v>
      </c>
      <c r="AE71" s="86" t="s">
        <v>869</v>
      </c>
      <c r="AF71" s="88">
        <v>1</v>
      </c>
      <c r="AG71" s="89" t="s">
        <v>41</v>
      </c>
      <c r="AH71" s="86"/>
      <c r="AI71" s="88"/>
      <c r="AJ71" s="87" t="s">
        <v>64</v>
      </c>
      <c r="AK71" s="88">
        <v>15</v>
      </c>
      <c r="AL71" s="86" t="s">
        <v>917</v>
      </c>
      <c r="AM71" s="88">
        <v>18</v>
      </c>
      <c r="AN71" s="86" t="s">
        <v>58</v>
      </c>
      <c r="AO71" s="86"/>
      <c r="AP71" s="88"/>
      <c r="AQ71" s="87" t="s">
        <v>64</v>
      </c>
      <c r="AR71" s="88">
        <v>15</v>
      </c>
      <c r="AS71" s="86" t="s">
        <v>917</v>
      </c>
      <c r="AT71" s="88">
        <v>19</v>
      </c>
      <c r="AU71" s="86" t="s">
        <v>1420</v>
      </c>
      <c r="AV71" s="86"/>
      <c r="AW71" s="86"/>
      <c r="AX71" s="88"/>
      <c r="AY71" s="88"/>
    </row>
    <row r="72" spans="1:51" ht="15.75">
      <c r="A72" s="87" t="s">
        <v>803</v>
      </c>
      <c r="B72" s="88">
        <v>18</v>
      </c>
      <c r="C72" s="86" t="s">
        <v>840</v>
      </c>
      <c r="D72" s="88">
        <v>1</v>
      </c>
      <c r="E72" s="86" t="s">
        <v>41</v>
      </c>
      <c r="F72" s="86"/>
      <c r="G72" s="86"/>
      <c r="H72" s="87" t="s">
        <v>63</v>
      </c>
      <c r="I72" s="86">
        <v>5</v>
      </c>
      <c r="J72" s="86" t="s">
        <v>858</v>
      </c>
      <c r="K72" s="86">
        <v>10</v>
      </c>
      <c r="L72" s="86" t="s">
        <v>50</v>
      </c>
      <c r="M72" s="86"/>
      <c r="N72" s="86"/>
      <c r="O72" s="87" t="s">
        <v>63</v>
      </c>
      <c r="P72" s="86">
        <v>0</v>
      </c>
      <c r="Q72" s="86" t="s">
        <v>853</v>
      </c>
      <c r="R72" s="86">
        <v>16</v>
      </c>
      <c r="S72" s="86" t="s">
        <v>56</v>
      </c>
      <c r="T72" s="86"/>
      <c r="U72" s="86"/>
      <c r="V72" s="87" t="s">
        <v>66</v>
      </c>
      <c r="W72" s="86">
        <v>2</v>
      </c>
      <c r="X72" s="86" t="s">
        <v>984</v>
      </c>
      <c r="Y72" s="86">
        <v>6</v>
      </c>
      <c r="Z72" s="86" t="s">
        <v>46</v>
      </c>
      <c r="AA72" s="86"/>
      <c r="AB72" s="86"/>
      <c r="AC72" s="87" t="s">
        <v>63</v>
      </c>
      <c r="AD72" s="88">
        <v>17</v>
      </c>
      <c r="AE72" s="86" t="s">
        <v>870</v>
      </c>
      <c r="AF72" s="88">
        <v>2</v>
      </c>
      <c r="AG72" s="86" t="s">
        <v>42</v>
      </c>
      <c r="AH72" s="86"/>
      <c r="AI72" s="88"/>
      <c r="AJ72" s="87" t="s">
        <v>64</v>
      </c>
      <c r="AK72" s="88">
        <v>16</v>
      </c>
      <c r="AL72" s="86" t="s">
        <v>918</v>
      </c>
      <c r="AM72" s="88">
        <v>19</v>
      </c>
      <c r="AN72" s="86" t="s">
        <v>59</v>
      </c>
      <c r="AO72" s="86"/>
      <c r="AP72" s="88"/>
      <c r="AQ72" s="87" t="s">
        <v>64</v>
      </c>
      <c r="AR72" s="88">
        <v>16</v>
      </c>
      <c r="AS72" s="86" t="s">
        <v>918</v>
      </c>
      <c r="AT72" s="88">
        <v>19</v>
      </c>
      <c r="AU72" s="86" t="s">
        <v>1420</v>
      </c>
      <c r="AV72" s="86"/>
      <c r="AW72" s="86"/>
      <c r="AX72" s="88"/>
      <c r="AY72" s="88"/>
    </row>
    <row r="73" spans="1:51" ht="15.75">
      <c r="A73" s="87" t="s">
        <v>803</v>
      </c>
      <c r="B73" s="88">
        <v>19</v>
      </c>
      <c r="C73" s="86" t="s">
        <v>841</v>
      </c>
      <c r="D73" s="88">
        <v>1</v>
      </c>
      <c r="E73" s="86" t="s">
        <v>41</v>
      </c>
      <c r="F73" s="86"/>
      <c r="G73" s="86"/>
      <c r="H73" s="87" t="s">
        <v>63</v>
      </c>
      <c r="I73" s="86">
        <v>6</v>
      </c>
      <c r="J73" s="86" t="s">
        <v>859</v>
      </c>
      <c r="K73" s="86">
        <v>12</v>
      </c>
      <c r="L73" s="86" t="s">
        <v>52</v>
      </c>
      <c r="M73" s="86"/>
      <c r="N73" s="86"/>
      <c r="O73" s="87" t="s">
        <v>63</v>
      </c>
      <c r="P73" s="86">
        <v>0</v>
      </c>
      <c r="Q73" s="86" t="s">
        <v>853</v>
      </c>
      <c r="R73" s="86">
        <v>17</v>
      </c>
      <c r="S73" s="86" t="s">
        <v>57</v>
      </c>
      <c r="T73" s="86"/>
      <c r="U73" s="86"/>
      <c r="V73" s="87" t="s">
        <v>66</v>
      </c>
      <c r="W73" s="86">
        <v>3</v>
      </c>
      <c r="X73" s="86" t="s">
        <v>985</v>
      </c>
      <c r="Y73" s="86">
        <v>7</v>
      </c>
      <c r="Z73" s="86" t="s">
        <v>47</v>
      </c>
      <c r="AA73" s="86"/>
      <c r="AB73" s="86"/>
      <c r="AC73" s="87" t="s">
        <v>63</v>
      </c>
      <c r="AD73" s="88">
        <v>18</v>
      </c>
      <c r="AE73" s="86" t="s">
        <v>871</v>
      </c>
      <c r="AF73" s="88">
        <v>2</v>
      </c>
      <c r="AG73" s="86" t="s">
        <v>42</v>
      </c>
      <c r="AH73" s="86"/>
      <c r="AI73" s="88"/>
      <c r="AJ73" s="93" t="s">
        <v>65</v>
      </c>
      <c r="AK73" s="88">
        <v>0</v>
      </c>
      <c r="AL73" s="86" t="s">
        <v>933</v>
      </c>
      <c r="AM73" s="88">
        <v>1</v>
      </c>
      <c r="AN73" s="89" t="s">
        <v>41</v>
      </c>
      <c r="AO73" s="86"/>
      <c r="AP73" s="88"/>
      <c r="AQ73" s="93" t="s">
        <v>65</v>
      </c>
      <c r="AR73" s="88">
        <v>0</v>
      </c>
      <c r="AS73" s="86" t="s">
        <v>933</v>
      </c>
      <c r="AT73" s="88">
        <v>1</v>
      </c>
      <c r="AU73" s="89" t="s">
        <v>41</v>
      </c>
      <c r="AV73" s="86"/>
      <c r="AW73" s="88"/>
      <c r="AX73" s="88"/>
      <c r="AY73" s="89"/>
    </row>
    <row r="74" spans="1:51" ht="15.75">
      <c r="A74" s="87" t="s">
        <v>803</v>
      </c>
      <c r="B74" s="88">
        <v>20</v>
      </c>
      <c r="C74" s="86" t="s">
        <v>842</v>
      </c>
      <c r="D74" s="88">
        <v>2</v>
      </c>
      <c r="E74" s="86" t="s">
        <v>42</v>
      </c>
      <c r="F74" s="86"/>
      <c r="G74" s="86"/>
      <c r="H74" s="87" t="s">
        <v>63</v>
      </c>
      <c r="I74" s="86">
        <v>7</v>
      </c>
      <c r="J74" s="86" t="s">
        <v>860</v>
      </c>
      <c r="K74" s="86">
        <v>14</v>
      </c>
      <c r="L74" s="86" t="s">
        <v>54</v>
      </c>
      <c r="M74" s="86"/>
      <c r="N74" s="86"/>
      <c r="O74" s="87" t="s">
        <v>63</v>
      </c>
      <c r="P74" s="86">
        <v>0</v>
      </c>
      <c r="Q74" s="86" t="s">
        <v>853</v>
      </c>
      <c r="R74" s="86">
        <v>17</v>
      </c>
      <c r="S74" s="86" t="s">
        <v>57</v>
      </c>
      <c r="T74" s="86"/>
      <c r="U74" s="86"/>
      <c r="V74" s="87" t="s">
        <v>66</v>
      </c>
      <c r="W74" s="86">
        <v>4</v>
      </c>
      <c r="X74" s="86" t="s">
        <v>986</v>
      </c>
      <c r="Y74" s="86">
        <v>8</v>
      </c>
      <c r="Z74" s="86" t="s">
        <v>48</v>
      </c>
      <c r="AA74" s="86"/>
      <c r="AB74" s="86"/>
      <c r="AC74" s="87" t="s">
        <v>63</v>
      </c>
      <c r="AD74" s="88">
        <v>19</v>
      </c>
      <c r="AE74" s="86" t="s">
        <v>872</v>
      </c>
      <c r="AF74" s="88">
        <v>3</v>
      </c>
      <c r="AG74" s="86" t="s">
        <v>43</v>
      </c>
      <c r="AH74" s="86"/>
      <c r="AI74" s="88"/>
      <c r="AJ74" s="87" t="s">
        <v>65</v>
      </c>
      <c r="AK74" s="88">
        <v>1</v>
      </c>
      <c r="AL74" s="86" t="s">
        <v>934</v>
      </c>
      <c r="AM74" s="88">
        <v>1</v>
      </c>
      <c r="AN74" s="89" t="s">
        <v>41</v>
      </c>
      <c r="AO74" s="86"/>
      <c r="AP74" s="88"/>
      <c r="AQ74" s="87" t="s">
        <v>65</v>
      </c>
      <c r="AR74" s="88">
        <v>1</v>
      </c>
      <c r="AS74" s="86" t="s">
        <v>934</v>
      </c>
      <c r="AT74" s="88">
        <v>2</v>
      </c>
      <c r="AU74" s="86" t="s">
        <v>42</v>
      </c>
      <c r="AV74" s="86"/>
      <c r="AW74" s="88"/>
      <c r="AX74" s="88"/>
      <c r="AY74" s="86"/>
    </row>
    <row r="75" spans="1:51" ht="15.75">
      <c r="A75" s="87" t="s">
        <v>803</v>
      </c>
      <c r="B75" s="88">
        <v>21</v>
      </c>
      <c r="C75" s="86" t="s">
        <v>843</v>
      </c>
      <c r="D75" s="88">
        <v>2</v>
      </c>
      <c r="E75" s="86" t="s">
        <v>42</v>
      </c>
      <c r="F75" s="86"/>
      <c r="G75" s="86"/>
      <c r="H75" s="87" t="s">
        <v>63</v>
      </c>
      <c r="I75" s="86">
        <v>8</v>
      </c>
      <c r="J75" s="86" t="s">
        <v>861</v>
      </c>
      <c r="K75" s="86">
        <v>16</v>
      </c>
      <c r="L75" s="86" t="s">
        <v>56</v>
      </c>
      <c r="M75" s="86"/>
      <c r="N75" s="86"/>
      <c r="O75" s="87" t="s">
        <v>63</v>
      </c>
      <c r="P75" s="86">
        <v>0</v>
      </c>
      <c r="Q75" s="86" t="s">
        <v>853</v>
      </c>
      <c r="R75" s="86">
        <v>19</v>
      </c>
      <c r="S75" s="86" t="s">
        <v>59</v>
      </c>
      <c r="T75" s="86"/>
      <c r="U75" s="86"/>
      <c r="V75" s="87" t="s">
        <v>66</v>
      </c>
      <c r="W75" s="86">
        <v>5</v>
      </c>
      <c r="X75" s="86" t="s">
        <v>987</v>
      </c>
      <c r="Y75" s="86">
        <v>8</v>
      </c>
      <c r="Z75" s="86" t="s">
        <v>48</v>
      </c>
      <c r="AA75" s="86"/>
      <c r="AB75" s="86"/>
      <c r="AC75" s="87" t="s">
        <v>63</v>
      </c>
      <c r="AD75" s="88">
        <v>20</v>
      </c>
      <c r="AE75" s="86" t="s">
        <v>873</v>
      </c>
      <c r="AF75" s="88">
        <v>4</v>
      </c>
      <c r="AG75" s="86" t="s">
        <v>44</v>
      </c>
      <c r="AH75" s="86"/>
      <c r="AI75" s="88"/>
      <c r="AJ75" s="87" t="s">
        <v>65</v>
      </c>
      <c r="AK75" s="88">
        <v>2</v>
      </c>
      <c r="AL75" s="86" t="s">
        <v>935</v>
      </c>
      <c r="AM75" s="88">
        <v>2</v>
      </c>
      <c r="AN75" s="86" t="s">
        <v>42</v>
      </c>
      <c r="AO75" s="86"/>
      <c r="AP75" s="88"/>
      <c r="AQ75" s="87" t="s">
        <v>65</v>
      </c>
      <c r="AR75" s="88">
        <v>2</v>
      </c>
      <c r="AS75" s="86" t="s">
        <v>935</v>
      </c>
      <c r="AT75" s="88">
        <v>3</v>
      </c>
      <c r="AU75" s="86" t="s">
        <v>43</v>
      </c>
      <c r="AV75" s="86"/>
      <c r="AW75" s="88"/>
      <c r="AX75" s="88"/>
      <c r="AY75" s="86"/>
    </row>
    <row r="76" spans="1:51" ht="15.75">
      <c r="A76" s="87" t="s">
        <v>803</v>
      </c>
      <c r="B76" s="88">
        <v>22</v>
      </c>
      <c r="C76" s="86" t="s">
        <v>844</v>
      </c>
      <c r="D76" s="88">
        <v>3</v>
      </c>
      <c r="E76" s="86" t="s">
        <v>43</v>
      </c>
      <c r="F76" s="86"/>
      <c r="G76" s="86"/>
      <c r="H76" s="87" t="s">
        <v>63</v>
      </c>
      <c r="I76" s="86">
        <v>9</v>
      </c>
      <c r="J76" s="86" t="s">
        <v>862</v>
      </c>
      <c r="K76" s="86">
        <v>17</v>
      </c>
      <c r="L76" s="86" t="s">
        <v>57</v>
      </c>
      <c r="M76" s="86"/>
      <c r="N76" s="86"/>
      <c r="O76" s="87" t="s">
        <v>63</v>
      </c>
      <c r="P76" s="86">
        <v>0</v>
      </c>
      <c r="Q76" s="86" t="s">
        <v>853</v>
      </c>
      <c r="R76" s="86">
        <v>19</v>
      </c>
      <c r="S76" s="86" t="s">
        <v>59</v>
      </c>
      <c r="T76" s="86"/>
      <c r="U76" s="86"/>
      <c r="V76" s="87" t="s">
        <v>66</v>
      </c>
      <c r="W76" s="86">
        <v>6</v>
      </c>
      <c r="X76" s="86" t="s">
        <v>988</v>
      </c>
      <c r="Y76" s="86">
        <v>9</v>
      </c>
      <c r="Z76" s="86" t="s">
        <v>49</v>
      </c>
      <c r="AA76" s="86"/>
      <c r="AB76" s="86"/>
      <c r="AC76" s="87" t="s">
        <v>63</v>
      </c>
      <c r="AD76" s="88">
        <v>21</v>
      </c>
      <c r="AE76" s="86" t="s">
        <v>875</v>
      </c>
      <c r="AF76" s="88">
        <v>4</v>
      </c>
      <c r="AG76" s="86" t="s">
        <v>44</v>
      </c>
      <c r="AH76" s="86"/>
      <c r="AI76" s="88"/>
      <c r="AJ76" s="87" t="s">
        <v>65</v>
      </c>
      <c r="AK76" s="88">
        <v>3</v>
      </c>
      <c r="AL76" s="86" t="s">
        <v>936</v>
      </c>
      <c r="AM76" s="88">
        <v>3</v>
      </c>
      <c r="AN76" s="86" t="s">
        <v>43</v>
      </c>
      <c r="AO76" s="86"/>
      <c r="AP76" s="88"/>
      <c r="AQ76" s="87" t="s">
        <v>65</v>
      </c>
      <c r="AR76" s="88">
        <v>3</v>
      </c>
      <c r="AS76" s="86" t="s">
        <v>936</v>
      </c>
      <c r="AT76" s="88">
        <v>4</v>
      </c>
      <c r="AU76" s="86" t="s">
        <v>44</v>
      </c>
      <c r="AV76" s="86"/>
      <c r="AW76" s="88"/>
      <c r="AX76" s="88"/>
      <c r="AY76" s="86"/>
    </row>
    <row r="77" spans="1:51" ht="15.75">
      <c r="A77" s="87" t="s">
        <v>803</v>
      </c>
      <c r="B77" s="88">
        <v>23</v>
      </c>
      <c r="C77" s="86" t="s">
        <v>845</v>
      </c>
      <c r="D77" s="88">
        <v>3</v>
      </c>
      <c r="E77" s="86" t="s">
        <v>43</v>
      </c>
      <c r="F77" s="86"/>
      <c r="G77" s="86"/>
      <c r="H77" s="87" t="s">
        <v>63</v>
      </c>
      <c r="I77" s="86">
        <v>10</v>
      </c>
      <c r="J77" s="86" t="s">
        <v>863</v>
      </c>
      <c r="K77" s="86">
        <v>18</v>
      </c>
      <c r="L77" s="86" t="s">
        <v>58</v>
      </c>
      <c r="M77" s="86"/>
      <c r="N77" s="86"/>
      <c r="O77" s="87" t="s">
        <v>63</v>
      </c>
      <c r="P77" s="86">
        <v>0</v>
      </c>
      <c r="Q77" s="86" t="s">
        <v>853</v>
      </c>
      <c r="R77" s="86">
        <v>19</v>
      </c>
      <c r="S77" s="86" t="s">
        <v>59</v>
      </c>
      <c r="T77" s="86"/>
      <c r="U77" s="86"/>
      <c r="V77" s="87" t="s">
        <v>66</v>
      </c>
      <c r="W77" s="86">
        <v>7</v>
      </c>
      <c r="X77" s="86" t="s">
        <v>989</v>
      </c>
      <c r="Y77" s="86">
        <v>10</v>
      </c>
      <c r="Z77" s="86" t="s">
        <v>50</v>
      </c>
      <c r="AA77" s="86"/>
      <c r="AB77" s="86"/>
      <c r="AC77" s="87" t="s">
        <v>63</v>
      </c>
      <c r="AD77" s="88">
        <v>22</v>
      </c>
      <c r="AE77" s="86" t="s">
        <v>877</v>
      </c>
      <c r="AF77" s="88">
        <v>6</v>
      </c>
      <c r="AG77" s="86" t="s">
        <v>46</v>
      </c>
      <c r="AH77" s="86"/>
      <c r="AI77" s="88"/>
      <c r="AJ77" s="87" t="s">
        <v>65</v>
      </c>
      <c r="AK77" s="88">
        <v>4</v>
      </c>
      <c r="AL77" s="86" t="s">
        <v>937</v>
      </c>
      <c r="AM77" s="88">
        <v>4</v>
      </c>
      <c r="AN77" s="86" t="s">
        <v>44</v>
      </c>
      <c r="AO77" s="86"/>
      <c r="AP77" s="88"/>
      <c r="AQ77" s="87" t="s">
        <v>65</v>
      </c>
      <c r="AR77" s="88">
        <v>4</v>
      </c>
      <c r="AS77" s="86" t="s">
        <v>937</v>
      </c>
      <c r="AT77" s="88">
        <v>5</v>
      </c>
      <c r="AU77" s="86" t="s">
        <v>45</v>
      </c>
      <c r="AV77" s="86"/>
      <c r="AW77" s="88"/>
      <c r="AX77" s="88"/>
      <c r="AY77" s="86"/>
    </row>
    <row r="78" spans="1:51" ht="15.75">
      <c r="A78" s="87" t="s">
        <v>803</v>
      </c>
      <c r="B78" s="88">
        <v>24</v>
      </c>
      <c r="C78" s="86" t="s">
        <v>846</v>
      </c>
      <c r="D78" s="88">
        <v>4</v>
      </c>
      <c r="E78" s="86" t="s">
        <v>44</v>
      </c>
      <c r="F78" s="86"/>
      <c r="G78" s="86"/>
      <c r="H78" s="87" t="s">
        <v>63</v>
      </c>
      <c r="I78" s="86">
        <v>11</v>
      </c>
      <c r="J78" s="86" t="s">
        <v>864</v>
      </c>
      <c r="K78" s="86">
        <v>19</v>
      </c>
      <c r="L78" s="86" t="s">
        <v>59</v>
      </c>
      <c r="M78" s="86"/>
      <c r="N78" s="86"/>
      <c r="O78" s="87" t="s">
        <v>63</v>
      </c>
      <c r="P78" s="86">
        <v>0</v>
      </c>
      <c r="Q78" s="86" t="s">
        <v>853</v>
      </c>
      <c r="R78" s="86">
        <v>19</v>
      </c>
      <c r="S78" s="86" t="s">
        <v>59</v>
      </c>
      <c r="T78" s="86"/>
      <c r="U78" s="86"/>
      <c r="V78" s="87" t="s">
        <v>66</v>
      </c>
      <c r="W78" s="86">
        <v>8</v>
      </c>
      <c r="X78" s="86" t="s">
        <v>990</v>
      </c>
      <c r="Y78" s="86">
        <v>12</v>
      </c>
      <c r="Z78" s="86" t="s">
        <v>52</v>
      </c>
      <c r="AA78" s="86"/>
      <c r="AB78" s="86"/>
      <c r="AC78" s="87" t="s">
        <v>63</v>
      </c>
      <c r="AD78" s="88">
        <v>23</v>
      </c>
      <c r="AE78" s="86" t="s">
        <v>879</v>
      </c>
      <c r="AF78" s="88">
        <v>10</v>
      </c>
      <c r="AG78" s="86" t="s">
        <v>50</v>
      </c>
      <c r="AH78" s="86"/>
      <c r="AI78" s="88"/>
      <c r="AJ78" s="87" t="s">
        <v>65</v>
      </c>
      <c r="AK78" s="88">
        <v>5</v>
      </c>
      <c r="AL78" s="86" t="s">
        <v>938</v>
      </c>
      <c r="AM78" s="88">
        <v>5</v>
      </c>
      <c r="AN78" s="86" t="s">
        <v>45</v>
      </c>
      <c r="AO78" s="86"/>
      <c r="AP78" s="88"/>
      <c r="AQ78" s="87" t="s">
        <v>65</v>
      </c>
      <c r="AR78" s="88">
        <v>5</v>
      </c>
      <c r="AS78" s="86" t="s">
        <v>938</v>
      </c>
      <c r="AT78" s="88">
        <v>6</v>
      </c>
      <c r="AU78" s="86" t="s">
        <v>46</v>
      </c>
      <c r="AV78" s="86"/>
      <c r="AW78" s="88"/>
      <c r="AX78" s="88"/>
      <c r="AY78" s="86"/>
    </row>
    <row r="79" spans="1:51" ht="15.75">
      <c r="A79" s="87" t="s">
        <v>803</v>
      </c>
      <c r="B79" s="88">
        <v>25</v>
      </c>
      <c r="C79" s="86" t="s">
        <v>847</v>
      </c>
      <c r="D79" s="88">
        <v>4</v>
      </c>
      <c r="E79" s="86" t="s">
        <v>44</v>
      </c>
      <c r="F79" s="86"/>
      <c r="G79" s="86"/>
      <c r="H79" s="87" t="s">
        <v>63</v>
      </c>
      <c r="I79" s="88">
        <v>12</v>
      </c>
      <c r="J79" s="86" t="s">
        <v>865</v>
      </c>
      <c r="K79" s="88">
        <v>19</v>
      </c>
      <c r="L79" s="86" t="s">
        <v>59</v>
      </c>
      <c r="M79" s="86"/>
      <c r="N79" s="88"/>
      <c r="O79" s="87" t="s">
        <v>63</v>
      </c>
      <c r="P79" s="86">
        <v>0</v>
      </c>
      <c r="Q79" s="86" t="s">
        <v>853</v>
      </c>
      <c r="R79" s="86">
        <v>19</v>
      </c>
      <c r="S79" s="86" t="s">
        <v>59</v>
      </c>
      <c r="T79" s="86"/>
      <c r="U79" s="86"/>
      <c r="V79" s="87" t="s">
        <v>66</v>
      </c>
      <c r="W79" s="86">
        <v>9</v>
      </c>
      <c r="X79" s="86" t="s">
        <v>991</v>
      </c>
      <c r="Y79" s="86">
        <v>13</v>
      </c>
      <c r="Z79" s="86" t="s">
        <v>53</v>
      </c>
      <c r="AA79" s="86"/>
      <c r="AB79" s="86"/>
      <c r="AC79" s="87" t="s">
        <v>63</v>
      </c>
      <c r="AD79" s="88">
        <v>24</v>
      </c>
      <c r="AE79" s="86" t="s">
        <v>881</v>
      </c>
      <c r="AF79" s="88">
        <v>12</v>
      </c>
      <c r="AG79" s="86" t="s">
        <v>52</v>
      </c>
      <c r="AH79" s="86"/>
      <c r="AI79" s="88"/>
      <c r="AJ79" s="87" t="s">
        <v>65</v>
      </c>
      <c r="AK79" s="88">
        <v>6</v>
      </c>
      <c r="AL79" s="86" t="s">
        <v>939</v>
      </c>
      <c r="AM79" s="88">
        <v>6</v>
      </c>
      <c r="AN79" s="86" t="s">
        <v>46</v>
      </c>
      <c r="AO79" s="86"/>
      <c r="AP79" s="88"/>
      <c r="AQ79" s="87" t="s">
        <v>65</v>
      </c>
      <c r="AR79" s="88">
        <v>6</v>
      </c>
      <c r="AS79" s="86" t="s">
        <v>939</v>
      </c>
      <c r="AT79" s="88">
        <v>8</v>
      </c>
      <c r="AU79" s="86" t="s">
        <v>48</v>
      </c>
      <c r="AV79" s="86"/>
      <c r="AW79" s="88"/>
      <c r="AX79" s="88"/>
      <c r="AY79" s="86"/>
    </row>
    <row r="80" spans="1:51" ht="15.75">
      <c r="A80" s="87" t="s">
        <v>803</v>
      </c>
      <c r="B80" s="88">
        <v>26</v>
      </c>
      <c r="C80" s="86" t="s">
        <v>848</v>
      </c>
      <c r="D80" s="88">
        <v>5</v>
      </c>
      <c r="E80" s="86" t="s">
        <v>45</v>
      </c>
      <c r="F80" s="86"/>
      <c r="G80" s="86"/>
      <c r="H80" s="93" t="s">
        <v>64</v>
      </c>
      <c r="I80" s="86">
        <v>0</v>
      </c>
      <c r="J80" s="86" t="s">
        <v>895</v>
      </c>
      <c r="K80" s="86">
        <v>1</v>
      </c>
      <c r="L80" s="89" t="s">
        <v>41</v>
      </c>
      <c r="M80" s="86"/>
      <c r="N80" s="86"/>
      <c r="O80" s="93" t="s">
        <v>64</v>
      </c>
      <c r="P80" s="86">
        <v>12</v>
      </c>
      <c r="Q80" s="86" t="s">
        <v>914</v>
      </c>
      <c r="R80" s="86">
        <v>1</v>
      </c>
      <c r="S80" s="89" t="s">
        <v>41</v>
      </c>
      <c r="T80" s="86"/>
      <c r="U80" s="86"/>
      <c r="V80" s="87" t="s">
        <v>66</v>
      </c>
      <c r="W80" s="86">
        <v>10</v>
      </c>
      <c r="X80" s="86" t="s">
        <v>992</v>
      </c>
      <c r="Y80" s="86">
        <v>14</v>
      </c>
      <c r="Z80" s="86" t="s">
        <v>54</v>
      </c>
      <c r="AA80" s="86"/>
      <c r="AB80" s="86"/>
      <c r="AC80" s="93" t="s">
        <v>64</v>
      </c>
      <c r="AD80" s="88">
        <v>0</v>
      </c>
      <c r="AE80" s="86" t="s">
        <v>895</v>
      </c>
      <c r="AF80" s="88">
        <v>1</v>
      </c>
      <c r="AG80" s="89" t="s">
        <v>41</v>
      </c>
      <c r="AH80" s="86"/>
      <c r="AI80" s="88"/>
      <c r="AJ80" s="87" t="s">
        <v>65</v>
      </c>
      <c r="AK80" s="88">
        <v>7</v>
      </c>
      <c r="AL80" s="86" t="s">
        <v>940</v>
      </c>
      <c r="AM80" s="88">
        <v>8</v>
      </c>
      <c r="AN80" s="86" t="s">
        <v>48</v>
      </c>
      <c r="AO80" s="86"/>
      <c r="AP80" s="88"/>
      <c r="AQ80" s="87" t="s">
        <v>65</v>
      </c>
      <c r="AR80" s="88">
        <v>7</v>
      </c>
      <c r="AS80" s="86" t="s">
        <v>940</v>
      </c>
      <c r="AT80" s="88">
        <v>10</v>
      </c>
      <c r="AU80" s="86" t="s">
        <v>50</v>
      </c>
      <c r="AV80" s="86"/>
      <c r="AW80" s="88"/>
      <c r="AX80" s="88"/>
      <c r="AY80" s="86"/>
    </row>
    <row r="81" spans="1:51" ht="15.75">
      <c r="A81" s="87" t="s">
        <v>803</v>
      </c>
      <c r="B81" s="88">
        <v>27</v>
      </c>
      <c r="C81" s="86" t="s">
        <v>849</v>
      </c>
      <c r="D81" s="88">
        <v>5</v>
      </c>
      <c r="E81" s="86" t="s">
        <v>45</v>
      </c>
      <c r="F81" s="86"/>
      <c r="G81" s="86"/>
      <c r="H81" s="87" t="s">
        <v>64</v>
      </c>
      <c r="I81" s="86">
        <v>0</v>
      </c>
      <c r="J81" s="86" t="s">
        <v>895</v>
      </c>
      <c r="K81" s="86">
        <v>1</v>
      </c>
      <c r="L81" s="89" t="s">
        <v>41</v>
      </c>
      <c r="M81" s="86"/>
      <c r="N81" s="86"/>
      <c r="O81" s="87" t="s">
        <v>64</v>
      </c>
      <c r="P81" s="86">
        <v>11</v>
      </c>
      <c r="Q81" s="86" t="s">
        <v>913</v>
      </c>
      <c r="R81" s="86">
        <v>1</v>
      </c>
      <c r="S81" s="89" t="s">
        <v>41</v>
      </c>
      <c r="T81" s="86"/>
      <c r="U81" s="86"/>
      <c r="V81" s="87" t="s">
        <v>66</v>
      </c>
      <c r="W81" s="86">
        <v>11</v>
      </c>
      <c r="X81" s="86" t="s">
        <v>993</v>
      </c>
      <c r="Y81" s="86">
        <v>15</v>
      </c>
      <c r="Z81" s="86" t="s">
        <v>55</v>
      </c>
      <c r="AA81" s="86"/>
      <c r="AB81" s="86"/>
      <c r="AC81" s="87" t="s">
        <v>64</v>
      </c>
      <c r="AD81" s="88">
        <v>1</v>
      </c>
      <c r="AE81" s="86" t="s">
        <v>897</v>
      </c>
      <c r="AF81" s="88">
        <v>1</v>
      </c>
      <c r="AG81" s="89" t="s">
        <v>41</v>
      </c>
      <c r="AH81" s="86"/>
      <c r="AI81" s="88"/>
      <c r="AJ81" s="87" t="s">
        <v>65</v>
      </c>
      <c r="AK81" s="88">
        <v>8</v>
      </c>
      <c r="AL81" s="86" t="s">
        <v>941</v>
      </c>
      <c r="AM81" s="88">
        <v>9</v>
      </c>
      <c r="AN81" s="86" t="s">
        <v>49</v>
      </c>
      <c r="AO81" s="86"/>
      <c r="AP81" s="88"/>
      <c r="AQ81" s="87" t="s">
        <v>65</v>
      </c>
      <c r="AR81" s="88">
        <v>8</v>
      </c>
      <c r="AS81" s="86" t="s">
        <v>941</v>
      </c>
      <c r="AT81" s="88">
        <v>11</v>
      </c>
      <c r="AU81" s="86" t="s">
        <v>51</v>
      </c>
      <c r="AV81" s="86"/>
      <c r="AW81" s="88"/>
      <c r="AX81" s="88"/>
      <c r="AY81" s="86"/>
    </row>
    <row r="82" spans="1:51" ht="15.75">
      <c r="A82" s="87" t="s">
        <v>803</v>
      </c>
      <c r="B82" s="88">
        <v>28</v>
      </c>
      <c r="C82" s="86" t="s">
        <v>850</v>
      </c>
      <c r="D82" s="88">
        <v>6</v>
      </c>
      <c r="E82" s="86" t="s">
        <v>46</v>
      </c>
      <c r="F82" s="86"/>
      <c r="G82" s="86"/>
      <c r="H82" s="87" t="s">
        <v>64</v>
      </c>
      <c r="I82" s="86">
        <v>0</v>
      </c>
      <c r="J82" s="86" t="s">
        <v>895</v>
      </c>
      <c r="K82" s="86">
        <v>1</v>
      </c>
      <c r="L82" s="89" t="s">
        <v>41</v>
      </c>
      <c r="M82" s="86"/>
      <c r="N82" s="86"/>
      <c r="O82" s="87" t="s">
        <v>64</v>
      </c>
      <c r="P82" s="86">
        <v>10</v>
      </c>
      <c r="Q82" s="86" t="s">
        <v>912</v>
      </c>
      <c r="R82" s="86">
        <v>1</v>
      </c>
      <c r="S82" s="89" t="s">
        <v>41</v>
      </c>
      <c r="T82" s="86"/>
      <c r="U82" s="86"/>
      <c r="V82" s="87" t="s">
        <v>66</v>
      </c>
      <c r="W82" s="88">
        <v>12</v>
      </c>
      <c r="X82" s="86" t="s">
        <v>994</v>
      </c>
      <c r="Y82" s="88">
        <v>16</v>
      </c>
      <c r="Z82" s="86" t="s">
        <v>56</v>
      </c>
      <c r="AA82" s="86"/>
      <c r="AB82" s="88"/>
      <c r="AC82" s="87" t="s">
        <v>64</v>
      </c>
      <c r="AD82" s="88">
        <v>2</v>
      </c>
      <c r="AE82" s="86" t="s">
        <v>899</v>
      </c>
      <c r="AF82" s="88">
        <v>1</v>
      </c>
      <c r="AG82" s="89" t="s">
        <v>41</v>
      </c>
      <c r="AH82" s="86"/>
      <c r="AI82" s="88"/>
      <c r="AJ82" s="87" t="s">
        <v>65</v>
      </c>
      <c r="AK82" s="88">
        <v>9</v>
      </c>
      <c r="AL82" s="86" t="s">
        <v>942</v>
      </c>
      <c r="AM82" s="88">
        <v>10</v>
      </c>
      <c r="AN82" s="86" t="s">
        <v>50</v>
      </c>
      <c r="AO82" s="86"/>
      <c r="AP82" s="88"/>
      <c r="AQ82" s="87" t="s">
        <v>65</v>
      </c>
      <c r="AR82" s="88">
        <v>9</v>
      </c>
      <c r="AS82" s="86" t="s">
        <v>942</v>
      </c>
      <c r="AT82" s="88">
        <v>12</v>
      </c>
      <c r="AU82" s="86" t="s">
        <v>52</v>
      </c>
      <c r="AV82" s="86"/>
      <c r="AW82" s="88"/>
      <c r="AX82" s="88"/>
      <c r="AY82" s="86"/>
    </row>
    <row r="83" spans="1:51" ht="15.75">
      <c r="A83" s="87" t="s">
        <v>803</v>
      </c>
      <c r="B83" s="88">
        <v>29</v>
      </c>
      <c r="C83" s="86" t="s">
        <v>851</v>
      </c>
      <c r="D83" s="88">
        <v>7</v>
      </c>
      <c r="E83" s="86" t="s">
        <v>47</v>
      </c>
      <c r="F83" s="86"/>
      <c r="G83" s="86"/>
      <c r="H83" s="87" t="s">
        <v>64</v>
      </c>
      <c r="I83" s="86">
        <v>0</v>
      </c>
      <c r="J83" s="86" t="s">
        <v>895</v>
      </c>
      <c r="K83" s="86">
        <v>1</v>
      </c>
      <c r="L83" s="89" t="s">
        <v>41</v>
      </c>
      <c r="M83" s="86"/>
      <c r="N83" s="86"/>
      <c r="O83" s="87" t="s">
        <v>64</v>
      </c>
      <c r="P83" s="86">
        <v>9</v>
      </c>
      <c r="Q83" s="86" t="s">
        <v>911</v>
      </c>
      <c r="R83" s="86">
        <v>1</v>
      </c>
      <c r="S83" s="89" t="s">
        <v>41</v>
      </c>
      <c r="T83" s="86"/>
      <c r="U83" s="86"/>
      <c r="V83" s="93" t="s">
        <v>67</v>
      </c>
      <c r="W83" s="86">
        <v>0</v>
      </c>
      <c r="X83" s="86" t="s">
        <v>1015</v>
      </c>
      <c r="Y83" s="86">
        <v>5</v>
      </c>
      <c r="Z83" s="86" t="s">
        <v>45</v>
      </c>
      <c r="AA83" s="86"/>
      <c r="AB83" s="86"/>
      <c r="AC83" s="87" t="s">
        <v>64</v>
      </c>
      <c r="AD83" s="88">
        <v>3</v>
      </c>
      <c r="AE83" s="86" t="s">
        <v>901</v>
      </c>
      <c r="AF83" s="88">
        <v>1</v>
      </c>
      <c r="AG83" s="89" t="s">
        <v>41</v>
      </c>
      <c r="AH83" s="86"/>
      <c r="AI83" s="88"/>
      <c r="AJ83" s="87" t="s">
        <v>65</v>
      </c>
      <c r="AK83" s="88">
        <v>10</v>
      </c>
      <c r="AL83" s="86" t="s">
        <v>944</v>
      </c>
      <c r="AM83" s="88">
        <v>12</v>
      </c>
      <c r="AN83" s="89" t="s">
        <v>52</v>
      </c>
      <c r="AO83" s="86"/>
      <c r="AP83" s="88"/>
      <c r="AQ83" s="87" t="s">
        <v>65</v>
      </c>
      <c r="AR83" s="88">
        <v>10</v>
      </c>
      <c r="AS83" s="86" t="s">
        <v>944</v>
      </c>
      <c r="AT83" s="88">
        <v>13</v>
      </c>
      <c r="AU83" s="86" t="s">
        <v>53</v>
      </c>
      <c r="AV83" s="86"/>
      <c r="AW83" s="88"/>
      <c r="AX83" s="88"/>
      <c r="AY83" s="86"/>
    </row>
    <row r="84" spans="1:51" ht="15.75">
      <c r="A84" s="87" t="s">
        <v>803</v>
      </c>
      <c r="B84" s="88">
        <v>30</v>
      </c>
      <c r="C84" s="86" t="s">
        <v>852</v>
      </c>
      <c r="D84" s="88">
        <v>7</v>
      </c>
      <c r="E84" s="86" t="s">
        <v>47</v>
      </c>
      <c r="F84" s="86"/>
      <c r="G84" s="86"/>
      <c r="H84" s="87" t="s">
        <v>64</v>
      </c>
      <c r="I84" s="86">
        <v>0</v>
      </c>
      <c r="J84" s="86" t="s">
        <v>895</v>
      </c>
      <c r="K84" s="86">
        <v>1</v>
      </c>
      <c r="L84" s="89" t="s">
        <v>41</v>
      </c>
      <c r="M84" s="86"/>
      <c r="N84" s="86"/>
      <c r="O84" s="87" t="s">
        <v>64</v>
      </c>
      <c r="P84" s="86">
        <v>8</v>
      </c>
      <c r="Q84" s="86" t="s">
        <v>910</v>
      </c>
      <c r="R84" s="86">
        <v>1</v>
      </c>
      <c r="S84" s="89" t="s">
        <v>41</v>
      </c>
      <c r="T84" s="86"/>
      <c r="U84" s="86"/>
      <c r="V84" s="87" t="s">
        <v>67</v>
      </c>
      <c r="W84" s="86">
        <v>1</v>
      </c>
      <c r="X84" s="86" t="s">
        <v>1017</v>
      </c>
      <c r="Y84" s="86">
        <v>6</v>
      </c>
      <c r="Z84" s="86" t="s">
        <v>46</v>
      </c>
      <c r="AA84" s="86"/>
      <c r="AB84" s="86"/>
      <c r="AC84" s="87" t="s">
        <v>64</v>
      </c>
      <c r="AD84" s="88">
        <v>4</v>
      </c>
      <c r="AE84" s="86" t="s">
        <v>903</v>
      </c>
      <c r="AF84" s="88">
        <v>1</v>
      </c>
      <c r="AG84" s="89" t="s">
        <v>41</v>
      </c>
      <c r="AH84" s="86"/>
      <c r="AI84" s="88"/>
      <c r="AJ84" s="87" t="s">
        <v>65</v>
      </c>
      <c r="AK84" s="88">
        <v>11</v>
      </c>
      <c r="AL84" s="86" t="s">
        <v>946</v>
      </c>
      <c r="AM84" s="88">
        <v>14</v>
      </c>
      <c r="AN84" s="86" t="s">
        <v>54</v>
      </c>
      <c r="AO84" s="86"/>
      <c r="AP84" s="88"/>
      <c r="AQ84" s="87" t="s">
        <v>65</v>
      </c>
      <c r="AR84" s="88">
        <v>11</v>
      </c>
      <c r="AS84" s="86" t="s">
        <v>946</v>
      </c>
      <c r="AT84" s="88">
        <v>15</v>
      </c>
      <c r="AU84" s="86" t="s">
        <v>55</v>
      </c>
      <c r="AV84" s="86"/>
      <c r="AW84" s="88"/>
      <c r="AX84" s="88"/>
      <c r="AY84" s="86"/>
    </row>
    <row r="85" spans="1:51" ht="15.75">
      <c r="A85" s="87" t="s">
        <v>803</v>
      </c>
      <c r="B85" s="88">
        <v>31</v>
      </c>
      <c r="C85" s="86" t="s">
        <v>874</v>
      </c>
      <c r="D85" s="88">
        <v>8</v>
      </c>
      <c r="E85" s="86" t="s">
        <v>48</v>
      </c>
      <c r="F85" s="86"/>
      <c r="G85" s="86"/>
      <c r="H85" s="87" t="s">
        <v>64</v>
      </c>
      <c r="I85" s="86">
        <v>0</v>
      </c>
      <c r="J85" s="86" t="s">
        <v>895</v>
      </c>
      <c r="K85" s="86">
        <v>2</v>
      </c>
      <c r="L85" s="86" t="s">
        <v>42</v>
      </c>
      <c r="M85" s="86"/>
      <c r="N85" s="86"/>
      <c r="O85" s="87" t="s">
        <v>64</v>
      </c>
      <c r="P85" s="86">
        <v>7</v>
      </c>
      <c r="Q85" s="86" t="s">
        <v>909</v>
      </c>
      <c r="R85" s="86">
        <v>1</v>
      </c>
      <c r="S85" s="89" t="s">
        <v>41</v>
      </c>
      <c r="T85" s="86"/>
      <c r="U85" s="86"/>
      <c r="V85" s="87" t="s">
        <v>67</v>
      </c>
      <c r="W85" s="86">
        <v>2</v>
      </c>
      <c r="X85" s="86" t="s">
        <v>1019</v>
      </c>
      <c r="Y85" s="86">
        <v>7</v>
      </c>
      <c r="Z85" s="86" t="s">
        <v>47</v>
      </c>
      <c r="AA85" s="86"/>
      <c r="AB85" s="86"/>
      <c r="AC85" s="87" t="s">
        <v>64</v>
      </c>
      <c r="AD85" s="88">
        <v>5</v>
      </c>
      <c r="AE85" s="86" t="s">
        <v>905</v>
      </c>
      <c r="AF85" s="88">
        <v>1</v>
      </c>
      <c r="AG85" s="89" t="s">
        <v>41</v>
      </c>
      <c r="AH85" s="86"/>
      <c r="AI85" s="88"/>
      <c r="AJ85" s="87" t="s">
        <v>65</v>
      </c>
      <c r="AK85" s="88">
        <v>12</v>
      </c>
      <c r="AL85" s="86" t="s">
        <v>948</v>
      </c>
      <c r="AM85" s="88">
        <v>15</v>
      </c>
      <c r="AN85" s="86" t="s">
        <v>55</v>
      </c>
      <c r="AO85" s="86"/>
      <c r="AP85" s="88"/>
      <c r="AQ85" s="87" t="s">
        <v>65</v>
      </c>
      <c r="AR85" s="88">
        <v>12</v>
      </c>
      <c r="AS85" s="86" t="s">
        <v>948</v>
      </c>
      <c r="AT85" s="88">
        <v>16</v>
      </c>
      <c r="AU85" s="86" t="s">
        <v>56</v>
      </c>
      <c r="AV85" s="86"/>
      <c r="AW85" s="88"/>
      <c r="AX85" s="88"/>
      <c r="AY85" s="86"/>
    </row>
    <row r="86" spans="1:51" ht="15.75">
      <c r="A86" s="87" t="s">
        <v>803</v>
      </c>
      <c r="B86" s="88">
        <v>32</v>
      </c>
      <c r="C86" s="86" t="s">
        <v>876</v>
      </c>
      <c r="D86" s="88">
        <v>8</v>
      </c>
      <c r="E86" s="86" t="s">
        <v>48</v>
      </c>
      <c r="F86" s="86"/>
      <c r="G86" s="86"/>
      <c r="H86" s="87" t="s">
        <v>64</v>
      </c>
      <c r="I86" s="86">
        <v>0</v>
      </c>
      <c r="J86" s="86" t="s">
        <v>895</v>
      </c>
      <c r="K86" s="86">
        <v>2</v>
      </c>
      <c r="L86" s="86" t="s">
        <v>42</v>
      </c>
      <c r="M86" s="86"/>
      <c r="N86" s="86"/>
      <c r="O86" s="87" t="s">
        <v>64</v>
      </c>
      <c r="P86" s="86">
        <v>6</v>
      </c>
      <c r="Q86" s="86" t="s">
        <v>907</v>
      </c>
      <c r="R86" s="86">
        <v>1</v>
      </c>
      <c r="S86" s="89" t="s">
        <v>41</v>
      </c>
      <c r="T86" s="86"/>
      <c r="U86" s="86"/>
      <c r="V86" s="87" t="s">
        <v>67</v>
      </c>
      <c r="W86" s="86">
        <v>3</v>
      </c>
      <c r="X86" s="86" t="s">
        <v>1021</v>
      </c>
      <c r="Y86" s="86">
        <v>8</v>
      </c>
      <c r="Z86" s="86" t="s">
        <v>48</v>
      </c>
      <c r="AA86" s="86"/>
      <c r="AB86" s="86"/>
      <c r="AC86" s="87" t="s">
        <v>64</v>
      </c>
      <c r="AD86" s="88">
        <v>6</v>
      </c>
      <c r="AE86" s="86" t="s">
        <v>907</v>
      </c>
      <c r="AF86" s="88">
        <v>1</v>
      </c>
      <c r="AG86" s="89" t="s">
        <v>41</v>
      </c>
      <c r="AH86" s="86"/>
      <c r="AI86" s="88"/>
      <c r="AJ86" s="87" t="s">
        <v>65</v>
      </c>
      <c r="AK86" s="88">
        <v>13</v>
      </c>
      <c r="AL86" s="86" t="s">
        <v>950</v>
      </c>
      <c r="AM86" s="88">
        <v>16</v>
      </c>
      <c r="AN86" s="86" t="s">
        <v>56</v>
      </c>
      <c r="AO86" s="86"/>
      <c r="AP86" s="88"/>
      <c r="AQ86" s="87" t="s">
        <v>65</v>
      </c>
      <c r="AR86" s="88">
        <v>13</v>
      </c>
      <c r="AS86" s="86" t="s">
        <v>950</v>
      </c>
      <c r="AT86" s="88">
        <v>17</v>
      </c>
      <c r="AU86" s="86" t="s">
        <v>57</v>
      </c>
      <c r="AV86" s="86"/>
      <c r="AW86" s="88"/>
      <c r="AX86" s="88"/>
      <c r="AY86" s="86"/>
    </row>
    <row r="87" spans="1:51" ht="15.75">
      <c r="A87" s="87" t="s">
        <v>803</v>
      </c>
      <c r="B87" s="88">
        <v>33</v>
      </c>
      <c r="C87" s="86" t="s">
        <v>878</v>
      </c>
      <c r="D87" s="88">
        <v>9</v>
      </c>
      <c r="E87" s="86" t="s">
        <v>49</v>
      </c>
      <c r="F87" s="86"/>
      <c r="G87" s="86"/>
      <c r="H87" s="87" t="s">
        <v>64</v>
      </c>
      <c r="I87" s="86">
        <v>0</v>
      </c>
      <c r="J87" s="86" t="s">
        <v>895</v>
      </c>
      <c r="K87" s="86">
        <v>3</v>
      </c>
      <c r="L87" s="86" t="s">
        <v>43</v>
      </c>
      <c r="M87" s="86"/>
      <c r="N87" s="86"/>
      <c r="O87" s="87" t="s">
        <v>64</v>
      </c>
      <c r="P87" s="86">
        <v>5</v>
      </c>
      <c r="Q87" s="86" t="s">
        <v>905</v>
      </c>
      <c r="R87" s="86">
        <v>2</v>
      </c>
      <c r="S87" s="86" t="s">
        <v>42</v>
      </c>
      <c r="T87" s="86"/>
      <c r="U87" s="86"/>
      <c r="V87" s="87" t="s">
        <v>67</v>
      </c>
      <c r="W87" s="86">
        <v>4</v>
      </c>
      <c r="X87" s="86" t="s">
        <v>1023</v>
      </c>
      <c r="Y87" s="86">
        <v>9</v>
      </c>
      <c r="Z87" s="86" t="s">
        <v>49</v>
      </c>
      <c r="AA87" s="86"/>
      <c r="AB87" s="86"/>
      <c r="AC87" s="87" t="s">
        <v>64</v>
      </c>
      <c r="AD87" s="88">
        <v>7</v>
      </c>
      <c r="AE87" s="86" t="s">
        <v>909</v>
      </c>
      <c r="AF87" s="88">
        <v>1</v>
      </c>
      <c r="AG87" s="89" t="s">
        <v>41</v>
      </c>
      <c r="AH87" s="86"/>
      <c r="AI87" s="88"/>
      <c r="AJ87" s="87" t="s">
        <v>65</v>
      </c>
      <c r="AK87" s="88">
        <v>14</v>
      </c>
      <c r="AL87" s="86" t="s">
        <v>952</v>
      </c>
      <c r="AM87" s="88">
        <v>17</v>
      </c>
      <c r="AN87" s="86" t="s">
        <v>57</v>
      </c>
      <c r="AO87" s="86"/>
      <c r="AP87" s="88"/>
      <c r="AQ87" s="87" t="s">
        <v>65</v>
      </c>
      <c r="AR87" s="88">
        <v>14</v>
      </c>
      <c r="AS87" s="86" t="s">
        <v>952</v>
      </c>
      <c r="AT87" s="88">
        <v>18</v>
      </c>
      <c r="AU87" s="86" t="s">
        <v>58</v>
      </c>
      <c r="AV87" s="86"/>
      <c r="AW87" s="88"/>
      <c r="AX87" s="88"/>
      <c r="AY87" s="86"/>
    </row>
    <row r="88" spans="1:51" ht="15.75">
      <c r="A88" s="87" t="s">
        <v>803</v>
      </c>
      <c r="B88" s="88">
        <v>34</v>
      </c>
      <c r="C88" s="86" t="s">
        <v>880</v>
      </c>
      <c r="D88" s="88">
        <v>9</v>
      </c>
      <c r="E88" s="86" t="s">
        <v>49</v>
      </c>
      <c r="F88" s="86"/>
      <c r="G88" s="86"/>
      <c r="H88" s="87" t="s">
        <v>64</v>
      </c>
      <c r="I88" s="86">
        <v>0</v>
      </c>
      <c r="J88" s="86" t="s">
        <v>895</v>
      </c>
      <c r="K88" s="86">
        <v>3</v>
      </c>
      <c r="L88" s="86" t="s">
        <v>43</v>
      </c>
      <c r="M88" s="86"/>
      <c r="N88" s="86"/>
      <c r="O88" s="87" t="s">
        <v>64</v>
      </c>
      <c r="P88" s="86">
        <v>4</v>
      </c>
      <c r="Q88" s="86" t="s">
        <v>903</v>
      </c>
      <c r="R88" s="86">
        <v>3</v>
      </c>
      <c r="S88" s="86" t="s">
        <v>43</v>
      </c>
      <c r="T88" s="86"/>
      <c r="U88" s="86"/>
      <c r="V88" s="87" t="s">
        <v>67</v>
      </c>
      <c r="W88" s="86">
        <v>5</v>
      </c>
      <c r="X88" s="86" t="s">
        <v>1025</v>
      </c>
      <c r="Y88" s="86">
        <v>9</v>
      </c>
      <c r="Z88" s="86" t="s">
        <v>49</v>
      </c>
      <c r="AA88" s="86"/>
      <c r="AB88" s="86"/>
      <c r="AC88" s="87" t="s">
        <v>64</v>
      </c>
      <c r="AD88" s="88">
        <v>8</v>
      </c>
      <c r="AE88" s="86" t="s">
        <v>910</v>
      </c>
      <c r="AF88" s="88">
        <v>1</v>
      </c>
      <c r="AG88" s="89" t="s">
        <v>41</v>
      </c>
      <c r="AH88" s="86"/>
      <c r="AI88" s="88"/>
      <c r="AJ88" s="87" t="s">
        <v>65</v>
      </c>
      <c r="AK88" s="88">
        <v>15</v>
      </c>
      <c r="AL88" s="86" t="s">
        <v>954</v>
      </c>
      <c r="AM88" s="88">
        <v>18</v>
      </c>
      <c r="AN88" s="86" t="s">
        <v>58</v>
      </c>
      <c r="AO88" s="86"/>
      <c r="AP88" s="88"/>
      <c r="AQ88" s="87" t="s">
        <v>65</v>
      </c>
      <c r="AR88" s="88">
        <v>15</v>
      </c>
      <c r="AS88" s="86" t="s">
        <v>954</v>
      </c>
      <c r="AT88" s="88">
        <v>19</v>
      </c>
      <c r="AU88" s="86" t="s">
        <v>1420</v>
      </c>
      <c r="AV88" s="86"/>
      <c r="AW88" s="88"/>
      <c r="AX88" s="88"/>
      <c r="AY88" s="86"/>
    </row>
    <row r="89" spans="1:51" ht="15.75">
      <c r="A89" s="87" t="s">
        <v>803</v>
      </c>
      <c r="B89" s="88">
        <v>35</v>
      </c>
      <c r="C89" s="86" t="s">
        <v>882</v>
      </c>
      <c r="D89" s="88">
        <v>10</v>
      </c>
      <c r="E89" s="86" t="s">
        <v>50</v>
      </c>
      <c r="F89" s="86"/>
      <c r="G89" s="86"/>
      <c r="H89" s="87" t="s">
        <v>64</v>
      </c>
      <c r="I89" s="86">
        <v>0</v>
      </c>
      <c r="J89" s="86" t="s">
        <v>895</v>
      </c>
      <c r="K89" s="86">
        <v>4</v>
      </c>
      <c r="L89" s="86" t="s">
        <v>44</v>
      </c>
      <c r="M89" s="86"/>
      <c r="N89" s="86"/>
      <c r="O89" s="87" t="s">
        <v>64</v>
      </c>
      <c r="P89" s="86">
        <v>3</v>
      </c>
      <c r="Q89" s="86" t="s">
        <v>901</v>
      </c>
      <c r="R89" s="86">
        <v>4</v>
      </c>
      <c r="S89" s="86" t="s">
        <v>44</v>
      </c>
      <c r="T89" s="86"/>
      <c r="U89" s="86"/>
      <c r="V89" s="87" t="s">
        <v>67</v>
      </c>
      <c r="W89" s="86">
        <v>6</v>
      </c>
      <c r="X89" s="86" t="s">
        <v>1027</v>
      </c>
      <c r="Y89" s="86">
        <v>10</v>
      </c>
      <c r="Z89" s="86" t="s">
        <v>50</v>
      </c>
      <c r="AA89" s="86"/>
      <c r="AB89" s="86"/>
      <c r="AC89" s="87" t="s">
        <v>64</v>
      </c>
      <c r="AD89" s="88">
        <v>9</v>
      </c>
      <c r="AE89" s="86" t="s">
        <v>911</v>
      </c>
      <c r="AF89" s="88">
        <v>1</v>
      </c>
      <c r="AG89" s="89" t="s">
        <v>41</v>
      </c>
      <c r="AH89" s="86"/>
      <c r="AI89" s="88"/>
      <c r="AJ89" s="87" t="s">
        <v>65</v>
      </c>
      <c r="AK89" s="88">
        <v>16</v>
      </c>
      <c r="AL89" s="86" t="s">
        <v>956</v>
      </c>
      <c r="AM89" s="88">
        <v>19</v>
      </c>
      <c r="AN89" s="86" t="s">
        <v>59</v>
      </c>
      <c r="AO89" s="86"/>
      <c r="AP89" s="88"/>
      <c r="AQ89" s="87" t="s">
        <v>65</v>
      </c>
      <c r="AR89" s="88">
        <v>16</v>
      </c>
      <c r="AS89" s="86" t="s">
        <v>956</v>
      </c>
      <c r="AT89" s="88">
        <v>19</v>
      </c>
      <c r="AU89" s="86" t="s">
        <v>1420</v>
      </c>
      <c r="AV89" s="86"/>
      <c r="AW89" s="88"/>
      <c r="AX89" s="88"/>
      <c r="AY89" s="86"/>
    </row>
    <row r="90" spans="1:51" ht="15.75">
      <c r="A90" s="87" t="s">
        <v>803</v>
      </c>
      <c r="B90" s="88">
        <v>36</v>
      </c>
      <c r="C90" s="86" t="s">
        <v>884</v>
      </c>
      <c r="D90" s="88">
        <v>11</v>
      </c>
      <c r="E90" s="86" t="s">
        <v>51</v>
      </c>
      <c r="F90" s="86"/>
      <c r="G90" s="86"/>
      <c r="H90" s="87" t="s">
        <v>64</v>
      </c>
      <c r="I90" s="86">
        <v>0</v>
      </c>
      <c r="J90" s="86" t="s">
        <v>895</v>
      </c>
      <c r="K90" s="86">
        <v>4</v>
      </c>
      <c r="L90" s="86" t="s">
        <v>44</v>
      </c>
      <c r="M90" s="86"/>
      <c r="N90" s="86"/>
      <c r="O90" s="87" t="s">
        <v>64</v>
      </c>
      <c r="P90" s="86">
        <v>2</v>
      </c>
      <c r="Q90" s="86" t="s">
        <v>899</v>
      </c>
      <c r="R90" s="86">
        <v>5</v>
      </c>
      <c r="S90" s="86" t="s">
        <v>45</v>
      </c>
      <c r="T90" s="86"/>
      <c r="U90" s="86"/>
      <c r="V90" s="87" t="s">
        <v>67</v>
      </c>
      <c r="W90" s="86">
        <v>7</v>
      </c>
      <c r="X90" s="86" t="s">
        <v>1029</v>
      </c>
      <c r="Y90" s="86">
        <v>11</v>
      </c>
      <c r="Z90" s="86" t="s">
        <v>51</v>
      </c>
      <c r="AA90" s="86"/>
      <c r="AB90" s="86"/>
      <c r="AC90" s="87" t="s">
        <v>64</v>
      </c>
      <c r="AD90" s="88">
        <v>10</v>
      </c>
      <c r="AE90" s="86" t="s">
        <v>912</v>
      </c>
      <c r="AF90" s="88">
        <v>1</v>
      </c>
      <c r="AG90" s="89" t="s">
        <v>41</v>
      </c>
      <c r="AH90" s="86"/>
      <c r="AI90" s="88"/>
      <c r="AJ90" s="93" t="s">
        <v>66</v>
      </c>
      <c r="AK90" s="88">
        <v>0</v>
      </c>
      <c r="AL90" s="86" t="s">
        <v>982</v>
      </c>
      <c r="AM90" s="88">
        <v>1</v>
      </c>
      <c r="AN90" s="89" t="s">
        <v>41</v>
      </c>
      <c r="AO90" s="86"/>
      <c r="AP90" s="88"/>
      <c r="AQ90" s="93" t="s">
        <v>66</v>
      </c>
      <c r="AR90" s="88">
        <v>0</v>
      </c>
      <c r="AS90" s="86" t="s">
        <v>982</v>
      </c>
      <c r="AT90" s="88">
        <v>1</v>
      </c>
      <c r="AU90" s="89" t="s">
        <v>41</v>
      </c>
      <c r="AV90" s="86"/>
      <c r="AW90" s="88"/>
      <c r="AX90" s="88"/>
      <c r="AY90" s="89"/>
    </row>
    <row r="91" spans="1:51" ht="15.75">
      <c r="A91" s="87" t="s">
        <v>803</v>
      </c>
      <c r="B91" s="88">
        <v>37</v>
      </c>
      <c r="C91" s="86" t="s">
        <v>886</v>
      </c>
      <c r="D91" s="88">
        <v>11</v>
      </c>
      <c r="E91" s="86" t="s">
        <v>51</v>
      </c>
      <c r="F91" s="86"/>
      <c r="G91" s="86"/>
      <c r="H91" s="87" t="s">
        <v>64</v>
      </c>
      <c r="I91" s="86">
        <v>0</v>
      </c>
      <c r="J91" s="86" t="s">
        <v>895</v>
      </c>
      <c r="K91" s="86">
        <v>5</v>
      </c>
      <c r="L91" s="86" t="s">
        <v>45</v>
      </c>
      <c r="M91" s="86"/>
      <c r="N91" s="86"/>
      <c r="O91" s="87" t="s">
        <v>64</v>
      </c>
      <c r="P91" s="86">
        <v>1</v>
      </c>
      <c r="Q91" s="86" t="s">
        <v>897</v>
      </c>
      <c r="R91" s="86">
        <v>8</v>
      </c>
      <c r="S91" s="86" t="s">
        <v>48</v>
      </c>
      <c r="T91" s="86"/>
      <c r="U91" s="86"/>
      <c r="V91" s="87" t="s">
        <v>67</v>
      </c>
      <c r="W91" s="86">
        <v>8</v>
      </c>
      <c r="X91" s="86" t="s">
        <v>1031</v>
      </c>
      <c r="Y91" s="86">
        <v>12</v>
      </c>
      <c r="Z91" s="89" t="s">
        <v>52</v>
      </c>
      <c r="AA91" s="86"/>
      <c r="AB91" s="86"/>
      <c r="AC91" s="87" t="s">
        <v>64</v>
      </c>
      <c r="AD91" s="88">
        <v>11</v>
      </c>
      <c r="AE91" s="86" t="s">
        <v>913</v>
      </c>
      <c r="AF91" s="88">
        <v>1</v>
      </c>
      <c r="AG91" s="89" t="s">
        <v>41</v>
      </c>
      <c r="AH91" s="86"/>
      <c r="AI91" s="88"/>
      <c r="AJ91" s="87" t="s">
        <v>66</v>
      </c>
      <c r="AK91" s="88">
        <v>1</v>
      </c>
      <c r="AL91" s="86" t="s">
        <v>983</v>
      </c>
      <c r="AM91" s="88">
        <v>1</v>
      </c>
      <c r="AN91" s="89" t="s">
        <v>41</v>
      </c>
      <c r="AO91" s="86"/>
      <c r="AP91" s="88"/>
      <c r="AQ91" s="87" t="s">
        <v>66</v>
      </c>
      <c r="AR91" s="88">
        <v>1</v>
      </c>
      <c r="AS91" s="86" t="s">
        <v>983</v>
      </c>
      <c r="AT91" s="88">
        <v>2</v>
      </c>
      <c r="AU91" s="86" t="s">
        <v>42</v>
      </c>
      <c r="AV91" s="86"/>
      <c r="AW91" s="88"/>
      <c r="AX91" s="88"/>
      <c r="AY91" s="86"/>
    </row>
    <row r="92" spans="1:51" ht="15.75">
      <c r="A92" s="87" t="s">
        <v>803</v>
      </c>
      <c r="B92" s="88">
        <v>38</v>
      </c>
      <c r="C92" s="86" t="s">
        <v>888</v>
      </c>
      <c r="D92" s="88">
        <v>12</v>
      </c>
      <c r="E92" s="86" t="s">
        <v>52</v>
      </c>
      <c r="F92" s="86"/>
      <c r="G92" s="86"/>
      <c r="H92" s="87" t="s">
        <v>64</v>
      </c>
      <c r="I92" s="86">
        <v>0</v>
      </c>
      <c r="J92" s="86" t="s">
        <v>895</v>
      </c>
      <c r="K92" s="86">
        <v>5</v>
      </c>
      <c r="L92" s="86" t="s">
        <v>45</v>
      </c>
      <c r="M92" s="86"/>
      <c r="N92" s="86"/>
      <c r="O92" s="87" t="s">
        <v>64</v>
      </c>
      <c r="P92" s="86">
        <v>0</v>
      </c>
      <c r="Q92" s="86" t="s">
        <v>895</v>
      </c>
      <c r="R92" s="86">
        <v>10</v>
      </c>
      <c r="S92" s="86" t="s">
        <v>50</v>
      </c>
      <c r="T92" s="86"/>
      <c r="U92" s="86"/>
      <c r="V92" s="87" t="s">
        <v>67</v>
      </c>
      <c r="W92" s="86">
        <v>9</v>
      </c>
      <c r="X92" s="86" t="s">
        <v>1033</v>
      </c>
      <c r="Y92" s="86">
        <v>13</v>
      </c>
      <c r="Z92" s="86" t="s">
        <v>53</v>
      </c>
      <c r="AA92" s="86"/>
      <c r="AB92" s="86"/>
      <c r="AC92" s="87" t="s">
        <v>64</v>
      </c>
      <c r="AD92" s="88">
        <v>12</v>
      </c>
      <c r="AE92" s="86" t="s">
        <v>914</v>
      </c>
      <c r="AF92" s="88">
        <v>1</v>
      </c>
      <c r="AG92" s="89" t="s">
        <v>41</v>
      </c>
      <c r="AH92" s="86"/>
      <c r="AI92" s="88"/>
      <c r="AJ92" s="87" t="s">
        <v>66</v>
      </c>
      <c r="AK92" s="88">
        <v>2</v>
      </c>
      <c r="AL92" s="86" t="s">
        <v>984</v>
      </c>
      <c r="AM92" s="88">
        <v>2</v>
      </c>
      <c r="AN92" s="86" t="s">
        <v>42</v>
      </c>
      <c r="AO92" s="86"/>
      <c r="AP92" s="88"/>
      <c r="AQ92" s="87" t="s">
        <v>66</v>
      </c>
      <c r="AR92" s="88">
        <v>2</v>
      </c>
      <c r="AS92" s="86" t="s">
        <v>984</v>
      </c>
      <c r="AT92" s="88">
        <v>3</v>
      </c>
      <c r="AU92" s="86" t="s">
        <v>43</v>
      </c>
      <c r="AV92" s="86"/>
      <c r="AW92" s="88"/>
      <c r="AX92" s="88"/>
      <c r="AY92" s="86"/>
    </row>
    <row r="93" spans="1:51" ht="15.75">
      <c r="A93" s="87" t="s">
        <v>803</v>
      </c>
      <c r="B93" s="88">
        <v>39</v>
      </c>
      <c r="C93" s="86" t="s">
        <v>890</v>
      </c>
      <c r="D93" s="88">
        <v>12</v>
      </c>
      <c r="E93" s="86" t="s">
        <v>52</v>
      </c>
      <c r="F93" s="86"/>
      <c r="G93" s="86"/>
      <c r="H93" s="87" t="s">
        <v>64</v>
      </c>
      <c r="I93" s="86">
        <v>1</v>
      </c>
      <c r="J93" s="86" t="s">
        <v>897</v>
      </c>
      <c r="K93" s="86">
        <v>6</v>
      </c>
      <c r="L93" s="86" t="s">
        <v>46</v>
      </c>
      <c r="M93" s="86"/>
      <c r="N93" s="86"/>
      <c r="O93" s="87" t="s">
        <v>64</v>
      </c>
      <c r="P93" s="86">
        <v>0</v>
      </c>
      <c r="Q93" s="86" t="s">
        <v>895</v>
      </c>
      <c r="R93" s="86">
        <v>12</v>
      </c>
      <c r="S93" s="86" t="s">
        <v>52</v>
      </c>
      <c r="T93" s="86"/>
      <c r="U93" s="86"/>
      <c r="V93" s="87" t="s">
        <v>67</v>
      </c>
      <c r="W93" s="86">
        <v>10</v>
      </c>
      <c r="X93" s="86" t="s">
        <v>1035</v>
      </c>
      <c r="Y93" s="86">
        <v>14</v>
      </c>
      <c r="Z93" s="86" t="s">
        <v>54</v>
      </c>
      <c r="AA93" s="86"/>
      <c r="AB93" s="86"/>
      <c r="AC93" s="87" t="s">
        <v>64</v>
      </c>
      <c r="AD93" s="88">
        <v>13</v>
      </c>
      <c r="AE93" s="86" t="s">
        <v>915</v>
      </c>
      <c r="AF93" s="88">
        <v>1</v>
      </c>
      <c r="AG93" s="89" t="s">
        <v>41</v>
      </c>
      <c r="AH93" s="86"/>
      <c r="AI93" s="88"/>
      <c r="AJ93" s="87" t="s">
        <v>66</v>
      </c>
      <c r="AK93" s="88">
        <v>3</v>
      </c>
      <c r="AL93" s="86" t="s">
        <v>985</v>
      </c>
      <c r="AM93" s="88">
        <v>3</v>
      </c>
      <c r="AN93" s="86" t="s">
        <v>43</v>
      </c>
      <c r="AO93" s="86"/>
      <c r="AP93" s="88"/>
      <c r="AQ93" s="87" t="s">
        <v>66</v>
      </c>
      <c r="AR93" s="88">
        <v>3</v>
      </c>
      <c r="AS93" s="86" t="s">
        <v>985</v>
      </c>
      <c r="AT93" s="88">
        <v>4</v>
      </c>
      <c r="AU93" s="86" t="s">
        <v>44</v>
      </c>
      <c r="AV93" s="86"/>
      <c r="AW93" s="88"/>
      <c r="AX93" s="88"/>
      <c r="AY93" s="86"/>
    </row>
    <row r="94" spans="1:51" ht="15.75">
      <c r="A94" s="87" t="s">
        <v>803</v>
      </c>
      <c r="B94" s="88">
        <v>40</v>
      </c>
      <c r="C94" s="86" t="s">
        <v>892</v>
      </c>
      <c r="D94" s="88">
        <v>13</v>
      </c>
      <c r="E94" s="86" t="s">
        <v>53</v>
      </c>
      <c r="F94" s="86"/>
      <c r="G94" s="86"/>
      <c r="H94" s="87" t="s">
        <v>64</v>
      </c>
      <c r="I94" s="86">
        <v>2</v>
      </c>
      <c r="J94" s="86" t="s">
        <v>899</v>
      </c>
      <c r="K94" s="86">
        <v>6</v>
      </c>
      <c r="L94" s="86" t="s">
        <v>46</v>
      </c>
      <c r="M94" s="86"/>
      <c r="N94" s="86"/>
      <c r="O94" s="87" t="s">
        <v>64</v>
      </c>
      <c r="P94" s="86">
        <v>0</v>
      </c>
      <c r="Q94" s="86" t="s">
        <v>895</v>
      </c>
      <c r="R94" s="86">
        <v>13</v>
      </c>
      <c r="S94" s="86" t="s">
        <v>53</v>
      </c>
      <c r="T94" s="86"/>
      <c r="U94" s="86"/>
      <c r="V94" s="87" t="s">
        <v>67</v>
      </c>
      <c r="W94" s="86">
        <v>11</v>
      </c>
      <c r="X94" s="86" t="s">
        <v>1037</v>
      </c>
      <c r="Y94" s="86">
        <v>15</v>
      </c>
      <c r="Z94" s="86" t="s">
        <v>55</v>
      </c>
      <c r="AA94" s="86"/>
      <c r="AB94" s="86"/>
      <c r="AC94" s="87" t="s">
        <v>64</v>
      </c>
      <c r="AD94" s="88">
        <v>14</v>
      </c>
      <c r="AE94" s="86" t="s">
        <v>916</v>
      </c>
      <c r="AF94" s="88">
        <v>1</v>
      </c>
      <c r="AG94" s="89" t="s">
        <v>41</v>
      </c>
      <c r="AH94" s="86"/>
      <c r="AI94" s="88"/>
      <c r="AJ94" s="87" t="s">
        <v>66</v>
      </c>
      <c r="AK94" s="88">
        <v>4</v>
      </c>
      <c r="AL94" s="86" t="s">
        <v>986</v>
      </c>
      <c r="AM94" s="88">
        <v>4</v>
      </c>
      <c r="AN94" s="86" t="s">
        <v>44</v>
      </c>
      <c r="AO94" s="86"/>
      <c r="AP94" s="88"/>
      <c r="AQ94" s="87" t="s">
        <v>66</v>
      </c>
      <c r="AR94" s="88">
        <v>4</v>
      </c>
      <c r="AS94" s="86" t="s">
        <v>986</v>
      </c>
      <c r="AT94" s="88">
        <v>5</v>
      </c>
      <c r="AU94" s="86" t="s">
        <v>45</v>
      </c>
      <c r="AV94" s="86"/>
      <c r="AW94" s="88"/>
      <c r="AX94" s="88"/>
      <c r="AY94" s="86"/>
    </row>
    <row r="95" spans="1:51" ht="15.75">
      <c r="A95" s="87" t="s">
        <v>803</v>
      </c>
      <c r="B95" s="88">
        <v>41</v>
      </c>
      <c r="C95" s="86" t="s">
        <v>894</v>
      </c>
      <c r="D95" s="88">
        <v>14</v>
      </c>
      <c r="E95" s="86" t="s">
        <v>54</v>
      </c>
      <c r="F95" s="86"/>
      <c r="G95" s="86"/>
      <c r="H95" s="87" t="s">
        <v>64</v>
      </c>
      <c r="I95" s="86">
        <v>3</v>
      </c>
      <c r="J95" s="86" t="s">
        <v>901</v>
      </c>
      <c r="K95" s="86">
        <v>7</v>
      </c>
      <c r="L95" s="86" t="s">
        <v>47</v>
      </c>
      <c r="M95" s="86"/>
      <c r="N95" s="86"/>
      <c r="O95" s="87" t="s">
        <v>64</v>
      </c>
      <c r="P95" s="86">
        <v>0</v>
      </c>
      <c r="Q95" s="86" t="s">
        <v>895</v>
      </c>
      <c r="R95" s="86">
        <v>14</v>
      </c>
      <c r="S95" s="86" t="s">
        <v>54</v>
      </c>
      <c r="T95" s="86"/>
      <c r="U95" s="86"/>
      <c r="V95" s="87" t="s">
        <v>67</v>
      </c>
      <c r="W95" s="88">
        <v>12</v>
      </c>
      <c r="X95" s="86" t="s">
        <v>1039</v>
      </c>
      <c r="Y95" s="88">
        <v>16</v>
      </c>
      <c r="Z95" s="86" t="s">
        <v>56</v>
      </c>
      <c r="AA95" s="86"/>
      <c r="AB95" s="88"/>
      <c r="AC95" s="87" t="s">
        <v>64</v>
      </c>
      <c r="AD95" s="88">
        <v>15</v>
      </c>
      <c r="AE95" s="86" t="s">
        <v>917</v>
      </c>
      <c r="AF95" s="88">
        <v>1</v>
      </c>
      <c r="AG95" s="89" t="s">
        <v>41</v>
      </c>
      <c r="AH95" s="86"/>
      <c r="AI95" s="88"/>
      <c r="AJ95" s="87" t="s">
        <v>66</v>
      </c>
      <c r="AK95" s="88">
        <v>5</v>
      </c>
      <c r="AL95" s="86" t="s">
        <v>987</v>
      </c>
      <c r="AM95" s="88">
        <v>5</v>
      </c>
      <c r="AN95" s="86" t="s">
        <v>45</v>
      </c>
      <c r="AO95" s="86"/>
      <c r="AP95" s="88"/>
      <c r="AQ95" s="87" t="s">
        <v>66</v>
      </c>
      <c r="AR95" s="88">
        <v>5</v>
      </c>
      <c r="AS95" s="86" t="s">
        <v>987</v>
      </c>
      <c r="AT95" s="88">
        <v>7</v>
      </c>
      <c r="AU95" s="86" t="s">
        <v>47</v>
      </c>
      <c r="AV95" s="86"/>
      <c r="AW95" s="88"/>
      <c r="AX95" s="88"/>
      <c r="AY95" s="86"/>
    </row>
    <row r="96" spans="1:51" ht="15.75">
      <c r="A96" s="87" t="s">
        <v>803</v>
      </c>
      <c r="B96" s="88">
        <v>42</v>
      </c>
      <c r="C96" s="86" t="s">
        <v>896</v>
      </c>
      <c r="D96" s="88">
        <v>14</v>
      </c>
      <c r="E96" s="86" t="s">
        <v>54</v>
      </c>
      <c r="F96" s="86"/>
      <c r="G96" s="86"/>
      <c r="H96" s="87" t="s">
        <v>64</v>
      </c>
      <c r="I96" s="86">
        <v>4</v>
      </c>
      <c r="J96" s="86" t="s">
        <v>903</v>
      </c>
      <c r="K96" s="86">
        <v>8</v>
      </c>
      <c r="L96" s="86" t="s">
        <v>48</v>
      </c>
      <c r="M96" s="86"/>
      <c r="N96" s="86"/>
      <c r="O96" s="87" t="s">
        <v>64</v>
      </c>
      <c r="P96" s="86">
        <v>0</v>
      </c>
      <c r="Q96" s="86" t="s">
        <v>895</v>
      </c>
      <c r="R96" s="86">
        <v>15</v>
      </c>
      <c r="S96" s="86" t="s">
        <v>55</v>
      </c>
      <c r="T96" s="86"/>
      <c r="U96" s="86"/>
      <c r="V96" s="93" t="s">
        <v>68</v>
      </c>
      <c r="W96" s="86">
        <v>0</v>
      </c>
      <c r="X96" s="86" t="s">
        <v>1062</v>
      </c>
      <c r="Y96" s="86">
        <v>6</v>
      </c>
      <c r="Z96" s="86" t="s">
        <v>46</v>
      </c>
      <c r="AA96" s="86"/>
      <c r="AB96" s="86"/>
      <c r="AC96" s="87" t="s">
        <v>64</v>
      </c>
      <c r="AD96" s="88">
        <v>16</v>
      </c>
      <c r="AE96" s="86" t="s">
        <v>918</v>
      </c>
      <c r="AF96" s="88">
        <v>1</v>
      </c>
      <c r="AG96" s="89" t="s">
        <v>41</v>
      </c>
      <c r="AH96" s="86"/>
      <c r="AI96" s="88"/>
      <c r="AJ96" s="87" t="s">
        <v>66</v>
      </c>
      <c r="AK96" s="88">
        <v>6</v>
      </c>
      <c r="AL96" s="86" t="s">
        <v>988</v>
      </c>
      <c r="AM96" s="88">
        <v>6</v>
      </c>
      <c r="AN96" s="86" t="s">
        <v>46</v>
      </c>
      <c r="AO96" s="86"/>
      <c r="AP96" s="88"/>
      <c r="AQ96" s="87" t="s">
        <v>66</v>
      </c>
      <c r="AR96" s="88">
        <v>6</v>
      </c>
      <c r="AS96" s="86" t="s">
        <v>988</v>
      </c>
      <c r="AT96" s="88">
        <v>9</v>
      </c>
      <c r="AU96" s="86" t="s">
        <v>49</v>
      </c>
      <c r="AV96" s="86"/>
      <c r="AW96" s="88"/>
      <c r="AX96" s="88"/>
      <c r="AY96" s="86"/>
    </row>
    <row r="97" spans="1:51" ht="15.75">
      <c r="A97" s="87" t="s">
        <v>803</v>
      </c>
      <c r="B97" s="88">
        <v>43</v>
      </c>
      <c r="C97" s="86" t="s">
        <v>898</v>
      </c>
      <c r="D97" s="88">
        <v>15</v>
      </c>
      <c r="E97" s="86" t="s">
        <v>55</v>
      </c>
      <c r="F97" s="86"/>
      <c r="G97" s="86"/>
      <c r="H97" s="87" t="s">
        <v>64</v>
      </c>
      <c r="I97" s="86">
        <v>5</v>
      </c>
      <c r="J97" s="86" t="s">
        <v>905</v>
      </c>
      <c r="K97" s="86">
        <v>10</v>
      </c>
      <c r="L97" s="86" t="s">
        <v>50</v>
      </c>
      <c r="M97" s="86"/>
      <c r="N97" s="86"/>
      <c r="O97" s="87" t="s">
        <v>64</v>
      </c>
      <c r="P97" s="86">
        <v>0</v>
      </c>
      <c r="Q97" s="86" t="s">
        <v>895</v>
      </c>
      <c r="R97" s="86">
        <v>16</v>
      </c>
      <c r="S97" s="86" t="s">
        <v>56</v>
      </c>
      <c r="T97" s="86"/>
      <c r="U97" s="86"/>
      <c r="V97" s="87" t="s">
        <v>68</v>
      </c>
      <c r="W97" s="86">
        <v>1</v>
      </c>
      <c r="X97" s="86" t="s">
        <v>1063</v>
      </c>
      <c r="Y97" s="86">
        <v>8</v>
      </c>
      <c r="Z97" s="86" t="s">
        <v>48</v>
      </c>
      <c r="AA97" s="86"/>
      <c r="AB97" s="86"/>
      <c r="AC97" s="87" t="s">
        <v>64</v>
      </c>
      <c r="AD97" s="88">
        <v>17</v>
      </c>
      <c r="AE97" s="86" t="s">
        <v>919</v>
      </c>
      <c r="AF97" s="88">
        <v>2</v>
      </c>
      <c r="AG97" s="86" t="s">
        <v>42</v>
      </c>
      <c r="AH97" s="86"/>
      <c r="AI97" s="88"/>
      <c r="AJ97" s="87" t="s">
        <v>66</v>
      </c>
      <c r="AK97" s="88">
        <v>7</v>
      </c>
      <c r="AL97" s="86" t="s">
        <v>989</v>
      </c>
      <c r="AM97" s="88">
        <v>8</v>
      </c>
      <c r="AN97" s="86" t="s">
        <v>48</v>
      </c>
      <c r="AO97" s="86"/>
      <c r="AP97" s="88"/>
      <c r="AQ97" s="87" t="s">
        <v>66</v>
      </c>
      <c r="AR97" s="88">
        <v>7</v>
      </c>
      <c r="AS97" s="86" t="s">
        <v>989</v>
      </c>
      <c r="AT97" s="88">
        <v>10</v>
      </c>
      <c r="AU97" s="86" t="s">
        <v>50</v>
      </c>
      <c r="AV97" s="86"/>
      <c r="AW97" s="88"/>
      <c r="AX97" s="88"/>
      <c r="AY97" s="86"/>
    </row>
    <row r="98" spans="1:51" ht="15.75">
      <c r="A98" s="87" t="s">
        <v>803</v>
      </c>
      <c r="B98" s="88">
        <v>44</v>
      </c>
      <c r="C98" s="86" t="s">
        <v>900</v>
      </c>
      <c r="D98" s="88">
        <v>16</v>
      </c>
      <c r="E98" s="86" t="s">
        <v>56</v>
      </c>
      <c r="F98" s="86"/>
      <c r="G98" s="86"/>
      <c r="H98" s="87" t="s">
        <v>64</v>
      </c>
      <c r="I98" s="86">
        <v>6</v>
      </c>
      <c r="J98" s="86" t="s">
        <v>907</v>
      </c>
      <c r="K98" s="86">
        <v>12</v>
      </c>
      <c r="L98" s="86" t="s">
        <v>52</v>
      </c>
      <c r="M98" s="86"/>
      <c r="N98" s="86"/>
      <c r="O98" s="87" t="s">
        <v>64</v>
      </c>
      <c r="P98" s="86">
        <v>0</v>
      </c>
      <c r="Q98" s="86" t="s">
        <v>895</v>
      </c>
      <c r="R98" s="86">
        <v>17</v>
      </c>
      <c r="S98" s="86" t="s">
        <v>57</v>
      </c>
      <c r="T98" s="86"/>
      <c r="U98" s="86"/>
      <c r="V98" s="87" t="s">
        <v>68</v>
      </c>
      <c r="W98" s="86">
        <v>2</v>
      </c>
      <c r="X98" s="86" t="s">
        <v>1064</v>
      </c>
      <c r="Y98" s="86">
        <v>9</v>
      </c>
      <c r="Z98" s="86" t="s">
        <v>49</v>
      </c>
      <c r="AA98" s="86"/>
      <c r="AB98" s="86"/>
      <c r="AC98" s="87" t="s">
        <v>64</v>
      </c>
      <c r="AD98" s="88">
        <v>18</v>
      </c>
      <c r="AE98" s="86" t="s">
        <v>920</v>
      </c>
      <c r="AF98" s="88">
        <v>2</v>
      </c>
      <c r="AG98" s="86" t="s">
        <v>42</v>
      </c>
      <c r="AH98" s="86"/>
      <c r="AI98" s="88"/>
      <c r="AJ98" s="87" t="s">
        <v>66</v>
      </c>
      <c r="AK98" s="88">
        <v>8</v>
      </c>
      <c r="AL98" s="86" t="s">
        <v>990</v>
      </c>
      <c r="AM98" s="88">
        <v>9</v>
      </c>
      <c r="AN98" s="86" t="s">
        <v>49</v>
      </c>
      <c r="AO98" s="86"/>
      <c r="AP98" s="88"/>
      <c r="AQ98" s="87" t="s">
        <v>66</v>
      </c>
      <c r="AR98" s="88">
        <v>8</v>
      </c>
      <c r="AS98" s="86" t="s">
        <v>990</v>
      </c>
      <c r="AT98" s="88">
        <v>11</v>
      </c>
      <c r="AU98" s="86" t="s">
        <v>51</v>
      </c>
      <c r="AV98" s="86"/>
      <c r="AW98" s="88"/>
      <c r="AX98" s="88"/>
      <c r="AY98" s="86"/>
    </row>
    <row r="99" spans="1:51" ht="15.75">
      <c r="A99" s="87" t="s">
        <v>803</v>
      </c>
      <c r="B99" s="88">
        <v>45</v>
      </c>
      <c r="C99" s="86" t="s">
        <v>902</v>
      </c>
      <c r="D99" s="86">
        <v>17</v>
      </c>
      <c r="E99" s="86" t="s">
        <v>57</v>
      </c>
      <c r="F99" s="86"/>
      <c r="G99" s="86"/>
      <c r="H99" s="87" t="s">
        <v>64</v>
      </c>
      <c r="I99" s="86">
        <v>7</v>
      </c>
      <c r="J99" s="86" t="s">
        <v>909</v>
      </c>
      <c r="K99" s="86">
        <v>14</v>
      </c>
      <c r="L99" s="86" t="s">
        <v>54</v>
      </c>
      <c r="M99" s="86"/>
      <c r="N99" s="86"/>
      <c r="O99" s="87" t="s">
        <v>64</v>
      </c>
      <c r="P99" s="86">
        <v>0</v>
      </c>
      <c r="Q99" s="86" t="s">
        <v>895</v>
      </c>
      <c r="R99" s="86">
        <v>17</v>
      </c>
      <c r="S99" s="86" t="s">
        <v>57</v>
      </c>
      <c r="T99" s="86"/>
      <c r="U99" s="86"/>
      <c r="V99" s="87" t="s">
        <v>68</v>
      </c>
      <c r="W99" s="86">
        <v>3</v>
      </c>
      <c r="X99" s="86" t="s">
        <v>1065</v>
      </c>
      <c r="Y99" s="86">
        <v>10</v>
      </c>
      <c r="Z99" s="86" t="s">
        <v>50</v>
      </c>
      <c r="AA99" s="86"/>
      <c r="AB99" s="86"/>
      <c r="AC99" s="87" t="s">
        <v>64</v>
      </c>
      <c r="AD99" s="88">
        <v>19</v>
      </c>
      <c r="AE99" s="86" t="s">
        <v>921</v>
      </c>
      <c r="AF99" s="88">
        <v>3</v>
      </c>
      <c r="AG99" s="86" t="s">
        <v>43</v>
      </c>
      <c r="AH99" s="86"/>
      <c r="AI99" s="88"/>
      <c r="AJ99" s="87" t="s">
        <v>66</v>
      </c>
      <c r="AK99" s="88">
        <v>9</v>
      </c>
      <c r="AL99" s="86" t="s">
        <v>991</v>
      </c>
      <c r="AM99" s="88">
        <v>11</v>
      </c>
      <c r="AN99" s="86" t="s">
        <v>51</v>
      </c>
      <c r="AO99" s="86"/>
      <c r="AP99" s="88"/>
      <c r="AQ99" s="87" t="s">
        <v>66</v>
      </c>
      <c r="AR99" s="88">
        <v>9</v>
      </c>
      <c r="AS99" s="86" t="s">
        <v>991</v>
      </c>
      <c r="AT99" s="88">
        <v>13</v>
      </c>
      <c r="AU99" s="86" t="s">
        <v>53</v>
      </c>
      <c r="AV99" s="86"/>
      <c r="AW99" s="88"/>
      <c r="AX99" s="88"/>
      <c r="AY99" s="86"/>
    </row>
    <row r="100" spans="1:51" ht="15.75">
      <c r="A100" s="87" t="s">
        <v>803</v>
      </c>
      <c r="B100" s="86">
        <v>46</v>
      </c>
      <c r="C100" s="86" t="s">
        <v>904</v>
      </c>
      <c r="D100" s="88">
        <v>17</v>
      </c>
      <c r="E100" s="86" t="s">
        <v>57</v>
      </c>
      <c r="F100" s="86"/>
      <c r="G100" s="86"/>
      <c r="H100" s="87" t="s">
        <v>64</v>
      </c>
      <c r="I100" s="86">
        <v>8</v>
      </c>
      <c r="J100" s="86" t="s">
        <v>910</v>
      </c>
      <c r="K100" s="86">
        <v>16</v>
      </c>
      <c r="L100" s="86" t="s">
        <v>56</v>
      </c>
      <c r="M100" s="86"/>
      <c r="N100" s="86"/>
      <c r="O100" s="87" t="s">
        <v>64</v>
      </c>
      <c r="P100" s="86">
        <v>0</v>
      </c>
      <c r="Q100" s="86" t="s">
        <v>895</v>
      </c>
      <c r="R100" s="86">
        <v>19</v>
      </c>
      <c r="S100" s="86" t="s">
        <v>59</v>
      </c>
      <c r="T100" s="86"/>
      <c r="U100" s="86"/>
      <c r="V100" s="87" t="s">
        <v>68</v>
      </c>
      <c r="W100" s="86">
        <v>4</v>
      </c>
      <c r="X100" s="86" t="s">
        <v>1066</v>
      </c>
      <c r="Y100" s="86">
        <v>10</v>
      </c>
      <c r="Z100" s="86" t="s">
        <v>50</v>
      </c>
      <c r="AA100" s="86"/>
      <c r="AB100" s="86"/>
      <c r="AC100" s="87" t="s">
        <v>64</v>
      </c>
      <c r="AD100" s="88">
        <v>20</v>
      </c>
      <c r="AE100" s="86" t="s">
        <v>922</v>
      </c>
      <c r="AF100" s="88">
        <v>4</v>
      </c>
      <c r="AG100" s="86" t="s">
        <v>44</v>
      </c>
      <c r="AH100" s="86"/>
      <c r="AI100" s="88"/>
      <c r="AJ100" s="87" t="s">
        <v>66</v>
      </c>
      <c r="AK100" s="88">
        <v>10</v>
      </c>
      <c r="AL100" s="86" t="s">
        <v>992</v>
      </c>
      <c r="AM100" s="88">
        <v>13</v>
      </c>
      <c r="AN100" s="86" t="s">
        <v>53</v>
      </c>
      <c r="AO100" s="86"/>
      <c r="AP100" s="88"/>
      <c r="AQ100" s="87" t="s">
        <v>66</v>
      </c>
      <c r="AR100" s="88">
        <v>10</v>
      </c>
      <c r="AS100" s="86" t="s">
        <v>992</v>
      </c>
      <c r="AT100" s="88">
        <v>14</v>
      </c>
      <c r="AU100" s="86" t="s">
        <v>54</v>
      </c>
      <c r="AV100" s="86"/>
      <c r="AW100" s="88"/>
      <c r="AX100" s="88"/>
      <c r="AY100" s="86"/>
    </row>
    <row r="101" spans="1:51" ht="15.75">
      <c r="A101" s="87" t="s">
        <v>803</v>
      </c>
      <c r="B101" s="86">
        <v>47</v>
      </c>
      <c r="C101" s="86" t="s">
        <v>906</v>
      </c>
      <c r="D101" s="86">
        <v>18</v>
      </c>
      <c r="E101" s="86" t="s">
        <v>58</v>
      </c>
      <c r="F101" s="86"/>
      <c r="G101" s="86"/>
      <c r="H101" s="87" t="s">
        <v>64</v>
      </c>
      <c r="I101" s="86">
        <v>9</v>
      </c>
      <c r="J101" s="86" t="s">
        <v>911</v>
      </c>
      <c r="K101" s="86">
        <v>17</v>
      </c>
      <c r="L101" s="86" t="s">
        <v>57</v>
      </c>
      <c r="M101" s="86"/>
      <c r="N101" s="86"/>
      <c r="O101" s="87" t="s">
        <v>64</v>
      </c>
      <c r="P101" s="86">
        <v>0</v>
      </c>
      <c r="Q101" s="86" t="s">
        <v>895</v>
      </c>
      <c r="R101" s="86">
        <v>19</v>
      </c>
      <c r="S101" s="86" t="s">
        <v>59</v>
      </c>
      <c r="T101" s="86"/>
      <c r="U101" s="86"/>
      <c r="V101" s="87" t="s">
        <v>68</v>
      </c>
      <c r="W101" s="86">
        <v>5</v>
      </c>
      <c r="X101" s="86" t="s">
        <v>1067</v>
      </c>
      <c r="Y101" s="86">
        <v>11</v>
      </c>
      <c r="Z101" s="86" t="s">
        <v>51</v>
      </c>
      <c r="AA101" s="86"/>
      <c r="AB101" s="86"/>
      <c r="AC101" s="87" t="s">
        <v>64</v>
      </c>
      <c r="AD101" s="88">
        <v>21</v>
      </c>
      <c r="AE101" s="86" t="s">
        <v>923</v>
      </c>
      <c r="AF101" s="88">
        <v>7</v>
      </c>
      <c r="AG101" s="86" t="s">
        <v>47</v>
      </c>
      <c r="AH101" s="86"/>
      <c r="AI101" s="88"/>
      <c r="AJ101" s="87" t="s">
        <v>66</v>
      </c>
      <c r="AK101" s="88">
        <v>11</v>
      </c>
      <c r="AL101" s="86" t="s">
        <v>993</v>
      </c>
      <c r="AM101" s="88">
        <v>15</v>
      </c>
      <c r="AN101" s="86" t="s">
        <v>55</v>
      </c>
      <c r="AO101" s="86"/>
      <c r="AP101" s="88"/>
      <c r="AQ101" s="87" t="s">
        <v>66</v>
      </c>
      <c r="AR101" s="88">
        <v>11</v>
      </c>
      <c r="AS101" s="86" t="s">
        <v>993</v>
      </c>
      <c r="AT101" s="88">
        <v>16</v>
      </c>
      <c r="AU101" s="86" t="s">
        <v>56</v>
      </c>
      <c r="AV101" s="86"/>
      <c r="AW101" s="88"/>
      <c r="AX101" s="88"/>
      <c r="AY101" s="86"/>
    </row>
    <row r="102" spans="1:51" ht="15.75">
      <c r="A102" s="87" t="s">
        <v>803</v>
      </c>
      <c r="B102" s="86">
        <v>48</v>
      </c>
      <c r="C102" s="86" t="s">
        <v>908</v>
      </c>
      <c r="D102" s="88">
        <v>19</v>
      </c>
      <c r="E102" s="86" t="s">
        <v>59</v>
      </c>
      <c r="F102" s="86"/>
      <c r="G102" s="86"/>
      <c r="H102" s="87" t="s">
        <v>64</v>
      </c>
      <c r="I102" s="86">
        <v>10</v>
      </c>
      <c r="J102" s="86" t="s">
        <v>912</v>
      </c>
      <c r="K102" s="86">
        <v>18</v>
      </c>
      <c r="L102" s="86" t="s">
        <v>58</v>
      </c>
      <c r="M102" s="86"/>
      <c r="N102" s="86"/>
      <c r="O102" s="87" t="s">
        <v>64</v>
      </c>
      <c r="P102" s="86">
        <v>0</v>
      </c>
      <c r="Q102" s="86" t="s">
        <v>895</v>
      </c>
      <c r="R102" s="86">
        <v>19</v>
      </c>
      <c r="S102" s="86" t="s">
        <v>59</v>
      </c>
      <c r="T102" s="86"/>
      <c r="U102" s="86"/>
      <c r="V102" s="87" t="s">
        <v>68</v>
      </c>
      <c r="W102" s="86">
        <v>6</v>
      </c>
      <c r="X102" s="86" t="s">
        <v>1068</v>
      </c>
      <c r="Y102" s="86">
        <v>12</v>
      </c>
      <c r="Z102" s="89" t="s">
        <v>52</v>
      </c>
      <c r="AA102" s="86"/>
      <c r="AB102" s="86"/>
      <c r="AC102" s="87" t="s">
        <v>64</v>
      </c>
      <c r="AD102" s="88">
        <v>22</v>
      </c>
      <c r="AE102" s="86" t="s">
        <v>924</v>
      </c>
      <c r="AF102" s="88">
        <v>9</v>
      </c>
      <c r="AG102" s="86" t="s">
        <v>49</v>
      </c>
      <c r="AH102" s="86"/>
      <c r="AI102" s="88"/>
      <c r="AJ102" s="87" t="s">
        <v>66</v>
      </c>
      <c r="AK102" s="88">
        <v>12</v>
      </c>
      <c r="AL102" s="86" t="s">
        <v>994</v>
      </c>
      <c r="AM102" s="88">
        <v>16</v>
      </c>
      <c r="AN102" s="86" t="s">
        <v>56</v>
      </c>
      <c r="AO102" s="86"/>
      <c r="AP102" s="88"/>
      <c r="AQ102" s="87" t="s">
        <v>66</v>
      </c>
      <c r="AR102" s="88">
        <v>12</v>
      </c>
      <c r="AS102" s="86" t="s">
        <v>994</v>
      </c>
      <c r="AT102" s="88">
        <v>17</v>
      </c>
      <c r="AU102" s="86" t="s">
        <v>57</v>
      </c>
      <c r="AV102" s="86"/>
      <c r="AW102" s="88"/>
      <c r="AX102" s="88"/>
      <c r="AY102" s="86"/>
    </row>
    <row r="103" spans="1:51" ht="15.75">
      <c r="A103" s="93" t="s">
        <v>63</v>
      </c>
      <c r="B103" s="88">
        <v>0</v>
      </c>
      <c r="C103" s="86" t="s">
        <v>853</v>
      </c>
      <c r="D103" s="88">
        <v>1</v>
      </c>
      <c r="E103" s="89" t="s">
        <v>41</v>
      </c>
      <c r="F103" s="86"/>
      <c r="G103" s="88"/>
      <c r="H103" s="97" t="s">
        <v>64</v>
      </c>
      <c r="I103" s="86">
        <v>11</v>
      </c>
      <c r="J103" s="86" t="s">
        <v>913</v>
      </c>
      <c r="K103" s="86">
        <v>19</v>
      </c>
      <c r="L103" s="86" t="s">
        <v>59</v>
      </c>
      <c r="M103" s="86"/>
      <c r="N103" s="86"/>
      <c r="O103" s="97" t="s">
        <v>64</v>
      </c>
      <c r="P103" s="86">
        <v>0</v>
      </c>
      <c r="Q103" s="86" t="s">
        <v>895</v>
      </c>
      <c r="R103" s="86">
        <v>19</v>
      </c>
      <c r="S103" s="86" t="s">
        <v>59</v>
      </c>
      <c r="T103" s="86"/>
      <c r="U103" s="86"/>
      <c r="V103" s="87" t="s">
        <v>68</v>
      </c>
      <c r="W103" s="86">
        <v>7</v>
      </c>
      <c r="X103" s="86" t="s">
        <v>1069</v>
      </c>
      <c r="Y103" s="86">
        <v>12</v>
      </c>
      <c r="Z103" s="89" t="s">
        <v>52</v>
      </c>
      <c r="AA103" s="86"/>
      <c r="AB103" s="86"/>
      <c r="AC103" s="87" t="s">
        <v>64</v>
      </c>
      <c r="AD103" s="88">
        <v>23</v>
      </c>
      <c r="AE103" s="86" t="s">
        <v>925</v>
      </c>
      <c r="AF103" s="88">
        <v>11</v>
      </c>
      <c r="AG103" s="86" t="s">
        <v>51</v>
      </c>
      <c r="AH103" s="86"/>
      <c r="AI103" s="88"/>
      <c r="AJ103" s="87" t="s">
        <v>66</v>
      </c>
      <c r="AK103" s="88">
        <v>13</v>
      </c>
      <c r="AL103" s="86" t="s">
        <v>995</v>
      </c>
      <c r="AM103" s="88">
        <v>16</v>
      </c>
      <c r="AN103" s="86" t="s">
        <v>56</v>
      </c>
      <c r="AO103" s="86"/>
      <c r="AP103" s="88"/>
      <c r="AQ103" s="87" t="s">
        <v>66</v>
      </c>
      <c r="AR103" s="88">
        <v>13</v>
      </c>
      <c r="AS103" s="86" t="s">
        <v>995</v>
      </c>
      <c r="AT103" s="88">
        <v>18</v>
      </c>
      <c r="AU103" s="86" t="s">
        <v>58</v>
      </c>
      <c r="AV103" s="86"/>
      <c r="AW103" s="88"/>
      <c r="AX103" s="88"/>
      <c r="AY103" s="86"/>
    </row>
    <row r="104" spans="1:51" ht="15.75">
      <c r="A104" s="87" t="s">
        <v>63</v>
      </c>
      <c r="B104" s="88">
        <v>1</v>
      </c>
      <c r="C104" s="86" t="s">
        <v>854</v>
      </c>
      <c r="D104" s="88">
        <v>1</v>
      </c>
      <c r="E104" s="89" t="s">
        <v>41</v>
      </c>
      <c r="F104" s="86"/>
      <c r="G104" s="86"/>
      <c r="H104" s="87" t="s">
        <v>64</v>
      </c>
      <c r="I104" s="88">
        <v>12</v>
      </c>
      <c r="J104" s="86" t="s">
        <v>914</v>
      </c>
      <c r="K104" s="88">
        <v>19</v>
      </c>
      <c r="L104" s="86" t="s">
        <v>59</v>
      </c>
      <c r="M104" s="86"/>
      <c r="N104" s="88"/>
      <c r="O104" s="87" t="s">
        <v>64</v>
      </c>
      <c r="P104" s="86">
        <v>0</v>
      </c>
      <c r="Q104" s="86" t="s">
        <v>895</v>
      </c>
      <c r="R104" s="86">
        <v>19</v>
      </c>
      <c r="S104" s="86" t="s">
        <v>59</v>
      </c>
      <c r="T104" s="86"/>
      <c r="U104" s="86"/>
      <c r="V104" s="87" t="s">
        <v>68</v>
      </c>
      <c r="W104" s="86">
        <v>8</v>
      </c>
      <c r="X104" s="86" t="s">
        <v>1070</v>
      </c>
      <c r="Y104" s="86">
        <v>13</v>
      </c>
      <c r="Z104" s="86" t="s">
        <v>53</v>
      </c>
      <c r="AA104" s="86"/>
      <c r="AB104" s="86"/>
      <c r="AC104" s="87" t="s">
        <v>64</v>
      </c>
      <c r="AD104" s="88">
        <v>24</v>
      </c>
      <c r="AE104" s="86" t="s">
        <v>926</v>
      </c>
      <c r="AF104" s="88">
        <v>12</v>
      </c>
      <c r="AG104" s="86" t="s">
        <v>52</v>
      </c>
      <c r="AH104" s="86"/>
      <c r="AI104" s="88"/>
      <c r="AJ104" s="87" t="s">
        <v>66</v>
      </c>
      <c r="AK104" s="88">
        <v>14</v>
      </c>
      <c r="AL104" s="86" t="s">
        <v>996</v>
      </c>
      <c r="AM104" s="88">
        <v>17</v>
      </c>
      <c r="AN104" s="86" t="s">
        <v>57</v>
      </c>
      <c r="AO104" s="86"/>
      <c r="AP104" s="88"/>
      <c r="AQ104" s="87" t="s">
        <v>66</v>
      </c>
      <c r="AR104" s="88">
        <v>14</v>
      </c>
      <c r="AS104" s="86" t="s">
        <v>996</v>
      </c>
      <c r="AT104" s="88">
        <v>19</v>
      </c>
      <c r="AU104" s="86" t="s">
        <v>1420</v>
      </c>
      <c r="AV104" s="86"/>
      <c r="AW104" s="88"/>
      <c r="AX104" s="88"/>
      <c r="AY104" s="86"/>
    </row>
    <row r="105" spans="1:51" ht="15.75">
      <c r="A105" s="87" t="s">
        <v>63</v>
      </c>
      <c r="B105" s="88">
        <v>2</v>
      </c>
      <c r="C105" s="86" t="s">
        <v>855</v>
      </c>
      <c r="D105" s="88">
        <v>1</v>
      </c>
      <c r="E105" s="89" t="s">
        <v>41</v>
      </c>
      <c r="F105" s="86"/>
      <c r="G105" s="86"/>
      <c r="H105" s="93" t="s">
        <v>65</v>
      </c>
      <c r="I105" s="86">
        <v>0</v>
      </c>
      <c r="J105" s="86" t="s">
        <v>933</v>
      </c>
      <c r="K105" s="86">
        <v>1</v>
      </c>
      <c r="L105" s="89" t="s">
        <v>41</v>
      </c>
      <c r="M105" s="86"/>
      <c r="N105" s="86"/>
      <c r="O105" s="93" t="s">
        <v>65</v>
      </c>
      <c r="P105" s="86">
        <v>12</v>
      </c>
      <c r="Q105" s="86" t="s">
        <v>948</v>
      </c>
      <c r="R105" s="86">
        <v>1</v>
      </c>
      <c r="S105" s="89" t="s">
        <v>41</v>
      </c>
      <c r="T105" s="86"/>
      <c r="U105" s="86"/>
      <c r="V105" s="87" t="s">
        <v>68</v>
      </c>
      <c r="W105" s="86">
        <v>9</v>
      </c>
      <c r="X105" s="86" t="s">
        <v>1071</v>
      </c>
      <c r="Y105" s="86">
        <v>14</v>
      </c>
      <c r="Z105" s="86" t="s">
        <v>54</v>
      </c>
      <c r="AA105" s="86"/>
      <c r="AB105" s="86"/>
      <c r="AC105" s="93" t="s">
        <v>65</v>
      </c>
      <c r="AD105" s="88">
        <v>0</v>
      </c>
      <c r="AE105" s="86" t="s">
        <v>933</v>
      </c>
      <c r="AF105" s="88">
        <v>1</v>
      </c>
      <c r="AG105" s="89" t="s">
        <v>41</v>
      </c>
      <c r="AH105" s="86"/>
      <c r="AI105" s="88"/>
      <c r="AJ105" s="87" t="s">
        <v>66</v>
      </c>
      <c r="AK105" s="88">
        <v>15</v>
      </c>
      <c r="AL105" s="86" t="s">
        <v>997</v>
      </c>
      <c r="AM105" s="88">
        <v>18</v>
      </c>
      <c r="AN105" s="86" t="s">
        <v>58</v>
      </c>
      <c r="AO105" s="86"/>
      <c r="AP105" s="88"/>
      <c r="AQ105" s="87" t="s">
        <v>66</v>
      </c>
      <c r="AR105" s="88">
        <v>15</v>
      </c>
      <c r="AS105" s="86" t="s">
        <v>997</v>
      </c>
      <c r="AT105" s="88">
        <v>19</v>
      </c>
      <c r="AU105" s="86" t="s">
        <v>1420</v>
      </c>
      <c r="AV105" s="86"/>
      <c r="AW105" s="88"/>
      <c r="AX105" s="88"/>
      <c r="AY105" s="86"/>
    </row>
    <row r="106" spans="1:51" ht="15.75">
      <c r="A106" s="87" t="s">
        <v>63</v>
      </c>
      <c r="B106" s="88">
        <v>3</v>
      </c>
      <c r="C106" s="86" t="s">
        <v>856</v>
      </c>
      <c r="D106" s="88">
        <v>1</v>
      </c>
      <c r="E106" s="89" t="s">
        <v>41</v>
      </c>
      <c r="F106" s="86"/>
      <c r="G106" s="88"/>
      <c r="H106" s="87" t="s">
        <v>65</v>
      </c>
      <c r="I106" s="86">
        <v>0</v>
      </c>
      <c r="J106" s="86" t="s">
        <v>933</v>
      </c>
      <c r="K106" s="86">
        <v>1</v>
      </c>
      <c r="L106" s="89" t="s">
        <v>41</v>
      </c>
      <c r="M106" s="86"/>
      <c r="N106" s="86"/>
      <c r="O106" s="87" t="s">
        <v>65</v>
      </c>
      <c r="P106" s="86">
        <v>11</v>
      </c>
      <c r="Q106" s="86" t="s">
        <v>946</v>
      </c>
      <c r="R106" s="86">
        <v>1</v>
      </c>
      <c r="S106" s="89" t="s">
        <v>41</v>
      </c>
      <c r="T106" s="86"/>
      <c r="U106" s="86"/>
      <c r="V106" s="87" t="s">
        <v>68</v>
      </c>
      <c r="W106" s="86">
        <v>10</v>
      </c>
      <c r="X106" s="86" t="s">
        <v>1072</v>
      </c>
      <c r="Y106" s="86">
        <v>15</v>
      </c>
      <c r="Z106" s="86" t="s">
        <v>55</v>
      </c>
      <c r="AA106" s="86"/>
      <c r="AB106" s="86"/>
      <c r="AC106" s="87" t="s">
        <v>65</v>
      </c>
      <c r="AD106" s="88">
        <v>1</v>
      </c>
      <c r="AE106" s="86" t="s">
        <v>934</v>
      </c>
      <c r="AF106" s="88">
        <v>1</v>
      </c>
      <c r="AG106" s="89" t="s">
        <v>41</v>
      </c>
      <c r="AH106" s="86"/>
      <c r="AI106" s="88"/>
      <c r="AJ106" s="87" t="s">
        <v>66</v>
      </c>
      <c r="AK106" s="88">
        <v>16</v>
      </c>
      <c r="AL106" s="86" t="s">
        <v>998</v>
      </c>
      <c r="AM106" s="88">
        <v>19</v>
      </c>
      <c r="AN106" s="86" t="s">
        <v>1420</v>
      </c>
      <c r="AO106" s="86"/>
      <c r="AP106" s="88"/>
      <c r="AQ106" s="87" t="s">
        <v>66</v>
      </c>
      <c r="AR106" s="88">
        <v>16</v>
      </c>
      <c r="AS106" s="86" t="s">
        <v>998</v>
      </c>
      <c r="AT106" s="88">
        <v>19</v>
      </c>
      <c r="AU106" s="86" t="s">
        <v>1420</v>
      </c>
      <c r="AV106" s="86"/>
      <c r="AW106" s="88"/>
      <c r="AX106" s="88"/>
      <c r="AY106" s="86"/>
    </row>
    <row r="107" spans="1:51" ht="15.75">
      <c r="A107" s="87" t="s">
        <v>63</v>
      </c>
      <c r="B107" s="88">
        <v>4</v>
      </c>
      <c r="C107" s="86" t="s">
        <v>857</v>
      </c>
      <c r="D107" s="88">
        <v>1</v>
      </c>
      <c r="E107" s="89" t="s">
        <v>41</v>
      </c>
      <c r="F107" s="86"/>
      <c r="G107" s="88"/>
      <c r="H107" s="87" t="s">
        <v>65</v>
      </c>
      <c r="I107" s="86">
        <v>0</v>
      </c>
      <c r="J107" s="86" t="s">
        <v>933</v>
      </c>
      <c r="K107" s="86">
        <v>1</v>
      </c>
      <c r="L107" s="89" t="s">
        <v>41</v>
      </c>
      <c r="M107" s="86"/>
      <c r="N107" s="86"/>
      <c r="O107" s="87" t="s">
        <v>65</v>
      </c>
      <c r="P107" s="86">
        <v>10</v>
      </c>
      <c r="Q107" s="86" t="s">
        <v>944</v>
      </c>
      <c r="R107" s="86">
        <v>1</v>
      </c>
      <c r="S107" s="89" t="s">
        <v>41</v>
      </c>
      <c r="T107" s="86"/>
      <c r="U107" s="86"/>
      <c r="V107" s="87" t="s">
        <v>68</v>
      </c>
      <c r="W107" s="86">
        <v>11</v>
      </c>
      <c r="X107" s="86" t="s">
        <v>1073</v>
      </c>
      <c r="Y107" s="86">
        <v>16</v>
      </c>
      <c r="Z107" s="86" t="s">
        <v>56</v>
      </c>
      <c r="AA107" s="86"/>
      <c r="AB107" s="86"/>
      <c r="AC107" s="87" t="s">
        <v>65</v>
      </c>
      <c r="AD107" s="88">
        <v>2</v>
      </c>
      <c r="AE107" s="86" t="s">
        <v>935</v>
      </c>
      <c r="AF107" s="88">
        <v>1</v>
      </c>
      <c r="AG107" s="89" t="s">
        <v>41</v>
      </c>
      <c r="AH107" s="86"/>
      <c r="AI107" s="88"/>
      <c r="AJ107" s="93" t="s">
        <v>67</v>
      </c>
      <c r="AK107" s="88">
        <v>0</v>
      </c>
      <c r="AL107" s="86" t="s">
        <v>1015</v>
      </c>
      <c r="AM107" s="88">
        <v>1</v>
      </c>
      <c r="AN107" s="89" t="s">
        <v>41</v>
      </c>
      <c r="AO107" s="86"/>
      <c r="AP107" s="88"/>
      <c r="AQ107" s="93" t="s">
        <v>67</v>
      </c>
      <c r="AR107" s="88">
        <v>0</v>
      </c>
      <c r="AS107" s="86" t="s">
        <v>1015</v>
      </c>
      <c r="AT107" s="88">
        <v>1</v>
      </c>
      <c r="AU107" s="89" t="s">
        <v>41</v>
      </c>
      <c r="AV107" s="86"/>
      <c r="AW107" s="88"/>
      <c r="AX107" s="88"/>
      <c r="AY107" s="89"/>
    </row>
    <row r="108" spans="1:51" ht="15.75">
      <c r="A108" s="87" t="s">
        <v>63</v>
      </c>
      <c r="B108" s="88">
        <v>5</v>
      </c>
      <c r="C108" s="86" t="s">
        <v>858</v>
      </c>
      <c r="D108" s="88">
        <v>1</v>
      </c>
      <c r="E108" s="89" t="s">
        <v>41</v>
      </c>
      <c r="F108" s="86"/>
      <c r="G108" s="88"/>
      <c r="H108" s="87" t="s">
        <v>65</v>
      </c>
      <c r="I108" s="86">
        <v>0</v>
      </c>
      <c r="J108" s="86" t="s">
        <v>933</v>
      </c>
      <c r="K108" s="86">
        <v>1</v>
      </c>
      <c r="L108" s="89" t="s">
        <v>41</v>
      </c>
      <c r="M108" s="86"/>
      <c r="N108" s="86"/>
      <c r="O108" s="87" t="s">
        <v>65</v>
      </c>
      <c r="P108" s="86">
        <v>9</v>
      </c>
      <c r="Q108" s="86" t="s">
        <v>942</v>
      </c>
      <c r="R108" s="86">
        <v>1</v>
      </c>
      <c r="S108" s="89" t="s">
        <v>41</v>
      </c>
      <c r="T108" s="86"/>
      <c r="U108" s="86"/>
      <c r="V108" s="87" t="s">
        <v>68</v>
      </c>
      <c r="W108" s="88">
        <v>12</v>
      </c>
      <c r="X108" s="86" t="s">
        <v>1074</v>
      </c>
      <c r="Y108" s="88">
        <v>16</v>
      </c>
      <c r="Z108" s="86" t="s">
        <v>56</v>
      </c>
      <c r="AA108" s="86"/>
      <c r="AB108" s="88"/>
      <c r="AC108" s="87" t="s">
        <v>65</v>
      </c>
      <c r="AD108" s="88">
        <v>3</v>
      </c>
      <c r="AE108" s="86" t="s">
        <v>936</v>
      </c>
      <c r="AF108" s="88">
        <v>1</v>
      </c>
      <c r="AG108" s="89" t="s">
        <v>41</v>
      </c>
      <c r="AH108" s="86"/>
      <c r="AI108" s="88"/>
      <c r="AJ108" s="87" t="s">
        <v>67</v>
      </c>
      <c r="AK108" s="88">
        <v>1</v>
      </c>
      <c r="AL108" s="86" t="s">
        <v>1017</v>
      </c>
      <c r="AM108" s="88">
        <v>2</v>
      </c>
      <c r="AN108" s="86" t="s">
        <v>42</v>
      </c>
      <c r="AO108" s="86"/>
      <c r="AP108" s="88"/>
      <c r="AQ108" s="87" t="s">
        <v>67</v>
      </c>
      <c r="AR108" s="88">
        <v>1</v>
      </c>
      <c r="AS108" s="86" t="s">
        <v>1017</v>
      </c>
      <c r="AT108" s="88">
        <v>2</v>
      </c>
      <c r="AU108" s="86" t="s">
        <v>42</v>
      </c>
      <c r="AV108" s="86"/>
      <c r="AW108" s="88"/>
      <c r="AX108" s="88"/>
      <c r="AY108" s="86"/>
    </row>
    <row r="109" spans="1:51" ht="15.75">
      <c r="A109" s="87" t="s">
        <v>63</v>
      </c>
      <c r="B109" s="88">
        <v>6</v>
      </c>
      <c r="C109" s="86" t="s">
        <v>859</v>
      </c>
      <c r="D109" s="88">
        <v>1</v>
      </c>
      <c r="E109" s="89" t="s">
        <v>41</v>
      </c>
      <c r="F109" s="86"/>
      <c r="G109" s="88"/>
      <c r="H109" s="87" t="s">
        <v>65</v>
      </c>
      <c r="I109" s="86">
        <v>0</v>
      </c>
      <c r="J109" s="86" t="s">
        <v>933</v>
      </c>
      <c r="K109" s="86">
        <v>1</v>
      </c>
      <c r="L109" s="89" t="s">
        <v>41</v>
      </c>
      <c r="M109" s="86"/>
      <c r="N109" s="86"/>
      <c r="O109" s="87" t="s">
        <v>65</v>
      </c>
      <c r="P109" s="86">
        <v>8</v>
      </c>
      <c r="Q109" s="86" t="s">
        <v>941</v>
      </c>
      <c r="R109" s="86">
        <v>1</v>
      </c>
      <c r="S109" s="89" t="s">
        <v>41</v>
      </c>
      <c r="T109" s="86"/>
      <c r="U109" s="86"/>
      <c r="V109" s="93" t="s">
        <v>69</v>
      </c>
      <c r="W109" s="86">
        <v>0</v>
      </c>
      <c r="X109" s="86" t="s">
        <v>1106</v>
      </c>
      <c r="Y109" s="86">
        <v>6</v>
      </c>
      <c r="Z109" s="86" t="s">
        <v>46</v>
      </c>
      <c r="AA109" s="86"/>
      <c r="AB109" s="86"/>
      <c r="AC109" s="87" t="s">
        <v>65</v>
      </c>
      <c r="AD109" s="88">
        <v>4</v>
      </c>
      <c r="AE109" s="86" t="s">
        <v>937</v>
      </c>
      <c r="AF109" s="88">
        <v>1</v>
      </c>
      <c r="AG109" s="89" t="s">
        <v>41</v>
      </c>
      <c r="AH109" s="86"/>
      <c r="AI109" s="88"/>
      <c r="AJ109" s="87" t="s">
        <v>67</v>
      </c>
      <c r="AK109" s="88">
        <v>2</v>
      </c>
      <c r="AL109" s="86" t="s">
        <v>1019</v>
      </c>
      <c r="AM109" s="88">
        <v>2</v>
      </c>
      <c r="AN109" s="86" t="s">
        <v>42</v>
      </c>
      <c r="AO109" s="86"/>
      <c r="AP109" s="88"/>
      <c r="AQ109" s="87" t="s">
        <v>67</v>
      </c>
      <c r="AR109" s="88">
        <v>2</v>
      </c>
      <c r="AS109" s="86" t="s">
        <v>1019</v>
      </c>
      <c r="AT109" s="88">
        <v>3</v>
      </c>
      <c r="AU109" s="86" t="s">
        <v>43</v>
      </c>
      <c r="AV109" s="86"/>
      <c r="AW109" s="88"/>
      <c r="AX109" s="88"/>
      <c r="AY109" s="86"/>
    </row>
    <row r="110" spans="1:51" ht="15.75">
      <c r="A110" s="87" t="s">
        <v>63</v>
      </c>
      <c r="B110" s="88">
        <v>7</v>
      </c>
      <c r="C110" s="86" t="s">
        <v>860</v>
      </c>
      <c r="D110" s="88">
        <v>1</v>
      </c>
      <c r="E110" s="86" t="s">
        <v>41</v>
      </c>
      <c r="F110" s="86"/>
      <c r="G110" s="88"/>
      <c r="H110" s="87" t="s">
        <v>65</v>
      </c>
      <c r="I110" s="86">
        <v>0</v>
      </c>
      <c r="J110" s="86" t="s">
        <v>933</v>
      </c>
      <c r="K110" s="86">
        <v>2</v>
      </c>
      <c r="L110" s="86" t="s">
        <v>42</v>
      </c>
      <c r="M110" s="86"/>
      <c r="N110" s="86"/>
      <c r="O110" s="87" t="s">
        <v>65</v>
      </c>
      <c r="P110" s="86">
        <v>7</v>
      </c>
      <c r="Q110" s="86" t="s">
        <v>940</v>
      </c>
      <c r="R110" s="86">
        <v>1</v>
      </c>
      <c r="S110" s="89" t="s">
        <v>41</v>
      </c>
      <c r="T110" s="86"/>
      <c r="U110" s="86"/>
      <c r="V110" s="87" t="s">
        <v>69</v>
      </c>
      <c r="W110" s="86">
        <v>1</v>
      </c>
      <c r="X110" s="86" t="s">
        <v>1108</v>
      </c>
      <c r="Y110" s="86">
        <v>8</v>
      </c>
      <c r="Z110" s="86" t="s">
        <v>48</v>
      </c>
      <c r="AA110" s="86"/>
      <c r="AB110" s="86"/>
      <c r="AC110" s="87" t="s">
        <v>65</v>
      </c>
      <c r="AD110" s="88">
        <v>5</v>
      </c>
      <c r="AE110" s="86" t="s">
        <v>938</v>
      </c>
      <c r="AF110" s="88">
        <v>1</v>
      </c>
      <c r="AG110" s="89" t="s">
        <v>41</v>
      </c>
      <c r="AH110" s="86"/>
      <c r="AI110" s="88"/>
      <c r="AJ110" s="87" t="s">
        <v>67</v>
      </c>
      <c r="AK110" s="88">
        <v>3</v>
      </c>
      <c r="AL110" s="86" t="s">
        <v>1021</v>
      </c>
      <c r="AM110" s="88">
        <v>3</v>
      </c>
      <c r="AN110" s="86" t="s">
        <v>43</v>
      </c>
      <c r="AO110" s="86"/>
      <c r="AP110" s="88"/>
      <c r="AQ110" s="87" t="s">
        <v>67</v>
      </c>
      <c r="AR110" s="88">
        <v>3</v>
      </c>
      <c r="AS110" s="86" t="s">
        <v>1021</v>
      </c>
      <c r="AT110" s="88">
        <v>5</v>
      </c>
      <c r="AU110" s="86" t="s">
        <v>45</v>
      </c>
      <c r="AV110" s="86"/>
      <c r="AW110" s="88"/>
      <c r="AX110" s="88"/>
      <c r="AY110" s="86"/>
    </row>
    <row r="111" spans="1:51" ht="15.75">
      <c r="A111" s="87" t="s">
        <v>63</v>
      </c>
      <c r="B111" s="88">
        <v>8</v>
      </c>
      <c r="C111" s="86" t="s">
        <v>861</v>
      </c>
      <c r="D111" s="88">
        <v>1</v>
      </c>
      <c r="E111" s="86" t="s">
        <v>41</v>
      </c>
      <c r="F111" s="86"/>
      <c r="G111" s="88"/>
      <c r="H111" s="87" t="s">
        <v>65</v>
      </c>
      <c r="I111" s="86">
        <v>0</v>
      </c>
      <c r="J111" s="86" t="s">
        <v>933</v>
      </c>
      <c r="K111" s="86">
        <v>2</v>
      </c>
      <c r="L111" s="86" t="s">
        <v>42</v>
      </c>
      <c r="M111" s="86"/>
      <c r="N111" s="86"/>
      <c r="O111" s="87" t="s">
        <v>65</v>
      </c>
      <c r="P111" s="86">
        <v>6</v>
      </c>
      <c r="Q111" s="86" t="s">
        <v>939</v>
      </c>
      <c r="R111" s="86">
        <v>1</v>
      </c>
      <c r="S111" s="89" t="s">
        <v>41</v>
      </c>
      <c r="T111" s="86"/>
      <c r="U111" s="86"/>
      <c r="V111" s="87" t="s">
        <v>69</v>
      </c>
      <c r="W111" s="86">
        <v>2</v>
      </c>
      <c r="X111" s="86" t="s">
        <v>1110</v>
      </c>
      <c r="Y111" s="86">
        <v>9</v>
      </c>
      <c r="Z111" s="86" t="s">
        <v>49</v>
      </c>
      <c r="AA111" s="86"/>
      <c r="AB111" s="86"/>
      <c r="AC111" s="87" t="s">
        <v>65</v>
      </c>
      <c r="AD111" s="88">
        <v>6</v>
      </c>
      <c r="AE111" s="86" t="s">
        <v>939</v>
      </c>
      <c r="AF111" s="88">
        <v>1</v>
      </c>
      <c r="AG111" s="89" t="s">
        <v>41</v>
      </c>
      <c r="AH111" s="86"/>
      <c r="AI111" s="88"/>
      <c r="AJ111" s="87" t="s">
        <v>67</v>
      </c>
      <c r="AK111" s="88">
        <v>4</v>
      </c>
      <c r="AL111" s="86" t="s">
        <v>1023</v>
      </c>
      <c r="AM111" s="88">
        <v>4</v>
      </c>
      <c r="AN111" s="86" t="s">
        <v>44</v>
      </c>
      <c r="AO111" s="86"/>
      <c r="AP111" s="88"/>
      <c r="AQ111" s="87" t="s">
        <v>67</v>
      </c>
      <c r="AR111" s="88">
        <v>4</v>
      </c>
      <c r="AS111" s="86" t="s">
        <v>1023</v>
      </c>
      <c r="AT111" s="88">
        <v>6</v>
      </c>
      <c r="AU111" s="86" t="s">
        <v>46</v>
      </c>
      <c r="AV111" s="86"/>
      <c r="AW111" s="88"/>
      <c r="AX111" s="88"/>
      <c r="AY111" s="86"/>
    </row>
    <row r="112" spans="1:51" ht="15.75">
      <c r="A112" s="87" t="s">
        <v>63</v>
      </c>
      <c r="B112" s="88">
        <v>9</v>
      </c>
      <c r="C112" s="86" t="s">
        <v>862</v>
      </c>
      <c r="D112" s="88">
        <v>1</v>
      </c>
      <c r="E112" s="86" t="s">
        <v>41</v>
      </c>
      <c r="F112" s="86"/>
      <c r="G112" s="88"/>
      <c r="H112" s="87" t="s">
        <v>65</v>
      </c>
      <c r="I112" s="86">
        <v>0</v>
      </c>
      <c r="J112" s="86" t="s">
        <v>933</v>
      </c>
      <c r="K112" s="86">
        <v>3</v>
      </c>
      <c r="L112" s="86" t="s">
        <v>43</v>
      </c>
      <c r="M112" s="86"/>
      <c r="N112" s="86"/>
      <c r="O112" s="87" t="s">
        <v>65</v>
      </c>
      <c r="P112" s="86">
        <v>5</v>
      </c>
      <c r="Q112" s="86" t="s">
        <v>938</v>
      </c>
      <c r="R112" s="86">
        <v>2</v>
      </c>
      <c r="S112" s="86" t="s">
        <v>42</v>
      </c>
      <c r="T112" s="86"/>
      <c r="U112" s="86"/>
      <c r="V112" s="87" t="s">
        <v>69</v>
      </c>
      <c r="W112" s="86">
        <v>3</v>
      </c>
      <c r="X112" s="86" t="s">
        <v>1112</v>
      </c>
      <c r="Y112" s="86">
        <v>10</v>
      </c>
      <c r="Z112" s="86" t="s">
        <v>50</v>
      </c>
      <c r="AA112" s="86"/>
      <c r="AB112" s="86"/>
      <c r="AC112" s="87" t="s">
        <v>65</v>
      </c>
      <c r="AD112" s="88">
        <v>7</v>
      </c>
      <c r="AE112" s="86" t="s">
        <v>940</v>
      </c>
      <c r="AF112" s="88">
        <v>1</v>
      </c>
      <c r="AG112" s="89" t="s">
        <v>41</v>
      </c>
      <c r="AH112" s="86"/>
      <c r="AI112" s="88"/>
      <c r="AJ112" s="87" t="s">
        <v>67</v>
      </c>
      <c r="AK112" s="88">
        <v>5</v>
      </c>
      <c r="AL112" s="86" t="s">
        <v>1025</v>
      </c>
      <c r="AM112" s="88">
        <v>5</v>
      </c>
      <c r="AN112" s="86" t="s">
        <v>45</v>
      </c>
      <c r="AO112" s="86"/>
      <c r="AP112" s="88"/>
      <c r="AQ112" s="87" t="s">
        <v>67</v>
      </c>
      <c r="AR112" s="88">
        <v>5</v>
      </c>
      <c r="AS112" s="86" t="s">
        <v>1025</v>
      </c>
      <c r="AT112" s="88">
        <v>8</v>
      </c>
      <c r="AU112" s="86" t="s">
        <v>48</v>
      </c>
      <c r="AV112" s="86"/>
      <c r="AW112" s="88"/>
      <c r="AX112" s="88"/>
      <c r="AY112" s="86"/>
    </row>
    <row r="113" spans="1:51" ht="15.75">
      <c r="A113" s="87" t="s">
        <v>63</v>
      </c>
      <c r="B113" s="88">
        <v>10</v>
      </c>
      <c r="C113" s="86" t="s">
        <v>863</v>
      </c>
      <c r="D113" s="88">
        <v>1</v>
      </c>
      <c r="E113" s="86" t="s">
        <v>41</v>
      </c>
      <c r="F113" s="86"/>
      <c r="G113" s="88"/>
      <c r="H113" s="87" t="s">
        <v>65</v>
      </c>
      <c r="I113" s="86">
        <v>0</v>
      </c>
      <c r="J113" s="86" t="s">
        <v>933</v>
      </c>
      <c r="K113" s="86">
        <v>3</v>
      </c>
      <c r="L113" s="86" t="s">
        <v>43</v>
      </c>
      <c r="M113" s="86"/>
      <c r="N113" s="86"/>
      <c r="O113" s="87" t="s">
        <v>65</v>
      </c>
      <c r="P113" s="86">
        <v>4</v>
      </c>
      <c r="Q113" s="86" t="s">
        <v>937</v>
      </c>
      <c r="R113" s="86">
        <v>3</v>
      </c>
      <c r="S113" s="86" t="s">
        <v>43</v>
      </c>
      <c r="T113" s="86"/>
      <c r="U113" s="86"/>
      <c r="V113" s="87" t="s">
        <v>69</v>
      </c>
      <c r="W113" s="86">
        <v>4</v>
      </c>
      <c r="X113" s="86" t="s">
        <v>1114</v>
      </c>
      <c r="Y113" s="86">
        <v>11</v>
      </c>
      <c r="Z113" s="86" t="s">
        <v>51</v>
      </c>
      <c r="AA113" s="86"/>
      <c r="AB113" s="86"/>
      <c r="AC113" s="87" t="s">
        <v>65</v>
      </c>
      <c r="AD113" s="88">
        <v>8</v>
      </c>
      <c r="AE113" s="86" t="s">
        <v>941</v>
      </c>
      <c r="AF113" s="88">
        <v>1</v>
      </c>
      <c r="AG113" s="89" t="s">
        <v>41</v>
      </c>
      <c r="AH113" s="86"/>
      <c r="AI113" s="88"/>
      <c r="AJ113" s="87" t="s">
        <v>67</v>
      </c>
      <c r="AK113" s="88">
        <v>6</v>
      </c>
      <c r="AL113" s="86" t="s">
        <v>1027</v>
      </c>
      <c r="AM113" s="88">
        <v>6</v>
      </c>
      <c r="AN113" s="86" t="s">
        <v>46</v>
      </c>
      <c r="AO113" s="86"/>
      <c r="AP113" s="88"/>
      <c r="AQ113" s="87" t="s">
        <v>67</v>
      </c>
      <c r="AR113" s="88">
        <v>6</v>
      </c>
      <c r="AS113" s="86" t="s">
        <v>1027</v>
      </c>
      <c r="AT113" s="88">
        <v>9</v>
      </c>
      <c r="AU113" s="86" t="s">
        <v>49</v>
      </c>
      <c r="AV113" s="86"/>
      <c r="AW113" s="88"/>
      <c r="AX113" s="88"/>
      <c r="AY113" s="86"/>
    </row>
    <row r="114" spans="1:51" ht="15.75">
      <c r="A114" s="87" t="s">
        <v>63</v>
      </c>
      <c r="B114" s="88">
        <v>11</v>
      </c>
      <c r="C114" s="86" t="s">
        <v>864</v>
      </c>
      <c r="D114" s="88">
        <v>1</v>
      </c>
      <c r="E114" s="86" t="s">
        <v>41</v>
      </c>
      <c r="F114" s="86"/>
      <c r="G114" s="88"/>
      <c r="H114" s="87" t="s">
        <v>65</v>
      </c>
      <c r="I114" s="86">
        <v>0</v>
      </c>
      <c r="J114" s="86" t="s">
        <v>933</v>
      </c>
      <c r="K114" s="86">
        <v>4</v>
      </c>
      <c r="L114" s="86" t="s">
        <v>44</v>
      </c>
      <c r="M114" s="86"/>
      <c r="N114" s="86"/>
      <c r="O114" s="87" t="s">
        <v>65</v>
      </c>
      <c r="P114" s="86">
        <v>3</v>
      </c>
      <c r="Q114" s="86" t="s">
        <v>936</v>
      </c>
      <c r="R114" s="86">
        <v>4</v>
      </c>
      <c r="S114" s="86" t="s">
        <v>44</v>
      </c>
      <c r="T114" s="86"/>
      <c r="U114" s="86"/>
      <c r="V114" s="87" t="s">
        <v>69</v>
      </c>
      <c r="W114" s="86">
        <v>5</v>
      </c>
      <c r="X114" s="86" t="s">
        <v>1116</v>
      </c>
      <c r="Y114" s="86">
        <v>12</v>
      </c>
      <c r="Z114" s="89" t="s">
        <v>52</v>
      </c>
      <c r="AA114" s="86"/>
      <c r="AB114" s="86"/>
      <c r="AC114" s="87" t="s">
        <v>65</v>
      </c>
      <c r="AD114" s="88">
        <v>9</v>
      </c>
      <c r="AE114" s="86" t="s">
        <v>942</v>
      </c>
      <c r="AF114" s="88">
        <v>1</v>
      </c>
      <c r="AG114" s="89" t="s">
        <v>41</v>
      </c>
      <c r="AH114" s="86"/>
      <c r="AI114" s="88"/>
      <c r="AJ114" s="87" t="s">
        <v>67</v>
      </c>
      <c r="AK114" s="88">
        <v>7</v>
      </c>
      <c r="AL114" s="86" t="s">
        <v>1029</v>
      </c>
      <c r="AM114" s="88">
        <v>8</v>
      </c>
      <c r="AN114" s="86" t="s">
        <v>48</v>
      </c>
      <c r="AO114" s="86"/>
      <c r="AP114" s="88"/>
      <c r="AQ114" s="87" t="s">
        <v>67</v>
      </c>
      <c r="AR114" s="88">
        <v>7</v>
      </c>
      <c r="AS114" s="86" t="s">
        <v>1029</v>
      </c>
      <c r="AT114" s="88">
        <v>10</v>
      </c>
      <c r="AU114" s="86" t="s">
        <v>50</v>
      </c>
      <c r="AV114" s="86"/>
      <c r="AW114" s="88"/>
      <c r="AX114" s="88"/>
      <c r="AY114" s="86"/>
    </row>
    <row r="115" spans="1:51" ht="15.75">
      <c r="A115" s="87" t="s">
        <v>63</v>
      </c>
      <c r="B115" s="88">
        <v>12</v>
      </c>
      <c r="C115" s="86" t="s">
        <v>865</v>
      </c>
      <c r="D115" s="88">
        <v>1</v>
      </c>
      <c r="E115" s="86" t="s">
        <v>41</v>
      </c>
      <c r="F115" s="86"/>
      <c r="G115" s="88"/>
      <c r="H115" s="87" t="s">
        <v>65</v>
      </c>
      <c r="I115" s="86">
        <v>0</v>
      </c>
      <c r="J115" s="86" t="s">
        <v>933</v>
      </c>
      <c r="K115" s="86">
        <v>4</v>
      </c>
      <c r="L115" s="86" t="s">
        <v>44</v>
      </c>
      <c r="M115" s="86"/>
      <c r="N115" s="86"/>
      <c r="O115" s="87" t="s">
        <v>65</v>
      </c>
      <c r="P115" s="86">
        <v>2</v>
      </c>
      <c r="Q115" s="86" t="s">
        <v>935</v>
      </c>
      <c r="R115" s="86">
        <v>5</v>
      </c>
      <c r="S115" s="86" t="s">
        <v>45</v>
      </c>
      <c r="T115" s="86"/>
      <c r="U115" s="86"/>
      <c r="V115" s="87" t="s">
        <v>69</v>
      </c>
      <c r="W115" s="86">
        <v>6</v>
      </c>
      <c r="X115" s="86" t="s">
        <v>1117</v>
      </c>
      <c r="Y115" s="86">
        <v>13</v>
      </c>
      <c r="Z115" s="86" t="s">
        <v>53</v>
      </c>
      <c r="AA115" s="86"/>
      <c r="AB115" s="86"/>
      <c r="AC115" s="87" t="s">
        <v>65</v>
      </c>
      <c r="AD115" s="88">
        <v>10</v>
      </c>
      <c r="AE115" s="86" t="s">
        <v>944</v>
      </c>
      <c r="AF115" s="88">
        <v>1</v>
      </c>
      <c r="AG115" s="89" t="s">
        <v>41</v>
      </c>
      <c r="AH115" s="86"/>
      <c r="AI115" s="88"/>
      <c r="AJ115" s="87" t="s">
        <v>67</v>
      </c>
      <c r="AK115" s="88">
        <v>8</v>
      </c>
      <c r="AL115" s="86" t="s">
        <v>1031</v>
      </c>
      <c r="AM115" s="88">
        <v>9</v>
      </c>
      <c r="AN115" s="86" t="s">
        <v>49</v>
      </c>
      <c r="AO115" s="86"/>
      <c r="AP115" s="88"/>
      <c r="AQ115" s="87" t="s">
        <v>67</v>
      </c>
      <c r="AR115" s="88">
        <v>8</v>
      </c>
      <c r="AS115" s="86" t="s">
        <v>1031</v>
      </c>
      <c r="AT115" s="88">
        <v>12</v>
      </c>
      <c r="AU115" s="86" t="s">
        <v>52</v>
      </c>
      <c r="AV115" s="86"/>
      <c r="AW115" s="88"/>
      <c r="AX115" s="88"/>
      <c r="AY115" s="86"/>
    </row>
    <row r="116" spans="1:51" ht="15.75">
      <c r="A116" s="87" t="s">
        <v>63</v>
      </c>
      <c r="B116" s="88">
        <v>13</v>
      </c>
      <c r="C116" s="86" t="s">
        <v>866</v>
      </c>
      <c r="D116" s="88">
        <v>1</v>
      </c>
      <c r="E116" s="86" t="s">
        <v>41</v>
      </c>
      <c r="F116" s="86"/>
      <c r="G116" s="88"/>
      <c r="H116" s="87" t="s">
        <v>65</v>
      </c>
      <c r="I116" s="86">
        <v>0</v>
      </c>
      <c r="J116" s="86" t="s">
        <v>933</v>
      </c>
      <c r="K116" s="86">
        <v>5</v>
      </c>
      <c r="L116" s="86" t="s">
        <v>45</v>
      </c>
      <c r="M116" s="86"/>
      <c r="N116" s="86"/>
      <c r="O116" s="87" t="s">
        <v>65</v>
      </c>
      <c r="P116" s="86">
        <v>1</v>
      </c>
      <c r="Q116" s="86" t="s">
        <v>934</v>
      </c>
      <c r="R116" s="86">
        <v>8</v>
      </c>
      <c r="S116" s="86" t="s">
        <v>48</v>
      </c>
      <c r="T116" s="86"/>
      <c r="U116" s="86"/>
      <c r="V116" s="87" t="s">
        <v>69</v>
      </c>
      <c r="W116" s="86">
        <v>7</v>
      </c>
      <c r="X116" s="86" t="s">
        <v>1118</v>
      </c>
      <c r="Y116" s="86">
        <v>13</v>
      </c>
      <c r="Z116" s="86" t="s">
        <v>53</v>
      </c>
      <c r="AA116" s="86"/>
      <c r="AB116" s="86"/>
      <c r="AC116" s="87" t="s">
        <v>65</v>
      </c>
      <c r="AD116" s="88">
        <v>11</v>
      </c>
      <c r="AE116" s="86" t="s">
        <v>946</v>
      </c>
      <c r="AF116" s="88">
        <v>1</v>
      </c>
      <c r="AG116" s="89" t="s">
        <v>41</v>
      </c>
      <c r="AH116" s="86"/>
      <c r="AI116" s="88"/>
      <c r="AJ116" s="87" t="s">
        <v>67</v>
      </c>
      <c r="AK116" s="88">
        <v>9</v>
      </c>
      <c r="AL116" s="86" t="s">
        <v>1033</v>
      </c>
      <c r="AM116" s="88">
        <v>12</v>
      </c>
      <c r="AN116" s="86" t="s">
        <v>52</v>
      </c>
      <c r="AO116" s="86"/>
      <c r="AP116" s="88"/>
      <c r="AQ116" s="87" t="s">
        <v>67</v>
      </c>
      <c r="AR116" s="88">
        <v>9</v>
      </c>
      <c r="AS116" s="86" t="s">
        <v>1033</v>
      </c>
      <c r="AT116" s="88">
        <v>15</v>
      </c>
      <c r="AU116" s="86" t="s">
        <v>55</v>
      </c>
      <c r="AV116" s="86"/>
      <c r="AW116" s="88"/>
      <c r="AX116" s="88"/>
      <c r="AY116" s="86"/>
    </row>
    <row r="117" spans="1:51" ht="15.75">
      <c r="A117" s="87" t="s">
        <v>63</v>
      </c>
      <c r="B117" s="88">
        <v>14</v>
      </c>
      <c r="C117" s="86" t="s">
        <v>867</v>
      </c>
      <c r="D117" s="88">
        <v>1</v>
      </c>
      <c r="E117" s="86" t="s">
        <v>41</v>
      </c>
      <c r="F117" s="86"/>
      <c r="G117" s="88"/>
      <c r="H117" s="87" t="s">
        <v>65</v>
      </c>
      <c r="I117" s="86">
        <v>0</v>
      </c>
      <c r="J117" s="86" t="s">
        <v>933</v>
      </c>
      <c r="K117" s="86">
        <v>5</v>
      </c>
      <c r="L117" s="86" t="s">
        <v>45</v>
      </c>
      <c r="M117" s="86"/>
      <c r="N117" s="86"/>
      <c r="O117" s="87" t="s">
        <v>65</v>
      </c>
      <c r="P117" s="86">
        <v>0</v>
      </c>
      <c r="Q117" s="86" t="s">
        <v>933</v>
      </c>
      <c r="R117" s="86">
        <v>10</v>
      </c>
      <c r="S117" s="86" t="s">
        <v>50</v>
      </c>
      <c r="T117" s="86"/>
      <c r="U117" s="86"/>
      <c r="V117" s="87" t="s">
        <v>69</v>
      </c>
      <c r="W117" s="86">
        <v>8</v>
      </c>
      <c r="X117" s="86" t="s">
        <v>1119</v>
      </c>
      <c r="Y117" s="86">
        <v>14</v>
      </c>
      <c r="Z117" s="86" t="s">
        <v>54</v>
      </c>
      <c r="AA117" s="86"/>
      <c r="AB117" s="86"/>
      <c r="AC117" s="87" t="s">
        <v>65</v>
      </c>
      <c r="AD117" s="88">
        <v>12</v>
      </c>
      <c r="AE117" s="86" t="s">
        <v>948</v>
      </c>
      <c r="AF117" s="88">
        <v>1</v>
      </c>
      <c r="AG117" s="89" t="s">
        <v>41</v>
      </c>
      <c r="AH117" s="86"/>
      <c r="AI117" s="88"/>
      <c r="AJ117" s="87" t="s">
        <v>67</v>
      </c>
      <c r="AK117" s="88">
        <v>10</v>
      </c>
      <c r="AL117" s="86" t="s">
        <v>1035</v>
      </c>
      <c r="AM117" s="88">
        <v>13</v>
      </c>
      <c r="AN117" s="86" t="s">
        <v>53</v>
      </c>
      <c r="AO117" s="86"/>
      <c r="AP117" s="88"/>
      <c r="AQ117" s="87" t="s">
        <v>67</v>
      </c>
      <c r="AR117" s="88">
        <v>10</v>
      </c>
      <c r="AS117" s="86" t="s">
        <v>1035</v>
      </c>
      <c r="AT117" s="88">
        <v>16</v>
      </c>
      <c r="AU117" s="86" t="s">
        <v>56</v>
      </c>
      <c r="AV117" s="86"/>
      <c r="AW117" s="88"/>
      <c r="AX117" s="88"/>
      <c r="AY117" s="86"/>
    </row>
    <row r="118" spans="1:51" ht="15.75">
      <c r="A118" s="87" t="s">
        <v>63</v>
      </c>
      <c r="B118" s="88">
        <v>15</v>
      </c>
      <c r="C118" s="86" t="s">
        <v>868</v>
      </c>
      <c r="D118" s="88">
        <v>1</v>
      </c>
      <c r="E118" s="86" t="s">
        <v>41</v>
      </c>
      <c r="F118" s="86"/>
      <c r="G118" s="88"/>
      <c r="H118" s="87" t="s">
        <v>65</v>
      </c>
      <c r="I118" s="86">
        <v>1</v>
      </c>
      <c r="J118" s="86" t="s">
        <v>934</v>
      </c>
      <c r="K118" s="86">
        <v>6</v>
      </c>
      <c r="L118" s="86" t="s">
        <v>46</v>
      </c>
      <c r="M118" s="86"/>
      <c r="N118" s="86"/>
      <c r="O118" s="87" t="s">
        <v>65</v>
      </c>
      <c r="P118" s="86">
        <v>0</v>
      </c>
      <c r="Q118" s="86" t="s">
        <v>933</v>
      </c>
      <c r="R118" s="86">
        <v>12</v>
      </c>
      <c r="S118" s="86" t="s">
        <v>52</v>
      </c>
      <c r="T118" s="86"/>
      <c r="U118" s="86"/>
      <c r="V118" s="87" t="s">
        <v>69</v>
      </c>
      <c r="W118" s="86">
        <v>9</v>
      </c>
      <c r="X118" s="86" t="s">
        <v>1120</v>
      </c>
      <c r="Y118" s="86">
        <v>15</v>
      </c>
      <c r="Z118" s="86" t="s">
        <v>55</v>
      </c>
      <c r="AA118" s="86"/>
      <c r="AB118" s="86"/>
      <c r="AC118" s="87" t="s">
        <v>65</v>
      </c>
      <c r="AD118" s="88">
        <v>13</v>
      </c>
      <c r="AE118" s="86" t="s">
        <v>950</v>
      </c>
      <c r="AF118" s="88">
        <v>1</v>
      </c>
      <c r="AG118" s="89" t="s">
        <v>41</v>
      </c>
      <c r="AH118" s="86"/>
      <c r="AI118" s="88"/>
      <c r="AJ118" s="87" t="s">
        <v>67</v>
      </c>
      <c r="AK118" s="88">
        <v>11</v>
      </c>
      <c r="AL118" s="86" t="s">
        <v>1037</v>
      </c>
      <c r="AM118" s="88">
        <v>15</v>
      </c>
      <c r="AN118" s="86" t="s">
        <v>55</v>
      </c>
      <c r="AO118" s="86"/>
      <c r="AP118" s="88"/>
      <c r="AQ118" s="87" t="s">
        <v>67</v>
      </c>
      <c r="AR118" s="88">
        <v>11</v>
      </c>
      <c r="AS118" s="86" t="s">
        <v>1037</v>
      </c>
      <c r="AT118" s="88">
        <v>17</v>
      </c>
      <c r="AU118" s="86" t="s">
        <v>57</v>
      </c>
      <c r="AV118" s="86"/>
      <c r="AW118" s="88"/>
      <c r="AX118" s="88"/>
      <c r="AY118" s="86"/>
    </row>
    <row r="119" spans="1:51" ht="15.75">
      <c r="A119" s="87" t="s">
        <v>63</v>
      </c>
      <c r="B119" s="88">
        <v>16</v>
      </c>
      <c r="C119" s="86" t="s">
        <v>869</v>
      </c>
      <c r="D119" s="88">
        <v>1</v>
      </c>
      <c r="E119" s="86" t="s">
        <v>41</v>
      </c>
      <c r="F119" s="86"/>
      <c r="G119" s="88"/>
      <c r="H119" s="87" t="s">
        <v>65</v>
      </c>
      <c r="I119" s="86">
        <v>2</v>
      </c>
      <c r="J119" s="86" t="s">
        <v>935</v>
      </c>
      <c r="K119" s="86">
        <v>6</v>
      </c>
      <c r="L119" s="86" t="s">
        <v>46</v>
      </c>
      <c r="M119" s="86"/>
      <c r="N119" s="86"/>
      <c r="O119" s="87" t="s">
        <v>65</v>
      </c>
      <c r="P119" s="86">
        <v>0</v>
      </c>
      <c r="Q119" s="86" t="s">
        <v>933</v>
      </c>
      <c r="R119" s="86">
        <v>13</v>
      </c>
      <c r="S119" s="86" t="s">
        <v>53</v>
      </c>
      <c r="T119" s="86"/>
      <c r="U119" s="86"/>
      <c r="V119" s="87" t="s">
        <v>69</v>
      </c>
      <c r="W119" s="86">
        <v>10</v>
      </c>
      <c r="X119" s="86" t="s">
        <v>1121</v>
      </c>
      <c r="Y119" s="86">
        <v>16</v>
      </c>
      <c r="Z119" s="86" t="s">
        <v>56</v>
      </c>
      <c r="AA119" s="86"/>
      <c r="AB119" s="86"/>
      <c r="AC119" s="87" t="s">
        <v>65</v>
      </c>
      <c r="AD119" s="88">
        <v>14</v>
      </c>
      <c r="AE119" s="86" t="s">
        <v>952</v>
      </c>
      <c r="AF119" s="88">
        <v>1</v>
      </c>
      <c r="AG119" s="89" t="s">
        <v>41</v>
      </c>
      <c r="AH119" s="86"/>
      <c r="AI119" s="88"/>
      <c r="AJ119" s="87" t="s">
        <v>67</v>
      </c>
      <c r="AK119" s="88">
        <v>12</v>
      </c>
      <c r="AL119" s="86" t="s">
        <v>1039</v>
      </c>
      <c r="AM119" s="88">
        <v>16</v>
      </c>
      <c r="AN119" s="86" t="s">
        <v>56</v>
      </c>
      <c r="AO119" s="86"/>
      <c r="AP119" s="88"/>
      <c r="AQ119" s="87" t="s">
        <v>67</v>
      </c>
      <c r="AR119" s="88">
        <v>12</v>
      </c>
      <c r="AS119" s="86" t="s">
        <v>1039</v>
      </c>
      <c r="AT119" s="88">
        <v>18</v>
      </c>
      <c r="AU119" s="86" t="s">
        <v>58</v>
      </c>
      <c r="AV119" s="86"/>
      <c r="AW119" s="88"/>
      <c r="AX119" s="88"/>
      <c r="AY119" s="86"/>
    </row>
    <row r="120" spans="1:51" ht="15.75">
      <c r="A120" s="87" t="s">
        <v>63</v>
      </c>
      <c r="B120" s="88">
        <v>17</v>
      </c>
      <c r="C120" s="86" t="s">
        <v>870</v>
      </c>
      <c r="D120" s="88">
        <v>2</v>
      </c>
      <c r="E120" s="86" t="s">
        <v>42</v>
      </c>
      <c r="F120" s="86"/>
      <c r="G120" s="88"/>
      <c r="H120" s="87" t="s">
        <v>65</v>
      </c>
      <c r="I120" s="86">
        <v>3</v>
      </c>
      <c r="J120" s="86" t="s">
        <v>936</v>
      </c>
      <c r="K120" s="86">
        <v>7</v>
      </c>
      <c r="L120" s="86" t="s">
        <v>47</v>
      </c>
      <c r="M120" s="86"/>
      <c r="N120" s="86"/>
      <c r="O120" s="87" t="s">
        <v>65</v>
      </c>
      <c r="P120" s="86">
        <v>0</v>
      </c>
      <c r="Q120" s="86" t="s">
        <v>933</v>
      </c>
      <c r="R120" s="86">
        <v>14</v>
      </c>
      <c r="S120" s="86" t="s">
        <v>54</v>
      </c>
      <c r="T120" s="86"/>
      <c r="U120" s="86"/>
      <c r="V120" s="87" t="s">
        <v>69</v>
      </c>
      <c r="W120" s="86">
        <v>11</v>
      </c>
      <c r="X120" s="86" t="s">
        <v>1122</v>
      </c>
      <c r="Y120" s="86">
        <v>17</v>
      </c>
      <c r="Z120" s="86" t="s">
        <v>57</v>
      </c>
      <c r="AA120" s="86"/>
      <c r="AB120" s="86"/>
      <c r="AC120" s="87" t="s">
        <v>65</v>
      </c>
      <c r="AD120" s="88">
        <v>15</v>
      </c>
      <c r="AE120" s="86" t="s">
        <v>954</v>
      </c>
      <c r="AF120" s="88">
        <v>1</v>
      </c>
      <c r="AG120" s="89" t="s">
        <v>41</v>
      </c>
      <c r="AH120" s="86"/>
      <c r="AI120" s="88"/>
      <c r="AJ120" s="87" t="s">
        <v>67</v>
      </c>
      <c r="AK120" s="88">
        <v>13</v>
      </c>
      <c r="AL120" s="86" t="s">
        <v>1041</v>
      </c>
      <c r="AM120" s="88">
        <v>17</v>
      </c>
      <c r="AN120" s="86" t="s">
        <v>57</v>
      </c>
      <c r="AO120" s="86"/>
      <c r="AP120" s="88"/>
      <c r="AQ120" s="87" t="s">
        <v>67</v>
      </c>
      <c r="AR120" s="88">
        <v>13</v>
      </c>
      <c r="AS120" s="86" t="s">
        <v>1041</v>
      </c>
      <c r="AT120" s="88">
        <v>19</v>
      </c>
      <c r="AU120" s="86" t="s">
        <v>1420</v>
      </c>
      <c r="AV120" s="86"/>
      <c r="AW120" s="88"/>
      <c r="AX120" s="88"/>
      <c r="AY120" s="86"/>
    </row>
    <row r="121" spans="1:51" ht="15.75">
      <c r="A121" s="87" t="s">
        <v>63</v>
      </c>
      <c r="B121" s="88">
        <v>18</v>
      </c>
      <c r="C121" s="86" t="s">
        <v>871</v>
      </c>
      <c r="D121" s="88">
        <v>2</v>
      </c>
      <c r="E121" s="86" t="s">
        <v>42</v>
      </c>
      <c r="F121" s="86"/>
      <c r="G121" s="88"/>
      <c r="H121" s="87" t="s">
        <v>65</v>
      </c>
      <c r="I121" s="86">
        <v>4</v>
      </c>
      <c r="J121" s="86" t="s">
        <v>937</v>
      </c>
      <c r="K121" s="86">
        <v>8</v>
      </c>
      <c r="L121" s="86" t="s">
        <v>48</v>
      </c>
      <c r="M121" s="86"/>
      <c r="N121" s="86"/>
      <c r="O121" s="87" t="s">
        <v>65</v>
      </c>
      <c r="P121" s="86">
        <v>0</v>
      </c>
      <c r="Q121" s="86" t="s">
        <v>933</v>
      </c>
      <c r="R121" s="86">
        <v>15</v>
      </c>
      <c r="S121" s="86" t="s">
        <v>55</v>
      </c>
      <c r="T121" s="86"/>
      <c r="U121" s="86"/>
      <c r="V121" s="87" t="s">
        <v>69</v>
      </c>
      <c r="W121" s="88">
        <v>12</v>
      </c>
      <c r="X121" s="86" t="s">
        <v>1123</v>
      </c>
      <c r="Y121" s="88">
        <v>18</v>
      </c>
      <c r="Z121" s="86" t="s">
        <v>58</v>
      </c>
      <c r="AA121" s="86"/>
      <c r="AB121" s="88"/>
      <c r="AC121" s="87" t="s">
        <v>65</v>
      </c>
      <c r="AD121" s="88">
        <v>16</v>
      </c>
      <c r="AE121" s="86" t="s">
        <v>956</v>
      </c>
      <c r="AF121" s="88">
        <v>1</v>
      </c>
      <c r="AG121" s="89" t="s">
        <v>41</v>
      </c>
      <c r="AH121" s="86"/>
      <c r="AI121" s="88"/>
      <c r="AJ121" s="87" t="s">
        <v>67</v>
      </c>
      <c r="AK121" s="88">
        <v>14</v>
      </c>
      <c r="AL121" s="86" t="s">
        <v>1043</v>
      </c>
      <c r="AM121" s="88">
        <v>18</v>
      </c>
      <c r="AN121" s="86" t="s">
        <v>58</v>
      </c>
      <c r="AO121" s="86"/>
      <c r="AP121" s="88"/>
      <c r="AQ121" s="87" t="s">
        <v>67</v>
      </c>
      <c r="AR121" s="88">
        <v>14</v>
      </c>
      <c r="AS121" s="86" t="s">
        <v>1043</v>
      </c>
      <c r="AT121" s="88">
        <v>19</v>
      </c>
      <c r="AU121" s="86" t="s">
        <v>1420</v>
      </c>
      <c r="AV121" s="86"/>
      <c r="AW121" s="88"/>
      <c r="AX121" s="88"/>
      <c r="AY121" s="86"/>
    </row>
    <row r="122" spans="1:51" ht="15.75">
      <c r="A122" s="87" t="s">
        <v>63</v>
      </c>
      <c r="B122" s="88">
        <v>19</v>
      </c>
      <c r="C122" s="86" t="s">
        <v>872</v>
      </c>
      <c r="D122" s="88">
        <v>3</v>
      </c>
      <c r="E122" s="86" t="s">
        <v>43</v>
      </c>
      <c r="F122" s="86"/>
      <c r="G122" s="88"/>
      <c r="H122" s="87" t="s">
        <v>65</v>
      </c>
      <c r="I122" s="86">
        <v>5</v>
      </c>
      <c r="J122" s="86" t="s">
        <v>938</v>
      </c>
      <c r="K122" s="86">
        <v>10</v>
      </c>
      <c r="L122" s="86" t="s">
        <v>50</v>
      </c>
      <c r="M122" s="86"/>
      <c r="N122" s="86"/>
      <c r="O122" s="87" t="s">
        <v>65</v>
      </c>
      <c r="P122" s="86">
        <v>0</v>
      </c>
      <c r="Q122" s="86" t="s">
        <v>933</v>
      </c>
      <c r="R122" s="86">
        <v>16</v>
      </c>
      <c r="S122" s="86" t="s">
        <v>56</v>
      </c>
      <c r="T122" s="86"/>
      <c r="U122" s="86"/>
      <c r="V122" s="93" t="s">
        <v>70</v>
      </c>
      <c r="W122" s="86">
        <v>0</v>
      </c>
      <c r="X122" s="86" t="s">
        <v>1142</v>
      </c>
      <c r="Y122" s="86">
        <v>6</v>
      </c>
      <c r="Z122" s="86" t="s">
        <v>46</v>
      </c>
      <c r="AA122" s="86"/>
      <c r="AB122" s="86"/>
      <c r="AC122" s="87" t="s">
        <v>65</v>
      </c>
      <c r="AD122" s="88">
        <v>17</v>
      </c>
      <c r="AE122" s="86" t="s">
        <v>958</v>
      </c>
      <c r="AF122" s="88">
        <v>2</v>
      </c>
      <c r="AG122" s="86" t="s">
        <v>42</v>
      </c>
      <c r="AH122" s="86"/>
      <c r="AI122" s="88"/>
      <c r="AJ122" s="87" t="s">
        <v>67</v>
      </c>
      <c r="AK122" s="88">
        <v>15</v>
      </c>
      <c r="AL122" s="86" t="s">
        <v>1045</v>
      </c>
      <c r="AM122" s="88">
        <v>19</v>
      </c>
      <c r="AN122" s="86" t="s">
        <v>1420</v>
      </c>
      <c r="AO122" s="86"/>
      <c r="AP122" s="88"/>
      <c r="AQ122" s="87" t="s">
        <v>67</v>
      </c>
      <c r="AR122" s="88">
        <v>15</v>
      </c>
      <c r="AS122" s="86" t="s">
        <v>1045</v>
      </c>
      <c r="AT122" s="88">
        <v>19</v>
      </c>
      <c r="AU122" s="86" t="s">
        <v>1420</v>
      </c>
      <c r="AV122" s="86"/>
      <c r="AW122" s="88"/>
      <c r="AX122" s="88"/>
      <c r="AY122" s="86"/>
    </row>
    <row r="123" spans="1:51" ht="15.75">
      <c r="A123" s="87" t="s">
        <v>63</v>
      </c>
      <c r="B123" s="88">
        <v>20</v>
      </c>
      <c r="C123" s="86" t="s">
        <v>873</v>
      </c>
      <c r="D123" s="88">
        <v>3</v>
      </c>
      <c r="E123" s="86" t="s">
        <v>43</v>
      </c>
      <c r="F123" s="86"/>
      <c r="G123" s="88"/>
      <c r="H123" s="87" t="s">
        <v>65</v>
      </c>
      <c r="I123" s="86">
        <v>6</v>
      </c>
      <c r="J123" s="86" t="s">
        <v>939</v>
      </c>
      <c r="K123" s="86">
        <v>13</v>
      </c>
      <c r="L123" s="86" t="s">
        <v>53</v>
      </c>
      <c r="M123" s="86"/>
      <c r="N123" s="86"/>
      <c r="O123" s="87" t="s">
        <v>65</v>
      </c>
      <c r="P123" s="86">
        <v>0</v>
      </c>
      <c r="Q123" s="86" t="s">
        <v>933</v>
      </c>
      <c r="R123" s="86">
        <v>17</v>
      </c>
      <c r="S123" s="86" t="s">
        <v>57</v>
      </c>
      <c r="T123" s="86"/>
      <c r="U123" s="86"/>
      <c r="V123" s="87" t="s">
        <v>70</v>
      </c>
      <c r="W123" s="86">
        <v>1</v>
      </c>
      <c r="X123" s="86" t="s">
        <v>1143</v>
      </c>
      <c r="Y123" s="86">
        <v>8</v>
      </c>
      <c r="Z123" s="86" t="s">
        <v>48</v>
      </c>
      <c r="AA123" s="86"/>
      <c r="AB123" s="86"/>
      <c r="AC123" s="87" t="s">
        <v>65</v>
      </c>
      <c r="AD123" s="88">
        <v>18</v>
      </c>
      <c r="AE123" s="86" t="s">
        <v>960</v>
      </c>
      <c r="AF123" s="88">
        <v>2</v>
      </c>
      <c r="AG123" s="86" t="s">
        <v>42</v>
      </c>
      <c r="AH123" s="86"/>
      <c r="AI123" s="88"/>
      <c r="AJ123" s="87" t="s">
        <v>67</v>
      </c>
      <c r="AK123" s="88">
        <v>16</v>
      </c>
      <c r="AL123" s="86" t="s">
        <v>1047</v>
      </c>
      <c r="AM123" s="88">
        <v>19</v>
      </c>
      <c r="AN123" s="86" t="s">
        <v>1420</v>
      </c>
      <c r="AO123" s="86"/>
      <c r="AP123" s="88"/>
      <c r="AQ123" s="87" t="s">
        <v>67</v>
      </c>
      <c r="AR123" s="88">
        <v>16</v>
      </c>
      <c r="AS123" s="86" t="s">
        <v>1047</v>
      </c>
      <c r="AT123" s="88">
        <v>19</v>
      </c>
      <c r="AU123" s="86" t="s">
        <v>1420</v>
      </c>
      <c r="AV123" s="86"/>
      <c r="AW123" s="88"/>
      <c r="AX123" s="88"/>
      <c r="AY123" s="86"/>
    </row>
    <row r="124" spans="1:51" ht="15.75">
      <c r="A124" s="87" t="s">
        <v>63</v>
      </c>
      <c r="B124" s="88">
        <v>21</v>
      </c>
      <c r="C124" s="86" t="s">
        <v>875</v>
      </c>
      <c r="D124" s="88">
        <v>4</v>
      </c>
      <c r="E124" s="86" t="s">
        <v>44</v>
      </c>
      <c r="F124" s="86"/>
      <c r="G124" s="88"/>
      <c r="H124" s="87" t="s">
        <v>65</v>
      </c>
      <c r="I124" s="86">
        <v>7</v>
      </c>
      <c r="J124" s="86" t="s">
        <v>940</v>
      </c>
      <c r="K124" s="86">
        <v>14</v>
      </c>
      <c r="L124" s="86" t="s">
        <v>54</v>
      </c>
      <c r="M124" s="86"/>
      <c r="N124" s="86"/>
      <c r="O124" s="87" t="s">
        <v>65</v>
      </c>
      <c r="P124" s="86">
        <v>0</v>
      </c>
      <c r="Q124" s="86" t="s">
        <v>933</v>
      </c>
      <c r="R124" s="86">
        <v>17</v>
      </c>
      <c r="S124" s="86" t="s">
        <v>57</v>
      </c>
      <c r="T124" s="86"/>
      <c r="U124" s="86"/>
      <c r="V124" s="87" t="s">
        <v>70</v>
      </c>
      <c r="W124" s="86">
        <v>2</v>
      </c>
      <c r="X124" s="86" t="s">
        <v>1144</v>
      </c>
      <c r="Y124" s="86">
        <v>9</v>
      </c>
      <c r="Z124" s="86" t="s">
        <v>49</v>
      </c>
      <c r="AA124" s="86"/>
      <c r="AB124" s="86"/>
      <c r="AC124" s="87" t="s">
        <v>65</v>
      </c>
      <c r="AD124" s="88">
        <v>19</v>
      </c>
      <c r="AE124" s="86" t="s">
        <v>962</v>
      </c>
      <c r="AF124" s="88">
        <v>3</v>
      </c>
      <c r="AG124" s="86" t="s">
        <v>43</v>
      </c>
      <c r="AH124" s="86"/>
      <c r="AI124" s="88"/>
      <c r="AJ124" s="93" t="s">
        <v>68</v>
      </c>
      <c r="AK124" s="88">
        <v>0</v>
      </c>
      <c r="AL124" s="86" t="s">
        <v>1062</v>
      </c>
      <c r="AM124" s="88">
        <v>1</v>
      </c>
      <c r="AN124" s="89" t="s">
        <v>41</v>
      </c>
      <c r="AO124" s="86"/>
      <c r="AP124" s="88"/>
      <c r="AQ124" s="93" t="s">
        <v>68</v>
      </c>
      <c r="AR124" s="88">
        <v>0</v>
      </c>
      <c r="AS124" s="86" t="s">
        <v>1062</v>
      </c>
      <c r="AT124" s="88">
        <v>1</v>
      </c>
      <c r="AU124" s="89" t="s">
        <v>41</v>
      </c>
      <c r="AV124" s="86"/>
      <c r="AW124" s="88"/>
      <c r="AX124" s="88"/>
      <c r="AY124" s="89"/>
    </row>
    <row r="125" spans="1:51" ht="15.75">
      <c r="A125" s="87" t="s">
        <v>63</v>
      </c>
      <c r="B125" s="88">
        <v>22</v>
      </c>
      <c r="C125" s="86" t="s">
        <v>877</v>
      </c>
      <c r="D125" s="88">
        <v>4</v>
      </c>
      <c r="E125" s="86" t="s">
        <v>44</v>
      </c>
      <c r="F125" s="86"/>
      <c r="G125" s="88"/>
      <c r="H125" s="87" t="s">
        <v>65</v>
      </c>
      <c r="I125" s="86">
        <v>8</v>
      </c>
      <c r="J125" s="86" t="s">
        <v>941</v>
      </c>
      <c r="K125" s="86">
        <v>16</v>
      </c>
      <c r="L125" s="86" t="s">
        <v>56</v>
      </c>
      <c r="M125" s="86"/>
      <c r="N125" s="86"/>
      <c r="O125" s="87" t="s">
        <v>65</v>
      </c>
      <c r="P125" s="86">
        <v>0</v>
      </c>
      <c r="Q125" s="86" t="s">
        <v>933</v>
      </c>
      <c r="R125" s="86">
        <v>19</v>
      </c>
      <c r="S125" s="86" t="s">
        <v>59</v>
      </c>
      <c r="T125" s="86"/>
      <c r="U125" s="86"/>
      <c r="V125" s="87" t="s">
        <v>70</v>
      </c>
      <c r="W125" s="86">
        <v>3</v>
      </c>
      <c r="X125" s="86" t="s">
        <v>1145</v>
      </c>
      <c r="Y125" s="86">
        <v>10</v>
      </c>
      <c r="Z125" s="86" t="s">
        <v>50</v>
      </c>
      <c r="AA125" s="86"/>
      <c r="AB125" s="86"/>
      <c r="AC125" s="87" t="s">
        <v>65</v>
      </c>
      <c r="AD125" s="88">
        <v>20</v>
      </c>
      <c r="AE125" s="86" t="s">
        <v>964</v>
      </c>
      <c r="AF125" s="88">
        <v>4</v>
      </c>
      <c r="AG125" s="86" t="s">
        <v>44</v>
      </c>
      <c r="AH125" s="86"/>
      <c r="AI125" s="88"/>
      <c r="AJ125" s="87" t="s">
        <v>68</v>
      </c>
      <c r="AK125" s="88">
        <v>1</v>
      </c>
      <c r="AL125" s="86" t="s">
        <v>1063</v>
      </c>
      <c r="AM125" s="88">
        <v>2</v>
      </c>
      <c r="AN125" s="86" t="s">
        <v>42</v>
      </c>
      <c r="AO125" s="86"/>
      <c r="AP125" s="88"/>
      <c r="AQ125" s="87" t="s">
        <v>68</v>
      </c>
      <c r="AR125" s="88">
        <v>1</v>
      </c>
      <c r="AS125" s="86" t="s">
        <v>1063</v>
      </c>
      <c r="AT125" s="88">
        <v>2</v>
      </c>
      <c r="AU125" s="86" t="s">
        <v>42</v>
      </c>
      <c r="AV125" s="86"/>
      <c r="AW125" s="88"/>
      <c r="AX125" s="88"/>
      <c r="AY125" s="86"/>
    </row>
    <row r="126" spans="1:51" ht="15.75">
      <c r="A126" s="87" t="s">
        <v>63</v>
      </c>
      <c r="B126" s="88">
        <v>23</v>
      </c>
      <c r="C126" s="86" t="s">
        <v>879</v>
      </c>
      <c r="D126" s="88">
        <v>5</v>
      </c>
      <c r="E126" s="86" t="s">
        <v>45</v>
      </c>
      <c r="F126" s="86"/>
      <c r="G126" s="88"/>
      <c r="H126" s="87" t="s">
        <v>65</v>
      </c>
      <c r="I126" s="86">
        <v>9</v>
      </c>
      <c r="J126" s="86" t="s">
        <v>942</v>
      </c>
      <c r="K126" s="86">
        <v>17</v>
      </c>
      <c r="L126" s="86" t="s">
        <v>57</v>
      </c>
      <c r="M126" s="86"/>
      <c r="N126" s="86"/>
      <c r="O126" s="87" t="s">
        <v>65</v>
      </c>
      <c r="P126" s="86">
        <v>0</v>
      </c>
      <c r="Q126" s="86" t="s">
        <v>933</v>
      </c>
      <c r="R126" s="86">
        <v>19</v>
      </c>
      <c r="S126" s="86" t="s">
        <v>59</v>
      </c>
      <c r="T126" s="86"/>
      <c r="U126" s="86"/>
      <c r="V126" s="87" t="s">
        <v>70</v>
      </c>
      <c r="W126" s="86">
        <v>4</v>
      </c>
      <c r="X126" s="86" t="s">
        <v>1146</v>
      </c>
      <c r="Y126" s="86">
        <v>11</v>
      </c>
      <c r="Z126" s="86" t="s">
        <v>51</v>
      </c>
      <c r="AA126" s="86"/>
      <c r="AB126" s="86"/>
      <c r="AC126" s="87" t="s">
        <v>65</v>
      </c>
      <c r="AD126" s="88">
        <v>21</v>
      </c>
      <c r="AE126" s="86" t="s">
        <v>966</v>
      </c>
      <c r="AF126" s="88">
        <v>7</v>
      </c>
      <c r="AG126" s="86" t="s">
        <v>47</v>
      </c>
      <c r="AH126" s="86"/>
      <c r="AI126" s="88"/>
      <c r="AJ126" s="87" t="s">
        <v>68</v>
      </c>
      <c r="AK126" s="88">
        <v>2</v>
      </c>
      <c r="AL126" s="86" t="s">
        <v>1064</v>
      </c>
      <c r="AM126" s="88">
        <v>2</v>
      </c>
      <c r="AN126" s="86" t="s">
        <v>42</v>
      </c>
      <c r="AO126" s="86"/>
      <c r="AP126" s="88"/>
      <c r="AQ126" s="87" t="s">
        <v>68</v>
      </c>
      <c r="AR126" s="88">
        <v>2</v>
      </c>
      <c r="AS126" s="86" t="s">
        <v>1064</v>
      </c>
      <c r="AT126" s="88">
        <v>3</v>
      </c>
      <c r="AU126" s="86" t="s">
        <v>43</v>
      </c>
      <c r="AV126" s="86"/>
      <c r="AW126" s="88"/>
      <c r="AX126" s="88"/>
      <c r="AY126" s="86"/>
    </row>
    <row r="127" spans="1:51" ht="15.75">
      <c r="A127" s="87" t="s">
        <v>63</v>
      </c>
      <c r="B127" s="88">
        <v>24</v>
      </c>
      <c r="C127" s="86" t="s">
        <v>881</v>
      </c>
      <c r="D127" s="88">
        <v>5</v>
      </c>
      <c r="E127" s="86" t="s">
        <v>45</v>
      </c>
      <c r="F127" s="86"/>
      <c r="G127" s="88"/>
      <c r="H127" s="87" t="s">
        <v>65</v>
      </c>
      <c r="I127" s="86">
        <v>10</v>
      </c>
      <c r="J127" s="86" t="s">
        <v>944</v>
      </c>
      <c r="K127" s="86">
        <v>18</v>
      </c>
      <c r="L127" s="86" t="s">
        <v>58</v>
      </c>
      <c r="M127" s="86"/>
      <c r="N127" s="86"/>
      <c r="O127" s="87" t="s">
        <v>65</v>
      </c>
      <c r="P127" s="86">
        <v>0</v>
      </c>
      <c r="Q127" s="86" t="s">
        <v>933</v>
      </c>
      <c r="R127" s="86">
        <v>19</v>
      </c>
      <c r="S127" s="86" t="s">
        <v>59</v>
      </c>
      <c r="T127" s="86"/>
      <c r="U127" s="86"/>
      <c r="V127" s="87" t="s">
        <v>70</v>
      </c>
      <c r="W127" s="86">
        <v>5</v>
      </c>
      <c r="X127" s="86" t="s">
        <v>1147</v>
      </c>
      <c r="Y127" s="86">
        <v>12</v>
      </c>
      <c r="Z127" s="89" t="s">
        <v>52</v>
      </c>
      <c r="AA127" s="86"/>
      <c r="AB127" s="86"/>
      <c r="AC127" s="87" t="s">
        <v>65</v>
      </c>
      <c r="AD127" s="88">
        <v>22</v>
      </c>
      <c r="AE127" s="86" t="s">
        <v>968</v>
      </c>
      <c r="AF127" s="88">
        <v>9</v>
      </c>
      <c r="AG127" s="86" t="s">
        <v>49</v>
      </c>
      <c r="AH127" s="86"/>
      <c r="AI127" s="88"/>
      <c r="AJ127" s="87" t="s">
        <v>68</v>
      </c>
      <c r="AK127" s="88">
        <v>3</v>
      </c>
      <c r="AL127" s="86" t="s">
        <v>1065</v>
      </c>
      <c r="AM127" s="88">
        <v>3</v>
      </c>
      <c r="AN127" s="86" t="s">
        <v>43</v>
      </c>
      <c r="AO127" s="86"/>
      <c r="AP127" s="88"/>
      <c r="AQ127" s="87" t="s">
        <v>68</v>
      </c>
      <c r="AR127" s="88">
        <v>3</v>
      </c>
      <c r="AS127" s="86" t="s">
        <v>1065</v>
      </c>
      <c r="AT127" s="88">
        <v>5</v>
      </c>
      <c r="AU127" s="86" t="s">
        <v>45</v>
      </c>
      <c r="AV127" s="86"/>
      <c r="AW127" s="88"/>
      <c r="AX127" s="88"/>
      <c r="AY127" s="86"/>
    </row>
    <row r="128" spans="1:51" ht="15.75">
      <c r="A128" s="87" t="s">
        <v>63</v>
      </c>
      <c r="B128" s="88">
        <v>25</v>
      </c>
      <c r="C128" s="86" t="s">
        <v>883</v>
      </c>
      <c r="D128" s="88">
        <v>6</v>
      </c>
      <c r="E128" s="86" t="s">
        <v>46</v>
      </c>
      <c r="F128" s="86"/>
      <c r="G128" s="88"/>
      <c r="H128" s="87" t="s">
        <v>65</v>
      </c>
      <c r="I128" s="86">
        <v>11</v>
      </c>
      <c r="J128" s="86" t="s">
        <v>946</v>
      </c>
      <c r="K128" s="86">
        <v>19</v>
      </c>
      <c r="L128" s="86" t="s">
        <v>59</v>
      </c>
      <c r="M128" s="86"/>
      <c r="N128" s="86"/>
      <c r="O128" s="87" t="s">
        <v>65</v>
      </c>
      <c r="P128" s="86">
        <v>0</v>
      </c>
      <c r="Q128" s="86" t="s">
        <v>933</v>
      </c>
      <c r="R128" s="86">
        <v>19</v>
      </c>
      <c r="S128" s="86" t="s">
        <v>59</v>
      </c>
      <c r="T128" s="86"/>
      <c r="U128" s="86"/>
      <c r="V128" s="87" t="s">
        <v>70</v>
      </c>
      <c r="W128" s="86">
        <v>6</v>
      </c>
      <c r="X128" s="86" t="s">
        <v>1148</v>
      </c>
      <c r="Y128" s="86">
        <v>13</v>
      </c>
      <c r="Z128" s="86" t="s">
        <v>53</v>
      </c>
      <c r="AA128" s="86"/>
      <c r="AB128" s="86"/>
      <c r="AC128" s="87" t="s">
        <v>65</v>
      </c>
      <c r="AD128" s="88">
        <v>23</v>
      </c>
      <c r="AE128" s="86" t="s">
        <v>970</v>
      </c>
      <c r="AF128" s="88">
        <v>11</v>
      </c>
      <c r="AG128" s="86" t="s">
        <v>51</v>
      </c>
      <c r="AH128" s="86"/>
      <c r="AI128" s="88"/>
      <c r="AJ128" s="87" t="s">
        <v>68</v>
      </c>
      <c r="AK128" s="88">
        <v>4</v>
      </c>
      <c r="AL128" s="86" t="s">
        <v>1066</v>
      </c>
      <c r="AM128" s="88">
        <v>4</v>
      </c>
      <c r="AN128" s="86" t="s">
        <v>44</v>
      </c>
      <c r="AO128" s="86"/>
      <c r="AP128" s="88"/>
      <c r="AQ128" s="87" t="s">
        <v>68</v>
      </c>
      <c r="AR128" s="88">
        <v>4</v>
      </c>
      <c r="AS128" s="86" t="s">
        <v>1066</v>
      </c>
      <c r="AT128" s="88">
        <v>6</v>
      </c>
      <c r="AU128" s="86" t="s">
        <v>46</v>
      </c>
      <c r="AV128" s="86"/>
      <c r="AW128" s="88"/>
      <c r="AX128" s="88"/>
      <c r="AY128" s="86"/>
    </row>
    <row r="129" spans="1:50" ht="15.75">
      <c r="A129" s="87" t="s">
        <v>63</v>
      </c>
      <c r="B129" s="88">
        <v>26</v>
      </c>
      <c r="C129" s="86" t="s">
        <v>885</v>
      </c>
      <c r="D129" s="88">
        <v>6</v>
      </c>
      <c r="E129" s="86" t="s">
        <v>46</v>
      </c>
      <c r="F129" s="86"/>
      <c r="G129" s="88"/>
      <c r="H129" s="87" t="s">
        <v>65</v>
      </c>
      <c r="I129" s="88">
        <v>12</v>
      </c>
      <c r="J129" s="86" t="s">
        <v>948</v>
      </c>
      <c r="K129" s="88">
        <v>19</v>
      </c>
      <c r="L129" s="86" t="s">
        <v>59</v>
      </c>
      <c r="M129" s="86"/>
      <c r="N129" s="88"/>
      <c r="O129" s="87" t="s">
        <v>65</v>
      </c>
      <c r="P129" s="86">
        <v>0</v>
      </c>
      <c r="Q129" s="86" t="s">
        <v>933</v>
      </c>
      <c r="R129" s="86">
        <v>19</v>
      </c>
      <c r="S129" s="86" t="s">
        <v>59</v>
      </c>
      <c r="T129" s="86"/>
      <c r="U129" s="86"/>
      <c r="V129" s="87" t="s">
        <v>70</v>
      </c>
      <c r="W129" s="86">
        <v>7</v>
      </c>
      <c r="X129" s="86" t="s">
        <v>1149</v>
      </c>
      <c r="Y129" s="86">
        <v>13</v>
      </c>
      <c r="Z129" s="86" t="s">
        <v>53</v>
      </c>
      <c r="AA129" s="86"/>
      <c r="AB129" s="86"/>
      <c r="AC129" s="87" t="s">
        <v>65</v>
      </c>
      <c r="AD129" s="88">
        <v>24</v>
      </c>
      <c r="AE129" s="86" t="s">
        <v>972</v>
      </c>
      <c r="AF129" s="88">
        <v>12</v>
      </c>
      <c r="AG129" s="86" t="s">
        <v>52</v>
      </c>
      <c r="AH129" s="86"/>
      <c r="AI129" s="88"/>
      <c r="AJ129" s="87" t="s">
        <v>68</v>
      </c>
      <c r="AK129" s="88">
        <v>5</v>
      </c>
      <c r="AL129" s="86" t="s">
        <v>1067</v>
      </c>
      <c r="AM129" s="88">
        <v>5</v>
      </c>
      <c r="AN129" s="86" t="s">
        <v>45</v>
      </c>
      <c r="AO129" s="86"/>
      <c r="AP129" s="88"/>
      <c r="AQ129" s="87" t="s">
        <v>68</v>
      </c>
      <c r="AR129" s="88">
        <v>5</v>
      </c>
      <c r="AS129" s="86" t="s">
        <v>1067</v>
      </c>
      <c r="AT129" s="88">
        <v>8</v>
      </c>
      <c r="AU129" s="86" t="s">
        <v>48</v>
      </c>
      <c r="AV129" s="86"/>
      <c r="AW129" s="88"/>
      <c r="AX129" s="88"/>
    </row>
    <row r="130" spans="1:50" ht="15.75">
      <c r="A130" s="87" t="s">
        <v>63</v>
      </c>
      <c r="B130" s="88">
        <v>27</v>
      </c>
      <c r="C130" s="86" t="s">
        <v>887</v>
      </c>
      <c r="D130" s="88">
        <v>6</v>
      </c>
      <c r="E130" s="86" t="s">
        <v>46</v>
      </c>
      <c r="F130" s="86"/>
      <c r="G130" s="88"/>
      <c r="H130" s="93" t="s">
        <v>66</v>
      </c>
      <c r="I130" s="86">
        <v>-12</v>
      </c>
      <c r="J130" s="86" t="s">
        <v>1421</v>
      </c>
      <c r="K130" s="86">
        <v>1</v>
      </c>
      <c r="L130" s="89" t="s">
        <v>41</v>
      </c>
      <c r="M130" s="86"/>
      <c r="N130" s="86"/>
      <c r="O130" s="93" t="s">
        <v>66</v>
      </c>
      <c r="P130" s="86">
        <v>12</v>
      </c>
      <c r="Q130" s="86" t="s">
        <v>994</v>
      </c>
      <c r="R130" s="86">
        <v>1</v>
      </c>
      <c r="S130" s="89" t="s">
        <v>41</v>
      </c>
      <c r="T130" s="86"/>
      <c r="U130" s="86"/>
      <c r="V130" s="87" t="s">
        <v>70</v>
      </c>
      <c r="W130" s="86">
        <v>8</v>
      </c>
      <c r="X130" s="86" t="s">
        <v>1151</v>
      </c>
      <c r="Y130" s="86">
        <v>14</v>
      </c>
      <c r="Z130" s="86" t="s">
        <v>54</v>
      </c>
      <c r="AA130" s="86"/>
      <c r="AB130" s="86"/>
      <c r="AC130" s="93" t="s">
        <v>66</v>
      </c>
      <c r="AD130" s="88">
        <v>0</v>
      </c>
      <c r="AE130" s="86" t="s">
        <v>982</v>
      </c>
      <c r="AF130" s="88">
        <v>1</v>
      </c>
      <c r="AG130" s="89" t="s">
        <v>41</v>
      </c>
      <c r="AH130" s="86"/>
      <c r="AI130" s="86"/>
      <c r="AJ130" s="87" t="s">
        <v>68</v>
      </c>
      <c r="AK130" s="88">
        <v>6</v>
      </c>
      <c r="AL130" s="86" t="s">
        <v>1068</v>
      </c>
      <c r="AM130" s="88">
        <v>6</v>
      </c>
      <c r="AN130" s="86" t="s">
        <v>46</v>
      </c>
      <c r="AO130" s="86"/>
      <c r="AP130" s="88"/>
      <c r="AQ130" s="87" t="s">
        <v>68</v>
      </c>
      <c r="AR130" s="88">
        <v>6</v>
      </c>
      <c r="AS130" s="86" t="s">
        <v>1068</v>
      </c>
      <c r="AT130" s="88">
        <v>9</v>
      </c>
      <c r="AU130" s="86" t="s">
        <v>49</v>
      </c>
      <c r="AV130" s="86"/>
      <c r="AW130" s="88"/>
      <c r="AX130" s="88"/>
    </row>
    <row r="131" spans="1:50" ht="15.75">
      <c r="A131" s="87" t="s">
        <v>63</v>
      </c>
      <c r="B131" s="88">
        <v>28</v>
      </c>
      <c r="C131" s="86" t="s">
        <v>889</v>
      </c>
      <c r="D131" s="88">
        <v>7</v>
      </c>
      <c r="E131" s="86" t="s">
        <v>47</v>
      </c>
      <c r="F131" s="86"/>
      <c r="G131" s="88"/>
      <c r="H131" s="87" t="s">
        <v>66</v>
      </c>
      <c r="I131" s="86">
        <v>-11</v>
      </c>
      <c r="J131" s="86" t="s">
        <v>1422</v>
      </c>
      <c r="K131" s="86">
        <v>1</v>
      </c>
      <c r="L131" s="89" t="s">
        <v>41</v>
      </c>
      <c r="M131" s="86"/>
      <c r="N131" s="86"/>
      <c r="O131" s="87" t="s">
        <v>66</v>
      </c>
      <c r="P131" s="86">
        <v>11</v>
      </c>
      <c r="Q131" s="86" t="s">
        <v>993</v>
      </c>
      <c r="R131" s="86">
        <v>1</v>
      </c>
      <c r="S131" s="89" t="s">
        <v>41</v>
      </c>
      <c r="T131" s="86"/>
      <c r="U131" s="86"/>
      <c r="V131" s="87" t="s">
        <v>70</v>
      </c>
      <c r="W131" s="86">
        <v>9</v>
      </c>
      <c r="X131" s="86" t="s">
        <v>1153</v>
      </c>
      <c r="Y131" s="86">
        <v>15</v>
      </c>
      <c r="Z131" s="86" t="s">
        <v>55</v>
      </c>
      <c r="AA131" s="86"/>
      <c r="AB131" s="86"/>
      <c r="AC131" s="87" t="s">
        <v>66</v>
      </c>
      <c r="AD131" s="88">
        <v>1</v>
      </c>
      <c r="AE131" s="86" t="s">
        <v>983</v>
      </c>
      <c r="AF131" s="88">
        <v>1</v>
      </c>
      <c r="AG131" s="89" t="s">
        <v>41</v>
      </c>
      <c r="AH131" s="86"/>
      <c r="AI131" s="86"/>
      <c r="AJ131" s="87" t="s">
        <v>68</v>
      </c>
      <c r="AK131" s="88">
        <v>7</v>
      </c>
      <c r="AL131" s="86" t="s">
        <v>1069</v>
      </c>
      <c r="AM131" s="88">
        <v>9</v>
      </c>
      <c r="AN131" s="86" t="s">
        <v>49</v>
      </c>
      <c r="AO131" s="86"/>
      <c r="AP131" s="88"/>
      <c r="AQ131" s="87" t="s">
        <v>68</v>
      </c>
      <c r="AR131" s="88">
        <v>7</v>
      </c>
      <c r="AS131" s="86" t="s">
        <v>1069</v>
      </c>
      <c r="AT131" s="88">
        <v>10</v>
      </c>
      <c r="AU131" s="86" t="s">
        <v>50</v>
      </c>
      <c r="AV131" s="86"/>
      <c r="AW131" s="88"/>
      <c r="AX131" s="88"/>
    </row>
    <row r="132" spans="1:50" ht="15.75">
      <c r="A132" s="87" t="s">
        <v>63</v>
      </c>
      <c r="B132" s="88">
        <v>29</v>
      </c>
      <c r="C132" s="86" t="s">
        <v>891</v>
      </c>
      <c r="D132" s="88">
        <v>7</v>
      </c>
      <c r="E132" s="86" t="s">
        <v>47</v>
      </c>
      <c r="F132" s="86"/>
      <c r="G132" s="88"/>
      <c r="H132" s="87" t="s">
        <v>66</v>
      </c>
      <c r="I132" s="86">
        <v>-10</v>
      </c>
      <c r="J132" s="86" t="s">
        <v>1423</v>
      </c>
      <c r="K132" s="86">
        <v>1</v>
      </c>
      <c r="L132" s="89" t="s">
        <v>41</v>
      </c>
      <c r="M132" s="86"/>
      <c r="N132" s="86"/>
      <c r="O132" s="87" t="s">
        <v>66</v>
      </c>
      <c r="P132" s="86">
        <v>10</v>
      </c>
      <c r="Q132" s="86" t="s">
        <v>992</v>
      </c>
      <c r="R132" s="86">
        <v>1</v>
      </c>
      <c r="S132" s="89" t="s">
        <v>41</v>
      </c>
      <c r="T132" s="86"/>
      <c r="U132" s="86"/>
      <c r="V132" s="87" t="s">
        <v>70</v>
      </c>
      <c r="W132" s="86">
        <v>10</v>
      </c>
      <c r="X132" s="86" t="s">
        <v>1155</v>
      </c>
      <c r="Y132" s="86">
        <v>16</v>
      </c>
      <c r="Z132" s="86" t="s">
        <v>56</v>
      </c>
      <c r="AA132" s="86"/>
      <c r="AB132" s="86"/>
      <c r="AC132" s="87" t="s">
        <v>66</v>
      </c>
      <c r="AD132" s="88">
        <v>2</v>
      </c>
      <c r="AE132" s="86" t="s">
        <v>984</v>
      </c>
      <c r="AF132" s="88">
        <v>1</v>
      </c>
      <c r="AG132" s="89" t="s">
        <v>41</v>
      </c>
      <c r="AH132" s="86"/>
      <c r="AI132" s="86"/>
      <c r="AJ132" s="87" t="s">
        <v>68</v>
      </c>
      <c r="AK132" s="88">
        <v>8</v>
      </c>
      <c r="AL132" s="86" t="s">
        <v>1070</v>
      </c>
      <c r="AM132" s="88">
        <v>10</v>
      </c>
      <c r="AN132" s="86" t="s">
        <v>50</v>
      </c>
      <c r="AO132" s="86"/>
      <c r="AP132" s="88"/>
      <c r="AQ132" s="87" t="s">
        <v>68</v>
      </c>
      <c r="AR132" s="88">
        <v>8</v>
      </c>
      <c r="AS132" s="86" t="s">
        <v>1070</v>
      </c>
      <c r="AT132" s="88">
        <v>12</v>
      </c>
      <c r="AU132" s="86" t="s">
        <v>52</v>
      </c>
      <c r="AV132" s="86"/>
      <c r="AW132" s="88"/>
      <c r="AX132" s="88"/>
    </row>
    <row r="133" spans="1:50" ht="15.75">
      <c r="A133" s="87" t="s">
        <v>63</v>
      </c>
      <c r="B133" s="88">
        <v>30</v>
      </c>
      <c r="C133" s="86" t="s">
        <v>893</v>
      </c>
      <c r="D133" s="88">
        <v>8</v>
      </c>
      <c r="E133" s="86" t="s">
        <v>48</v>
      </c>
      <c r="F133" s="86"/>
      <c r="G133" s="88"/>
      <c r="H133" s="87" t="s">
        <v>66</v>
      </c>
      <c r="I133" s="86">
        <v>-9</v>
      </c>
      <c r="J133" s="86" t="s">
        <v>1424</v>
      </c>
      <c r="K133" s="86">
        <v>1</v>
      </c>
      <c r="L133" s="89" t="s">
        <v>41</v>
      </c>
      <c r="M133" s="86"/>
      <c r="N133" s="86"/>
      <c r="O133" s="87" t="s">
        <v>66</v>
      </c>
      <c r="P133" s="86">
        <v>9</v>
      </c>
      <c r="Q133" s="86" t="s">
        <v>991</v>
      </c>
      <c r="R133" s="86">
        <v>1</v>
      </c>
      <c r="S133" s="89" t="s">
        <v>41</v>
      </c>
      <c r="T133" s="86"/>
      <c r="U133" s="86"/>
      <c r="V133" s="87" t="s">
        <v>70</v>
      </c>
      <c r="W133" s="86">
        <v>11</v>
      </c>
      <c r="X133" s="86" t="s">
        <v>1157</v>
      </c>
      <c r="Y133" s="86">
        <v>17</v>
      </c>
      <c r="Z133" s="86" t="s">
        <v>57</v>
      </c>
      <c r="AA133" s="86"/>
      <c r="AB133" s="86"/>
      <c r="AC133" s="87" t="s">
        <v>66</v>
      </c>
      <c r="AD133" s="88">
        <v>3</v>
      </c>
      <c r="AE133" s="86" t="s">
        <v>985</v>
      </c>
      <c r="AF133" s="88">
        <v>1</v>
      </c>
      <c r="AG133" s="89" t="s">
        <v>41</v>
      </c>
      <c r="AH133" s="86"/>
      <c r="AI133" s="86"/>
      <c r="AJ133" s="87" t="s">
        <v>68</v>
      </c>
      <c r="AK133" s="88">
        <v>9</v>
      </c>
      <c r="AL133" s="86" t="s">
        <v>1071</v>
      </c>
      <c r="AM133" s="88">
        <v>12</v>
      </c>
      <c r="AN133" s="86" t="s">
        <v>52</v>
      </c>
      <c r="AO133" s="86"/>
      <c r="AP133" s="88"/>
      <c r="AQ133" s="87" t="s">
        <v>68</v>
      </c>
      <c r="AR133" s="88">
        <v>9</v>
      </c>
      <c r="AS133" s="86" t="s">
        <v>1071</v>
      </c>
      <c r="AT133" s="88">
        <v>15</v>
      </c>
      <c r="AU133" s="86" t="s">
        <v>55</v>
      </c>
      <c r="AV133" s="86"/>
      <c r="AW133" s="88"/>
      <c r="AX133" s="88"/>
    </row>
    <row r="134" spans="1:50" ht="15.75">
      <c r="A134" s="87" t="s">
        <v>63</v>
      </c>
      <c r="B134" s="88">
        <v>31</v>
      </c>
      <c r="C134" s="86" t="s">
        <v>943</v>
      </c>
      <c r="D134" s="88">
        <v>8</v>
      </c>
      <c r="E134" s="86" t="s">
        <v>48</v>
      </c>
      <c r="F134" s="86"/>
      <c r="G134" s="88"/>
      <c r="H134" s="87" t="s">
        <v>66</v>
      </c>
      <c r="I134" s="86">
        <v>-8</v>
      </c>
      <c r="J134" s="86" t="s">
        <v>1425</v>
      </c>
      <c r="K134" s="86">
        <v>2</v>
      </c>
      <c r="L134" s="86" t="s">
        <v>42</v>
      </c>
      <c r="M134" s="86"/>
      <c r="N134" s="86"/>
      <c r="O134" s="87" t="s">
        <v>66</v>
      </c>
      <c r="P134" s="86">
        <v>8</v>
      </c>
      <c r="Q134" s="86" t="s">
        <v>990</v>
      </c>
      <c r="R134" s="86">
        <v>1</v>
      </c>
      <c r="S134" s="89" t="s">
        <v>41</v>
      </c>
      <c r="T134" s="86"/>
      <c r="U134" s="86"/>
      <c r="V134" s="87" t="s">
        <v>70</v>
      </c>
      <c r="W134" s="88">
        <v>12</v>
      </c>
      <c r="X134" s="86" t="s">
        <v>1159</v>
      </c>
      <c r="Y134" s="88">
        <v>18</v>
      </c>
      <c r="Z134" s="86" t="s">
        <v>58</v>
      </c>
      <c r="AA134" s="86"/>
      <c r="AB134" s="88"/>
      <c r="AC134" s="87" t="s">
        <v>66</v>
      </c>
      <c r="AD134" s="88">
        <v>4</v>
      </c>
      <c r="AE134" s="86" t="s">
        <v>986</v>
      </c>
      <c r="AF134" s="88">
        <v>1</v>
      </c>
      <c r="AG134" s="89" t="s">
        <v>41</v>
      </c>
      <c r="AH134" s="86"/>
      <c r="AI134" s="86"/>
      <c r="AJ134" s="87" t="s">
        <v>68</v>
      </c>
      <c r="AK134" s="88">
        <v>10</v>
      </c>
      <c r="AL134" s="86" t="s">
        <v>1072</v>
      </c>
      <c r="AM134" s="88">
        <v>14</v>
      </c>
      <c r="AN134" s="86" t="s">
        <v>54</v>
      </c>
      <c r="AO134" s="86"/>
      <c r="AP134" s="88"/>
      <c r="AQ134" s="87" t="s">
        <v>68</v>
      </c>
      <c r="AR134" s="88">
        <v>10</v>
      </c>
      <c r="AS134" s="86" t="s">
        <v>1072</v>
      </c>
      <c r="AT134" s="88">
        <v>16</v>
      </c>
      <c r="AU134" s="86" t="s">
        <v>56</v>
      </c>
      <c r="AV134" s="86"/>
      <c r="AW134" s="88"/>
      <c r="AX134" s="88"/>
    </row>
    <row r="135" spans="1:50" ht="15.75">
      <c r="A135" s="87" t="s">
        <v>63</v>
      </c>
      <c r="B135" s="88">
        <v>32</v>
      </c>
      <c r="C135" s="86" t="s">
        <v>945</v>
      </c>
      <c r="D135" s="88">
        <v>8</v>
      </c>
      <c r="E135" s="86" t="s">
        <v>48</v>
      </c>
      <c r="F135" s="86"/>
      <c r="G135" s="88"/>
      <c r="H135" s="87" t="s">
        <v>66</v>
      </c>
      <c r="I135" s="86">
        <v>-7</v>
      </c>
      <c r="J135" s="86" t="s">
        <v>1426</v>
      </c>
      <c r="K135" s="86">
        <v>2</v>
      </c>
      <c r="L135" s="86" t="s">
        <v>42</v>
      </c>
      <c r="M135" s="86"/>
      <c r="N135" s="86"/>
      <c r="O135" s="87" t="s">
        <v>66</v>
      </c>
      <c r="P135" s="86">
        <v>7</v>
      </c>
      <c r="Q135" s="86" t="s">
        <v>989</v>
      </c>
      <c r="R135" s="86">
        <v>1</v>
      </c>
      <c r="S135" s="89" t="s">
        <v>41</v>
      </c>
      <c r="T135" s="86"/>
      <c r="U135" s="86"/>
      <c r="V135" s="93" t="s">
        <v>71</v>
      </c>
      <c r="W135" s="86">
        <v>0</v>
      </c>
      <c r="X135" s="86" t="s">
        <v>1191</v>
      </c>
      <c r="Y135" s="86">
        <v>6</v>
      </c>
      <c r="Z135" s="86" t="s">
        <v>46</v>
      </c>
      <c r="AA135" s="86"/>
      <c r="AB135" s="86"/>
      <c r="AC135" s="87" t="s">
        <v>66</v>
      </c>
      <c r="AD135" s="88">
        <v>5</v>
      </c>
      <c r="AE135" s="86" t="s">
        <v>987</v>
      </c>
      <c r="AF135" s="88">
        <v>1</v>
      </c>
      <c r="AG135" s="89" t="s">
        <v>41</v>
      </c>
      <c r="AH135" s="86"/>
      <c r="AI135" s="86"/>
      <c r="AJ135" s="87" t="s">
        <v>68</v>
      </c>
      <c r="AK135" s="88">
        <v>11</v>
      </c>
      <c r="AL135" s="86" t="s">
        <v>1073</v>
      </c>
      <c r="AM135" s="88">
        <v>16</v>
      </c>
      <c r="AN135" s="86" t="s">
        <v>56</v>
      </c>
      <c r="AO135" s="86"/>
      <c r="AP135" s="88"/>
      <c r="AQ135" s="87" t="s">
        <v>68</v>
      </c>
      <c r="AR135" s="88">
        <v>11</v>
      </c>
      <c r="AS135" s="86" t="s">
        <v>1073</v>
      </c>
      <c r="AT135" s="88">
        <v>17</v>
      </c>
      <c r="AU135" s="86" t="s">
        <v>57</v>
      </c>
      <c r="AV135" s="86"/>
      <c r="AW135" s="88"/>
      <c r="AX135" s="88"/>
    </row>
    <row r="136" spans="1:50" ht="15.75">
      <c r="A136" s="87" t="s">
        <v>63</v>
      </c>
      <c r="B136" s="88">
        <v>33</v>
      </c>
      <c r="C136" s="86" t="s">
        <v>947</v>
      </c>
      <c r="D136" s="88">
        <v>9</v>
      </c>
      <c r="E136" s="86" t="s">
        <v>49</v>
      </c>
      <c r="F136" s="86"/>
      <c r="G136" s="88"/>
      <c r="H136" s="87" t="s">
        <v>66</v>
      </c>
      <c r="I136" s="86">
        <v>-6</v>
      </c>
      <c r="J136" s="86" t="s">
        <v>1427</v>
      </c>
      <c r="K136" s="86">
        <v>2</v>
      </c>
      <c r="L136" s="86" t="s">
        <v>42</v>
      </c>
      <c r="M136" s="86"/>
      <c r="N136" s="86"/>
      <c r="O136" s="87" t="s">
        <v>66</v>
      </c>
      <c r="P136" s="86">
        <v>6</v>
      </c>
      <c r="Q136" s="86" t="s">
        <v>988</v>
      </c>
      <c r="R136" s="86">
        <v>1</v>
      </c>
      <c r="S136" s="89" t="s">
        <v>41</v>
      </c>
      <c r="T136" s="86"/>
      <c r="U136" s="86"/>
      <c r="V136" s="87" t="s">
        <v>71</v>
      </c>
      <c r="W136" s="86">
        <v>1</v>
      </c>
      <c r="X136" s="86" t="s">
        <v>1192</v>
      </c>
      <c r="Y136" s="86">
        <v>8</v>
      </c>
      <c r="Z136" s="86" t="s">
        <v>48</v>
      </c>
      <c r="AA136" s="86"/>
      <c r="AB136" s="86"/>
      <c r="AC136" s="87" t="s">
        <v>66</v>
      </c>
      <c r="AD136" s="88">
        <v>6</v>
      </c>
      <c r="AE136" s="86" t="s">
        <v>988</v>
      </c>
      <c r="AF136" s="88">
        <v>1</v>
      </c>
      <c r="AG136" s="89" t="s">
        <v>41</v>
      </c>
      <c r="AH136" s="86"/>
      <c r="AI136" s="86"/>
      <c r="AJ136" s="87" t="s">
        <v>68</v>
      </c>
      <c r="AK136" s="88">
        <v>12</v>
      </c>
      <c r="AL136" s="86" t="s">
        <v>1074</v>
      </c>
      <c r="AM136" s="88">
        <v>17</v>
      </c>
      <c r="AN136" s="86" t="s">
        <v>57</v>
      </c>
      <c r="AO136" s="86"/>
      <c r="AP136" s="88"/>
      <c r="AQ136" s="87" t="s">
        <v>68</v>
      </c>
      <c r="AR136" s="88">
        <v>12</v>
      </c>
      <c r="AS136" s="86" t="s">
        <v>1074</v>
      </c>
      <c r="AT136" s="88">
        <v>18</v>
      </c>
      <c r="AU136" s="86" t="s">
        <v>58</v>
      </c>
      <c r="AV136" s="86"/>
      <c r="AW136" s="88"/>
      <c r="AX136" s="88"/>
    </row>
    <row r="137" spans="1:50" ht="15.75">
      <c r="A137" s="87" t="s">
        <v>63</v>
      </c>
      <c r="B137" s="88">
        <v>34</v>
      </c>
      <c r="C137" s="86" t="s">
        <v>949</v>
      </c>
      <c r="D137" s="88">
        <v>9</v>
      </c>
      <c r="E137" s="86" t="s">
        <v>49</v>
      </c>
      <c r="F137" s="86"/>
      <c r="G137" s="88"/>
      <c r="H137" s="87" t="s">
        <v>66</v>
      </c>
      <c r="I137" s="86">
        <v>-5</v>
      </c>
      <c r="J137" s="86" t="s">
        <v>1428</v>
      </c>
      <c r="K137" s="86">
        <v>3</v>
      </c>
      <c r="L137" s="86" t="s">
        <v>43</v>
      </c>
      <c r="M137" s="86"/>
      <c r="N137" s="86"/>
      <c r="O137" s="87" t="s">
        <v>66</v>
      </c>
      <c r="P137" s="86">
        <v>5</v>
      </c>
      <c r="Q137" s="86" t="s">
        <v>987</v>
      </c>
      <c r="R137" s="86">
        <v>2</v>
      </c>
      <c r="S137" s="86" t="s">
        <v>42</v>
      </c>
      <c r="T137" s="86"/>
      <c r="U137" s="86"/>
      <c r="V137" s="87" t="s">
        <v>71</v>
      </c>
      <c r="W137" s="86">
        <v>2</v>
      </c>
      <c r="X137" s="86" t="s">
        <v>1193</v>
      </c>
      <c r="Y137" s="86">
        <v>10</v>
      </c>
      <c r="Z137" s="86" t="s">
        <v>50</v>
      </c>
      <c r="AA137" s="86"/>
      <c r="AB137" s="86"/>
      <c r="AC137" s="87" t="s">
        <v>66</v>
      </c>
      <c r="AD137" s="88">
        <v>7</v>
      </c>
      <c r="AE137" s="86" t="s">
        <v>989</v>
      </c>
      <c r="AF137" s="88">
        <v>1</v>
      </c>
      <c r="AG137" s="89" t="s">
        <v>41</v>
      </c>
      <c r="AH137" s="86"/>
      <c r="AI137" s="86"/>
      <c r="AJ137" s="87" t="s">
        <v>68</v>
      </c>
      <c r="AK137" s="88">
        <v>13</v>
      </c>
      <c r="AL137" s="86" t="s">
        <v>1075</v>
      </c>
      <c r="AM137" s="88">
        <v>17</v>
      </c>
      <c r="AN137" s="86" t="s">
        <v>57</v>
      </c>
      <c r="AO137" s="86"/>
      <c r="AP137" s="88"/>
      <c r="AQ137" s="87" t="s">
        <v>68</v>
      </c>
      <c r="AR137" s="88">
        <v>13</v>
      </c>
      <c r="AS137" s="86" t="s">
        <v>1075</v>
      </c>
      <c r="AT137" s="88">
        <v>19</v>
      </c>
      <c r="AU137" s="86" t="s">
        <v>1420</v>
      </c>
      <c r="AV137" s="86"/>
      <c r="AW137" s="88"/>
      <c r="AX137" s="88"/>
    </row>
    <row r="138" spans="1:50" ht="15.75">
      <c r="A138" s="87" t="s">
        <v>63</v>
      </c>
      <c r="B138" s="88">
        <v>35</v>
      </c>
      <c r="C138" s="86" t="s">
        <v>951</v>
      </c>
      <c r="D138" s="88">
        <v>10</v>
      </c>
      <c r="E138" s="86" t="s">
        <v>50</v>
      </c>
      <c r="F138" s="86"/>
      <c r="G138" s="88"/>
      <c r="H138" s="87" t="s">
        <v>66</v>
      </c>
      <c r="I138" s="86">
        <v>-4</v>
      </c>
      <c r="J138" s="86" t="s">
        <v>1429</v>
      </c>
      <c r="K138" s="86">
        <v>3</v>
      </c>
      <c r="L138" s="86" t="s">
        <v>43</v>
      </c>
      <c r="M138" s="86"/>
      <c r="N138" s="86"/>
      <c r="O138" s="87" t="s">
        <v>66</v>
      </c>
      <c r="P138" s="86">
        <v>4</v>
      </c>
      <c r="Q138" s="86" t="s">
        <v>986</v>
      </c>
      <c r="R138" s="86">
        <v>3</v>
      </c>
      <c r="S138" s="86" t="s">
        <v>43</v>
      </c>
      <c r="T138" s="86"/>
      <c r="U138" s="86"/>
      <c r="V138" s="87" t="s">
        <v>71</v>
      </c>
      <c r="W138" s="86">
        <v>3</v>
      </c>
      <c r="X138" s="86" t="s">
        <v>1194</v>
      </c>
      <c r="Y138" s="86">
        <v>11</v>
      </c>
      <c r="Z138" s="86" t="s">
        <v>51</v>
      </c>
      <c r="AA138" s="86"/>
      <c r="AB138" s="86"/>
      <c r="AC138" s="87" t="s">
        <v>66</v>
      </c>
      <c r="AD138" s="88">
        <v>8</v>
      </c>
      <c r="AE138" s="86" t="s">
        <v>990</v>
      </c>
      <c r="AF138" s="88">
        <v>1</v>
      </c>
      <c r="AG138" s="89" t="s">
        <v>41</v>
      </c>
      <c r="AH138" s="86"/>
      <c r="AI138" s="86"/>
      <c r="AJ138" s="87" t="s">
        <v>68</v>
      </c>
      <c r="AK138" s="88">
        <v>14</v>
      </c>
      <c r="AL138" s="86" t="s">
        <v>1076</v>
      </c>
      <c r="AM138" s="88">
        <v>18</v>
      </c>
      <c r="AN138" s="86" t="s">
        <v>58</v>
      </c>
      <c r="AO138" s="86"/>
      <c r="AP138" s="88"/>
      <c r="AQ138" s="87" t="s">
        <v>68</v>
      </c>
      <c r="AR138" s="88">
        <v>14</v>
      </c>
      <c r="AS138" s="86" t="s">
        <v>1076</v>
      </c>
      <c r="AT138" s="88">
        <v>19</v>
      </c>
      <c r="AU138" s="86" t="s">
        <v>1420</v>
      </c>
      <c r="AV138" s="86"/>
      <c r="AW138" s="88"/>
      <c r="AX138" s="88"/>
    </row>
    <row r="139" spans="1:50" ht="15.75">
      <c r="A139" s="87" t="s">
        <v>63</v>
      </c>
      <c r="B139" s="88">
        <v>36</v>
      </c>
      <c r="C139" s="86" t="s">
        <v>953</v>
      </c>
      <c r="D139" s="88">
        <v>11</v>
      </c>
      <c r="E139" s="86" t="s">
        <v>51</v>
      </c>
      <c r="F139" s="86"/>
      <c r="G139" s="88"/>
      <c r="H139" s="87" t="s">
        <v>66</v>
      </c>
      <c r="I139" s="86">
        <v>-3</v>
      </c>
      <c r="J139" s="86" t="s">
        <v>1430</v>
      </c>
      <c r="K139" s="86">
        <v>4</v>
      </c>
      <c r="L139" s="86" t="s">
        <v>44</v>
      </c>
      <c r="M139" s="86"/>
      <c r="N139" s="86"/>
      <c r="O139" s="87" t="s">
        <v>66</v>
      </c>
      <c r="P139" s="86">
        <v>3</v>
      </c>
      <c r="Q139" s="86" t="s">
        <v>985</v>
      </c>
      <c r="R139" s="86">
        <v>4</v>
      </c>
      <c r="S139" s="86" t="s">
        <v>44</v>
      </c>
      <c r="T139" s="86"/>
      <c r="U139" s="86"/>
      <c r="V139" s="87" t="s">
        <v>71</v>
      </c>
      <c r="W139" s="86">
        <v>4</v>
      </c>
      <c r="X139" s="86" t="s">
        <v>1195</v>
      </c>
      <c r="Y139" s="86">
        <v>12</v>
      </c>
      <c r="Z139" s="89" t="s">
        <v>52</v>
      </c>
      <c r="AA139" s="86"/>
      <c r="AB139" s="86"/>
      <c r="AC139" s="87" t="s">
        <v>66</v>
      </c>
      <c r="AD139" s="88">
        <v>9</v>
      </c>
      <c r="AE139" s="86" t="s">
        <v>991</v>
      </c>
      <c r="AF139" s="88">
        <v>1</v>
      </c>
      <c r="AG139" s="89" t="s">
        <v>41</v>
      </c>
      <c r="AH139" s="86"/>
      <c r="AI139" s="86"/>
      <c r="AJ139" s="87" t="s">
        <v>68</v>
      </c>
      <c r="AK139" s="88">
        <v>15</v>
      </c>
      <c r="AL139" s="86" t="s">
        <v>1077</v>
      </c>
      <c r="AM139" s="88">
        <v>19</v>
      </c>
      <c r="AN139" s="86" t="s">
        <v>1420</v>
      </c>
      <c r="AO139" s="86"/>
      <c r="AP139" s="88"/>
      <c r="AQ139" s="87" t="s">
        <v>68</v>
      </c>
      <c r="AR139" s="88">
        <v>15</v>
      </c>
      <c r="AS139" s="86" t="s">
        <v>1077</v>
      </c>
      <c r="AT139" s="88">
        <v>19</v>
      </c>
      <c r="AU139" s="86" t="s">
        <v>1420</v>
      </c>
      <c r="AV139" s="86"/>
      <c r="AW139" s="88"/>
      <c r="AX139" s="88"/>
    </row>
    <row r="140" spans="1:50" ht="15.75">
      <c r="A140" s="87" t="s">
        <v>63</v>
      </c>
      <c r="B140" s="88">
        <v>37</v>
      </c>
      <c r="C140" s="86" t="s">
        <v>955</v>
      </c>
      <c r="D140" s="88">
        <v>11</v>
      </c>
      <c r="E140" s="86" t="s">
        <v>51</v>
      </c>
      <c r="F140" s="86"/>
      <c r="G140" s="88"/>
      <c r="H140" s="87" t="s">
        <v>66</v>
      </c>
      <c r="I140" s="86">
        <v>-2</v>
      </c>
      <c r="J140" s="86" t="s">
        <v>1431</v>
      </c>
      <c r="K140" s="86">
        <v>4</v>
      </c>
      <c r="L140" s="86" t="s">
        <v>44</v>
      </c>
      <c r="M140" s="86"/>
      <c r="N140" s="86"/>
      <c r="O140" s="87" t="s">
        <v>66</v>
      </c>
      <c r="P140" s="86">
        <v>2</v>
      </c>
      <c r="Q140" s="86" t="s">
        <v>984</v>
      </c>
      <c r="R140" s="86">
        <v>5</v>
      </c>
      <c r="S140" s="86" t="s">
        <v>45</v>
      </c>
      <c r="T140" s="86"/>
      <c r="U140" s="86"/>
      <c r="V140" s="87" t="s">
        <v>71</v>
      </c>
      <c r="W140" s="86">
        <v>5</v>
      </c>
      <c r="X140" s="86" t="s">
        <v>1196</v>
      </c>
      <c r="Y140" s="86">
        <v>13</v>
      </c>
      <c r="Z140" s="86" t="s">
        <v>53</v>
      </c>
      <c r="AA140" s="86"/>
      <c r="AB140" s="86"/>
      <c r="AC140" s="87" t="s">
        <v>66</v>
      </c>
      <c r="AD140" s="88">
        <v>10</v>
      </c>
      <c r="AE140" s="86" t="s">
        <v>992</v>
      </c>
      <c r="AF140" s="88">
        <v>1</v>
      </c>
      <c r="AG140" s="89" t="s">
        <v>41</v>
      </c>
      <c r="AH140" s="86"/>
      <c r="AI140" s="86"/>
      <c r="AJ140" s="87" t="s">
        <v>68</v>
      </c>
      <c r="AK140" s="88">
        <v>16</v>
      </c>
      <c r="AL140" s="86" t="s">
        <v>1078</v>
      </c>
      <c r="AM140" s="88">
        <v>19</v>
      </c>
      <c r="AN140" s="86" t="s">
        <v>1420</v>
      </c>
      <c r="AO140" s="86"/>
      <c r="AP140" s="88"/>
      <c r="AQ140" s="87" t="s">
        <v>68</v>
      </c>
      <c r="AR140" s="88">
        <v>16</v>
      </c>
      <c r="AS140" s="86" t="s">
        <v>1078</v>
      </c>
      <c r="AT140" s="88">
        <v>19</v>
      </c>
      <c r="AU140" s="86" t="s">
        <v>1420</v>
      </c>
      <c r="AV140" s="86"/>
      <c r="AW140" s="88"/>
      <c r="AX140" s="88"/>
    </row>
    <row r="141" spans="1:50" ht="15.75">
      <c r="A141" s="87" t="s">
        <v>63</v>
      </c>
      <c r="B141" s="88">
        <v>38</v>
      </c>
      <c r="C141" s="86" t="s">
        <v>957</v>
      </c>
      <c r="D141" s="88">
        <v>12</v>
      </c>
      <c r="E141" s="86" t="s">
        <v>52</v>
      </c>
      <c r="F141" s="86"/>
      <c r="G141" s="88"/>
      <c r="H141" s="87" t="s">
        <v>66</v>
      </c>
      <c r="I141" s="86">
        <v>-1</v>
      </c>
      <c r="J141" s="86" t="s">
        <v>1432</v>
      </c>
      <c r="K141" s="86">
        <v>5</v>
      </c>
      <c r="L141" s="86" t="s">
        <v>45</v>
      </c>
      <c r="M141" s="86"/>
      <c r="N141" s="86"/>
      <c r="O141" s="87" t="s">
        <v>66</v>
      </c>
      <c r="P141" s="86">
        <v>1</v>
      </c>
      <c r="Q141" s="86" t="s">
        <v>983</v>
      </c>
      <c r="R141" s="86">
        <v>8</v>
      </c>
      <c r="S141" s="86" t="s">
        <v>48</v>
      </c>
      <c r="T141" s="86"/>
      <c r="U141" s="86"/>
      <c r="V141" s="87" t="s">
        <v>71</v>
      </c>
      <c r="W141" s="86">
        <v>6</v>
      </c>
      <c r="X141" s="86" t="s">
        <v>1197</v>
      </c>
      <c r="Y141" s="86">
        <v>14</v>
      </c>
      <c r="Z141" s="86" t="s">
        <v>54</v>
      </c>
      <c r="AA141" s="86"/>
      <c r="AB141" s="86"/>
      <c r="AC141" s="87" t="s">
        <v>66</v>
      </c>
      <c r="AD141" s="88">
        <v>11</v>
      </c>
      <c r="AE141" s="86" t="s">
        <v>993</v>
      </c>
      <c r="AF141" s="88">
        <v>1</v>
      </c>
      <c r="AG141" s="89" t="s">
        <v>41</v>
      </c>
      <c r="AH141" s="86"/>
      <c r="AI141" s="86"/>
      <c r="AJ141" s="93" t="s">
        <v>69</v>
      </c>
      <c r="AK141" s="88">
        <v>0</v>
      </c>
      <c r="AL141" s="86" t="s">
        <v>1106</v>
      </c>
      <c r="AM141" s="88">
        <v>1</v>
      </c>
      <c r="AN141" s="89" t="s">
        <v>41</v>
      </c>
      <c r="AO141" s="86"/>
      <c r="AP141" s="88"/>
      <c r="AQ141" s="93" t="s">
        <v>69</v>
      </c>
      <c r="AR141" s="88">
        <v>0</v>
      </c>
      <c r="AS141" s="86" t="s">
        <v>1106</v>
      </c>
      <c r="AT141" s="88">
        <v>2</v>
      </c>
      <c r="AU141" s="86" t="s">
        <v>42</v>
      </c>
      <c r="AV141" s="86"/>
      <c r="AW141" s="88"/>
      <c r="AX141" s="88"/>
    </row>
    <row r="142" spans="1:50" ht="15.75">
      <c r="A142" s="87" t="s">
        <v>63</v>
      </c>
      <c r="B142" s="88">
        <v>39</v>
      </c>
      <c r="C142" s="86" t="s">
        <v>959</v>
      </c>
      <c r="D142" s="88">
        <v>12</v>
      </c>
      <c r="E142" s="86" t="s">
        <v>52</v>
      </c>
      <c r="F142" s="86"/>
      <c r="G142" s="88"/>
      <c r="H142" s="87" t="s">
        <v>66</v>
      </c>
      <c r="I142" s="86">
        <v>0</v>
      </c>
      <c r="J142" s="86" t="s">
        <v>982</v>
      </c>
      <c r="K142" s="86">
        <v>5</v>
      </c>
      <c r="L142" s="86" t="s">
        <v>45</v>
      </c>
      <c r="M142" s="86"/>
      <c r="N142" s="86"/>
      <c r="O142" s="87" t="s">
        <v>66</v>
      </c>
      <c r="P142" s="86">
        <v>0</v>
      </c>
      <c r="Q142" s="86" t="s">
        <v>982</v>
      </c>
      <c r="R142" s="86">
        <v>10</v>
      </c>
      <c r="S142" s="86" t="s">
        <v>50</v>
      </c>
      <c r="T142" s="86"/>
      <c r="U142" s="86"/>
      <c r="V142" s="87" t="s">
        <v>71</v>
      </c>
      <c r="W142" s="86">
        <v>7</v>
      </c>
      <c r="X142" s="86" t="s">
        <v>1198</v>
      </c>
      <c r="Y142" s="86">
        <v>14</v>
      </c>
      <c r="Z142" s="86" t="s">
        <v>54</v>
      </c>
      <c r="AA142" s="86"/>
      <c r="AB142" s="86"/>
      <c r="AC142" s="87" t="s">
        <v>66</v>
      </c>
      <c r="AD142" s="88">
        <v>12</v>
      </c>
      <c r="AE142" s="86" t="s">
        <v>994</v>
      </c>
      <c r="AF142" s="88">
        <v>1</v>
      </c>
      <c r="AG142" s="89" t="s">
        <v>41</v>
      </c>
      <c r="AH142" s="86"/>
      <c r="AI142" s="86"/>
      <c r="AJ142" s="87" t="s">
        <v>69</v>
      </c>
      <c r="AK142" s="88">
        <v>1</v>
      </c>
      <c r="AL142" s="86" t="s">
        <v>1108</v>
      </c>
      <c r="AM142" s="88">
        <v>2</v>
      </c>
      <c r="AN142" s="86" t="s">
        <v>42</v>
      </c>
      <c r="AO142" s="86"/>
      <c r="AP142" s="88"/>
      <c r="AQ142" s="87" t="s">
        <v>69</v>
      </c>
      <c r="AR142" s="88">
        <v>1</v>
      </c>
      <c r="AS142" s="86" t="s">
        <v>1108</v>
      </c>
      <c r="AT142" s="88">
        <v>2</v>
      </c>
      <c r="AU142" s="86" t="s">
        <v>42</v>
      </c>
      <c r="AV142" s="86"/>
      <c r="AW142" s="88"/>
      <c r="AX142" s="88"/>
    </row>
    <row r="143" spans="1:50" ht="15.75">
      <c r="A143" s="87" t="s">
        <v>63</v>
      </c>
      <c r="B143" s="88">
        <v>40</v>
      </c>
      <c r="C143" s="86" t="s">
        <v>961</v>
      </c>
      <c r="D143" s="88">
        <v>13</v>
      </c>
      <c r="E143" s="86" t="s">
        <v>53</v>
      </c>
      <c r="F143" s="86"/>
      <c r="G143" s="88"/>
      <c r="H143" s="87" t="s">
        <v>66</v>
      </c>
      <c r="I143" s="86">
        <v>1</v>
      </c>
      <c r="J143" s="86" t="s">
        <v>983</v>
      </c>
      <c r="K143" s="86">
        <v>6</v>
      </c>
      <c r="L143" s="86" t="s">
        <v>46</v>
      </c>
      <c r="M143" s="86"/>
      <c r="N143" s="86"/>
      <c r="O143" s="87" t="s">
        <v>66</v>
      </c>
      <c r="P143" s="86">
        <v>0</v>
      </c>
      <c r="Q143" s="86" t="s">
        <v>982</v>
      </c>
      <c r="R143" s="86">
        <v>12</v>
      </c>
      <c r="S143" s="86" t="s">
        <v>52</v>
      </c>
      <c r="T143" s="86"/>
      <c r="U143" s="86"/>
      <c r="V143" s="87" t="s">
        <v>71</v>
      </c>
      <c r="W143" s="86">
        <v>8</v>
      </c>
      <c r="X143" s="86" t="s">
        <v>1199</v>
      </c>
      <c r="Y143" s="86">
        <v>15</v>
      </c>
      <c r="Z143" s="86" t="s">
        <v>55</v>
      </c>
      <c r="AA143" s="86"/>
      <c r="AB143" s="86"/>
      <c r="AC143" s="87" t="s">
        <v>66</v>
      </c>
      <c r="AD143" s="88">
        <v>13</v>
      </c>
      <c r="AE143" s="86" t="s">
        <v>995</v>
      </c>
      <c r="AF143" s="88">
        <v>1</v>
      </c>
      <c r="AG143" s="89" t="s">
        <v>41</v>
      </c>
      <c r="AH143" s="86"/>
      <c r="AI143" s="86"/>
      <c r="AJ143" s="87" t="s">
        <v>69</v>
      </c>
      <c r="AK143" s="88">
        <v>2</v>
      </c>
      <c r="AL143" s="86" t="s">
        <v>1110</v>
      </c>
      <c r="AM143" s="88">
        <v>2</v>
      </c>
      <c r="AN143" s="86" t="s">
        <v>42</v>
      </c>
      <c r="AO143" s="86"/>
      <c r="AP143" s="88"/>
      <c r="AQ143" s="87" t="s">
        <v>69</v>
      </c>
      <c r="AR143" s="88">
        <v>2</v>
      </c>
      <c r="AS143" s="86" t="s">
        <v>1110</v>
      </c>
      <c r="AT143" s="88">
        <v>3</v>
      </c>
      <c r="AU143" s="86" t="s">
        <v>43</v>
      </c>
      <c r="AV143" s="86"/>
      <c r="AW143" s="88"/>
      <c r="AX143" s="88"/>
    </row>
    <row r="144" spans="1:50" ht="15.75">
      <c r="A144" s="87" t="s">
        <v>63</v>
      </c>
      <c r="B144" s="88">
        <v>41</v>
      </c>
      <c r="C144" s="86" t="s">
        <v>963</v>
      </c>
      <c r="D144" s="88">
        <v>14</v>
      </c>
      <c r="E144" s="86" t="s">
        <v>54</v>
      </c>
      <c r="F144" s="86"/>
      <c r="G144" s="88"/>
      <c r="H144" s="87" t="s">
        <v>66</v>
      </c>
      <c r="I144" s="86">
        <v>2</v>
      </c>
      <c r="J144" s="86" t="s">
        <v>984</v>
      </c>
      <c r="K144" s="86">
        <v>7</v>
      </c>
      <c r="L144" s="86" t="s">
        <v>47</v>
      </c>
      <c r="M144" s="86"/>
      <c r="N144" s="86"/>
      <c r="O144" s="87" t="s">
        <v>66</v>
      </c>
      <c r="P144" s="86">
        <v>0</v>
      </c>
      <c r="Q144" s="86" t="s">
        <v>982</v>
      </c>
      <c r="R144" s="86">
        <v>13</v>
      </c>
      <c r="S144" s="86" t="s">
        <v>53</v>
      </c>
      <c r="T144" s="86"/>
      <c r="U144" s="86"/>
      <c r="V144" s="87" t="s">
        <v>71</v>
      </c>
      <c r="W144" s="86">
        <v>9</v>
      </c>
      <c r="X144" s="86" t="s">
        <v>1200</v>
      </c>
      <c r="Y144" s="86">
        <v>16</v>
      </c>
      <c r="Z144" s="86" t="s">
        <v>56</v>
      </c>
      <c r="AA144" s="86"/>
      <c r="AB144" s="86"/>
      <c r="AC144" s="87" t="s">
        <v>66</v>
      </c>
      <c r="AD144" s="88">
        <v>14</v>
      </c>
      <c r="AE144" s="86" t="s">
        <v>996</v>
      </c>
      <c r="AF144" s="88">
        <v>1</v>
      </c>
      <c r="AG144" s="89" t="s">
        <v>41</v>
      </c>
      <c r="AH144" s="86"/>
      <c r="AI144" s="86"/>
      <c r="AJ144" s="87" t="s">
        <v>69</v>
      </c>
      <c r="AK144" s="88">
        <v>3</v>
      </c>
      <c r="AL144" s="86" t="s">
        <v>1112</v>
      </c>
      <c r="AM144" s="88">
        <v>3</v>
      </c>
      <c r="AN144" s="86" t="s">
        <v>43</v>
      </c>
      <c r="AO144" s="86"/>
      <c r="AP144" s="88"/>
      <c r="AQ144" s="87" t="s">
        <v>69</v>
      </c>
      <c r="AR144" s="88">
        <v>3</v>
      </c>
      <c r="AS144" s="86" t="s">
        <v>1112</v>
      </c>
      <c r="AT144" s="88">
        <v>5</v>
      </c>
      <c r="AU144" s="86" t="s">
        <v>45</v>
      </c>
      <c r="AV144" s="86"/>
      <c r="AW144" s="88"/>
      <c r="AX144" s="88"/>
    </row>
    <row r="145" spans="1:50" ht="15.75">
      <c r="A145" s="87" t="s">
        <v>63</v>
      </c>
      <c r="B145" s="88">
        <v>42</v>
      </c>
      <c r="C145" s="86" t="s">
        <v>965</v>
      </c>
      <c r="D145" s="88">
        <v>14</v>
      </c>
      <c r="E145" s="86" t="s">
        <v>54</v>
      </c>
      <c r="F145" s="86"/>
      <c r="G145" s="88"/>
      <c r="H145" s="87" t="s">
        <v>66</v>
      </c>
      <c r="I145" s="86">
        <v>3</v>
      </c>
      <c r="J145" s="86" t="s">
        <v>985</v>
      </c>
      <c r="K145" s="86">
        <v>7</v>
      </c>
      <c r="L145" s="86" t="s">
        <v>47</v>
      </c>
      <c r="M145" s="86"/>
      <c r="N145" s="86"/>
      <c r="O145" s="87" t="s">
        <v>66</v>
      </c>
      <c r="P145" s="86">
        <v>0</v>
      </c>
      <c r="Q145" s="86" t="s">
        <v>982</v>
      </c>
      <c r="R145" s="86">
        <v>14</v>
      </c>
      <c r="S145" s="86" t="s">
        <v>54</v>
      </c>
      <c r="T145" s="86"/>
      <c r="U145" s="86"/>
      <c r="V145" s="87" t="s">
        <v>71</v>
      </c>
      <c r="W145" s="86">
        <v>10</v>
      </c>
      <c r="X145" s="86" t="s">
        <v>1201</v>
      </c>
      <c r="Y145" s="86">
        <v>17</v>
      </c>
      <c r="Z145" s="86" t="s">
        <v>57</v>
      </c>
      <c r="AA145" s="86"/>
      <c r="AB145" s="86"/>
      <c r="AC145" s="87" t="s">
        <v>66</v>
      </c>
      <c r="AD145" s="88">
        <v>15</v>
      </c>
      <c r="AE145" s="86" t="s">
        <v>997</v>
      </c>
      <c r="AF145" s="88">
        <v>1</v>
      </c>
      <c r="AG145" s="89" t="s">
        <v>41</v>
      </c>
      <c r="AH145" s="86"/>
      <c r="AI145" s="86"/>
      <c r="AJ145" s="87" t="s">
        <v>69</v>
      </c>
      <c r="AK145" s="88">
        <v>4</v>
      </c>
      <c r="AL145" s="86" t="s">
        <v>1114</v>
      </c>
      <c r="AM145" s="88">
        <v>5</v>
      </c>
      <c r="AN145" s="86" t="s">
        <v>45</v>
      </c>
      <c r="AO145" s="86"/>
      <c r="AP145" s="88"/>
      <c r="AQ145" s="87" t="s">
        <v>69</v>
      </c>
      <c r="AR145" s="88">
        <v>4</v>
      </c>
      <c r="AS145" s="86" t="s">
        <v>1114</v>
      </c>
      <c r="AT145" s="88">
        <v>6</v>
      </c>
      <c r="AU145" s="86" t="s">
        <v>46</v>
      </c>
      <c r="AV145" s="86"/>
      <c r="AW145" s="88"/>
      <c r="AX145" s="88"/>
    </row>
    <row r="146" spans="1:50" ht="15.75">
      <c r="A146" s="87" t="s">
        <v>63</v>
      </c>
      <c r="B146" s="88">
        <v>43</v>
      </c>
      <c r="C146" s="86" t="s">
        <v>967</v>
      </c>
      <c r="D146" s="88">
        <v>15</v>
      </c>
      <c r="E146" s="86" t="s">
        <v>55</v>
      </c>
      <c r="F146" s="86"/>
      <c r="G146" s="88"/>
      <c r="H146" s="87" t="s">
        <v>66</v>
      </c>
      <c r="I146" s="86">
        <v>4</v>
      </c>
      <c r="J146" s="86" t="s">
        <v>986</v>
      </c>
      <c r="K146" s="86">
        <v>8</v>
      </c>
      <c r="L146" s="86" t="s">
        <v>48</v>
      </c>
      <c r="M146" s="86"/>
      <c r="N146" s="86"/>
      <c r="O146" s="87" t="s">
        <v>66</v>
      </c>
      <c r="P146" s="86">
        <v>0</v>
      </c>
      <c r="Q146" s="86" t="s">
        <v>982</v>
      </c>
      <c r="R146" s="86">
        <v>15</v>
      </c>
      <c r="S146" s="86" t="s">
        <v>55</v>
      </c>
      <c r="T146" s="86"/>
      <c r="U146" s="86"/>
      <c r="V146" s="87" t="s">
        <v>71</v>
      </c>
      <c r="W146" s="86">
        <v>11</v>
      </c>
      <c r="X146" s="86" t="s">
        <v>1202</v>
      </c>
      <c r="Y146" s="86">
        <v>18</v>
      </c>
      <c r="Z146" s="86" t="s">
        <v>58</v>
      </c>
      <c r="AA146" s="86"/>
      <c r="AB146" s="86"/>
      <c r="AC146" s="87" t="s">
        <v>66</v>
      </c>
      <c r="AD146" s="88">
        <v>16</v>
      </c>
      <c r="AE146" s="86" t="s">
        <v>998</v>
      </c>
      <c r="AF146" s="88">
        <v>1</v>
      </c>
      <c r="AG146" s="89" t="s">
        <v>41</v>
      </c>
      <c r="AH146" s="86"/>
      <c r="AI146" s="86"/>
      <c r="AJ146" s="87" t="s">
        <v>69</v>
      </c>
      <c r="AK146" s="88">
        <v>5</v>
      </c>
      <c r="AL146" s="86" t="s">
        <v>1116</v>
      </c>
      <c r="AM146" s="88">
        <v>5</v>
      </c>
      <c r="AN146" s="86" t="s">
        <v>45</v>
      </c>
      <c r="AO146" s="86"/>
      <c r="AP146" s="88"/>
      <c r="AQ146" s="87" t="s">
        <v>69</v>
      </c>
      <c r="AR146" s="88">
        <v>5</v>
      </c>
      <c r="AS146" s="86" t="s">
        <v>1116</v>
      </c>
      <c r="AT146" s="88">
        <v>8</v>
      </c>
      <c r="AU146" s="86" t="s">
        <v>48</v>
      </c>
      <c r="AV146" s="86"/>
      <c r="AW146" s="88"/>
      <c r="AX146" s="88"/>
    </row>
    <row r="147" spans="1:50" ht="15.75">
      <c r="A147" s="87" t="s">
        <v>63</v>
      </c>
      <c r="B147" s="88">
        <v>44</v>
      </c>
      <c r="C147" s="86" t="s">
        <v>969</v>
      </c>
      <c r="D147" s="88">
        <v>16</v>
      </c>
      <c r="E147" s="86" t="s">
        <v>56</v>
      </c>
      <c r="F147" s="86"/>
      <c r="G147" s="88"/>
      <c r="H147" s="87" t="s">
        <v>66</v>
      </c>
      <c r="I147" s="86">
        <v>5</v>
      </c>
      <c r="J147" s="86" t="s">
        <v>987</v>
      </c>
      <c r="K147" s="86">
        <v>10</v>
      </c>
      <c r="L147" s="86" t="s">
        <v>50</v>
      </c>
      <c r="M147" s="86"/>
      <c r="N147" s="86"/>
      <c r="O147" s="87" t="s">
        <v>66</v>
      </c>
      <c r="P147" s="86">
        <v>0</v>
      </c>
      <c r="Q147" s="86" t="s">
        <v>982</v>
      </c>
      <c r="R147" s="86">
        <v>16</v>
      </c>
      <c r="S147" s="86" t="s">
        <v>56</v>
      </c>
      <c r="T147" s="86"/>
      <c r="U147" s="86"/>
      <c r="V147" s="87" t="s">
        <v>71</v>
      </c>
      <c r="W147" s="88">
        <v>12</v>
      </c>
      <c r="X147" s="86" t="s">
        <v>1203</v>
      </c>
      <c r="Y147" s="88">
        <v>19</v>
      </c>
      <c r="Z147" s="86" t="s">
        <v>59</v>
      </c>
      <c r="AA147" s="86"/>
      <c r="AB147" s="88"/>
      <c r="AC147" s="87" t="s">
        <v>66</v>
      </c>
      <c r="AD147" s="88">
        <v>17</v>
      </c>
      <c r="AE147" s="86" t="s">
        <v>999</v>
      </c>
      <c r="AF147" s="88">
        <v>2</v>
      </c>
      <c r="AG147" s="86" t="s">
        <v>42</v>
      </c>
      <c r="AH147" s="86"/>
      <c r="AI147" s="86"/>
      <c r="AJ147" s="87" t="s">
        <v>69</v>
      </c>
      <c r="AK147" s="88">
        <v>6</v>
      </c>
      <c r="AL147" s="86" t="s">
        <v>1117</v>
      </c>
      <c r="AM147" s="88">
        <v>7</v>
      </c>
      <c r="AN147" s="86" t="s">
        <v>47</v>
      </c>
      <c r="AO147" s="86"/>
      <c r="AP147" s="88"/>
      <c r="AQ147" s="87" t="s">
        <v>69</v>
      </c>
      <c r="AR147" s="88">
        <v>6</v>
      </c>
      <c r="AS147" s="86" t="s">
        <v>1117</v>
      </c>
      <c r="AT147" s="88">
        <v>10</v>
      </c>
      <c r="AU147" s="86" t="s">
        <v>50</v>
      </c>
      <c r="AV147" s="86"/>
      <c r="AW147" s="88"/>
      <c r="AX147" s="88"/>
    </row>
    <row r="148" spans="1:50" ht="15.75">
      <c r="A148" s="87" t="s">
        <v>63</v>
      </c>
      <c r="B148" s="88">
        <v>45</v>
      </c>
      <c r="C148" s="86" t="s">
        <v>971</v>
      </c>
      <c r="D148" s="86">
        <v>17</v>
      </c>
      <c r="E148" s="86" t="s">
        <v>57</v>
      </c>
      <c r="F148" s="86"/>
      <c r="G148" s="88"/>
      <c r="H148" s="87" t="s">
        <v>66</v>
      </c>
      <c r="I148" s="86">
        <v>6</v>
      </c>
      <c r="J148" s="86" t="s">
        <v>988</v>
      </c>
      <c r="K148" s="86">
        <v>13</v>
      </c>
      <c r="L148" s="86" t="s">
        <v>53</v>
      </c>
      <c r="M148" s="86"/>
      <c r="N148" s="86"/>
      <c r="O148" s="87" t="s">
        <v>66</v>
      </c>
      <c r="P148" s="86">
        <v>0</v>
      </c>
      <c r="Q148" s="86" t="s">
        <v>982</v>
      </c>
      <c r="R148" s="86">
        <v>17</v>
      </c>
      <c r="S148" s="86" t="s">
        <v>57</v>
      </c>
      <c r="T148" s="86"/>
      <c r="U148" s="86"/>
      <c r="V148" s="93" t="s">
        <v>72</v>
      </c>
      <c r="W148" s="86">
        <v>0</v>
      </c>
      <c r="X148" s="86" t="s">
        <v>1222</v>
      </c>
      <c r="Y148" s="86">
        <v>7</v>
      </c>
      <c r="Z148" s="86" t="s">
        <v>47</v>
      </c>
      <c r="AA148" s="86"/>
      <c r="AB148" s="86"/>
      <c r="AC148" s="87" t="s">
        <v>66</v>
      </c>
      <c r="AD148" s="88">
        <v>18</v>
      </c>
      <c r="AE148" s="86" t="s">
        <v>1000</v>
      </c>
      <c r="AF148" s="88">
        <v>2</v>
      </c>
      <c r="AG148" s="86" t="s">
        <v>42</v>
      </c>
      <c r="AH148" s="86"/>
      <c r="AI148" s="86"/>
      <c r="AJ148" s="87" t="s">
        <v>69</v>
      </c>
      <c r="AK148" s="88">
        <v>7</v>
      </c>
      <c r="AL148" s="86" t="s">
        <v>1118</v>
      </c>
      <c r="AM148" s="88">
        <v>10</v>
      </c>
      <c r="AN148" s="86" t="s">
        <v>50</v>
      </c>
      <c r="AO148" s="86"/>
      <c r="AP148" s="88"/>
      <c r="AQ148" s="87" t="s">
        <v>69</v>
      </c>
      <c r="AR148" s="88">
        <v>7</v>
      </c>
      <c r="AS148" s="86" t="s">
        <v>1118</v>
      </c>
      <c r="AT148" s="88">
        <v>12</v>
      </c>
      <c r="AU148" s="86" t="s">
        <v>52</v>
      </c>
      <c r="AV148" s="86"/>
      <c r="AW148" s="88"/>
      <c r="AX148" s="88"/>
    </row>
    <row r="149" spans="1:50" ht="15.75">
      <c r="A149" s="87" t="s">
        <v>63</v>
      </c>
      <c r="B149" s="86">
        <v>46</v>
      </c>
      <c r="C149" s="86" t="s">
        <v>973</v>
      </c>
      <c r="D149" s="88">
        <v>17</v>
      </c>
      <c r="E149" s="86" t="s">
        <v>57</v>
      </c>
      <c r="F149" s="86"/>
      <c r="G149" s="88"/>
      <c r="H149" s="87" t="s">
        <v>66</v>
      </c>
      <c r="I149" s="86">
        <v>7</v>
      </c>
      <c r="J149" s="86" t="s">
        <v>989</v>
      </c>
      <c r="K149" s="86">
        <v>14</v>
      </c>
      <c r="L149" s="86" t="s">
        <v>54</v>
      </c>
      <c r="M149" s="86"/>
      <c r="N149" s="86"/>
      <c r="O149" s="87" t="s">
        <v>66</v>
      </c>
      <c r="P149" s="86">
        <v>0</v>
      </c>
      <c r="Q149" s="86" t="s">
        <v>982</v>
      </c>
      <c r="R149" s="86">
        <v>17</v>
      </c>
      <c r="S149" s="86" t="s">
        <v>57</v>
      </c>
      <c r="T149" s="86"/>
      <c r="U149" s="86"/>
      <c r="V149" s="87" t="s">
        <v>72</v>
      </c>
      <c r="W149" s="86">
        <v>1</v>
      </c>
      <c r="X149" s="86" t="s">
        <v>1223</v>
      </c>
      <c r="Y149" s="86">
        <v>10</v>
      </c>
      <c r="Z149" s="86" t="s">
        <v>50</v>
      </c>
      <c r="AA149" s="86"/>
      <c r="AB149" s="86"/>
      <c r="AC149" s="87" t="s">
        <v>66</v>
      </c>
      <c r="AD149" s="88">
        <v>19</v>
      </c>
      <c r="AE149" s="86" t="s">
        <v>1001</v>
      </c>
      <c r="AF149" s="88">
        <v>3</v>
      </c>
      <c r="AG149" s="86" t="s">
        <v>43</v>
      </c>
      <c r="AH149" s="86"/>
      <c r="AI149" s="86"/>
      <c r="AJ149" s="87" t="s">
        <v>69</v>
      </c>
      <c r="AK149" s="88">
        <v>8</v>
      </c>
      <c r="AL149" s="86" t="s">
        <v>1119</v>
      </c>
      <c r="AM149" s="88">
        <v>12</v>
      </c>
      <c r="AN149" s="86" t="s">
        <v>52</v>
      </c>
      <c r="AO149" s="86"/>
      <c r="AP149" s="88"/>
      <c r="AQ149" s="87" t="s">
        <v>69</v>
      </c>
      <c r="AR149" s="88">
        <v>8</v>
      </c>
      <c r="AS149" s="86" t="s">
        <v>1119</v>
      </c>
      <c r="AT149" s="88">
        <v>13</v>
      </c>
      <c r="AU149" s="86" t="s">
        <v>53</v>
      </c>
      <c r="AV149" s="86"/>
      <c r="AW149" s="88"/>
      <c r="AX149" s="88"/>
    </row>
    <row r="150" spans="1:50" ht="15.75">
      <c r="A150" s="87" t="s">
        <v>63</v>
      </c>
      <c r="B150" s="86">
        <v>47</v>
      </c>
      <c r="C150" s="86" t="s">
        <v>975</v>
      </c>
      <c r="D150" s="86">
        <v>18</v>
      </c>
      <c r="E150" s="86" t="s">
        <v>58</v>
      </c>
      <c r="F150" s="86"/>
      <c r="G150" s="88"/>
      <c r="H150" s="87" t="s">
        <v>66</v>
      </c>
      <c r="I150" s="86">
        <v>8</v>
      </c>
      <c r="J150" s="86" t="s">
        <v>990</v>
      </c>
      <c r="K150" s="86">
        <v>16</v>
      </c>
      <c r="L150" s="86" t="s">
        <v>56</v>
      </c>
      <c r="M150" s="86"/>
      <c r="N150" s="86"/>
      <c r="O150" s="87" t="s">
        <v>66</v>
      </c>
      <c r="P150" s="86">
        <v>0</v>
      </c>
      <c r="Q150" s="86" t="s">
        <v>982</v>
      </c>
      <c r="R150" s="86">
        <v>19</v>
      </c>
      <c r="S150" s="86" t="s">
        <v>59</v>
      </c>
      <c r="T150" s="86"/>
      <c r="U150" s="86"/>
      <c r="V150" s="87" t="s">
        <v>72</v>
      </c>
      <c r="W150" s="86">
        <v>2</v>
      </c>
      <c r="X150" s="86" t="s">
        <v>1224</v>
      </c>
      <c r="Y150" s="86">
        <v>12</v>
      </c>
      <c r="Z150" s="89" t="s">
        <v>52</v>
      </c>
      <c r="AA150" s="86"/>
      <c r="AB150" s="86"/>
      <c r="AC150" s="87" t="s">
        <v>66</v>
      </c>
      <c r="AD150" s="88">
        <v>20</v>
      </c>
      <c r="AE150" s="86" t="s">
        <v>1002</v>
      </c>
      <c r="AF150" s="88">
        <v>4</v>
      </c>
      <c r="AG150" s="86" t="s">
        <v>44</v>
      </c>
      <c r="AH150" s="86"/>
      <c r="AI150" s="86"/>
      <c r="AJ150" s="87" t="s">
        <v>69</v>
      </c>
      <c r="AK150" s="88">
        <v>9</v>
      </c>
      <c r="AL150" s="86" t="s">
        <v>1120</v>
      </c>
      <c r="AM150" s="88">
        <v>13</v>
      </c>
      <c r="AN150" s="86" t="s">
        <v>53</v>
      </c>
      <c r="AO150" s="86"/>
      <c r="AP150" s="88"/>
      <c r="AQ150" s="87" t="s">
        <v>69</v>
      </c>
      <c r="AR150" s="88">
        <v>9</v>
      </c>
      <c r="AS150" s="86" t="s">
        <v>1120</v>
      </c>
      <c r="AT150" s="88">
        <v>15</v>
      </c>
      <c r="AU150" s="86" t="s">
        <v>55</v>
      </c>
      <c r="AV150" s="86"/>
      <c r="AW150" s="88"/>
      <c r="AX150" s="88"/>
    </row>
    <row r="151" spans="1:50" ht="15.75">
      <c r="A151" s="87" t="s">
        <v>63</v>
      </c>
      <c r="B151" s="86">
        <v>48</v>
      </c>
      <c r="C151" s="86" t="s">
        <v>977</v>
      </c>
      <c r="D151" s="88">
        <v>19</v>
      </c>
      <c r="E151" s="86" t="s">
        <v>59</v>
      </c>
      <c r="F151" s="86"/>
      <c r="G151" s="88"/>
      <c r="H151" s="87" t="s">
        <v>66</v>
      </c>
      <c r="I151" s="86">
        <v>9</v>
      </c>
      <c r="J151" s="86" t="s">
        <v>991</v>
      </c>
      <c r="K151" s="86">
        <v>17</v>
      </c>
      <c r="L151" s="86" t="s">
        <v>57</v>
      </c>
      <c r="M151" s="86"/>
      <c r="N151" s="86"/>
      <c r="O151" s="87" t="s">
        <v>66</v>
      </c>
      <c r="P151" s="86">
        <v>0</v>
      </c>
      <c r="Q151" s="86" t="s">
        <v>982</v>
      </c>
      <c r="R151" s="86">
        <v>19</v>
      </c>
      <c r="S151" s="86" t="s">
        <v>59</v>
      </c>
      <c r="T151" s="86"/>
      <c r="U151" s="86"/>
      <c r="V151" s="87" t="s">
        <v>72</v>
      </c>
      <c r="W151" s="86">
        <v>3</v>
      </c>
      <c r="X151" s="86" t="s">
        <v>1225</v>
      </c>
      <c r="Y151" s="86">
        <v>12</v>
      </c>
      <c r="Z151" s="89" t="s">
        <v>52</v>
      </c>
      <c r="AA151" s="86"/>
      <c r="AB151" s="86"/>
      <c r="AC151" s="87" t="s">
        <v>66</v>
      </c>
      <c r="AD151" s="88">
        <v>21</v>
      </c>
      <c r="AE151" s="86" t="s">
        <v>1003</v>
      </c>
      <c r="AF151" s="88">
        <v>7</v>
      </c>
      <c r="AG151" s="86" t="s">
        <v>47</v>
      </c>
      <c r="AH151" s="86"/>
      <c r="AI151" s="86"/>
      <c r="AJ151" s="87" t="s">
        <v>69</v>
      </c>
      <c r="AK151" s="88">
        <v>10</v>
      </c>
      <c r="AL151" s="86" t="s">
        <v>1121</v>
      </c>
      <c r="AM151" s="88">
        <v>15</v>
      </c>
      <c r="AN151" s="86" t="s">
        <v>55</v>
      </c>
      <c r="AO151" s="86"/>
      <c r="AP151" s="88"/>
      <c r="AQ151" s="87" t="s">
        <v>69</v>
      </c>
      <c r="AR151" s="88">
        <v>10</v>
      </c>
      <c r="AS151" s="86" t="s">
        <v>1121</v>
      </c>
      <c r="AT151" s="88">
        <v>16</v>
      </c>
      <c r="AU151" s="86" t="s">
        <v>56</v>
      </c>
      <c r="AV151" s="86"/>
      <c r="AW151" s="88"/>
      <c r="AX151" s="88"/>
    </row>
    <row r="152" spans="1:50" ht="15.75">
      <c r="A152" s="93" t="s">
        <v>64</v>
      </c>
      <c r="B152" s="88">
        <v>0</v>
      </c>
      <c r="C152" s="86" t="s">
        <v>895</v>
      </c>
      <c r="D152" s="88">
        <v>1</v>
      </c>
      <c r="E152" s="89" t="s">
        <v>41</v>
      </c>
      <c r="F152" s="86"/>
      <c r="G152" s="88"/>
      <c r="H152" s="97" t="s">
        <v>66</v>
      </c>
      <c r="I152" s="86">
        <v>10</v>
      </c>
      <c r="J152" s="86" t="s">
        <v>992</v>
      </c>
      <c r="K152" s="86">
        <v>18</v>
      </c>
      <c r="L152" s="86" t="s">
        <v>58</v>
      </c>
      <c r="M152" s="86"/>
      <c r="N152" s="86"/>
      <c r="O152" s="97" t="s">
        <v>66</v>
      </c>
      <c r="P152" s="86">
        <v>0</v>
      </c>
      <c r="Q152" s="86" t="s">
        <v>982</v>
      </c>
      <c r="R152" s="86">
        <v>19</v>
      </c>
      <c r="S152" s="86" t="s">
        <v>59</v>
      </c>
      <c r="T152" s="86"/>
      <c r="U152" s="86"/>
      <c r="V152" s="87" t="s">
        <v>72</v>
      </c>
      <c r="W152" s="86">
        <v>4</v>
      </c>
      <c r="X152" s="86" t="s">
        <v>1226</v>
      </c>
      <c r="Y152" s="86">
        <v>13</v>
      </c>
      <c r="Z152" s="86" t="s">
        <v>53</v>
      </c>
      <c r="AA152" s="86"/>
      <c r="AB152" s="86"/>
      <c r="AC152" s="87" t="s">
        <v>66</v>
      </c>
      <c r="AD152" s="88">
        <v>22</v>
      </c>
      <c r="AE152" s="86" t="s">
        <v>1004</v>
      </c>
      <c r="AF152" s="88">
        <v>9</v>
      </c>
      <c r="AG152" s="86" t="s">
        <v>49</v>
      </c>
      <c r="AH152" s="86"/>
      <c r="AI152" s="86"/>
      <c r="AJ152" s="87" t="s">
        <v>69</v>
      </c>
      <c r="AK152" s="88">
        <v>11</v>
      </c>
      <c r="AL152" s="86" t="s">
        <v>1122</v>
      </c>
      <c r="AM152" s="88">
        <v>16</v>
      </c>
      <c r="AN152" s="86" t="s">
        <v>56</v>
      </c>
      <c r="AO152" s="86"/>
      <c r="AP152" s="88"/>
      <c r="AQ152" s="87" t="s">
        <v>69</v>
      </c>
      <c r="AR152" s="88">
        <v>11</v>
      </c>
      <c r="AS152" s="86" t="s">
        <v>1122</v>
      </c>
      <c r="AT152" s="88">
        <v>17</v>
      </c>
      <c r="AU152" s="86" t="s">
        <v>57</v>
      </c>
      <c r="AV152" s="86"/>
      <c r="AW152" s="88"/>
      <c r="AX152" s="88"/>
    </row>
    <row r="153" spans="1:50" ht="15.75">
      <c r="A153" s="87" t="s">
        <v>64</v>
      </c>
      <c r="B153" s="88">
        <v>1</v>
      </c>
      <c r="C153" s="86" t="s">
        <v>897</v>
      </c>
      <c r="D153" s="88">
        <v>1</v>
      </c>
      <c r="E153" s="89" t="s">
        <v>41</v>
      </c>
      <c r="F153" s="86"/>
      <c r="G153" s="88"/>
      <c r="H153" s="87" t="s">
        <v>66</v>
      </c>
      <c r="I153" s="86">
        <v>11</v>
      </c>
      <c r="J153" s="86" t="s">
        <v>993</v>
      </c>
      <c r="K153" s="86">
        <v>19</v>
      </c>
      <c r="L153" s="86" t="s">
        <v>59</v>
      </c>
      <c r="M153" s="86"/>
      <c r="N153" s="86"/>
      <c r="O153" s="87" t="s">
        <v>66</v>
      </c>
      <c r="P153" s="86">
        <v>0</v>
      </c>
      <c r="Q153" s="86" t="s">
        <v>982</v>
      </c>
      <c r="R153" s="86">
        <v>19</v>
      </c>
      <c r="S153" s="86" t="s">
        <v>59</v>
      </c>
      <c r="T153" s="86"/>
      <c r="U153" s="86"/>
      <c r="V153" s="87" t="s">
        <v>72</v>
      </c>
      <c r="W153" s="86">
        <v>5</v>
      </c>
      <c r="X153" s="86" t="s">
        <v>1227</v>
      </c>
      <c r="Y153" s="86">
        <v>13</v>
      </c>
      <c r="Z153" s="86" t="s">
        <v>53</v>
      </c>
      <c r="AA153" s="86"/>
      <c r="AB153" s="86"/>
      <c r="AC153" s="87" t="s">
        <v>66</v>
      </c>
      <c r="AD153" s="88">
        <v>23</v>
      </c>
      <c r="AE153" s="86" t="s">
        <v>1005</v>
      </c>
      <c r="AF153" s="88">
        <v>11</v>
      </c>
      <c r="AG153" s="86" t="s">
        <v>51</v>
      </c>
      <c r="AH153" s="86"/>
      <c r="AI153" s="86"/>
      <c r="AJ153" s="87" t="s">
        <v>69</v>
      </c>
      <c r="AK153" s="88">
        <v>12</v>
      </c>
      <c r="AL153" s="86" t="s">
        <v>1123</v>
      </c>
      <c r="AM153" s="88">
        <v>17</v>
      </c>
      <c r="AN153" s="86" t="s">
        <v>57</v>
      </c>
      <c r="AO153" s="86"/>
      <c r="AP153" s="88"/>
      <c r="AQ153" s="87" t="s">
        <v>69</v>
      </c>
      <c r="AR153" s="88">
        <v>12</v>
      </c>
      <c r="AS153" s="86" t="s">
        <v>1123</v>
      </c>
      <c r="AT153" s="88">
        <v>18</v>
      </c>
      <c r="AU153" s="86" t="s">
        <v>58</v>
      </c>
      <c r="AV153" s="86"/>
      <c r="AW153" s="88"/>
      <c r="AX153" s="88"/>
    </row>
    <row r="154" spans="1:50" ht="15.75">
      <c r="A154" s="87" t="s">
        <v>64</v>
      </c>
      <c r="B154" s="88">
        <v>2</v>
      </c>
      <c r="C154" s="86" t="s">
        <v>899</v>
      </c>
      <c r="D154" s="88">
        <v>1</v>
      </c>
      <c r="E154" s="89" t="s">
        <v>41</v>
      </c>
      <c r="F154" s="86"/>
      <c r="G154" s="88"/>
      <c r="H154" s="87" t="s">
        <v>66</v>
      </c>
      <c r="I154" s="88">
        <v>12</v>
      </c>
      <c r="J154" s="86" t="s">
        <v>994</v>
      </c>
      <c r="K154" s="88">
        <v>19</v>
      </c>
      <c r="L154" s="86" t="s">
        <v>59</v>
      </c>
      <c r="M154" s="86"/>
      <c r="N154" s="88"/>
      <c r="O154" s="87" t="s">
        <v>66</v>
      </c>
      <c r="P154" s="86">
        <v>0</v>
      </c>
      <c r="Q154" s="86" t="s">
        <v>982</v>
      </c>
      <c r="R154" s="86">
        <v>19</v>
      </c>
      <c r="S154" s="86" t="s">
        <v>59</v>
      </c>
      <c r="T154" s="86"/>
      <c r="U154" s="86"/>
      <c r="V154" s="87" t="s">
        <v>72</v>
      </c>
      <c r="W154" s="86">
        <v>6</v>
      </c>
      <c r="X154" s="86" t="s">
        <v>1228</v>
      </c>
      <c r="Y154" s="86">
        <v>14</v>
      </c>
      <c r="Z154" s="86" t="s">
        <v>54</v>
      </c>
      <c r="AA154" s="86"/>
      <c r="AB154" s="86"/>
      <c r="AC154" s="87" t="s">
        <v>66</v>
      </c>
      <c r="AD154" s="88">
        <v>24</v>
      </c>
      <c r="AE154" s="86" t="s">
        <v>1006</v>
      </c>
      <c r="AF154" s="88">
        <v>12</v>
      </c>
      <c r="AG154" s="86" t="s">
        <v>52</v>
      </c>
      <c r="AH154" s="86"/>
      <c r="AI154" s="86"/>
      <c r="AJ154" s="87" t="s">
        <v>69</v>
      </c>
      <c r="AK154" s="88">
        <v>13</v>
      </c>
      <c r="AL154" s="86" t="s">
        <v>1124</v>
      </c>
      <c r="AM154" s="88">
        <v>17</v>
      </c>
      <c r="AN154" s="86" t="s">
        <v>57</v>
      </c>
      <c r="AO154" s="86"/>
      <c r="AP154" s="88"/>
      <c r="AQ154" s="87" t="s">
        <v>69</v>
      </c>
      <c r="AR154" s="88">
        <v>13</v>
      </c>
      <c r="AS154" s="86" t="s">
        <v>1124</v>
      </c>
      <c r="AT154" s="88">
        <v>19</v>
      </c>
      <c r="AU154" s="86" t="s">
        <v>1420</v>
      </c>
      <c r="AV154" s="86"/>
      <c r="AW154" s="88"/>
      <c r="AX154" s="88"/>
    </row>
    <row r="155" spans="1:50" ht="15.75">
      <c r="A155" s="87" t="s">
        <v>64</v>
      </c>
      <c r="B155" s="88">
        <v>3</v>
      </c>
      <c r="C155" s="86" t="s">
        <v>901</v>
      </c>
      <c r="D155" s="88">
        <v>1</v>
      </c>
      <c r="E155" s="89" t="s">
        <v>41</v>
      </c>
      <c r="F155" s="86"/>
      <c r="G155" s="88"/>
      <c r="H155" s="93" t="s">
        <v>67</v>
      </c>
      <c r="I155" s="86">
        <v>0</v>
      </c>
      <c r="J155" s="86" t="s">
        <v>1015</v>
      </c>
      <c r="K155" s="86">
        <v>1</v>
      </c>
      <c r="L155" s="89" t="s">
        <v>41</v>
      </c>
      <c r="M155" s="86"/>
      <c r="N155" s="86"/>
      <c r="O155" s="93" t="s">
        <v>67</v>
      </c>
      <c r="P155" s="86">
        <v>12</v>
      </c>
      <c r="Q155" s="86" t="s">
        <v>1039</v>
      </c>
      <c r="R155" s="86">
        <v>1</v>
      </c>
      <c r="S155" s="89" t="s">
        <v>41</v>
      </c>
      <c r="T155" s="86"/>
      <c r="U155" s="86"/>
      <c r="V155" s="87" t="s">
        <v>72</v>
      </c>
      <c r="W155" s="86">
        <v>7</v>
      </c>
      <c r="X155" s="86" t="s">
        <v>1229</v>
      </c>
      <c r="Y155" s="86">
        <v>15</v>
      </c>
      <c r="Z155" s="86" t="s">
        <v>55</v>
      </c>
      <c r="AA155" s="86"/>
      <c r="AB155" s="86"/>
      <c r="AC155" s="93" t="s">
        <v>67</v>
      </c>
      <c r="AD155" s="88">
        <v>0</v>
      </c>
      <c r="AE155" s="86" t="s">
        <v>1015</v>
      </c>
      <c r="AF155" s="88">
        <v>1</v>
      </c>
      <c r="AG155" s="89" t="s">
        <v>41</v>
      </c>
      <c r="AH155" s="86"/>
      <c r="AI155" s="88"/>
      <c r="AJ155" s="87" t="s">
        <v>69</v>
      </c>
      <c r="AK155" s="88">
        <v>14</v>
      </c>
      <c r="AL155" s="86" t="s">
        <v>1125</v>
      </c>
      <c r="AM155" s="88">
        <v>18</v>
      </c>
      <c r="AN155" s="86" t="s">
        <v>58</v>
      </c>
      <c r="AO155" s="86"/>
      <c r="AP155" s="88"/>
      <c r="AQ155" s="87" t="s">
        <v>69</v>
      </c>
      <c r="AR155" s="88">
        <v>14</v>
      </c>
      <c r="AS155" s="86" t="s">
        <v>1125</v>
      </c>
      <c r="AT155" s="88">
        <v>19</v>
      </c>
      <c r="AU155" s="86" t="s">
        <v>1420</v>
      </c>
      <c r="AV155" s="86"/>
      <c r="AW155" s="88"/>
      <c r="AX155" s="88"/>
    </row>
    <row r="156" spans="1:50" ht="15.75">
      <c r="A156" s="87" t="s">
        <v>64</v>
      </c>
      <c r="B156" s="88">
        <v>4</v>
      </c>
      <c r="C156" s="86" t="s">
        <v>903</v>
      </c>
      <c r="D156" s="88">
        <v>1</v>
      </c>
      <c r="E156" s="89" t="s">
        <v>41</v>
      </c>
      <c r="F156" s="86"/>
      <c r="G156" s="88"/>
      <c r="H156" s="87" t="s">
        <v>67</v>
      </c>
      <c r="I156" s="86">
        <v>0</v>
      </c>
      <c r="J156" s="86" t="s">
        <v>1015</v>
      </c>
      <c r="K156" s="86">
        <v>1</v>
      </c>
      <c r="L156" s="89" t="s">
        <v>41</v>
      </c>
      <c r="M156" s="86"/>
      <c r="N156" s="86"/>
      <c r="O156" s="87" t="s">
        <v>67</v>
      </c>
      <c r="P156" s="86">
        <v>11</v>
      </c>
      <c r="Q156" s="86" t="s">
        <v>1037</v>
      </c>
      <c r="R156" s="86">
        <v>1</v>
      </c>
      <c r="S156" s="89" t="s">
        <v>41</v>
      </c>
      <c r="T156" s="86"/>
      <c r="U156" s="86"/>
      <c r="V156" s="87" t="s">
        <v>72</v>
      </c>
      <c r="W156" s="86">
        <v>8</v>
      </c>
      <c r="X156" s="86" t="s">
        <v>1230</v>
      </c>
      <c r="Y156" s="86">
        <v>15</v>
      </c>
      <c r="Z156" s="86" t="s">
        <v>55</v>
      </c>
      <c r="AA156" s="86"/>
      <c r="AB156" s="86"/>
      <c r="AC156" s="87" t="s">
        <v>67</v>
      </c>
      <c r="AD156" s="88">
        <v>1</v>
      </c>
      <c r="AE156" s="86" t="s">
        <v>1017</v>
      </c>
      <c r="AF156" s="88">
        <v>1</v>
      </c>
      <c r="AG156" s="89" t="s">
        <v>41</v>
      </c>
      <c r="AH156" s="86"/>
      <c r="AI156" s="88"/>
      <c r="AJ156" s="87" t="s">
        <v>69</v>
      </c>
      <c r="AK156" s="88">
        <v>15</v>
      </c>
      <c r="AL156" s="86" t="s">
        <v>1126</v>
      </c>
      <c r="AM156" s="88">
        <v>19</v>
      </c>
      <c r="AN156" s="86" t="s">
        <v>1420</v>
      </c>
      <c r="AO156" s="86"/>
      <c r="AP156" s="88"/>
      <c r="AQ156" s="87" t="s">
        <v>69</v>
      </c>
      <c r="AR156" s="88">
        <v>15</v>
      </c>
      <c r="AS156" s="86" t="s">
        <v>1126</v>
      </c>
      <c r="AT156" s="88">
        <v>19</v>
      </c>
      <c r="AU156" s="86" t="s">
        <v>1420</v>
      </c>
      <c r="AV156" s="86"/>
      <c r="AW156" s="88"/>
      <c r="AX156" s="88"/>
    </row>
    <row r="157" spans="1:50" ht="15.75">
      <c r="A157" s="87" t="s">
        <v>64</v>
      </c>
      <c r="B157" s="88">
        <v>5</v>
      </c>
      <c r="C157" s="86" t="s">
        <v>905</v>
      </c>
      <c r="D157" s="88">
        <v>1</v>
      </c>
      <c r="E157" s="89" t="s">
        <v>41</v>
      </c>
      <c r="F157" s="86"/>
      <c r="G157" s="88"/>
      <c r="H157" s="87" t="s">
        <v>67</v>
      </c>
      <c r="I157" s="86">
        <v>0</v>
      </c>
      <c r="J157" s="86" t="s">
        <v>1015</v>
      </c>
      <c r="K157" s="86">
        <v>1</v>
      </c>
      <c r="L157" s="89" t="s">
        <v>41</v>
      </c>
      <c r="M157" s="86"/>
      <c r="N157" s="86"/>
      <c r="O157" s="87" t="s">
        <v>67</v>
      </c>
      <c r="P157" s="86">
        <v>10</v>
      </c>
      <c r="Q157" s="86" t="s">
        <v>1035</v>
      </c>
      <c r="R157" s="86">
        <v>1</v>
      </c>
      <c r="S157" s="89" t="s">
        <v>41</v>
      </c>
      <c r="T157" s="86"/>
      <c r="U157" s="86"/>
      <c r="V157" s="87" t="s">
        <v>72</v>
      </c>
      <c r="W157" s="86">
        <v>9</v>
      </c>
      <c r="X157" s="86" t="s">
        <v>1231</v>
      </c>
      <c r="Y157" s="86">
        <v>16</v>
      </c>
      <c r="Z157" s="86" t="s">
        <v>56</v>
      </c>
      <c r="AA157" s="86"/>
      <c r="AB157" s="86"/>
      <c r="AC157" s="87" t="s">
        <v>67</v>
      </c>
      <c r="AD157" s="88">
        <v>2</v>
      </c>
      <c r="AE157" s="86" t="s">
        <v>1019</v>
      </c>
      <c r="AF157" s="88">
        <v>1</v>
      </c>
      <c r="AG157" s="89" t="s">
        <v>41</v>
      </c>
      <c r="AH157" s="86"/>
      <c r="AI157" s="88"/>
      <c r="AJ157" s="87" t="s">
        <v>69</v>
      </c>
      <c r="AK157" s="88">
        <v>16</v>
      </c>
      <c r="AL157" s="86" t="s">
        <v>1127</v>
      </c>
      <c r="AM157" s="88">
        <v>19</v>
      </c>
      <c r="AN157" s="86" t="s">
        <v>1420</v>
      </c>
      <c r="AO157" s="86"/>
      <c r="AP157" s="88"/>
      <c r="AQ157" s="87" t="s">
        <v>69</v>
      </c>
      <c r="AR157" s="88">
        <v>16</v>
      </c>
      <c r="AS157" s="86" t="s">
        <v>1127</v>
      </c>
      <c r="AT157" s="88">
        <v>19</v>
      </c>
      <c r="AU157" s="86" t="s">
        <v>1420</v>
      </c>
      <c r="AV157" s="86"/>
      <c r="AW157" s="88"/>
      <c r="AX157" s="88"/>
    </row>
    <row r="158" spans="1:50" ht="15.75">
      <c r="A158" s="87" t="s">
        <v>64</v>
      </c>
      <c r="B158" s="88">
        <v>6</v>
      </c>
      <c r="C158" s="86" t="s">
        <v>907</v>
      </c>
      <c r="D158" s="88">
        <v>1</v>
      </c>
      <c r="E158" s="89" t="s">
        <v>41</v>
      </c>
      <c r="F158" s="86"/>
      <c r="G158" s="88"/>
      <c r="H158" s="87" t="s">
        <v>67</v>
      </c>
      <c r="I158" s="86">
        <v>0</v>
      </c>
      <c r="J158" s="86" t="s">
        <v>1015</v>
      </c>
      <c r="K158" s="86">
        <v>1</v>
      </c>
      <c r="L158" s="89" t="s">
        <v>41</v>
      </c>
      <c r="M158" s="86"/>
      <c r="N158" s="86"/>
      <c r="O158" s="87" t="s">
        <v>67</v>
      </c>
      <c r="P158" s="86">
        <v>9</v>
      </c>
      <c r="Q158" s="86" t="s">
        <v>1033</v>
      </c>
      <c r="R158" s="86">
        <v>1</v>
      </c>
      <c r="S158" s="89" t="s">
        <v>41</v>
      </c>
      <c r="T158" s="86"/>
      <c r="U158" s="86"/>
      <c r="V158" s="87" t="s">
        <v>72</v>
      </c>
      <c r="W158" s="86">
        <v>10</v>
      </c>
      <c r="X158" s="86" t="s">
        <v>1232</v>
      </c>
      <c r="Y158" s="86">
        <v>18</v>
      </c>
      <c r="Z158" s="86" t="s">
        <v>58</v>
      </c>
      <c r="AA158" s="86"/>
      <c r="AB158" s="86"/>
      <c r="AC158" s="87" t="s">
        <v>67</v>
      </c>
      <c r="AD158" s="88">
        <v>3</v>
      </c>
      <c r="AE158" s="86" t="s">
        <v>1021</v>
      </c>
      <c r="AF158" s="88">
        <v>1</v>
      </c>
      <c r="AG158" s="89" t="s">
        <v>41</v>
      </c>
      <c r="AH158" s="86"/>
      <c r="AI158" s="88"/>
      <c r="AJ158" s="93" t="s">
        <v>70</v>
      </c>
      <c r="AK158" s="88">
        <v>0</v>
      </c>
      <c r="AL158" s="86" t="s">
        <v>1142</v>
      </c>
      <c r="AM158" s="88">
        <v>2</v>
      </c>
      <c r="AN158" s="86" t="s">
        <v>42</v>
      </c>
      <c r="AO158" s="86"/>
      <c r="AP158" s="88"/>
      <c r="AQ158" s="93" t="s">
        <v>70</v>
      </c>
      <c r="AR158" s="88">
        <v>0</v>
      </c>
      <c r="AS158" s="86" t="s">
        <v>1142</v>
      </c>
      <c r="AT158" s="88">
        <v>2</v>
      </c>
      <c r="AU158" s="86" t="s">
        <v>42</v>
      </c>
      <c r="AV158" s="86"/>
      <c r="AW158" s="88"/>
      <c r="AX158" s="88"/>
    </row>
    <row r="159" spans="1:50" ht="15.75">
      <c r="A159" s="87" t="s">
        <v>64</v>
      </c>
      <c r="B159" s="88">
        <v>7</v>
      </c>
      <c r="C159" s="86" t="s">
        <v>909</v>
      </c>
      <c r="D159" s="88">
        <v>1</v>
      </c>
      <c r="E159" s="89" t="s">
        <v>41</v>
      </c>
      <c r="F159" s="86"/>
      <c r="G159" s="88"/>
      <c r="H159" s="87" t="s">
        <v>67</v>
      </c>
      <c r="I159" s="86">
        <v>0</v>
      </c>
      <c r="J159" s="86" t="s">
        <v>1015</v>
      </c>
      <c r="K159" s="86">
        <v>2</v>
      </c>
      <c r="L159" s="89" t="s">
        <v>42</v>
      </c>
      <c r="M159" s="86"/>
      <c r="N159" s="86"/>
      <c r="O159" s="87" t="s">
        <v>67</v>
      </c>
      <c r="P159" s="86">
        <v>8</v>
      </c>
      <c r="Q159" s="86" t="s">
        <v>1031</v>
      </c>
      <c r="R159" s="86">
        <v>1</v>
      </c>
      <c r="S159" s="89" t="s">
        <v>41</v>
      </c>
      <c r="T159" s="86"/>
      <c r="U159" s="86"/>
      <c r="V159" s="87" t="s">
        <v>72</v>
      </c>
      <c r="W159" s="86">
        <v>11</v>
      </c>
      <c r="X159" s="86" t="s">
        <v>1233</v>
      </c>
      <c r="Y159" s="86">
        <v>18</v>
      </c>
      <c r="Z159" s="86" t="s">
        <v>58</v>
      </c>
      <c r="AA159" s="86"/>
      <c r="AB159" s="86"/>
      <c r="AC159" s="87" t="s">
        <v>67</v>
      </c>
      <c r="AD159" s="88">
        <v>4</v>
      </c>
      <c r="AE159" s="86" t="s">
        <v>1023</v>
      </c>
      <c r="AF159" s="88">
        <v>1</v>
      </c>
      <c r="AG159" s="89" t="s">
        <v>41</v>
      </c>
      <c r="AH159" s="86"/>
      <c r="AI159" s="88"/>
      <c r="AJ159" s="87" t="s">
        <v>70</v>
      </c>
      <c r="AK159" s="88">
        <v>1</v>
      </c>
      <c r="AL159" s="86" t="s">
        <v>1143</v>
      </c>
      <c r="AM159" s="88">
        <v>2</v>
      </c>
      <c r="AN159" s="86" t="s">
        <v>42</v>
      </c>
      <c r="AO159" s="86"/>
      <c r="AP159" s="88"/>
      <c r="AQ159" s="87" t="s">
        <v>70</v>
      </c>
      <c r="AR159" s="88">
        <v>1</v>
      </c>
      <c r="AS159" s="86" t="s">
        <v>1143</v>
      </c>
      <c r="AT159" s="88">
        <v>3</v>
      </c>
      <c r="AU159" s="86" t="s">
        <v>43</v>
      </c>
      <c r="AV159" s="86"/>
      <c r="AW159" s="88"/>
      <c r="AX159" s="88"/>
    </row>
    <row r="160" spans="1:50" ht="15.75">
      <c r="A160" s="87" t="s">
        <v>64</v>
      </c>
      <c r="B160" s="88">
        <v>8</v>
      </c>
      <c r="C160" s="86" t="s">
        <v>910</v>
      </c>
      <c r="D160" s="88">
        <v>1</v>
      </c>
      <c r="E160" s="89" t="s">
        <v>41</v>
      </c>
      <c r="F160" s="86"/>
      <c r="G160" s="88"/>
      <c r="H160" s="87" t="s">
        <v>67</v>
      </c>
      <c r="I160" s="86">
        <v>0</v>
      </c>
      <c r="J160" s="86" t="s">
        <v>1015</v>
      </c>
      <c r="K160" s="86">
        <v>2</v>
      </c>
      <c r="L160" s="89" t="s">
        <v>42</v>
      </c>
      <c r="M160" s="86"/>
      <c r="N160" s="86"/>
      <c r="O160" s="87" t="s">
        <v>67</v>
      </c>
      <c r="P160" s="86">
        <v>7</v>
      </c>
      <c r="Q160" s="86" t="s">
        <v>1029</v>
      </c>
      <c r="R160" s="86">
        <v>1</v>
      </c>
      <c r="S160" s="89" t="s">
        <v>41</v>
      </c>
      <c r="T160" s="86"/>
      <c r="U160" s="86"/>
      <c r="V160" s="87" t="s">
        <v>72</v>
      </c>
      <c r="W160" s="88">
        <v>12</v>
      </c>
      <c r="X160" s="86" t="s">
        <v>1234</v>
      </c>
      <c r="Y160" s="88">
        <v>19</v>
      </c>
      <c r="Z160" s="86" t="s">
        <v>59</v>
      </c>
      <c r="AA160" s="86"/>
      <c r="AB160" s="88"/>
      <c r="AC160" s="87" t="s">
        <v>67</v>
      </c>
      <c r="AD160" s="88">
        <v>5</v>
      </c>
      <c r="AE160" s="86" t="s">
        <v>1025</v>
      </c>
      <c r="AF160" s="88">
        <v>1</v>
      </c>
      <c r="AG160" s="89" t="s">
        <v>41</v>
      </c>
      <c r="AH160" s="86"/>
      <c r="AI160" s="88"/>
      <c r="AJ160" s="87" t="s">
        <v>70</v>
      </c>
      <c r="AK160" s="88">
        <v>2</v>
      </c>
      <c r="AL160" s="86" t="s">
        <v>1144</v>
      </c>
      <c r="AM160" s="88">
        <v>2</v>
      </c>
      <c r="AN160" s="86" t="s">
        <v>42</v>
      </c>
      <c r="AO160" s="86"/>
      <c r="AP160" s="88"/>
      <c r="AQ160" s="87" t="s">
        <v>70</v>
      </c>
      <c r="AR160" s="88">
        <v>2</v>
      </c>
      <c r="AS160" s="86" t="s">
        <v>1144</v>
      </c>
      <c r="AT160" s="88">
        <v>5</v>
      </c>
      <c r="AU160" s="86" t="s">
        <v>45</v>
      </c>
      <c r="AV160" s="86"/>
      <c r="AW160" s="88"/>
      <c r="AX160" s="88"/>
    </row>
    <row r="161" spans="1:50" ht="15.75">
      <c r="A161" s="87" t="s">
        <v>64</v>
      </c>
      <c r="B161" s="88">
        <v>9</v>
      </c>
      <c r="C161" s="86" t="s">
        <v>911</v>
      </c>
      <c r="D161" s="88">
        <v>1</v>
      </c>
      <c r="E161" s="89" t="s">
        <v>41</v>
      </c>
      <c r="F161" s="86"/>
      <c r="G161" s="88"/>
      <c r="H161" s="87" t="s">
        <v>67</v>
      </c>
      <c r="I161" s="86">
        <v>0</v>
      </c>
      <c r="J161" s="86" t="s">
        <v>1015</v>
      </c>
      <c r="K161" s="86">
        <v>2</v>
      </c>
      <c r="L161" s="89" t="s">
        <v>42</v>
      </c>
      <c r="M161" s="86"/>
      <c r="N161" s="86"/>
      <c r="O161" s="87" t="s">
        <v>67</v>
      </c>
      <c r="P161" s="86">
        <v>6</v>
      </c>
      <c r="Q161" s="86" t="s">
        <v>1027</v>
      </c>
      <c r="R161" s="86">
        <v>1</v>
      </c>
      <c r="S161" s="89" t="s">
        <v>41</v>
      </c>
      <c r="T161" s="86"/>
      <c r="U161" s="86"/>
      <c r="V161" s="93" t="s">
        <v>1433</v>
      </c>
      <c r="W161" s="86">
        <v>0</v>
      </c>
      <c r="X161" s="86" t="s">
        <v>1434</v>
      </c>
      <c r="Y161" s="86">
        <v>6</v>
      </c>
      <c r="Z161" s="86" t="s">
        <v>46</v>
      </c>
      <c r="AA161" s="86"/>
      <c r="AB161" s="86"/>
      <c r="AC161" s="87" t="s">
        <v>67</v>
      </c>
      <c r="AD161" s="88">
        <v>6</v>
      </c>
      <c r="AE161" s="86" t="s">
        <v>1027</v>
      </c>
      <c r="AF161" s="88">
        <v>1</v>
      </c>
      <c r="AG161" s="89" t="s">
        <v>41</v>
      </c>
      <c r="AH161" s="86"/>
      <c r="AI161" s="88"/>
      <c r="AJ161" s="87" t="s">
        <v>70</v>
      </c>
      <c r="AK161" s="88">
        <v>3</v>
      </c>
      <c r="AL161" s="86" t="s">
        <v>1145</v>
      </c>
      <c r="AM161" s="88">
        <v>3</v>
      </c>
      <c r="AN161" s="86" t="s">
        <v>43</v>
      </c>
      <c r="AO161" s="86"/>
      <c r="AP161" s="88"/>
      <c r="AQ161" s="87" t="s">
        <v>70</v>
      </c>
      <c r="AR161" s="88">
        <v>3</v>
      </c>
      <c r="AS161" s="86" t="s">
        <v>1145</v>
      </c>
      <c r="AT161" s="88">
        <v>5</v>
      </c>
      <c r="AU161" s="86" t="s">
        <v>45</v>
      </c>
      <c r="AV161" s="86"/>
      <c r="AW161" s="88"/>
      <c r="AX161" s="88"/>
    </row>
    <row r="162" spans="1:50" ht="15.75">
      <c r="A162" s="87" t="s">
        <v>64</v>
      </c>
      <c r="B162" s="88">
        <v>10</v>
      </c>
      <c r="C162" s="86" t="s">
        <v>912</v>
      </c>
      <c r="D162" s="88">
        <v>1</v>
      </c>
      <c r="E162" s="89" t="s">
        <v>41</v>
      </c>
      <c r="F162" s="86"/>
      <c r="G162" s="88"/>
      <c r="H162" s="87" t="s">
        <v>67</v>
      </c>
      <c r="I162" s="86">
        <v>0</v>
      </c>
      <c r="J162" s="86" t="s">
        <v>1015</v>
      </c>
      <c r="K162" s="86">
        <v>3</v>
      </c>
      <c r="L162" s="86" t="s">
        <v>43</v>
      </c>
      <c r="M162" s="86"/>
      <c r="N162" s="86"/>
      <c r="O162" s="87" t="s">
        <v>67</v>
      </c>
      <c r="P162" s="86">
        <v>5</v>
      </c>
      <c r="Q162" s="86" t="s">
        <v>1025</v>
      </c>
      <c r="R162" s="86">
        <v>2</v>
      </c>
      <c r="S162" s="86" t="s">
        <v>42</v>
      </c>
      <c r="T162" s="86"/>
      <c r="U162" s="86"/>
      <c r="V162" s="87" t="s">
        <v>1433</v>
      </c>
      <c r="W162" s="86">
        <v>1</v>
      </c>
      <c r="X162" s="86" t="s">
        <v>1435</v>
      </c>
      <c r="Y162" s="86">
        <v>10</v>
      </c>
      <c r="Z162" s="86" t="s">
        <v>50</v>
      </c>
      <c r="AA162" s="86"/>
      <c r="AB162" s="86"/>
      <c r="AC162" s="87" t="s">
        <v>67</v>
      </c>
      <c r="AD162" s="88">
        <v>7</v>
      </c>
      <c r="AE162" s="86" t="s">
        <v>1029</v>
      </c>
      <c r="AF162" s="88">
        <v>1</v>
      </c>
      <c r="AG162" s="89" t="s">
        <v>41</v>
      </c>
      <c r="AH162" s="86"/>
      <c r="AI162" s="88"/>
      <c r="AJ162" s="87" t="s">
        <v>70</v>
      </c>
      <c r="AK162" s="88">
        <v>4</v>
      </c>
      <c r="AL162" s="86" t="s">
        <v>1146</v>
      </c>
      <c r="AM162" s="88">
        <v>5</v>
      </c>
      <c r="AN162" s="86" t="s">
        <v>45</v>
      </c>
      <c r="AO162" s="86"/>
      <c r="AP162" s="88"/>
      <c r="AQ162" s="87" t="s">
        <v>70</v>
      </c>
      <c r="AR162" s="88">
        <v>4</v>
      </c>
      <c r="AS162" s="86" t="s">
        <v>1146</v>
      </c>
      <c r="AT162" s="88">
        <v>6</v>
      </c>
      <c r="AU162" s="86" t="s">
        <v>46</v>
      </c>
      <c r="AV162" s="86"/>
      <c r="AW162" s="88"/>
      <c r="AX162" s="88"/>
    </row>
    <row r="163" spans="1:50" ht="15.75">
      <c r="A163" s="87" t="s">
        <v>64</v>
      </c>
      <c r="B163" s="88">
        <v>11</v>
      </c>
      <c r="C163" s="86" t="s">
        <v>913</v>
      </c>
      <c r="D163" s="88">
        <v>1</v>
      </c>
      <c r="E163" s="89" t="s">
        <v>41</v>
      </c>
      <c r="F163" s="86"/>
      <c r="G163" s="88"/>
      <c r="H163" s="87" t="s">
        <v>67</v>
      </c>
      <c r="I163" s="86">
        <v>0</v>
      </c>
      <c r="J163" s="86" t="s">
        <v>1015</v>
      </c>
      <c r="K163" s="86">
        <v>3</v>
      </c>
      <c r="L163" s="86" t="s">
        <v>43</v>
      </c>
      <c r="M163" s="86"/>
      <c r="N163" s="86"/>
      <c r="O163" s="87" t="s">
        <v>67</v>
      </c>
      <c r="P163" s="86">
        <v>4</v>
      </c>
      <c r="Q163" s="86" t="s">
        <v>1023</v>
      </c>
      <c r="R163" s="86">
        <v>3</v>
      </c>
      <c r="S163" s="86" t="s">
        <v>43</v>
      </c>
      <c r="T163" s="86"/>
      <c r="U163" s="86"/>
      <c r="V163" s="87" t="s">
        <v>1433</v>
      </c>
      <c r="W163" s="86">
        <v>2</v>
      </c>
      <c r="X163" s="86" t="s">
        <v>1436</v>
      </c>
      <c r="Y163" s="86">
        <v>12</v>
      </c>
      <c r="Z163" s="89" t="s">
        <v>52</v>
      </c>
      <c r="AA163" s="86"/>
      <c r="AB163" s="86"/>
      <c r="AC163" s="87" t="s">
        <v>67</v>
      </c>
      <c r="AD163" s="88">
        <v>8</v>
      </c>
      <c r="AE163" s="86" t="s">
        <v>1031</v>
      </c>
      <c r="AF163" s="88">
        <v>1</v>
      </c>
      <c r="AG163" s="89" t="s">
        <v>41</v>
      </c>
      <c r="AH163" s="86"/>
      <c r="AI163" s="88"/>
      <c r="AJ163" s="87" t="s">
        <v>70</v>
      </c>
      <c r="AK163" s="88">
        <v>5</v>
      </c>
      <c r="AL163" s="86" t="s">
        <v>1147</v>
      </c>
      <c r="AM163" s="88">
        <v>7</v>
      </c>
      <c r="AN163" s="86" t="s">
        <v>47</v>
      </c>
      <c r="AO163" s="86"/>
      <c r="AP163" s="88"/>
      <c r="AQ163" s="87" t="s">
        <v>70</v>
      </c>
      <c r="AR163" s="88">
        <v>5</v>
      </c>
      <c r="AS163" s="86" t="s">
        <v>1147</v>
      </c>
      <c r="AT163" s="88">
        <v>9</v>
      </c>
      <c r="AU163" s="86" t="s">
        <v>49</v>
      </c>
      <c r="AV163" s="86"/>
      <c r="AW163" s="88"/>
      <c r="AX163" s="88"/>
    </row>
    <row r="164" spans="1:50" ht="15.75">
      <c r="A164" s="87" t="s">
        <v>64</v>
      </c>
      <c r="B164" s="88">
        <v>12</v>
      </c>
      <c r="C164" s="86" t="s">
        <v>914</v>
      </c>
      <c r="D164" s="88">
        <v>1</v>
      </c>
      <c r="E164" s="89" t="s">
        <v>41</v>
      </c>
      <c r="F164" s="86"/>
      <c r="G164" s="88"/>
      <c r="H164" s="87" t="s">
        <v>67</v>
      </c>
      <c r="I164" s="86">
        <v>0</v>
      </c>
      <c r="J164" s="86" t="s">
        <v>1015</v>
      </c>
      <c r="K164" s="86">
        <v>4</v>
      </c>
      <c r="L164" s="86" t="s">
        <v>44</v>
      </c>
      <c r="M164" s="86"/>
      <c r="N164" s="86"/>
      <c r="O164" s="87" t="s">
        <v>67</v>
      </c>
      <c r="P164" s="86">
        <v>3</v>
      </c>
      <c r="Q164" s="86" t="s">
        <v>1021</v>
      </c>
      <c r="R164" s="86">
        <v>4</v>
      </c>
      <c r="S164" s="86" t="s">
        <v>44</v>
      </c>
      <c r="T164" s="86"/>
      <c r="U164" s="86"/>
      <c r="V164" s="87" t="s">
        <v>1433</v>
      </c>
      <c r="W164" s="86">
        <v>3</v>
      </c>
      <c r="X164" s="86" t="s">
        <v>1437</v>
      </c>
      <c r="Y164" s="86">
        <v>13</v>
      </c>
      <c r="Z164" s="86" t="s">
        <v>53</v>
      </c>
      <c r="AA164" s="86"/>
      <c r="AB164" s="86"/>
      <c r="AC164" s="87" t="s">
        <v>67</v>
      </c>
      <c r="AD164" s="88">
        <v>9</v>
      </c>
      <c r="AE164" s="86" t="s">
        <v>1033</v>
      </c>
      <c r="AF164" s="88">
        <v>1</v>
      </c>
      <c r="AG164" s="89" t="s">
        <v>41</v>
      </c>
      <c r="AH164" s="86"/>
      <c r="AI164" s="88"/>
      <c r="AJ164" s="87" t="s">
        <v>70</v>
      </c>
      <c r="AK164" s="88">
        <v>6</v>
      </c>
      <c r="AL164" s="86" t="s">
        <v>1148</v>
      </c>
      <c r="AM164" s="88">
        <v>8</v>
      </c>
      <c r="AN164" s="86" t="s">
        <v>48</v>
      </c>
      <c r="AO164" s="86"/>
      <c r="AP164" s="88"/>
      <c r="AQ164" s="87" t="s">
        <v>70</v>
      </c>
      <c r="AR164" s="88">
        <v>6</v>
      </c>
      <c r="AS164" s="86" t="s">
        <v>1148</v>
      </c>
      <c r="AT164" s="88">
        <v>10</v>
      </c>
      <c r="AU164" s="86" t="s">
        <v>50</v>
      </c>
      <c r="AV164" s="86"/>
      <c r="AW164" s="88"/>
      <c r="AX164" s="88"/>
    </row>
    <row r="165" spans="1:50" ht="15.75">
      <c r="A165" s="87" t="s">
        <v>64</v>
      </c>
      <c r="B165" s="88">
        <v>13</v>
      </c>
      <c r="C165" s="86" t="s">
        <v>915</v>
      </c>
      <c r="D165" s="88">
        <v>1</v>
      </c>
      <c r="E165" s="89" t="s">
        <v>41</v>
      </c>
      <c r="F165" s="86"/>
      <c r="G165" s="88"/>
      <c r="H165" s="87" t="s">
        <v>67</v>
      </c>
      <c r="I165" s="86">
        <v>0</v>
      </c>
      <c r="J165" s="86" t="s">
        <v>1015</v>
      </c>
      <c r="K165" s="86">
        <v>4</v>
      </c>
      <c r="L165" s="86" t="s">
        <v>44</v>
      </c>
      <c r="M165" s="86"/>
      <c r="N165" s="86"/>
      <c r="O165" s="87" t="s">
        <v>67</v>
      </c>
      <c r="P165" s="86">
        <v>2</v>
      </c>
      <c r="Q165" s="86" t="s">
        <v>1019</v>
      </c>
      <c r="R165" s="86">
        <v>5</v>
      </c>
      <c r="S165" s="86" t="s">
        <v>45</v>
      </c>
      <c r="T165" s="86"/>
      <c r="U165" s="86"/>
      <c r="V165" s="87" t="s">
        <v>1433</v>
      </c>
      <c r="W165" s="86">
        <v>4</v>
      </c>
      <c r="X165" s="86" t="s">
        <v>1438</v>
      </c>
      <c r="Y165" s="86">
        <v>14</v>
      </c>
      <c r="Z165" s="86" t="s">
        <v>54</v>
      </c>
      <c r="AA165" s="86"/>
      <c r="AB165" s="86"/>
      <c r="AC165" s="87" t="s">
        <v>67</v>
      </c>
      <c r="AD165" s="88">
        <v>10</v>
      </c>
      <c r="AE165" s="86" t="s">
        <v>1035</v>
      </c>
      <c r="AF165" s="88">
        <v>1</v>
      </c>
      <c r="AG165" s="89" t="s">
        <v>41</v>
      </c>
      <c r="AH165" s="86"/>
      <c r="AI165" s="88"/>
      <c r="AJ165" s="87" t="s">
        <v>70</v>
      </c>
      <c r="AK165" s="88">
        <v>7</v>
      </c>
      <c r="AL165" s="86" t="s">
        <v>1149</v>
      </c>
      <c r="AM165" s="88">
        <v>10</v>
      </c>
      <c r="AN165" s="86" t="s">
        <v>50</v>
      </c>
      <c r="AO165" s="86"/>
      <c r="AP165" s="88"/>
      <c r="AQ165" s="87" t="s">
        <v>70</v>
      </c>
      <c r="AR165" s="88">
        <v>7</v>
      </c>
      <c r="AS165" s="86" t="s">
        <v>1149</v>
      </c>
      <c r="AT165" s="88">
        <v>12</v>
      </c>
      <c r="AU165" s="86" t="s">
        <v>52</v>
      </c>
      <c r="AV165" s="86"/>
      <c r="AW165" s="88"/>
      <c r="AX165" s="88"/>
    </row>
    <row r="166" spans="1:50" ht="15.75">
      <c r="A166" s="87" t="s">
        <v>64</v>
      </c>
      <c r="B166" s="88">
        <v>14</v>
      </c>
      <c r="C166" s="86" t="s">
        <v>916</v>
      </c>
      <c r="D166" s="88">
        <v>1</v>
      </c>
      <c r="E166" s="89" t="s">
        <v>41</v>
      </c>
      <c r="F166" s="86"/>
      <c r="G166" s="88"/>
      <c r="H166" s="87" t="s">
        <v>67</v>
      </c>
      <c r="I166" s="86">
        <v>0</v>
      </c>
      <c r="J166" s="86" t="s">
        <v>1015</v>
      </c>
      <c r="K166" s="86">
        <v>5</v>
      </c>
      <c r="L166" s="86" t="s">
        <v>45</v>
      </c>
      <c r="M166" s="86"/>
      <c r="N166" s="86"/>
      <c r="O166" s="87" t="s">
        <v>67</v>
      </c>
      <c r="P166" s="86">
        <v>1</v>
      </c>
      <c r="Q166" s="86" t="s">
        <v>1017</v>
      </c>
      <c r="R166" s="86">
        <v>9</v>
      </c>
      <c r="S166" s="86" t="s">
        <v>49</v>
      </c>
      <c r="T166" s="86"/>
      <c r="U166" s="86"/>
      <c r="V166" s="87" t="s">
        <v>1433</v>
      </c>
      <c r="W166" s="86">
        <v>5</v>
      </c>
      <c r="X166" s="86" t="s">
        <v>1439</v>
      </c>
      <c r="Y166" s="86">
        <v>15</v>
      </c>
      <c r="Z166" s="86" t="s">
        <v>55</v>
      </c>
      <c r="AA166" s="86"/>
      <c r="AB166" s="86"/>
      <c r="AC166" s="87" t="s">
        <v>67</v>
      </c>
      <c r="AD166" s="88">
        <v>11</v>
      </c>
      <c r="AE166" s="86" t="s">
        <v>1037</v>
      </c>
      <c r="AF166" s="88">
        <v>1</v>
      </c>
      <c r="AG166" s="89" t="s">
        <v>41</v>
      </c>
      <c r="AH166" s="86"/>
      <c r="AI166" s="88"/>
      <c r="AJ166" s="87" t="s">
        <v>70</v>
      </c>
      <c r="AK166" s="88">
        <v>8</v>
      </c>
      <c r="AL166" s="86" t="s">
        <v>1151</v>
      </c>
      <c r="AM166" s="88">
        <v>12</v>
      </c>
      <c r="AN166" s="86" t="s">
        <v>52</v>
      </c>
      <c r="AO166" s="86"/>
      <c r="AP166" s="88"/>
      <c r="AQ166" s="87" t="s">
        <v>70</v>
      </c>
      <c r="AR166" s="88">
        <v>8</v>
      </c>
      <c r="AS166" s="86" t="s">
        <v>1151</v>
      </c>
      <c r="AT166" s="88">
        <v>13</v>
      </c>
      <c r="AU166" s="86" t="s">
        <v>53</v>
      </c>
      <c r="AV166" s="86"/>
      <c r="AW166" s="88"/>
      <c r="AX166" s="88"/>
    </row>
    <row r="167" spans="1:50" ht="15.75">
      <c r="A167" s="87" t="s">
        <v>64</v>
      </c>
      <c r="B167" s="88">
        <v>15</v>
      </c>
      <c r="C167" s="86" t="s">
        <v>917</v>
      </c>
      <c r="D167" s="88">
        <v>1</v>
      </c>
      <c r="E167" s="89" t="s">
        <v>41</v>
      </c>
      <c r="F167" s="86"/>
      <c r="G167" s="88"/>
      <c r="H167" s="87" t="s">
        <v>67</v>
      </c>
      <c r="I167" s="86">
        <v>0</v>
      </c>
      <c r="J167" s="86" t="s">
        <v>1015</v>
      </c>
      <c r="K167" s="86">
        <v>5</v>
      </c>
      <c r="L167" s="86" t="s">
        <v>45</v>
      </c>
      <c r="M167" s="86"/>
      <c r="N167" s="86"/>
      <c r="O167" s="87" t="s">
        <v>67</v>
      </c>
      <c r="P167" s="86">
        <v>0</v>
      </c>
      <c r="Q167" s="86" t="s">
        <v>1015</v>
      </c>
      <c r="R167" s="86">
        <v>10</v>
      </c>
      <c r="S167" s="86" t="s">
        <v>50</v>
      </c>
      <c r="T167" s="86"/>
      <c r="U167" s="86"/>
      <c r="V167" s="87" t="s">
        <v>1433</v>
      </c>
      <c r="W167" s="86">
        <v>6</v>
      </c>
      <c r="X167" s="86" t="s">
        <v>1440</v>
      </c>
      <c r="Y167" s="86">
        <v>16</v>
      </c>
      <c r="Z167" s="86" t="s">
        <v>56</v>
      </c>
      <c r="AA167" s="86"/>
      <c r="AB167" s="86"/>
      <c r="AC167" s="87" t="s">
        <v>67</v>
      </c>
      <c r="AD167" s="88">
        <v>12</v>
      </c>
      <c r="AE167" s="86" t="s">
        <v>1039</v>
      </c>
      <c r="AF167" s="88">
        <v>2</v>
      </c>
      <c r="AG167" s="86" t="s">
        <v>42</v>
      </c>
      <c r="AH167" s="86"/>
      <c r="AI167" s="88"/>
      <c r="AJ167" s="87" t="s">
        <v>70</v>
      </c>
      <c r="AK167" s="88">
        <v>9</v>
      </c>
      <c r="AL167" s="86" t="s">
        <v>1153</v>
      </c>
      <c r="AM167" s="88">
        <v>13</v>
      </c>
      <c r="AN167" s="86" t="s">
        <v>53</v>
      </c>
      <c r="AO167" s="86"/>
      <c r="AP167" s="88"/>
      <c r="AQ167" s="87" t="s">
        <v>70</v>
      </c>
      <c r="AR167" s="88">
        <v>9</v>
      </c>
      <c r="AS167" s="86" t="s">
        <v>1153</v>
      </c>
      <c r="AT167" s="88">
        <v>16</v>
      </c>
      <c r="AU167" s="86" t="s">
        <v>56</v>
      </c>
      <c r="AV167" s="86"/>
      <c r="AW167" s="88"/>
      <c r="AX167" s="88"/>
    </row>
    <row r="168" spans="1:50" ht="15.75">
      <c r="A168" s="87" t="s">
        <v>64</v>
      </c>
      <c r="B168" s="88">
        <v>16</v>
      </c>
      <c r="C168" s="86" t="s">
        <v>918</v>
      </c>
      <c r="D168" s="88">
        <v>1</v>
      </c>
      <c r="E168" s="89" t="s">
        <v>41</v>
      </c>
      <c r="F168" s="86"/>
      <c r="G168" s="88"/>
      <c r="H168" s="87" t="s">
        <v>67</v>
      </c>
      <c r="I168" s="86">
        <v>1</v>
      </c>
      <c r="J168" s="86" t="s">
        <v>1017</v>
      </c>
      <c r="K168" s="86">
        <v>6</v>
      </c>
      <c r="L168" s="86" t="s">
        <v>46</v>
      </c>
      <c r="M168" s="86"/>
      <c r="N168" s="86"/>
      <c r="O168" s="87" t="s">
        <v>67</v>
      </c>
      <c r="P168" s="86">
        <v>0</v>
      </c>
      <c r="Q168" s="86" t="s">
        <v>1015</v>
      </c>
      <c r="R168" s="86">
        <v>12</v>
      </c>
      <c r="S168" s="86" t="s">
        <v>52</v>
      </c>
      <c r="T168" s="86"/>
      <c r="U168" s="86"/>
      <c r="V168" s="87" t="s">
        <v>1433</v>
      </c>
      <c r="W168" s="86">
        <v>7</v>
      </c>
      <c r="X168" s="86" t="s">
        <v>1441</v>
      </c>
      <c r="Y168" s="86">
        <v>16</v>
      </c>
      <c r="Z168" s="86" t="s">
        <v>56</v>
      </c>
      <c r="AA168" s="86"/>
      <c r="AB168" s="86"/>
      <c r="AC168" s="87" t="s">
        <v>67</v>
      </c>
      <c r="AD168" s="88">
        <v>13</v>
      </c>
      <c r="AE168" s="86" t="s">
        <v>1041</v>
      </c>
      <c r="AF168" s="88">
        <v>2</v>
      </c>
      <c r="AG168" s="86" t="s">
        <v>42</v>
      </c>
      <c r="AH168" s="86"/>
      <c r="AI168" s="88"/>
      <c r="AJ168" s="87" t="s">
        <v>70</v>
      </c>
      <c r="AK168" s="88">
        <v>10</v>
      </c>
      <c r="AL168" s="86" t="s">
        <v>1155</v>
      </c>
      <c r="AM168" s="88">
        <v>15</v>
      </c>
      <c r="AN168" s="86" t="s">
        <v>55</v>
      </c>
      <c r="AO168" s="86"/>
      <c r="AP168" s="88"/>
      <c r="AQ168" s="87" t="s">
        <v>70</v>
      </c>
      <c r="AR168" s="88">
        <v>10</v>
      </c>
      <c r="AS168" s="86" t="s">
        <v>1155</v>
      </c>
      <c r="AT168" s="88">
        <v>18</v>
      </c>
      <c r="AU168" s="86" t="s">
        <v>58</v>
      </c>
      <c r="AV168" s="86"/>
      <c r="AW168" s="88"/>
      <c r="AX168" s="88"/>
    </row>
    <row r="169" spans="1:50" ht="15.75">
      <c r="A169" s="87" t="s">
        <v>64</v>
      </c>
      <c r="B169" s="88">
        <v>17</v>
      </c>
      <c r="C169" s="86" t="s">
        <v>919</v>
      </c>
      <c r="D169" s="88">
        <v>2</v>
      </c>
      <c r="E169" s="86" t="s">
        <v>42</v>
      </c>
      <c r="F169" s="86"/>
      <c r="G169" s="88"/>
      <c r="H169" s="87" t="s">
        <v>67</v>
      </c>
      <c r="I169" s="86">
        <v>2</v>
      </c>
      <c r="J169" s="86" t="s">
        <v>1019</v>
      </c>
      <c r="K169" s="86">
        <v>7</v>
      </c>
      <c r="L169" s="86" t="s">
        <v>47</v>
      </c>
      <c r="M169" s="86"/>
      <c r="N169" s="86"/>
      <c r="O169" s="87" t="s">
        <v>67</v>
      </c>
      <c r="P169" s="86">
        <v>0</v>
      </c>
      <c r="Q169" s="86" t="s">
        <v>1015</v>
      </c>
      <c r="R169" s="86">
        <v>13</v>
      </c>
      <c r="S169" s="86" t="s">
        <v>53</v>
      </c>
      <c r="T169" s="86"/>
      <c r="U169" s="86"/>
      <c r="V169" s="87" t="s">
        <v>1433</v>
      </c>
      <c r="W169" s="86">
        <v>8</v>
      </c>
      <c r="X169" s="86" t="s">
        <v>1442</v>
      </c>
      <c r="Y169" s="86">
        <v>17</v>
      </c>
      <c r="Z169" s="86" t="s">
        <v>57</v>
      </c>
      <c r="AA169" s="86"/>
      <c r="AB169" s="86"/>
      <c r="AC169" s="87" t="s">
        <v>67</v>
      </c>
      <c r="AD169" s="88">
        <v>14</v>
      </c>
      <c r="AE169" s="86" t="s">
        <v>1043</v>
      </c>
      <c r="AF169" s="88">
        <v>3</v>
      </c>
      <c r="AG169" s="86" t="s">
        <v>43</v>
      </c>
      <c r="AH169" s="86"/>
      <c r="AI169" s="88"/>
      <c r="AJ169" s="87" t="s">
        <v>70</v>
      </c>
      <c r="AK169" s="88">
        <v>11</v>
      </c>
      <c r="AL169" s="86" t="s">
        <v>1157</v>
      </c>
      <c r="AM169" s="88">
        <v>16</v>
      </c>
      <c r="AN169" s="86" t="s">
        <v>56</v>
      </c>
      <c r="AO169" s="86"/>
      <c r="AP169" s="88"/>
      <c r="AQ169" s="87" t="s">
        <v>70</v>
      </c>
      <c r="AR169" s="88">
        <v>11</v>
      </c>
      <c r="AS169" s="86" t="s">
        <v>1157</v>
      </c>
      <c r="AT169" s="88">
        <v>18</v>
      </c>
      <c r="AU169" s="86" t="s">
        <v>58</v>
      </c>
      <c r="AV169" s="86"/>
      <c r="AW169" s="88"/>
      <c r="AX169" s="88"/>
    </row>
    <row r="170" spans="1:50" ht="15.75">
      <c r="A170" s="87" t="s">
        <v>64</v>
      </c>
      <c r="B170" s="88">
        <v>18</v>
      </c>
      <c r="C170" s="86" t="s">
        <v>920</v>
      </c>
      <c r="D170" s="88">
        <v>2</v>
      </c>
      <c r="E170" s="86" t="s">
        <v>42</v>
      </c>
      <c r="F170" s="86"/>
      <c r="G170" s="88"/>
      <c r="H170" s="87" t="s">
        <v>67</v>
      </c>
      <c r="I170" s="86">
        <v>3</v>
      </c>
      <c r="J170" s="86" t="s">
        <v>1021</v>
      </c>
      <c r="K170" s="86">
        <v>7</v>
      </c>
      <c r="L170" s="86" t="s">
        <v>47</v>
      </c>
      <c r="M170" s="86"/>
      <c r="N170" s="86"/>
      <c r="O170" s="87" t="s">
        <v>67</v>
      </c>
      <c r="P170" s="86">
        <v>0</v>
      </c>
      <c r="Q170" s="86" t="s">
        <v>1015</v>
      </c>
      <c r="R170" s="86">
        <v>14</v>
      </c>
      <c r="S170" s="86" t="s">
        <v>54</v>
      </c>
      <c r="T170" s="86"/>
      <c r="U170" s="86"/>
      <c r="V170" s="87" t="s">
        <v>1433</v>
      </c>
      <c r="W170" s="86">
        <v>9</v>
      </c>
      <c r="X170" s="86" t="s">
        <v>1443</v>
      </c>
      <c r="Y170" s="86">
        <v>17</v>
      </c>
      <c r="Z170" s="86" t="s">
        <v>57</v>
      </c>
      <c r="AA170" s="86"/>
      <c r="AB170" s="86"/>
      <c r="AC170" s="87" t="s">
        <v>67</v>
      </c>
      <c r="AD170" s="88">
        <v>15</v>
      </c>
      <c r="AE170" s="86" t="s">
        <v>1045</v>
      </c>
      <c r="AF170" s="88">
        <v>3</v>
      </c>
      <c r="AG170" s="86" t="s">
        <v>43</v>
      </c>
      <c r="AH170" s="86"/>
      <c r="AI170" s="88"/>
      <c r="AJ170" s="87" t="s">
        <v>70</v>
      </c>
      <c r="AK170" s="88">
        <v>12</v>
      </c>
      <c r="AL170" s="86" t="s">
        <v>1159</v>
      </c>
      <c r="AM170" s="88">
        <v>17</v>
      </c>
      <c r="AN170" s="86" t="s">
        <v>57</v>
      </c>
      <c r="AO170" s="86"/>
      <c r="AP170" s="88"/>
      <c r="AQ170" s="87" t="s">
        <v>70</v>
      </c>
      <c r="AR170" s="88">
        <v>12</v>
      </c>
      <c r="AS170" s="86" t="s">
        <v>1159</v>
      </c>
      <c r="AT170" s="88">
        <v>18</v>
      </c>
      <c r="AU170" s="86" t="s">
        <v>58</v>
      </c>
      <c r="AV170" s="86"/>
      <c r="AW170" s="88"/>
      <c r="AX170" s="88"/>
    </row>
    <row r="171" spans="1:50" ht="15.75">
      <c r="A171" s="87" t="s">
        <v>64</v>
      </c>
      <c r="B171" s="88">
        <v>19</v>
      </c>
      <c r="C171" s="86" t="s">
        <v>921</v>
      </c>
      <c r="D171" s="88">
        <v>3</v>
      </c>
      <c r="E171" s="86" t="s">
        <v>43</v>
      </c>
      <c r="F171" s="86"/>
      <c r="G171" s="88"/>
      <c r="H171" s="87" t="s">
        <v>67</v>
      </c>
      <c r="I171" s="86">
        <v>4</v>
      </c>
      <c r="J171" s="86" t="s">
        <v>1023</v>
      </c>
      <c r="K171" s="86">
        <v>9</v>
      </c>
      <c r="L171" s="86" t="s">
        <v>49</v>
      </c>
      <c r="M171" s="86"/>
      <c r="N171" s="86"/>
      <c r="O171" s="87" t="s">
        <v>67</v>
      </c>
      <c r="P171" s="86">
        <v>0</v>
      </c>
      <c r="Q171" s="86" t="s">
        <v>1015</v>
      </c>
      <c r="R171" s="86">
        <v>15</v>
      </c>
      <c r="S171" s="86" t="s">
        <v>55</v>
      </c>
      <c r="T171" s="86"/>
      <c r="U171" s="86"/>
      <c r="V171" s="87" t="s">
        <v>1433</v>
      </c>
      <c r="W171" s="86">
        <v>10</v>
      </c>
      <c r="X171" s="86" t="s">
        <v>1444</v>
      </c>
      <c r="Y171" s="86">
        <v>18</v>
      </c>
      <c r="Z171" s="86" t="s">
        <v>58</v>
      </c>
      <c r="AA171" s="86"/>
      <c r="AB171" s="86"/>
      <c r="AC171" s="87" t="s">
        <v>67</v>
      </c>
      <c r="AD171" s="88">
        <v>16</v>
      </c>
      <c r="AE171" s="86" t="s">
        <v>1047</v>
      </c>
      <c r="AF171" s="88">
        <v>3</v>
      </c>
      <c r="AG171" s="86" t="s">
        <v>43</v>
      </c>
      <c r="AH171" s="86"/>
      <c r="AI171" s="88"/>
      <c r="AJ171" s="87" t="s">
        <v>70</v>
      </c>
      <c r="AK171" s="88">
        <v>13</v>
      </c>
      <c r="AL171" s="86" t="s">
        <v>1161</v>
      </c>
      <c r="AM171" s="88">
        <v>17</v>
      </c>
      <c r="AN171" s="86" t="s">
        <v>57</v>
      </c>
      <c r="AO171" s="86"/>
      <c r="AP171" s="88"/>
      <c r="AQ171" s="87" t="s">
        <v>70</v>
      </c>
      <c r="AR171" s="88">
        <v>13</v>
      </c>
      <c r="AS171" s="86" t="s">
        <v>1161</v>
      </c>
      <c r="AT171" s="88">
        <v>19</v>
      </c>
      <c r="AU171" s="86" t="s">
        <v>1420</v>
      </c>
      <c r="AV171" s="86"/>
      <c r="AW171" s="88"/>
      <c r="AX171" s="88"/>
    </row>
    <row r="172" spans="1:50" ht="15.75">
      <c r="A172" s="87" t="s">
        <v>64</v>
      </c>
      <c r="B172" s="88">
        <v>20</v>
      </c>
      <c r="C172" s="86" t="s">
        <v>922</v>
      </c>
      <c r="D172" s="88">
        <v>3</v>
      </c>
      <c r="E172" s="86" t="s">
        <v>43</v>
      </c>
      <c r="F172" s="86"/>
      <c r="G172" s="88"/>
      <c r="H172" s="87" t="s">
        <v>67</v>
      </c>
      <c r="I172" s="86">
        <v>5</v>
      </c>
      <c r="J172" s="86" t="s">
        <v>1025</v>
      </c>
      <c r="K172" s="86">
        <v>11</v>
      </c>
      <c r="L172" s="86" t="s">
        <v>51</v>
      </c>
      <c r="M172" s="86"/>
      <c r="N172" s="86"/>
      <c r="O172" s="87" t="s">
        <v>67</v>
      </c>
      <c r="P172" s="86">
        <v>0</v>
      </c>
      <c r="Q172" s="86" t="s">
        <v>1015</v>
      </c>
      <c r="R172" s="86">
        <v>16</v>
      </c>
      <c r="S172" s="86" t="s">
        <v>56</v>
      </c>
      <c r="T172" s="86"/>
      <c r="U172" s="86"/>
      <c r="V172" s="87" t="s">
        <v>1433</v>
      </c>
      <c r="W172" s="86">
        <v>11</v>
      </c>
      <c r="X172" s="86" t="s">
        <v>1445</v>
      </c>
      <c r="Y172" s="86">
        <v>19</v>
      </c>
      <c r="Z172" s="86" t="s">
        <v>59</v>
      </c>
      <c r="AA172" s="86"/>
      <c r="AB172" s="86"/>
      <c r="AC172" s="87" t="s">
        <v>67</v>
      </c>
      <c r="AD172" s="88">
        <v>17</v>
      </c>
      <c r="AE172" s="86" t="s">
        <v>1048</v>
      </c>
      <c r="AF172" s="88">
        <v>4</v>
      </c>
      <c r="AG172" s="86" t="s">
        <v>44</v>
      </c>
      <c r="AH172" s="86"/>
      <c r="AI172" s="88"/>
      <c r="AJ172" s="87" t="s">
        <v>70</v>
      </c>
      <c r="AK172" s="88">
        <v>14</v>
      </c>
      <c r="AL172" s="86" t="s">
        <v>1163</v>
      </c>
      <c r="AM172" s="88">
        <v>18</v>
      </c>
      <c r="AN172" s="86" t="s">
        <v>58</v>
      </c>
      <c r="AO172" s="86"/>
      <c r="AP172" s="88"/>
      <c r="AQ172" s="87" t="s">
        <v>70</v>
      </c>
      <c r="AR172" s="88">
        <v>14</v>
      </c>
      <c r="AS172" s="86" t="s">
        <v>1163</v>
      </c>
      <c r="AT172" s="88">
        <v>19</v>
      </c>
      <c r="AU172" s="86" t="s">
        <v>1420</v>
      </c>
      <c r="AV172" s="86"/>
      <c r="AW172" s="88"/>
      <c r="AX172" s="88"/>
    </row>
    <row r="173" spans="1:50" ht="15.75">
      <c r="A173" s="87" t="s">
        <v>64</v>
      </c>
      <c r="B173" s="88">
        <v>21</v>
      </c>
      <c r="C173" s="86" t="s">
        <v>923</v>
      </c>
      <c r="D173" s="88">
        <v>4</v>
      </c>
      <c r="E173" s="86" t="s">
        <v>44</v>
      </c>
      <c r="F173" s="86"/>
      <c r="G173" s="88"/>
      <c r="H173" s="87" t="s">
        <v>67</v>
      </c>
      <c r="I173" s="86">
        <v>6</v>
      </c>
      <c r="J173" s="86" t="s">
        <v>1027</v>
      </c>
      <c r="K173" s="86">
        <v>13</v>
      </c>
      <c r="L173" s="86" t="s">
        <v>53</v>
      </c>
      <c r="M173" s="86"/>
      <c r="N173" s="86"/>
      <c r="O173" s="87" t="s">
        <v>67</v>
      </c>
      <c r="P173" s="86">
        <v>0</v>
      </c>
      <c r="Q173" s="86" t="s">
        <v>1015</v>
      </c>
      <c r="R173" s="86">
        <v>17</v>
      </c>
      <c r="S173" s="86" t="s">
        <v>57</v>
      </c>
      <c r="T173" s="86"/>
      <c r="U173" s="86"/>
      <c r="V173" s="87" t="s">
        <v>1433</v>
      </c>
      <c r="W173" s="88">
        <v>12</v>
      </c>
      <c r="X173" s="86" t="s">
        <v>1446</v>
      </c>
      <c r="Y173" s="88">
        <v>19</v>
      </c>
      <c r="Z173" s="86" t="s">
        <v>59</v>
      </c>
      <c r="AA173" s="86"/>
      <c r="AB173" s="88"/>
      <c r="AC173" s="87" t="s">
        <v>67</v>
      </c>
      <c r="AD173" s="88">
        <v>18</v>
      </c>
      <c r="AE173" s="86" t="s">
        <v>1049</v>
      </c>
      <c r="AF173" s="88">
        <v>5</v>
      </c>
      <c r="AG173" s="86" t="s">
        <v>45</v>
      </c>
      <c r="AH173" s="86"/>
      <c r="AI173" s="88"/>
      <c r="AJ173" s="87" t="s">
        <v>70</v>
      </c>
      <c r="AK173" s="88">
        <v>15</v>
      </c>
      <c r="AL173" s="86" t="s">
        <v>1165</v>
      </c>
      <c r="AM173" s="88">
        <v>19</v>
      </c>
      <c r="AN173" s="86" t="s">
        <v>1420</v>
      </c>
      <c r="AO173" s="86"/>
      <c r="AP173" s="88"/>
      <c r="AQ173" s="87" t="s">
        <v>70</v>
      </c>
      <c r="AR173" s="88">
        <v>15</v>
      </c>
      <c r="AS173" s="86" t="s">
        <v>1165</v>
      </c>
      <c r="AT173" s="88">
        <v>19</v>
      </c>
      <c r="AU173" s="86" t="s">
        <v>1420</v>
      </c>
      <c r="AV173" s="86"/>
      <c r="AW173" s="88"/>
      <c r="AX173" s="88"/>
    </row>
    <row r="174" spans="1:50" ht="15.75">
      <c r="A174" s="87" t="s">
        <v>64</v>
      </c>
      <c r="B174" s="88">
        <v>22</v>
      </c>
      <c r="C174" s="86" t="s">
        <v>924</v>
      </c>
      <c r="D174" s="88">
        <v>4</v>
      </c>
      <c r="E174" s="86" t="s">
        <v>44</v>
      </c>
      <c r="F174" s="86"/>
      <c r="G174" s="88"/>
      <c r="H174" s="87" t="s">
        <v>67</v>
      </c>
      <c r="I174" s="86">
        <v>7</v>
      </c>
      <c r="J174" s="86" t="s">
        <v>1029</v>
      </c>
      <c r="K174" s="86">
        <v>14</v>
      </c>
      <c r="L174" s="86" t="s">
        <v>54</v>
      </c>
      <c r="M174" s="86"/>
      <c r="N174" s="86"/>
      <c r="O174" s="87" t="s">
        <v>67</v>
      </c>
      <c r="P174" s="86">
        <v>0</v>
      </c>
      <c r="Q174" s="86" t="s">
        <v>1015</v>
      </c>
      <c r="R174" s="86">
        <v>17</v>
      </c>
      <c r="S174" s="86" t="s">
        <v>57</v>
      </c>
      <c r="T174" s="86"/>
      <c r="U174" s="86"/>
      <c r="V174" s="86"/>
      <c r="W174" s="86"/>
      <c r="X174" s="86"/>
      <c r="Y174" s="86"/>
      <c r="Z174" s="86"/>
      <c r="AA174" s="86"/>
      <c r="AB174" s="86"/>
      <c r="AC174" s="87" t="s">
        <v>67</v>
      </c>
      <c r="AD174" s="88">
        <v>19</v>
      </c>
      <c r="AE174" s="86" t="s">
        <v>1050</v>
      </c>
      <c r="AF174" s="88">
        <v>6</v>
      </c>
      <c r="AG174" s="86" t="s">
        <v>46</v>
      </c>
      <c r="AH174" s="86"/>
      <c r="AI174" s="88"/>
      <c r="AJ174" s="87" t="s">
        <v>70</v>
      </c>
      <c r="AK174" s="88">
        <v>16</v>
      </c>
      <c r="AL174" s="86" t="s">
        <v>1167</v>
      </c>
      <c r="AM174" s="88">
        <v>19</v>
      </c>
      <c r="AN174" s="86" t="s">
        <v>1420</v>
      </c>
      <c r="AO174" s="86"/>
      <c r="AP174" s="88"/>
      <c r="AQ174" s="87" t="s">
        <v>70</v>
      </c>
      <c r="AR174" s="88">
        <v>16</v>
      </c>
      <c r="AS174" s="86" t="s">
        <v>1167</v>
      </c>
      <c r="AT174" s="88">
        <v>19</v>
      </c>
      <c r="AU174" s="86" t="s">
        <v>1420</v>
      </c>
      <c r="AV174" s="86"/>
      <c r="AW174" s="88"/>
      <c r="AX174" s="88"/>
    </row>
    <row r="175" spans="1:50" ht="15.75">
      <c r="A175" s="87" t="s">
        <v>64</v>
      </c>
      <c r="B175" s="88">
        <v>23</v>
      </c>
      <c r="C175" s="86" t="s">
        <v>925</v>
      </c>
      <c r="D175" s="88">
        <v>5</v>
      </c>
      <c r="E175" s="86" t="s">
        <v>45</v>
      </c>
      <c r="F175" s="86"/>
      <c r="G175" s="88"/>
      <c r="H175" s="87" t="s">
        <v>67</v>
      </c>
      <c r="I175" s="86">
        <v>8</v>
      </c>
      <c r="J175" s="86" t="s">
        <v>1031</v>
      </c>
      <c r="K175" s="86">
        <v>16</v>
      </c>
      <c r="L175" s="86" t="s">
        <v>56</v>
      </c>
      <c r="M175" s="86"/>
      <c r="N175" s="86"/>
      <c r="O175" s="87" t="s">
        <v>67</v>
      </c>
      <c r="P175" s="86">
        <v>0</v>
      </c>
      <c r="Q175" s="86" t="s">
        <v>1015</v>
      </c>
      <c r="R175" s="86">
        <v>19</v>
      </c>
      <c r="S175" s="86" t="s">
        <v>59</v>
      </c>
      <c r="T175" s="86"/>
      <c r="U175" s="86"/>
      <c r="V175" s="86"/>
      <c r="W175" s="86"/>
      <c r="X175" s="86"/>
      <c r="Y175" s="86"/>
      <c r="Z175" s="86"/>
      <c r="AA175" s="86"/>
      <c r="AB175" s="86"/>
      <c r="AC175" s="87" t="s">
        <v>67</v>
      </c>
      <c r="AD175" s="88">
        <v>20</v>
      </c>
      <c r="AE175" s="86" t="s">
        <v>1051</v>
      </c>
      <c r="AF175" s="88">
        <v>8</v>
      </c>
      <c r="AG175" s="86" t="s">
        <v>48</v>
      </c>
      <c r="AH175" s="86"/>
      <c r="AI175" s="88"/>
      <c r="AJ175" s="93" t="s">
        <v>71</v>
      </c>
      <c r="AK175" s="88">
        <v>0</v>
      </c>
      <c r="AL175" s="86" t="s">
        <v>1191</v>
      </c>
      <c r="AM175" s="88">
        <v>2</v>
      </c>
      <c r="AN175" s="86" t="s">
        <v>42</v>
      </c>
      <c r="AO175" s="86"/>
      <c r="AP175" s="88"/>
      <c r="AQ175" s="93" t="s">
        <v>71</v>
      </c>
      <c r="AR175" s="88">
        <v>0</v>
      </c>
      <c r="AS175" s="86" t="s">
        <v>1191</v>
      </c>
      <c r="AT175" s="88">
        <v>2</v>
      </c>
      <c r="AU175" s="86" t="s">
        <v>42</v>
      </c>
      <c r="AV175" s="86"/>
      <c r="AW175" s="88"/>
      <c r="AX175" s="88"/>
    </row>
    <row r="176" spans="1:50" ht="15.75">
      <c r="A176" s="87" t="s">
        <v>64</v>
      </c>
      <c r="B176" s="88">
        <v>24</v>
      </c>
      <c r="C176" s="86" t="s">
        <v>926</v>
      </c>
      <c r="D176" s="88">
        <v>5</v>
      </c>
      <c r="E176" s="86" t="s">
        <v>45</v>
      </c>
      <c r="F176" s="86"/>
      <c r="G176" s="88"/>
      <c r="H176" s="87" t="s">
        <v>67</v>
      </c>
      <c r="I176" s="86">
        <v>9</v>
      </c>
      <c r="J176" s="86" t="s">
        <v>1033</v>
      </c>
      <c r="K176" s="86">
        <v>17</v>
      </c>
      <c r="L176" s="86" t="s">
        <v>57</v>
      </c>
      <c r="M176" s="86"/>
      <c r="N176" s="86"/>
      <c r="O176" s="87" t="s">
        <v>67</v>
      </c>
      <c r="P176" s="86">
        <v>0</v>
      </c>
      <c r="Q176" s="86" t="s">
        <v>1015</v>
      </c>
      <c r="R176" s="86">
        <v>19</v>
      </c>
      <c r="S176" s="86" t="s">
        <v>59</v>
      </c>
      <c r="T176" s="86"/>
      <c r="U176" s="86"/>
      <c r="V176" s="86"/>
      <c r="W176" s="86"/>
      <c r="X176" s="86"/>
      <c r="Y176" s="86"/>
      <c r="Z176" s="86"/>
      <c r="AA176" s="86"/>
      <c r="AB176" s="86"/>
      <c r="AC176" s="87" t="s">
        <v>67</v>
      </c>
      <c r="AD176" s="88">
        <v>21</v>
      </c>
      <c r="AE176" s="86" t="s">
        <v>1052</v>
      </c>
      <c r="AF176" s="88">
        <v>8</v>
      </c>
      <c r="AG176" s="86" t="s">
        <v>48</v>
      </c>
      <c r="AH176" s="86"/>
      <c r="AI176" s="88"/>
      <c r="AJ176" s="87" t="s">
        <v>71</v>
      </c>
      <c r="AK176" s="88">
        <v>1</v>
      </c>
      <c r="AL176" s="86" t="s">
        <v>1192</v>
      </c>
      <c r="AM176" s="88">
        <v>2</v>
      </c>
      <c r="AN176" s="86" t="s">
        <v>42</v>
      </c>
      <c r="AO176" s="86"/>
      <c r="AP176" s="88"/>
      <c r="AQ176" s="87" t="s">
        <v>71</v>
      </c>
      <c r="AR176" s="88">
        <v>1</v>
      </c>
      <c r="AS176" s="86" t="s">
        <v>1192</v>
      </c>
      <c r="AT176" s="88">
        <v>3</v>
      </c>
      <c r="AU176" s="86" t="s">
        <v>43</v>
      </c>
      <c r="AV176" s="86"/>
      <c r="AW176" s="88"/>
      <c r="AX176" s="88"/>
    </row>
    <row r="177" spans="1:50" ht="15.75">
      <c r="A177" s="87" t="s">
        <v>64</v>
      </c>
      <c r="B177" s="88">
        <v>25</v>
      </c>
      <c r="C177" s="86" t="s">
        <v>927</v>
      </c>
      <c r="D177" s="88">
        <v>6</v>
      </c>
      <c r="E177" s="86" t="s">
        <v>46</v>
      </c>
      <c r="F177" s="86"/>
      <c r="G177" s="88"/>
      <c r="H177" s="87" t="s">
        <v>67</v>
      </c>
      <c r="I177" s="86">
        <v>10</v>
      </c>
      <c r="J177" s="86" t="s">
        <v>1035</v>
      </c>
      <c r="K177" s="86">
        <v>18</v>
      </c>
      <c r="L177" s="86" t="s">
        <v>58</v>
      </c>
      <c r="M177" s="86"/>
      <c r="N177" s="86"/>
      <c r="O177" s="87" t="s">
        <v>67</v>
      </c>
      <c r="P177" s="86">
        <v>0</v>
      </c>
      <c r="Q177" s="86" t="s">
        <v>1015</v>
      </c>
      <c r="R177" s="86">
        <v>19</v>
      </c>
      <c r="S177" s="86" t="s">
        <v>59</v>
      </c>
      <c r="T177" s="86"/>
      <c r="U177" s="86"/>
      <c r="V177" s="86"/>
      <c r="W177" s="86"/>
      <c r="X177" s="86"/>
      <c r="Y177" s="86"/>
      <c r="Z177" s="86"/>
      <c r="AA177" s="86"/>
      <c r="AB177" s="86"/>
      <c r="AC177" s="87" t="s">
        <v>67</v>
      </c>
      <c r="AD177" s="88">
        <v>22</v>
      </c>
      <c r="AE177" s="86" t="s">
        <v>1053</v>
      </c>
      <c r="AF177" s="88">
        <v>9</v>
      </c>
      <c r="AG177" s="86" t="s">
        <v>49</v>
      </c>
      <c r="AH177" s="86"/>
      <c r="AI177" s="88"/>
      <c r="AJ177" s="87" t="s">
        <v>71</v>
      </c>
      <c r="AK177" s="88">
        <v>2</v>
      </c>
      <c r="AL177" s="86" t="s">
        <v>1193</v>
      </c>
      <c r="AM177" s="88">
        <v>2</v>
      </c>
      <c r="AN177" s="86" t="s">
        <v>42</v>
      </c>
      <c r="AO177" s="86"/>
      <c r="AP177" s="88"/>
      <c r="AQ177" s="87" t="s">
        <v>71</v>
      </c>
      <c r="AR177" s="88">
        <v>2</v>
      </c>
      <c r="AS177" s="86" t="s">
        <v>1193</v>
      </c>
      <c r="AT177" s="88">
        <v>5</v>
      </c>
      <c r="AU177" s="86" t="s">
        <v>45</v>
      </c>
      <c r="AV177" s="86"/>
      <c r="AW177" s="88"/>
      <c r="AX177" s="88"/>
    </row>
    <row r="178" spans="1:50" ht="15.75">
      <c r="A178" s="87" t="s">
        <v>64</v>
      </c>
      <c r="B178" s="88">
        <v>26</v>
      </c>
      <c r="C178" s="86" t="s">
        <v>928</v>
      </c>
      <c r="D178" s="88">
        <v>6</v>
      </c>
      <c r="E178" s="86" t="s">
        <v>46</v>
      </c>
      <c r="F178" s="86"/>
      <c r="G178" s="88"/>
      <c r="H178" s="87" t="s">
        <v>67</v>
      </c>
      <c r="I178" s="86">
        <v>11</v>
      </c>
      <c r="J178" s="86" t="s">
        <v>1037</v>
      </c>
      <c r="K178" s="86">
        <v>19</v>
      </c>
      <c r="L178" s="86" t="s">
        <v>59</v>
      </c>
      <c r="M178" s="86"/>
      <c r="N178" s="86"/>
      <c r="O178" s="87" t="s">
        <v>67</v>
      </c>
      <c r="P178" s="86">
        <v>0</v>
      </c>
      <c r="Q178" s="86" t="s">
        <v>1015</v>
      </c>
      <c r="R178" s="86">
        <v>19</v>
      </c>
      <c r="S178" s="86" t="s">
        <v>59</v>
      </c>
      <c r="T178" s="86"/>
      <c r="U178" s="86"/>
      <c r="V178" s="86"/>
      <c r="W178" s="86"/>
      <c r="X178" s="86"/>
      <c r="Y178" s="86"/>
      <c r="Z178" s="86"/>
      <c r="AA178" s="86"/>
      <c r="AB178" s="86"/>
      <c r="AC178" s="87" t="s">
        <v>67</v>
      </c>
      <c r="AD178" s="88">
        <v>23</v>
      </c>
      <c r="AE178" s="86" t="s">
        <v>1054</v>
      </c>
      <c r="AF178" s="88">
        <v>11</v>
      </c>
      <c r="AG178" s="86" t="s">
        <v>51</v>
      </c>
      <c r="AH178" s="86"/>
      <c r="AI178" s="88"/>
      <c r="AJ178" s="87" t="s">
        <v>71</v>
      </c>
      <c r="AK178" s="88">
        <v>3</v>
      </c>
      <c r="AL178" s="86" t="s">
        <v>1194</v>
      </c>
      <c r="AM178" s="88">
        <v>3</v>
      </c>
      <c r="AN178" s="86" t="s">
        <v>43</v>
      </c>
      <c r="AO178" s="86"/>
      <c r="AP178" s="88"/>
      <c r="AQ178" s="87" t="s">
        <v>71</v>
      </c>
      <c r="AR178" s="88">
        <v>3</v>
      </c>
      <c r="AS178" s="86" t="s">
        <v>1194</v>
      </c>
      <c r="AT178" s="88">
        <v>6</v>
      </c>
      <c r="AU178" s="86" t="s">
        <v>46</v>
      </c>
      <c r="AV178" s="86"/>
      <c r="AW178" s="88"/>
      <c r="AX178" s="88"/>
    </row>
    <row r="179" spans="1:50" ht="15.75">
      <c r="A179" s="87" t="s">
        <v>64</v>
      </c>
      <c r="B179" s="88">
        <v>27</v>
      </c>
      <c r="C179" s="86" t="s">
        <v>929</v>
      </c>
      <c r="D179" s="88">
        <v>6</v>
      </c>
      <c r="E179" s="86" t="s">
        <v>46</v>
      </c>
      <c r="F179" s="86"/>
      <c r="G179" s="88"/>
      <c r="H179" s="87" t="s">
        <v>67</v>
      </c>
      <c r="I179" s="88">
        <v>12</v>
      </c>
      <c r="J179" s="86" t="s">
        <v>1039</v>
      </c>
      <c r="K179" s="88">
        <v>19</v>
      </c>
      <c r="L179" s="86" t="s">
        <v>59</v>
      </c>
      <c r="M179" s="86"/>
      <c r="N179" s="88"/>
      <c r="O179" s="87" t="s">
        <v>67</v>
      </c>
      <c r="P179" s="86">
        <v>0</v>
      </c>
      <c r="Q179" s="86" t="s">
        <v>1015</v>
      </c>
      <c r="R179" s="86">
        <v>19</v>
      </c>
      <c r="S179" s="86" t="s">
        <v>59</v>
      </c>
      <c r="T179" s="86"/>
      <c r="U179" s="86"/>
      <c r="V179" s="86"/>
      <c r="W179" s="86"/>
      <c r="X179" s="86"/>
      <c r="Y179" s="86"/>
      <c r="Z179" s="86"/>
      <c r="AA179" s="86"/>
      <c r="AB179" s="86"/>
      <c r="AC179" s="87" t="s">
        <v>67</v>
      </c>
      <c r="AD179" s="88">
        <v>24</v>
      </c>
      <c r="AE179" s="86" t="s">
        <v>1055</v>
      </c>
      <c r="AF179" s="88">
        <v>13</v>
      </c>
      <c r="AG179" s="86" t="s">
        <v>53</v>
      </c>
      <c r="AH179" s="86"/>
      <c r="AI179" s="88"/>
      <c r="AJ179" s="87" t="s">
        <v>71</v>
      </c>
      <c r="AK179" s="88">
        <v>4</v>
      </c>
      <c r="AL179" s="86" t="s">
        <v>1195</v>
      </c>
      <c r="AM179" s="88">
        <v>5</v>
      </c>
      <c r="AN179" s="86" t="s">
        <v>45</v>
      </c>
      <c r="AO179" s="86"/>
      <c r="AP179" s="88"/>
      <c r="AQ179" s="87" t="s">
        <v>71</v>
      </c>
      <c r="AR179" s="88">
        <v>4</v>
      </c>
      <c r="AS179" s="86" t="s">
        <v>1195</v>
      </c>
      <c r="AT179" s="88">
        <v>7</v>
      </c>
      <c r="AU179" s="86" t="s">
        <v>47</v>
      </c>
      <c r="AV179" s="86"/>
      <c r="AW179" s="88"/>
      <c r="AX179" s="88"/>
    </row>
    <row r="180" spans="1:50" ht="15.75">
      <c r="A180" s="87" t="s">
        <v>64</v>
      </c>
      <c r="B180" s="88">
        <v>28</v>
      </c>
      <c r="C180" s="86" t="s">
        <v>930</v>
      </c>
      <c r="D180" s="88">
        <v>7</v>
      </c>
      <c r="E180" s="86" t="s">
        <v>47</v>
      </c>
      <c r="F180" s="86"/>
      <c r="G180" s="88"/>
      <c r="H180" s="93" t="s">
        <v>68</v>
      </c>
      <c r="I180" s="86">
        <v>0</v>
      </c>
      <c r="J180" s="86" t="s">
        <v>1062</v>
      </c>
      <c r="K180" s="86">
        <v>1</v>
      </c>
      <c r="L180" s="89" t="s">
        <v>41</v>
      </c>
      <c r="M180" s="86"/>
      <c r="N180" s="86"/>
      <c r="O180" s="93" t="s">
        <v>68</v>
      </c>
      <c r="P180" s="86">
        <v>12</v>
      </c>
      <c r="Q180" s="86" t="s">
        <v>1074</v>
      </c>
      <c r="R180" s="89">
        <v>1</v>
      </c>
      <c r="S180" s="89" t="s">
        <v>41</v>
      </c>
      <c r="T180" s="86"/>
      <c r="U180" s="86"/>
      <c r="V180" s="89"/>
      <c r="W180" s="89"/>
      <c r="X180" s="86"/>
      <c r="Y180" s="86"/>
      <c r="Z180" s="86"/>
      <c r="AA180" s="86"/>
      <c r="AB180" s="86"/>
      <c r="AC180" s="93" t="s">
        <v>68</v>
      </c>
      <c r="AD180" s="88">
        <v>0</v>
      </c>
      <c r="AE180" s="86" t="s">
        <v>1062</v>
      </c>
      <c r="AF180" s="88">
        <v>1</v>
      </c>
      <c r="AG180" s="89" t="s">
        <v>41</v>
      </c>
      <c r="AH180" s="86"/>
      <c r="AI180" s="88"/>
      <c r="AJ180" s="87" t="s">
        <v>71</v>
      </c>
      <c r="AK180" s="88">
        <v>5</v>
      </c>
      <c r="AL180" s="86" t="s">
        <v>1196</v>
      </c>
      <c r="AM180" s="88">
        <v>7</v>
      </c>
      <c r="AN180" s="86" t="s">
        <v>47</v>
      </c>
      <c r="AO180" s="86"/>
      <c r="AP180" s="88"/>
      <c r="AQ180" s="87" t="s">
        <v>71</v>
      </c>
      <c r="AR180" s="88">
        <v>5</v>
      </c>
      <c r="AS180" s="86" t="s">
        <v>1196</v>
      </c>
      <c r="AT180" s="88">
        <v>9</v>
      </c>
      <c r="AU180" s="86" t="s">
        <v>49</v>
      </c>
      <c r="AV180" s="86"/>
      <c r="AW180" s="88"/>
      <c r="AX180" s="88"/>
    </row>
    <row r="181" spans="1:50" ht="15.75">
      <c r="A181" s="87" t="s">
        <v>64</v>
      </c>
      <c r="B181" s="88">
        <v>29</v>
      </c>
      <c r="C181" s="86" t="s">
        <v>931</v>
      </c>
      <c r="D181" s="88">
        <v>7</v>
      </c>
      <c r="E181" s="86" t="s">
        <v>47</v>
      </c>
      <c r="F181" s="86"/>
      <c r="G181" s="88"/>
      <c r="H181" s="87" t="s">
        <v>68</v>
      </c>
      <c r="I181" s="86">
        <v>0</v>
      </c>
      <c r="J181" s="86" t="s">
        <v>1062</v>
      </c>
      <c r="K181" s="86">
        <v>1</v>
      </c>
      <c r="L181" s="89" t="s">
        <v>41</v>
      </c>
      <c r="M181" s="86"/>
      <c r="N181" s="86"/>
      <c r="O181" s="87" t="s">
        <v>68</v>
      </c>
      <c r="P181" s="86">
        <v>11</v>
      </c>
      <c r="Q181" s="86" t="s">
        <v>1073</v>
      </c>
      <c r="R181" s="89">
        <v>1</v>
      </c>
      <c r="S181" s="89" t="s">
        <v>41</v>
      </c>
      <c r="T181" s="86"/>
      <c r="U181" s="86"/>
      <c r="V181" s="89"/>
      <c r="W181" s="89"/>
      <c r="X181" s="86"/>
      <c r="Y181" s="86"/>
      <c r="Z181" s="86"/>
      <c r="AA181" s="86"/>
      <c r="AB181" s="86"/>
      <c r="AC181" s="87" t="s">
        <v>68</v>
      </c>
      <c r="AD181" s="88">
        <v>1</v>
      </c>
      <c r="AE181" s="86" t="s">
        <v>1063</v>
      </c>
      <c r="AF181" s="88">
        <v>1</v>
      </c>
      <c r="AG181" s="89" t="s">
        <v>41</v>
      </c>
      <c r="AH181" s="86"/>
      <c r="AI181" s="88"/>
      <c r="AJ181" s="87" t="s">
        <v>71</v>
      </c>
      <c r="AK181" s="88">
        <v>6</v>
      </c>
      <c r="AL181" s="86" t="s">
        <v>1197</v>
      </c>
      <c r="AM181" s="88">
        <v>8</v>
      </c>
      <c r="AN181" s="86" t="s">
        <v>48</v>
      </c>
      <c r="AO181" s="86"/>
      <c r="AP181" s="88"/>
      <c r="AQ181" s="87" t="s">
        <v>71</v>
      </c>
      <c r="AR181" s="88">
        <v>6</v>
      </c>
      <c r="AS181" s="86" t="s">
        <v>1197</v>
      </c>
      <c r="AT181" s="88">
        <v>10</v>
      </c>
      <c r="AU181" s="86" t="s">
        <v>50</v>
      </c>
      <c r="AV181" s="86"/>
      <c r="AW181" s="88"/>
      <c r="AX181" s="88"/>
    </row>
    <row r="182" spans="1:50" ht="15.75">
      <c r="A182" s="87" t="s">
        <v>64</v>
      </c>
      <c r="B182" s="88">
        <v>30</v>
      </c>
      <c r="C182" s="86" t="s">
        <v>932</v>
      </c>
      <c r="D182" s="88">
        <v>8</v>
      </c>
      <c r="E182" s="86" t="s">
        <v>48</v>
      </c>
      <c r="F182" s="86"/>
      <c r="G182" s="88"/>
      <c r="H182" s="87" t="s">
        <v>68</v>
      </c>
      <c r="I182" s="86">
        <v>0</v>
      </c>
      <c r="J182" s="86" t="s">
        <v>1062</v>
      </c>
      <c r="K182" s="86">
        <v>1</v>
      </c>
      <c r="L182" s="89" t="s">
        <v>41</v>
      </c>
      <c r="M182" s="86"/>
      <c r="N182" s="86"/>
      <c r="O182" s="87" t="s">
        <v>68</v>
      </c>
      <c r="P182" s="86">
        <v>10</v>
      </c>
      <c r="Q182" s="86" t="s">
        <v>1072</v>
      </c>
      <c r="R182" s="89">
        <v>1</v>
      </c>
      <c r="S182" s="89" t="s">
        <v>41</v>
      </c>
      <c r="T182" s="86"/>
      <c r="U182" s="86"/>
      <c r="V182" s="89"/>
      <c r="W182" s="89"/>
      <c r="X182" s="86"/>
      <c r="Y182" s="86"/>
      <c r="Z182" s="86"/>
      <c r="AA182" s="86"/>
      <c r="AB182" s="86"/>
      <c r="AC182" s="87" t="s">
        <v>68</v>
      </c>
      <c r="AD182" s="88">
        <v>2</v>
      </c>
      <c r="AE182" s="86" t="s">
        <v>1064</v>
      </c>
      <c r="AF182" s="88">
        <v>1</v>
      </c>
      <c r="AG182" s="89" t="s">
        <v>41</v>
      </c>
      <c r="AH182" s="86"/>
      <c r="AI182" s="88"/>
      <c r="AJ182" s="87" t="s">
        <v>71</v>
      </c>
      <c r="AK182" s="88">
        <v>7</v>
      </c>
      <c r="AL182" s="86" t="s">
        <v>1198</v>
      </c>
      <c r="AM182" s="88">
        <v>10</v>
      </c>
      <c r="AN182" s="86" t="s">
        <v>50</v>
      </c>
      <c r="AO182" s="86"/>
      <c r="AP182" s="88"/>
      <c r="AQ182" s="87" t="s">
        <v>71</v>
      </c>
      <c r="AR182" s="88">
        <v>7</v>
      </c>
      <c r="AS182" s="86" t="s">
        <v>1198</v>
      </c>
      <c r="AT182" s="88">
        <v>12</v>
      </c>
      <c r="AU182" s="86" t="s">
        <v>52</v>
      </c>
      <c r="AV182" s="86"/>
      <c r="AW182" s="88"/>
      <c r="AX182" s="88"/>
    </row>
    <row r="183" spans="1:50" ht="15.75">
      <c r="A183" s="87" t="s">
        <v>64</v>
      </c>
      <c r="B183" s="88">
        <v>31</v>
      </c>
      <c r="C183" s="86" t="s">
        <v>1012</v>
      </c>
      <c r="D183" s="88">
        <v>8</v>
      </c>
      <c r="E183" s="86" t="s">
        <v>48</v>
      </c>
      <c r="F183" s="86"/>
      <c r="G183" s="88"/>
      <c r="H183" s="87" t="s">
        <v>68</v>
      </c>
      <c r="I183" s="86">
        <v>0</v>
      </c>
      <c r="J183" s="86" t="s">
        <v>1062</v>
      </c>
      <c r="K183" s="86">
        <v>1</v>
      </c>
      <c r="L183" s="89" t="s">
        <v>41</v>
      </c>
      <c r="M183" s="86"/>
      <c r="N183" s="86"/>
      <c r="O183" s="87" t="s">
        <v>68</v>
      </c>
      <c r="P183" s="86">
        <v>9</v>
      </c>
      <c r="Q183" s="86" t="s">
        <v>1071</v>
      </c>
      <c r="R183" s="89">
        <v>1</v>
      </c>
      <c r="S183" s="89" t="s">
        <v>41</v>
      </c>
      <c r="T183" s="86"/>
      <c r="U183" s="86"/>
      <c r="V183" s="89"/>
      <c r="W183" s="89"/>
      <c r="X183" s="86"/>
      <c r="Y183" s="86"/>
      <c r="Z183" s="86"/>
      <c r="AA183" s="86"/>
      <c r="AB183" s="86"/>
      <c r="AC183" s="87" t="s">
        <v>68</v>
      </c>
      <c r="AD183" s="88">
        <v>3</v>
      </c>
      <c r="AE183" s="86" t="s">
        <v>1065</v>
      </c>
      <c r="AF183" s="88">
        <v>1</v>
      </c>
      <c r="AG183" s="89" t="s">
        <v>41</v>
      </c>
      <c r="AH183" s="86"/>
      <c r="AI183" s="88"/>
      <c r="AJ183" s="87" t="s">
        <v>71</v>
      </c>
      <c r="AK183" s="88">
        <v>8</v>
      </c>
      <c r="AL183" s="86" t="s">
        <v>1199</v>
      </c>
      <c r="AM183" s="88">
        <v>12</v>
      </c>
      <c r="AN183" s="86" t="s">
        <v>52</v>
      </c>
      <c r="AO183" s="86"/>
      <c r="AP183" s="88"/>
      <c r="AQ183" s="87" t="s">
        <v>71</v>
      </c>
      <c r="AR183" s="88">
        <v>8</v>
      </c>
      <c r="AS183" s="86" t="s">
        <v>1199</v>
      </c>
      <c r="AT183" s="88">
        <v>13</v>
      </c>
      <c r="AU183" s="86" t="s">
        <v>53</v>
      </c>
      <c r="AV183" s="86"/>
      <c r="AW183" s="88"/>
      <c r="AX183" s="88"/>
    </row>
    <row r="184" spans="1:50" ht="15.75">
      <c r="A184" s="87" t="s">
        <v>64</v>
      </c>
      <c r="B184" s="88">
        <v>32</v>
      </c>
      <c r="C184" s="86" t="s">
        <v>1014</v>
      </c>
      <c r="D184" s="88">
        <v>9</v>
      </c>
      <c r="E184" s="86" t="s">
        <v>49</v>
      </c>
      <c r="F184" s="86"/>
      <c r="G184" s="88"/>
      <c r="H184" s="87" t="s">
        <v>68</v>
      </c>
      <c r="I184" s="86">
        <v>0</v>
      </c>
      <c r="J184" s="86" t="s">
        <v>1062</v>
      </c>
      <c r="K184" s="86">
        <v>2</v>
      </c>
      <c r="L184" s="89" t="s">
        <v>42</v>
      </c>
      <c r="M184" s="86"/>
      <c r="N184" s="86"/>
      <c r="O184" s="87" t="s">
        <v>68</v>
      </c>
      <c r="P184" s="86">
        <v>8</v>
      </c>
      <c r="Q184" s="86" t="s">
        <v>1070</v>
      </c>
      <c r="R184" s="89">
        <v>1</v>
      </c>
      <c r="S184" s="89" t="s">
        <v>41</v>
      </c>
      <c r="T184" s="86"/>
      <c r="U184" s="86"/>
      <c r="V184" s="89"/>
      <c r="W184" s="89"/>
      <c r="X184" s="86"/>
      <c r="Y184" s="86"/>
      <c r="Z184" s="86"/>
      <c r="AA184" s="86"/>
      <c r="AB184" s="86"/>
      <c r="AC184" s="87" t="s">
        <v>68</v>
      </c>
      <c r="AD184" s="88">
        <v>4</v>
      </c>
      <c r="AE184" s="86" t="s">
        <v>1066</v>
      </c>
      <c r="AF184" s="88">
        <v>1</v>
      </c>
      <c r="AG184" s="89" t="s">
        <v>41</v>
      </c>
      <c r="AH184" s="86"/>
      <c r="AI184" s="88"/>
      <c r="AJ184" s="87" t="s">
        <v>71</v>
      </c>
      <c r="AK184" s="88">
        <v>9</v>
      </c>
      <c r="AL184" s="86" t="s">
        <v>1200</v>
      </c>
      <c r="AM184" s="88">
        <v>13</v>
      </c>
      <c r="AN184" s="86" t="s">
        <v>53</v>
      </c>
      <c r="AO184" s="86"/>
      <c r="AP184" s="88"/>
      <c r="AQ184" s="87" t="s">
        <v>71</v>
      </c>
      <c r="AR184" s="88">
        <v>9</v>
      </c>
      <c r="AS184" s="86" t="s">
        <v>1200</v>
      </c>
      <c r="AT184" s="88">
        <v>16</v>
      </c>
      <c r="AU184" s="86" t="s">
        <v>56</v>
      </c>
      <c r="AV184" s="86"/>
      <c r="AW184" s="88"/>
      <c r="AX184" s="88"/>
    </row>
    <row r="185" spans="1:50" ht="15.75">
      <c r="A185" s="87" t="s">
        <v>64</v>
      </c>
      <c r="B185" s="88">
        <v>33</v>
      </c>
      <c r="C185" s="86" t="s">
        <v>1016</v>
      </c>
      <c r="D185" s="88">
        <v>9</v>
      </c>
      <c r="E185" s="86" t="s">
        <v>49</v>
      </c>
      <c r="F185" s="86"/>
      <c r="G185" s="88"/>
      <c r="H185" s="87" t="s">
        <v>68</v>
      </c>
      <c r="I185" s="86">
        <v>0</v>
      </c>
      <c r="J185" s="86" t="s">
        <v>1062</v>
      </c>
      <c r="K185" s="86">
        <v>2</v>
      </c>
      <c r="L185" s="89" t="s">
        <v>42</v>
      </c>
      <c r="M185" s="86"/>
      <c r="N185" s="86"/>
      <c r="O185" s="87" t="s">
        <v>68</v>
      </c>
      <c r="P185" s="86">
        <v>7</v>
      </c>
      <c r="Q185" s="86" t="s">
        <v>1069</v>
      </c>
      <c r="R185" s="89">
        <v>1</v>
      </c>
      <c r="S185" s="89" t="s">
        <v>41</v>
      </c>
      <c r="T185" s="86"/>
      <c r="U185" s="86"/>
      <c r="V185" s="89"/>
      <c r="W185" s="89"/>
      <c r="X185" s="86"/>
      <c r="Y185" s="86"/>
      <c r="Z185" s="86"/>
      <c r="AA185" s="86"/>
      <c r="AB185" s="86"/>
      <c r="AC185" s="87" t="s">
        <v>68</v>
      </c>
      <c r="AD185" s="88">
        <v>5</v>
      </c>
      <c r="AE185" s="86" t="s">
        <v>1067</v>
      </c>
      <c r="AF185" s="88">
        <v>1</v>
      </c>
      <c r="AG185" s="89" t="s">
        <v>41</v>
      </c>
      <c r="AH185" s="86"/>
      <c r="AI185" s="88"/>
      <c r="AJ185" s="87" t="s">
        <v>71</v>
      </c>
      <c r="AK185" s="88">
        <v>10</v>
      </c>
      <c r="AL185" s="86" t="s">
        <v>1201</v>
      </c>
      <c r="AM185" s="88">
        <v>15</v>
      </c>
      <c r="AN185" s="86" t="s">
        <v>55</v>
      </c>
      <c r="AO185" s="86"/>
      <c r="AP185" s="88"/>
      <c r="AQ185" s="87" t="s">
        <v>71</v>
      </c>
      <c r="AR185" s="88">
        <v>10</v>
      </c>
      <c r="AS185" s="86" t="s">
        <v>1201</v>
      </c>
      <c r="AT185" s="88">
        <v>18</v>
      </c>
      <c r="AU185" s="86" t="s">
        <v>58</v>
      </c>
      <c r="AV185" s="86"/>
      <c r="AW185" s="88"/>
      <c r="AX185" s="88"/>
    </row>
    <row r="186" spans="1:50" ht="15.75">
      <c r="A186" s="87" t="s">
        <v>64</v>
      </c>
      <c r="B186" s="88">
        <v>34</v>
      </c>
      <c r="C186" s="86" t="s">
        <v>1018</v>
      </c>
      <c r="D186" s="88">
        <v>10</v>
      </c>
      <c r="E186" s="86" t="s">
        <v>50</v>
      </c>
      <c r="F186" s="86"/>
      <c r="G186" s="88"/>
      <c r="H186" s="87" t="s">
        <v>68</v>
      </c>
      <c r="I186" s="86">
        <v>0</v>
      </c>
      <c r="J186" s="86" t="s">
        <v>1062</v>
      </c>
      <c r="K186" s="86">
        <v>2</v>
      </c>
      <c r="L186" s="89" t="s">
        <v>42</v>
      </c>
      <c r="M186" s="86"/>
      <c r="N186" s="86"/>
      <c r="O186" s="87" t="s">
        <v>68</v>
      </c>
      <c r="P186" s="86">
        <v>6</v>
      </c>
      <c r="Q186" s="86" t="s">
        <v>1068</v>
      </c>
      <c r="R186" s="89">
        <v>1</v>
      </c>
      <c r="S186" s="89" t="s">
        <v>41</v>
      </c>
      <c r="T186" s="86"/>
      <c r="U186" s="86"/>
      <c r="V186" s="89"/>
      <c r="W186" s="89"/>
      <c r="X186" s="86"/>
      <c r="Y186" s="86"/>
      <c r="Z186" s="86"/>
      <c r="AA186" s="86"/>
      <c r="AB186" s="86"/>
      <c r="AC186" s="87" t="s">
        <v>68</v>
      </c>
      <c r="AD186" s="88">
        <v>6</v>
      </c>
      <c r="AE186" s="86" t="s">
        <v>1068</v>
      </c>
      <c r="AF186" s="88">
        <v>1</v>
      </c>
      <c r="AG186" s="89" t="s">
        <v>41</v>
      </c>
      <c r="AH186" s="86"/>
      <c r="AI186" s="88"/>
      <c r="AJ186" s="87" t="s">
        <v>71</v>
      </c>
      <c r="AK186" s="88">
        <v>11</v>
      </c>
      <c r="AL186" s="86" t="s">
        <v>1202</v>
      </c>
      <c r="AM186" s="88">
        <v>16</v>
      </c>
      <c r="AN186" s="86" t="s">
        <v>56</v>
      </c>
      <c r="AO186" s="86"/>
      <c r="AP186" s="88"/>
      <c r="AQ186" s="87" t="s">
        <v>71</v>
      </c>
      <c r="AR186" s="88">
        <v>11</v>
      </c>
      <c r="AS186" s="86" t="s">
        <v>1202</v>
      </c>
      <c r="AT186" s="88">
        <v>18</v>
      </c>
      <c r="AU186" s="86" t="s">
        <v>58</v>
      </c>
      <c r="AV186" s="86"/>
      <c r="AW186" s="88"/>
      <c r="AX186" s="88"/>
    </row>
    <row r="187" spans="1:50" ht="15.75">
      <c r="A187" s="87" t="s">
        <v>64</v>
      </c>
      <c r="B187" s="88">
        <v>35</v>
      </c>
      <c r="C187" s="86" t="s">
        <v>1020</v>
      </c>
      <c r="D187" s="88">
        <v>10</v>
      </c>
      <c r="E187" s="86" t="s">
        <v>50</v>
      </c>
      <c r="F187" s="86"/>
      <c r="G187" s="88"/>
      <c r="H187" s="87" t="s">
        <v>68</v>
      </c>
      <c r="I187" s="86">
        <v>0</v>
      </c>
      <c r="J187" s="86" t="s">
        <v>1062</v>
      </c>
      <c r="K187" s="86">
        <v>3</v>
      </c>
      <c r="L187" s="86" t="s">
        <v>43</v>
      </c>
      <c r="M187" s="86"/>
      <c r="N187" s="86"/>
      <c r="O187" s="87" t="s">
        <v>68</v>
      </c>
      <c r="P187" s="86">
        <v>5</v>
      </c>
      <c r="Q187" s="86" t="s">
        <v>1067</v>
      </c>
      <c r="R187" s="89">
        <v>2</v>
      </c>
      <c r="S187" s="86" t="s">
        <v>42</v>
      </c>
      <c r="T187" s="86"/>
      <c r="U187" s="86"/>
      <c r="V187" s="89"/>
      <c r="W187" s="86"/>
      <c r="X187" s="86"/>
      <c r="Y187" s="86"/>
      <c r="Z187" s="86"/>
      <c r="AA187" s="86"/>
      <c r="AB187" s="86"/>
      <c r="AC187" s="87" t="s">
        <v>68</v>
      </c>
      <c r="AD187" s="88">
        <v>7</v>
      </c>
      <c r="AE187" s="86" t="s">
        <v>1069</v>
      </c>
      <c r="AF187" s="88">
        <v>1</v>
      </c>
      <c r="AG187" s="89" t="s">
        <v>41</v>
      </c>
      <c r="AH187" s="86"/>
      <c r="AI187" s="88"/>
      <c r="AJ187" s="87" t="s">
        <v>71</v>
      </c>
      <c r="AK187" s="88">
        <v>12</v>
      </c>
      <c r="AL187" s="86" t="s">
        <v>1203</v>
      </c>
      <c r="AM187" s="88">
        <v>17</v>
      </c>
      <c r="AN187" s="86" t="s">
        <v>57</v>
      </c>
      <c r="AO187" s="86"/>
      <c r="AP187" s="88"/>
      <c r="AQ187" s="87" t="s">
        <v>71</v>
      </c>
      <c r="AR187" s="88">
        <v>12</v>
      </c>
      <c r="AS187" s="86" t="s">
        <v>1203</v>
      </c>
      <c r="AT187" s="88">
        <v>18</v>
      </c>
      <c r="AU187" s="86" t="s">
        <v>1420</v>
      </c>
      <c r="AV187" s="86"/>
      <c r="AW187" s="88"/>
      <c r="AX187" s="88"/>
    </row>
    <row r="188" spans="1:50" ht="15.75">
      <c r="A188" s="87" t="s">
        <v>64</v>
      </c>
      <c r="B188" s="88">
        <v>36</v>
      </c>
      <c r="C188" s="86" t="s">
        <v>1022</v>
      </c>
      <c r="D188" s="88">
        <v>11</v>
      </c>
      <c r="E188" s="86" t="s">
        <v>51</v>
      </c>
      <c r="F188" s="86"/>
      <c r="G188" s="88"/>
      <c r="H188" s="87" t="s">
        <v>68</v>
      </c>
      <c r="I188" s="86">
        <v>0</v>
      </c>
      <c r="J188" s="86" t="s">
        <v>1062</v>
      </c>
      <c r="K188" s="86">
        <v>3</v>
      </c>
      <c r="L188" s="86" t="s">
        <v>43</v>
      </c>
      <c r="M188" s="86"/>
      <c r="N188" s="86"/>
      <c r="O188" s="87" t="s">
        <v>68</v>
      </c>
      <c r="P188" s="86">
        <v>4</v>
      </c>
      <c r="Q188" s="86" t="s">
        <v>1066</v>
      </c>
      <c r="R188" s="89">
        <v>3</v>
      </c>
      <c r="S188" s="86" t="s">
        <v>43</v>
      </c>
      <c r="T188" s="86"/>
      <c r="U188" s="86"/>
      <c r="V188" s="89"/>
      <c r="W188" s="86"/>
      <c r="X188" s="86"/>
      <c r="Y188" s="86"/>
      <c r="Z188" s="86"/>
      <c r="AA188" s="86"/>
      <c r="AB188" s="86"/>
      <c r="AC188" s="87" t="s">
        <v>68</v>
      </c>
      <c r="AD188" s="88">
        <v>8</v>
      </c>
      <c r="AE188" s="86" t="s">
        <v>1070</v>
      </c>
      <c r="AF188" s="88">
        <v>1</v>
      </c>
      <c r="AG188" s="89" t="s">
        <v>41</v>
      </c>
      <c r="AH188" s="86"/>
      <c r="AI188" s="88"/>
      <c r="AJ188" s="87" t="s">
        <v>71</v>
      </c>
      <c r="AK188" s="88">
        <v>13</v>
      </c>
      <c r="AL188" s="86" t="s">
        <v>1204</v>
      </c>
      <c r="AM188" s="88">
        <v>17</v>
      </c>
      <c r="AN188" s="86" t="s">
        <v>57</v>
      </c>
      <c r="AO188" s="86"/>
      <c r="AP188" s="88"/>
      <c r="AQ188" s="87" t="s">
        <v>71</v>
      </c>
      <c r="AR188" s="88">
        <v>13</v>
      </c>
      <c r="AS188" s="86" t="s">
        <v>1204</v>
      </c>
      <c r="AT188" s="88">
        <v>19</v>
      </c>
      <c r="AU188" s="86" t="s">
        <v>1420</v>
      </c>
      <c r="AV188" s="86"/>
      <c r="AW188" s="88"/>
      <c r="AX188" s="88"/>
    </row>
    <row r="189" spans="1:50" ht="15.75">
      <c r="A189" s="87" t="s">
        <v>64</v>
      </c>
      <c r="B189" s="88">
        <v>37</v>
      </c>
      <c r="C189" s="86" t="s">
        <v>1024</v>
      </c>
      <c r="D189" s="88">
        <v>12</v>
      </c>
      <c r="E189" s="86" t="s">
        <v>52</v>
      </c>
      <c r="F189" s="86"/>
      <c r="G189" s="88"/>
      <c r="H189" s="87" t="s">
        <v>68</v>
      </c>
      <c r="I189" s="86">
        <v>0</v>
      </c>
      <c r="J189" s="86" t="s">
        <v>1062</v>
      </c>
      <c r="K189" s="86">
        <v>4</v>
      </c>
      <c r="L189" s="86" t="s">
        <v>44</v>
      </c>
      <c r="M189" s="86"/>
      <c r="N189" s="86"/>
      <c r="O189" s="87" t="s">
        <v>68</v>
      </c>
      <c r="P189" s="86">
        <v>3</v>
      </c>
      <c r="Q189" s="86" t="s">
        <v>1065</v>
      </c>
      <c r="R189" s="89">
        <v>4</v>
      </c>
      <c r="S189" s="86" t="s">
        <v>44</v>
      </c>
      <c r="T189" s="86"/>
      <c r="U189" s="86"/>
      <c r="V189" s="89"/>
      <c r="W189" s="86"/>
      <c r="X189" s="86"/>
      <c r="Y189" s="86"/>
      <c r="Z189" s="86"/>
      <c r="AA189" s="86"/>
      <c r="AB189" s="86"/>
      <c r="AC189" s="87" t="s">
        <v>68</v>
      </c>
      <c r="AD189" s="88">
        <v>9</v>
      </c>
      <c r="AE189" s="86" t="s">
        <v>1071</v>
      </c>
      <c r="AF189" s="88">
        <v>1</v>
      </c>
      <c r="AG189" s="89" t="s">
        <v>41</v>
      </c>
      <c r="AH189" s="86"/>
      <c r="AI189" s="88"/>
      <c r="AJ189" s="87" t="s">
        <v>71</v>
      </c>
      <c r="AK189" s="88">
        <v>14</v>
      </c>
      <c r="AL189" s="86" t="s">
        <v>1205</v>
      </c>
      <c r="AM189" s="88">
        <v>18</v>
      </c>
      <c r="AN189" s="86" t="s">
        <v>58</v>
      </c>
      <c r="AO189" s="86"/>
      <c r="AP189" s="88"/>
      <c r="AQ189" s="87" t="s">
        <v>71</v>
      </c>
      <c r="AR189" s="88">
        <v>14</v>
      </c>
      <c r="AS189" s="86" t="s">
        <v>1205</v>
      </c>
      <c r="AT189" s="88">
        <v>19</v>
      </c>
      <c r="AU189" s="86" t="s">
        <v>1420</v>
      </c>
      <c r="AV189" s="86"/>
      <c r="AW189" s="88"/>
      <c r="AX189" s="88"/>
    </row>
    <row r="190" spans="1:50" ht="15.75">
      <c r="A190" s="87" t="s">
        <v>64</v>
      </c>
      <c r="B190" s="88">
        <v>38</v>
      </c>
      <c r="C190" s="86" t="s">
        <v>1026</v>
      </c>
      <c r="D190" s="88">
        <v>12</v>
      </c>
      <c r="E190" s="86" t="s">
        <v>52</v>
      </c>
      <c r="F190" s="86"/>
      <c r="G190" s="88"/>
      <c r="H190" s="87" t="s">
        <v>68</v>
      </c>
      <c r="I190" s="86">
        <v>0</v>
      </c>
      <c r="J190" s="86" t="s">
        <v>1062</v>
      </c>
      <c r="K190" s="86">
        <v>4</v>
      </c>
      <c r="L190" s="86" t="s">
        <v>44</v>
      </c>
      <c r="M190" s="86"/>
      <c r="N190" s="86"/>
      <c r="O190" s="87" t="s">
        <v>68</v>
      </c>
      <c r="P190" s="86">
        <v>2</v>
      </c>
      <c r="Q190" s="86" t="s">
        <v>1064</v>
      </c>
      <c r="R190" s="89">
        <v>5</v>
      </c>
      <c r="S190" s="86" t="s">
        <v>45</v>
      </c>
      <c r="T190" s="86"/>
      <c r="U190" s="86"/>
      <c r="V190" s="89"/>
      <c r="W190" s="86"/>
      <c r="X190" s="86"/>
      <c r="Y190" s="86"/>
      <c r="Z190" s="86"/>
      <c r="AA190" s="86"/>
      <c r="AB190" s="86"/>
      <c r="AC190" s="87" t="s">
        <v>68</v>
      </c>
      <c r="AD190" s="88">
        <v>10</v>
      </c>
      <c r="AE190" s="86" t="s">
        <v>1072</v>
      </c>
      <c r="AF190" s="88">
        <v>1</v>
      </c>
      <c r="AG190" s="89" t="s">
        <v>41</v>
      </c>
      <c r="AH190" s="86"/>
      <c r="AI190" s="88"/>
      <c r="AJ190" s="87" t="s">
        <v>71</v>
      </c>
      <c r="AK190" s="88">
        <v>15</v>
      </c>
      <c r="AL190" s="86" t="s">
        <v>1206</v>
      </c>
      <c r="AM190" s="88">
        <v>19</v>
      </c>
      <c r="AN190" s="86" t="s">
        <v>1420</v>
      </c>
      <c r="AO190" s="86"/>
      <c r="AP190" s="88"/>
      <c r="AQ190" s="87" t="s">
        <v>71</v>
      </c>
      <c r="AR190" s="88">
        <v>15</v>
      </c>
      <c r="AS190" s="86" t="s">
        <v>1206</v>
      </c>
      <c r="AT190" s="88">
        <v>19</v>
      </c>
      <c r="AU190" s="86" t="s">
        <v>1420</v>
      </c>
      <c r="AV190" s="86"/>
      <c r="AW190" s="88"/>
      <c r="AX190" s="88"/>
    </row>
    <row r="191" spans="1:50" ht="15.75">
      <c r="A191" s="87" t="s">
        <v>64</v>
      </c>
      <c r="B191" s="88">
        <v>39</v>
      </c>
      <c r="C191" s="86" t="s">
        <v>1028</v>
      </c>
      <c r="D191" s="88">
        <v>13</v>
      </c>
      <c r="E191" s="86" t="s">
        <v>53</v>
      </c>
      <c r="F191" s="86"/>
      <c r="G191" s="88"/>
      <c r="H191" s="87" t="s">
        <v>68</v>
      </c>
      <c r="I191" s="86">
        <v>0</v>
      </c>
      <c r="J191" s="86" t="s">
        <v>1062</v>
      </c>
      <c r="K191" s="86">
        <v>5</v>
      </c>
      <c r="L191" s="86" t="s">
        <v>45</v>
      </c>
      <c r="M191" s="86"/>
      <c r="N191" s="86"/>
      <c r="O191" s="87" t="s">
        <v>68</v>
      </c>
      <c r="P191" s="86">
        <v>1</v>
      </c>
      <c r="Q191" s="86" t="s">
        <v>1063</v>
      </c>
      <c r="R191" s="89">
        <v>9</v>
      </c>
      <c r="S191" s="86" t="s">
        <v>49</v>
      </c>
      <c r="T191" s="86"/>
      <c r="U191" s="86"/>
      <c r="V191" s="89"/>
      <c r="W191" s="86"/>
      <c r="X191" s="86"/>
      <c r="Y191" s="86"/>
      <c r="Z191" s="86"/>
      <c r="AA191" s="86"/>
      <c r="AB191" s="86"/>
      <c r="AC191" s="87" t="s">
        <v>68</v>
      </c>
      <c r="AD191" s="88">
        <v>11</v>
      </c>
      <c r="AE191" s="86" t="s">
        <v>1073</v>
      </c>
      <c r="AF191" s="88">
        <v>2</v>
      </c>
      <c r="AG191" s="86" t="s">
        <v>42</v>
      </c>
      <c r="AH191" s="86"/>
      <c r="AI191" s="88"/>
      <c r="AJ191" s="87" t="s">
        <v>71</v>
      </c>
      <c r="AK191" s="88">
        <v>16</v>
      </c>
      <c r="AL191" s="86" t="s">
        <v>1207</v>
      </c>
      <c r="AM191" s="88">
        <v>19</v>
      </c>
      <c r="AN191" s="86" t="s">
        <v>1420</v>
      </c>
      <c r="AO191" s="86"/>
      <c r="AP191" s="88"/>
      <c r="AQ191" s="87" t="s">
        <v>71</v>
      </c>
      <c r="AR191" s="88">
        <v>16</v>
      </c>
      <c r="AS191" s="86" t="s">
        <v>1207</v>
      </c>
      <c r="AT191" s="88">
        <v>19</v>
      </c>
      <c r="AU191" s="86" t="s">
        <v>1420</v>
      </c>
      <c r="AV191" s="86"/>
      <c r="AW191" s="88"/>
      <c r="AX191" s="88"/>
    </row>
    <row r="192" spans="1:50" ht="15.75">
      <c r="A192" s="87" t="s">
        <v>64</v>
      </c>
      <c r="B192" s="88">
        <v>40</v>
      </c>
      <c r="C192" s="86" t="s">
        <v>1030</v>
      </c>
      <c r="D192" s="88">
        <v>13</v>
      </c>
      <c r="E192" s="86" t="s">
        <v>53</v>
      </c>
      <c r="F192" s="86"/>
      <c r="G192" s="88"/>
      <c r="H192" s="87" t="s">
        <v>68</v>
      </c>
      <c r="I192" s="86">
        <v>0</v>
      </c>
      <c r="J192" s="86" t="s">
        <v>1062</v>
      </c>
      <c r="K192" s="86">
        <v>5</v>
      </c>
      <c r="L192" s="86" t="s">
        <v>45</v>
      </c>
      <c r="M192" s="86"/>
      <c r="N192" s="86"/>
      <c r="O192" s="87" t="s">
        <v>68</v>
      </c>
      <c r="P192" s="86">
        <v>0</v>
      </c>
      <c r="Q192" s="86" t="s">
        <v>1062</v>
      </c>
      <c r="R192" s="89">
        <v>10</v>
      </c>
      <c r="S192" s="86" t="s">
        <v>50</v>
      </c>
      <c r="T192" s="86"/>
      <c r="U192" s="86"/>
      <c r="V192" s="89"/>
      <c r="W192" s="86"/>
      <c r="X192" s="86"/>
      <c r="Y192" s="86"/>
      <c r="Z192" s="86"/>
      <c r="AA192" s="86"/>
      <c r="AB192" s="86"/>
      <c r="AC192" s="87" t="s">
        <v>68</v>
      </c>
      <c r="AD192" s="88">
        <v>12</v>
      </c>
      <c r="AE192" s="86" t="s">
        <v>1074</v>
      </c>
      <c r="AF192" s="88">
        <v>2</v>
      </c>
      <c r="AG192" s="86" t="s">
        <v>42</v>
      </c>
      <c r="AH192" s="86"/>
      <c r="AI192" s="88"/>
      <c r="AJ192" s="93" t="s">
        <v>72</v>
      </c>
      <c r="AK192" s="88">
        <v>0</v>
      </c>
      <c r="AL192" s="86" t="s">
        <v>1222</v>
      </c>
      <c r="AM192" s="88">
        <v>2</v>
      </c>
      <c r="AN192" s="86" t="s">
        <v>42</v>
      </c>
      <c r="AO192" s="86"/>
      <c r="AP192" s="88"/>
      <c r="AQ192" s="93" t="s">
        <v>72</v>
      </c>
      <c r="AR192" s="88">
        <v>0</v>
      </c>
      <c r="AS192" s="86" t="s">
        <v>1222</v>
      </c>
      <c r="AT192" s="88">
        <v>3</v>
      </c>
      <c r="AU192" s="86" t="s">
        <v>43</v>
      </c>
      <c r="AV192" s="86"/>
      <c r="AW192" s="88"/>
      <c r="AX192" s="88"/>
    </row>
    <row r="193" spans="1:50" ht="15.75">
      <c r="A193" s="87" t="s">
        <v>64</v>
      </c>
      <c r="B193" s="88">
        <v>41</v>
      </c>
      <c r="C193" s="86" t="s">
        <v>1032</v>
      </c>
      <c r="D193" s="88">
        <v>14</v>
      </c>
      <c r="E193" s="86" t="s">
        <v>54</v>
      </c>
      <c r="F193" s="86"/>
      <c r="G193" s="88"/>
      <c r="H193" s="87" t="s">
        <v>68</v>
      </c>
      <c r="I193" s="86">
        <v>1</v>
      </c>
      <c r="J193" s="86" t="s">
        <v>1063</v>
      </c>
      <c r="K193" s="86">
        <v>6</v>
      </c>
      <c r="L193" s="86" t="s">
        <v>46</v>
      </c>
      <c r="M193" s="86"/>
      <c r="N193" s="86"/>
      <c r="O193" s="87" t="s">
        <v>68</v>
      </c>
      <c r="P193" s="86">
        <v>0</v>
      </c>
      <c r="Q193" s="86" t="s">
        <v>1062</v>
      </c>
      <c r="R193" s="89">
        <v>12</v>
      </c>
      <c r="S193" s="86" t="s">
        <v>52</v>
      </c>
      <c r="T193" s="86"/>
      <c r="U193" s="86"/>
      <c r="V193" s="89"/>
      <c r="W193" s="86"/>
      <c r="X193" s="86"/>
      <c r="Y193" s="86"/>
      <c r="Z193" s="86"/>
      <c r="AA193" s="86"/>
      <c r="AB193" s="86"/>
      <c r="AC193" s="87" t="s">
        <v>68</v>
      </c>
      <c r="AD193" s="88">
        <v>13</v>
      </c>
      <c r="AE193" s="86" t="s">
        <v>1075</v>
      </c>
      <c r="AF193" s="88">
        <v>2</v>
      </c>
      <c r="AG193" s="86" t="s">
        <v>42</v>
      </c>
      <c r="AH193" s="86"/>
      <c r="AI193" s="88"/>
      <c r="AJ193" s="87" t="s">
        <v>72</v>
      </c>
      <c r="AK193" s="88">
        <v>1</v>
      </c>
      <c r="AL193" s="86" t="s">
        <v>1223</v>
      </c>
      <c r="AM193" s="88">
        <v>3</v>
      </c>
      <c r="AN193" s="86" t="s">
        <v>43</v>
      </c>
      <c r="AO193" s="86"/>
      <c r="AP193" s="88"/>
      <c r="AQ193" s="87" t="s">
        <v>72</v>
      </c>
      <c r="AR193" s="88">
        <v>1</v>
      </c>
      <c r="AS193" s="86" t="s">
        <v>1223</v>
      </c>
      <c r="AT193" s="88">
        <v>4</v>
      </c>
      <c r="AU193" s="86" t="s">
        <v>44</v>
      </c>
      <c r="AV193" s="86"/>
      <c r="AW193" s="88"/>
      <c r="AX193" s="88"/>
    </row>
    <row r="194" spans="1:50" ht="15.75">
      <c r="A194" s="87" t="s">
        <v>64</v>
      </c>
      <c r="B194" s="88">
        <v>42</v>
      </c>
      <c r="C194" s="86" t="s">
        <v>1034</v>
      </c>
      <c r="D194" s="88">
        <v>14</v>
      </c>
      <c r="E194" s="86" t="s">
        <v>54</v>
      </c>
      <c r="F194" s="86"/>
      <c r="G194" s="88"/>
      <c r="H194" s="87" t="s">
        <v>68</v>
      </c>
      <c r="I194" s="86">
        <v>2</v>
      </c>
      <c r="J194" s="86" t="s">
        <v>1064</v>
      </c>
      <c r="K194" s="86">
        <v>7</v>
      </c>
      <c r="L194" s="86" t="s">
        <v>47</v>
      </c>
      <c r="M194" s="86"/>
      <c r="N194" s="86"/>
      <c r="O194" s="87" t="s">
        <v>68</v>
      </c>
      <c r="P194" s="86">
        <v>0</v>
      </c>
      <c r="Q194" s="86" t="s">
        <v>1062</v>
      </c>
      <c r="R194" s="89">
        <v>13</v>
      </c>
      <c r="S194" s="86" t="s">
        <v>53</v>
      </c>
      <c r="T194" s="86"/>
      <c r="U194" s="86"/>
      <c r="V194" s="89"/>
      <c r="W194" s="86"/>
      <c r="X194" s="86"/>
      <c r="Y194" s="86"/>
      <c r="Z194" s="86"/>
      <c r="AA194" s="86"/>
      <c r="AB194" s="86"/>
      <c r="AC194" s="87" t="s">
        <v>68</v>
      </c>
      <c r="AD194" s="88">
        <v>14</v>
      </c>
      <c r="AE194" s="86" t="s">
        <v>1076</v>
      </c>
      <c r="AF194" s="88">
        <v>3</v>
      </c>
      <c r="AG194" s="86" t="s">
        <v>43</v>
      </c>
      <c r="AH194" s="86"/>
      <c r="AI194" s="88"/>
      <c r="AJ194" s="87" t="s">
        <v>72</v>
      </c>
      <c r="AK194" s="88">
        <v>2</v>
      </c>
      <c r="AL194" s="86" t="s">
        <v>1224</v>
      </c>
      <c r="AM194" s="88">
        <v>4</v>
      </c>
      <c r="AN194" s="86" t="s">
        <v>44</v>
      </c>
      <c r="AO194" s="86"/>
      <c r="AP194" s="88"/>
      <c r="AQ194" s="87" t="s">
        <v>72</v>
      </c>
      <c r="AR194" s="88">
        <v>2</v>
      </c>
      <c r="AS194" s="86" t="s">
        <v>1224</v>
      </c>
      <c r="AT194" s="88">
        <v>5</v>
      </c>
      <c r="AU194" s="86" t="s">
        <v>45</v>
      </c>
      <c r="AV194" s="86"/>
      <c r="AW194" s="88"/>
      <c r="AX194" s="88"/>
    </row>
    <row r="195" spans="1:50" ht="15.75">
      <c r="A195" s="87" t="s">
        <v>64</v>
      </c>
      <c r="B195" s="88">
        <v>43</v>
      </c>
      <c r="C195" s="86" t="s">
        <v>1036</v>
      </c>
      <c r="D195" s="88">
        <v>16</v>
      </c>
      <c r="E195" s="86" t="s">
        <v>56</v>
      </c>
      <c r="F195" s="86"/>
      <c r="G195" s="88"/>
      <c r="H195" s="87" t="s">
        <v>68</v>
      </c>
      <c r="I195" s="86">
        <v>3</v>
      </c>
      <c r="J195" s="86" t="s">
        <v>1065</v>
      </c>
      <c r="K195" s="86">
        <v>7</v>
      </c>
      <c r="L195" s="86" t="s">
        <v>47</v>
      </c>
      <c r="M195" s="86"/>
      <c r="N195" s="86"/>
      <c r="O195" s="87" t="s">
        <v>68</v>
      </c>
      <c r="P195" s="86">
        <v>0</v>
      </c>
      <c r="Q195" s="86" t="s">
        <v>1062</v>
      </c>
      <c r="R195" s="89">
        <v>14</v>
      </c>
      <c r="S195" s="86" t="s">
        <v>54</v>
      </c>
      <c r="T195" s="86"/>
      <c r="U195" s="86"/>
      <c r="V195" s="89"/>
      <c r="W195" s="86"/>
      <c r="X195" s="86"/>
      <c r="Y195" s="86"/>
      <c r="Z195" s="86"/>
      <c r="AA195" s="86"/>
      <c r="AB195" s="86"/>
      <c r="AC195" s="87" t="s">
        <v>68</v>
      </c>
      <c r="AD195" s="88">
        <v>15</v>
      </c>
      <c r="AE195" s="86" t="s">
        <v>1077</v>
      </c>
      <c r="AF195" s="88">
        <v>3</v>
      </c>
      <c r="AG195" s="86" t="s">
        <v>43</v>
      </c>
      <c r="AH195" s="86"/>
      <c r="AI195" s="88"/>
      <c r="AJ195" s="87" t="s">
        <v>72</v>
      </c>
      <c r="AK195" s="88">
        <v>3</v>
      </c>
      <c r="AL195" s="86" t="s">
        <v>1225</v>
      </c>
      <c r="AM195" s="88">
        <v>4</v>
      </c>
      <c r="AN195" s="86" t="s">
        <v>44</v>
      </c>
      <c r="AO195" s="86"/>
      <c r="AP195" s="88"/>
      <c r="AQ195" s="87" t="s">
        <v>72</v>
      </c>
      <c r="AR195" s="88">
        <v>3</v>
      </c>
      <c r="AS195" s="86" t="s">
        <v>1225</v>
      </c>
      <c r="AT195" s="88">
        <v>7</v>
      </c>
      <c r="AU195" s="86" t="s">
        <v>47</v>
      </c>
      <c r="AV195" s="86"/>
      <c r="AW195" s="88"/>
      <c r="AX195" s="88"/>
    </row>
    <row r="196" spans="1:50" ht="15.75">
      <c r="A196" s="87" t="s">
        <v>64</v>
      </c>
      <c r="B196" s="88">
        <v>44</v>
      </c>
      <c r="C196" s="86" t="s">
        <v>1038</v>
      </c>
      <c r="D196" s="88">
        <v>17</v>
      </c>
      <c r="E196" s="86" t="s">
        <v>57</v>
      </c>
      <c r="F196" s="86"/>
      <c r="G196" s="88"/>
      <c r="H196" s="87" t="s">
        <v>68</v>
      </c>
      <c r="I196" s="86">
        <v>4</v>
      </c>
      <c r="J196" s="86" t="s">
        <v>1066</v>
      </c>
      <c r="K196" s="86">
        <v>9</v>
      </c>
      <c r="L196" s="86" t="s">
        <v>49</v>
      </c>
      <c r="M196" s="86"/>
      <c r="N196" s="86"/>
      <c r="O196" s="87" t="s">
        <v>68</v>
      </c>
      <c r="P196" s="86">
        <v>0</v>
      </c>
      <c r="Q196" s="86" t="s">
        <v>1062</v>
      </c>
      <c r="R196" s="89">
        <v>15</v>
      </c>
      <c r="S196" s="86" t="s">
        <v>55</v>
      </c>
      <c r="T196" s="86"/>
      <c r="U196" s="86"/>
      <c r="V196" s="89"/>
      <c r="W196" s="86"/>
      <c r="X196" s="86"/>
      <c r="Y196" s="86"/>
      <c r="Z196" s="86"/>
      <c r="AA196" s="86"/>
      <c r="AB196" s="86"/>
      <c r="AC196" s="87" t="s">
        <v>68</v>
      </c>
      <c r="AD196" s="88">
        <v>16</v>
      </c>
      <c r="AE196" s="86" t="s">
        <v>1078</v>
      </c>
      <c r="AF196" s="88">
        <v>3</v>
      </c>
      <c r="AG196" s="86" t="s">
        <v>43</v>
      </c>
      <c r="AH196" s="86"/>
      <c r="AI196" s="88"/>
      <c r="AJ196" s="87" t="s">
        <v>72</v>
      </c>
      <c r="AK196" s="88">
        <v>4</v>
      </c>
      <c r="AL196" s="86" t="s">
        <v>1226</v>
      </c>
      <c r="AM196" s="88">
        <v>5</v>
      </c>
      <c r="AN196" s="86" t="s">
        <v>45</v>
      </c>
      <c r="AO196" s="86"/>
      <c r="AP196" s="88"/>
      <c r="AQ196" s="87" t="s">
        <v>72</v>
      </c>
      <c r="AR196" s="88">
        <v>4</v>
      </c>
      <c r="AS196" s="86" t="s">
        <v>1226</v>
      </c>
      <c r="AT196" s="88">
        <v>8</v>
      </c>
      <c r="AU196" s="86" t="s">
        <v>48</v>
      </c>
      <c r="AV196" s="86"/>
      <c r="AW196" s="88"/>
      <c r="AX196" s="88"/>
    </row>
    <row r="197" spans="1:50" ht="15.75">
      <c r="A197" s="87" t="s">
        <v>64</v>
      </c>
      <c r="B197" s="88">
        <v>45</v>
      </c>
      <c r="C197" s="86" t="s">
        <v>1040</v>
      </c>
      <c r="D197" s="88">
        <v>17</v>
      </c>
      <c r="E197" s="86" t="s">
        <v>57</v>
      </c>
      <c r="F197" s="86"/>
      <c r="G197" s="88"/>
      <c r="H197" s="87" t="s">
        <v>68</v>
      </c>
      <c r="I197" s="86">
        <v>5</v>
      </c>
      <c r="J197" s="86" t="s">
        <v>1067</v>
      </c>
      <c r="K197" s="86">
        <v>11</v>
      </c>
      <c r="L197" s="86" t="s">
        <v>51</v>
      </c>
      <c r="M197" s="86"/>
      <c r="N197" s="86"/>
      <c r="O197" s="87" t="s">
        <v>68</v>
      </c>
      <c r="P197" s="86">
        <v>0</v>
      </c>
      <c r="Q197" s="86" t="s">
        <v>1062</v>
      </c>
      <c r="R197" s="89">
        <v>16</v>
      </c>
      <c r="S197" s="86" t="s">
        <v>56</v>
      </c>
      <c r="T197" s="86"/>
      <c r="U197" s="86"/>
      <c r="V197" s="89"/>
      <c r="W197" s="86"/>
      <c r="X197" s="86"/>
      <c r="Y197" s="86"/>
      <c r="Z197" s="86"/>
      <c r="AA197" s="86"/>
      <c r="AB197" s="86"/>
      <c r="AC197" s="87" t="s">
        <v>68</v>
      </c>
      <c r="AD197" s="88">
        <v>17</v>
      </c>
      <c r="AE197" s="86" t="s">
        <v>1079</v>
      </c>
      <c r="AF197" s="88">
        <v>4</v>
      </c>
      <c r="AG197" s="86" t="s">
        <v>44</v>
      </c>
      <c r="AH197" s="86"/>
      <c r="AI197" s="88"/>
      <c r="AJ197" s="87" t="s">
        <v>72</v>
      </c>
      <c r="AK197" s="88">
        <v>5</v>
      </c>
      <c r="AL197" s="86" t="s">
        <v>1227</v>
      </c>
      <c r="AM197" s="88">
        <v>7</v>
      </c>
      <c r="AN197" s="86" t="s">
        <v>47</v>
      </c>
      <c r="AO197" s="86"/>
      <c r="AP197" s="88"/>
      <c r="AQ197" s="87" t="s">
        <v>72</v>
      </c>
      <c r="AR197" s="88">
        <v>5</v>
      </c>
      <c r="AS197" s="86" t="s">
        <v>1227</v>
      </c>
      <c r="AT197" s="88">
        <v>10</v>
      </c>
      <c r="AU197" s="86" t="s">
        <v>50</v>
      </c>
      <c r="AV197" s="86"/>
      <c r="AW197" s="88"/>
      <c r="AX197" s="88"/>
    </row>
    <row r="198" spans="1:50" ht="15.75">
      <c r="A198" s="87" t="s">
        <v>64</v>
      </c>
      <c r="B198" s="86">
        <v>46</v>
      </c>
      <c r="C198" s="86" t="s">
        <v>1042</v>
      </c>
      <c r="D198" s="86">
        <v>18</v>
      </c>
      <c r="E198" s="86" t="s">
        <v>58</v>
      </c>
      <c r="F198" s="86"/>
      <c r="G198" s="86"/>
      <c r="H198" s="87" t="s">
        <v>68</v>
      </c>
      <c r="I198" s="86">
        <v>6</v>
      </c>
      <c r="J198" s="86" t="s">
        <v>1068</v>
      </c>
      <c r="K198" s="86">
        <v>13</v>
      </c>
      <c r="L198" s="86" t="s">
        <v>53</v>
      </c>
      <c r="M198" s="86"/>
      <c r="N198" s="86"/>
      <c r="O198" s="87" t="s">
        <v>68</v>
      </c>
      <c r="P198" s="86">
        <v>0</v>
      </c>
      <c r="Q198" s="86" t="s">
        <v>1062</v>
      </c>
      <c r="R198" s="89">
        <v>17</v>
      </c>
      <c r="S198" s="86" t="s">
        <v>57</v>
      </c>
      <c r="T198" s="86"/>
      <c r="U198" s="86"/>
      <c r="V198" s="89"/>
      <c r="W198" s="86"/>
      <c r="X198" s="86"/>
      <c r="Y198" s="86"/>
      <c r="Z198" s="86"/>
      <c r="AA198" s="86"/>
      <c r="AB198" s="86"/>
      <c r="AC198" s="87" t="s">
        <v>68</v>
      </c>
      <c r="AD198" s="88">
        <v>18</v>
      </c>
      <c r="AE198" s="86" t="s">
        <v>1080</v>
      </c>
      <c r="AF198" s="88">
        <v>5</v>
      </c>
      <c r="AG198" s="86" t="s">
        <v>45</v>
      </c>
      <c r="AH198" s="86"/>
      <c r="AI198" s="88"/>
      <c r="AJ198" s="87" t="s">
        <v>72</v>
      </c>
      <c r="AK198" s="88">
        <v>6</v>
      </c>
      <c r="AL198" s="86" t="s">
        <v>1228</v>
      </c>
      <c r="AM198" s="88">
        <v>9</v>
      </c>
      <c r="AN198" s="86" t="s">
        <v>49</v>
      </c>
      <c r="AO198" s="86"/>
      <c r="AP198" s="88"/>
      <c r="AQ198" s="87" t="s">
        <v>72</v>
      </c>
      <c r="AR198" s="88">
        <v>6</v>
      </c>
      <c r="AS198" s="86" t="s">
        <v>1228</v>
      </c>
      <c r="AT198" s="88">
        <v>11</v>
      </c>
      <c r="AU198" s="86" t="s">
        <v>51</v>
      </c>
      <c r="AV198" s="86"/>
      <c r="AW198" s="88"/>
      <c r="AX198" s="88"/>
    </row>
    <row r="199" spans="1:50" ht="15.75">
      <c r="A199" s="87" t="s">
        <v>64</v>
      </c>
      <c r="B199" s="86">
        <v>47</v>
      </c>
      <c r="C199" s="86" t="s">
        <v>1044</v>
      </c>
      <c r="D199" s="88">
        <v>19</v>
      </c>
      <c r="E199" s="86" t="s">
        <v>59</v>
      </c>
      <c r="F199" s="86"/>
      <c r="G199" s="86"/>
      <c r="H199" s="87" t="s">
        <v>68</v>
      </c>
      <c r="I199" s="86">
        <v>7</v>
      </c>
      <c r="J199" s="86" t="s">
        <v>1069</v>
      </c>
      <c r="K199" s="86">
        <v>14</v>
      </c>
      <c r="L199" s="86" t="s">
        <v>54</v>
      </c>
      <c r="M199" s="86"/>
      <c r="N199" s="86"/>
      <c r="O199" s="87" t="s">
        <v>68</v>
      </c>
      <c r="P199" s="86">
        <v>0</v>
      </c>
      <c r="Q199" s="86" t="s">
        <v>1062</v>
      </c>
      <c r="R199" s="89">
        <v>17</v>
      </c>
      <c r="S199" s="86" t="s">
        <v>57</v>
      </c>
      <c r="T199" s="86"/>
      <c r="U199" s="86"/>
      <c r="V199" s="89"/>
      <c r="W199" s="86"/>
      <c r="X199" s="86"/>
      <c r="Y199" s="86"/>
      <c r="Z199" s="86"/>
      <c r="AA199" s="86"/>
      <c r="AB199" s="86"/>
      <c r="AC199" s="87" t="s">
        <v>68</v>
      </c>
      <c r="AD199" s="88">
        <v>19</v>
      </c>
      <c r="AE199" s="86" t="s">
        <v>1082</v>
      </c>
      <c r="AF199" s="88">
        <v>6</v>
      </c>
      <c r="AG199" s="86" t="s">
        <v>46</v>
      </c>
      <c r="AH199" s="86"/>
      <c r="AI199" s="88"/>
      <c r="AJ199" s="87" t="s">
        <v>72</v>
      </c>
      <c r="AK199" s="88">
        <v>7</v>
      </c>
      <c r="AL199" s="86" t="s">
        <v>1229</v>
      </c>
      <c r="AM199" s="88">
        <v>11</v>
      </c>
      <c r="AN199" s="86" t="s">
        <v>51</v>
      </c>
      <c r="AO199" s="86"/>
      <c r="AP199" s="88"/>
      <c r="AQ199" s="87" t="s">
        <v>72</v>
      </c>
      <c r="AR199" s="88">
        <v>7</v>
      </c>
      <c r="AS199" s="86" t="s">
        <v>1229</v>
      </c>
      <c r="AT199" s="88">
        <v>13</v>
      </c>
      <c r="AU199" s="86" t="s">
        <v>53</v>
      </c>
      <c r="AV199" s="86"/>
      <c r="AW199" s="88"/>
      <c r="AX199" s="88"/>
    </row>
    <row r="200" spans="1:50" ht="15.75">
      <c r="A200" s="87" t="s">
        <v>64</v>
      </c>
      <c r="B200" s="86">
        <v>48</v>
      </c>
      <c r="C200" s="86" t="s">
        <v>1046</v>
      </c>
      <c r="D200" s="86">
        <v>19</v>
      </c>
      <c r="E200" s="86" t="s">
        <v>59</v>
      </c>
      <c r="F200" s="86"/>
      <c r="G200" s="88"/>
      <c r="H200" s="87" t="s">
        <v>68</v>
      </c>
      <c r="I200" s="86">
        <v>8</v>
      </c>
      <c r="J200" s="86" t="s">
        <v>1070</v>
      </c>
      <c r="K200" s="86">
        <v>16</v>
      </c>
      <c r="L200" s="86" t="s">
        <v>56</v>
      </c>
      <c r="M200" s="86"/>
      <c r="N200" s="86"/>
      <c r="O200" s="87" t="s">
        <v>68</v>
      </c>
      <c r="P200" s="86">
        <v>0</v>
      </c>
      <c r="Q200" s="86" t="s">
        <v>1062</v>
      </c>
      <c r="R200" s="89">
        <v>19</v>
      </c>
      <c r="S200" s="86" t="s">
        <v>59</v>
      </c>
      <c r="T200" s="86"/>
      <c r="U200" s="86"/>
      <c r="V200" s="89"/>
      <c r="W200" s="86"/>
      <c r="X200" s="86"/>
      <c r="Y200" s="86"/>
      <c r="Z200" s="86"/>
      <c r="AA200" s="86"/>
      <c r="AB200" s="86"/>
      <c r="AC200" s="87" t="s">
        <v>68</v>
      </c>
      <c r="AD200" s="88">
        <v>20</v>
      </c>
      <c r="AE200" s="86" t="s">
        <v>1084</v>
      </c>
      <c r="AF200" s="88">
        <v>8</v>
      </c>
      <c r="AG200" s="86" t="s">
        <v>48</v>
      </c>
      <c r="AH200" s="86"/>
      <c r="AI200" s="88"/>
      <c r="AJ200" s="87" t="s">
        <v>72</v>
      </c>
      <c r="AK200" s="88">
        <v>8</v>
      </c>
      <c r="AL200" s="86" t="s">
        <v>1230</v>
      </c>
      <c r="AM200" s="88">
        <v>12</v>
      </c>
      <c r="AN200" s="86" t="s">
        <v>52</v>
      </c>
      <c r="AO200" s="86"/>
      <c r="AP200" s="88"/>
      <c r="AQ200" s="87" t="s">
        <v>72</v>
      </c>
      <c r="AR200" s="88">
        <v>8</v>
      </c>
      <c r="AS200" s="86" t="s">
        <v>1230</v>
      </c>
      <c r="AT200" s="88">
        <v>15</v>
      </c>
      <c r="AU200" s="86" t="s">
        <v>55</v>
      </c>
      <c r="AV200" s="86"/>
      <c r="AW200" s="88"/>
      <c r="AX200" s="88"/>
    </row>
    <row r="201" spans="1:50" ht="15.75">
      <c r="A201" s="93" t="s">
        <v>65</v>
      </c>
      <c r="B201" s="88">
        <v>0</v>
      </c>
      <c r="C201" s="86" t="s">
        <v>933</v>
      </c>
      <c r="D201" s="88">
        <v>1</v>
      </c>
      <c r="E201" s="89" t="s">
        <v>41</v>
      </c>
      <c r="F201" s="86"/>
      <c r="G201" s="88"/>
      <c r="H201" s="97" t="s">
        <v>68</v>
      </c>
      <c r="I201" s="86">
        <v>9</v>
      </c>
      <c r="J201" s="86" t="s">
        <v>1071</v>
      </c>
      <c r="K201" s="86">
        <v>17</v>
      </c>
      <c r="L201" s="86" t="s">
        <v>57</v>
      </c>
      <c r="M201" s="86"/>
      <c r="N201" s="86"/>
      <c r="O201" s="97" t="s">
        <v>68</v>
      </c>
      <c r="P201" s="86">
        <v>0</v>
      </c>
      <c r="Q201" s="86" t="s">
        <v>1062</v>
      </c>
      <c r="R201" s="89">
        <v>19</v>
      </c>
      <c r="S201" s="86" t="s">
        <v>59</v>
      </c>
      <c r="T201" s="86"/>
      <c r="U201" s="86"/>
      <c r="V201" s="89"/>
      <c r="W201" s="86"/>
      <c r="X201" s="86"/>
      <c r="Y201" s="86"/>
      <c r="Z201" s="86"/>
      <c r="AA201" s="86"/>
      <c r="AB201" s="86"/>
      <c r="AC201" s="87" t="s">
        <v>68</v>
      </c>
      <c r="AD201" s="88">
        <v>21</v>
      </c>
      <c r="AE201" s="86" t="s">
        <v>1086</v>
      </c>
      <c r="AF201" s="88">
        <v>8</v>
      </c>
      <c r="AG201" s="86" t="s">
        <v>48</v>
      </c>
      <c r="AH201" s="86"/>
      <c r="AI201" s="88"/>
      <c r="AJ201" s="87" t="s">
        <v>72</v>
      </c>
      <c r="AK201" s="88">
        <v>9</v>
      </c>
      <c r="AL201" s="86" t="s">
        <v>1231</v>
      </c>
      <c r="AM201" s="88">
        <v>14</v>
      </c>
      <c r="AN201" s="86" t="s">
        <v>54</v>
      </c>
      <c r="AO201" s="86"/>
      <c r="AP201" s="88"/>
      <c r="AQ201" s="87" t="s">
        <v>72</v>
      </c>
      <c r="AR201" s="88">
        <v>9</v>
      </c>
      <c r="AS201" s="86" t="s">
        <v>1231</v>
      </c>
      <c r="AT201" s="88">
        <v>16</v>
      </c>
      <c r="AU201" s="86" t="s">
        <v>56</v>
      </c>
      <c r="AV201" s="86"/>
      <c r="AW201" s="88"/>
      <c r="AX201" s="88"/>
    </row>
    <row r="202" spans="1:50" ht="15.75">
      <c r="A202" s="87" t="s">
        <v>65</v>
      </c>
      <c r="B202" s="88">
        <v>1</v>
      </c>
      <c r="C202" s="86" t="s">
        <v>934</v>
      </c>
      <c r="D202" s="88">
        <v>1</v>
      </c>
      <c r="E202" s="89" t="s">
        <v>41</v>
      </c>
      <c r="F202" s="86"/>
      <c r="G202" s="88"/>
      <c r="H202" s="87" t="s">
        <v>68</v>
      </c>
      <c r="I202" s="86">
        <v>10</v>
      </c>
      <c r="J202" s="86" t="s">
        <v>1072</v>
      </c>
      <c r="K202" s="86">
        <v>18</v>
      </c>
      <c r="L202" s="86" t="s">
        <v>58</v>
      </c>
      <c r="M202" s="86"/>
      <c r="N202" s="86"/>
      <c r="O202" s="87" t="s">
        <v>68</v>
      </c>
      <c r="P202" s="86">
        <v>0</v>
      </c>
      <c r="Q202" s="86" t="s">
        <v>1062</v>
      </c>
      <c r="R202" s="89">
        <v>19</v>
      </c>
      <c r="S202" s="86" t="s">
        <v>59</v>
      </c>
      <c r="T202" s="86"/>
      <c r="U202" s="86"/>
      <c r="V202" s="89"/>
      <c r="W202" s="86"/>
      <c r="X202" s="86"/>
      <c r="Y202" s="86"/>
      <c r="Z202" s="86"/>
      <c r="AA202" s="86"/>
      <c r="AB202" s="86"/>
      <c r="AC202" s="87" t="s">
        <v>68</v>
      </c>
      <c r="AD202" s="88">
        <v>22</v>
      </c>
      <c r="AE202" s="86" t="s">
        <v>1088</v>
      </c>
      <c r="AF202" s="88">
        <v>10</v>
      </c>
      <c r="AG202" s="86" t="s">
        <v>50</v>
      </c>
      <c r="AH202" s="86"/>
      <c r="AI202" s="88"/>
      <c r="AJ202" s="87" t="s">
        <v>72</v>
      </c>
      <c r="AK202" s="88">
        <v>10</v>
      </c>
      <c r="AL202" s="86" t="s">
        <v>1232</v>
      </c>
      <c r="AM202" s="88">
        <v>16</v>
      </c>
      <c r="AN202" s="86" t="s">
        <v>56</v>
      </c>
      <c r="AO202" s="86"/>
      <c r="AP202" s="88"/>
      <c r="AQ202" s="87" t="s">
        <v>72</v>
      </c>
      <c r="AR202" s="88">
        <v>10</v>
      </c>
      <c r="AS202" s="86" t="s">
        <v>1232</v>
      </c>
      <c r="AT202" s="88">
        <v>18</v>
      </c>
      <c r="AU202" s="86" t="s">
        <v>58</v>
      </c>
      <c r="AV202" s="86"/>
      <c r="AW202" s="88"/>
      <c r="AX202" s="88"/>
    </row>
    <row r="203" spans="1:50" ht="15.75">
      <c r="A203" s="87" t="s">
        <v>65</v>
      </c>
      <c r="B203" s="88">
        <v>2</v>
      </c>
      <c r="C203" s="86" t="s">
        <v>935</v>
      </c>
      <c r="D203" s="88">
        <v>1</v>
      </c>
      <c r="E203" s="89" t="s">
        <v>41</v>
      </c>
      <c r="F203" s="86"/>
      <c r="G203" s="88"/>
      <c r="H203" s="87" t="s">
        <v>68</v>
      </c>
      <c r="I203" s="86">
        <v>11</v>
      </c>
      <c r="J203" s="86" t="s">
        <v>1073</v>
      </c>
      <c r="K203" s="86">
        <v>19</v>
      </c>
      <c r="L203" s="86" t="s">
        <v>59</v>
      </c>
      <c r="M203" s="86"/>
      <c r="N203" s="86"/>
      <c r="O203" s="87" t="s">
        <v>68</v>
      </c>
      <c r="P203" s="86">
        <v>0</v>
      </c>
      <c r="Q203" s="86" t="s">
        <v>1062</v>
      </c>
      <c r="R203" s="89">
        <v>19</v>
      </c>
      <c r="S203" s="86" t="s">
        <v>59</v>
      </c>
      <c r="T203" s="86"/>
      <c r="U203" s="86"/>
      <c r="V203" s="89"/>
      <c r="W203" s="86"/>
      <c r="X203" s="86"/>
      <c r="Y203" s="86"/>
      <c r="Z203" s="86"/>
      <c r="AA203" s="86"/>
      <c r="AB203" s="86"/>
      <c r="AC203" s="87" t="s">
        <v>68</v>
      </c>
      <c r="AD203" s="88">
        <v>23</v>
      </c>
      <c r="AE203" s="86" t="s">
        <v>1090</v>
      </c>
      <c r="AF203" s="88">
        <v>11</v>
      </c>
      <c r="AG203" s="86" t="s">
        <v>51</v>
      </c>
      <c r="AH203" s="86"/>
      <c r="AI203" s="88"/>
      <c r="AJ203" s="87" t="s">
        <v>72</v>
      </c>
      <c r="AK203" s="88">
        <v>11</v>
      </c>
      <c r="AL203" s="86" t="s">
        <v>1233</v>
      </c>
      <c r="AM203" s="88">
        <v>16</v>
      </c>
      <c r="AN203" s="86" t="s">
        <v>56</v>
      </c>
      <c r="AO203" s="86"/>
      <c r="AP203" s="88"/>
      <c r="AQ203" s="87" t="s">
        <v>72</v>
      </c>
      <c r="AR203" s="88">
        <v>11</v>
      </c>
      <c r="AS203" s="86" t="s">
        <v>1233</v>
      </c>
      <c r="AT203" s="88">
        <v>18</v>
      </c>
      <c r="AU203" s="86" t="s">
        <v>58</v>
      </c>
      <c r="AV203" s="86"/>
      <c r="AW203" s="88"/>
      <c r="AX203" s="88"/>
    </row>
    <row r="204" spans="1:50" ht="15.75">
      <c r="A204" s="87" t="s">
        <v>65</v>
      </c>
      <c r="B204" s="88">
        <v>3</v>
      </c>
      <c r="C204" s="86" t="s">
        <v>936</v>
      </c>
      <c r="D204" s="88">
        <v>1</v>
      </c>
      <c r="E204" s="89" t="s">
        <v>41</v>
      </c>
      <c r="F204" s="86"/>
      <c r="G204" s="88"/>
      <c r="H204" s="87" t="s">
        <v>68</v>
      </c>
      <c r="I204" s="88">
        <v>12</v>
      </c>
      <c r="J204" s="86" t="s">
        <v>1074</v>
      </c>
      <c r="K204" s="88">
        <v>19</v>
      </c>
      <c r="L204" s="86" t="s">
        <v>59</v>
      </c>
      <c r="M204" s="86"/>
      <c r="N204" s="88"/>
      <c r="O204" s="87" t="s">
        <v>68</v>
      </c>
      <c r="P204" s="86">
        <v>0</v>
      </c>
      <c r="Q204" s="86" t="s">
        <v>1062</v>
      </c>
      <c r="R204" s="89">
        <v>19</v>
      </c>
      <c r="S204" s="86" t="s">
        <v>59</v>
      </c>
      <c r="T204" s="86"/>
      <c r="U204" s="86"/>
      <c r="V204" s="89"/>
      <c r="W204" s="86"/>
      <c r="X204" s="86"/>
      <c r="Y204" s="86"/>
      <c r="Z204" s="86"/>
      <c r="AA204" s="86"/>
      <c r="AB204" s="86"/>
      <c r="AC204" s="87" t="s">
        <v>68</v>
      </c>
      <c r="AD204" s="88">
        <v>24</v>
      </c>
      <c r="AE204" s="86" t="s">
        <v>1092</v>
      </c>
      <c r="AF204" s="88">
        <v>14</v>
      </c>
      <c r="AG204" s="86" t="s">
        <v>54</v>
      </c>
      <c r="AH204" s="86"/>
      <c r="AI204" s="88"/>
      <c r="AJ204" s="87" t="s">
        <v>72</v>
      </c>
      <c r="AK204" s="88">
        <v>12</v>
      </c>
      <c r="AL204" s="86" t="s">
        <v>1234</v>
      </c>
      <c r="AM204" s="88">
        <v>17</v>
      </c>
      <c r="AN204" s="86" t="s">
        <v>57</v>
      </c>
      <c r="AO204" s="86"/>
      <c r="AP204" s="88"/>
      <c r="AQ204" s="87" t="s">
        <v>72</v>
      </c>
      <c r="AR204" s="88">
        <v>12</v>
      </c>
      <c r="AS204" s="86" t="s">
        <v>1234</v>
      </c>
      <c r="AT204" s="88">
        <v>19</v>
      </c>
      <c r="AU204" s="86" t="s">
        <v>1420</v>
      </c>
      <c r="AV204" s="86"/>
      <c r="AW204" s="88"/>
      <c r="AX204" s="88"/>
    </row>
    <row r="205" spans="1:50" ht="15.75">
      <c r="A205" s="87" t="s">
        <v>65</v>
      </c>
      <c r="B205" s="88">
        <v>4</v>
      </c>
      <c r="C205" s="86" t="s">
        <v>937</v>
      </c>
      <c r="D205" s="88">
        <v>1</v>
      </c>
      <c r="E205" s="89" t="s">
        <v>41</v>
      </c>
      <c r="F205" s="86"/>
      <c r="G205" s="88"/>
      <c r="H205" s="93" t="s">
        <v>69</v>
      </c>
      <c r="I205" s="86">
        <v>0</v>
      </c>
      <c r="J205" s="86" t="s">
        <v>1106</v>
      </c>
      <c r="K205" s="86">
        <v>1</v>
      </c>
      <c r="L205" s="89" t="s">
        <v>41</v>
      </c>
      <c r="M205" s="86"/>
      <c r="N205" s="86"/>
      <c r="O205" s="93" t="s">
        <v>69</v>
      </c>
      <c r="P205" s="86">
        <v>12</v>
      </c>
      <c r="Q205" s="86" t="s">
        <v>1123</v>
      </c>
      <c r="R205" s="86">
        <v>1</v>
      </c>
      <c r="S205" s="89" t="s">
        <v>41</v>
      </c>
      <c r="T205" s="86"/>
      <c r="U205" s="86"/>
      <c r="V205" s="86"/>
      <c r="W205" s="89"/>
      <c r="X205" s="86"/>
      <c r="Y205" s="86"/>
      <c r="Z205" s="86"/>
      <c r="AA205" s="86"/>
      <c r="AB205" s="86"/>
      <c r="AC205" s="93" t="s">
        <v>69</v>
      </c>
      <c r="AD205" s="88">
        <v>0</v>
      </c>
      <c r="AE205" s="86" t="s">
        <v>1106</v>
      </c>
      <c r="AF205" s="88">
        <v>1</v>
      </c>
      <c r="AG205" s="89" t="s">
        <v>41</v>
      </c>
      <c r="AH205" s="86"/>
      <c r="AI205" s="88"/>
      <c r="AJ205" s="87" t="s">
        <v>72</v>
      </c>
      <c r="AK205" s="88">
        <v>13</v>
      </c>
      <c r="AL205" s="86" t="s">
        <v>1235</v>
      </c>
      <c r="AM205" s="88">
        <v>17</v>
      </c>
      <c r="AN205" s="86" t="s">
        <v>57</v>
      </c>
      <c r="AO205" s="86"/>
      <c r="AP205" s="88"/>
      <c r="AQ205" s="87" t="s">
        <v>72</v>
      </c>
      <c r="AR205" s="88">
        <v>13</v>
      </c>
      <c r="AS205" s="86" t="s">
        <v>1235</v>
      </c>
      <c r="AT205" s="88">
        <v>19</v>
      </c>
      <c r="AU205" s="86" t="s">
        <v>1420</v>
      </c>
      <c r="AV205" s="86"/>
      <c r="AW205" s="88"/>
      <c r="AX205" s="88"/>
    </row>
    <row r="206" spans="1:50" ht="15.75">
      <c r="A206" s="87" t="s">
        <v>65</v>
      </c>
      <c r="B206" s="88">
        <v>5</v>
      </c>
      <c r="C206" s="86" t="s">
        <v>938</v>
      </c>
      <c r="D206" s="88">
        <v>1</v>
      </c>
      <c r="E206" s="89" t="s">
        <v>41</v>
      </c>
      <c r="F206" s="86"/>
      <c r="G206" s="88"/>
      <c r="H206" s="87" t="s">
        <v>69</v>
      </c>
      <c r="I206" s="86">
        <v>0</v>
      </c>
      <c r="J206" s="86" t="s">
        <v>1106</v>
      </c>
      <c r="K206" s="86">
        <v>1</v>
      </c>
      <c r="L206" s="89" t="s">
        <v>41</v>
      </c>
      <c r="M206" s="86"/>
      <c r="N206" s="86"/>
      <c r="O206" s="87" t="s">
        <v>69</v>
      </c>
      <c r="P206" s="86">
        <v>11</v>
      </c>
      <c r="Q206" s="86" t="s">
        <v>1122</v>
      </c>
      <c r="R206" s="86">
        <v>1</v>
      </c>
      <c r="S206" s="89" t="s">
        <v>41</v>
      </c>
      <c r="T206" s="86"/>
      <c r="U206" s="86"/>
      <c r="V206" s="86"/>
      <c r="W206" s="89"/>
      <c r="X206" s="86"/>
      <c r="Y206" s="86"/>
      <c r="Z206" s="86"/>
      <c r="AA206" s="86"/>
      <c r="AB206" s="86"/>
      <c r="AC206" s="87" t="s">
        <v>69</v>
      </c>
      <c r="AD206" s="88">
        <v>1</v>
      </c>
      <c r="AE206" s="86" t="s">
        <v>1108</v>
      </c>
      <c r="AF206" s="88">
        <v>1</v>
      </c>
      <c r="AG206" s="89" t="s">
        <v>41</v>
      </c>
      <c r="AH206" s="86"/>
      <c r="AI206" s="88"/>
      <c r="AJ206" s="87" t="s">
        <v>72</v>
      </c>
      <c r="AK206" s="88">
        <v>14</v>
      </c>
      <c r="AL206" s="86" t="s">
        <v>1236</v>
      </c>
      <c r="AM206" s="88">
        <v>18</v>
      </c>
      <c r="AN206" s="86" t="s">
        <v>58</v>
      </c>
      <c r="AO206" s="86"/>
      <c r="AP206" s="88"/>
      <c r="AQ206" s="87" t="s">
        <v>72</v>
      </c>
      <c r="AR206" s="88">
        <v>14</v>
      </c>
      <c r="AS206" s="86" t="s">
        <v>1236</v>
      </c>
      <c r="AT206" s="88">
        <v>19</v>
      </c>
      <c r="AU206" s="86" t="s">
        <v>1420</v>
      </c>
      <c r="AV206" s="86"/>
      <c r="AW206" s="88"/>
      <c r="AX206" s="88"/>
    </row>
    <row r="207" spans="1:50" ht="15.75">
      <c r="A207" s="87" t="s">
        <v>65</v>
      </c>
      <c r="B207" s="88">
        <v>6</v>
      </c>
      <c r="C207" s="86" t="s">
        <v>939</v>
      </c>
      <c r="D207" s="88">
        <v>1</v>
      </c>
      <c r="E207" s="89" t="s">
        <v>41</v>
      </c>
      <c r="F207" s="86"/>
      <c r="G207" s="88"/>
      <c r="H207" s="87" t="s">
        <v>69</v>
      </c>
      <c r="I207" s="86">
        <v>0</v>
      </c>
      <c r="J207" s="86" t="s">
        <v>1106</v>
      </c>
      <c r="K207" s="86">
        <v>1</v>
      </c>
      <c r="L207" s="89" t="s">
        <v>41</v>
      </c>
      <c r="M207" s="86"/>
      <c r="N207" s="86"/>
      <c r="O207" s="87" t="s">
        <v>69</v>
      </c>
      <c r="P207" s="86">
        <v>10</v>
      </c>
      <c r="Q207" s="86" t="s">
        <v>1121</v>
      </c>
      <c r="R207" s="86">
        <v>1</v>
      </c>
      <c r="S207" s="89" t="s">
        <v>41</v>
      </c>
      <c r="T207" s="86"/>
      <c r="U207" s="86"/>
      <c r="V207" s="86"/>
      <c r="W207" s="89"/>
      <c r="X207" s="86"/>
      <c r="Y207" s="86"/>
      <c r="Z207" s="86"/>
      <c r="AA207" s="86"/>
      <c r="AB207" s="86"/>
      <c r="AC207" s="87" t="s">
        <v>69</v>
      </c>
      <c r="AD207" s="88">
        <v>2</v>
      </c>
      <c r="AE207" s="86" t="s">
        <v>1110</v>
      </c>
      <c r="AF207" s="88">
        <v>1</v>
      </c>
      <c r="AG207" s="89" t="s">
        <v>41</v>
      </c>
      <c r="AH207" s="86"/>
      <c r="AI207" s="88"/>
      <c r="AJ207" s="87" t="s">
        <v>72</v>
      </c>
      <c r="AK207" s="88">
        <v>15</v>
      </c>
      <c r="AL207" s="86" t="s">
        <v>1237</v>
      </c>
      <c r="AM207" s="88">
        <v>19</v>
      </c>
      <c r="AN207" s="86" t="s">
        <v>1420</v>
      </c>
      <c r="AO207" s="86"/>
      <c r="AP207" s="88"/>
      <c r="AQ207" s="87" t="s">
        <v>72</v>
      </c>
      <c r="AR207" s="88">
        <v>15</v>
      </c>
      <c r="AS207" s="86" t="s">
        <v>1237</v>
      </c>
      <c r="AT207" s="88">
        <v>19</v>
      </c>
      <c r="AU207" s="86" t="s">
        <v>1420</v>
      </c>
      <c r="AV207" s="86"/>
      <c r="AW207" s="88"/>
      <c r="AX207" s="88"/>
    </row>
    <row r="208" spans="1:50" ht="15.75">
      <c r="A208" s="87" t="s">
        <v>65</v>
      </c>
      <c r="B208" s="88">
        <v>7</v>
      </c>
      <c r="C208" s="86" t="s">
        <v>940</v>
      </c>
      <c r="D208" s="88">
        <v>1</v>
      </c>
      <c r="E208" s="89" t="s">
        <v>41</v>
      </c>
      <c r="F208" s="86"/>
      <c r="G208" s="88"/>
      <c r="H208" s="87" t="s">
        <v>69</v>
      </c>
      <c r="I208" s="86">
        <v>0</v>
      </c>
      <c r="J208" s="86" t="s">
        <v>1106</v>
      </c>
      <c r="K208" s="86">
        <v>2</v>
      </c>
      <c r="L208" s="89" t="s">
        <v>42</v>
      </c>
      <c r="M208" s="86"/>
      <c r="N208" s="86"/>
      <c r="O208" s="87" t="s">
        <v>69</v>
      </c>
      <c r="P208" s="86">
        <v>9</v>
      </c>
      <c r="Q208" s="86" t="s">
        <v>1120</v>
      </c>
      <c r="R208" s="86">
        <v>1</v>
      </c>
      <c r="S208" s="89" t="s">
        <v>41</v>
      </c>
      <c r="T208" s="86"/>
      <c r="U208" s="86"/>
      <c r="V208" s="86"/>
      <c r="W208" s="89"/>
      <c r="X208" s="86"/>
      <c r="Y208" s="86"/>
      <c r="Z208" s="86"/>
      <c r="AA208" s="86"/>
      <c r="AB208" s="86"/>
      <c r="AC208" s="87" t="s">
        <v>69</v>
      </c>
      <c r="AD208" s="88">
        <v>3</v>
      </c>
      <c r="AE208" s="86" t="s">
        <v>1112</v>
      </c>
      <c r="AF208" s="88">
        <v>1</v>
      </c>
      <c r="AG208" s="89" t="s">
        <v>41</v>
      </c>
      <c r="AH208" s="86"/>
      <c r="AI208" s="88"/>
      <c r="AJ208" s="87" t="s">
        <v>72</v>
      </c>
      <c r="AK208" s="88">
        <v>16</v>
      </c>
      <c r="AL208" s="86" t="s">
        <v>1238</v>
      </c>
      <c r="AM208" s="88">
        <v>19</v>
      </c>
      <c r="AN208" s="86" t="s">
        <v>1420</v>
      </c>
      <c r="AO208" s="86"/>
      <c r="AP208" s="88"/>
      <c r="AQ208" s="87" t="s">
        <v>72</v>
      </c>
      <c r="AR208" s="88">
        <v>16</v>
      </c>
      <c r="AS208" s="86" t="s">
        <v>1238</v>
      </c>
      <c r="AT208" s="88">
        <v>19</v>
      </c>
      <c r="AU208" s="86" t="s">
        <v>1420</v>
      </c>
      <c r="AV208" s="86"/>
      <c r="AW208" s="88"/>
      <c r="AX208" s="88"/>
    </row>
    <row r="209" spans="1:50" ht="15.75">
      <c r="A209" s="87" t="s">
        <v>65</v>
      </c>
      <c r="B209" s="88">
        <v>8</v>
      </c>
      <c r="C209" s="86" t="s">
        <v>941</v>
      </c>
      <c r="D209" s="88">
        <v>1</v>
      </c>
      <c r="E209" s="89" t="s">
        <v>41</v>
      </c>
      <c r="F209" s="86"/>
      <c r="G209" s="88"/>
      <c r="H209" s="87" t="s">
        <v>69</v>
      </c>
      <c r="I209" s="86">
        <v>0</v>
      </c>
      <c r="J209" s="86" t="s">
        <v>1106</v>
      </c>
      <c r="K209" s="86">
        <v>2</v>
      </c>
      <c r="L209" s="89" t="s">
        <v>42</v>
      </c>
      <c r="M209" s="86"/>
      <c r="N209" s="86"/>
      <c r="O209" s="87" t="s">
        <v>69</v>
      </c>
      <c r="P209" s="86">
        <v>8</v>
      </c>
      <c r="Q209" s="86" t="s">
        <v>1119</v>
      </c>
      <c r="R209" s="86">
        <v>1</v>
      </c>
      <c r="S209" s="89" t="s">
        <v>41</v>
      </c>
      <c r="T209" s="86"/>
      <c r="U209" s="86"/>
      <c r="V209" s="86"/>
      <c r="W209" s="89"/>
      <c r="X209" s="86"/>
      <c r="Y209" s="86"/>
      <c r="Z209" s="86"/>
      <c r="AA209" s="86"/>
      <c r="AB209" s="86"/>
      <c r="AC209" s="87" t="s">
        <v>69</v>
      </c>
      <c r="AD209" s="88">
        <v>4</v>
      </c>
      <c r="AE209" s="86" t="s">
        <v>1114</v>
      </c>
      <c r="AF209" s="88">
        <v>1</v>
      </c>
      <c r="AG209" s="89" t="s">
        <v>41</v>
      </c>
      <c r="AH209" s="86"/>
      <c r="AI209" s="88"/>
      <c r="AJ209" s="93" t="s">
        <v>1433</v>
      </c>
      <c r="AK209" s="88">
        <v>0</v>
      </c>
      <c r="AL209" s="86" t="s">
        <v>1434</v>
      </c>
      <c r="AM209" s="88">
        <v>2</v>
      </c>
      <c r="AN209" s="86" t="s">
        <v>42</v>
      </c>
      <c r="AO209" s="86"/>
      <c r="AP209" s="88"/>
      <c r="AQ209" s="93" t="s">
        <v>1433</v>
      </c>
      <c r="AR209" s="88">
        <v>0</v>
      </c>
      <c r="AS209" s="86" t="s">
        <v>1434</v>
      </c>
      <c r="AT209" s="88">
        <v>3</v>
      </c>
      <c r="AU209" s="86" t="s">
        <v>43</v>
      </c>
      <c r="AV209" s="86"/>
      <c r="AW209" s="88"/>
      <c r="AX209" s="88"/>
    </row>
    <row r="210" spans="1:50" ht="15.75">
      <c r="A210" s="87" t="s">
        <v>65</v>
      </c>
      <c r="B210" s="88">
        <v>9</v>
      </c>
      <c r="C210" s="86" t="s">
        <v>942</v>
      </c>
      <c r="D210" s="88">
        <v>1</v>
      </c>
      <c r="E210" s="89" t="s">
        <v>41</v>
      </c>
      <c r="F210" s="86"/>
      <c r="G210" s="88"/>
      <c r="H210" s="87" t="s">
        <v>69</v>
      </c>
      <c r="I210" s="86">
        <v>0</v>
      </c>
      <c r="J210" s="86" t="s">
        <v>1106</v>
      </c>
      <c r="K210" s="86">
        <v>2</v>
      </c>
      <c r="L210" s="89" t="s">
        <v>42</v>
      </c>
      <c r="M210" s="86"/>
      <c r="N210" s="86"/>
      <c r="O210" s="87" t="s">
        <v>69</v>
      </c>
      <c r="P210" s="86">
        <v>7</v>
      </c>
      <c r="Q210" s="86" t="s">
        <v>1118</v>
      </c>
      <c r="R210" s="86">
        <v>1</v>
      </c>
      <c r="S210" s="89" t="s">
        <v>41</v>
      </c>
      <c r="T210" s="86"/>
      <c r="U210" s="86"/>
      <c r="V210" s="86"/>
      <c r="W210" s="89"/>
      <c r="X210" s="86"/>
      <c r="Y210" s="86"/>
      <c r="Z210" s="86"/>
      <c r="AA210" s="86"/>
      <c r="AB210" s="86"/>
      <c r="AC210" s="87" t="s">
        <v>69</v>
      </c>
      <c r="AD210" s="88">
        <v>5</v>
      </c>
      <c r="AE210" s="86" t="s">
        <v>1116</v>
      </c>
      <c r="AF210" s="88">
        <v>1</v>
      </c>
      <c r="AG210" s="89" t="s">
        <v>41</v>
      </c>
      <c r="AH210" s="86"/>
      <c r="AI210" s="88"/>
      <c r="AJ210" s="87" t="s">
        <v>1433</v>
      </c>
      <c r="AK210" s="88">
        <v>1</v>
      </c>
      <c r="AL210" s="86" t="s">
        <v>1435</v>
      </c>
      <c r="AM210" s="88">
        <v>3</v>
      </c>
      <c r="AN210" s="86" t="s">
        <v>43</v>
      </c>
      <c r="AO210" s="86"/>
      <c r="AP210" s="88"/>
      <c r="AQ210" s="87" t="s">
        <v>1433</v>
      </c>
      <c r="AR210" s="88">
        <v>1</v>
      </c>
      <c r="AS210" s="86" t="s">
        <v>1435</v>
      </c>
      <c r="AT210" s="88">
        <v>4</v>
      </c>
      <c r="AU210" s="86" t="s">
        <v>44</v>
      </c>
      <c r="AV210" s="86"/>
      <c r="AW210" s="88"/>
      <c r="AX210" s="88"/>
    </row>
    <row r="211" spans="1:50" ht="15.75">
      <c r="A211" s="87" t="s">
        <v>65</v>
      </c>
      <c r="B211" s="88">
        <v>10</v>
      </c>
      <c r="C211" s="86" t="s">
        <v>944</v>
      </c>
      <c r="D211" s="88">
        <v>1</v>
      </c>
      <c r="E211" s="89" t="s">
        <v>41</v>
      </c>
      <c r="F211" s="86"/>
      <c r="G211" s="88"/>
      <c r="H211" s="87" t="s">
        <v>69</v>
      </c>
      <c r="I211" s="86">
        <v>0</v>
      </c>
      <c r="J211" s="86" t="s">
        <v>1106</v>
      </c>
      <c r="K211" s="86">
        <v>2</v>
      </c>
      <c r="L211" s="89" t="s">
        <v>42</v>
      </c>
      <c r="M211" s="86"/>
      <c r="N211" s="86"/>
      <c r="O211" s="87" t="s">
        <v>69</v>
      </c>
      <c r="P211" s="86">
        <v>6</v>
      </c>
      <c r="Q211" s="86" t="s">
        <v>1117</v>
      </c>
      <c r="R211" s="86">
        <v>2</v>
      </c>
      <c r="S211" s="86" t="s">
        <v>42</v>
      </c>
      <c r="T211" s="86"/>
      <c r="U211" s="86"/>
      <c r="V211" s="86"/>
      <c r="W211" s="86"/>
      <c r="X211" s="86"/>
      <c r="Y211" s="86"/>
      <c r="Z211" s="86"/>
      <c r="AA211" s="86"/>
      <c r="AB211" s="86"/>
      <c r="AC211" s="87" t="s">
        <v>69</v>
      </c>
      <c r="AD211" s="88">
        <v>6</v>
      </c>
      <c r="AE211" s="86" t="s">
        <v>1117</v>
      </c>
      <c r="AF211" s="88">
        <v>1</v>
      </c>
      <c r="AG211" s="89" t="s">
        <v>41</v>
      </c>
      <c r="AH211" s="86"/>
      <c r="AI211" s="88"/>
      <c r="AJ211" s="87" t="s">
        <v>1433</v>
      </c>
      <c r="AK211" s="88">
        <v>2</v>
      </c>
      <c r="AL211" s="86" t="s">
        <v>1436</v>
      </c>
      <c r="AM211" s="88">
        <v>4</v>
      </c>
      <c r="AN211" s="86" t="s">
        <v>44</v>
      </c>
      <c r="AO211" s="86"/>
      <c r="AP211" s="88"/>
      <c r="AQ211" s="87" t="s">
        <v>1433</v>
      </c>
      <c r="AR211" s="88">
        <v>2</v>
      </c>
      <c r="AS211" s="86" t="s">
        <v>1436</v>
      </c>
      <c r="AT211" s="88">
        <v>5</v>
      </c>
      <c r="AU211" s="86" t="s">
        <v>45</v>
      </c>
      <c r="AV211" s="86"/>
      <c r="AW211" s="88"/>
      <c r="AX211" s="88"/>
    </row>
    <row r="212" spans="1:50" ht="15.75">
      <c r="A212" s="87" t="s">
        <v>65</v>
      </c>
      <c r="B212" s="88">
        <v>11</v>
      </c>
      <c r="C212" s="86" t="s">
        <v>946</v>
      </c>
      <c r="D212" s="88">
        <v>1</v>
      </c>
      <c r="E212" s="89" t="s">
        <v>41</v>
      </c>
      <c r="F212" s="86"/>
      <c r="G212" s="88"/>
      <c r="H212" s="87" t="s">
        <v>69</v>
      </c>
      <c r="I212" s="86">
        <v>0</v>
      </c>
      <c r="J212" s="86" t="s">
        <v>1106</v>
      </c>
      <c r="K212" s="86">
        <v>3</v>
      </c>
      <c r="L212" s="86" t="s">
        <v>43</v>
      </c>
      <c r="M212" s="86"/>
      <c r="N212" s="86"/>
      <c r="O212" s="87" t="s">
        <v>69</v>
      </c>
      <c r="P212" s="86">
        <v>5</v>
      </c>
      <c r="Q212" s="86" t="s">
        <v>1116</v>
      </c>
      <c r="R212" s="86">
        <v>2</v>
      </c>
      <c r="S212" s="86" t="s">
        <v>42</v>
      </c>
      <c r="T212" s="86"/>
      <c r="U212" s="86"/>
      <c r="V212" s="86"/>
      <c r="W212" s="86"/>
      <c r="X212" s="86"/>
      <c r="Y212" s="86"/>
      <c r="Z212" s="86"/>
      <c r="AA212" s="86"/>
      <c r="AB212" s="86"/>
      <c r="AC212" s="87" t="s">
        <v>69</v>
      </c>
      <c r="AD212" s="88">
        <v>7</v>
      </c>
      <c r="AE212" s="86" t="s">
        <v>1118</v>
      </c>
      <c r="AF212" s="88">
        <v>1</v>
      </c>
      <c r="AG212" s="89" t="s">
        <v>41</v>
      </c>
      <c r="AH212" s="86"/>
      <c r="AI212" s="88"/>
      <c r="AJ212" s="87" t="s">
        <v>1433</v>
      </c>
      <c r="AK212" s="88">
        <v>3</v>
      </c>
      <c r="AL212" s="86" t="s">
        <v>1437</v>
      </c>
      <c r="AM212" s="88">
        <v>4</v>
      </c>
      <c r="AN212" s="86" t="s">
        <v>44</v>
      </c>
      <c r="AO212" s="86"/>
      <c r="AP212" s="88"/>
      <c r="AQ212" s="87" t="s">
        <v>1433</v>
      </c>
      <c r="AR212" s="88">
        <v>3</v>
      </c>
      <c r="AS212" s="86" t="s">
        <v>1437</v>
      </c>
      <c r="AT212" s="88">
        <v>7</v>
      </c>
      <c r="AU212" s="86" t="s">
        <v>47</v>
      </c>
      <c r="AV212" s="86"/>
      <c r="AW212" s="88"/>
      <c r="AX212" s="88"/>
    </row>
    <row r="213" spans="1:50" ht="15.75">
      <c r="A213" s="87" t="s">
        <v>65</v>
      </c>
      <c r="B213" s="88">
        <v>12</v>
      </c>
      <c r="C213" s="86" t="s">
        <v>948</v>
      </c>
      <c r="D213" s="88">
        <v>1</v>
      </c>
      <c r="E213" s="89" t="s">
        <v>41</v>
      </c>
      <c r="F213" s="86"/>
      <c r="G213" s="88"/>
      <c r="H213" s="87" t="s">
        <v>69</v>
      </c>
      <c r="I213" s="86">
        <v>0</v>
      </c>
      <c r="J213" s="86" t="s">
        <v>1106</v>
      </c>
      <c r="K213" s="86">
        <v>3</v>
      </c>
      <c r="L213" s="86" t="s">
        <v>43</v>
      </c>
      <c r="M213" s="86"/>
      <c r="N213" s="86"/>
      <c r="O213" s="87" t="s">
        <v>69</v>
      </c>
      <c r="P213" s="86">
        <v>4</v>
      </c>
      <c r="Q213" s="86" t="s">
        <v>1114</v>
      </c>
      <c r="R213" s="86">
        <v>3</v>
      </c>
      <c r="S213" s="86" t="s">
        <v>43</v>
      </c>
      <c r="T213" s="86"/>
      <c r="U213" s="86"/>
      <c r="V213" s="86"/>
      <c r="W213" s="86"/>
      <c r="X213" s="86"/>
      <c r="Y213" s="86"/>
      <c r="Z213" s="86"/>
      <c r="AA213" s="86"/>
      <c r="AB213" s="86"/>
      <c r="AC213" s="87" t="s">
        <v>69</v>
      </c>
      <c r="AD213" s="88">
        <v>8</v>
      </c>
      <c r="AE213" s="86" t="s">
        <v>1119</v>
      </c>
      <c r="AF213" s="86">
        <v>1</v>
      </c>
      <c r="AG213" s="89" t="s">
        <v>41</v>
      </c>
      <c r="AH213" s="86"/>
      <c r="AI213" s="88"/>
      <c r="AJ213" s="87" t="s">
        <v>1433</v>
      </c>
      <c r="AK213" s="88">
        <v>4</v>
      </c>
      <c r="AL213" s="86" t="s">
        <v>1438</v>
      </c>
      <c r="AM213" s="88">
        <v>5</v>
      </c>
      <c r="AN213" s="86" t="s">
        <v>45</v>
      </c>
      <c r="AO213" s="86"/>
      <c r="AP213" s="88"/>
      <c r="AQ213" s="87" t="s">
        <v>1433</v>
      </c>
      <c r="AR213" s="88">
        <v>4</v>
      </c>
      <c r="AS213" s="86" t="s">
        <v>1438</v>
      </c>
      <c r="AT213" s="88">
        <v>8</v>
      </c>
      <c r="AU213" s="86" t="s">
        <v>48</v>
      </c>
      <c r="AV213" s="86"/>
      <c r="AW213" s="88"/>
      <c r="AX213" s="88"/>
    </row>
    <row r="214" spans="1:50" ht="15.75">
      <c r="A214" s="87" t="s">
        <v>65</v>
      </c>
      <c r="B214" s="88">
        <v>13</v>
      </c>
      <c r="C214" s="86" t="s">
        <v>950</v>
      </c>
      <c r="D214" s="88">
        <v>1</v>
      </c>
      <c r="E214" s="89" t="s">
        <v>41</v>
      </c>
      <c r="F214" s="86"/>
      <c r="G214" s="88"/>
      <c r="H214" s="87" t="s">
        <v>69</v>
      </c>
      <c r="I214" s="86">
        <v>0</v>
      </c>
      <c r="J214" s="86" t="s">
        <v>1106</v>
      </c>
      <c r="K214" s="86">
        <v>4</v>
      </c>
      <c r="L214" s="86" t="s">
        <v>44</v>
      </c>
      <c r="M214" s="86"/>
      <c r="N214" s="86"/>
      <c r="O214" s="87" t="s">
        <v>69</v>
      </c>
      <c r="P214" s="86">
        <v>3</v>
      </c>
      <c r="Q214" s="86" t="s">
        <v>1112</v>
      </c>
      <c r="R214" s="86">
        <v>4</v>
      </c>
      <c r="S214" s="86" t="s">
        <v>44</v>
      </c>
      <c r="T214" s="86"/>
      <c r="U214" s="86"/>
      <c r="V214" s="86"/>
      <c r="W214" s="86"/>
      <c r="X214" s="86"/>
      <c r="Y214" s="86"/>
      <c r="Z214" s="86"/>
      <c r="AA214" s="86"/>
      <c r="AB214" s="86"/>
      <c r="AC214" s="87" t="s">
        <v>69</v>
      </c>
      <c r="AD214" s="88">
        <v>9</v>
      </c>
      <c r="AE214" s="86" t="s">
        <v>1120</v>
      </c>
      <c r="AF214" s="86">
        <v>1</v>
      </c>
      <c r="AG214" s="89" t="s">
        <v>41</v>
      </c>
      <c r="AH214" s="86"/>
      <c r="AI214" s="88"/>
      <c r="AJ214" s="87" t="s">
        <v>1433</v>
      </c>
      <c r="AK214" s="88">
        <v>5</v>
      </c>
      <c r="AL214" s="86" t="s">
        <v>1439</v>
      </c>
      <c r="AM214" s="88">
        <v>8</v>
      </c>
      <c r="AN214" s="86" t="s">
        <v>48</v>
      </c>
      <c r="AO214" s="86"/>
      <c r="AP214" s="88"/>
      <c r="AQ214" s="87" t="s">
        <v>1433</v>
      </c>
      <c r="AR214" s="88">
        <v>5</v>
      </c>
      <c r="AS214" s="86" t="s">
        <v>1439</v>
      </c>
      <c r="AT214" s="88">
        <v>10</v>
      </c>
      <c r="AU214" s="86" t="s">
        <v>50</v>
      </c>
      <c r="AV214" s="86"/>
      <c r="AW214" s="88"/>
      <c r="AX214" s="88"/>
    </row>
    <row r="215" spans="1:50" ht="15.75">
      <c r="A215" s="87" t="s">
        <v>65</v>
      </c>
      <c r="B215" s="88">
        <v>14</v>
      </c>
      <c r="C215" s="86" t="s">
        <v>952</v>
      </c>
      <c r="D215" s="88">
        <v>2</v>
      </c>
      <c r="E215" s="86" t="s">
        <v>42</v>
      </c>
      <c r="F215" s="86"/>
      <c r="G215" s="88"/>
      <c r="H215" s="87" t="s">
        <v>69</v>
      </c>
      <c r="I215" s="86">
        <v>0</v>
      </c>
      <c r="J215" s="86" t="s">
        <v>1106</v>
      </c>
      <c r="K215" s="86">
        <v>4</v>
      </c>
      <c r="L215" s="86" t="s">
        <v>44</v>
      </c>
      <c r="M215" s="86"/>
      <c r="N215" s="86"/>
      <c r="O215" s="87" t="s">
        <v>69</v>
      </c>
      <c r="P215" s="86">
        <v>2</v>
      </c>
      <c r="Q215" s="86" t="s">
        <v>1110</v>
      </c>
      <c r="R215" s="86">
        <v>5</v>
      </c>
      <c r="S215" s="86" t="s">
        <v>45</v>
      </c>
      <c r="T215" s="86"/>
      <c r="U215" s="86"/>
      <c r="V215" s="86"/>
      <c r="W215" s="86"/>
      <c r="X215" s="86"/>
      <c r="Y215" s="86"/>
      <c r="Z215" s="86"/>
      <c r="AA215" s="86"/>
      <c r="AB215" s="86"/>
      <c r="AC215" s="87" t="s">
        <v>69</v>
      </c>
      <c r="AD215" s="88">
        <v>10</v>
      </c>
      <c r="AE215" s="86" t="s">
        <v>1121</v>
      </c>
      <c r="AF215" s="88">
        <v>2</v>
      </c>
      <c r="AG215" s="86" t="s">
        <v>42</v>
      </c>
      <c r="AH215" s="86"/>
      <c r="AI215" s="88"/>
      <c r="AJ215" s="87" t="s">
        <v>1433</v>
      </c>
      <c r="AK215" s="88">
        <v>6</v>
      </c>
      <c r="AL215" s="86" t="s">
        <v>1440</v>
      </c>
      <c r="AM215" s="88">
        <v>10</v>
      </c>
      <c r="AN215" s="86" t="s">
        <v>50</v>
      </c>
      <c r="AO215" s="86"/>
      <c r="AP215" s="88"/>
      <c r="AQ215" s="87" t="s">
        <v>1433</v>
      </c>
      <c r="AR215" s="88">
        <v>6</v>
      </c>
      <c r="AS215" s="86" t="s">
        <v>1440</v>
      </c>
      <c r="AT215" s="88">
        <v>12</v>
      </c>
      <c r="AU215" s="86" t="s">
        <v>52</v>
      </c>
      <c r="AV215" s="86"/>
      <c r="AW215" s="88"/>
      <c r="AX215" s="88"/>
    </row>
    <row r="216" spans="1:50" ht="15.75">
      <c r="A216" s="87" t="s">
        <v>65</v>
      </c>
      <c r="B216" s="88">
        <v>15</v>
      </c>
      <c r="C216" s="86" t="s">
        <v>954</v>
      </c>
      <c r="D216" s="88">
        <v>2</v>
      </c>
      <c r="E216" s="86" t="s">
        <v>42</v>
      </c>
      <c r="F216" s="86"/>
      <c r="G216" s="88"/>
      <c r="H216" s="87" t="s">
        <v>69</v>
      </c>
      <c r="I216" s="86">
        <v>0</v>
      </c>
      <c r="J216" s="86" t="s">
        <v>1106</v>
      </c>
      <c r="K216" s="86">
        <v>5</v>
      </c>
      <c r="L216" s="86" t="s">
        <v>45</v>
      </c>
      <c r="M216" s="86"/>
      <c r="N216" s="86"/>
      <c r="O216" s="87" t="s">
        <v>69</v>
      </c>
      <c r="P216" s="86">
        <v>1</v>
      </c>
      <c r="Q216" s="86" t="s">
        <v>1108</v>
      </c>
      <c r="R216" s="86">
        <v>9</v>
      </c>
      <c r="S216" s="86" t="s">
        <v>49</v>
      </c>
      <c r="T216" s="86"/>
      <c r="U216" s="86"/>
      <c r="V216" s="86"/>
      <c r="W216" s="86"/>
      <c r="X216" s="86"/>
      <c r="Y216" s="86"/>
      <c r="Z216" s="86"/>
      <c r="AA216" s="86"/>
      <c r="AB216" s="86"/>
      <c r="AC216" s="87" t="s">
        <v>69</v>
      </c>
      <c r="AD216" s="88">
        <v>11</v>
      </c>
      <c r="AE216" s="86" t="s">
        <v>1122</v>
      </c>
      <c r="AF216" s="88">
        <v>2</v>
      </c>
      <c r="AG216" s="86" t="s">
        <v>42</v>
      </c>
      <c r="AH216" s="86"/>
      <c r="AI216" s="88"/>
      <c r="AJ216" s="87" t="s">
        <v>1433</v>
      </c>
      <c r="AK216" s="88">
        <v>7</v>
      </c>
      <c r="AL216" s="86" t="s">
        <v>1441</v>
      </c>
      <c r="AM216" s="88">
        <v>11</v>
      </c>
      <c r="AN216" s="86" t="s">
        <v>51</v>
      </c>
      <c r="AO216" s="86"/>
      <c r="AP216" s="88"/>
      <c r="AQ216" s="87" t="s">
        <v>1433</v>
      </c>
      <c r="AR216" s="88">
        <v>7</v>
      </c>
      <c r="AS216" s="86" t="s">
        <v>1441</v>
      </c>
      <c r="AT216" s="88">
        <v>15</v>
      </c>
      <c r="AU216" s="86" t="s">
        <v>55</v>
      </c>
      <c r="AV216" s="86"/>
      <c r="AW216" s="88"/>
      <c r="AX216" s="88"/>
    </row>
    <row r="217" spans="1:50" ht="15.75">
      <c r="A217" s="87" t="s">
        <v>65</v>
      </c>
      <c r="B217" s="88">
        <v>16</v>
      </c>
      <c r="C217" s="86" t="s">
        <v>956</v>
      </c>
      <c r="D217" s="88">
        <v>2</v>
      </c>
      <c r="E217" s="86" t="s">
        <v>42</v>
      </c>
      <c r="F217" s="86"/>
      <c r="G217" s="88"/>
      <c r="H217" s="87" t="s">
        <v>69</v>
      </c>
      <c r="I217" s="86">
        <v>0</v>
      </c>
      <c r="J217" s="86" t="s">
        <v>1106</v>
      </c>
      <c r="K217" s="86">
        <v>6</v>
      </c>
      <c r="L217" s="86" t="s">
        <v>46</v>
      </c>
      <c r="M217" s="86"/>
      <c r="N217" s="86"/>
      <c r="O217" s="87" t="s">
        <v>69</v>
      </c>
      <c r="P217" s="86">
        <v>0</v>
      </c>
      <c r="Q217" s="86" t="s">
        <v>1106</v>
      </c>
      <c r="R217" s="86">
        <v>10</v>
      </c>
      <c r="S217" s="86" t="s">
        <v>50</v>
      </c>
      <c r="T217" s="86"/>
      <c r="U217" s="86"/>
      <c r="V217" s="86"/>
      <c r="W217" s="86"/>
      <c r="X217" s="86"/>
      <c r="Y217" s="86"/>
      <c r="Z217" s="86"/>
      <c r="AA217" s="86"/>
      <c r="AB217" s="86"/>
      <c r="AC217" s="87" t="s">
        <v>69</v>
      </c>
      <c r="AD217" s="88">
        <v>12</v>
      </c>
      <c r="AE217" s="86" t="s">
        <v>1123</v>
      </c>
      <c r="AF217" s="88">
        <v>2</v>
      </c>
      <c r="AG217" s="86" t="s">
        <v>42</v>
      </c>
      <c r="AH217" s="86"/>
      <c r="AI217" s="88"/>
      <c r="AJ217" s="87" t="s">
        <v>1433</v>
      </c>
      <c r="AK217" s="88">
        <v>8</v>
      </c>
      <c r="AL217" s="86" t="s">
        <v>1442</v>
      </c>
      <c r="AM217" s="88">
        <v>12</v>
      </c>
      <c r="AN217" s="86" t="s">
        <v>52</v>
      </c>
      <c r="AO217" s="86"/>
      <c r="AP217" s="88"/>
      <c r="AQ217" s="87" t="s">
        <v>1433</v>
      </c>
      <c r="AR217" s="88">
        <v>8</v>
      </c>
      <c r="AS217" s="86" t="s">
        <v>1442</v>
      </c>
      <c r="AT217" s="88">
        <v>16</v>
      </c>
      <c r="AU217" s="86" t="s">
        <v>56</v>
      </c>
      <c r="AV217" s="86"/>
      <c r="AW217" s="88"/>
      <c r="AX217" s="88"/>
    </row>
    <row r="218" spans="1:50" ht="15.75">
      <c r="A218" s="87" t="s">
        <v>65</v>
      </c>
      <c r="B218" s="88">
        <v>17</v>
      </c>
      <c r="C218" s="86" t="s">
        <v>958</v>
      </c>
      <c r="D218" s="88">
        <v>3</v>
      </c>
      <c r="E218" s="86" t="s">
        <v>43</v>
      </c>
      <c r="F218" s="86"/>
      <c r="G218" s="88"/>
      <c r="H218" s="87" t="s">
        <v>69</v>
      </c>
      <c r="I218" s="86">
        <v>1</v>
      </c>
      <c r="J218" s="86" t="s">
        <v>1108</v>
      </c>
      <c r="K218" s="86">
        <v>6</v>
      </c>
      <c r="L218" s="86" t="s">
        <v>46</v>
      </c>
      <c r="M218" s="86"/>
      <c r="N218" s="86"/>
      <c r="O218" s="87" t="s">
        <v>69</v>
      </c>
      <c r="P218" s="86">
        <v>0</v>
      </c>
      <c r="Q218" s="86" t="s">
        <v>1106</v>
      </c>
      <c r="R218" s="86">
        <v>12</v>
      </c>
      <c r="S218" s="86" t="s">
        <v>52</v>
      </c>
      <c r="T218" s="86"/>
      <c r="U218" s="86"/>
      <c r="V218" s="86"/>
      <c r="W218" s="86"/>
      <c r="X218" s="86"/>
      <c r="Y218" s="86"/>
      <c r="Z218" s="86"/>
      <c r="AA218" s="86"/>
      <c r="AB218" s="86"/>
      <c r="AC218" s="87" t="s">
        <v>69</v>
      </c>
      <c r="AD218" s="88">
        <v>13</v>
      </c>
      <c r="AE218" s="86" t="s">
        <v>1124</v>
      </c>
      <c r="AF218" s="88">
        <v>3</v>
      </c>
      <c r="AG218" s="86" t="s">
        <v>43</v>
      </c>
      <c r="AH218" s="86"/>
      <c r="AI218" s="88"/>
      <c r="AJ218" s="87" t="s">
        <v>1433</v>
      </c>
      <c r="AK218" s="88">
        <v>9</v>
      </c>
      <c r="AL218" s="86" t="s">
        <v>1443</v>
      </c>
      <c r="AM218" s="88">
        <v>14</v>
      </c>
      <c r="AN218" s="86" t="s">
        <v>54</v>
      </c>
      <c r="AO218" s="86"/>
      <c r="AP218" s="88"/>
      <c r="AQ218" s="87" t="s">
        <v>1433</v>
      </c>
      <c r="AR218" s="88">
        <v>9</v>
      </c>
      <c r="AS218" s="86" t="s">
        <v>1443</v>
      </c>
      <c r="AT218" s="88">
        <v>17</v>
      </c>
      <c r="AU218" s="86" t="s">
        <v>57</v>
      </c>
      <c r="AV218" s="86"/>
      <c r="AW218" s="88"/>
      <c r="AX218" s="88"/>
    </row>
    <row r="219" spans="1:50" ht="15.75">
      <c r="A219" s="87" t="s">
        <v>65</v>
      </c>
      <c r="B219" s="88">
        <v>18</v>
      </c>
      <c r="C219" s="86" t="s">
        <v>960</v>
      </c>
      <c r="D219" s="88">
        <v>3</v>
      </c>
      <c r="E219" s="86" t="s">
        <v>43</v>
      </c>
      <c r="F219" s="86"/>
      <c r="G219" s="88"/>
      <c r="H219" s="87" t="s">
        <v>69</v>
      </c>
      <c r="I219" s="86">
        <v>2</v>
      </c>
      <c r="J219" s="86" t="s">
        <v>1110</v>
      </c>
      <c r="K219" s="86">
        <v>7</v>
      </c>
      <c r="L219" s="86" t="s">
        <v>47</v>
      </c>
      <c r="M219" s="86"/>
      <c r="N219" s="86"/>
      <c r="O219" s="87" t="s">
        <v>69</v>
      </c>
      <c r="P219" s="86">
        <v>0</v>
      </c>
      <c r="Q219" s="86" t="s">
        <v>1106</v>
      </c>
      <c r="R219" s="86">
        <v>13</v>
      </c>
      <c r="S219" s="86" t="s">
        <v>53</v>
      </c>
      <c r="T219" s="86"/>
      <c r="U219" s="86"/>
      <c r="V219" s="86"/>
      <c r="W219" s="86"/>
      <c r="X219" s="86"/>
      <c r="Y219" s="86"/>
      <c r="Z219" s="86"/>
      <c r="AA219" s="86"/>
      <c r="AB219" s="86"/>
      <c r="AC219" s="87" t="s">
        <v>69</v>
      </c>
      <c r="AD219" s="88">
        <v>14</v>
      </c>
      <c r="AE219" s="86" t="s">
        <v>1125</v>
      </c>
      <c r="AF219" s="88">
        <v>3</v>
      </c>
      <c r="AG219" s="86" t="s">
        <v>43</v>
      </c>
      <c r="AH219" s="86"/>
      <c r="AI219" s="88"/>
      <c r="AJ219" s="87" t="s">
        <v>1433</v>
      </c>
      <c r="AK219" s="88">
        <v>10</v>
      </c>
      <c r="AL219" s="86" t="s">
        <v>1444</v>
      </c>
      <c r="AM219" s="88">
        <v>16</v>
      </c>
      <c r="AN219" s="86" t="s">
        <v>56</v>
      </c>
      <c r="AO219" s="86"/>
      <c r="AP219" s="88"/>
      <c r="AQ219" s="87" t="s">
        <v>1433</v>
      </c>
      <c r="AR219" s="88">
        <v>10</v>
      </c>
      <c r="AS219" s="86" t="s">
        <v>1444</v>
      </c>
      <c r="AT219" s="88">
        <v>18</v>
      </c>
      <c r="AU219" s="86" t="s">
        <v>58</v>
      </c>
      <c r="AV219" s="86"/>
      <c r="AW219" s="88"/>
      <c r="AX219" s="88"/>
    </row>
    <row r="220" spans="1:50" ht="15.75">
      <c r="A220" s="87" t="s">
        <v>65</v>
      </c>
      <c r="B220" s="88">
        <v>19</v>
      </c>
      <c r="C220" s="86" t="s">
        <v>962</v>
      </c>
      <c r="D220" s="88">
        <v>3</v>
      </c>
      <c r="E220" s="86" t="s">
        <v>43</v>
      </c>
      <c r="F220" s="86"/>
      <c r="G220" s="88"/>
      <c r="H220" s="87" t="s">
        <v>69</v>
      </c>
      <c r="I220" s="86">
        <v>3</v>
      </c>
      <c r="J220" s="86" t="s">
        <v>1112</v>
      </c>
      <c r="K220" s="86">
        <v>8</v>
      </c>
      <c r="L220" s="86" t="s">
        <v>48</v>
      </c>
      <c r="M220" s="86"/>
      <c r="N220" s="86"/>
      <c r="O220" s="87" t="s">
        <v>69</v>
      </c>
      <c r="P220" s="86">
        <v>0</v>
      </c>
      <c r="Q220" s="86" t="s">
        <v>1106</v>
      </c>
      <c r="R220" s="86">
        <v>14</v>
      </c>
      <c r="S220" s="86" t="s">
        <v>54</v>
      </c>
      <c r="T220" s="86"/>
      <c r="U220" s="86"/>
      <c r="V220" s="86"/>
      <c r="W220" s="86"/>
      <c r="X220" s="86"/>
      <c r="Y220" s="86"/>
      <c r="Z220" s="86"/>
      <c r="AA220" s="86"/>
      <c r="AB220" s="86"/>
      <c r="AC220" s="87" t="s">
        <v>69</v>
      </c>
      <c r="AD220" s="88">
        <v>15</v>
      </c>
      <c r="AE220" s="86" t="s">
        <v>1126</v>
      </c>
      <c r="AF220" s="88">
        <v>4</v>
      </c>
      <c r="AG220" s="86" t="s">
        <v>44</v>
      </c>
      <c r="AH220" s="86"/>
      <c r="AI220" s="88"/>
      <c r="AJ220" s="87" t="s">
        <v>1433</v>
      </c>
      <c r="AK220" s="88">
        <v>11</v>
      </c>
      <c r="AL220" s="86" t="s">
        <v>1445</v>
      </c>
      <c r="AM220" s="88">
        <v>17</v>
      </c>
      <c r="AN220" s="86" t="s">
        <v>57</v>
      </c>
      <c r="AO220" s="86"/>
      <c r="AP220" s="88"/>
      <c r="AQ220" s="87" t="s">
        <v>1433</v>
      </c>
      <c r="AR220" s="88">
        <v>11</v>
      </c>
      <c r="AS220" s="86" t="s">
        <v>1445</v>
      </c>
      <c r="AT220" s="88">
        <v>19</v>
      </c>
      <c r="AU220" s="86" t="s">
        <v>1420</v>
      </c>
      <c r="AV220" s="86"/>
      <c r="AW220" s="88"/>
      <c r="AX220" s="88"/>
    </row>
    <row r="221" spans="1:50" ht="15.75">
      <c r="A221" s="87" t="s">
        <v>65</v>
      </c>
      <c r="B221" s="88">
        <v>20</v>
      </c>
      <c r="C221" s="86" t="s">
        <v>964</v>
      </c>
      <c r="D221" s="88">
        <v>4</v>
      </c>
      <c r="E221" s="86" t="s">
        <v>44</v>
      </c>
      <c r="F221" s="86"/>
      <c r="G221" s="88"/>
      <c r="H221" s="87" t="s">
        <v>69</v>
      </c>
      <c r="I221" s="86">
        <v>4</v>
      </c>
      <c r="J221" s="86" t="s">
        <v>1114</v>
      </c>
      <c r="K221" s="86">
        <v>9</v>
      </c>
      <c r="L221" s="86" t="s">
        <v>49</v>
      </c>
      <c r="M221" s="86"/>
      <c r="N221" s="86"/>
      <c r="O221" s="87" t="s">
        <v>69</v>
      </c>
      <c r="P221" s="86">
        <v>0</v>
      </c>
      <c r="Q221" s="86" t="s">
        <v>1106</v>
      </c>
      <c r="R221" s="86">
        <v>15</v>
      </c>
      <c r="S221" s="86" t="s">
        <v>55</v>
      </c>
      <c r="T221" s="86"/>
      <c r="U221" s="86"/>
      <c r="V221" s="86"/>
      <c r="W221" s="86"/>
      <c r="X221" s="86"/>
      <c r="Y221" s="86"/>
      <c r="Z221" s="86"/>
      <c r="AA221" s="86"/>
      <c r="AB221" s="86"/>
      <c r="AC221" s="87" t="s">
        <v>69</v>
      </c>
      <c r="AD221" s="88">
        <v>16</v>
      </c>
      <c r="AE221" s="86" t="s">
        <v>1127</v>
      </c>
      <c r="AF221" s="88">
        <v>4</v>
      </c>
      <c r="AG221" s="86" t="s">
        <v>44</v>
      </c>
      <c r="AH221" s="86"/>
      <c r="AI221" s="88"/>
      <c r="AJ221" s="87" t="s">
        <v>1433</v>
      </c>
      <c r="AK221" s="88">
        <v>12</v>
      </c>
      <c r="AL221" s="86" t="s">
        <v>1446</v>
      </c>
      <c r="AM221" s="88">
        <v>18</v>
      </c>
      <c r="AN221" s="86" t="s">
        <v>58</v>
      </c>
      <c r="AO221" s="86"/>
      <c r="AP221" s="88"/>
      <c r="AQ221" s="87" t="s">
        <v>1433</v>
      </c>
      <c r="AR221" s="88">
        <v>12</v>
      </c>
      <c r="AS221" s="86" t="s">
        <v>1446</v>
      </c>
      <c r="AT221" s="88">
        <v>19</v>
      </c>
      <c r="AU221" s="86" t="s">
        <v>1420</v>
      </c>
      <c r="AV221" s="86"/>
      <c r="AW221" s="88"/>
      <c r="AX221" s="88"/>
    </row>
    <row r="222" spans="1:50" ht="15.75">
      <c r="A222" s="87" t="s">
        <v>65</v>
      </c>
      <c r="B222" s="88">
        <v>21</v>
      </c>
      <c r="C222" s="86" t="s">
        <v>966</v>
      </c>
      <c r="D222" s="88">
        <v>4</v>
      </c>
      <c r="E222" s="86" t="s">
        <v>44</v>
      </c>
      <c r="F222" s="86"/>
      <c r="G222" s="88"/>
      <c r="H222" s="87" t="s">
        <v>69</v>
      </c>
      <c r="I222" s="86">
        <v>5</v>
      </c>
      <c r="J222" s="86" t="s">
        <v>1116</v>
      </c>
      <c r="K222" s="86">
        <v>11</v>
      </c>
      <c r="L222" s="86" t="s">
        <v>51</v>
      </c>
      <c r="M222" s="86"/>
      <c r="N222" s="86"/>
      <c r="O222" s="87" t="s">
        <v>69</v>
      </c>
      <c r="P222" s="86">
        <v>0</v>
      </c>
      <c r="Q222" s="86" t="s">
        <v>1106</v>
      </c>
      <c r="R222" s="86">
        <v>16</v>
      </c>
      <c r="S222" s="86" t="s">
        <v>56</v>
      </c>
      <c r="T222" s="86"/>
      <c r="U222" s="86"/>
      <c r="V222" s="86"/>
      <c r="W222" s="86"/>
      <c r="X222" s="86"/>
      <c r="Y222" s="86"/>
      <c r="Z222" s="86"/>
      <c r="AA222" s="86"/>
      <c r="AB222" s="86"/>
      <c r="AC222" s="87" t="s">
        <v>69</v>
      </c>
      <c r="AD222" s="88">
        <v>17</v>
      </c>
      <c r="AE222" s="86" t="s">
        <v>1128</v>
      </c>
      <c r="AF222" s="88">
        <v>5</v>
      </c>
      <c r="AG222" s="86" t="s">
        <v>45</v>
      </c>
      <c r="AH222" s="86"/>
      <c r="AI222" s="88"/>
      <c r="AJ222" s="87" t="s">
        <v>1433</v>
      </c>
      <c r="AK222" s="88">
        <v>13</v>
      </c>
      <c r="AL222" s="86" t="s">
        <v>1447</v>
      </c>
      <c r="AM222" s="88">
        <v>18</v>
      </c>
      <c r="AN222" s="86" t="s">
        <v>58</v>
      </c>
      <c r="AO222" s="86"/>
      <c r="AP222" s="88"/>
      <c r="AQ222" s="87" t="s">
        <v>1433</v>
      </c>
      <c r="AR222" s="88">
        <v>13</v>
      </c>
      <c r="AS222" s="86" t="s">
        <v>1447</v>
      </c>
      <c r="AT222" s="88">
        <v>19</v>
      </c>
      <c r="AU222" s="86" t="s">
        <v>1420</v>
      </c>
      <c r="AV222" s="86"/>
      <c r="AW222" s="88"/>
      <c r="AX222" s="88"/>
    </row>
    <row r="223" spans="1:50" ht="15.75">
      <c r="A223" s="87" t="s">
        <v>65</v>
      </c>
      <c r="B223" s="88">
        <v>22</v>
      </c>
      <c r="C223" s="86" t="s">
        <v>968</v>
      </c>
      <c r="D223" s="88">
        <v>4</v>
      </c>
      <c r="E223" s="86" t="s">
        <v>44</v>
      </c>
      <c r="F223" s="86"/>
      <c r="G223" s="88"/>
      <c r="H223" s="87" t="s">
        <v>69</v>
      </c>
      <c r="I223" s="86">
        <v>6</v>
      </c>
      <c r="J223" s="86" t="s">
        <v>1117</v>
      </c>
      <c r="K223" s="86">
        <v>13</v>
      </c>
      <c r="L223" s="86" t="s">
        <v>53</v>
      </c>
      <c r="M223" s="86"/>
      <c r="N223" s="86"/>
      <c r="O223" s="87" t="s">
        <v>69</v>
      </c>
      <c r="P223" s="86">
        <v>0</v>
      </c>
      <c r="Q223" s="86" t="s">
        <v>1106</v>
      </c>
      <c r="R223" s="86">
        <v>17</v>
      </c>
      <c r="S223" s="86" t="s">
        <v>57</v>
      </c>
      <c r="T223" s="86"/>
      <c r="U223" s="86"/>
      <c r="V223" s="86"/>
      <c r="W223" s="86"/>
      <c r="X223" s="86"/>
      <c r="Y223" s="86"/>
      <c r="Z223" s="86"/>
      <c r="AA223" s="86"/>
      <c r="AB223" s="86"/>
      <c r="AC223" s="87" t="s">
        <v>69</v>
      </c>
      <c r="AD223" s="88">
        <v>18</v>
      </c>
      <c r="AE223" s="86" t="s">
        <v>1129</v>
      </c>
      <c r="AF223" s="88">
        <v>6</v>
      </c>
      <c r="AG223" s="86" t="s">
        <v>46</v>
      </c>
      <c r="AH223" s="86"/>
      <c r="AI223" s="88"/>
      <c r="AJ223" s="87" t="s">
        <v>1433</v>
      </c>
      <c r="AK223" s="88">
        <v>14</v>
      </c>
      <c r="AL223" s="86" t="s">
        <v>1448</v>
      </c>
      <c r="AM223" s="88">
        <v>19</v>
      </c>
      <c r="AN223" s="86" t="s">
        <v>1420</v>
      </c>
      <c r="AO223" s="86"/>
      <c r="AP223" s="88"/>
      <c r="AQ223" s="87" t="s">
        <v>1433</v>
      </c>
      <c r="AR223" s="88">
        <v>14</v>
      </c>
      <c r="AS223" s="86" t="s">
        <v>1448</v>
      </c>
      <c r="AT223" s="88">
        <v>19</v>
      </c>
      <c r="AU223" s="86" t="s">
        <v>1420</v>
      </c>
      <c r="AV223" s="86"/>
      <c r="AW223" s="88"/>
      <c r="AX223" s="88"/>
    </row>
    <row r="224" spans="1:50" ht="15.75">
      <c r="A224" s="87" t="s">
        <v>65</v>
      </c>
      <c r="B224" s="88">
        <v>23</v>
      </c>
      <c r="C224" s="86" t="s">
        <v>970</v>
      </c>
      <c r="D224" s="88">
        <v>5</v>
      </c>
      <c r="E224" s="86" t="s">
        <v>45</v>
      </c>
      <c r="F224" s="86"/>
      <c r="G224" s="88"/>
      <c r="H224" s="87" t="s">
        <v>69</v>
      </c>
      <c r="I224" s="86">
        <v>7</v>
      </c>
      <c r="J224" s="86" t="s">
        <v>1118</v>
      </c>
      <c r="K224" s="86">
        <v>14</v>
      </c>
      <c r="L224" s="86" t="s">
        <v>54</v>
      </c>
      <c r="M224" s="86"/>
      <c r="N224" s="86"/>
      <c r="O224" s="87" t="s">
        <v>69</v>
      </c>
      <c r="P224" s="86">
        <v>0</v>
      </c>
      <c r="Q224" s="86" t="s">
        <v>1106</v>
      </c>
      <c r="R224" s="86">
        <v>17</v>
      </c>
      <c r="S224" s="86" t="s">
        <v>57</v>
      </c>
      <c r="T224" s="86"/>
      <c r="U224" s="86"/>
      <c r="V224" s="86"/>
      <c r="W224" s="86"/>
      <c r="X224" s="86"/>
      <c r="Y224" s="86"/>
      <c r="Z224" s="86"/>
      <c r="AA224" s="86"/>
      <c r="AB224" s="86"/>
      <c r="AC224" s="87" t="s">
        <v>69</v>
      </c>
      <c r="AD224" s="88">
        <v>19</v>
      </c>
      <c r="AE224" s="86" t="s">
        <v>1130</v>
      </c>
      <c r="AF224" s="88">
        <v>7</v>
      </c>
      <c r="AG224" s="86" t="s">
        <v>47</v>
      </c>
      <c r="AH224" s="86"/>
      <c r="AI224" s="88"/>
      <c r="AJ224" s="87" t="s">
        <v>1433</v>
      </c>
      <c r="AK224" s="88">
        <v>15</v>
      </c>
      <c r="AL224" s="86" t="s">
        <v>1449</v>
      </c>
      <c r="AM224" s="88">
        <v>19</v>
      </c>
      <c r="AN224" s="86" t="s">
        <v>1420</v>
      </c>
      <c r="AO224" s="86"/>
      <c r="AP224" s="88"/>
      <c r="AQ224" s="87" t="s">
        <v>1433</v>
      </c>
      <c r="AR224" s="88">
        <v>15</v>
      </c>
      <c r="AS224" s="86" t="s">
        <v>1449</v>
      </c>
      <c r="AT224" s="88">
        <v>19</v>
      </c>
      <c r="AU224" s="86" t="s">
        <v>1420</v>
      </c>
      <c r="AV224" s="86"/>
      <c r="AW224" s="88"/>
      <c r="AX224" s="88"/>
    </row>
    <row r="225" spans="1:50" ht="15.75">
      <c r="A225" s="87" t="s">
        <v>65</v>
      </c>
      <c r="B225" s="88">
        <v>24</v>
      </c>
      <c r="C225" s="86" t="s">
        <v>972</v>
      </c>
      <c r="D225" s="88">
        <v>5</v>
      </c>
      <c r="E225" s="86" t="s">
        <v>45</v>
      </c>
      <c r="F225" s="86"/>
      <c r="G225" s="88"/>
      <c r="H225" s="87" t="s">
        <v>69</v>
      </c>
      <c r="I225" s="86">
        <v>8</v>
      </c>
      <c r="J225" s="86" t="s">
        <v>1119</v>
      </c>
      <c r="K225" s="86">
        <v>17</v>
      </c>
      <c r="L225" s="86" t="s">
        <v>57</v>
      </c>
      <c r="M225" s="86"/>
      <c r="N225" s="86"/>
      <c r="O225" s="87" t="s">
        <v>69</v>
      </c>
      <c r="P225" s="86">
        <v>0</v>
      </c>
      <c r="Q225" s="86" t="s">
        <v>1106</v>
      </c>
      <c r="R225" s="86">
        <v>19</v>
      </c>
      <c r="S225" s="86" t="s">
        <v>59</v>
      </c>
      <c r="T225" s="86"/>
      <c r="U225" s="86"/>
      <c r="V225" s="86"/>
      <c r="W225" s="86"/>
      <c r="X225" s="86"/>
      <c r="Y225" s="86"/>
      <c r="Z225" s="86"/>
      <c r="AA225" s="86"/>
      <c r="AB225" s="86"/>
      <c r="AC225" s="87" t="s">
        <v>69</v>
      </c>
      <c r="AD225" s="88">
        <v>20</v>
      </c>
      <c r="AE225" s="86" t="s">
        <v>1131</v>
      </c>
      <c r="AF225" s="88">
        <v>9</v>
      </c>
      <c r="AG225" s="86" t="s">
        <v>49</v>
      </c>
      <c r="AH225" s="86"/>
      <c r="AI225" s="88"/>
      <c r="AJ225" s="87" t="s">
        <v>1433</v>
      </c>
      <c r="AK225" s="88">
        <v>16</v>
      </c>
      <c r="AL225" s="86" t="s">
        <v>1450</v>
      </c>
      <c r="AM225" s="88">
        <v>19</v>
      </c>
      <c r="AN225" s="86" t="s">
        <v>1420</v>
      </c>
      <c r="AO225" s="86"/>
      <c r="AP225" s="88"/>
      <c r="AQ225" s="87" t="s">
        <v>1433</v>
      </c>
      <c r="AR225" s="88">
        <v>16</v>
      </c>
      <c r="AS225" s="86" t="s">
        <v>1450</v>
      </c>
      <c r="AT225" s="88">
        <v>19</v>
      </c>
      <c r="AU225" s="86" t="s">
        <v>1420</v>
      </c>
      <c r="AV225" s="86"/>
      <c r="AW225" s="88"/>
      <c r="AX225" s="88"/>
    </row>
    <row r="226" spans="1:50" ht="15.75">
      <c r="A226" s="87" t="s">
        <v>65</v>
      </c>
      <c r="B226" s="88">
        <v>25</v>
      </c>
      <c r="C226" s="86" t="s">
        <v>974</v>
      </c>
      <c r="D226" s="88">
        <v>6</v>
      </c>
      <c r="E226" s="86" t="s">
        <v>46</v>
      </c>
      <c r="F226" s="86"/>
      <c r="G226" s="88"/>
      <c r="H226" s="87" t="s">
        <v>69</v>
      </c>
      <c r="I226" s="86">
        <v>9</v>
      </c>
      <c r="J226" s="86" t="s">
        <v>1120</v>
      </c>
      <c r="K226" s="86">
        <v>18</v>
      </c>
      <c r="L226" s="86" t="s">
        <v>58</v>
      </c>
      <c r="M226" s="86"/>
      <c r="N226" s="86"/>
      <c r="O226" s="87" t="s">
        <v>69</v>
      </c>
      <c r="P226" s="86">
        <v>0</v>
      </c>
      <c r="Q226" s="86" t="s">
        <v>1106</v>
      </c>
      <c r="R226" s="86">
        <v>19</v>
      </c>
      <c r="S226" s="86" t="s">
        <v>59</v>
      </c>
      <c r="T226" s="86"/>
      <c r="U226" s="86"/>
      <c r="V226" s="86"/>
      <c r="W226" s="86"/>
      <c r="X226" s="86"/>
      <c r="Y226" s="86"/>
      <c r="Z226" s="86"/>
      <c r="AA226" s="86"/>
      <c r="AB226" s="86"/>
      <c r="AC226" s="87" t="s">
        <v>69</v>
      </c>
      <c r="AD226" s="88">
        <v>21</v>
      </c>
      <c r="AE226" s="86" t="s">
        <v>1132</v>
      </c>
      <c r="AF226" s="88">
        <v>10</v>
      </c>
      <c r="AG226" s="86" t="s">
        <v>50</v>
      </c>
      <c r="AH226" s="86"/>
      <c r="AI226" s="88"/>
      <c r="AJ226" s="88"/>
      <c r="AK226" s="86"/>
      <c r="AL226" s="86"/>
      <c r="AM226" s="86"/>
      <c r="AN226" s="86"/>
      <c r="AO226" s="86"/>
      <c r="AP226" s="86"/>
      <c r="AQ226" s="86"/>
      <c r="AR226" s="86"/>
      <c r="AS226" s="86"/>
      <c r="AT226" s="86"/>
      <c r="AU226" s="86"/>
      <c r="AV226" s="86"/>
      <c r="AW226" s="86"/>
      <c r="AX226" s="86"/>
    </row>
    <row r="227" spans="1:50" ht="15.75">
      <c r="A227" s="87" t="s">
        <v>65</v>
      </c>
      <c r="B227" s="88">
        <v>26</v>
      </c>
      <c r="C227" s="86" t="s">
        <v>976</v>
      </c>
      <c r="D227" s="88">
        <v>6</v>
      </c>
      <c r="E227" s="86" t="s">
        <v>46</v>
      </c>
      <c r="F227" s="86"/>
      <c r="G227" s="88"/>
      <c r="H227" s="87" t="s">
        <v>69</v>
      </c>
      <c r="I227" s="86">
        <v>10</v>
      </c>
      <c r="J227" s="86" t="s">
        <v>1121</v>
      </c>
      <c r="K227" s="86">
        <v>18</v>
      </c>
      <c r="L227" s="86" t="s">
        <v>58</v>
      </c>
      <c r="M227" s="86"/>
      <c r="N227" s="86"/>
      <c r="O227" s="87" t="s">
        <v>69</v>
      </c>
      <c r="P227" s="86">
        <v>0</v>
      </c>
      <c r="Q227" s="86" t="s">
        <v>1106</v>
      </c>
      <c r="R227" s="86">
        <v>19</v>
      </c>
      <c r="S227" s="86" t="s">
        <v>59</v>
      </c>
      <c r="T227" s="86"/>
      <c r="U227" s="86"/>
      <c r="V227" s="86"/>
      <c r="W227" s="86"/>
      <c r="X227" s="86"/>
      <c r="Y227" s="86"/>
      <c r="Z227" s="86"/>
      <c r="AA227" s="86"/>
      <c r="AB227" s="86"/>
      <c r="AC227" s="87" t="s">
        <v>69</v>
      </c>
      <c r="AD227" s="88">
        <v>22</v>
      </c>
      <c r="AE227" s="86" t="s">
        <v>1133</v>
      </c>
      <c r="AF227" s="88">
        <v>11</v>
      </c>
      <c r="AG227" s="86" t="s">
        <v>51</v>
      </c>
      <c r="AH227" s="86"/>
      <c r="AI227" s="88"/>
      <c r="AJ227" s="88"/>
      <c r="AK227" s="86"/>
      <c r="AL227" s="86"/>
      <c r="AM227" s="86"/>
      <c r="AN227" s="86"/>
      <c r="AO227" s="86"/>
      <c r="AP227" s="86"/>
      <c r="AQ227" s="86"/>
      <c r="AR227" s="86"/>
      <c r="AS227" s="86"/>
      <c r="AT227" s="86"/>
      <c r="AU227" s="86"/>
      <c r="AV227" s="86"/>
      <c r="AW227" s="86"/>
      <c r="AX227" s="86"/>
    </row>
    <row r="228" spans="1:50" ht="15.75">
      <c r="A228" s="87" t="s">
        <v>65</v>
      </c>
      <c r="B228" s="88">
        <v>27</v>
      </c>
      <c r="C228" s="86" t="s">
        <v>978</v>
      </c>
      <c r="D228" s="88">
        <v>6</v>
      </c>
      <c r="E228" s="86" t="s">
        <v>46</v>
      </c>
      <c r="F228" s="86"/>
      <c r="G228" s="88"/>
      <c r="H228" s="87" t="s">
        <v>69</v>
      </c>
      <c r="I228" s="86">
        <v>11</v>
      </c>
      <c r="J228" s="86" t="s">
        <v>1122</v>
      </c>
      <c r="K228" s="86">
        <v>19</v>
      </c>
      <c r="L228" s="86" t="s">
        <v>59</v>
      </c>
      <c r="M228" s="86"/>
      <c r="N228" s="86"/>
      <c r="O228" s="87" t="s">
        <v>69</v>
      </c>
      <c r="P228" s="86">
        <v>0</v>
      </c>
      <c r="Q228" s="86" t="s">
        <v>1106</v>
      </c>
      <c r="R228" s="86">
        <v>19</v>
      </c>
      <c r="S228" s="86" t="s">
        <v>59</v>
      </c>
      <c r="T228" s="86"/>
      <c r="U228" s="86"/>
      <c r="V228" s="86"/>
      <c r="W228" s="86"/>
      <c r="X228" s="86"/>
      <c r="Y228" s="86"/>
      <c r="Z228" s="86"/>
      <c r="AA228" s="86"/>
      <c r="AB228" s="86"/>
      <c r="AC228" s="87" t="s">
        <v>69</v>
      </c>
      <c r="AD228" s="88">
        <v>23</v>
      </c>
      <c r="AE228" s="86" t="s">
        <v>1134</v>
      </c>
      <c r="AF228" s="88">
        <v>11</v>
      </c>
      <c r="AG228" s="86" t="s">
        <v>51</v>
      </c>
      <c r="AH228" s="86"/>
      <c r="AI228" s="88"/>
      <c r="AJ228" s="88"/>
      <c r="AK228" s="86"/>
      <c r="AL228" s="86"/>
      <c r="AM228" s="86"/>
      <c r="AN228" s="86"/>
      <c r="AO228" s="86"/>
      <c r="AP228" s="86"/>
      <c r="AQ228" s="86"/>
      <c r="AR228" s="86"/>
      <c r="AS228" s="86"/>
      <c r="AT228" s="86"/>
      <c r="AU228" s="86"/>
      <c r="AV228" s="86"/>
      <c r="AW228" s="86"/>
      <c r="AX228" s="86"/>
    </row>
    <row r="229" spans="1:50" ht="15.75">
      <c r="A229" s="87" t="s">
        <v>65</v>
      </c>
      <c r="B229" s="88">
        <v>28</v>
      </c>
      <c r="C229" s="86" t="s">
        <v>979</v>
      </c>
      <c r="D229" s="88">
        <v>7</v>
      </c>
      <c r="E229" s="86" t="s">
        <v>47</v>
      </c>
      <c r="F229" s="86"/>
      <c r="G229" s="88"/>
      <c r="H229" s="87" t="s">
        <v>69</v>
      </c>
      <c r="I229" s="88">
        <v>12</v>
      </c>
      <c r="J229" s="86" t="s">
        <v>1123</v>
      </c>
      <c r="K229" s="88">
        <v>19</v>
      </c>
      <c r="L229" s="86" t="s">
        <v>59</v>
      </c>
      <c r="M229" s="86"/>
      <c r="N229" s="88"/>
      <c r="O229" s="87" t="s">
        <v>69</v>
      </c>
      <c r="P229" s="86">
        <v>0</v>
      </c>
      <c r="Q229" s="86" t="s">
        <v>1106</v>
      </c>
      <c r="R229" s="86">
        <v>19</v>
      </c>
      <c r="S229" s="86" t="s">
        <v>59</v>
      </c>
      <c r="T229" s="86"/>
      <c r="U229" s="86"/>
      <c r="V229" s="86"/>
      <c r="W229" s="86"/>
      <c r="X229" s="86"/>
      <c r="Y229" s="86"/>
      <c r="Z229" s="86"/>
      <c r="AA229" s="86"/>
      <c r="AB229" s="86"/>
      <c r="AC229" s="87" t="s">
        <v>69</v>
      </c>
      <c r="AD229" s="88">
        <v>24</v>
      </c>
      <c r="AE229" s="86" t="s">
        <v>1135</v>
      </c>
      <c r="AF229" s="88">
        <v>14</v>
      </c>
      <c r="AG229" s="86" t="s">
        <v>54</v>
      </c>
      <c r="AH229" s="86"/>
      <c r="AI229" s="88"/>
      <c r="AJ229" s="88"/>
      <c r="AK229" s="86"/>
      <c r="AL229" s="86"/>
      <c r="AM229" s="86"/>
      <c r="AN229" s="86"/>
      <c r="AO229" s="86"/>
      <c r="AP229" s="86"/>
      <c r="AQ229" s="86"/>
      <c r="AR229" s="86"/>
      <c r="AS229" s="86"/>
      <c r="AT229" s="86"/>
      <c r="AU229" s="86"/>
      <c r="AV229" s="86"/>
      <c r="AW229" s="86"/>
      <c r="AX229" s="86"/>
    </row>
    <row r="230" spans="1:50" ht="15.75">
      <c r="A230" s="87" t="s">
        <v>65</v>
      </c>
      <c r="B230" s="88">
        <v>29</v>
      </c>
      <c r="C230" s="86" t="s">
        <v>980</v>
      </c>
      <c r="D230" s="88">
        <v>7</v>
      </c>
      <c r="E230" s="86" t="s">
        <v>47</v>
      </c>
      <c r="F230" s="86"/>
      <c r="G230" s="88"/>
      <c r="H230" s="93" t="s">
        <v>70</v>
      </c>
      <c r="I230" s="86">
        <v>0</v>
      </c>
      <c r="J230" s="86" t="s">
        <v>1142</v>
      </c>
      <c r="K230" s="86">
        <v>1</v>
      </c>
      <c r="L230" s="89" t="s">
        <v>41</v>
      </c>
      <c r="M230" s="86"/>
      <c r="N230" s="86"/>
      <c r="O230" s="93" t="s">
        <v>70</v>
      </c>
      <c r="P230" s="86">
        <v>12</v>
      </c>
      <c r="Q230" s="86" t="s">
        <v>1159</v>
      </c>
      <c r="R230" s="86">
        <v>1</v>
      </c>
      <c r="S230" s="89" t="s">
        <v>41</v>
      </c>
      <c r="T230" s="86"/>
      <c r="U230" s="86"/>
      <c r="V230" s="86"/>
      <c r="W230" s="89"/>
      <c r="X230" s="86"/>
      <c r="Y230" s="86"/>
      <c r="Z230" s="86"/>
      <c r="AA230" s="86"/>
      <c r="AB230" s="86"/>
      <c r="AC230" s="93" t="s">
        <v>70</v>
      </c>
      <c r="AD230" s="88">
        <v>0</v>
      </c>
      <c r="AE230" s="86" t="s">
        <v>1142</v>
      </c>
      <c r="AF230" s="88">
        <v>1</v>
      </c>
      <c r="AG230" s="89" t="s">
        <v>41</v>
      </c>
      <c r="AH230" s="86"/>
      <c r="AI230" s="88"/>
      <c r="AJ230" s="88"/>
      <c r="AK230" s="89"/>
      <c r="AL230" s="86"/>
      <c r="AM230" s="86"/>
      <c r="AN230" s="86"/>
      <c r="AO230" s="86"/>
      <c r="AP230" s="86"/>
      <c r="AQ230" s="86"/>
      <c r="AR230" s="86"/>
      <c r="AS230" s="86"/>
      <c r="AT230" s="86"/>
      <c r="AU230" s="86"/>
      <c r="AV230" s="86"/>
      <c r="AW230" s="86"/>
      <c r="AX230" s="86"/>
    </row>
    <row r="231" spans="1:50" ht="15.75">
      <c r="A231" s="87" t="s">
        <v>65</v>
      </c>
      <c r="B231" s="88">
        <v>30</v>
      </c>
      <c r="C231" s="86" t="s">
        <v>981</v>
      </c>
      <c r="D231" s="88">
        <v>8</v>
      </c>
      <c r="E231" s="86" t="s">
        <v>48</v>
      </c>
      <c r="F231" s="86"/>
      <c r="G231" s="88"/>
      <c r="H231" s="87" t="s">
        <v>70</v>
      </c>
      <c r="I231" s="86">
        <v>0</v>
      </c>
      <c r="J231" s="86" t="s">
        <v>1142</v>
      </c>
      <c r="K231" s="86">
        <v>1</v>
      </c>
      <c r="L231" s="89" t="s">
        <v>41</v>
      </c>
      <c r="M231" s="86"/>
      <c r="N231" s="86"/>
      <c r="O231" s="87" t="s">
        <v>70</v>
      </c>
      <c r="P231" s="86">
        <v>11</v>
      </c>
      <c r="Q231" s="86" t="s">
        <v>1157</v>
      </c>
      <c r="R231" s="86">
        <v>1</v>
      </c>
      <c r="S231" s="89" t="s">
        <v>41</v>
      </c>
      <c r="T231" s="86"/>
      <c r="U231" s="86"/>
      <c r="V231" s="86"/>
      <c r="W231" s="89"/>
      <c r="X231" s="86"/>
      <c r="Y231" s="86"/>
      <c r="Z231" s="86"/>
      <c r="AA231" s="86"/>
      <c r="AB231" s="86"/>
      <c r="AC231" s="87" t="s">
        <v>70</v>
      </c>
      <c r="AD231" s="88">
        <v>1</v>
      </c>
      <c r="AE231" s="86" t="s">
        <v>1143</v>
      </c>
      <c r="AF231" s="88">
        <v>1</v>
      </c>
      <c r="AG231" s="89" t="s">
        <v>41</v>
      </c>
      <c r="AH231" s="86"/>
      <c r="AI231" s="88"/>
      <c r="AJ231" s="88"/>
      <c r="AK231" s="89"/>
      <c r="AL231" s="86"/>
      <c r="AM231" s="86"/>
      <c r="AN231" s="86"/>
      <c r="AO231" s="86"/>
      <c r="AP231" s="86"/>
      <c r="AQ231" s="86"/>
      <c r="AR231" s="86"/>
      <c r="AS231" s="86"/>
      <c r="AT231" s="86"/>
      <c r="AU231" s="86"/>
      <c r="AV231" s="86"/>
      <c r="AW231" s="86"/>
      <c r="AX231" s="86"/>
    </row>
    <row r="232" spans="1:50" ht="15.75">
      <c r="A232" s="87" t="s">
        <v>65</v>
      </c>
      <c r="B232" s="88">
        <v>31</v>
      </c>
      <c r="C232" s="86" t="s">
        <v>1081</v>
      </c>
      <c r="D232" s="88">
        <v>8</v>
      </c>
      <c r="E232" s="86" t="s">
        <v>48</v>
      </c>
      <c r="F232" s="86"/>
      <c r="G232" s="88"/>
      <c r="H232" s="87" t="s">
        <v>70</v>
      </c>
      <c r="I232" s="86">
        <v>0</v>
      </c>
      <c r="J232" s="86" t="s">
        <v>1142</v>
      </c>
      <c r="K232" s="86">
        <v>1</v>
      </c>
      <c r="L232" s="89" t="s">
        <v>41</v>
      </c>
      <c r="M232" s="86"/>
      <c r="N232" s="86"/>
      <c r="O232" s="87" t="s">
        <v>70</v>
      </c>
      <c r="P232" s="86">
        <v>10</v>
      </c>
      <c r="Q232" s="86" t="s">
        <v>1155</v>
      </c>
      <c r="R232" s="86">
        <v>1</v>
      </c>
      <c r="S232" s="89" t="s">
        <v>41</v>
      </c>
      <c r="T232" s="86"/>
      <c r="U232" s="86"/>
      <c r="V232" s="86"/>
      <c r="W232" s="89"/>
      <c r="X232" s="86"/>
      <c r="Y232" s="86"/>
      <c r="Z232" s="86"/>
      <c r="AA232" s="86"/>
      <c r="AB232" s="86"/>
      <c r="AC232" s="87" t="s">
        <v>70</v>
      </c>
      <c r="AD232" s="88">
        <v>2</v>
      </c>
      <c r="AE232" s="86" t="s">
        <v>1144</v>
      </c>
      <c r="AF232" s="88">
        <v>1</v>
      </c>
      <c r="AG232" s="89" t="s">
        <v>41</v>
      </c>
      <c r="AH232" s="86"/>
      <c r="AI232" s="88"/>
      <c r="AJ232" s="88"/>
      <c r="AK232" s="89"/>
      <c r="AL232" s="86"/>
      <c r="AM232" s="86"/>
      <c r="AN232" s="86"/>
      <c r="AO232" s="86"/>
      <c r="AP232" s="86"/>
      <c r="AQ232" s="86"/>
      <c r="AR232" s="86"/>
      <c r="AS232" s="86"/>
      <c r="AT232" s="86"/>
      <c r="AU232" s="86"/>
      <c r="AV232" s="86"/>
      <c r="AW232" s="86"/>
      <c r="AX232" s="86"/>
    </row>
    <row r="233" spans="1:50" ht="15.75">
      <c r="A233" s="87" t="s">
        <v>65</v>
      </c>
      <c r="B233" s="88">
        <v>32</v>
      </c>
      <c r="C233" s="86" t="s">
        <v>1083</v>
      </c>
      <c r="D233" s="88">
        <v>9</v>
      </c>
      <c r="E233" s="86" t="s">
        <v>49</v>
      </c>
      <c r="F233" s="86"/>
      <c r="G233" s="88"/>
      <c r="H233" s="87" t="s">
        <v>70</v>
      </c>
      <c r="I233" s="86">
        <v>0</v>
      </c>
      <c r="J233" s="86" t="s">
        <v>1142</v>
      </c>
      <c r="K233" s="86">
        <v>2</v>
      </c>
      <c r="L233" s="89" t="s">
        <v>42</v>
      </c>
      <c r="M233" s="86"/>
      <c r="N233" s="86"/>
      <c r="O233" s="87" t="s">
        <v>70</v>
      </c>
      <c r="P233" s="86">
        <v>9</v>
      </c>
      <c r="Q233" s="86" t="s">
        <v>1153</v>
      </c>
      <c r="R233" s="86">
        <v>1</v>
      </c>
      <c r="S233" s="89" t="s">
        <v>41</v>
      </c>
      <c r="T233" s="86"/>
      <c r="U233" s="86"/>
      <c r="V233" s="86"/>
      <c r="W233" s="89"/>
      <c r="X233" s="86"/>
      <c r="Y233" s="86"/>
      <c r="Z233" s="86"/>
      <c r="AA233" s="86"/>
      <c r="AB233" s="86"/>
      <c r="AC233" s="87" t="s">
        <v>70</v>
      </c>
      <c r="AD233" s="88">
        <v>3</v>
      </c>
      <c r="AE233" s="86" t="s">
        <v>1145</v>
      </c>
      <c r="AF233" s="88">
        <v>1</v>
      </c>
      <c r="AG233" s="89" t="s">
        <v>41</v>
      </c>
      <c r="AH233" s="86"/>
      <c r="AI233" s="88"/>
      <c r="AJ233" s="88"/>
      <c r="AK233" s="89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</row>
    <row r="234" spans="1:50" ht="15.75">
      <c r="A234" s="87" t="s">
        <v>65</v>
      </c>
      <c r="B234" s="88">
        <v>33</v>
      </c>
      <c r="C234" s="86" t="s">
        <v>1085</v>
      </c>
      <c r="D234" s="88">
        <v>9</v>
      </c>
      <c r="E234" s="86" t="s">
        <v>49</v>
      </c>
      <c r="F234" s="86"/>
      <c r="G234" s="88"/>
      <c r="H234" s="87" t="s">
        <v>70</v>
      </c>
      <c r="I234" s="86">
        <v>0</v>
      </c>
      <c r="J234" s="86" t="s">
        <v>1142</v>
      </c>
      <c r="K234" s="86">
        <v>2</v>
      </c>
      <c r="L234" s="89" t="s">
        <v>42</v>
      </c>
      <c r="M234" s="86"/>
      <c r="N234" s="86"/>
      <c r="O234" s="87" t="s">
        <v>70</v>
      </c>
      <c r="P234" s="86">
        <v>8</v>
      </c>
      <c r="Q234" s="86" t="s">
        <v>1151</v>
      </c>
      <c r="R234" s="86">
        <v>1</v>
      </c>
      <c r="S234" s="89" t="s">
        <v>41</v>
      </c>
      <c r="T234" s="86"/>
      <c r="U234" s="86"/>
      <c r="V234" s="86"/>
      <c r="W234" s="89"/>
      <c r="X234" s="86"/>
      <c r="Y234" s="86"/>
      <c r="Z234" s="86"/>
      <c r="AA234" s="86"/>
      <c r="AB234" s="86"/>
      <c r="AC234" s="87" t="s">
        <v>70</v>
      </c>
      <c r="AD234" s="88">
        <v>4</v>
      </c>
      <c r="AE234" s="86" t="s">
        <v>1146</v>
      </c>
      <c r="AF234" s="88">
        <v>1</v>
      </c>
      <c r="AG234" s="89" t="s">
        <v>41</v>
      </c>
      <c r="AH234" s="86"/>
      <c r="AI234" s="88"/>
      <c r="AJ234" s="88"/>
      <c r="AK234" s="89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</row>
    <row r="235" spans="1:50" ht="15.75">
      <c r="A235" s="87" t="s">
        <v>65</v>
      </c>
      <c r="B235" s="88">
        <v>34</v>
      </c>
      <c r="C235" s="86" t="s">
        <v>1087</v>
      </c>
      <c r="D235" s="88">
        <v>10</v>
      </c>
      <c r="E235" s="86" t="s">
        <v>50</v>
      </c>
      <c r="F235" s="86"/>
      <c r="G235" s="88"/>
      <c r="H235" s="87" t="s">
        <v>70</v>
      </c>
      <c r="I235" s="86">
        <v>0</v>
      </c>
      <c r="J235" s="86" t="s">
        <v>1142</v>
      </c>
      <c r="K235" s="86">
        <v>2</v>
      </c>
      <c r="L235" s="89" t="s">
        <v>42</v>
      </c>
      <c r="M235" s="86"/>
      <c r="N235" s="86"/>
      <c r="O235" s="87" t="s">
        <v>70</v>
      </c>
      <c r="P235" s="86">
        <v>7</v>
      </c>
      <c r="Q235" s="86" t="s">
        <v>1149</v>
      </c>
      <c r="R235" s="86">
        <v>1</v>
      </c>
      <c r="S235" s="89" t="s">
        <v>41</v>
      </c>
      <c r="T235" s="86"/>
      <c r="U235" s="86"/>
      <c r="V235" s="86"/>
      <c r="W235" s="89"/>
      <c r="X235" s="86"/>
      <c r="Y235" s="86"/>
      <c r="Z235" s="86"/>
      <c r="AA235" s="86"/>
      <c r="AB235" s="86"/>
      <c r="AC235" s="87" t="s">
        <v>70</v>
      </c>
      <c r="AD235" s="88">
        <v>5</v>
      </c>
      <c r="AE235" s="86" t="s">
        <v>1147</v>
      </c>
      <c r="AF235" s="88">
        <v>1</v>
      </c>
      <c r="AG235" s="89" t="s">
        <v>41</v>
      </c>
      <c r="AH235" s="86"/>
      <c r="AI235" s="88"/>
      <c r="AJ235" s="88"/>
      <c r="AK235" s="89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</row>
    <row r="236" spans="1:50" ht="15.75">
      <c r="A236" s="87" t="s">
        <v>65</v>
      </c>
      <c r="B236" s="88">
        <v>35</v>
      </c>
      <c r="C236" s="86" t="s">
        <v>1089</v>
      </c>
      <c r="D236" s="88">
        <v>10</v>
      </c>
      <c r="E236" s="86" t="s">
        <v>50</v>
      </c>
      <c r="F236" s="86"/>
      <c r="G236" s="88"/>
      <c r="H236" s="87" t="s">
        <v>70</v>
      </c>
      <c r="I236" s="86">
        <v>0</v>
      </c>
      <c r="J236" s="86" t="s">
        <v>1142</v>
      </c>
      <c r="K236" s="86">
        <v>2</v>
      </c>
      <c r="L236" s="89" t="s">
        <v>42</v>
      </c>
      <c r="M236" s="86"/>
      <c r="N236" s="86"/>
      <c r="O236" s="87" t="s">
        <v>70</v>
      </c>
      <c r="P236" s="86">
        <v>6</v>
      </c>
      <c r="Q236" s="86" t="s">
        <v>1148</v>
      </c>
      <c r="R236" s="86">
        <v>2</v>
      </c>
      <c r="S236" s="86" t="s">
        <v>42</v>
      </c>
      <c r="T236" s="86"/>
      <c r="U236" s="86"/>
      <c r="V236" s="86"/>
      <c r="W236" s="86"/>
      <c r="X236" s="86"/>
      <c r="Y236" s="86"/>
      <c r="Z236" s="86"/>
      <c r="AA236" s="86"/>
      <c r="AB236" s="86"/>
      <c r="AC236" s="87" t="s">
        <v>70</v>
      </c>
      <c r="AD236" s="88">
        <v>6</v>
      </c>
      <c r="AE236" s="86" t="s">
        <v>1148</v>
      </c>
      <c r="AF236" s="88">
        <v>1</v>
      </c>
      <c r="AG236" s="89" t="s">
        <v>41</v>
      </c>
      <c r="AH236" s="86"/>
      <c r="AI236" s="88"/>
      <c r="AJ236" s="88"/>
      <c r="AK236" s="89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</row>
    <row r="237" spans="1:50" ht="15.75">
      <c r="A237" s="87" t="s">
        <v>65</v>
      </c>
      <c r="B237" s="88">
        <v>36</v>
      </c>
      <c r="C237" s="86" t="s">
        <v>1091</v>
      </c>
      <c r="D237" s="88">
        <v>11</v>
      </c>
      <c r="E237" s="86" t="s">
        <v>51</v>
      </c>
      <c r="F237" s="86"/>
      <c r="G237" s="88"/>
      <c r="H237" s="87" t="s">
        <v>70</v>
      </c>
      <c r="I237" s="86">
        <v>0</v>
      </c>
      <c r="J237" s="86" t="s">
        <v>1142</v>
      </c>
      <c r="K237" s="86">
        <v>3</v>
      </c>
      <c r="L237" s="86" t="s">
        <v>43</v>
      </c>
      <c r="M237" s="86"/>
      <c r="N237" s="86"/>
      <c r="O237" s="87" t="s">
        <v>70</v>
      </c>
      <c r="P237" s="86">
        <v>5</v>
      </c>
      <c r="Q237" s="86" t="s">
        <v>1147</v>
      </c>
      <c r="R237" s="86">
        <v>2</v>
      </c>
      <c r="S237" s="86" t="s">
        <v>42</v>
      </c>
      <c r="T237" s="86"/>
      <c r="U237" s="86"/>
      <c r="V237" s="86"/>
      <c r="W237" s="86"/>
      <c r="X237" s="86"/>
      <c r="Y237" s="86"/>
      <c r="Z237" s="86"/>
      <c r="AA237" s="86"/>
      <c r="AB237" s="86"/>
      <c r="AC237" s="87" t="s">
        <v>70</v>
      </c>
      <c r="AD237" s="88">
        <v>7</v>
      </c>
      <c r="AE237" s="86" t="s">
        <v>1149</v>
      </c>
      <c r="AF237" s="88">
        <v>1</v>
      </c>
      <c r="AG237" s="89" t="s">
        <v>41</v>
      </c>
      <c r="AH237" s="86"/>
      <c r="AI237" s="88"/>
      <c r="AJ237" s="88"/>
      <c r="AK237" s="89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</row>
    <row r="238" spans="1:50" ht="15.75">
      <c r="A238" s="87" t="s">
        <v>65</v>
      </c>
      <c r="B238" s="88">
        <v>37</v>
      </c>
      <c r="C238" s="86" t="s">
        <v>1093</v>
      </c>
      <c r="D238" s="88">
        <v>12</v>
      </c>
      <c r="E238" s="86" t="s">
        <v>52</v>
      </c>
      <c r="F238" s="86"/>
      <c r="G238" s="88"/>
      <c r="H238" s="87" t="s">
        <v>70</v>
      </c>
      <c r="I238" s="86">
        <v>0</v>
      </c>
      <c r="J238" s="86" t="s">
        <v>1142</v>
      </c>
      <c r="K238" s="86">
        <v>3</v>
      </c>
      <c r="L238" s="86" t="s">
        <v>43</v>
      </c>
      <c r="M238" s="86"/>
      <c r="N238" s="86"/>
      <c r="O238" s="87" t="s">
        <v>70</v>
      </c>
      <c r="P238" s="86">
        <v>4</v>
      </c>
      <c r="Q238" s="86" t="s">
        <v>1146</v>
      </c>
      <c r="R238" s="86">
        <v>3</v>
      </c>
      <c r="S238" s="86" t="s">
        <v>43</v>
      </c>
      <c r="T238" s="86"/>
      <c r="U238" s="86"/>
      <c r="V238" s="86"/>
      <c r="W238" s="86"/>
      <c r="X238" s="86"/>
      <c r="Y238" s="86"/>
      <c r="Z238" s="86"/>
      <c r="AA238" s="86"/>
      <c r="AB238" s="86"/>
      <c r="AC238" s="87" t="s">
        <v>70</v>
      </c>
      <c r="AD238" s="88">
        <v>8</v>
      </c>
      <c r="AE238" s="86" t="s">
        <v>1151</v>
      </c>
      <c r="AF238" s="86">
        <v>1</v>
      </c>
      <c r="AG238" s="89" t="s">
        <v>41</v>
      </c>
      <c r="AH238" s="86"/>
      <c r="AI238" s="88"/>
      <c r="AJ238" s="86"/>
      <c r="AK238" s="89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</row>
    <row r="239" spans="1:50" ht="15.75">
      <c r="A239" s="87" t="s">
        <v>65</v>
      </c>
      <c r="B239" s="88">
        <v>38</v>
      </c>
      <c r="C239" s="86" t="s">
        <v>1095</v>
      </c>
      <c r="D239" s="88">
        <v>12</v>
      </c>
      <c r="E239" s="86" t="s">
        <v>52</v>
      </c>
      <c r="F239" s="86"/>
      <c r="G239" s="88"/>
      <c r="H239" s="87" t="s">
        <v>70</v>
      </c>
      <c r="I239" s="86">
        <v>0</v>
      </c>
      <c r="J239" s="86" t="s">
        <v>1142</v>
      </c>
      <c r="K239" s="86">
        <v>4</v>
      </c>
      <c r="L239" s="86" t="s">
        <v>44</v>
      </c>
      <c r="M239" s="86"/>
      <c r="N239" s="86"/>
      <c r="O239" s="87" t="s">
        <v>70</v>
      </c>
      <c r="P239" s="86">
        <v>3</v>
      </c>
      <c r="Q239" s="86" t="s">
        <v>1145</v>
      </c>
      <c r="R239" s="86">
        <v>4</v>
      </c>
      <c r="S239" s="86" t="s">
        <v>44</v>
      </c>
      <c r="T239" s="86"/>
      <c r="U239" s="86"/>
      <c r="V239" s="86"/>
      <c r="W239" s="86"/>
      <c r="X239" s="86"/>
      <c r="Y239" s="86"/>
      <c r="Z239" s="86"/>
      <c r="AA239" s="86"/>
      <c r="AB239" s="86"/>
      <c r="AC239" s="87" t="s">
        <v>70</v>
      </c>
      <c r="AD239" s="88">
        <v>9</v>
      </c>
      <c r="AE239" s="86" t="s">
        <v>1153</v>
      </c>
      <c r="AF239" s="88">
        <v>2</v>
      </c>
      <c r="AG239" s="86" t="s">
        <v>42</v>
      </c>
      <c r="AH239" s="86"/>
      <c r="AI239" s="88"/>
      <c r="AJ239" s="88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</row>
    <row r="240" spans="1:50" ht="15.75">
      <c r="A240" s="87" t="s">
        <v>65</v>
      </c>
      <c r="B240" s="88">
        <v>39</v>
      </c>
      <c r="C240" s="86" t="s">
        <v>1097</v>
      </c>
      <c r="D240" s="88">
        <v>13</v>
      </c>
      <c r="E240" s="86" t="s">
        <v>53</v>
      </c>
      <c r="F240" s="86"/>
      <c r="G240" s="88"/>
      <c r="H240" s="87" t="s">
        <v>70</v>
      </c>
      <c r="I240" s="86">
        <v>0</v>
      </c>
      <c r="J240" s="86" t="s">
        <v>1142</v>
      </c>
      <c r="K240" s="86">
        <v>4</v>
      </c>
      <c r="L240" s="86" t="s">
        <v>44</v>
      </c>
      <c r="M240" s="86"/>
      <c r="N240" s="86"/>
      <c r="O240" s="87" t="s">
        <v>70</v>
      </c>
      <c r="P240" s="86">
        <v>2</v>
      </c>
      <c r="Q240" s="86" t="s">
        <v>1144</v>
      </c>
      <c r="R240" s="86">
        <v>5</v>
      </c>
      <c r="S240" s="86" t="s">
        <v>45</v>
      </c>
      <c r="T240" s="86"/>
      <c r="U240" s="86"/>
      <c r="V240" s="86"/>
      <c r="W240" s="86"/>
      <c r="X240" s="86"/>
      <c r="Y240" s="86"/>
      <c r="Z240" s="86"/>
      <c r="AA240" s="86"/>
      <c r="AB240" s="86"/>
      <c r="AC240" s="87" t="s">
        <v>70</v>
      </c>
      <c r="AD240" s="88">
        <v>10</v>
      </c>
      <c r="AE240" s="86" t="s">
        <v>1155</v>
      </c>
      <c r="AF240" s="88">
        <v>2</v>
      </c>
      <c r="AG240" s="86" t="s">
        <v>42</v>
      </c>
      <c r="AH240" s="86"/>
      <c r="AI240" s="88"/>
      <c r="AJ240" s="88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</row>
    <row r="241" spans="1:37" ht="15.75">
      <c r="A241" s="87" t="s">
        <v>65</v>
      </c>
      <c r="B241" s="88">
        <v>40</v>
      </c>
      <c r="C241" s="86" t="s">
        <v>1099</v>
      </c>
      <c r="D241" s="88">
        <v>13</v>
      </c>
      <c r="E241" s="86" t="s">
        <v>53</v>
      </c>
      <c r="F241" s="86"/>
      <c r="G241" s="88"/>
      <c r="H241" s="87" t="s">
        <v>70</v>
      </c>
      <c r="I241" s="86">
        <v>0</v>
      </c>
      <c r="J241" s="86" t="s">
        <v>1142</v>
      </c>
      <c r="K241" s="86">
        <v>5</v>
      </c>
      <c r="L241" s="86" t="s">
        <v>45</v>
      </c>
      <c r="M241" s="86"/>
      <c r="N241" s="86"/>
      <c r="O241" s="87" t="s">
        <v>70</v>
      </c>
      <c r="P241" s="86">
        <v>1</v>
      </c>
      <c r="Q241" s="86" t="s">
        <v>1143</v>
      </c>
      <c r="R241" s="86">
        <v>9</v>
      </c>
      <c r="S241" s="86" t="s">
        <v>49</v>
      </c>
      <c r="T241" s="86"/>
      <c r="U241" s="86"/>
      <c r="V241" s="86"/>
      <c r="W241" s="86"/>
      <c r="X241" s="86"/>
      <c r="Y241" s="86"/>
      <c r="Z241" s="86"/>
      <c r="AA241" s="86"/>
      <c r="AB241" s="86"/>
      <c r="AC241" s="87" t="s">
        <v>70</v>
      </c>
      <c r="AD241" s="88">
        <v>11</v>
      </c>
      <c r="AE241" s="86" t="s">
        <v>1157</v>
      </c>
      <c r="AF241" s="88">
        <v>2</v>
      </c>
      <c r="AG241" s="86" t="s">
        <v>42</v>
      </c>
      <c r="AH241" s="86"/>
      <c r="AI241" s="88"/>
      <c r="AJ241" s="88"/>
      <c r="AK241" s="86"/>
    </row>
    <row r="242" spans="1:37" ht="15.75">
      <c r="A242" s="87" t="s">
        <v>65</v>
      </c>
      <c r="B242" s="88">
        <v>41</v>
      </c>
      <c r="C242" s="86" t="s">
        <v>1101</v>
      </c>
      <c r="D242" s="88">
        <v>14</v>
      </c>
      <c r="E242" s="86" t="s">
        <v>54</v>
      </c>
      <c r="F242" s="86"/>
      <c r="G242" s="88"/>
      <c r="H242" s="87" t="s">
        <v>70</v>
      </c>
      <c r="I242" s="86">
        <v>0</v>
      </c>
      <c r="J242" s="86" t="s">
        <v>1142</v>
      </c>
      <c r="K242" s="86">
        <v>6</v>
      </c>
      <c r="L242" s="86" t="s">
        <v>46</v>
      </c>
      <c r="M242" s="86"/>
      <c r="N242" s="86"/>
      <c r="O242" s="87" t="s">
        <v>70</v>
      </c>
      <c r="P242" s="86">
        <v>0</v>
      </c>
      <c r="Q242" s="86" t="s">
        <v>1142</v>
      </c>
      <c r="R242" s="86">
        <v>10</v>
      </c>
      <c r="S242" s="86" t="s">
        <v>50</v>
      </c>
      <c r="T242" s="86"/>
      <c r="U242" s="86"/>
      <c r="V242" s="86"/>
      <c r="W242" s="86"/>
      <c r="X242" s="86"/>
      <c r="Y242" s="86"/>
      <c r="Z242" s="86"/>
      <c r="AA242" s="86"/>
      <c r="AB242" s="86"/>
      <c r="AC242" s="87" t="s">
        <v>70</v>
      </c>
      <c r="AD242" s="88">
        <v>12</v>
      </c>
      <c r="AE242" s="86" t="s">
        <v>1159</v>
      </c>
      <c r="AF242" s="88">
        <v>2</v>
      </c>
      <c r="AG242" s="86" t="s">
        <v>42</v>
      </c>
      <c r="AH242" s="86"/>
      <c r="AI242" s="88"/>
      <c r="AJ242" s="88"/>
      <c r="AK242" s="86"/>
    </row>
    <row r="243" spans="1:37" ht="15.75">
      <c r="A243" s="87" t="s">
        <v>65</v>
      </c>
      <c r="B243" s="88">
        <v>42</v>
      </c>
      <c r="C243" s="86" t="s">
        <v>1103</v>
      </c>
      <c r="D243" s="88">
        <v>14</v>
      </c>
      <c r="E243" s="86" t="s">
        <v>54</v>
      </c>
      <c r="F243" s="86"/>
      <c r="G243" s="88"/>
      <c r="H243" s="87" t="s">
        <v>70</v>
      </c>
      <c r="I243" s="86">
        <v>1</v>
      </c>
      <c r="J243" s="86" t="s">
        <v>1143</v>
      </c>
      <c r="K243" s="86">
        <v>6</v>
      </c>
      <c r="L243" s="86" t="s">
        <v>46</v>
      </c>
      <c r="M243" s="86"/>
      <c r="N243" s="86"/>
      <c r="O243" s="87" t="s">
        <v>70</v>
      </c>
      <c r="P243" s="86">
        <v>0</v>
      </c>
      <c r="Q243" s="86" t="s">
        <v>1142</v>
      </c>
      <c r="R243" s="86">
        <v>12</v>
      </c>
      <c r="S243" s="86" t="s">
        <v>52</v>
      </c>
      <c r="T243" s="86"/>
      <c r="U243" s="86"/>
      <c r="V243" s="86"/>
      <c r="W243" s="86"/>
      <c r="X243" s="86"/>
      <c r="Y243" s="86"/>
      <c r="Z243" s="86"/>
      <c r="AA243" s="86"/>
      <c r="AB243" s="86"/>
      <c r="AC243" s="87" t="s">
        <v>70</v>
      </c>
      <c r="AD243" s="88">
        <v>13</v>
      </c>
      <c r="AE243" s="86" t="s">
        <v>1161</v>
      </c>
      <c r="AF243" s="88">
        <v>3</v>
      </c>
      <c r="AG243" s="86" t="s">
        <v>43</v>
      </c>
      <c r="AH243" s="86"/>
      <c r="AI243" s="88"/>
      <c r="AJ243" s="88"/>
      <c r="AK243" s="86"/>
    </row>
    <row r="244" spans="1:37" ht="15.75">
      <c r="A244" s="87" t="s">
        <v>65</v>
      </c>
      <c r="B244" s="88">
        <v>43</v>
      </c>
      <c r="C244" s="86" t="s">
        <v>1105</v>
      </c>
      <c r="D244" s="88">
        <v>16</v>
      </c>
      <c r="E244" s="86" t="s">
        <v>56</v>
      </c>
      <c r="F244" s="86"/>
      <c r="G244" s="88"/>
      <c r="H244" s="87" t="s">
        <v>70</v>
      </c>
      <c r="I244" s="86">
        <v>2</v>
      </c>
      <c r="J244" s="86" t="s">
        <v>1144</v>
      </c>
      <c r="K244" s="86">
        <v>7</v>
      </c>
      <c r="L244" s="86" t="s">
        <v>47</v>
      </c>
      <c r="M244" s="86"/>
      <c r="N244" s="86"/>
      <c r="O244" s="87" t="s">
        <v>70</v>
      </c>
      <c r="P244" s="86">
        <v>0</v>
      </c>
      <c r="Q244" s="86" t="s">
        <v>1142</v>
      </c>
      <c r="R244" s="86">
        <v>13</v>
      </c>
      <c r="S244" s="86" t="s">
        <v>53</v>
      </c>
      <c r="T244" s="86"/>
      <c r="U244" s="86"/>
      <c r="V244" s="86"/>
      <c r="W244" s="86"/>
      <c r="X244" s="86"/>
      <c r="Y244" s="86"/>
      <c r="Z244" s="86"/>
      <c r="AA244" s="86"/>
      <c r="AB244" s="86"/>
      <c r="AC244" s="87" t="s">
        <v>70</v>
      </c>
      <c r="AD244" s="88">
        <v>14</v>
      </c>
      <c r="AE244" s="86" t="s">
        <v>1163</v>
      </c>
      <c r="AF244" s="88">
        <v>3</v>
      </c>
      <c r="AG244" s="86" t="s">
        <v>43</v>
      </c>
      <c r="AH244" s="86"/>
      <c r="AI244" s="88"/>
      <c r="AJ244" s="88"/>
      <c r="AK244" s="86"/>
    </row>
    <row r="245" spans="1:37" ht="15.75">
      <c r="A245" s="87" t="s">
        <v>65</v>
      </c>
      <c r="B245" s="88">
        <v>44</v>
      </c>
      <c r="C245" s="86" t="s">
        <v>1107</v>
      </c>
      <c r="D245" s="88">
        <v>17</v>
      </c>
      <c r="E245" s="86" t="s">
        <v>57</v>
      </c>
      <c r="F245" s="86"/>
      <c r="G245" s="88"/>
      <c r="H245" s="87" t="s">
        <v>70</v>
      </c>
      <c r="I245" s="86">
        <v>3</v>
      </c>
      <c r="J245" s="86" t="s">
        <v>1145</v>
      </c>
      <c r="K245" s="86">
        <v>8</v>
      </c>
      <c r="L245" s="86" t="s">
        <v>48</v>
      </c>
      <c r="M245" s="86"/>
      <c r="N245" s="86"/>
      <c r="O245" s="87" t="s">
        <v>70</v>
      </c>
      <c r="P245" s="86">
        <v>0</v>
      </c>
      <c r="Q245" s="86" t="s">
        <v>1142</v>
      </c>
      <c r="R245" s="86">
        <v>14</v>
      </c>
      <c r="S245" s="86" t="s">
        <v>54</v>
      </c>
      <c r="T245" s="86"/>
      <c r="U245" s="86"/>
      <c r="V245" s="86"/>
      <c r="W245" s="86"/>
      <c r="X245" s="86"/>
      <c r="Y245" s="86"/>
      <c r="Z245" s="86"/>
      <c r="AA245" s="86"/>
      <c r="AB245" s="86"/>
      <c r="AC245" s="87" t="s">
        <v>70</v>
      </c>
      <c r="AD245" s="88">
        <v>15</v>
      </c>
      <c r="AE245" s="86" t="s">
        <v>1165</v>
      </c>
      <c r="AF245" s="88">
        <v>4</v>
      </c>
      <c r="AG245" s="86" t="s">
        <v>44</v>
      </c>
      <c r="AH245" s="86"/>
      <c r="AI245" s="88"/>
      <c r="AJ245" s="88"/>
      <c r="AK245" s="86"/>
    </row>
    <row r="246" spans="1:37" ht="15.75">
      <c r="A246" s="87" t="s">
        <v>65</v>
      </c>
      <c r="B246" s="88">
        <v>45</v>
      </c>
      <c r="C246" s="86" t="s">
        <v>1109</v>
      </c>
      <c r="D246" s="88">
        <v>17</v>
      </c>
      <c r="E246" s="86" t="s">
        <v>57</v>
      </c>
      <c r="F246" s="86"/>
      <c r="G246" s="88"/>
      <c r="H246" s="87" t="s">
        <v>70</v>
      </c>
      <c r="I246" s="86">
        <v>4</v>
      </c>
      <c r="J246" s="86" t="s">
        <v>1146</v>
      </c>
      <c r="K246" s="86">
        <v>9</v>
      </c>
      <c r="L246" s="86" t="s">
        <v>49</v>
      </c>
      <c r="M246" s="86"/>
      <c r="N246" s="86"/>
      <c r="O246" s="87" t="s">
        <v>70</v>
      </c>
      <c r="P246" s="86">
        <v>0</v>
      </c>
      <c r="Q246" s="86" t="s">
        <v>1142</v>
      </c>
      <c r="R246" s="86">
        <v>15</v>
      </c>
      <c r="S246" s="86" t="s">
        <v>55</v>
      </c>
      <c r="T246" s="86"/>
      <c r="U246" s="86"/>
      <c r="V246" s="86"/>
      <c r="W246" s="86"/>
      <c r="X246" s="86"/>
      <c r="Y246" s="86"/>
      <c r="Z246" s="86"/>
      <c r="AA246" s="86"/>
      <c r="AB246" s="86"/>
      <c r="AC246" s="87" t="s">
        <v>70</v>
      </c>
      <c r="AD246" s="88">
        <v>16</v>
      </c>
      <c r="AE246" s="86" t="s">
        <v>1167</v>
      </c>
      <c r="AF246" s="88">
        <v>4</v>
      </c>
      <c r="AG246" s="86" t="s">
        <v>44</v>
      </c>
      <c r="AH246" s="86"/>
      <c r="AI246" s="88"/>
      <c r="AJ246" s="88"/>
      <c r="AK246" s="86"/>
    </row>
    <row r="247" spans="1:37" ht="15.75">
      <c r="A247" s="87" t="s">
        <v>65</v>
      </c>
      <c r="B247" s="86">
        <v>46</v>
      </c>
      <c r="C247" s="86" t="s">
        <v>1111</v>
      </c>
      <c r="D247" s="86">
        <v>18</v>
      </c>
      <c r="E247" s="86" t="s">
        <v>58</v>
      </c>
      <c r="F247" s="86"/>
      <c r="G247" s="86"/>
      <c r="H247" s="87" t="s">
        <v>70</v>
      </c>
      <c r="I247" s="86">
        <v>5</v>
      </c>
      <c r="J247" s="86" t="s">
        <v>1147</v>
      </c>
      <c r="K247" s="86">
        <v>11</v>
      </c>
      <c r="L247" s="86" t="s">
        <v>51</v>
      </c>
      <c r="M247" s="86"/>
      <c r="N247" s="86"/>
      <c r="O247" s="87" t="s">
        <v>70</v>
      </c>
      <c r="P247" s="86">
        <v>0</v>
      </c>
      <c r="Q247" s="86" t="s">
        <v>1142</v>
      </c>
      <c r="R247" s="86">
        <v>16</v>
      </c>
      <c r="S247" s="86" t="s">
        <v>56</v>
      </c>
      <c r="T247" s="86"/>
      <c r="U247" s="86"/>
      <c r="V247" s="86"/>
      <c r="W247" s="86"/>
      <c r="X247" s="86"/>
      <c r="Y247" s="86"/>
      <c r="Z247" s="86"/>
      <c r="AA247" s="86"/>
      <c r="AB247" s="86"/>
      <c r="AC247" s="87" t="s">
        <v>70</v>
      </c>
      <c r="AD247" s="88">
        <v>17</v>
      </c>
      <c r="AE247" s="86" t="s">
        <v>1169</v>
      </c>
      <c r="AF247" s="88">
        <v>5</v>
      </c>
      <c r="AG247" s="86" t="s">
        <v>45</v>
      </c>
      <c r="AH247" s="86"/>
      <c r="AI247" s="88"/>
      <c r="AJ247" s="88"/>
      <c r="AK247" s="86"/>
    </row>
    <row r="248" spans="1:37" ht="15.75">
      <c r="A248" s="87" t="s">
        <v>65</v>
      </c>
      <c r="B248" s="86">
        <v>47</v>
      </c>
      <c r="C248" s="86" t="s">
        <v>1113</v>
      </c>
      <c r="D248" s="88">
        <v>19</v>
      </c>
      <c r="E248" s="86" t="s">
        <v>59</v>
      </c>
      <c r="F248" s="86"/>
      <c r="G248" s="86"/>
      <c r="H248" s="87" t="s">
        <v>70</v>
      </c>
      <c r="I248" s="86">
        <v>6</v>
      </c>
      <c r="J248" s="86" t="s">
        <v>1148</v>
      </c>
      <c r="K248" s="86">
        <v>13</v>
      </c>
      <c r="L248" s="86" t="s">
        <v>53</v>
      </c>
      <c r="M248" s="86"/>
      <c r="N248" s="86"/>
      <c r="O248" s="87" t="s">
        <v>70</v>
      </c>
      <c r="P248" s="86">
        <v>0</v>
      </c>
      <c r="Q248" s="86" t="s">
        <v>1142</v>
      </c>
      <c r="R248" s="86">
        <v>17</v>
      </c>
      <c r="S248" s="86" t="s">
        <v>57</v>
      </c>
      <c r="T248" s="86"/>
      <c r="U248" s="86"/>
      <c r="V248" s="86"/>
      <c r="W248" s="86"/>
      <c r="X248" s="86"/>
      <c r="Y248" s="86"/>
      <c r="Z248" s="86"/>
      <c r="AA248" s="86"/>
      <c r="AB248" s="86"/>
      <c r="AC248" s="87" t="s">
        <v>70</v>
      </c>
      <c r="AD248" s="88">
        <v>18</v>
      </c>
      <c r="AE248" s="86" t="s">
        <v>1171</v>
      </c>
      <c r="AF248" s="88">
        <v>6</v>
      </c>
      <c r="AG248" s="86" t="s">
        <v>46</v>
      </c>
      <c r="AH248" s="86"/>
      <c r="AI248" s="88"/>
      <c r="AJ248" s="88"/>
      <c r="AK248" s="86"/>
    </row>
    <row r="249" spans="1:37" ht="15.75">
      <c r="A249" s="87" t="s">
        <v>65</v>
      </c>
      <c r="B249" s="86">
        <v>48</v>
      </c>
      <c r="C249" s="86" t="s">
        <v>1115</v>
      </c>
      <c r="D249" s="86">
        <v>19</v>
      </c>
      <c r="E249" s="86" t="s">
        <v>59</v>
      </c>
      <c r="F249" s="86"/>
      <c r="G249" s="88"/>
      <c r="H249" s="87" t="s">
        <v>70</v>
      </c>
      <c r="I249" s="86">
        <v>7</v>
      </c>
      <c r="J249" s="86" t="s">
        <v>1149</v>
      </c>
      <c r="K249" s="86">
        <v>14</v>
      </c>
      <c r="L249" s="86" t="s">
        <v>54</v>
      </c>
      <c r="M249" s="86"/>
      <c r="N249" s="86"/>
      <c r="O249" s="87" t="s">
        <v>70</v>
      </c>
      <c r="P249" s="86">
        <v>0</v>
      </c>
      <c r="Q249" s="86" t="s">
        <v>1142</v>
      </c>
      <c r="R249" s="86">
        <v>17</v>
      </c>
      <c r="S249" s="86" t="s">
        <v>57</v>
      </c>
      <c r="T249" s="86"/>
      <c r="U249" s="86"/>
      <c r="V249" s="86"/>
      <c r="W249" s="86"/>
      <c r="X249" s="86"/>
      <c r="Y249" s="86"/>
      <c r="Z249" s="86"/>
      <c r="AA249" s="86"/>
      <c r="AB249" s="86"/>
      <c r="AC249" s="87" t="s">
        <v>70</v>
      </c>
      <c r="AD249" s="88">
        <v>19</v>
      </c>
      <c r="AE249" s="86" t="s">
        <v>1173</v>
      </c>
      <c r="AF249" s="88">
        <v>7</v>
      </c>
      <c r="AG249" s="86" t="s">
        <v>47</v>
      </c>
      <c r="AH249" s="86"/>
      <c r="AI249" s="88"/>
      <c r="AJ249" s="88"/>
      <c r="AK249" s="86"/>
    </row>
    <row r="250" spans="1:37" ht="15.75">
      <c r="A250" s="93" t="s">
        <v>66</v>
      </c>
      <c r="B250" s="88">
        <v>0</v>
      </c>
      <c r="C250" s="86" t="s">
        <v>982</v>
      </c>
      <c r="D250" s="88">
        <v>1</v>
      </c>
      <c r="E250" s="89" t="s">
        <v>41</v>
      </c>
      <c r="F250" s="86"/>
      <c r="G250" s="88"/>
      <c r="H250" s="97" t="s">
        <v>70</v>
      </c>
      <c r="I250" s="86">
        <v>8</v>
      </c>
      <c r="J250" s="86" t="s">
        <v>1151</v>
      </c>
      <c r="K250" s="86">
        <v>17</v>
      </c>
      <c r="L250" s="86" t="s">
        <v>57</v>
      </c>
      <c r="M250" s="86"/>
      <c r="N250" s="86"/>
      <c r="O250" s="97" t="s">
        <v>70</v>
      </c>
      <c r="P250" s="86">
        <v>0</v>
      </c>
      <c r="Q250" s="86" t="s">
        <v>1142</v>
      </c>
      <c r="R250" s="86">
        <v>19</v>
      </c>
      <c r="S250" s="86" t="s">
        <v>59</v>
      </c>
      <c r="T250" s="86"/>
      <c r="U250" s="86"/>
      <c r="V250" s="86"/>
      <c r="W250" s="86"/>
      <c r="X250" s="86"/>
      <c r="Y250" s="86"/>
      <c r="Z250" s="86"/>
      <c r="AA250" s="86"/>
      <c r="AB250" s="86"/>
      <c r="AC250" s="87" t="s">
        <v>70</v>
      </c>
      <c r="AD250" s="88">
        <v>20</v>
      </c>
      <c r="AE250" s="86" t="s">
        <v>1175</v>
      </c>
      <c r="AF250" s="88">
        <v>9</v>
      </c>
      <c r="AG250" s="86" t="s">
        <v>49</v>
      </c>
      <c r="AH250" s="86"/>
      <c r="AI250" s="88"/>
      <c r="AJ250" s="88"/>
      <c r="AK250" s="86"/>
    </row>
    <row r="251" spans="1:37" ht="15.75">
      <c r="A251" s="87" t="s">
        <v>66</v>
      </c>
      <c r="B251" s="88">
        <v>1</v>
      </c>
      <c r="C251" s="86" t="s">
        <v>983</v>
      </c>
      <c r="D251" s="88">
        <v>1</v>
      </c>
      <c r="E251" s="89" t="s">
        <v>41</v>
      </c>
      <c r="F251" s="86"/>
      <c r="G251" s="88"/>
      <c r="H251" s="87" t="s">
        <v>70</v>
      </c>
      <c r="I251" s="86">
        <v>9</v>
      </c>
      <c r="J251" s="86" t="s">
        <v>1153</v>
      </c>
      <c r="K251" s="86">
        <v>18</v>
      </c>
      <c r="L251" s="86" t="s">
        <v>58</v>
      </c>
      <c r="M251" s="86"/>
      <c r="N251" s="86"/>
      <c r="O251" s="87" t="s">
        <v>70</v>
      </c>
      <c r="P251" s="86">
        <v>0</v>
      </c>
      <c r="Q251" s="86" t="s">
        <v>1142</v>
      </c>
      <c r="R251" s="86">
        <v>19</v>
      </c>
      <c r="S251" s="86" t="s">
        <v>59</v>
      </c>
      <c r="T251" s="86"/>
      <c r="U251" s="86"/>
      <c r="V251" s="86"/>
      <c r="W251" s="86"/>
      <c r="X251" s="86"/>
      <c r="Y251" s="86"/>
      <c r="Z251" s="86"/>
      <c r="AA251" s="86"/>
      <c r="AB251" s="86"/>
      <c r="AC251" s="87" t="s">
        <v>70</v>
      </c>
      <c r="AD251" s="88">
        <v>21</v>
      </c>
      <c r="AE251" s="86" t="s">
        <v>1177</v>
      </c>
      <c r="AF251" s="88">
        <v>10</v>
      </c>
      <c r="AG251" s="86" t="s">
        <v>50</v>
      </c>
      <c r="AH251" s="86"/>
      <c r="AI251" s="88"/>
      <c r="AJ251" s="88"/>
      <c r="AK251" s="86"/>
    </row>
    <row r="252" spans="1:37" ht="15.75">
      <c r="A252" s="87" t="s">
        <v>66</v>
      </c>
      <c r="B252" s="88">
        <v>2</v>
      </c>
      <c r="C252" s="86" t="s">
        <v>984</v>
      </c>
      <c r="D252" s="88">
        <v>1</v>
      </c>
      <c r="E252" s="89" t="s">
        <v>41</v>
      </c>
      <c r="F252" s="86"/>
      <c r="G252" s="88"/>
      <c r="H252" s="87" t="s">
        <v>70</v>
      </c>
      <c r="I252" s="86">
        <v>10</v>
      </c>
      <c r="J252" s="86" t="s">
        <v>1155</v>
      </c>
      <c r="K252" s="86">
        <v>18</v>
      </c>
      <c r="L252" s="86" t="s">
        <v>58</v>
      </c>
      <c r="M252" s="86"/>
      <c r="N252" s="86"/>
      <c r="O252" s="87" t="s">
        <v>70</v>
      </c>
      <c r="P252" s="86">
        <v>0</v>
      </c>
      <c r="Q252" s="86" t="s">
        <v>1142</v>
      </c>
      <c r="R252" s="86">
        <v>19</v>
      </c>
      <c r="S252" s="86" t="s">
        <v>59</v>
      </c>
      <c r="T252" s="86"/>
      <c r="U252" s="86"/>
      <c r="V252" s="86"/>
      <c r="W252" s="86"/>
      <c r="X252" s="86"/>
      <c r="Y252" s="86"/>
      <c r="Z252" s="86"/>
      <c r="AA252" s="86"/>
      <c r="AB252" s="86"/>
      <c r="AC252" s="87" t="s">
        <v>70</v>
      </c>
      <c r="AD252" s="88">
        <v>22</v>
      </c>
      <c r="AE252" s="86" t="s">
        <v>1179</v>
      </c>
      <c r="AF252" s="88">
        <v>10</v>
      </c>
      <c r="AG252" s="86" t="s">
        <v>50</v>
      </c>
      <c r="AH252" s="86"/>
      <c r="AI252" s="88"/>
      <c r="AJ252" s="88"/>
      <c r="AK252" s="86"/>
    </row>
    <row r="253" spans="1:37" ht="15.75">
      <c r="A253" s="87" t="s">
        <v>66</v>
      </c>
      <c r="B253" s="88">
        <v>3</v>
      </c>
      <c r="C253" s="86" t="s">
        <v>985</v>
      </c>
      <c r="D253" s="88">
        <v>1</v>
      </c>
      <c r="E253" s="89" t="s">
        <v>41</v>
      </c>
      <c r="F253" s="86"/>
      <c r="G253" s="88"/>
      <c r="H253" s="87" t="s">
        <v>70</v>
      </c>
      <c r="I253" s="86">
        <v>11</v>
      </c>
      <c r="J253" s="86" t="s">
        <v>1157</v>
      </c>
      <c r="K253" s="86">
        <v>19</v>
      </c>
      <c r="L253" s="86" t="s">
        <v>59</v>
      </c>
      <c r="M253" s="86"/>
      <c r="N253" s="86"/>
      <c r="O253" s="87" t="s">
        <v>70</v>
      </c>
      <c r="P253" s="86">
        <v>0</v>
      </c>
      <c r="Q253" s="86" t="s">
        <v>1142</v>
      </c>
      <c r="R253" s="86">
        <v>19</v>
      </c>
      <c r="S253" s="86" t="s">
        <v>59</v>
      </c>
      <c r="T253" s="86"/>
      <c r="U253" s="86"/>
      <c r="V253" s="86"/>
      <c r="W253" s="86"/>
      <c r="X253" s="86"/>
      <c r="Y253" s="86"/>
      <c r="Z253" s="86"/>
      <c r="AA253" s="86"/>
      <c r="AB253" s="86"/>
      <c r="AC253" s="87" t="s">
        <v>70</v>
      </c>
      <c r="AD253" s="88">
        <v>23</v>
      </c>
      <c r="AE253" s="86" t="s">
        <v>1181</v>
      </c>
      <c r="AF253" s="88">
        <v>11</v>
      </c>
      <c r="AG253" s="86" t="s">
        <v>51</v>
      </c>
      <c r="AH253" s="86"/>
      <c r="AI253" s="88"/>
      <c r="AJ253" s="88"/>
      <c r="AK253" s="86"/>
    </row>
    <row r="254" spans="1:37" ht="15.75">
      <c r="A254" s="87" t="s">
        <v>66</v>
      </c>
      <c r="B254" s="88">
        <v>4</v>
      </c>
      <c r="C254" s="86" t="s">
        <v>986</v>
      </c>
      <c r="D254" s="88">
        <v>1</v>
      </c>
      <c r="E254" s="89" t="s">
        <v>41</v>
      </c>
      <c r="F254" s="86"/>
      <c r="G254" s="88"/>
      <c r="H254" s="87" t="s">
        <v>70</v>
      </c>
      <c r="I254" s="88">
        <v>12</v>
      </c>
      <c r="J254" s="86" t="s">
        <v>1159</v>
      </c>
      <c r="K254" s="88">
        <v>19</v>
      </c>
      <c r="L254" s="86" t="s">
        <v>59</v>
      </c>
      <c r="M254" s="86"/>
      <c r="N254" s="86"/>
      <c r="O254" s="87" t="s">
        <v>70</v>
      </c>
      <c r="P254" s="86">
        <v>0</v>
      </c>
      <c r="Q254" s="86" t="s">
        <v>1142</v>
      </c>
      <c r="R254" s="86">
        <v>19</v>
      </c>
      <c r="S254" s="86" t="s">
        <v>59</v>
      </c>
      <c r="T254" s="86"/>
      <c r="U254" s="86"/>
      <c r="V254" s="86"/>
      <c r="W254" s="86"/>
      <c r="X254" s="86"/>
      <c r="Y254" s="86"/>
      <c r="Z254" s="86"/>
      <c r="AA254" s="86"/>
      <c r="AB254" s="86"/>
      <c r="AC254" s="87" t="s">
        <v>70</v>
      </c>
      <c r="AD254" s="88">
        <v>24</v>
      </c>
      <c r="AE254" s="86" t="s">
        <v>1183</v>
      </c>
      <c r="AF254" s="88">
        <v>14</v>
      </c>
      <c r="AG254" s="86" t="s">
        <v>54</v>
      </c>
      <c r="AH254" s="86"/>
      <c r="AI254" s="88"/>
      <c r="AJ254" s="88"/>
      <c r="AK254" s="86"/>
    </row>
    <row r="255" spans="1:37" ht="15.75">
      <c r="A255" s="87" t="s">
        <v>66</v>
      </c>
      <c r="B255" s="88">
        <v>5</v>
      </c>
      <c r="C255" s="86" t="s">
        <v>987</v>
      </c>
      <c r="D255" s="88">
        <v>1</v>
      </c>
      <c r="E255" s="89" t="s">
        <v>41</v>
      </c>
      <c r="F255" s="86"/>
      <c r="G255" s="88"/>
      <c r="H255" s="93" t="s">
        <v>71</v>
      </c>
      <c r="I255" s="86">
        <v>0</v>
      </c>
      <c r="J255" s="86" t="s">
        <v>1191</v>
      </c>
      <c r="K255" s="86">
        <v>1</v>
      </c>
      <c r="L255" s="89" t="s">
        <v>41</v>
      </c>
      <c r="M255" s="86"/>
      <c r="N255" s="86"/>
      <c r="O255" s="93" t="s">
        <v>71</v>
      </c>
      <c r="P255" s="86">
        <v>12</v>
      </c>
      <c r="Q255" s="86" t="s">
        <v>1203</v>
      </c>
      <c r="R255" s="86">
        <v>1</v>
      </c>
      <c r="S255" s="89" t="s">
        <v>41</v>
      </c>
      <c r="T255" s="86"/>
      <c r="U255" s="86"/>
      <c r="V255" s="86"/>
      <c r="W255" s="89"/>
      <c r="X255" s="86"/>
      <c r="Y255" s="86"/>
      <c r="Z255" s="86"/>
      <c r="AA255" s="86"/>
      <c r="AB255" s="86"/>
      <c r="AC255" s="93" t="s">
        <v>71</v>
      </c>
      <c r="AD255" s="88">
        <v>0</v>
      </c>
      <c r="AE255" s="86" t="s">
        <v>1191</v>
      </c>
      <c r="AF255" s="88">
        <v>1</v>
      </c>
      <c r="AG255" s="89" t="s">
        <v>41</v>
      </c>
      <c r="AH255" s="86"/>
      <c r="AI255" s="88"/>
      <c r="AJ255" s="88"/>
      <c r="AK255" s="89"/>
    </row>
    <row r="256" spans="1:37" ht="15.75">
      <c r="A256" s="87" t="s">
        <v>66</v>
      </c>
      <c r="B256" s="88">
        <v>6</v>
      </c>
      <c r="C256" s="86" t="s">
        <v>988</v>
      </c>
      <c r="D256" s="88">
        <v>1</v>
      </c>
      <c r="E256" s="89" t="s">
        <v>41</v>
      </c>
      <c r="F256" s="86"/>
      <c r="G256" s="88"/>
      <c r="H256" s="87" t="s">
        <v>71</v>
      </c>
      <c r="I256" s="86">
        <v>0</v>
      </c>
      <c r="J256" s="86" t="s">
        <v>1191</v>
      </c>
      <c r="K256" s="86">
        <v>1</v>
      </c>
      <c r="L256" s="89" t="s">
        <v>41</v>
      </c>
      <c r="M256" s="86"/>
      <c r="N256" s="86"/>
      <c r="O256" s="87" t="s">
        <v>71</v>
      </c>
      <c r="P256" s="86">
        <v>11</v>
      </c>
      <c r="Q256" s="86" t="s">
        <v>1202</v>
      </c>
      <c r="R256" s="86">
        <v>1</v>
      </c>
      <c r="S256" s="89" t="s">
        <v>41</v>
      </c>
      <c r="T256" s="86"/>
      <c r="U256" s="86"/>
      <c r="V256" s="86"/>
      <c r="W256" s="89"/>
      <c r="X256" s="86"/>
      <c r="Y256" s="86"/>
      <c r="Z256" s="86"/>
      <c r="AA256" s="86"/>
      <c r="AB256" s="86"/>
      <c r="AC256" s="87" t="s">
        <v>71</v>
      </c>
      <c r="AD256" s="88">
        <v>1</v>
      </c>
      <c r="AE256" s="86" t="s">
        <v>1192</v>
      </c>
      <c r="AF256" s="88">
        <v>1</v>
      </c>
      <c r="AG256" s="89" t="s">
        <v>41</v>
      </c>
      <c r="AH256" s="86"/>
      <c r="AI256" s="88"/>
      <c r="AJ256" s="88"/>
      <c r="AK256" s="89"/>
    </row>
    <row r="257" spans="1:37" ht="15.75">
      <c r="A257" s="87" t="s">
        <v>66</v>
      </c>
      <c r="B257" s="88">
        <v>7</v>
      </c>
      <c r="C257" s="86" t="s">
        <v>989</v>
      </c>
      <c r="D257" s="88">
        <v>1</v>
      </c>
      <c r="E257" s="89" t="s">
        <v>41</v>
      </c>
      <c r="F257" s="86"/>
      <c r="G257" s="88"/>
      <c r="H257" s="87" t="s">
        <v>71</v>
      </c>
      <c r="I257" s="86">
        <v>0</v>
      </c>
      <c r="J257" s="86" t="s">
        <v>1191</v>
      </c>
      <c r="K257" s="86">
        <v>1</v>
      </c>
      <c r="L257" s="89" t="s">
        <v>41</v>
      </c>
      <c r="M257" s="86"/>
      <c r="N257" s="86"/>
      <c r="O257" s="87" t="s">
        <v>71</v>
      </c>
      <c r="P257" s="86">
        <v>10</v>
      </c>
      <c r="Q257" s="86" t="s">
        <v>1201</v>
      </c>
      <c r="R257" s="86">
        <v>1</v>
      </c>
      <c r="S257" s="89" t="s">
        <v>41</v>
      </c>
      <c r="T257" s="86"/>
      <c r="U257" s="86"/>
      <c r="V257" s="86"/>
      <c r="W257" s="89"/>
      <c r="X257" s="86"/>
      <c r="Y257" s="86"/>
      <c r="Z257" s="86"/>
      <c r="AA257" s="86"/>
      <c r="AB257" s="86"/>
      <c r="AC257" s="87" t="s">
        <v>71</v>
      </c>
      <c r="AD257" s="88">
        <v>2</v>
      </c>
      <c r="AE257" s="86" t="s">
        <v>1193</v>
      </c>
      <c r="AF257" s="88">
        <v>1</v>
      </c>
      <c r="AG257" s="89" t="s">
        <v>41</v>
      </c>
      <c r="AH257" s="86"/>
      <c r="AI257" s="88"/>
      <c r="AJ257" s="88"/>
      <c r="AK257" s="89"/>
    </row>
    <row r="258" spans="1:37" ht="15.75">
      <c r="A258" s="87" t="s">
        <v>66</v>
      </c>
      <c r="B258" s="88">
        <v>8</v>
      </c>
      <c r="C258" s="86" t="s">
        <v>990</v>
      </c>
      <c r="D258" s="88">
        <v>1</v>
      </c>
      <c r="E258" s="89" t="s">
        <v>41</v>
      </c>
      <c r="F258" s="86"/>
      <c r="G258" s="88"/>
      <c r="H258" s="87" t="s">
        <v>71</v>
      </c>
      <c r="I258" s="86">
        <v>0</v>
      </c>
      <c r="J258" s="86" t="s">
        <v>1191</v>
      </c>
      <c r="K258" s="86">
        <v>2</v>
      </c>
      <c r="L258" s="89" t="s">
        <v>42</v>
      </c>
      <c r="M258" s="86"/>
      <c r="N258" s="86"/>
      <c r="O258" s="87" t="s">
        <v>71</v>
      </c>
      <c r="P258" s="86">
        <v>9</v>
      </c>
      <c r="Q258" s="86" t="s">
        <v>1200</v>
      </c>
      <c r="R258" s="86">
        <v>1</v>
      </c>
      <c r="S258" s="89" t="s">
        <v>41</v>
      </c>
      <c r="T258" s="86"/>
      <c r="U258" s="86"/>
      <c r="V258" s="86"/>
      <c r="W258" s="89"/>
      <c r="X258" s="86"/>
      <c r="Y258" s="86"/>
      <c r="Z258" s="86"/>
      <c r="AA258" s="86"/>
      <c r="AB258" s="86"/>
      <c r="AC258" s="87" t="s">
        <v>71</v>
      </c>
      <c r="AD258" s="88">
        <v>3</v>
      </c>
      <c r="AE258" s="86" t="s">
        <v>1194</v>
      </c>
      <c r="AF258" s="88">
        <v>1</v>
      </c>
      <c r="AG258" s="89" t="s">
        <v>41</v>
      </c>
      <c r="AH258" s="86"/>
      <c r="AI258" s="88"/>
      <c r="AJ258" s="88"/>
      <c r="AK258" s="89"/>
    </row>
    <row r="259" spans="1:37" ht="15.75">
      <c r="A259" s="87" t="s">
        <v>66</v>
      </c>
      <c r="B259" s="88">
        <v>9</v>
      </c>
      <c r="C259" s="86" t="s">
        <v>991</v>
      </c>
      <c r="D259" s="88">
        <v>1</v>
      </c>
      <c r="E259" s="89" t="s">
        <v>41</v>
      </c>
      <c r="F259" s="86"/>
      <c r="G259" s="88"/>
      <c r="H259" s="87" t="s">
        <v>71</v>
      </c>
      <c r="I259" s="86">
        <v>0</v>
      </c>
      <c r="J259" s="86" t="s">
        <v>1191</v>
      </c>
      <c r="K259" s="86">
        <v>2</v>
      </c>
      <c r="L259" s="89" t="s">
        <v>42</v>
      </c>
      <c r="M259" s="86"/>
      <c r="N259" s="86"/>
      <c r="O259" s="87" t="s">
        <v>71</v>
      </c>
      <c r="P259" s="86">
        <v>8</v>
      </c>
      <c r="Q259" s="86" t="s">
        <v>1199</v>
      </c>
      <c r="R259" s="86">
        <v>1</v>
      </c>
      <c r="S259" s="89" t="s">
        <v>41</v>
      </c>
      <c r="T259" s="86"/>
      <c r="U259" s="86"/>
      <c r="V259" s="86"/>
      <c r="W259" s="89"/>
      <c r="X259" s="86"/>
      <c r="Y259" s="86"/>
      <c r="Z259" s="86"/>
      <c r="AA259" s="86"/>
      <c r="AB259" s="86"/>
      <c r="AC259" s="87" t="s">
        <v>71</v>
      </c>
      <c r="AD259" s="88">
        <v>4</v>
      </c>
      <c r="AE259" s="86" t="s">
        <v>1195</v>
      </c>
      <c r="AF259" s="88">
        <v>1</v>
      </c>
      <c r="AG259" s="89" t="s">
        <v>41</v>
      </c>
      <c r="AH259" s="86"/>
      <c r="AI259" s="88"/>
      <c r="AJ259" s="88"/>
      <c r="AK259" s="89"/>
    </row>
    <row r="260" spans="1:37" ht="15.75">
      <c r="A260" s="87" t="s">
        <v>66</v>
      </c>
      <c r="B260" s="88">
        <v>10</v>
      </c>
      <c r="C260" s="86" t="s">
        <v>992</v>
      </c>
      <c r="D260" s="88">
        <v>1</v>
      </c>
      <c r="E260" s="89" t="s">
        <v>41</v>
      </c>
      <c r="F260" s="86"/>
      <c r="G260" s="88"/>
      <c r="H260" s="87" t="s">
        <v>71</v>
      </c>
      <c r="I260" s="86">
        <v>0</v>
      </c>
      <c r="J260" s="86" t="s">
        <v>1191</v>
      </c>
      <c r="K260" s="86">
        <v>2</v>
      </c>
      <c r="L260" s="89" t="s">
        <v>42</v>
      </c>
      <c r="M260" s="86"/>
      <c r="N260" s="86"/>
      <c r="O260" s="87" t="s">
        <v>71</v>
      </c>
      <c r="P260" s="86">
        <v>7</v>
      </c>
      <c r="Q260" s="86" t="s">
        <v>1198</v>
      </c>
      <c r="R260" s="86">
        <v>1</v>
      </c>
      <c r="S260" s="89" t="s">
        <v>41</v>
      </c>
      <c r="T260" s="86"/>
      <c r="U260" s="86"/>
      <c r="V260" s="86"/>
      <c r="W260" s="89"/>
      <c r="X260" s="86"/>
      <c r="Y260" s="86"/>
      <c r="Z260" s="86"/>
      <c r="AA260" s="86"/>
      <c r="AB260" s="86"/>
      <c r="AC260" s="87" t="s">
        <v>71</v>
      </c>
      <c r="AD260" s="88">
        <v>5</v>
      </c>
      <c r="AE260" s="86" t="s">
        <v>1196</v>
      </c>
      <c r="AF260" s="88">
        <v>1</v>
      </c>
      <c r="AG260" s="89" t="s">
        <v>41</v>
      </c>
      <c r="AH260" s="86"/>
      <c r="AI260" s="88"/>
      <c r="AJ260" s="88"/>
      <c r="AK260" s="89"/>
    </row>
    <row r="261" spans="1:37" ht="15.75">
      <c r="A261" s="87" t="s">
        <v>66</v>
      </c>
      <c r="B261" s="88">
        <v>11</v>
      </c>
      <c r="C261" s="86" t="s">
        <v>993</v>
      </c>
      <c r="D261" s="88">
        <v>1</v>
      </c>
      <c r="E261" s="89" t="s">
        <v>41</v>
      </c>
      <c r="F261" s="86"/>
      <c r="G261" s="88"/>
      <c r="H261" s="87" t="s">
        <v>71</v>
      </c>
      <c r="I261" s="86">
        <v>0</v>
      </c>
      <c r="J261" s="86" t="s">
        <v>1191</v>
      </c>
      <c r="K261" s="86">
        <v>2</v>
      </c>
      <c r="L261" s="89" t="s">
        <v>42</v>
      </c>
      <c r="M261" s="86"/>
      <c r="N261" s="86"/>
      <c r="O261" s="87" t="s">
        <v>71</v>
      </c>
      <c r="P261" s="86">
        <v>6</v>
      </c>
      <c r="Q261" s="86" t="s">
        <v>1197</v>
      </c>
      <c r="R261" s="86">
        <v>2</v>
      </c>
      <c r="S261" s="86" t="s">
        <v>42</v>
      </c>
      <c r="T261" s="86"/>
      <c r="U261" s="86"/>
      <c r="V261" s="86"/>
      <c r="W261" s="86"/>
      <c r="X261" s="86"/>
      <c r="Y261" s="86"/>
      <c r="Z261" s="86"/>
      <c r="AA261" s="86"/>
      <c r="AB261" s="86"/>
      <c r="AC261" s="87" t="s">
        <v>71</v>
      </c>
      <c r="AD261" s="88">
        <v>6</v>
      </c>
      <c r="AE261" s="86" t="s">
        <v>1197</v>
      </c>
      <c r="AF261" s="88">
        <v>1</v>
      </c>
      <c r="AG261" s="89" t="s">
        <v>41</v>
      </c>
      <c r="AH261" s="86"/>
      <c r="AI261" s="88"/>
      <c r="AJ261" s="88"/>
      <c r="AK261" s="89"/>
    </row>
    <row r="262" spans="1:37" ht="15.75">
      <c r="A262" s="87" t="s">
        <v>66</v>
      </c>
      <c r="B262" s="88">
        <v>12</v>
      </c>
      <c r="C262" s="86" t="s">
        <v>994</v>
      </c>
      <c r="D262" s="88">
        <v>1</v>
      </c>
      <c r="E262" s="89" t="s">
        <v>41</v>
      </c>
      <c r="F262" s="86"/>
      <c r="G262" s="88"/>
      <c r="H262" s="87" t="s">
        <v>71</v>
      </c>
      <c r="I262" s="86">
        <v>0</v>
      </c>
      <c r="J262" s="86" t="s">
        <v>1191</v>
      </c>
      <c r="K262" s="86">
        <v>3</v>
      </c>
      <c r="L262" s="86" t="s">
        <v>43</v>
      </c>
      <c r="M262" s="86"/>
      <c r="N262" s="86"/>
      <c r="O262" s="87" t="s">
        <v>71</v>
      </c>
      <c r="P262" s="86">
        <v>5</v>
      </c>
      <c r="Q262" s="86" t="s">
        <v>1196</v>
      </c>
      <c r="R262" s="86">
        <v>2</v>
      </c>
      <c r="S262" s="86" t="s">
        <v>42</v>
      </c>
      <c r="T262" s="86"/>
      <c r="U262" s="86"/>
      <c r="V262" s="86"/>
      <c r="W262" s="86"/>
      <c r="X262" s="86"/>
      <c r="Y262" s="86"/>
      <c r="Z262" s="86"/>
      <c r="AA262" s="86"/>
      <c r="AB262" s="86"/>
      <c r="AC262" s="87" t="s">
        <v>71</v>
      </c>
      <c r="AD262" s="88">
        <v>7</v>
      </c>
      <c r="AE262" s="86" t="s">
        <v>1198</v>
      </c>
      <c r="AF262" s="88">
        <v>1</v>
      </c>
      <c r="AG262" s="89" t="s">
        <v>41</v>
      </c>
      <c r="AH262" s="86"/>
      <c r="AI262" s="88"/>
      <c r="AJ262" s="88"/>
      <c r="AK262" s="89"/>
    </row>
    <row r="263" spans="1:37" ht="15.75">
      <c r="A263" s="87" t="s">
        <v>66</v>
      </c>
      <c r="B263" s="88">
        <v>13</v>
      </c>
      <c r="C263" s="86" t="s">
        <v>995</v>
      </c>
      <c r="D263" s="88">
        <v>1</v>
      </c>
      <c r="E263" s="89" t="s">
        <v>41</v>
      </c>
      <c r="F263" s="86"/>
      <c r="G263" s="88"/>
      <c r="H263" s="87" t="s">
        <v>71</v>
      </c>
      <c r="I263" s="86">
        <v>0</v>
      </c>
      <c r="J263" s="86" t="s">
        <v>1191</v>
      </c>
      <c r="K263" s="86">
        <v>3</v>
      </c>
      <c r="L263" s="86" t="s">
        <v>43</v>
      </c>
      <c r="M263" s="86"/>
      <c r="N263" s="86"/>
      <c r="O263" s="87" t="s">
        <v>71</v>
      </c>
      <c r="P263" s="86">
        <v>4</v>
      </c>
      <c r="Q263" s="86" t="s">
        <v>1195</v>
      </c>
      <c r="R263" s="86">
        <v>3</v>
      </c>
      <c r="S263" s="89" t="s">
        <v>46</v>
      </c>
      <c r="T263" s="86"/>
      <c r="U263" s="86"/>
      <c r="V263" s="86"/>
      <c r="W263" s="89"/>
      <c r="X263" s="86"/>
      <c r="Y263" s="86"/>
      <c r="Z263" s="86"/>
      <c r="AA263" s="86"/>
      <c r="AB263" s="86"/>
      <c r="AC263" s="87" t="s">
        <v>71</v>
      </c>
      <c r="AD263" s="88">
        <v>8</v>
      </c>
      <c r="AE263" s="86" t="s">
        <v>1199</v>
      </c>
      <c r="AF263" s="88">
        <v>2</v>
      </c>
      <c r="AG263" s="86" t="s">
        <v>42</v>
      </c>
      <c r="AH263" s="86"/>
      <c r="AI263" s="88"/>
      <c r="AJ263" s="88"/>
      <c r="AK263" s="86"/>
    </row>
    <row r="264" spans="1:37" ht="15.75">
      <c r="A264" s="87" t="s">
        <v>66</v>
      </c>
      <c r="B264" s="88">
        <v>14</v>
      </c>
      <c r="C264" s="86" t="s">
        <v>996</v>
      </c>
      <c r="D264" s="88">
        <v>2</v>
      </c>
      <c r="E264" s="86" t="s">
        <v>42</v>
      </c>
      <c r="F264" s="86"/>
      <c r="G264" s="88"/>
      <c r="H264" s="87" t="s">
        <v>71</v>
      </c>
      <c r="I264" s="86">
        <v>0</v>
      </c>
      <c r="J264" s="86" t="s">
        <v>1191</v>
      </c>
      <c r="K264" s="86">
        <v>4</v>
      </c>
      <c r="L264" s="86" t="s">
        <v>44</v>
      </c>
      <c r="M264" s="86"/>
      <c r="N264" s="86"/>
      <c r="O264" s="87" t="s">
        <v>71</v>
      </c>
      <c r="P264" s="86">
        <v>3</v>
      </c>
      <c r="Q264" s="86" t="s">
        <v>1194</v>
      </c>
      <c r="R264" s="86">
        <v>4</v>
      </c>
      <c r="S264" s="86" t="s">
        <v>44</v>
      </c>
      <c r="T264" s="86"/>
      <c r="U264" s="86"/>
      <c r="V264" s="86"/>
      <c r="W264" s="86"/>
      <c r="X264" s="86"/>
      <c r="Y264" s="86"/>
      <c r="Z264" s="86"/>
      <c r="AA264" s="86"/>
      <c r="AB264" s="86"/>
      <c r="AC264" s="87" t="s">
        <v>71</v>
      </c>
      <c r="AD264" s="88">
        <v>9</v>
      </c>
      <c r="AE264" s="86" t="s">
        <v>1200</v>
      </c>
      <c r="AF264" s="88">
        <v>2</v>
      </c>
      <c r="AG264" s="86" t="s">
        <v>42</v>
      </c>
      <c r="AH264" s="86"/>
      <c r="AI264" s="88"/>
      <c r="AJ264" s="88"/>
      <c r="AK264" s="86"/>
    </row>
    <row r="265" spans="1:37" ht="15.75">
      <c r="A265" s="87" t="s">
        <v>66</v>
      </c>
      <c r="B265" s="88">
        <v>15</v>
      </c>
      <c r="C265" s="86" t="s">
        <v>997</v>
      </c>
      <c r="D265" s="88">
        <v>2</v>
      </c>
      <c r="E265" s="86" t="s">
        <v>42</v>
      </c>
      <c r="F265" s="86"/>
      <c r="G265" s="88"/>
      <c r="H265" s="87" t="s">
        <v>71</v>
      </c>
      <c r="I265" s="86">
        <v>0</v>
      </c>
      <c r="J265" s="86" t="s">
        <v>1191</v>
      </c>
      <c r="K265" s="86">
        <v>4</v>
      </c>
      <c r="L265" s="86" t="s">
        <v>44</v>
      </c>
      <c r="M265" s="86"/>
      <c r="N265" s="86"/>
      <c r="O265" s="87" t="s">
        <v>71</v>
      </c>
      <c r="P265" s="86">
        <v>2</v>
      </c>
      <c r="Q265" s="86" t="s">
        <v>1193</v>
      </c>
      <c r="R265" s="86">
        <v>5</v>
      </c>
      <c r="S265" s="86" t="s">
        <v>45</v>
      </c>
      <c r="T265" s="86"/>
      <c r="U265" s="86"/>
      <c r="V265" s="86"/>
      <c r="W265" s="86"/>
      <c r="X265" s="86"/>
      <c r="Y265" s="86"/>
      <c r="Z265" s="86"/>
      <c r="AA265" s="86"/>
      <c r="AB265" s="86"/>
      <c r="AC265" s="87" t="s">
        <v>71</v>
      </c>
      <c r="AD265" s="88">
        <v>10</v>
      </c>
      <c r="AE265" s="86" t="s">
        <v>1201</v>
      </c>
      <c r="AF265" s="88">
        <v>2</v>
      </c>
      <c r="AG265" s="86" t="s">
        <v>42</v>
      </c>
      <c r="AH265" s="86"/>
      <c r="AI265" s="88"/>
      <c r="AJ265" s="88"/>
      <c r="AK265" s="86"/>
    </row>
    <row r="266" spans="1:37" ht="15.75">
      <c r="A266" s="87" t="s">
        <v>66</v>
      </c>
      <c r="B266" s="88">
        <v>16</v>
      </c>
      <c r="C266" s="86" t="s">
        <v>998</v>
      </c>
      <c r="D266" s="88">
        <v>2</v>
      </c>
      <c r="E266" s="86" t="s">
        <v>42</v>
      </c>
      <c r="F266" s="86"/>
      <c r="G266" s="88"/>
      <c r="H266" s="87" t="s">
        <v>71</v>
      </c>
      <c r="I266" s="86">
        <v>0</v>
      </c>
      <c r="J266" s="86" t="s">
        <v>1191</v>
      </c>
      <c r="K266" s="86">
        <v>5</v>
      </c>
      <c r="L266" s="86" t="s">
        <v>45</v>
      </c>
      <c r="M266" s="86"/>
      <c r="N266" s="86"/>
      <c r="O266" s="87" t="s">
        <v>71</v>
      </c>
      <c r="P266" s="86">
        <v>1</v>
      </c>
      <c r="Q266" s="86" t="s">
        <v>1192</v>
      </c>
      <c r="R266" s="86">
        <v>9</v>
      </c>
      <c r="S266" s="86" t="s">
        <v>49</v>
      </c>
      <c r="T266" s="86"/>
      <c r="U266" s="86"/>
      <c r="V266" s="86"/>
      <c r="W266" s="86"/>
      <c r="X266" s="86"/>
      <c r="Y266" s="86"/>
      <c r="Z266" s="86"/>
      <c r="AA266" s="86"/>
      <c r="AB266" s="86"/>
      <c r="AC266" s="87" t="s">
        <v>71</v>
      </c>
      <c r="AD266" s="88">
        <v>11</v>
      </c>
      <c r="AE266" s="86" t="s">
        <v>1202</v>
      </c>
      <c r="AF266" s="88">
        <v>2</v>
      </c>
      <c r="AG266" s="86" t="s">
        <v>42</v>
      </c>
      <c r="AH266" s="86"/>
      <c r="AI266" s="88"/>
      <c r="AJ266" s="88"/>
      <c r="AK266" s="86"/>
    </row>
    <row r="267" spans="1:37" ht="15.75">
      <c r="A267" s="87" t="s">
        <v>66</v>
      </c>
      <c r="B267" s="88">
        <v>17</v>
      </c>
      <c r="C267" s="86" t="s">
        <v>999</v>
      </c>
      <c r="D267" s="88">
        <v>3</v>
      </c>
      <c r="E267" s="86" t="s">
        <v>43</v>
      </c>
      <c r="F267" s="86"/>
      <c r="G267" s="88"/>
      <c r="H267" s="87" t="s">
        <v>71</v>
      </c>
      <c r="I267" s="86">
        <v>0</v>
      </c>
      <c r="J267" s="86" t="s">
        <v>1191</v>
      </c>
      <c r="K267" s="86">
        <v>6</v>
      </c>
      <c r="L267" s="86" t="s">
        <v>46</v>
      </c>
      <c r="M267" s="86"/>
      <c r="N267" s="86"/>
      <c r="O267" s="87" t="s">
        <v>71</v>
      </c>
      <c r="P267" s="86">
        <v>0</v>
      </c>
      <c r="Q267" s="86" t="s">
        <v>1191</v>
      </c>
      <c r="R267" s="86">
        <v>10</v>
      </c>
      <c r="S267" s="86" t="s">
        <v>50</v>
      </c>
      <c r="T267" s="86"/>
      <c r="U267" s="86"/>
      <c r="V267" s="86"/>
      <c r="W267" s="86"/>
      <c r="X267" s="86"/>
      <c r="Y267" s="86"/>
      <c r="Z267" s="86"/>
      <c r="AA267" s="86"/>
      <c r="AB267" s="86"/>
      <c r="AC267" s="87" t="s">
        <v>71</v>
      </c>
      <c r="AD267" s="88">
        <v>12</v>
      </c>
      <c r="AE267" s="86" t="s">
        <v>1203</v>
      </c>
      <c r="AF267" s="88">
        <v>2</v>
      </c>
      <c r="AG267" s="86" t="s">
        <v>42</v>
      </c>
      <c r="AH267" s="86"/>
      <c r="AI267" s="88"/>
      <c r="AJ267" s="88"/>
      <c r="AK267" s="86"/>
    </row>
    <row r="268" spans="1:37" ht="15.75">
      <c r="A268" s="87" t="s">
        <v>66</v>
      </c>
      <c r="B268" s="88">
        <v>18</v>
      </c>
      <c r="C268" s="86" t="s">
        <v>1000</v>
      </c>
      <c r="D268" s="88">
        <v>3</v>
      </c>
      <c r="E268" s="86" t="s">
        <v>43</v>
      </c>
      <c r="F268" s="86"/>
      <c r="G268" s="88"/>
      <c r="H268" s="87" t="s">
        <v>71</v>
      </c>
      <c r="I268" s="86">
        <v>1</v>
      </c>
      <c r="J268" s="86" t="s">
        <v>1192</v>
      </c>
      <c r="K268" s="86">
        <v>6</v>
      </c>
      <c r="L268" s="86" t="s">
        <v>46</v>
      </c>
      <c r="M268" s="86"/>
      <c r="N268" s="86"/>
      <c r="O268" s="87" t="s">
        <v>71</v>
      </c>
      <c r="P268" s="86">
        <v>0</v>
      </c>
      <c r="Q268" s="86" t="s">
        <v>1191</v>
      </c>
      <c r="R268" s="86">
        <v>12</v>
      </c>
      <c r="S268" s="86" t="s">
        <v>52</v>
      </c>
      <c r="T268" s="86"/>
      <c r="U268" s="86"/>
      <c r="V268" s="86"/>
      <c r="W268" s="86"/>
      <c r="X268" s="86"/>
      <c r="Y268" s="86"/>
      <c r="Z268" s="86"/>
      <c r="AA268" s="86"/>
      <c r="AB268" s="86"/>
      <c r="AC268" s="87" t="s">
        <v>71</v>
      </c>
      <c r="AD268" s="88">
        <v>13</v>
      </c>
      <c r="AE268" s="86" t="s">
        <v>1204</v>
      </c>
      <c r="AF268" s="88">
        <v>3</v>
      </c>
      <c r="AG268" s="86" t="s">
        <v>43</v>
      </c>
      <c r="AH268" s="86"/>
      <c r="AI268" s="88"/>
      <c r="AJ268" s="88"/>
      <c r="AK268" s="86"/>
    </row>
    <row r="269" spans="1:37" ht="15.75">
      <c r="A269" s="87" t="s">
        <v>66</v>
      </c>
      <c r="B269" s="88">
        <v>19</v>
      </c>
      <c r="C269" s="86" t="s">
        <v>1001</v>
      </c>
      <c r="D269" s="88">
        <v>3</v>
      </c>
      <c r="E269" s="86" t="s">
        <v>43</v>
      </c>
      <c r="F269" s="86"/>
      <c r="G269" s="88"/>
      <c r="H269" s="87" t="s">
        <v>71</v>
      </c>
      <c r="I269" s="86">
        <v>2</v>
      </c>
      <c r="J269" s="86" t="s">
        <v>1193</v>
      </c>
      <c r="K269" s="86">
        <v>7</v>
      </c>
      <c r="L269" s="86" t="s">
        <v>47</v>
      </c>
      <c r="M269" s="86"/>
      <c r="N269" s="86"/>
      <c r="O269" s="87" t="s">
        <v>71</v>
      </c>
      <c r="P269" s="86">
        <v>0</v>
      </c>
      <c r="Q269" s="86" t="s">
        <v>1191</v>
      </c>
      <c r="R269" s="86">
        <v>13</v>
      </c>
      <c r="S269" s="86" t="s">
        <v>53</v>
      </c>
      <c r="T269" s="86"/>
      <c r="U269" s="86"/>
      <c r="V269" s="86"/>
      <c r="W269" s="86"/>
      <c r="X269" s="86"/>
      <c r="Y269" s="86"/>
      <c r="Z269" s="86"/>
      <c r="AA269" s="86"/>
      <c r="AB269" s="86"/>
      <c r="AC269" s="87" t="s">
        <v>71</v>
      </c>
      <c r="AD269" s="88">
        <v>14</v>
      </c>
      <c r="AE269" s="86" t="s">
        <v>1205</v>
      </c>
      <c r="AF269" s="88">
        <v>3</v>
      </c>
      <c r="AG269" s="86" t="s">
        <v>43</v>
      </c>
      <c r="AH269" s="86"/>
      <c r="AI269" s="88"/>
      <c r="AJ269" s="88"/>
      <c r="AK269" s="86"/>
    </row>
    <row r="270" spans="1:37" ht="15.75">
      <c r="A270" s="87" t="s">
        <v>66</v>
      </c>
      <c r="B270" s="88">
        <v>20</v>
      </c>
      <c r="C270" s="86" t="s">
        <v>1002</v>
      </c>
      <c r="D270" s="88">
        <v>4</v>
      </c>
      <c r="E270" s="86" t="s">
        <v>44</v>
      </c>
      <c r="F270" s="86"/>
      <c r="G270" s="88"/>
      <c r="H270" s="87" t="s">
        <v>71</v>
      </c>
      <c r="I270" s="86">
        <v>3</v>
      </c>
      <c r="J270" s="86" t="s">
        <v>1194</v>
      </c>
      <c r="K270" s="86">
        <v>8</v>
      </c>
      <c r="L270" s="86" t="s">
        <v>48</v>
      </c>
      <c r="M270" s="86"/>
      <c r="N270" s="86"/>
      <c r="O270" s="87" t="s">
        <v>71</v>
      </c>
      <c r="P270" s="86">
        <v>0</v>
      </c>
      <c r="Q270" s="86" t="s">
        <v>1191</v>
      </c>
      <c r="R270" s="86">
        <v>14</v>
      </c>
      <c r="S270" s="86" t="s">
        <v>54</v>
      </c>
      <c r="T270" s="86"/>
      <c r="U270" s="86"/>
      <c r="V270" s="86"/>
      <c r="W270" s="86"/>
      <c r="X270" s="86"/>
      <c r="Y270" s="86"/>
      <c r="Z270" s="86"/>
      <c r="AA270" s="86"/>
      <c r="AB270" s="86"/>
      <c r="AC270" s="87" t="s">
        <v>71</v>
      </c>
      <c r="AD270" s="88">
        <v>15</v>
      </c>
      <c r="AE270" s="86" t="s">
        <v>1206</v>
      </c>
      <c r="AF270" s="88">
        <v>4</v>
      </c>
      <c r="AG270" s="86" t="s">
        <v>44</v>
      </c>
      <c r="AH270" s="86"/>
      <c r="AI270" s="88"/>
      <c r="AJ270" s="88"/>
      <c r="AK270" s="86"/>
    </row>
    <row r="271" spans="1:37" ht="15.75">
      <c r="A271" s="87" t="s">
        <v>66</v>
      </c>
      <c r="B271" s="88">
        <v>21</v>
      </c>
      <c r="C271" s="86" t="s">
        <v>1003</v>
      </c>
      <c r="D271" s="88">
        <v>4</v>
      </c>
      <c r="E271" s="86" t="s">
        <v>44</v>
      </c>
      <c r="F271" s="86"/>
      <c r="G271" s="88"/>
      <c r="H271" s="87" t="s">
        <v>71</v>
      </c>
      <c r="I271" s="86">
        <v>4</v>
      </c>
      <c r="J271" s="86" t="s">
        <v>1195</v>
      </c>
      <c r="K271" s="86">
        <v>9</v>
      </c>
      <c r="L271" s="86" t="s">
        <v>49</v>
      </c>
      <c r="M271" s="86"/>
      <c r="N271" s="86"/>
      <c r="O271" s="87" t="s">
        <v>71</v>
      </c>
      <c r="P271" s="86">
        <v>0</v>
      </c>
      <c r="Q271" s="86" t="s">
        <v>1191</v>
      </c>
      <c r="R271" s="86">
        <v>15</v>
      </c>
      <c r="S271" s="86" t="s">
        <v>55</v>
      </c>
      <c r="T271" s="86"/>
      <c r="U271" s="86"/>
      <c r="V271" s="86"/>
      <c r="W271" s="86"/>
      <c r="X271" s="86"/>
      <c r="Y271" s="86"/>
      <c r="Z271" s="86"/>
      <c r="AA271" s="86"/>
      <c r="AB271" s="86"/>
      <c r="AC271" s="87" t="s">
        <v>71</v>
      </c>
      <c r="AD271" s="88">
        <v>16</v>
      </c>
      <c r="AE271" s="86" t="s">
        <v>1207</v>
      </c>
      <c r="AF271" s="88">
        <v>5</v>
      </c>
      <c r="AG271" s="86" t="s">
        <v>45</v>
      </c>
      <c r="AH271" s="86"/>
      <c r="AI271" s="88"/>
      <c r="AJ271" s="88"/>
      <c r="AK271" s="86"/>
    </row>
    <row r="272" spans="1:37" ht="15.75">
      <c r="A272" s="87" t="s">
        <v>66</v>
      </c>
      <c r="B272" s="88">
        <v>22</v>
      </c>
      <c r="C272" s="86" t="s">
        <v>1004</v>
      </c>
      <c r="D272" s="88">
        <v>4</v>
      </c>
      <c r="E272" s="86" t="s">
        <v>44</v>
      </c>
      <c r="F272" s="86"/>
      <c r="G272" s="88"/>
      <c r="H272" s="87" t="s">
        <v>71</v>
      </c>
      <c r="I272" s="86">
        <v>5</v>
      </c>
      <c r="J272" s="86" t="s">
        <v>1196</v>
      </c>
      <c r="K272" s="86">
        <v>11</v>
      </c>
      <c r="L272" s="86" t="s">
        <v>51</v>
      </c>
      <c r="M272" s="86"/>
      <c r="N272" s="86"/>
      <c r="O272" s="87" t="s">
        <v>71</v>
      </c>
      <c r="P272" s="86">
        <v>0</v>
      </c>
      <c r="Q272" s="86" t="s">
        <v>1191</v>
      </c>
      <c r="R272" s="86">
        <v>16</v>
      </c>
      <c r="S272" s="86" t="s">
        <v>57</v>
      </c>
      <c r="T272" s="86"/>
      <c r="U272" s="86"/>
      <c r="V272" s="86"/>
      <c r="W272" s="86"/>
      <c r="X272" s="86"/>
      <c r="Y272" s="86"/>
      <c r="Z272" s="86"/>
      <c r="AA272" s="86"/>
      <c r="AB272" s="86"/>
      <c r="AC272" s="87" t="s">
        <v>71</v>
      </c>
      <c r="AD272" s="88">
        <v>17</v>
      </c>
      <c r="AE272" s="86" t="s">
        <v>1208</v>
      </c>
      <c r="AF272" s="88">
        <v>6</v>
      </c>
      <c r="AG272" s="86" t="s">
        <v>46</v>
      </c>
      <c r="AH272" s="86"/>
      <c r="AI272" s="88"/>
      <c r="AJ272" s="88"/>
      <c r="AK272" s="86"/>
    </row>
    <row r="273" spans="1:38" ht="15.75">
      <c r="A273" s="87" t="s">
        <v>66</v>
      </c>
      <c r="B273" s="88">
        <v>23</v>
      </c>
      <c r="C273" s="86" t="s">
        <v>1005</v>
      </c>
      <c r="D273" s="88">
        <v>5</v>
      </c>
      <c r="E273" s="86" t="s">
        <v>45</v>
      </c>
      <c r="F273" s="86"/>
      <c r="G273" s="88"/>
      <c r="H273" s="87" t="s">
        <v>71</v>
      </c>
      <c r="I273" s="86">
        <v>6</v>
      </c>
      <c r="J273" s="86" t="s">
        <v>1197</v>
      </c>
      <c r="K273" s="86">
        <v>13</v>
      </c>
      <c r="L273" s="86" t="s">
        <v>53</v>
      </c>
      <c r="M273" s="86"/>
      <c r="N273" s="86"/>
      <c r="O273" s="87" t="s">
        <v>71</v>
      </c>
      <c r="P273" s="86">
        <v>0</v>
      </c>
      <c r="Q273" s="86" t="s">
        <v>1191</v>
      </c>
      <c r="R273" s="86">
        <v>17</v>
      </c>
      <c r="S273" s="86" t="s">
        <v>57</v>
      </c>
      <c r="T273" s="86"/>
      <c r="U273" s="86"/>
      <c r="V273" s="86"/>
      <c r="W273" s="86"/>
      <c r="X273" s="86"/>
      <c r="Y273" s="86"/>
      <c r="Z273" s="86"/>
      <c r="AA273" s="86"/>
      <c r="AB273" s="86"/>
      <c r="AC273" s="87" t="s">
        <v>71</v>
      </c>
      <c r="AD273" s="88">
        <v>18</v>
      </c>
      <c r="AE273" s="86" t="s">
        <v>1209</v>
      </c>
      <c r="AF273" s="88">
        <v>7</v>
      </c>
      <c r="AG273" s="86" t="s">
        <v>47</v>
      </c>
      <c r="AH273" s="86"/>
      <c r="AI273" s="88"/>
      <c r="AJ273" s="88"/>
      <c r="AK273" s="86"/>
      <c r="AL273" s="86"/>
    </row>
    <row r="274" spans="1:38" ht="15.75">
      <c r="A274" s="87" t="s">
        <v>66</v>
      </c>
      <c r="B274" s="88">
        <v>24</v>
      </c>
      <c r="C274" s="86" t="s">
        <v>1006</v>
      </c>
      <c r="D274" s="88">
        <v>5</v>
      </c>
      <c r="E274" s="86" t="s">
        <v>45</v>
      </c>
      <c r="F274" s="86"/>
      <c r="G274" s="88"/>
      <c r="H274" s="87" t="s">
        <v>71</v>
      </c>
      <c r="I274" s="86">
        <v>7</v>
      </c>
      <c r="J274" s="86" t="s">
        <v>1198</v>
      </c>
      <c r="K274" s="86">
        <v>14</v>
      </c>
      <c r="L274" s="86" t="s">
        <v>54</v>
      </c>
      <c r="M274" s="86"/>
      <c r="N274" s="86"/>
      <c r="O274" s="87" t="s">
        <v>71</v>
      </c>
      <c r="P274" s="86">
        <v>0</v>
      </c>
      <c r="Q274" s="86" t="s">
        <v>1191</v>
      </c>
      <c r="R274" s="86">
        <v>17</v>
      </c>
      <c r="S274" s="86" t="s">
        <v>57</v>
      </c>
      <c r="T274" s="86"/>
      <c r="U274" s="86"/>
      <c r="V274" s="86"/>
      <c r="W274" s="86"/>
      <c r="X274" s="86"/>
      <c r="Y274" s="86"/>
      <c r="Z274" s="86"/>
      <c r="AA274" s="86"/>
      <c r="AB274" s="86"/>
      <c r="AC274" s="87" t="s">
        <v>71</v>
      </c>
      <c r="AD274" s="88">
        <v>19</v>
      </c>
      <c r="AE274" s="86" t="s">
        <v>1210</v>
      </c>
      <c r="AF274" s="88">
        <v>8</v>
      </c>
      <c r="AG274" s="86" t="s">
        <v>48</v>
      </c>
      <c r="AH274" s="86"/>
      <c r="AI274" s="88"/>
      <c r="AJ274" s="88"/>
      <c r="AK274" s="86"/>
      <c r="AL274" s="86"/>
    </row>
    <row r="275" spans="1:38" ht="15.75">
      <c r="A275" s="87" t="s">
        <v>66</v>
      </c>
      <c r="B275" s="88">
        <v>25</v>
      </c>
      <c r="C275" s="86" t="s">
        <v>1007</v>
      </c>
      <c r="D275" s="88">
        <v>6</v>
      </c>
      <c r="E275" s="86" t="s">
        <v>46</v>
      </c>
      <c r="F275" s="86"/>
      <c r="G275" s="88"/>
      <c r="H275" s="87" t="s">
        <v>71</v>
      </c>
      <c r="I275" s="86">
        <v>8</v>
      </c>
      <c r="J275" s="86" t="s">
        <v>1199</v>
      </c>
      <c r="K275" s="86">
        <v>17</v>
      </c>
      <c r="L275" s="86" t="s">
        <v>57</v>
      </c>
      <c r="M275" s="86"/>
      <c r="N275" s="86"/>
      <c r="O275" s="87" t="s">
        <v>71</v>
      </c>
      <c r="P275" s="86">
        <v>0</v>
      </c>
      <c r="Q275" s="86" t="s">
        <v>1191</v>
      </c>
      <c r="R275" s="86">
        <v>19</v>
      </c>
      <c r="S275" s="86" t="s">
        <v>59</v>
      </c>
      <c r="T275" s="86"/>
      <c r="U275" s="86"/>
      <c r="V275" s="86"/>
      <c r="W275" s="86"/>
      <c r="X275" s="86"/>
      <c r="Y275" s="86"/>
      <c r="Z275" s="86"/>
      <c r="AA275" s="86"/>
      <c r="AB275" s="86"/>
      <c r="AC275" s="87" t="s">
        <v>71</v>
      </c>
      <c r="AD275" s="88">
        <v>20</v>
      </c>
      <c r="AE275" s="86" t="s">
        <v>1211</v>
      </c>
      <c r="AF275" s="88">
        <v>9</v>
      </c>
      <c r="AG275" s="86" t="s">
        <v>49</v>
      </c>
      <c r="AH275" s="86"/>
      <c r="AI275" s="88"/>
      <c r="AJ275" s="88"/>
      <c r="AK275" s="86"/>
      <c r="AL275" s="86"/>
    </row>
    <row r="276" spans="1:38" ht="15.75">
      <c r="A276" s="87" t="s">
        <v>66</v>
      </c>
      <c r="B276" s="88">
        <v>26</v>
      </c>
      <c r="C276" s="86" t="s">
        <v>1008</v>
      </c>
      <c r="D276" s="88">
        <v>6</v>
      </c>
      <c r="E276" s="86" t="s">
        <v>46</v>
      </c>
      <c r="F276" s="86"/>
      <c r="G276" s="88"/>
      <c r="H276" s="87" t="s">
        <v>71</v>
      </c>
      <c r="I276" s="86">
        <v>9</v>
      </c>
      <c r="J276" s="86" t="s">
        <v>1200</v>
      </c>
      <c r="K276" s="86">
        <v>18</v>
      </c>
      <c r="L276" s="86" t="s">
        <v>58</v>
      </c>
      <c r="M276" s="86"/>
      <c r="N276" s="86"/>
      <c r="O276" s="87" t="s">
        <v>71</v>
      </c>
      <c r="P276" s="86">
        <v>0</v>
      </c>
      <c r="Q276" s="86" t="s">
        <v>1191</v>
      </c>
      <c r="R276" s="86">
        <v>19</v>
      </c>
      <c r="S276" s="86" t="s">
        <v>59</v>
      </c>
      <c r="T276" s="86"/>
      <c r="U276" s="86"/>
      <c r="V276" s="86"/>
      <c r="W276" s="86"/>
      <c r="X276" s="86"/>
      <c r="Y276" s="86"/>
      <c r="Z276" s="86"/>
      <c r="AA276" s="86"/>
      <c r="AB276" s="86"/>
      <c r="AC276" s="87" t="s">
        <v>71</v>
      </c>
      <c r="AD276" s="88">
        <v>21</v>
      </c>
      <c r="AE276" s="86" t="s">
        <v>1212</v>
      </c>
      <c r="AF276" s="88">
        <v>10</v>
      </c>
      <c r="AG276" s="86" t="s">
        <v>50</v>
      </c>
      <c r="AH276" s="86"/>
      <c r="AI276" s="88"/>
      <c r="AJ276" s="88"/>
      <c r="AK276" s="86"/>
      <c r="AL276" s="86"/>
    </row>
    <row r="277" spans="1:38" ht="15.75">
      <c r="A277" s="87" t="s">
        <v>66</v>
      </c>
      <c r="B277" s="88">
        <v>27</v>
      </c>
      <c r="C277" s="86" t="s">
        <v>1009</v>
      </c>
      <c r="D277" s="88">
        <v>6</v>
      </c>
      <c r="E277" s="86" t="s">
        <v>46</v>
      </c>
      <c r="F277" s="86"/>
      <c r="G277" s="88"/>
      <c r="H277" s="87" t="s">
        <v>71</v>
      </c>
      <c r="I277" s="86">
        <v>10</v>
      </c>
      <c r="J277" s="86" t="s">
        <v>1201</v>
      </c>
      <c r="K277" s="86">
        <v>18</v>
      </c>
      <c r="L277" s="86" t="s">
        <v>58</v>
      </c>
      <c r="M277" s="86"/>
      <c r="N277" s="86"/>
      <c r="O277" s="87" t="s">
        <v>71</v>
      </c>
      <c r="P277" s="86">
        <v>0</v>
      </c>
      <c r="Q277" s="86" t="s">
        <v>1191</v>
      </c>
      <c r="R277" s="86">
        <v>19</v>
      </c>
      <c r="S277" s="86" t="s">
        <v>59</v>
      </c>
      <c r="T277" s="86"/>
      <c r="U277" s="86"/>
      <c r="V277" s="86"/>
      <c r="W277" s="86"/>
      <c r="X277" s="86"/>
      <c r="Y277" s="86"/>
      <c r="Z277" s="86"/>
      <c r="AA277" s="86"/>
      <c r="AB277" s="86"/>
      <c r="AC277" s="87" t="s">
        <v>71</v>
      </c>
      <c r="AD277" s="88">
        <v>22</v>
      </c>
      <c r="AE277" s="86" t="s">
        <v>1213</v>
      </c>
      <c r="AF277" s="88">
        <v>10</v>
      </c>
      <c r="AG277" s="86" t="s">
        <v>50</v>
      </c>
      <c r="AH277" s="86"/>
      <c r="AI277" s="88"/>
      <c r="AJ277" s="88"/>
      <c r="AK277" s="86"/>
      <c r="AL277" s="86"/>
    </row>
    <row r="278" spans="1:38" ht="15.75">
      <c r="A278" s="87" t="s">
        <v>66</v>
      </c>
      <c r="B278" s="88">
        <v>28</v>
      </c>
      <c r="C278" s="86" t="s">
        <v>1010</v>
      </c>
      <c r="D278" s="88">
        <v>7</v>
      </c>
      <c r="E278" s="86" t="s">
        <v>47</v>
      </c>
      <c r="F278" s="86"/>
      <c r="G278" s="88"/>
      <c r="H278" s="87" t="s">
        <v>71</v>
      </c>
      <c r="I278" s="86">
        <v>11</v>
      </c>
      <c r="J278" s="86" t="s">
        <v>1202</v>
      </c>
      <c r="K278" s="86">
        <v>19</v>
      </c>
      <c r="L278" s="86" t="s">
        <v>58</v>
      </c>
      <c r="M278" s="86"/>
      <c r="N278" s="86"/>
      <c r="O278" s="87" t="s">
        <v>71</v>
      </c>
      <c r="P278" s="86">
        <v>0</v>
      </c>
      <c r="Q278" s="86" t="s">
        <v>1191</v>
      </c>
      <c r="R278" s="86">
        <v>19</v>
      </c>
      <c r="S278" s="86" t="s">
        <v>59</v>
      </c>
      <c r="T278" s="86"/>
      <c r="U278" s="86"/>
      <c r="V278" s="86"/>
      <c r="W278" s="86"/>
      <c r="X278" s="86"/>
      <c r="Y278" s="86"/>
      <c r="Z278" s="86"/>
      <c r="AA278" s="86"/>
      <c r="AB278" s="86"/>
      <c r="AC278" s="87" t="s">
        <v>71</v>
      </c>
      <c r="AD278" s="88">
        <v>23</v>
      </c>
      <c r="AE278" s="86" t="s">
        <v>1214</v>
      </c>
      <c r="AF278" s="88">
        <v>11</v>
      </c>
      <c r="AG278" s="86" t="s">
        <v>51</v>
      </c>
      <c r="AH278" s="86"/>
      <c r="AI278" s="88"/>
      <c r="AJ278" s="88"/>
      <c r="AK278" s="86"/>
      <c r="AL278" s="86"/>
    </row>
    <row r="279" spans="1:38" ht="15.75">
      <c r="A279" s="87" t="s">
        <v>66</v>
      </c>
      <c r="B279" s="88">
        <v>29</v>
      </c>
      <c r="C279" s="86" t="s">
        <v>1011</v>
      </c>
      <c r="D279" s="88">
        <v>7</v>
      </c>
      <c r="E279" s="86" t="s">
        <v>47</v>
      </c>
      <c r="F279" s="86"/>
      <c r="G279" s="88"/>
      <c r="H279" s="87" t="s">
        <v>71</v>
      </c>
      <c r="I279" s="88">
        <v>12</v>
      </c>
      <c r="J279" s="86" t="s">
        <v>1203</v>
      </c>
      <c r="K279" s="88">
        <v>19</v>
      </c>
      <c r="L279" s="86" t="s">
        <v>58</v>
      </c>
      <c r="M279" s="86"/>
      <c r="N279" s="88"/>
      <c r="O279" s="87" t="s">
        <v>71</v>
      </c>
      <c r="P279" s="86">
        <v>0</v>
      </c>
      <c r="Q279" s="86" t="s">
        <v>1191</v>
      </c>
      <c r="R279" s="86">
        <v>19</v>
      </c>
      <c r="S279" s="86" t="s">
        <v>59</v>
      </c>
      <c r="T279" s="86"/>
      <c r="U279" s="86"/>
      <c r="V279" s="86"/>
      <c r="W279" s="86"/>
      <c r="X279" s="86"/>
      <c r="Y279" s="86"/>
      <c r="Z279" s="86"/>
      <c r="AA279" s="86"/>
      <c r="AB279" s="86"/>
      <c r="AC279" s="87" t="s">
        <v>71</v>
      </c>
      <c r="AD279" s="88">
        <v>24</v>
      </c>
      <c r="AE279" s="86" t="s">
        <v>1215</v>
      </c>
      <c r="AF279" s="88">
        <v>14</v>
      </c>
      <c r="AG279" s="86" t="s">
        <v>54</v>
      </c>
      <c r="AH279" s="86"/>
      <c r="AI279" s="88"/>
      <c r="AJ279" s="88"/>
      <c r="AK279" s="86"/>
      <c r="AL279" s="86"/>
    </row>
    <row r="280" spans="1:38" ht="15.75">
      <c r="A280" s="87" t="s">
        <v>66</v>
      </c>
      <c r="B280" s="88">
        <v>30</v>
      </c>
      <c r="C280" s="86" t="s">
        <v>1013</v>
      </c>
      <c r="D280" s="88">
        <v>8</v>
      </c>
      <c r="E280" s="86" t="s">
        <v>48</v>
      </c>
      <c r="F280" s="86"/>
      <c r="G280" s="88"/>
      <c r="H280" s="93" t="s">
        <v>72</v>
      </c>
      <c r="I280" s="86">
        <v>0</v>
      </c>
      <c r="J280" s="86" t="s">
        <v>1222</v>
      </c>
      <c r="K280" s="86">
        <v>1</v>
      </c>
      <c r="L280" s="89" t="s">
        <v>41</v>
      </c>
      <c r="M280" s="86"/>
      <c r="N280" s="86"/>
      <c r="O280" s="93" t="s">
        <v>72</v>
      </c>
      <c r="P280" s="86">
        <v>12</v>
      </c>
      <c r="Q280" s="86" t="s">
        <v>1234</v>
      </c>
      <c r="R280" s="86">
        <v>1</v>
      </c>
      <c r="S280" s="89" t="s">
        <v>41</v>
      </c>
      <c r="T280" s="86"/>
      <c r="U280" s="86"/>
      <c r="V280" s="86"/>
      <c r="W280" s="89"/>
      <c r="X280" s="86"/>
      <c r="Y280" s="86"/>
      <c r="Z280" s="86"/>
      <c r="AA280" s="86"/>
      <c r="AB280" s="86"/>
      <c r="AC280" s="93" t="s">
        <v>72</v>
      </c>
      <c r="AD280" s="88">
        <v>0</v>
      </c>
      <c r="AE280" s="86" t="s">
        <v>1222</v>
      </c>
      <c r="AF280" s="88">
        <v>1</v>
      </c>
      <c r="AG280" s="89" t="s">
        <v>41</v>
      </c>
      <c r="AH280" s="86"/>
      <c r="AI280" s="86"/>
      <c r="AJ280" s="88"/>
      <c r="AK280" s="88"/>
      <c r="AL280" s="86"/>
    </row>
    <row r="281" spans="1:38" ht="15.75">
      <c r="A281" s="87" t="s">
        <v>66</v>
      </c>
      <c r="B281" s="88">
        <v>31</v>
      </c>
      <c r="C281" s="86" t="s">
        <v>1150</v>
      </c>
      <c r="D281" s="88">
        <v>8</v>
      </c>
      <c r="E281" s="86" t="s">
        <v>48</v>
      </c>
      <c r="F281" s="86"/>
      <c r="G281" s="88"/>
      <c r="H281" s="87" t="s">
        <v>72</v>
      </c>
      <c r="I281" s="86">
        <v>0</v>
      </c>
      <c r="J281" s="86" t="s">
        <v>1222</v>
      </c>
      <c r="K281" s="86">
        <v>1</v>
      </c>
      <c r="L281" s="89" t="s">
        <v>41</v>
      </c>
      <c r="M281" s="86"/>
      <c r="N281" s="86"/>
      <c r="O281" s="87" t="s">
        <v>72</v>
      </c>
      <c r="P281" s="86">
        <v>11</v>
      </c>
      <c r="Q281" s="86" t="s">
        <v>1233</v>
      </c>
      <c r="R281" s="86">
        <v>1</v>
      </c>
      <c r="S281" s="89" t="s">
        <v>41</v>
      </c>
      <c r="T281" s="86"/>
      <c r="U281" s="86"/>
      <c r="V281" s="86"/>
      <c r="W281" s="89"/>
      <c r="X281" s="86"/>
      <c r="Y281" s="86"/>
      <c r="Z281" s="86"/>
      <c r="AA281" s="86"/>
      <c r="AB281" s="86"/>
      <c r="AC281" s="87" t="s">
        <v>72</v>
      </c>
      <c r="AD281" s="88">
        <v>1</v>
      </c>
      <c r="AE281" s="86" t="s">
        <v>1223</v>
      </c>
      <c r="AF281" s="88">
        <v>1</v>
      </c>
      <c r="AG281" s="89" t="s">
        <v>41</v>
      </c>
      <c r="AH281" s="86"/>
      <c r="AI281" s="86"/>
      <c r="AJ281" s="88"/>
      <c r="AK281" s="88"/>
      <c r="AL281" s="89"/>
    </row>
    <row r="282" spans="1:38" ht="15.75">
      <c r="A282" s="87" t="s">
        <v>66</v>
      </c>
      <c r="B282" s="88">
        <v>32</v>
      </c>
      <c r="C282" s="86" t="s">
        <v>1152</v>
      </c>
      <c r="D282" s="88">
        <v>9</v>
      </c>
      <c r="E282" s="86" t="s">
        <v>49</v>
      </c>
      <c r="F282" s="86"/>
      <c r="G282" s="88"/>
      <c r="H282" s="87" t="s">
        <v>72</v>
      </c>
      <c r="I282" s="86">
        <v>0</v>
      </c>
      <c r="J282" s="86" t="s">
        <v>1222</v>
      </c>
      <c r="K282" s="86">
        <v>2</v>
      </c>
      <c r="L282" s="89" t="s">
        <v>42</v>
      </c>
      <c r="M282" s="86"/>
      <c r="N282" s="86"/>
      <c r="O282" s="87" t="s">
        <v>72</v>
      </c>
      <c r="P282" s="86">
        <v>10</v>
      </c>
      <c r="Q282" s="86" t="s">
        <v>1232</v>
      </c>
      <c r="R282" s="86">
        <v>1</v>
      </c>
      <c r="S282" s="89" t="s">
        <v>41</v>
      </c>
      <c r="T282" s="86"/>
      <c r="U282" s="86"/>
      <c r="V282" s="86"/>
      <c r="W282" s="89"/>
      <c r="X282" s="86"/>
      <c r="Y282" s="86"/>
      <c r="Z282" s="86"/>
      <c r="AA282" s="86"/>
      <c r="AB282" s="86"/>
      <c r="AC282" s="87" t="s">
        <v>72</v>
      </c>
      <c r="AD282" s="88">
        <v>2</v>
      </c>
      <c r="AE282" s="86" t="s">
        <v>1224</v>
      </c>
      <c r="AF282" s="88">
        <v>1</v>
      </c>
      <c r="AG282" s="89" t="s">
        <v>41</v>
      </c>
      <c r="AH282" s="86"/>
      <c r="AI282" s="86"/>
      <c r="AJ282" s="88"/>
      <c r="AK282" s="88"/>
      <c r="AL282" s="89"/>
    </row>
    <row r="283" spans="1:38" ht="15.75">
      <c r="A283" s="87" t="s">
        <v>66</v>
      </c>
      <c r="B283" s="88">
        <v>33</v>
      </c>
      <c r="C283" s="86" t="s">
        <v>1154</v>
      </c>
      <c r="D283" s="88">
        <v>9</v>
      </c>
      <c r="E283" s="86" t="s">
        <v>49</v>
      </c>
      <c r="F283" s="86"/>
      <c r="G283" s="88"/>
      <c r="H283" s="87" t="s">
        <v>72</v>
      </c>
      <c r="I283" s="86">
        <v>0</v>
      </c>
      <c r="J283" s="86" t="s">
        <v>1222</v>
      </c>
      <c r="K283" s="86">
        <v>2</v>
      </c>
      <c r="L283" s="89" t="s">
        <v>42</v>
      </c>
      <c r="M283" s="86"/>
      <c r="N283" s="86"/>
      <c r="O283" s="87" t="s">
        <v>72</v>
      </c>
      <c r="P283" s="86">
        <v>9</v>
      </c>
      <c r="Q283" s="86" t="s">
        <v>1231</v>
      </c>
      <c r="R283" s="86">
        <v>1</v>
      </c>
      <c r="S283" s="89" t="s">
        <v>41</v>
      </c>
      <c r="T283" s="86"/>
      <c r="U283" s="86"/>
      <c r="V283" s="86"/>
      <c r="W283" s="89"/>
      <c r="X283" s="86"/>
      <c r="Y283" s="86"/>
      <c r="Z283" s="86"/>
      <c r="AA283" s="86"/>
      <c r="AB283" s="86"/>
      <c r="AC283" s="87" t="s">
        <v>72</v>
      </c>
      <c r="AD283" s="88">
        <v>3</v>
      </c>
      <c r="AE283" s="86" t="s">
        <v>1225</v>
      </c>
      <c r="AF283" s="88">
        <v>2</v>
      </c>
      <c r="AG283" s="86" t="s">
        <v>42</v>
      </c>
      <c r="AH283" s="86"/>
      <c r="AI283" s="86"/>
      <c r="AJ283" s="88"/>
      <c r="AK283" s="88"/>
      <c r="AL283" s="89"/>
    </row>
    <row r="284" spans="1:38" ht="15.75">
      <c r="A284" s="87" t="s">
        <v>66</v>
      </c>
      <c r="B284" s="88">
        <v>34</v>
      </c>
      <c r="C284" s="86" t="s">
        <v>1156</v>
      </c>
      <c r="D284" s="88">
        <v>10</v>
      </c>
      <c r="E284" s="86" t="s">
        <v>50</v>
      </c>
      <c r="F284" s="86"/>
      <c r="G284" s="88"/>
      <c r="H284" s="87" t="s">
        <v>72</v>
      </c>
      <c r="I284" s="86">
        <v>0</v>
      </c>
      <c r="J284" s="86" t="s">
        <v>1222</v>
      </c>
      <c r="K284" s="86">
        <v>2</v>
      </c>
      <c r="L284" s="89" t="s">
        <v>42</v>
      </c>
      <c r="M284" s="86"/>
      <c r="N284" s="86"/>
      <c r="O284" s="87" t="s">
        <v>72</v>
      </c>
      <c r="P284" s="86">
        <v>8</v>
      </c>
      <c r="Q284" s="86" t="s">
        <v>1230</v>
      </c>
      <c r="R284" s="86">
        <v>1</v>
      </c>
      <c r="S284" s="89" t="s">
        <v>41</v>
      </c>
      <c r="T284" s="86"/>
      <c r="U284" s="86"/>
      <c r="V284" s="86"/>
      <c r="W284" s="89"/>
      <c r="X284" s="86"/>
      <c r="Y284" s="86"/>
      <c r="Z284" s="86"/>
      <c r="AA284" s="86"/>
      <c r="AB284" s="86"/>
      <c r="AC284" s="87" t="s">
        <v>72</v>
      </c>
      <c r="AD284" s="88">
        <v>4</v>
      </c>
      <c r="AE284" s="86" t="s">
        <v>1226</v>
      </c>
      <c r="AF284" s="88">
        <v>2</v>
      </c>
      <c r="AG284" s="86" t="s">
        <v>42</v>
      </c>
      <c r="AH284" s="86"/>
      <c r="AI284" s="86"/>
      <c r="AJ284" s="88"/>
      <c r="AK284" s="88"/>
      <c r="AL284" s="86"/>
    </row>
    <row r="285" spans="1:38" ht="15.75">
      <c r="A285" s="87" t="s">
        <v>66</v>
      </c>
      <c r="B285" s="88">
        <v>35</v>
      </c>
      <c r="C285" s="86" t="s">
        <v>1158</v>
      </c>
      <c r="D285" s="88">
        <v>10</v>
      </c>
      <c r="E285" s="86" t="s">
        <v>50</v>
      </c>
      <c r="F285" s="86"/>
      <c r="G285" s="88"/>
      <c r="H285" s="87" t="s">
        <v>72</v>
      </c>
      <c r="I285" s="86">
        <v>0</v>
      </c>
      <c r="J285" s="86" t="s">
        <v>1222</v>
      </c>
      <c r="K285" s="86">
        <v>2</v>
      </c>
      <c r="L285" s="89" t="s">
        <v>42</v>
      </c>
      <c r="M285" s="86"/>
      <c r="N285" s="86"/>
      <c r="O285" s="87" t="s">
        <v>72</v>
      </c>
      <c r="P285" s="86">
        <v>7</v>
      </c>
      <c r="Q285" s="86" t="s">
        <v>1229</v>
      </c>
      <c r="R285" s="86">
        <v>1</v>
      </c>
      <c r="S285" s="89" t="s">
        <v>41</v>
      </c>
      <c r="T285" s="86"/>
      <c r="U285" s="86"/>
      <c r="V285" s="86"/>
      <c r="W285" s="89"/>
      <c r="X285" s="86"/>
      <c r="Y285" s="86"/>
      <c r="Z285" s="86"/>
      <c r="AA285" s="86"/>
      <c r="AB285" s="86"/>
      <c r="AC285" s="87" t="s">
        <v>72</v>
      </c>
      <c r="AD285" s="88">
        <v>5</v>
      </c>
      <c r="AE285" s="86" t="s">
        <v>1227</v>
      </c>
      <c r="AF285" s="88">
        <v>2</v>
      </c>
      <c r="AG285" s="86" t="s">
        <v>42</v>
      </c>
      <c r="AH285" s="86"/>
      <c r="AI285" s="86"/>
      <c r="AJ285" s="88"/>
      <c r="AK285" s="88"/>
      <c r="AL285" s="86"/>
    </row>
    <row r="286" spans="1:38" ht="15.75">
      <c r="A286" s="87" t="s">
        <v>66</v>
      </c>
      <c r="B286" s="88">
        <v>36</v>
      </c>
      <c r="C286" s="86" t="s">
        <v>1160</v>
      </c>
      <c r="D286" s="88">
        <v>11</v>
      </c>
      <c r="E286" s="86" t="s">
        <v>51</v>
      </c>
      <c r="F286" s="86"/>
      <c r="G286" s="88"/>
      <c r="H286" s="87" t="s">
        <v>72</v>
      </c>
      <c r="I286" s="86">
        <v>0</v>
      </c>
      <c r="J286" s="86" t="s">
        <v>1222</v>
      </c>
      <c r="K286" s="86">
        <v>2</v>
      </c>
      <c r="L286" s="89" t="s">
        <v>42</v>
      </c>
      <c r="M286" s="86"/>
      <c r="N286" s="86"/>
      <c r="O286" s="87" t="s">
        <v>72</v>
      </c>
      <c r="P286" s="86">
        <v>6</v>
      </c>
      <c r="Q286" s="86" t="s">
        <v>1228</v>
      </c>
      <c r="R286" s="86">
        <v>2</v>
      </c>
      <c r="S286" s="86" t="s">
        <v>42</v>
      </c>
      <c r="T286" s="86"/>
      <c r="U286" s="86"/>
      <c r="V286" s="86"/>
      <c r="W286" s="86"/>
      <c r="X286" s="86"/>
      <c r="Y286" s="86"/>
      <c r="Z286" s="86"/>
      <c r="AA286" s="86"/>
      <c r="AB286" s="86"/>
      <c r="AC286" s="87" t="s">
        <v>72</v>
      </c>
      <c r="AD286" s="88">
        <v>6</v>
      </c>
      <c r="AE286" s="86" t="s">
        <v>1228</v>
      </c>
      <c r="AF286" s="88">
        <v>2</v>
      </c>
      <c r="AG286" s="86" t="s">
        <v>42</v>
      </c>
      <c r="AH286" s="86"/>
      <c r="AI286" s="86"/>
      <c r="AJ286" s="88"/>
      <c r="AK286" s="88"/>
      <c r="AL286" s="86"/>
    </row>
    <row r="287" spans="1:38" ht="15.75">
      <c r="A287" s="87" t="s">
        <v>66</v>
      </c>
      <c r="B287" s="88">
        <v>37</v>
      </c>
      <c r="C287" s="86" t="s">
        <v>1162</v>
      </c>
      <c r="D287" s="88">
        <v>12</v>
      </c>
      <c r="E287" s="86" t="s">
        <v>52</v>
      </c>
      <c r="F287" s="86"/>
      <c r="G287" s="88"/>
      <c r="H287" s="87" t="s">
        <v>72</v>
      </c>
      <c r="I287" s="86">
        <v>0</v>
      </c>
      <c r="J287" s="86" t="s">
        <v>1222</v>
      </c>
      <c r="K287" s="86">
        <v>3</v>
      </c>
      <c r="L287" s="86" t="s">
        <v>43</v>
      </c>
      <c r="M287" s="86"/>
      <c r="N287" s="86"/>
      <c r="O287" s="87" t="s">
        <v>72</v>
      </c>
      <c r="P287" s="86">
        <v>5</v>
      </c>
      <c r="Q287" s="86" t="s">
        <v>1227</v>
      </c>
      <c r="R287" s="86">
        <v>2</v>
      </c>
      <c r="S287" s="86" t="s">
        <v>42</v>
      </c>
      <c r="T287" s="86"/>
      <c r="U287" s="86"/>
      <c r="V287" s="86"/>
      <c r="W287" s="86"/>
      <c r="X287" s="86"/>
      <c r="Y287" s="86"/>
      <c r="Z287" s="86"/>
      <c r="AA287" s="86"/>
      <c r="AB287" s="86"/>
      <c r="AC287" s="87" t="s">
        <v>72</v>
      </c>
      <c r="AD287" s="88">
        <v>7</v>
      </c>
      <c r="AE287" s="86" t="s">
        <v>1229</v>
      </c>
      <c r="AF287" s="88">
        <v>3</v>
      </c>
      <c r="AG287" s="86" t="s">
        <v>43</v>
      </c>
      <c r="AH287" s="86"/>
      <c r="AI287" s="86"/>
      <c r="AJ287" s="88"/>
      <c r="AK287" s="88"/>
      <c r="AL287" s="86"/>
    </row>
    <row r="288" spans="1:38" ht="15.75">
      <c r="A288" s="87" t="s">
        <v>66</v>
      </c>
      <c r="B288" s="88">
        <v>38</v>
      </c>
      <c r="C288" s="86" t="s">
        <v>1164</v>
      </c>
      <c r="D288" s="88">
        <v>12</v>
      </c>
      <c r="E288" s="86" t="s">
        <v>52</v>
      </c>
      <c r="F288" s="86"/>
      <c r="G288" s="88"/>
      <c r="H288" s="87" t="s">
        <v>72</v>
      </c>
      <c r="I288" s="86">
        <v>0</v>
      </c>
      <c r="J288" s="86" t="s">
        <v>1222</v>
      </c>
      <c r="K288" s="86">
        <v>3</v>
      </c>
      <c r="L288" s="86" t="s">
        <v>43</v>
      </c>
      <c r="M288" s="86"/>
      <c r="N288" s="86"/>
      <c r="O288" s="87" t="s">
        <v>72</v>
      </c>
      <c r="P288" s="86">
        <v>4</v>
      </c>
      <c r="Q288" s="86" t="s">
        <v>1226</v>
      </c>
      <c r="R288" s="86">
        <v>3</v>
      </c>
      <c r="S288" s="89" t="s">
        <v>46</v>
      </c>
      <c r="T288" s="86"/>
      <c r="U288" s="86"/>
      <c r="V288" s="86"/>
      <c r="W288" s="89"/>
      <c r="X288" s="86"/>
      <c r="Y288" s="86"/>
      <c r="Z288" s="86"/>
      <c r="AA288" s="86"/>
      <c r="AB288" s="86"/>
      <c r="AC288" s="87" t="s">
        <v>72</v>
      </c>
      <c r="AD288" s="88">
        <v>8</v>
      </c>
      <c r="AE288" s="86" t="s">
        <v>1230</v>
      </c>
      <c r="AF288" s="88">
        <v>3</v>
      </c>
      <c r="AG288" s="86" t="s">
        <v>43</v>
      </c>
      <c r="AH288" s="86"/>
      <c r="AI288" s="86"/>
      <c r="AJ288" s="88"/>
      <c r="AK288" s="88"/>
      <c r="AL288" s="86"/>
    </row>
    <row r="289" spans="1:38" ht="15.75">
      <c r="A289" s="87" t="s">
        <v>66</v>
      </c>
      <c r="B289" s="88">
        <v>39</v>
      </c>
      <c r="C289" s="86" t="s">
        <v>1166</v>
      </c>
      <c r="D289" s="88">
        <v>13</v>
      </c>
      <c r="E289" s="86" t="s">
        <v>53</v>
      </c>
      <c r="F289" s="86"/>
      <c r="G289" s="88"/>
      <c r="H289" s="87" t="s">
        <v>72</v>
      </c>
      <c r="I289" s="86">
        <v>0</v>
      </c>
      <c r="J289" s="86" t="s">
        <v>1222</v>
      </c>
      <c r="K289" s="86">
        <v>4</v>
      </c>
      <c r="L289" s="86" t="s">
        <v>44</v>
      </c>
      <c r="M289" s="86"/>
      <c r="N289" s="86"/>
      <c r="O289" s="87" t="s">
        <v>72</v>
      </c>
      <c r="P289" s="86">
        <v>3</v>
      </c>
      <c r="Q289" s="86" t="s">
        <v>1225</v>
      </c>
      <c r="R289" s="86">
        <v>4</v>
      </c>
      <c r="S289" s="86" t="s">
        <v>44</v>
      </c>
      <c r="T289" s="86"/>
      <c r="U289" s="86"/>
      <c r="V289" s="86"/>
      <c r="W289" s="86"/>
      <c r="X289" s="86"/>
      <c r="Y289" s="86"/>
      <c r="Z289" s="86"/>
      <c r="AA289" s="86"/>
      <c r="AB289" s="86"/>
      <c r="AC289" s="87" t="s">
        <v>72</v>
      </c>
      <c r="AD289" s="88">
        <v>9</v>
      </c>
      <c r="AE289" s="86" t="s">
        <v>1231</v>
      </c>
      <c r="AF289" s="88">
        <v>3</v>
      </c>
      <c r="AG289" s="86" t="s">
        <v>43</v>
      </c>
      <c r="AH289" s="86"/>
      <c r="AI289" s="86"/>
      <c r="AJ289" s="88"/>
      <c r="AK289" s="88"/>
      <c r="AL289" s="86"/>
    </row>
    <row r="290" spans="1:38" ht="15.75">
      <c r="A290" s="87" t="s">
        <v>66</v>
      </c>
      <c r="B290" s="88">
        <v>40</v>
      </c>
      <c r="C290" s="86" t="s">
        <v>1168</v>
      </c>
      <c r="D290" s="88">
        <v>13</v>
      </c>
      <c r="E290" s="86" t="s">
        <v>53</v>
      </c>
      <c r="F290" s="86"/>
      <c r="G290" s="88"/>
      <c r="H290" s="87" t="s">
        <v>72</v>
      </c>
      <c r="I290" s="86">
        <v>0</v>
      </c>
      <c r="J290" s="86" t="s">
        <v>1222</v>
      </c>
      <c r="K290" s="86">
        <v>4</v>
      </c>
      <c r="L290" s="86" t="s">
        <v>44</v>
      </c>
      <c r="M290" s="86"/>
      <c r="N290" s="86"/>
      <c r="O290" s="87" t="s">
        <v>72</v>
      </c>
      <c r="P290" s="86">
        <v>2</v>
      </c>
      <c r="Q290" s="86" t="s">
        <v>1224</v>
      </c>
      <c r="R290" s="86">
        <v>5</v>
      </c>
      <c r="S290" s="86" t="s">
        <v>45</v>
      </c>
      <c r="T290" s="86"/>
      <c r="U290" s="86"/>
      <c r="V290" s="86"/>
      <c r="W290" s="86"/>
      <c r="X290" s="86"/>
      <c r="Y290" s="86"/>
      <c r="Z290" s="86"/>
      <c r="AA290" s="86"/>
      <c r="AB290" s="86"/>
      <c r="AC290" s="87" t="s">
        <v>72</v>
      </c>
      <c r="AD290" s="88">
        <v>10</v>
      </c>
      <c r="AE290" s="86" t="s">
        <v>1232</v>
      </c>
      <c r="AF290" s="88">
        <v>4</v>
      </c>
      <c r="AG290" s="86" t="s">
        <v>44</v>
      </c>
      <c r="AH290" s="86"/>
      <c r="AI290" s="86"/>
      <c r="AJ290" s="88"/>
      <c r="AK290" s="88"/>
      <c r="AL290" s="86"/>
    </row>
    <row r="291" spans="1:38" ht="15.75">
      <c r="A291" s="87" t="s">
        <v>66</v>
      </c>
      <c r="B291" s="88">
        <v>41</v>
      </c>
      <c r="C291" s="86" t="s">
        <v>1170</v>
      </c>
      <c r="D291" s="88">
        <v>14</v>
      </c>
      <c r="E291" s="86" t="s">
        <v>54</v>
      </c>
      <c r="F291" s="86"/>
      <c r="G291" s="88"/>
      <c r="H291" s="87" t="s">
        <v>72</v>
      </c>
      <c r="I291" s="86">
        <v>0</v>
      </c>
      <c r="J291" s="86" t="s">
        <v>1222</v>
      </c>
      <c r="K291" s="86">
        <v>5</v>
      </c>
      <c r="L291" s="86" t="s">
        <v>45</v>
      </c>
      <c r="M291" s="86"/>
      <c r="N291" s="86"/>
      <c r="O291" s="87" t="s">
        <v>72</v>
      </c>
      <c r="P291" s="86">
        <v>1</v>
      </c>
      <c r="Q291" s="86" t="s">
        <v>1223</v>
      </c>
      <c r="R291" s="86">
        <v>9</v>
      </c>
      <c r="S291" s="86" t="s">
        <v>49</v>
      </c>
      <c r="T291" s="86"/>
      <c r="U291" s="86"/>
      <c r="V291" s="86"/>
      <c r="W291" s="86"/>
      <c r="X291" s="86"/>
      <c r="Y291" s="86"/>
      <c r="Z291" s="86"/>
      <c r="AA291" s="86"/>
      <c r="AB291" s="86"/>
      <c r="AC291" s="87" t="s">
        <v>72</v>
      </c>
      <c r="AD291" s="88">
        <v>11</v>
      </c>
      <c r="AE291" s="86" t="s">
        <v>1233</v>
      </c>
      <c r="AF291" s="88">
        <v>4</v>
      </c>
      <c r="AG291" s="86" t="s">
        <v>44</v>
      </c>
      <c r="AH291" s="86"/>
      <c r="AI291" s="86"/>
      <c r="AJ291" s="88"/>
      <c r="AK291" s="88"/>
      <c r="AL291" s="86"/>
    </row>
    <row r="292" spans="1:38" ht="15.75">
      <c r="A292" s="87" t="s">
        <v>66</v>
      </c>
      <c r="B292" s="88">
        <v>42</v>
      </c>
      <c r="C292" s="86" t="s">
        <v>1172</v>
      </c>
      <c r="D292" s="88">
        <v>14</v>
      </c>
      <c r="E292" s="86" t="s">
        <v>54</v>
      </c>
      <c r="F292" s="86"/>
      <c r="G292" s="88"/>
      <c r="H292" s="87" t="s">
        <v>72</v>
      </c>
      <c r="I292" s="86">
        <v>0</v>
      </c>
      <c r="J292" s="86" t="s">
        <v>1222</v>
      </c>
      <c r="K292" s="86">
        <v>6</v>
      </c>
      <c r="L292" s="86" t="s">
        <v>46</v>
      </c>
      <c r="M292" s="86"/>
      <c r="N292" s="86"/>
      <c r="O292" s="87" t="s">
        <v>72</v>
      </c>
      <c r="P292" s="86">
        <v>0</v>
      </c>
      <c r="Q292" s="86" t="s">
        <v>1222</v>
      </c>
      <c r="R292" s="86">
        <v>10</v>
      </c>
      <c r="S292" s="86" t="s">
        <v>50</v>
      </c>
      <c r="T292" s="86"/>
      <c r="U292" s="86"/>
      <c r="V292" s="86"/>
      <c r="W292" s="86"/>
      <c r="X292" s="86"/>
      <c r="Y292" s="86"/>
      <c r="Z292" s="86"/>
      <c r="AA292" s="86"/>
      <c r="AB292" s="86"/>
      <c r="AC292" s="87" t="s">
        <v>72</v>
      </c>
      <c r="AD292" s="88">
        <v>12</v>
      </c>
      <c r="AE292" s="86" t="s">
        <v>1234</v>
      </c>
      <c r="AF292" s="88">
        <v>5</v>
      </c>
      <c r="AG292" s="86" t="s">
        <v>45</v>
      </c>
      <c r="AH292" s="86"/>
      <c r="AI292" s="86"/>
      <c r="AJ292" s="88"/>
      <c r="AK292" s="88"/>
      <c r="AL292" s="86"/>
    </row>
    <row r="293" spans="1:38" ht="15.75">
      <c r="A293" s="87" t="s">
        <v>66</v>
      </c>
      <c r="B293" s="88">
        <v>43</v>
      </c>
      <c r="C293" s="86" t="s">
        <v>1174</v>
      </c>
      <c r="D293" s="88">
        <v>16</v>
      </c>
      <c r="E293" s="86" t="s">
        <v>56</v>
      </c>
      <c r="F293" s="86"/>
      <c r="G293" s="88"/>
      <c r="H293" s="87" t="s">
        <v>72</v>
      </c>
      <c r="I293" s="86">
        <v>1</v>
      </c>
      <c r="J293" s="86" t="s">
        <v>1223</v>
      </c>
      <c r="K293" s="86">
        <v>6</v>
      </c>
      <c r="L293" s="86" t="s">
        <v>46</v>
      </c>
      <c r="M293" s="86"/>
      <c r="N293" s="86"/>
      <c r="O293" s="87" t="s">
        <v>72</v>
      </c>
      <c r="P293" s="86">
        <v>0</v>
      </c>
      <c r="Q293" s="86" t="s">
        <v>1222</v>
      </c>
      <c r="R293" s="86">
        <v>12</v>
      </c>
      <c r="S293" s="86" t="s">
        <v>52</v>
      </c>
      <c r="T293" s="86"/>
      <c r="U293" s="86"/>
      <c r="V293" s="86"/>
      <c r="W293" s="86"/>
      <c r="X293" s="86"/>
      <c r="Y293" s="86"/>
      <c r="Z293" s="86"/>
      <c r="AA293" s="86"/>
      <c r="AB293" s="86"/>
      <c r="AC293" s="87" t="s">
        <v>72</v>
      </c>
      <c r="AD293" s="88">
        <v>13</v>
      </c>
      <c r="AE293" s="86" t="s">
        <v>1235</v>
      </c>
      <c r="AF293" s="88">
        <v>5</v>
      </c>
      <c r="AG293" s="86" t="s">
        <v>45</v>
      </c>
      <c r="AH293" s="86"/>
      <c r="AI293" s="86"/>
      <c r="AJ293" s="88"/>
      <c r="AK293" s="88"/>
      <c r="AL293" s="86"/>
    </row>
    <row r="294" spans="1:38" ht="15.75">
      <c r="A294" s="87" t="s">
        <v>66</v>
      </c>
      <c r="B294" s="88">
        <v>44</v>
      </c>
      <c r="C294" s="86" t="s">
        <v>1176</v>
      </c>
      <c r="D294" s="88">
        <v>17</v>
      </c>
      <c r="E294" s="86" t="s">
        <v>57</v>
      </c>
      <c r="F294" s="86"/>
      <c r="G294" s="88"/>
      <c r="H294" s="87" t="s">
        <v>72</v>
      </c>
      <c r="I294" s="86">
        <v>2</v>
      </c>
      <c r="J294" s="86" t="s">
        <v>1224</v>
      </c>
      <c r="K294" s="86">
        <v>7</v>
      </c>
      <c r="L294" s="86" t="s">
        <v>47</v>
      </c>
      <c r="M294" s="86"/>
      <c r="N294" s="86"/>
      <c r="O294" s="87" t="s">
        <v>72</v>
      </c>
      <c r="P294" s="86">
        <v>0</v>
      </c>
      <c r="Q294" s="86" t="s">
        <v>1222</v>
      </c>
      <c r="R294" s="86">
        <v>13</v>
      </c>
      <c r="S294" s="86" t="s">
        <v>53</v>
      </c>
      <c r="T294" s="86"/>
      <c r="U294" s="86"/>
      <c r="V294" s="86"/>
      <c r="W294" s="86"/>
      <c r="X294" s="86"/>
      <c r="Y294" s="86"/>
      <c r="Z294" s="86"/>
      <c r="AA294" s="86"/>
      <c r="AB294" s="86"/>
      <c r="AC294" s="87" t="s">
        <v>72</v>
      </c>
      <c r="AD294" s="88">
        <v>14</v>
      </c>
      <c r="AE294" s="86" t="s">
        <v>1236</v>
      </c>
      <c r="AF294" s="88">
        <v>6</v>
      </c>
      <c r="AG294" s="86" t="s">
        <v>46</v>
      </c>
      <c r="AH294" s="86"/>
      <c r="AI294" s="86"/>
      <c r="AJ294" s="88"/>
      <c r="AK294" s="88"/>
      <c r="AL294" s="86"/>
    </row>
    <row r="295" spans="1:38" ht="15.75">
      <c r="A295" s="87" t="s">
        <v>66</v>
      </c>
      <c r="B295" s="88">
        <v>45</v>
      </c>
      <c r="C295" s="86" t="s">
        <v>1178</v>
      </c>
      <c r="D295" s="88">
        <v>17</v>
      </c>
      <c r="E295" s="86" t="s">
        <v>57</v>
      </c>
      <c r="F295" s="86"/>
      <c r="G295" s="88"/>
      <c r="H295" s="87" t="s">
        <v>72</v>
      </c>
      <c r="I295" s="86">
        <v>3</v>
      </c>
      <c r="J295" s="86" t="s">
        <v>1225</v>
      </c>
      <c r="K295" s="86">
        <v>8</v>
      </c>
      <c r="L295" s="86" t="s">
        <v>48</v>
      </c>
      <c r="M295" s="86"/>
      <c r="N295" s="86"/>
      <c r="O295" s="87" t="s">
        <v>72</v>
      </c>
      <c r="P295" s="86">
        <v>0</v>
      </c>
      <c r="Q295" s="86" t="s">
        <v>1222</v>
      </c>
      <c r="R295" s="86">
        <v>14</v>
      </c>
      <c r="S295" s="86" t="s">
        <v>54</v>
      </c>
      <c r="T295" s="86"/>
      <c r="U295" s="86"/>
      <c r="V295" s="86"/>
      <c r="W295" s="86"/>
      <c r="X295" s="86"/>
      <c r="Y295" s="86"/>
      <c r="Z295" s="86"/>
      <c r="AA295" s="86"/>
      <c r="AB295" s="86"/>
      <c r="AC295" s="87" t="s">
        <v>72</v>
      </c>
      <c r="AD295" s="88">
        <v>15</v>
      </c>
      <c r="AE295" s="86" t="s">
        <v>1237</v>
      </c>
      <c r="AF295" s="88">
        <v>6</v>
      </c>
      <c r="AG295" s="86" t="s">
        <v>46</v>
      </c>
      <c r="AH295" s="86"/>
      <c r="AI295" s="86"/>
      <c r="AJ295" s="88"/>
      <c r="AK295" s="88"/>
      <c r="AL295" s="86"/>
    </row>
    <row r="296" spans="1:38" ht="15.75">
      <c r="A296" s="87" t="s">
        <v>66</v>
      </c>
      <c r="B296" s="86">
        <v>46</v>
      </c>
      <c r="C296" s="86" t="s">
        <v>1180</v>
      </c>
      <c r="D296" s="86">
        <v>18</v>
      </c>
      <c r="E296" s="86" t="s">
        <v>58</v>
      </c>
      <c r="F296" s="86"/>
      <c r="G296" s="86"/>
      <c r="H296" s="87" t="s">
        <v>72</v>
      </c>
      <c r="I296" s="86">
        <v>4</v>
      </c>
      <c r="J296" s="86" t="s">
        <v>1226</v>
      </c>
      <c r="K296" s="86">
        <v>10</v>
      </c>
      <c r="L296" s="86" t="s">
        <v>50</v>
      </c>
      <c r="M296" s="86"/>
      <c r="N296" s="86"/>
      <c r="O296" s="87" t="s">
        <v>72</v>
      </c>
      <c r="P296" s="86">
        <v>0</v>
      </c>
      <c r="Q296" s="86" t="s">
        <v>1222</v>
      </c>
      <c r="R296" s="86">
        <v>15</v>
      </c>
      <c r="S296" s="86" t="s">
        <v>55</v>
      </c>
      <c r="T296" s="86"/>
      <c r="U296" s="86"/>
      <c r="V296" s="86"/>
      <c r="W296" s="86"/>
      <c r="X296" s="86"/>
      <c r="Y296" s="86"/>
      <c r="Z296" s="86"/>
      <c r="AA296" s="86"/>
      <c r="AB296" s="86"/>
      <c r="AC296" s="87" t="s">
        <v>72</v>
      </c>
      <c r="AD296" s="88">
        <v>16</v>
      </c>
      <c r="AE296" s="86" t="s">
        <v>1238</v>
      </c>
      <c r="AF296" s="88">
        <v>6</v>
      </c>
      <c r="AG296" s="86" t="s">
        <v>46</v>
      </c>
      <c r="AH296" s="86"/>
      <c r="AI296" s="86"/>
      <c r="AJ296" s="88"/>
      <c r="AK296" s="88"/>
      <c r="AL296" s="86"/>
    </row>
    <row r="297" spans="1:38" ht="15.75">
      <c r="A297" s="87" t="s">
        <v>66</v>
      </c>
      <c r="B297" s="86">
        <v>47</v>
      </c>
      <c r="C297" s="86" t="s">
        <v>1182</v>
      </c>
      <c r="D297" s="86">
        <v>19</v>
      </c>
      <c r="E297" s="86" t="s">
        <v>59</v>
      </c>
      <c r="F297" s="86"/>
      <c r="G297" s="86"/>
      <c r="H297" s="87" t="s">
        <v>72</v>
      </c>
      <c r="I297" s="86">
        <v>5</v>
      </c>
      <c r="J297" s="86" t="s">
        <v>1227</v>
      </c>
      <c r="K297" s="86">
        <v>11</v>
      </c>
      <c r="L297" s="86" t="s">
        <v>51</v>
      </c>
      <c r="M297" s="86"/>
      <c r="N297" s="86"/>
      <c r="O297" s="87" t="s">
        <v>72</v>
      </c>
      <c r="P297" s="86">
        <v>0</v>
      </c>
      <c r="Q297" s="86" t="s">
        <v>1222</v>
      </c>
      <c r="R297" s="86">
        <v>16</v>
      </c>
      <c r="S297" s="86" t="s">
        <v>57</v>
      </c>
      <c r="T297" s="86"/>
      <c r="U297" s="86"/>
      <c r="V297" s="86"/>
      <c r="W297" s="86"/>
      <c r="X297" s="86"/>
      <c r="Y297" s="86"/>
      <c r="Z297" s="86"/>
      <c r="AA297" s="86"/>
      <c r="AB297" s="86"/>
      <c r="AC297" s="87" t="s">
        <v>72</v>
      </c>
      <c r="AD297" s="88">
        <v>17</v>
      </c>
      <c r="AE297" s="86" t="s">
        <v>1239</v>
      </c>
      <c r="AF297" s="88">
        <v>7</v>
      </c>
      <c r="AG297" s="86" t="s">
        <v>47</v>
      </c>
      <c r="AH297" s="86"/>
      <c r="AI297" s="86"/>
      <c r="AJ297" s="88"/>
      <c r="AK297" s="88"/>
      <c r="AL297" s="86"/>
    </row>
    <row r="298" spans="1:38" ht="15.75">
      <c r="A298" s="87" t="s">
        <v>66</v>
      </c>
      <c r="B298" s="88">
        <v>48</v>
      </c>
      <c r="C298" s="86" t="s">
        <v>1184</v>
      </c>
      <c r="D298" s="88">
        <v>19</v>
      </c>
      <c r="E298" s="86" t="s">
        <v>59</v>
      </c>
      <c r="F298" s="86"/>
      <c r="G298" s="88"/>
      <c r="H298" s="87" t="s">
        <v>72</v>
      </c>
      <c r="I298" s="86">
        <v>6</v>
      </c>
      <c r="J298" s="86" t="s">
        <v>1228</v>
      </c>
      <c r="K298" s="86">
        <v>13</v>
      </c>
      <c r="L298" s="86" t="s">
        <v>53</v>
      </c>
      <c r="M298" s="86"/>
      <c r="N298" s="86"/>
      <c r="O298" s="87" t="s">
        <v>72</v>
      </c>
      <c r="P298" s="86">
        <v>0</v>
      </c>
      <c r="Q298" s="86" t="s">
        <v>1222</v>
      </c>
      <c r="R298" s="86">
        <v>17</v>
      </c>
      <c r="S298" s="86" t="s">
        <v>57</v>
      </c>
      <c r="T298" s="86"/>
      <c r="U298" s="86"/>
      <c r="V298" s="86"/>
      <c r="W298" s="86"/>
      <c r="X298" s="86"/>
      <c r="Y298" s="86"/>
      <c r="Z298" s="86"/>
      <c r="AA298" s="86"/>
      <c r="AB298" s="86"/>
      <c r="AC298" s="87" t="s">
        <v>72</v>
      </c>
      <c r="AD298" s="88">
        <v>18</v>
      </c>
      <c r="AE298" s="86" t="s">
        <v>1240</v>
      </c>
      <c r="AF298" s="88">
        <v>7</v>
      </c>
      <c r="AG298" s="86" t="s">
        <v>47</v>
      </c>
      <c r="AH298" s="86"/>
      <c r="AI298" s="86"/>
      <c r="AJ298" s="88"/>
      <c r="AK298" s="88"/>
      <c r="AL298" s="86"/>
    </row>
    <row r="299" spans="1:38" ht="15.75">
      <c r="A299" s="93" t="s">
        <v>67</v>
      </c>
      <c r="B299" s="88">
        <v>0</v>
      </c>
      <c r="C299" s="86" t="s">
        <v>1015</v>
      </c>
      <c r="D299" s="88">
        <v>1</v>
      </c>
      <c r="E299" s="89" t="s">
        <v>41</v>
      </c>
      <c r="F299" s="86"/>
      <c r="G299" s="88"/>
      <c r="H299" s="97" t="s">
        <v>72</v>
      </c>
      <c r="I299" s="86">
        <v>7</v>
      </c>
      <c r="J299" s="86" t="s">
        <v>1229</v>
      </c>
      <c r="K299" s="86">
        <v>14</v>
      </c>
      <c r="L299" s="86" t="s">
        <v>54</v>
      </c>
      <c r="M299" s="86"/>
      <c r="N299" s="86"/>
      <c r="O299" s="97" t="s">
        <v>72</v>
      </c>
      <c r="P299" s="86">
        <v>0</v>
      </c>
      <c r="Q299" s="86" t="s">
        <v>1222</v>
      </c>
      <c r="R299" s="86">
        <v>17</v>
      </c>
      <c r="S299" s="86" t="s">
        <v>59</v>
      </c>
      <c r="T299" s="86"/>
      <c r="U299" s="86"/>
      <c r="V299" s="86"/>
      <c r="W299" s="86"/>
      <c r="X299" s="86"/>
      <c r="Y299" s="86"/>
      <c r="Z299" s="86"/>
      <c r="AA299" s="86"/>
      <c r="AB299" s="86"/>
      <c r="AC299" s="87" t="s">
        <v>72</v>
      </c>
      <c r="AD299" s="88">
        <v>19</v>
      </c>
      <c r="AE299" s="86" t="s">
        <v>1241</v>
      </c>
      <c r="AF299" s="88">
        <v>8</v>
      </c>
      <c r="AG299" s="86" t="s">
        <v>48</v>
      </c>
      <c r="AH299" s="86"/>
      <c r="AI299" s="86"/>
      <c r="AJ299" s="88"/>
      <c r="AK299" s="88"/>
      <c r="AL299" s="86"/>
    </row>
    <row r="300" spans="1:38" ht="15.75">
      <c r="A300" s="87" t="s">
        <v>67</v>
      </c>
      <c r="B300" s="88">
        <v>1</v>
      </c>
      <c r="C300" s="86" t="s">
        <v>1017</v>
      </c>
      <c r="D300" s="88">
        <v>1</v>
      </c>
      <c r="E300" s="89" t="s">
        <v>41</v>
      </c>
      <c r="F300" s="86"/>
      <c r="G300" s="88"/>
      <c r="H300" s="87" t="s">
        <v>72</v>
      </c>
      <c r="I300" s="86">
        <v>8</v>
      </c>
      <c r="J300" s="86" t="s">
        <v>1230</v>
      </c>
      <c r="K300" s="86">
        <v>17</v>
      </c>
      <c r="L300" s="86" t="s">
        <v>57</v>
      </c>
      <c r="M300" s="86"/>
      <c r="N300" s="86"/>
      <c r="O300" s="87" t="s">
        <v>72</v>
      </c>
      <c r="P300" s="86">
        <v>0</v>
      </c>
      <c r="Q300" s="86" t="s">
        <v>1222</v>
      </c>
      <c r="R300" s="86">
        <v>19</v>
      </c>
      <c r="S300" s="86" t="s">
        <v>59</v>
      </c>
      <c r="T300" s="86"/>
      <c r="U300" s="86"/>
      <c r="V300" s="86"/>
      <c r="W300" s="86"/>
      <c r="X300" s="86"/>
      <c r="Y300" s="86"/>
      <c r="Z300" s="86"/>
      <c r="AA300" s="86"/>
      <c r="AB300" s="86"/>
      <c r="AC300" s="87" t="s">
        <v>72</v>
      </c>
      <c r="AD300" s="88">
        <v>20</v>
      </c>
      <c r="AE300" s="86" t="s">
        <v>1242</v>
      </c>
      <c r="AF300" s="88">
        <v>9</v>
      </c>
      <c r="AG300" s="86" t="s">
        <v>49</v>
      </c>
      <c r="AH300" s="86"/>
      <c r="AI300" s="86"/>
      <c r="AJ300" s="88"/>
      <c r="AK300" s="88"/>
      <c r="AL300" s="86"/>
    </row>
    <row r="301" spans="1:38" ht="15.75">
      <c r="A301" s="87" t="s">
        <v>67</v>
      </c>
      <c r="B301" s="88">
        <v>2</v>
      </c>
      <c r="C301" s="86" t="s">
        <v>1019</v>
      </c>
      <c r="D301" s="88">
        <v>1</v>
      </c>
      <c r="E301" s="89" t="s">
        <v>41</v>
      </c>
      <c r="F301" s="86"/>
      <c r="G301" s="88"/>
      <c r="H301" s="87" t="s">
        <v>72</v>
      </c>
      <c r="I301" s="86">
        <v>9</v>
      </c>
      <c r="J301" s="86" t="s">
        <v>1231</v>
      </c>
      <c r="K301" s="86">
        <v>18</v>
      </c>
      <c r="L301" s="86" t="s">
        <v>58</v>
      </c>
      <c r="M301" s="86"/>
      <c r="N301" s="86"/>
      <c r="O301" s="87" t="s">
        <v>72</v>
      </c>
      <c r="P301" s="86">
        <v>0</v>
      </c>
      <c r="Q301" s="86" t="s">
        <v>1222</v>
      </c>
      <c r="R301" s="86">
        <v>19</v>
      </c>
      <c r="S301" s="86" t="s">
        <v>59</v>
      </c>
      <c r="T301" s="86"/>
      <c r="U301" s="86"/>
      <c r="V301" s="86"/>
      <c r="W301" s="86"/>
      <c r="X301" s="86"/>
      <c r="Y301" s="86"/>
      <c r="Z301" s="86"/>
      <c r="AA301" s="86"/>
      <c r="AB301" s="86"/>
      <c r="AC301" s="87" t="s">
        <v>72</v>
      </c>
      <c r="AD301" s="88">
        <v>21</v>
      </c>
      <c r="AE301" s="86" t="s">
        <v>1243</v>
      </c>
      <c r="AF301" s="88">
        <v>10</v>
      </c>
      <c r="AG301" s="86" t="s">
        <v>50</v>
      </c>
      <c r="AH301" s="86"/>
      <c r="AI301" s="86"/>
      <c r="AJ301" s="88"/>
      <c r="AK301" s="88"/>
      <c r="AL301" s="86"/>
    </row>
    <row r="302" spans="1:38" ht="15.75">
      <c r="A302" s="87" t="s">
        <v>67</v>
      </c>
      <c r="B302" s="88">
        <v>3</v>
      </c>
      <c r="C302" s="86" t="s">
        <v>1021</v>
      </c>
      <c r="D302" s="88">
        <v>1</v>
      </c>
      <c r="E302" s="89" t="s">
        <v>41</v>
      </c>
      <c r="F302" s="86"/>
      <c r="G302" s="88"/>
      <c r="H302" s="87" t="s">
        <v>72</v>
      </c>
      <c r="I302" s="86">
        <v>10</v>
      </c>
      <c r="J302" s="86" t="s">
        <v>1232</v>
      </c>
      <c r="K302" s="86">
        <v>18</v>
      </c>
      <c r="L302" s="86" t="s">
        <v>58</v>
      </c>
      <c r="M302" s="86"/>
      <c r="N302" s="86"/>
      <c r="O302" s="87" t="s">
        <v>72</v>
      </c>
      <c r="P302" s="86">
        <v>0</v>
      </c>
      <c r="Q302" s="86" t="s">
        <v>1222</v>
      </c>
      <c r="R302" s="86">
        <v>19</v>
      </c>
      <c r="S302" s="86" t="s">
        <v>59</v>
      </c>
      <c r="T302" s="86"/>
      <c r="U302" s="86"/>
      <c r="V302" s="86"/>
      <c r="W302" s="86"/>
      <c r="X302" s="86"/>
      <c r="Y302" s="86"/>
      <c r="Z302" s="86"/>
      <c r="AA302" s="86"/>
      <c r="AB302" s="86"/>
      <c r="AC302" s="87" t="s">
        <v>72</v>
      </c>
      <c r="AD302" s="88">
        <v>22</v>
      </c>
      <c r="AE302" s="86" t="s">
        <v>1244</v>
      </c>
      <c r="AF302" s="88">
        <v>11</v>
      </c>
      <c r="AG302" s="86" t="s">
        <v>51</v>
      </c>
      <c r="AH302" s="86"/>
      <c r="AI302" s="86"/>
      <c r="AJ302" s="88"/>
      <c r="AK302" s="88"/>
      <c r="AL302" s="86"/>
    </row>
    <row r="303" spans="1:38" ht="15.75">
      <c r="A303" s="87" t="s">
        <v>67</v>
      </c>
      <c r="B303" s="88">
        <v>4</v>
      </c>
      <c r="C303" s="86" t="s">
        <v>1023</v>
      </c>
      <c r="D303" s="88">
        <v>1</v>
      </c>
      <c r="E303" s="89" t="s">
        <v>41</v>
      </c>
      <c r="F303" s="86"/>
      <c r="G303" s="88"/>
      <c r="H303" s="87" t="s">
        <v>72</v>
      </c>
      <c r="I303" s="86">
        <v>11</v>
      </c>
      <c r="J303" s="86" t="s">
        <v>1233</v>
      </c>
      <c r="K303" s="86">
        <v>19</v>
      </c>
      <c r="L303" s="86" t="s">
        <v>58</v>
      </c>
      <c r="M303" s="86"/>
      <c r="N303" s="86"/>
      <c r="O303" s="87" t="s">
        <v>72</v>
      </c>
      <c r="P303" s="86">
        <v>0</v>
      </c>
      <c r="Q303" s="86" t="s">
        <v>1222</v>
      </c>
      <c r="R303" s="86">
        <v>19</v>
      </c>
      <c r="S303" s="86" t="s">
        <v>59</v>
      </c>
      <c r="T303" s="86"/>
      <c r="U303" s="86"/>
      <c r="V303" s="86"/>
      <c r="W303" s="86"/>
      <c r="X303" s="86"/>
      <c r="Y303" s="86"/>
      <c r="Z303" s="86"/>
      <c r="AA303" s="86"/>
      <c r="AB303" s="86"/>
      <c r="AC303" s="87" t="s">
        <v>72</v>
      </c>
      <c r="AD303" s="88">
        <v>23</v>
      </c>
      <c r="AE303" s="86" t="s">
        <v>1245</v>
      </c>
      <c r="AF303" s="88">
        <v>12</v>
      </c>
      <c r="AG303" s="89" t="s">
        <v>52</v>
      </c>
      <c r="AH303" s="86"/>
      <c r="AI303" s="86"/>
      <c r="AJ303" s="88"/>
      <c r="AK303" s="88"/>
      <c r="AL303" s="86"/>
    </row>
    <row r="304" spans="1:38" ht="15.75">
      <c r="A304" s="87" t="s">
        <v>67</v>
      </c>
      <c r="B304" s="88">
        <v>5</v>
      </c>
      <c r="C304" s="86" t="s">
        <v>1025</v>
      </c>
      <c r="D304" s="88">
        <v>1</v>
      </c>
      <c r="E304" s="89" t="s">
        <v>41</v>
      </c>
      <c r="F304" s="86"/>
      <c r="G304" s="88"/>
      <c r="H304" s="87" t="s">
        <v>72</v>
      </c>
      <c r="I304" s="88">
        <v>12</v>
      </c>
      <c r="J304" s="86" t="s">
        <v>1234</v>
      </c>
      <c r="K304" s="88">
        <v>19</v>
      </c>
      <c r="L304" s="86" t="s">
        <v>58</v>
      </c>
      <c r="M304" s="86"/>
      <c r="N304" s="88"/>
      <c r="O304" s="87" t="s">
        <v>72</v>
      </c>
      <c r="P304" s="86">
        <v>0</v>
      </c>
      <c r="Q304" s="86" t="s">
        <v>1222</v>
      </c>
      <c r="R304" s="86">
        <v>19</v>
      </c>
      <c r="S304" s="86" t="s">
        <v>59</v>
      </c>
      <c r="T304" s="86"/>
      <c r="U304" s="86"/>
      <c r="V304" s="86"/>
      <c r="W304" s="86"/>
      <c r="X304" s="86"/>
      <c r="Y304" s="86"/>
      <c r="Z304" s="86"/>
      <c r="AA304" s="86"/>
      <c r="AB304" s="86"/>
      <c r="AC304" s="87" t="s">
        <v>72</v>
      </c>
      <c r="AD304" s="88">
        <v>24</v>
      </c>
      <c r="AE304" s="86" t="s">
        <v>1246</v>
      </c>
      <c r="AF304" s="88">
        <v>15</v>
      </c>
      <c r="AG304" s="86" t="s">
        <v>55</v>
      </c>
      <c r="AH304" s="86"/>
      <c r="AI304" s="86"/>
      <c r="AJ304" s="88"/>
      <c r="AK304" s="88"/>
      <c r="AL304" s="89"/>
    </row>
    <row r="305" spans="1:37" ht="15.75">
      <c r="A305" s="87" t="s">
        <v>67</v>
      </c>
      <c r="B305" s="88">
        <v>6</v>
      </c>
      <c r="C305" s="86" t="s">
        <v>1027</v>
      </c>
      <c r="D305" s="88">
        <v>1</v>
      </c>
      <c r="E305" s="89" t="s">
        <v>41</v>
      </c>
      <c r="F305" s="86"/>
      <c r="G305" s="88"/>
      <c r="H305" s="93" t="s">
        <v>1433</v>
      </c>
      <c r="I305" s="86">
        <v>0</v>
      </c>
      <c r="J305" s="86" t="s">
        <v>1434</v>
      </c>
      <c r="K305" s="86">
        <v>1</v>
      </c>
      <c r="L305" s="89" t="s">
        <v>41</v>
      </c>
      <c r="M305" s="86"/>
      <c r="N305" s="86"/>
      <c r="O305" s="93" t="s">
        <v>1433</v>
      </c>
      <c r="P305" s="86">
        <v>12</v>
      </c>
      <c r="Q305" s="86" t="s">
        <v>1446</v>
      </c>
      <c r="R305" s="86">
        <v>1</v>
      </c>
      <c r="S305" s="89" t="s">
        <v>41</v>
      </c>
      <c r="T305" s="86"/>
      <c r="U305" s="86"/>
      <c r="V305" s="86"/>
      <c r="W305" s="86"/>
      <c r="X305" s="89"/>
      <c r="Y305" s="86"/>
      <c r="Z305" s="86"/>
      <c r="AA305" s="86"/>
      <c r="AB305" s="86"/>
      <c r="AC305" s="93" t="s">
        <v>1433</v>
      </c>
      <c r="AD305" s="88">
        <v>0</v>
      </c>
      <c r="AE305" s="86" t="s">
        <v>1434</v>
      </c>
      <c r="AF305" s="88">
        <v>1</v>
      </c>
      <c r="AG305" s="89" t="s">
        <v>41</v>
      </c>
      <c r="AH305" s="86"/>
      <c r="AI305" s="88"/>
      <c r="AJ305" s="88"/>
      <c r="AK305" s="89"/>
    </row>
    <row r="306" spans="1:37" ht="15.75">
      <c r="A306" s="87" t="s">
        <v>67</v>
      </c>
      <c r="B306" s="88">
        <v>7</v>
      </c>
      <c r="C306" s="86" t="s">
        <v>1029</v>
      </c>
      <c r="D306" s="88">
        <v>1</v>
      </c>
      <c r="E306" s="89" t="s">
        <v>41</v>
      </c>
      <c r="F306" s="86"/>
      <c r="G306" s="88"/>
      <c r="H306" s="87" t="s">
        <v>1433</v>
      </c>
      <c r="I306" s="86">
        <v>0</v>
      </c>
      <c r="J306" s="86" t="s">
        <v>1434</v>
      </c>
      <c r="K306" s="86">
        <v>1</v>
      </c>
      <c r="L306" s="89" t="s">
        <v>41</v>
      </c>
      <c r="M306" s="86"/>
      <c r="N306" s="86"/>
      <c r="O306" s="87" t="s">
        <v>1433</v>
      </c>
      <c r="P306" s="86">
        <v>11</v>
      </c>
      <c r="Q306" s="86" t="s">
        <v>1445</v>
      </c>
      <c r="R306" s="86">
        <v>1</v>
      </c>
      <c r="S306" s="89" t="s">
        <v>41</v>
      </c>
      <c r="T306" s="86"/>
      <c r="U306" s="86"/>
      <c r="V306" s="86"/>
      <c r="W306" s="86"/>
      <c r="X306" s="89"/>
      <c r="Y306" s="86"/>
      <c r="Z306" s="86"/>
      <c r="AA306" s="86"/>
      <c r="AB306" s="86"/>
      <c r="AC306" s="87" t="s">
        <v>1433</v>
      </c>
      <c r="AD306" s="88">
        <v>1</v>
      </c>
      <c r="AE306" s="86" t="s">
        <v>1435</v>
      </c>
      <c r="AF306" s="88">
        <v>1</v>
      </c>
      <c r="AG306" s="89" t="s">
        <v>41</v>
      </c>
      <c r="AH306" s="86"/>
      <c r="AI306" s="88"/>
      <c r="AJ306" s="88"/>
      <c r="AK306" s="89"/>
    </row>
    <row r="307" spans="1:37" ht="15.75">
      <c r="A307" s="87" t="s">
        <v>67</v>
      </c>
      <c r="B307" s="88">
        <v>8</v>
      </c>
      <c r="C307" s="86" t="s">
        <v>1031</v>
      </c>
      <c r="D307" s="88">
        <v>1</v>
      </c>
      <c r="E307" s="89" t="s">
        <v>41</v>
      </c>
      <c r="F307" s="86"/>
      <c r="G307" s="88"/>
      <c r="H307" s="87" t="s">
        <v>1433</v>
      </c>
      <c r="I307" s="86">
        <v>0</v>
      </c>
      <c r="J307" s="86" t="s">
        <v>1434</v>
      </c>
      <c r="K307" s="86">
        <v>1</v>
      </c>
      <c r="L307" s="89" t="s">
        <v>41</v>
      </c>
      <c r="M307" s="86"/>
      <c r="N307" s="86"/>
      <c r="O307" s="87" t="s">
        <v>1433</v>
      </c>
      <c r="P307" s="86">
        <v>10</v>
      </c>
      <c r="Q307" s="86" t="s">
        <v>1444</v>
      </c>
      <c r="R307" s="86">
        <v>1</v>
      </c>
      <c r="S307" s="89" t="s">
        <v>41</v>
      </c>
      <c r="T307" s="86"/>
      <c r="U307" s="86"/>
      <c r="V307" s="86"/>
      <c r="W307" s="86"/>
      <c r="X307" s="89"/>
      <c r="Y307" s="86"/>
      <c r="Z307" s="86"/>
      <c r="AA307" s="86"/>
      <c r="AB307" s="86"/>
      <c r="AC307" s="87" t="s">
        <v>1433</v>
      </c>
      <c r="AD307" s="88">
        <v>2</v>
      </c>
      <c r="AE307" s="86" t="s">
        <v>1436</v>
      </c>
      <c r="AF307" s="88">
        <v>1</v>
      </c>
      <c r="AG307" s="89" t="s">
        <v>41</v>
      </c>
      <c r="AH307" s="86"/>
      <c r="AI307" s="88"/>
      <c r="AJ307" s="88"/>
      <c r="AK307" s="89"/>
    </row>
    <row r="308" spans="1:37" ht="15.75">
      <c r="A308" s="87" t="s">
        <v>67</v>
      </c>
      <c r="B308" s="88">
        <v>9</v>
      </c>
      <c r="C308" s="86" t="s">
        <v>1033</v>
      </c>
      <c r="D308" s="88">
        <v>1</v>
      </c>
      <c r="E308" s="89" t="s">
        <v>41</v>
      </c>
      <c r="F308" s="86"/>
      <c r="G308" s="88"/>
      <c r="H308" s="87" t="s">
        <v>1433</v>
      </c>
      <c r="I308" s="86">
        <v>0</v>
      </c>
      <c r="J308" s="86" t="s">
        <v>1434</v>
      </c>
      <c r="K308" s="86">
        <v>1</v>
      </c>
      <c r="L308" s="89" t="s">
        <v>41</v>
      </c>
      <c r="M308" s="86"/>
      <c r="N308" s="86"/>
      <c r="O308" s="87" t="s">
        <v>1433</v>
      </c>
      <c r="P308" s="86">
        <v>9</v>
      </c>
      <c r="Q308" s="86" t="s">
        <v>1443</v>
      </c>
      <c r="R308" s="86">
        <v>1</v>
      </c>
      <c r="S308" s="89" t="s">
        <v>41</v>
      </c>
      <c r="T308" s="86"/>
      <c r="U308" s="86"/>
      <c r="V308" s="86"/>
      <c r="W308" s="86"/>
      <c r="X308" s="89"/>
      <c r="Y308" s="86"/>
      <c r="Z308" s="86"/>
      <c r="AA308" s="86"/>
      <c r="AB308" s="86"/>
      <c r="AC308" s="87" t="s">
        <v>1433</v>
      </c>
      <c r="AD308" s="88">
        <v>3</v>
      </c>
      <c r="AE308" s="86" t="s">
        <v>1437</v>
      </c>
      <c r="AF308" s="88">
        <v>2</v>
      </c>
      <c r="AG308" s="86" t="s">
        <v>42</v>
      </c>
      <c r="AH308" s="86"/>
      <c r="AI308" s="88"/>
      <c r="AJ308" s="88"/>
      <c r="AK308" s="86"/>
    </row>
    <row r="309" spans="1:37" ht="15.75">
      <c r="A309" s="87" t="s">
        <v>67</v>
      </c>
      <c r="B309" s="88">
        <v>10</v>
      </c>
      <c r="C309" s="86" t="s">
        <v>1035</v>
      </c>
      <c r="D309" s="88">
        <v>1</v>
      </c>
      <c r="E309" s="89" t="s">
        <v>41</v>
      </c>
      <c r="F309" s="86"/>
      <c r="G309" s="88"/>
      <c r="H309" s="87" t="s">
        <v>1433</v>
      </c>
      <c r="I309" s="86">
        <v>0</v>
      </c>
      <c r="J309" s="86" t="s">
        <v>1434</v>
      </c>
      <c r="K309" s="86">
        <v>1</v>
      </c>
      <c r="L309" s="89" t="s">
        <v>41</v>
      </c>
      <c r="M309" s="86"/>
      <c r="N309" s="86"/>
      <c r="O309" s="87" t="s">
        <v>1433</v>
      </c>
      <c r="P309" s="86">
        <v>8</v>
      </c>
      <c r="Q309" s="86" t="s">
        <v>1442</v>
      </c>
      <c r="R309" s="86">
        <v>1</v>
      </c>
      <c r="S309" s="89" t="s">
        <v>41</v>
      </c>
      <c r="T309" s="86"/>
      <c r="U309" s="86"/>
      <c r="V309" s="86"/>
      <c r="W309" s="86"/>
      <c r="X309" s="89"/>
      <c r="Y309" s="86"/>
      <c r="Z309" s="86"/>
      <c r="AA309" s="86"/>
      <c r="AB309" s="86"/>
      <c r="AC309" s="87" t="s">
        <v>1433</v>
      </c>
      <c r="AD309" s="88">
        <v>4</v>
      </c>
      <c r="AE309" s="86" t="s">
        <v>1438</v>
      </c>
      <c r="AF309" s="88">
        <v>2</v>
      </c>
      <c r="AG309" s="86" t="s">
        <v>42</v>
      </c>
      <c r="AH309" s="86"/>
      <c r="AI309" s="88"/>
      <c r="AJ309" s="88"/>
      <c r="AK309" s="86"/>
    </row>
    <row r="310" spans="1:37" ht="15.75">
      <c r="A310" s="87" t="s">
        <v>67</v>
      </c>
      <c r="B310" s="88">
        <v>11</v>
      </c>
      <c r="C310" s="86" t="s">
        <v>1037</v>
      </c>
      <c r="D310" s="88">
        <v>1</v>
      </c>
      <c r="E310" s="89" t="s">
        <v>41</v>
      </c>
      <c r="F310" s="86"/>
      <c r="G310" s="88"/>
      <c r="H310" s="87" t="s">
        <v>1433</v>
      </c>
      <c r="I310" s="86">
        <v>0</v>
      </c>
      <c r="J310" s="86" t="s">
        <v>1434</v>
      </c>
      <c r="K310" s="86">
        <v>1</v>
      </c>
      <c r="L310" s="89" t="s">
        <v>41</v>
      </c>
      <c r="M310" s="86"/>
      <c r="N310" s="86"/>
      <c r="O310" s="87" t="s">
        <v>1433</v>
      </c>
      <c r="P310" s="86">
        <v>7</v>
      </c>
      <c r="Q310" s="86" t="s">
        <v>1441</v>
      </c>
      <c r="R310" s="86">
        <v>1</v>
      </c>
      <c r="S310" s="89" t="s">
        <v>41</v>
      </c>
      <c r="T310" s="86"/>
      <c r="U310" s="86"/>
      <c r="V310" s="86"/>
      <c r="W310" s="86"/>
      <c r="X310" s="89"/>
      <c r="Y310" s="86"/>
      <c r="Z310" s="86"/>
      <c r="AA310" s="86"/>
      <c r="AB310" s="86"/>
      <c r="AC310" s="87" t="s">
        <v>1433</v>
      </c>
      <c r="AD310" s="88">
        <v>5</v>
      </c>
      <c r="AE310" s="86" t="s">
        <v>1439</v>
      </c>
      <c r="AF310" s="88">
        <v>2</v>
      </c>
      <c r="AG310" s="86" t="s">
        <v>42</v>
      </c>
      <c r="AH310" s="86"/>
      <c r="AI310" s="88"/>
      <c r="AJ310" s="88"/>
      <c r="AK310" s="86"/>
    </row>
    <row r="311" spans="1:37" ht="15.75">
      <c r="A311" s="87" t="s">
        <v>67</v>
      </c>
      <c r="B311" s="88">
        <v>12</v>
      </c>
      <c r="C311" s="86" t="s">
        <v>1039</v>
      </c>
      <c r="D311" s="88">
        <v>1</v>
      </c>
      <c r="E311" s="89" t="s">
        <v>41</v>
      </c>
      <c r="F311" s="86"/>
      <c r="G311" s="88"/>
      <c r="H311" s="87" t="s">
        <v>1433</v>
      </c>
      <c r="I311" s="86">
        <v>0</v>
      </c>
      <c r="J311" s="86" t="s">
        <v>1434</v>
      </c>
      <c r="K311" s="86">
        <v>2</v>
      </c>
      <c r="L311" s="89" t="s">
        <v>42</v>
      </c>
      <c r="M311" s="86"/>
      <c r="N311" s="86"/>
      <c r="O311" s="87" t="s">
        <v>1433</v>
      </c>
      <c r="P311" s="86">
        <v>6</v>
      </c>
      <c r="Q311" s="86" t="s">
        <v>1440</v>
      </c>
      <c r="R311" s="86">
        <v>2</v>
      </c>
      <c r="S311" s="86" t="s">
        <v>42</v>
      </c>
      <c r="T311" s="86"/>
      <c r="U311" s="86"/>
      <c r="V311" s="86"/>
      <c r="W311" s="86"/>
      <c r="X311" s="86"/>
      <c r="Y311" s="86"/>
      <c r="Z311" s="86"/>
      <c r="AA311" s="86"/>
      <c r="AB311" s="86"/>
      <c r="AC311" s="87" t="s">
        <v>1433</v>
      </c>
      <c r="AD311" s="88">
        <v>6</v>
      </c>
      <c r="AE311" s="86" t="s">
        <v>1440</v>
      </c>
      <c r="AF311" s="88">
        <v>2</v>
      </c>
      <c r="AG311" s="86" t="s">
        <v>42</v>
      </c>
      <c r="AH311" s="86"/>
      <c r="AI311" s="88"/>
      <c r="AJ311" s="88"/>
      <c r="AK311" s="86"/>
    </row>
    <row r="312" spans="1:37" ht="15.75">
      <c r="A312" s="87" t="s">
        <v>67</v>
      </c>
      <c r="B312" s="88">
        <v>13</v>
      </c>
      <c r="C312" s="86" t="s">
        <v>1041</v>
      </c>
      <c r="D312" s="88">
        <v>2</v>
      </c>
      <c r="E312" s="86" t="s">
        <v>42</v>
      </c>
      <c r="F312" s="86"/>
      <c r="G312" s="88"/>
      <c r="H312" s="87" t="s">
        <v>1433</v>
      </c>
      <c r="I312" s="86">
        <v>0</v>
      </c>
      <c r="J312" s="86" t="s">
        <v>1434</v>
      </c>
      <c r="K312" s="86">
        <v>3</v>
      </c>
      <c r="L312" s="86" t="s">
        <v>43</v>
      </c>
      <c r="M312" s="86"/>
      <c r="N312" s="86"/>
      <c r="O312" s="87" t="s">
        <v>1433</v>
      </c>
      <c r="P312" s="86">
        <v>5</v>
      </c>
      <c r="Q312" s="86" t="s">
        <v>1439</v>
      </c>
      <c r="R312" s="86">
        <v>3</v>
      </c>
      <c r="S312" s="89" t="s">
        <v>46</v>
      </c>
      <c r="T312" s="86"/>
      <c r="U312" s="86"/>
      <c r="V312" s="86"/>
      <c r="W312" s="86"/>
      <c r="X312" s="89"/>
      <c r="Y312" s="86"/>
      <c r="Z312" s="86"/>
      <c r="AA312" s="86"/>
      <c r="AB312" s="86"/>
      <c r="AC312" s="87" t="s">
        <v>1433</v>
      </c>
      <c r="AD312" s="88">
        <v>7</v>
      </c>
      <c r="AE312" s="86" t="s">
        <v>1441</v>
      </c>
      <c r="AF312" s="88">
        <v>3</v>
      </c>
      <c r="AG312" s="86" t="s">
        <v>43</v>
      </c>
      <c r="AH312" s="86"/>
      <c r="AI312" s="88"/>
      <c r="AJ312" s="88"/>
      <c r="AK312" s="86"/>
    </row>
    <row r="313" spans="1:37" ht="15.75">
      <c r="A313" s="87" t="s">
        <v>67</v>
      </c>
      <c r="B313" s="88">
        <v>14</v>
      </c>
      <c r="C313" s="86" t="s">
        <v>1043</v>
      </c>
      <c r="D313" s="88">
        <v>2</v>
      </c>
      <c r="E313" s="86" t="s">
        <v>42</v>
      </c>
      <c r="F313" s="86"/>
      <c r="G313" s="88"/>
      <c r="H313" s="87" t="s">
        <v>1433</v>
      </c>
      <c r="I313" s="86">
        <v>0</v>
      </c>
      <c r="J313" s="86" t="s">
        <v>1434</v>
      </c>
      <c r="K313" s="86">
        <v>3</v>
      </c>
      <c r="L313" s="86" t="s">
        <v>43</v>
      </c>
      <c r="M313" s="86"/>
      <c r="N313" s="86"/>
      <c r="O313" s="87" t="s">
        <v>1433</v>
      </c>
      <c r="P313" s="86">
        <v>4</v>
      </c>
      <c r="Q313" s="86" t="s">
        <v>1438</v>
      </c>
      <c r="R313" s="86">
        <v>3</v>
      </c>
      <c r="S313" s="89" t="s">
        <v>46</v>
      </c>
      <c r="T313" s="86"/>
      <c r="U313" s="86"/>
      <c r="V313" s="86"/>
      <c r="W313" s="86"/>
      <c r="X313" s="89"/>
      <c r="Y313" s="86"/>
      <c r="Z313" s="86"/>
      <c r="AA313" s="86"/>
      <c r="AB313" s="86"/>
      <c r="AC313" s="87" t="s">
        <v>1433</v>
      </c>
      <c r="AD313" s="88">
        <v>8</v>
      </c>
      <c r="AE313" s="86" t="s">
        <v>1442</v>
      </c>
      <c r="AF313" s="88">
        <v>3</v>
      </c>
      <c r="AG313" s="86" t="s">
        <v>43</v>
      </c>
      <c r="AH313" s="86"/>
      <c r="AI313" s="88"/>
      <c r="AJ313" s="88"/>
      <c r="AK313" s="86"/>
    </row>
    <row r="314" spans="1:37" ht="15.75">
      <c r="A314" s="87" t="s">
        <v>67</v>
      </c>
      <c r="B314" s="88">
        <v>15</v>
      </c>
      <c r="C314" s="86" t="s">
        <v>1045</v>
      </c>
      <c r="D314" s="88">
        <v>2</v>
      </c>
      <c r="E314" s="86" t="s">
        <v>42</v>
      </c>
      <c r="F314" s="86"/>
      <c r="G314" s="88"/>
      <c r="H314" s="87" t="s">
        <v>1433</v>
      </c>
      <c r="I314" s="86">
        <v>0</v>
      </c>
      <c r="J314" s="86" t="s">
        <v>1434</v>
      </c>
      <c r="K314" s="86">
        <v>4</v>
      </c>
      <c r="L314" s="86" t="s">
        <v>44</v>
      </c>
      <c r="M314" s="86"/>
      <c r="N314" s="86"/>
      <c r="O314" s="87" t="s">
        <v>1433</v>
      </c>
      <c r="P314" s="86">
        <v>3</v>
      </c>
      <c r="Q314" s="86" t="s">
        <v>1437</v>
      </c>
      <c r="R314" s="86">
        <v>4</v>
      </c>
      <c r="S314" s="86" t="s">
        <v>44</v>
      </c>
      <c r="T314" s="86"/>
      <c r="U314" s="86"/>
      <c r="V314" s="86"/>
      <c r="W314" s="86"/>
      <c r="X314" s="86"/>
      <c r="Y314" s="86"/>
      <c r="Z314" s="86"/>
      <c r="AA314" s="86"/>
      <c r="AB314" s="86"/>
      <c r="AC314" s="87" t="s">
        <v>1433</v>
      </c>
      <c r="AD314" s="88">
        <v>9</v>
      </c>
      <c r="AE314" s="86" t="s">
        <v>1443</v>
      </c>
      <c r="AF314" s="88">
        <v>3</v>
      </c>
      <c r="AG314" s="86" t="s">
        <v>43</v>
      </c>
      <c r="AH314" s="86"/>
      <c r="AI314" s="88"/>
      <c r="AJ314" s="88"/>
      <c r="AK314" s="86"/>
    </row>
    <row r="315" spans="1:37" ht="15.75">
      <c r="A315" s="87" t="s">
        <v>67</v>
      </c>
      <c r="B315" s="88">
        <v>16</v>
      </c>
      <c r="C315" s="86" t="s">
        <v>1047</v>
      </c>
      <c r="D315" s="88">
        <v>3</v>
      </c>
      <c r="E315" s="86" t="s">
        <v>43</v>
      </c>
      <c r="F315" s="86"/>
      <c r="G315" s="88"/>
      <c r="H315" s="87" t="s">
        <v>1433</v>
      </c>
      <c r="I315" s="86">
        <v>0</v>
      </c>
      <c r="J315" s="86" t="s">
        <v>1434</v>
      </c>
      <c r="K315" s="86">
        <v>4</v>
      </c>
      <c r="L315" s="86" t="s">
        <v>44</v>
      </c>
      <c r="M315" s="86"/>
      <c r="N315" s="86"/>
      <c r="O315" s="87" t="s">
        <v>1433</v>
      </c>
      <c r="P315" s="86">
        <v>2</v>
      </c>
      <c r="Q315" s="86" t="s">
        <v>1436</v>
      </c>
      <c r="R315" s="86">
        <v>6</v>
      </c>
      <c r="S315" s="89" t="s">
        <v>46</v>
      </c>
      <c r="T315" s="86"/>
      <c r="U315" s="86"/>
      <c r="V315" s="86"/>
      <c r="W315" s="86"/>
      <c r="X315" s="89"/>
      <c r="Y315" s="86"/>
      <c r="Z315" s="86"/>
      <c r="AA315" s="86"/>
      <c r="AB315" s="86"/>
      <c r="AC315" s="87" t="s">
        <v>1433</v>
      </c>
      <c r="AD315" s="88">
        <v>10</v>
      </c>
      <c r="AE315" s="86" t="s">
        <v>1444</v>
      </c>
      <c r="AF315" s="88">
        <v>4</v>
      </c>
      <c r="AG315" s="86" t="s">
        <v>44</v>
      </c>
      <c r="AH315" s="86"/>
      <c r="AI315" s="88"/>
      <c r="AJ315" s="88"/>
      <c r="AK315" s="86"/>
    </row>
    <row r="316" spans="1:37" ht="15.75">
      <c r="A316" s="87" t="s">
        <v>67</v>
      </c>
      <c r="B316" s="88">
        <v>17</v>
      </c>
      <c r="C316" s="86" t="s">
        <v>1048</v>
      </c>
      <c r="D316" s="88">
        <v>3</v>
      </c>
      <c r="E316" s="86" t="s">
        <v>43</v>
      </c>
      <c r="F316" s="86"/>
      <c r="G316" s="88"/>
      <c r="H316" s="87" t="s">
        <v>1433</v>
      </c>
      <c r="I316" s="86">
        <v>0</v>
      </c>
      <c r="J316" s="86" t="s">
        <v>1434</v>
      </c>
      <c r="K316" s="86">
        <v>5</v>
      </c>
      <c r="L316" s="86" t="s">
        <v>45</v>
      </c>
      <c r="M316" s="86"/>
      <c r="N316" s="86"/>
      <c r="O316" s="87" t="s">
        <v>1433</v>
      </c>
      <c r="P316" s="86">
        <v>1</v>
      </c>
      <c r="Q316" s="86" t="s">
        <v>1435</v>
      </c>
      <c r="R316" s="86">
        <v>9</v>
      </c>
      <c r="S316" s="86" t="s">
        <v>49</v>
      </c>
      <c r="T316" s="86"/>
      <c r="U316" s="86"/>
      <c r="V316" s="86"/>
      <c r="W316" s="86"/>
      <c r="X316" s="86"/>
      <c r="Y316" s="86"/>
      <c r="Z316" s="86"/>
      <c r="AA316" s="86"/>
      <c r="AB316" s="86"/>
      <c r="AC316" s="87" t="s">
        <v>1433</v>
      </c>
      <c r="AD316" s="88">
        <v>11</v>
      </c>
      <c r="AE316" s="86" t="s">
        <v>1445</v>
      </c>
      <c r="AF316" s="88">
        <v>4</v>
      </c>
      <c r="AG316" s="86" t="s">
        <v>44</v>
      </c>
      <c r="AH316" s="86"/>
      <c r="AI316" s="88"/>
      <c r="AJ316" s="88"/>
      <c r="AK316" s="86"/>
    </row>
    <row r="317" spans="1:37" ht="15.75">
      <c r="A317" s="87" t="s">
        <v>67</v>
      </c>
      <c r="B317" s="88">
        <v>18</v>
      </c>
      <c r="C317" s="86" t="s">
        <v>1049</v>
      </c>
      <c r="D317" s="88">
        <v>3</v>
      </c>
      <c r="E317" s="86" t="s">
        <v>43</v>
      </c>
      <c r="F317" s="86"/>
      <c r="G317" s="88"/>
      <c r="H317" s="87" t="s">
        <v>1433</v>
      </c>
      <c r="I317" s="86">
        <v>0</v>
      </c>
      <c r="J317" s="86" t="s">
        <v>1434</v>
      </c>
      <c r="K317" s="86">
        <v>6</v>
      </c>
      <c r="L317" s="86" t="s">
        <v>46</v>
      </c>
      <c r="M317" s="86"/>
      <c r="N317" s="86"/>
      <c r="O317" s="87" t="s">
        <v>1433</v>
      </c>
      <c r="P317" s="86">
        <v>0</v>
      </c>
      <c r="Q317" s="86" t="s">
        <v>1434</v>
      </c>
      <c r="R317" s="86">
        <v>11</v>
      </c>
      <c r="S317" s="86" t="s">
        <v>51</v>
      </c>
      <c r="T317" s="86"/>
      <c r="U317" s="86"/>
      <c r="V317" s="86"/>
      <c r="W317" s="86"/>
      <c r="X317" s="86"/>
      <c r="Y317" s="86"/>
      <c r="Z317" s="86"/>
      <c r="AA317" s="86"/>
      <c r="AB317" s="86"/>
      <c r="AC317" s="87" t="s">
        <v>1433</v>
      </c>
      <c r="AD317" s="88">
        <v>12</v>
      </c>
      <c r="AE317" s="86" t="s">
        <v>1446</v>
      </c>
      <c r="AF317" s="88">
        <v>5</v>
      </c>
      <c r="AG317" s="86" t="s">
        <v>45</v>
      </c>
      <c r="AH317" s="86"/>
      <c r="AI317" s="88"/>
      <c r="AJ317" s="88"/>
      <c r="AK317" s="86"/>
    </row>
    <row r="318" spans="1:37" ht="15.75">
      <c r="A318" s="87" t="s">
        <v>67</v>
      </c>
      <c r="B318" s="88">
        <v>19</v>
      </c>
      <c r="C318" s="86" t="s">
        <v>1050</v>
      </c>
      <c r="D318" s="88">
        <v>4</v>
      </c>
      <c r="E318" s="86" t="s">
        <v>44</v>
      </c>
      <c r="F318" s="86"/>
      <c r="G318" s="88"/>
      <c r="H318" s="87" t="s">
        <v>1433</v>
      </c>
      <c r="I318" s="86">
        <v>1</v>
      </c>
      <c r="J318" s="86" t="s">
        <v>1435</v>
      </c>
      <c r="K318" s="86">
        <v>6</v>
      </c>
      <c r="L318" s="86" t="s">
        <v>46</v>
      </c>
      <c r="M318" s="86"/>
      <c r="N318" s="86"/>
      <c r="O318" s="87" t="s">
        <v>1433</v>
      </c>
      <c r="P318" s="86">
        <v>0</v>
      </c>
      <c r="Q318" s="86" t="s">
        <v>1434</v>
      </c>
      <c r="R318" s="86">
        <v>12</v>
      </c>
      <c r="S318" s="86" t="s">
        <v>52</v>
      </c>
      <c r="T318" s="86"/>
      <c r="U318" s="86"/>
      <c r="V318" s="86"/>
      <c r="W318" s="86"/>
      <c r="X318" s="86"/>
      <c r="Y318" s="86"/>
      <c r="Z318" s="86"/>
      <c r="AA318" s="86"/>
      <c r="AB318" s="86"/>
      <c r="AC318" s="87" t="s">
        <v>1433</v>
      </c>
      <c r="AD318" s="88">
        <v>13</v>
      </c>
      <c r="AE318" s="86" t="s">
        <v>1447</v>
      </c>
      <c r="AF318" s="88">
        <v>5</v>
      </c>
      <c r="AG318" s="86" t="s">
        <v>45</v>
      </c>
      <c r="AH318" s="86"/>
      <c r="AI318" s="88"/>
      <c r="AJ318" s="88"/>
      <c r="AK318" s="86"/>
    </row>
    <row r="319" spans="1:37" ht="15.75">
      <c r="A319" s="87" t="s">
        <v>67</v>
      </c>
      <c r="B319" s="88">
        <v>20</v>
      </c>
      <c r="C319" s="86" t="s">
        <v>1051</v>
      </c>
      <c r="D319" s="88">
        <v>4</v>
      </c>
      <c r="E319" s="86" t="s">
        <v>44</v>
      </c>
      <c r="F319" s="86"/>
      <c r="G319" s="88"/>
      <c r="H319" s="87" t="s">
        <v>1433</v>
      </c>
      <c r="I319" s="86">
        <v>2</v>
      </c>
      <c r="J319" s="86" t="s">
        <v>1436</v>
      </c>
      <c r="K319" s="86">
        <v>8</v>
      </c>
      <c r="L319" s="86" t="s">
        <v>48</v>
      </c>
      <c r="M319" s="86"/>
      <c r="N319" s="86"/>
      <c r="O319" s="87" t="s">
        <v>1433</v>
      </c>
      <c r="P319" s="86">
        <v>0</v>
      </c>
      <c r="Q319" s="86" t="s">
        <v>1434</v>
      </c>
      <c r="R319" s="86">
        <v>14</v>
      </c>
      <c r="S319" s="86" t="s">
        <v>54</v>
      </c>
      <c r="T319" s="86"/>
      <c r="U319" s="86"/>
      <c r="V319" s="86"/>
      <c r="W319" s="86"/>
      <c r="X319" s="86"/>
      <c r="Y319" s="86"/>
      <c r="Z319" s="86"/>
      <c r="AA319" s="86"/>
      <c r="AB319" s="86"/>
      <c r="AC319" s="87" t="s">
        <v>1433</v>
      </c>
      <c r="AD319" s="88">
        <v>14</v>
      </c>
      <c r="AE319" s="86" t="s">
        <v>1448</v>
      </c>
      <c r="AF319" s="88">
        <v>6</v>
      </c>
      <c r="AG319" s="86" t="s">
        <v>46</v>
      </c>
      <c r="AH319" s="86"/>
      <c r="AI319" s="88"/>
      <c r="AJ319" s="88"/>
      <c r="AK319" s="86"/>
    </row>
    <row r="320" spans="1:37" ht="15.75">
      <c r="A320" s="87" t="s">
        <v>67</v>
      </c>
      <c r="B320" s="88">
        <v>21</v>
      </c>
      <c r="C320" s="86" t="s">
        <v>1052</v>
      </c>
      <c r="D320" s="88">
        <v>4</v>
      </c>
      <c r="E320" s="86" t="s">
        <v>44</v>
      </c>
      <c r="F320" s="86"/>
      <c r="G320" s="88"/>
      <c r="H320" s="87" t="s">
        <v>1433</v>
      </c>
      <c r="I320" s="86">
        <v>3</v>
      </c>
      <c r="J320" s="86" t="s">
        <v>1437</v>
      </c>
      <c r="K320" s="86">
        <v>10</v>
      </c>
      <c r="L320" s="86" t="s">
        <v>50</v>
      </c>
      <c r="M320" s="86"/>
      <c r="N320" s="86"/>
      <c r="O320" s="87" t="s">
        <v>1433</v>
      </c>
      <c r="P320" s="86">
        <v>0</v>
      </c>
      <c r="Q320" s="86" t="s">
        <v>1434</v>
      </c>
      <c r="R320" s="86">
        <v>15</v>
      </c>
      <c r="S320" s="86" t="s">
        <v>55</v>
      </c>
      <c r="T320" s="86"/>
      <c r="U320" s="86"/>
      <c r="V320" s="86"/>
      <c r="W320" s="86"/>
      <c r="X320" s="86"/>
      <c r="Y320" s="86"/>
      <c r="Z320" s="86"/>
      <c r="AA320" s="86"/>
      <c r="AB320" s="86"/>
      <c r="AC320" s="87" t="s">
        <v>1433</v>
      </c>
      <c r="AD320" s="88">
        <v>15</v>
      </c>
      <c r="AE320" s="86" t="s">
        <v>1449</v>
      </c>
      <c r="AF320" s="88">
        <v>6</v>
      </c>
      <c r="AG320" s="86" t="s">
        <v>46</v>
      </c>
      <c r="AH320" s="86"/>
      <c r="AI320" s="88"/>
      <c r="AJ320" s="88"/>
      <c r="AK320" s="86"/>
    </row>
    <row r="321" spans="1:36" ht="15.75">
      <c r="A321" s="87" t="s">
        <v>67</v>
      </c>
      <c r="B321" s="88">
        <v>22</v>
      </c>
      <c r="C321" s="86" t="s">
        <v>1053</v>
      </c>
      <c r="D321" s="88">
        <v>5</v>
      </c>
      <c r="E321" s="86" t="s">
        <v>45</v>
      </c>
      <c r="F321" s="86"/>
      <c r="G321" s="88"/>
      <c r="H321" s="87" t="s">
        <v>1433</v>
      </c>
      <c r="I321" s="86">
        <v>4</v>
      </c>
      <c r="J321" s="86" t="s">
        <v>1438</v>
      </c>
      <c r="K321" s="86">
        <v>11</v>
      </c>
      <c r="L321" s="86" t="s">
        <v>51</v>
      </c>
      <c r="M321" s="86"/>
      <c r="N321" s="86"/>
      <c r="O321" s="87" t="s">
        <v>1433</v>
      </c>
      <c r="P321" s="86">
        <v>0</v>
      </c>
      <c r="Q321" s="86" t="s">
        <v>1434</v>
      </c>
      <c r="R321" s="86">
        <v>16</v>
      </c>
      <c r="S321" s="86" t="s">
        <v>57</v>
      </c>
      <c r="T321" s="86"/>
      <c r="U321" s="86"/>
      <c r="V321" s="86"/>
      <c r="W321" s="86"/>
      <c r="X321" s="86"/>
      <c r="Y321" s="86"/>
      <c r="Z321" s="86"/>
      <c r="AA321" s="86"/>
      <c r="AB321" s="86"/>
      <c r="AC321" s="87" t="s">
        <v>1433</v>
      </c>
      <c r="AD321" s="88">
        <v>16</v>
      </c>
      <c r="AE321" s="86" t="s">
        <v>1450</v>
      </c>
      <c r="AF321" s="88">
        <v>7</v>
      </c>
      <c r="AG321" s="86" t="s">
        <v>47</v>
      </c>
      <c r="AH321" s="86"/>
      <c r="AI321" s="88"/>
      <c r="AJ321" s="88"/>
    </row>
    <row r="322" spans="1:36" ht="15.75">
      <c r="A322" s="87" t="s">
        <v>67</v>
      </c>
      <c r="B322" s="88">
        <v>23</v>
      </c>
      <c r="C322" s="86" t="s">
        <v>1054</v>
      </c>
      <c r="D322" s="88">
        <v>5</v>
      </c>
      <c r="E322" s="86" t="s">
        <v>45</v>
      </c>
      <c r="F322" s="86"/>
      <c r="G322" s="88"/>
      <c r="H322" s="87" t="s">
        <v>1433</v>
      </c>
      <c r="I322" s="86">
        <v>5</v>
      </c>
      <c r="J322" s="86" t="s">
        <v>1439</v>
      </c>
      <c r="K322" s="86">
        <v>13</v>
      </c>
      <c r="L322" s="86" t="s">
        <v>53</v>
      </c>
      <c r="M322" s="86"/>
      <c r="N322" s="86"/>
      <c r="O322" s="87" t="s">
        <v>1433</v>
      </c>
      <c r="P322" s="86">
        <v>0</v>
      </c>
      <c r="Q322" s="86" t="s">
        <v>1434</v>
      </c>
      <c r="R322" s="98">
        <v>16</v>
      </c>
      <c r="S322" s="86" t="s">
        <v>57</v>
      </c>
      <c r="T322" s="86"/>
      <c r="U322" s="86"/>
      <c r="V322" s="86"/>
      <c r="W322" s="98"/>
      <c r="X322" s="86"/>
      <c r="Y322" s="86"/>
      <c r="Z322" s="86"/>
      <c r="AA322" s="86"/>
      <c r="AB322" s="86"/>
      <c r="AC322" s="87" t="s">
        <v>1433</v>
      </c>
      <c r="AD322" s="88">
        <v>17</v>
      </c>
      <c r="AE322" s="86" t="s">
        <v>1451</v>
      </c>
      <c r="AF322" s="88">
        <v>7</v>
      </c>
      <c r="AG322" s="86" t="s">
        <v>47</v>
      </c>
      <c r="AH322" s="86"/>
      <c r="AI322" s="88"/>
      <c r="AJ322" s="88"/>
    </row>
    <row r="323" spans="1:36" ht="15.75">
      <c r="A323" s="87" t="s">
        <v>67</v>
      </c>
      <c r="B323" s="88">
        <v>24</v>
      </c>
      <c r="C323" s="86" t="s">
        <v>1055</v>
      </c>
      <c r="D323" s="88">
        <v>6</v>
      </c>
      <c r="E323" s="86" t="s">
        <v>46</v>
      </c>
      <c r="F323" s="86"/>
      <c r="G323" s="88"/>
      <c r="H323" s="87" t="s">
        <v>1433</v>
      </c>
      <c r="I323" s="86">
        <v>6</v>
      </c>
      <c r="J323" s="86" t="s">
        <v>1440</v>
      </c>
      <c r="K323" s="86">
        <v>15</v>
      </c>
      <c r="L323" s="86" t="s">
        <v>54</v>
      </c>
      <c r="M323" s="86"/>
      <c r="N323" s="86"/>
      <c r="O323" s="87" t="s">
        <v>1433</v>
      </c>
      <c r="P323" s="86">
        <v>0</v>
      </c>
      <c r="Q323" s="86" t="s">
        <v>1434</v>
      </c>
      <c r="R323" s="98">
        <v>17</v>
      </c>
      <c r="S323" s="86" t="s">
        <v>59</v>
      </c>
      <c r="T323" s="86"/>
      <c r="U323" s="86"/>
      <c r="V323" s="86"/>
      <c r="W323" s="98"/>
      <c r="X323" s="86"/>
      <c r="Y323" s="86"/>
      <c r="Z323" s="86"/>
      <c r="AA323" s="86"/>
      <c r="AB323" s="86"/>
      <c r="AC323" s="87" t="s">
        <v>1433</v>
      </c>
      <c r="AD323" s="88">
        <v>18</v>
      </c>
      <c r="AE323" s="86" t="s">
        <v>1452</v>
      </c>
      <c r="AF323" s="88">
        <v>7</v>
      </c>
      <c r="AG323" s="86" t="s">
        <v>47</v>
      </c>
      <c r="AH323" s="86"/>
      <c r="AI323" s="88"/>
      <c r="AJ323" s="88"/>
    </row>
    <row r="324" spans="1:36" ht="15.75">
      <c r="A324" s="87" t="s">
        <v>67</v>
      </c>
      <c r="B324" s="88">
        <v>25</v>
      </c>
      <c r="C324" s="86" t="s">
        <v>1056</v>
      </c>
      <c r="D324" s="88">
        <v>6</v>
      </c>
      <c r="E324" s="86" t="s">
        <v>46</v>
      </c>
      <c r="F324" s="86"/>
      <c r="G324" s="88"/>
      <c r="H324" s="87" t="s">
        <v>1433</v>
      </c>
      <c r="I324" s="86">
        <v>7</v>
      </c>
      <c r="J324" s="86" t="s">
        <v>1441</v>
      </c>
      <c r="K324" s="86">
        <v>16</v>
      </c>
      <c r="L324" s="89" t="s">
        <v>56</v>
      </c>
      <c r="M324" s="86"/>
      <c r="N324" s="86"/>
      <c r="O324" s="87" t="s">
        <v>1433</v>
      </c>
      <c r="P324" s="86">
        <v>0</v>
      </c>
      <c r="Q324" s="86" t="s">
        <v>1434</v>
      </c>
      <c r="R324" s="98">
        <v>18</v>
      </c>
      <c r="S324" s="86" t="s">
        <v>59</v>
      </c>
      <c r="T324" s="86"/>
      <c r="U324" s="86"/>
      <c r="V324" s="86"/>
      <c r="W324" s="98"/>
      <c r="X324" s="86"/>
      <c r="Y324" s="86"/>
      <c r="Z324" s="86"/>
      <c r="AA324" s="86"/>
      <c r="AB324" s="86"/>
      <c r="AC324" s="87" t="s">
        <v>1433</v>
      </c>
      <c r="AD324" s="88">
        <v>19</v>
      </c>
      <c r="AE324" s="86" t="s">
        <v>1453</v>
      </c>
      <c r="AF324" s="88">
        <v>8</v>
      </c>
      <c r="AG324" s="86" t="s">
        <v>48</v>
      </c>
      <c r="AH324" s="86"/>
      <c r="AI324" s="88"/>
      <c r="AJ324" s="88"/>
    </row>
    <row r="325" spans="1:36" ht="15.75">
      <c r="A325" s="87" t="s">
        <v>67</v>
      </c>
      <c r="B325" s="88">
        <v>26</v>
      </c>
      <c r="C325" s="86" t="s">
        <v>1057</v>
      </c>
      <c r="D325" s="88">
        <v>7</v>
      </c>
      <c r="E325" s="86" t="s">
        <v>47</v>
      </c>
      <c r="F325" s="86"/>
      <c r="G325" s="88"/>
      <c r="H325" s="87" t="s">
        <v>1433</v>
      </c>
      <c r="I325" s="86">
        <v>8</v>
      </c>
      <c r="J325" s="86" t="s">
        <v>1442</v>
      </c>
      <c r="K325" s="86">
        <v>17</v>
      </c>
      <c r="L325" s="86" t="s">
        <v>57</v>
      </c>
      <c r="M325" s="86"/>
      <c r="N325" s="86"/>
      <c r="O325" s="87" t="s">
        <v>1433</v>
      </c>
      <c r="P325" s="86">
        <v>0</v>
      </c>
      <c r="Q325" s="86" t="s">
        <v>1434</v>
      </c>
      <c r="R325" s="86">
        <v>19</v>
      </c>
      <c r="S325" s="86" t="s">
        <v>59</v>
      </c>
      <c r="T325" s="86"/>
      <c r="U325" s="86"/>
      <c r="V325" s="86"/>
      <c r="W325" s="86"/>
      <c r="X325" s="86"/>
      <c r="Y325" s="86"/>
      <c r="Z325" s="86"/>
      <c r="AA325" s="86"/>
      <c r="AB325" s="86"/>
      <c r="AC325" s="87" t="s">
        <v>1433</v>
      </c>
      <c r="AD325" s="88">
        <v>20</v>
      </c>
      <c r="AE325" s="86" t="s">
        <v>1454</v>
      </c>
      <c r="AF325" s="88">
        <v>10</v>
      </c>
      <c r="AG325" s="86" t="s">
        <v>50</v>
      </c>
      <c r="AH325" s="86"/>
      <c r="AI325" s="88"/>
      <c r="AJ325" s="88"/>
    </row>
    <row r="326" spans="1:36" ht="15.75">
      <c r="A326" s="87" t="s">
        <v>67</v>
      </c>
      <c r="B326" s="88">
        <v>27</v>
      </c>
      <c r="C326" s="86" t="s">
        <v>1058</v>
      </c>
      <c r="D326" s="88">
        <v>7</v>
      </c>
      <c r="E326" s="86" t="s">
        <v>47</v>
      </c>
      <c r="F326" s="86"/>
      <c r="G326" s="88"/>
      <c r="H326" s="87" t="s">
        <v>1433</v>
      </c>
      <c r="I326" s="86">
        <v>9</v>
      </c>
      <c r="J326" s="86" t="s">
        <v>1443</v>
      </c>
      <c r="K326" s="86">
        <v>18</v>
      </c>
      <c r="L326" s="86" t="s">
        <v>58</v>
      </c>
      <c r="M326" s="86"/>
      <c r="N326" s="86"/>
      <c r="O326" s="87" t="s">
        <v>1433</v>
      </c>
      <c r="P326" s="86">
        <v>0</v>
      </c>
      <c r="Q326" s="86" t="s">
        <v>1434</v>
      </c>
      <c r="R326" s="86">
        <v>19</v>
      </c>
      <c r="S326" s="86" t="s">
        <v>59</v>
      </c>
      <c r="T326" s="86"/>
      <c r="U326" s="86"/>
      <c r="V326" s="86"/>
      <c r="W326" s="86"/>
      <c r="X326" s="86"/>
      <c r="Y326" s="86"/>
      <c r="Z326" s="86"/>
      <c r="AA326" s="86"/>
      <c r="AB326" s="86"/>
      <c r="AC326" s="87" t="s">
        <v>1433</v>
      </c>
      <c r="AD326" s="88">
        <v>21</v>
      </c>
      <c r="AE326" s="86" t="s">
        <v>1455</v>
      </c>
      <c r="AF326" s="88">
        <v>11</v>
      </c>
      <c r="AG326" s="86" t="s">
        <v>51</v>
      </c>
      <c r="AH326" s="86"/>
      <c r="AI326" s="88"/>
      <c r="AJ326" s="88"/>
    </row>
    <row r="327" spans="1:36" ht="15.75">
      <c r="A327" s="87" t="s">
        <v>67</v>
      </c>
      <c r="B327" s="88">
        <v>28</v>
      </c>
      <c r="C327" s="86" t="s">
        <v>1059</v>
      </c>
      <c r="D327" s="88">
        <v>8</v>
      </c>
      <c r="E327" s="86" t="s">
        <v>48</v>
      </c>
      <c r="F327" s="86"/>
      <c r="G327" s="88"/>
      <c r="H327" s="87" t="s">
        <v>1433</v>
      </c>
      <c r="I327" s="86">
        <v>10</v>
      </c>
      <c r="J327" s="86" t="s">
        <v>1444</v>
      </c>
      <c r="K327" s="86">
        <v>19</v>
      </c>
      <c r="L327" s="86" t="s">
        <v>58</v>
      </c>
      <c r="M327" s="86"/>
      <c r="N327" s="86"/>
      <c r="O327" s="87" t="s">
        <v>1433</v>
      </c>
      <c r="P327" s="86">
        <v>0</v>
      </c>
      <c r="Q327" s="86" t="s">
        <v>1434</v>
      </c>
      <c r="R327" s="86">
        <v>19</v>
      </c>
      <c r="S327" s="86" t="s">
        <v>59</v>
      </c>
      <c r="T327" s="86"/>
      <c r="U327" s="86"/>
      <c r="V327" s="86"/>
      <c r="W327" s="86"/>
      <c r="X327" s="86"/>
      <c r="Y327" s="86"/>
      <c r="Z327" s="86"/>
      <c r="AA327" s="86"/>
      <c r="AB327" s="86"/>
      <c r="AC327" s="87" t="s">
        <v>1433</v>
      </c>
      <c r="AD327" s="88">
        <v>22</v>
      </c>
      <c r="AE327" s="86" t="s">
        <v>1456</v>
      </c>
      <c r="AF327" s="88">
        <v>13</v>
      </c>
      <c r="AG327" s="86" t="s">
        <v>53</v>
      </c>
      <c r="AH327" s="86"/>
      <c r="AI327" s="88"/>
      <c r="AJ327" s="88"/>
    </row>
    <row r="328" spans="1:36" ht="15.75">
      <c r="A328" s="87" t="s">
        <v>67</v>
      </c>
      <c r="B328" s="88">
        <v>29</v>
      </c>
      <c r="C328" s="86" t="s">
        <v>1060</v>
      </c>
      <c r="D328" s="88">
        <v>8</v>
      </c>
      <c r="E328" s="86" t="s">
        <v>48</v>
      </c>
      <c r="F328" s="86"/>
      <c r="G328" s="88"/>
      <c r="H328" s="87" t="s">
        <v>1433</v>
      </c>
      <c r="I328" s="86">
        <v>11</v>
      </c>
      <c r="J328" s="86" t="s">
        <v>1445</v>
      </c>
      <c r="K328" s="86">
        <v>19</v>
      </c>
      <c r="L328" s="86" t="s">
        <v>58</v>
      </c>
      <c r="M328" s="86"/>
      <c r="N328" s="86"/>
      <c r="O328" s="87" t="s">
        <v>1433</v>
      </c>
      <c r="P328" s="86">
        <v>0</v>
      </c>
      <c r="Q328" s="86" t="s">
        <v>1434</v>
      </c>
      <c r="R328" s="86">
        <v>19</v>
      </c>
      <c r="S328" s="86" t="s">
        <v>59</v>
      </c>
      <c r="T328" s="86"/>
      <c r="U328" s="86"/>
      <c r="V328" s="86"/>
      <c r="W328" s="86"/>
      <c r="X328" s="86"/>
      <c r="Y328" s="86"/>
      <c r="Z328" s="86"/>
      <c r="AA328" s="86"/>
      <c r="AB328" s="86"/>
      <c r="AC328" s="87" t="s">
        <v>1433</v>
      </c>
      <c r="AD328" s="88">
        <v>23</v>
      </c>
      <c r="AE328" s="86" t="s">
        <v>1457</v>
      </c>
      <c r="AF328" s="88">
        <v>13</v>
      </c>
      <c r="AG328" s="86" t="s">
        <v>53</v>
      </c>
      <c r="AH328" s="86"/>
      <c r="AI328" s="88"/>
      <c r="AJ328" s="88"/>
    </row>
    <row r="329" spans="1:36" ht="15.75">
      <c r="A329" s="87" t="s">
        <v>67</v>
      </c>
      <c r="B329" s="88">
        <v>30</v>
      </c>
      <c r="C329" s="86" t="s">
        <v>1061</v>
      </c>
      <c r="D329" s="88">
        <v>9</v>
      </c>
      <c r="E329" s="86" t="s">
        <v>49</v>
      </c>
      <c r="F329" s="86"/>
      <c r="G329" s="88"/>
      <c r="H329" s="87" t="s">
        <v>1433</v>
      </c>
      <c r="I329" s="88">
        <v>12</v>
      </c>
      <c r="J329" s="86" t="s">
        <v>1446</v>
      </c>
      <c r="K329" s="88">
        <v>19</v>
      </c>
      <c r="L329" s="86" t="s">
        <v>58</v>
      </c>
      <c r="M329" s="86"/>
      <c r="N329" s="88"/>
      <c r="O329" s="87" t="s">
        <v>1433</v>
      </c>
      <c r="P329" s="86">
        <v>0</v>
      </c>
      <c r="Q329" s="86" t="s">
        <v>1434</v>
      </c>
      <c r="R329" s="86">
        <v>19</v>
      </c>
      <c r="S329" s="86" t="s">
        <v>59</v>
      </c>
      <c r="T329" s="86"/>
      <c r="U329" s="86"/>
      <c r="V329" s="86"/>
      <c r="W329" s="86"/>
      <c r="X329" s="86"/>
      <c r="Y329" s="86"/>
      <c r="Z329" s="86"/>
      <c r="AA329" s="86"/>
      <c r="AB329" s="86"/>
      <c r="AC329" s="87" t="s">
        <v>1433</v>
      </c>
      <c r="AD329" s="88">
        <v>24</v>
      </c>
      <c r="AE329" s="86" t="s">
        <v>1458</v>
      </c>
      <c r="AF329" s="88">
        <v>15</v>
      </c>
      <c r="AG329" s="86" t="s">
        <v>55</v>
      </c>
      <c r="AH329" s="86"/>
      <c r="AI329" s="88"/>
      <c r="AJ329" s="88"/>
    </row>
    <row r="330" spans="1:36" ht="15.75">
      <c r="A330" s="87" t="s">
        <v>67</v>
      </c>
      <c r="B330" s="88">
        <v>31</v>
      </c>
      <c r="C330" s="86" t="s">
        <v>1459</v>
      </c>
      <c r="D330" s="88">
        <v>9</v>
      </c>
      <c r="E330" s="86" t="s">
        <v>49</v>
      </c>
      <c r="F330" s="86"/>
      <c r="G330" s="88"/>
      <c r="H330" s="87"/>
      <c r="I330" s="88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  <c r="AG330" s="86"/>
      <c r="AH330" s="86"/>
      <c r="AI330" s="86"/>
      <c r="AJ330" s="86"/>
    </row>
    <row r="331" spans="1:36" ht="15.75">
      <c r="A331" s="87" t="s">
        <v>67</v>
      </c>
      <c r="B331" s="88">
        <v>32</v>
      </c>
      <c r="C331" s="86" t="s">
        <v>1460</v>
      </c>
      <c r="D331" s="88">
        <v>10</v>
      </c>
      <c r="E331" s="86" t="s">
        <v>50</v>
      </c>
      <c r="F331" s="86"/>
      <c r="G331" s="88"/>
      <c r="H331" s="87"/>
      <c r="I331" s="88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  <c r="AG331" s="86"/>
      <c r="AH331" s="86"/>
      <c r="AI331" s="86"/>
      <c r="AJ331" s="86"/>
    </row>
    <row r="332" spans="1:36" ht="15.75">
      <c r="A332" s="87" t="s">
        <v>67</v>
      </c>
      <c r="B332" s="88">
        <v>33</v>
      </c>
      <c r="C332" s="86" t="s">
        <v>1461</v>
      </c>
      <c r="D332" s="88">
        <v>11</v>
      </c>
      <c r="E332" s="86" t="s">
        <v>51</v>
      </c>
      <c r="F332" s="86"/>
      <c r="G332" s="88"/>
      <c r="H332" s="87"/>
      <c r="I332" s="88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  <c r="AG332" s="86"/>
      <c r="AH332" s="86"/>
      <c r="AI332" s="86"/>
      <c r="AJ332" s="86"/>
    </row>
    <row r="333" spans="1:36" ht="15.75">
      <c r="A333" s="87" t="s">
        <v>67</v>
      </c>
      <c r="B333" s="88">
        <v>34</v>
      </c>
      <c r="C333" s="86" t="s">
        <v>1462</v>
      </c>
      <c r="D333" s="88">
        <v>11</v>
      </c>
      <c r="E333" s="86" t="s">
        <v>51</v>
      </c>
      <c r="F333" s="86"/>
      <c r="G333" s="88"/>
      <c r="H333" s="87"/>
      <c r="I333" s="88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  <c r="AG333" s="86"/>
      <c r="AH333" s="86"/>
      <c r="AI333" s="86"/>
      <c r="AJ333" s="86"/>
    </row>
    <row r="334" spans="1:36" ht="15.75">
      <c r="A334" s="87" t="s">
        <v>67</v>
      </c>
      <c r="B334" s="88">
        <v>35</v>
      </c>
      <c r="C334" s="86" t="s">
        <v>1463</v>
      </c>
      <c r="D334" s="88">
        <v>12</v>
      </c>
      <c r="E334" s="86" t="s">
        <v>52</v>
      </c>
      <c r="F334" s="86"/>
      <c r="G334" s="88"/>
      <c r="H334" s="87"/>
      <c r="I334" s="88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  <c r="AG334" s="86"/>
      <c r="AH334" s="86"/>
      <c r="AI334" s="86"/>
      <c r="AJ334" s="86"/>
    </row>
    <row r="335" spans="1:36" ht="15.75">
      <c r="A335" s="87" t="s">
        <v>67</v>
      </c>
      <c r="B335" s="88">
        <v>36</v>
      </c>
      <c r="C335" s="86" t="s">
        <v>1464</v>
      </c>
      <c r="D335" s="88">
        <v>12</v>
      </c>
      <c r="E335" s="86" t="s">
        <v>52</v>
      </c>
      <c r="F335" s="86"/>
      <c r="G335" s="88"/>
      <c r="H335" s="87"/>
      <c r="I335" s="88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  <c r="AG335" s="86"/>
      <c r="AH335" s="86"/>
      <c r="AI335" s="86"/>
      <c r="AJ335" s="86"/>
    </row>
    <row r="336" spans="1:36" ht="15.75">
      <c r="A336" s="87" t="s">
        <v>67</v>
      </c>
      <c r="B336" s="88">
        <v>37</v>
      </c>
      <c r="C336" s="86" t="s">
        <v>1465</v>
      </c>
      <c r="D336" s="88">
        <v>13</v>
      </c>
      <c r="E336" s="86" t="s">
        <v>53</v>
      </c>
      <c r="F336" s="86"/>
      <c r="G336" s="88"/>
      <c r="H336" s="87"/>
      <c r="I336" s="88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  <c r="AG336" s="86"/>
      <c r="AH336" s="86"/>
      <c r="AI336" s="86"/>
      <c r="AJ336" s="86"/>
    </row>
    <row r="337" spans="1:9" ht="15.75">
      <c r="A337" s="87" t="s">
        <v>67</v>
      </c>
      <c r="B337" s="88">
        <v>38</v>
      </c>
      <c r="C337" s="86" t="s">
        <v>1466</v>
      </c>
      <c r="D337" s="88">
        <v>13</v>
      </c>
      <c r="E337" s="86" t="s">
        <v>53</v>
      </c>
      <c r="F337" s="86"/>
      <c r="G337" s="88"/>
      <c r="H337" s="87"/>
      <c r="I337" s="88"/>
    </row>
    <row r="338" spans="1:9" ht="15.75">
      <c r="A338" s="87" t="s">
        <v>67</v>
      </c>
      <c r="B338" s="88">
        <v>39</v>
      </c>
      <c r="C338" s="86" t="s">
        <v>1467</v>
      </c>
      <c r="D338" s="88">
        <v>14</v>
      </c>
      <c r="E338" s="86" t="s">
        <v>54</v>
      </c>
      <c r="F338" s="86"/>
      <c r="G338" s="88"/>
      <c r="H338" s="87"/>
      <c r="I338" s="88"/>
    </row>
    <row r="339" spans="1:9" ht="15.75">
      <c r="A339" s="87" t="s">
        <v>67</v>
      </c>
      <c r="B339" s="88">
        <v>40</v>
      </c>
      <c r="C339" s="86" t="s">
        <v>1468</v>
      </c>
      <c r="D339" s="88">
        <v>15</v>
      </c>
      <c r="E339" s="86" t="s">
        <v>55</v>
      </c>
      <c r="F339" s="86"/>
      <c r="G339" s="88"/>
      <c r="H339" s="87"/>
      <c r="I339" s="88"/>
    </row>
    <row r="340" spans="1:9" ht="15.75">
      <c r="A340" s="87" t="s">
        <v>67</v>
      </c>
      <c r="B340" s="88">
        <v>41</v>
      </c>
      <c r="C340" s="86" t="s">
        <v>1469</v>
      </c>
      <c r="D340" s="88">
        <v>16</v>
      </c>
      <c r="E340" s="86" t="s">
        <v>56</v>
      </c>
      <c r="F340" s="86"/>
      <c r="G340" s="88"/>
      <c r="H340" s="87"/>
      <c r="I340" s="88"/>
    </row>
    <row r="341" spans="1:9" ht="15.75">
      <c r="A341" s="87" t="s">
        <v>67</v>
      </c>
      <c r="B341" s="88">
        <v>42</v>
      </c>
      <c r="C341" s="86" t="s">
        <v>1470</v>
      </c>
      <c r="D341" s="88">
        <v>16</v>
      </c>
      <c r="E341" s="86" t="s">
        <v>56</v>
      </c>
      <c r="F341" s="86"/>
      <c r="G341" s="88"/>
      <c r="H341" s="87"/>
      <c r="I341" s="88"/>
    </row>
    <row r="342" spans="1:9" ht="15.75">
      <c r="A342" s="87" t="s">
        <v>67</v>
      </c>
      <c r="B342" s="88">
        <v>43</v>
      </c>
      <c r="C342" s="86" t="s">
        <v>1471</v>
      </c>
      <c r="D342" s="88">
        <v>17</v>
      </c>
      <c r="E342" s="86" t="s">
        <v>57</v>
      </c>
      <c r="F342" s="86"/>
      <c r="G342" s="88"/>
      <c r="H342" s="87"/>
      <c r="I342" s="88"/>
    </row>
    <row r="343" spans="1:9" ht="15.75">
      <c r="A343" s="87" t="s">
        <v>67</v>
      </c>
      <c r="B343" s="88">
        <v>44</v>
      </c>
      <c r="C343" s="86" t="s">
        <v>1472</v>
      </c>
      <c r="D343" s="88">
        <v>18</v>
      </c>
      <c r="E343" s="86" t="s">
        <v>58</v>
      </c>
      <c r="F343" s="86"/>
      <c r="G343" s="88"/>
      <c r="H343" s="87"/>
      <c r="I343" s="88"/>
    </row>
    <row r="344" spans="1:9" ht="15.75">
      <c r="A344" s="87" t="s">
        <v>67</v>
      </c>
      <c r="B344" s="88">
        <v>45</v>
      </c>
      <c r="C344" s="86" t="s">
        <v>1473</v>
      </c>
      <c r="D344" s="88">
        <v>18</v>
      </c>
      <c r="E344" s="86" t="s">
        <v>58</v>
      </c>
      <c r="F344" s="86"/>
      <c r="G344" s="88"/>
      <c r="H344" s="87"/>
      <c r="I344" s="88"/>
    </row>
    <row r="345" spans="1:9" ht="15.75">
      <c r="A345" s="87" t="s">
        <v>67</v>
      </c>
      <c r="B345" s="86">
        <v>46</v>
      </c>
      <c r="C345" s="86" t="s">
        <v>1474</v>
      </c>
      <c r="D345" s="86">
        <v>19</v>
      </c>
      <c r="E345" s="86" t="s">
        <v>59</v>
      </c>
      <c r="F345" s="86"/>
      <c r="G345" s="86"/>
      <c r="H345" s="87"/>
      <c r="I345" s="86"/>
    </row>
    <row r="346" spans="1:9" ht="15.75">
      <c r="A346" s="87" t="s">
        <v>67</v>
      </c>
      <c r="B346" s="86">
        <v>47</v>
      </c>
      <c r="C346" s="86" t="s">
        <v>1475</v>
      </c>
      <c r="D346" s="86">
        <v>19</v>
      </c>
      <c r="E346" s="86" t="s">
        <v>59</v>
      </c>
      <c r="F346" s="86"/>
      <c r="G346" s="86"/>
      <c r="H346" s="87"/>
      <c r="I346" s="86"/>
    </row>
    <row r="347" spans="1:9" ht="15.75">
      <c r="A347" s="87" t="s">
        <v>67</v>
      </c>
      <c r="B347" s="88">
        <v>48</v>
      </c>
      <c r="C347" s="86" t="s">
        <v>1476</v>
      </c>
      <c r="D347" s="88">
        <v>19</v>
      </c>
      <c r="E347" s="86" t="s">
        <v>59</v>
      </c>
      <c r="F347" s="86"/>
      <c r="G347" s="88"/>
      <c r="H347" s="87"/>
      <c r="I347" s="88"/>
    </row>
    <row r="348" spans="1:9" ht="15.75">
      <c r="A348" s="93" t="s">
        <v>68</v>
      </c>
      <c r="B348" s="88">
        <v>0</v>
      </c>
      <c r="C348" s="86" t="s">
        <v>1062</v>
      </c>
      <c r="D348" s="88">
        <v>1</v>
      </c>
      <c r="E348" s="89" t="s">
        <v>41</v>
      </c>
      <c r="F348" s="86"/>
      <c r="G348" s="88"/>
      <c r="H348" s="93"/>
      <c r="I348" s="88"/>
    </row>
    <row r="349" spans="1:9" ht="15.75">
      <c r="A349" s="87" t="s">
        <v>68</v>
      </c>
      <c r="B349" s="88">
        <v>1</v>
      </c>
      <c r="C349" s="86" t="s">
        <v>1063</v>
      </c>
      <c r="D349" s="88">
        <v>1</v>
      </c>
      <c r="E349" s="89" t="s">
        <v>41</v>
      </c>
      <c r="F349" s="86"/>
      <c r="G349" s="88"/>
      <c r="H349" s="87"/>
      <c r="I349" s="88"/>
    </row>
    <row r="350" spans="1:9" ht="15.75">
      <c r="A350" s="87" t="s">
        <v>68</v>
      </c>
      <c r="B350" s="88">
        <v>2</v>
      </c>
      <c r="C350" s="86" t="s">
        <v>1064</v>
      </c>
      <c r="D350" s="88">
        <v>1</v>
      </c>
      <c r="E350" s="89" t="s">
        <v>41</v>
      </c>
      <c r="F350" s="86"/>
      <c r="G350" s="88"/>
      <c r="H350" s="87"/>
      <c r="I350" s="88"/>
    </row>
    <row r="351" spans="1:9" ht="15.75">
      <c r="A351" s="87" t="s">
        <v>68</v>
      </c>
      <c r="B351" s="88">
        <v>3</v>
      </c>
      <c r="C351" s="86" t="s">
        <v>1065</v>
      </c>
      <c r="D351" s="88">
        <v>1</v>
      </c>
      <c r="E351" s="89" t="s">
        <v>41</v>
      </c>
      <c r="F351" s="86"/>
      <c r="G351" s="88"/>
      <c r="H351" s="87"/>
      <c r="I351" s="88"/>
    </row>
    <row r="352" spans="1:9" ht="15.75">
      <c r="A352" s="87" t="s">
        <v>68</v>
      </c>
      <c r="B352" s="88">
        <v>4</v>
      </c>
      <c r="C352" s="86" t="s">
        <v>1066</v>
      </c>
      <c r="D352" s="88">
        <v>1</v>
      </c>
      <c r="E352" s="89" t="s">
        <v>41</v>
      </c>
      <c r="F352" s="86"/>
      <c r="G352" s="88"/>
      <c r="H352" s="87"/>
      <c r="I352" s="88"/>
    </row>
    <row r="353" spans="1:9" ht="15.75">
      <c r="A353" s="87" t="s">
        <v>68</v>
      </c>
      <c r="B353" s="88">
        <v>5</v>
      </c>
      <c r="C353" s="86" t="s">
        <v>1067</v>
      </c>
      <c r="D353" s="88">
        <v>1</v>
      </c>
      <c r="E353" s="89" t="s">
        <v>41</v>
      </c>
      <c r="F353" s="86"/>
      <c r="G353" s="88"/>
      <c r="H353" s="87"/>
      <c r="I353" s="88"/>
    </row>
    <row r="354" spans="1:9" ht="15.75">
      <c r="A354" s="87" t="s">
        <v>68</v>
      </c>
      <c r="B354" s="88">
        <v>6</v>
      </c>
      <c r="C354" s="86" t="s">
        <v>1068</v>
      </c>
      <c r="D354" s="88">
        <v>1</v>
      </c>
      <c r="E354" s="89" t="s">
        <v>41</v>
      </c>
      <c r="F354" s="86"/>
      <c r="G354" s="88"/>
      <c r="H354" s="87"/>
      <c r="I354" s="88"/>
    </row>
    <row r="355" spans="1:9" ht="15.75">
      <c r="A355" s="87" t="s">
        <v>68</v>
      </c>
      <c r="B355" s="88">
        <v>7</v>
      </c>
      <c r="C355" s="86" t="s">
        <v>1069</v>
      </c>
      <c r="D355" s="88">
        <v>1</v>
      </c>
      <c r="E355" s="89" t="s">
        <v>41</v>
      </c>
      <c r="F355" s="86"/>
      <c r="G355" s="88"/>
      <c r="H355" s="87"/>
      <c r="I355" s="88"/>
    </row>
    <row r="356" spans="1:9" ht="15.75">
      <c r="A356" s="87" t="s">
        <v>68</v>
      </c>
      <c r="B356" s="88">
        <v>8</v>
      </c>
      <c r="C356" s="86" t="s">
        <v>1070</v>
      </c>
      <c r="D356" s="88">
        <v>1</v>
      </c>
      <c r="E356" s="89" t="s">
        <v>41</v>
      </c>
      <c r="F356" s="86"/>
      <c r="G356" s="88"/>
      <c r="H356" s="87"/>
      <c r="I356" s="88"/>
    </row>
    <row r="357" spans="1:9" ht="15.75">
      <c r="A357" s="87" t="s">
        <v>68</v>
      </c>
      <c r="B357" s="88">
        <v>9</v>
      </c>
      <c r="C357" s="86" t="s">
        <v>1071</v>
      </c>
      <c r="D357" s="88">
        <v>1</v>
      </c>
      <c r="E357" s="89" t="s">
        <v>41</v>
      </c>
      <c r="F357" s="86"/>
      <c r="G357" s="88"/>
      <c r="H357" s="87"/>
      <c r="I357" s="88"/>
    </row>
    <row r="358" spans="1:9" ht="15.75">
      <c r="A358" s="87" t="s">
        <v>68</v>
      </c>
      <c r="B358" s="88">
        <v>10</v>
      </c>
      <c r="C358" s="86" t="s">
        <v>1072</v>
      </c>
      <c r="D358" s="88">
        <v>1</v>
      </c>
      <c r="E358" s="89" t="s">
        <v>41</v>
      </c>
      <c r="F358" s="86"/>
      <c r="G358" s="88"/>
      <c r="H358" s="87"/>
      <c r="I358" s="88"/>
    </row>
    <row r="359" spans="1:9" ht="15.75">
      <c r="A359" s="87" t="s">
        <v>68</v>
      </c>
      <c r="B359" s="88">
        <v>11</v>
      </c>
      <c r="C359" s="86" t="s">
        <v>1073</v>
      </c>
      <c r="D359" s="88">
        <v>1</v>
      </c>
      <c r="E359" s="89" t="s">
        <v>41</v>
      </c>
      <c r="F359" s="86"/>
      <c r="G359" s="88"/>
      <c r="H359" s="87"/>
      <c r="I359" s="88"/>
    </row>
    <row r="360" spans="1:9" ht="15.75">
      <c r="A360" s="87" t="s">
        <v>68</v>
      </c>
      <c r="B360" s="88">
        <v>12</v>
      </c>
      <c r="C360" s="86" t="s">
        <v>1074</v>
      </c>
      <c r="D360" s="88">
        <v>2</v>
      </c>
      <c r="E360" s="86" t="s">
        <v>42</v>
      </c>
      <c r="F360" s="86"/>
      <c r="G360" s="88"/>
      <c r="H360" s="87"/>
      <c r="I360" s="88"/>
    </row>
    <row r="361" spans="1:9" ht="15.75">
      <c r="A361" s="87" t="s">
        <v>68</v>
      </c>
      <c r="B361" s="88">
        <v>13</v>
      </c>
      <c r="C361" s="86" t="s">
        <v>1075</v>
      </c>
      <c r="D361" s="88">
        <v>2</v>
      </c>
      <c r="E361" s="86" t="s">
        <v>42</v>
      </c>
      <c r="F361" s="86"/>
      <c r="G361" s="88"/>
      <c r="H361" s="87"/>
      <c r="I361" s="88"/>
    </row>
    <row r="362" spans="1:9" ht="15.75">
      <c r="A362" s="87" t="s">
        <v>68</v>
      </c>
      <c r="B362" s="88">
        <v>14</v>
      </c>
      <c r="C362" s="86" t="s">
        <v>1076</v>
      </c>
      <c r="D362" s="88">
        <v>2</v>
      </c>
      <c r="E362" s="86" t="s">
        <v>42</v>
      </c>
      <c r="F362" s="86"/>
      <c r="G362" s="88"/>
      <c r="H362" s="87"/>
      <c r="I362" s="88"/>
    </row>
    <row r="363" spans="1:9" ht="15.75">
      <c r="A363" s="87" t="s">
        <v>68</v>
      </c>
      <c r="B363" s="88">
        <v>15</v>
      </c>
      <c r="C363" s="86" t="s">
        <v>1077</v>
      </c>
      <c r="D363" s="88">
        <v>3</v>
      </c>
      <c r="E363" s="86" t="s">
        <v>43</v>
      </c>
      <c r="F363" s="86"/>
      <c r="G363" s="88"/>
      <c r="H363" s="87"/>
      <c r="I363" s="88"/>
    </row>
    <row r="364" spans="1:9" ht="15.75">
      <c r="A364" s="87" t="s">
        <v>68</v>
      </c>
      <c r="B364" s="88">
        <v>16</v>
      </c>
      <c r="C364" s="86" t="s">
        <v>1078</v>
      </c>
      <c r="D364" s="88">
        <v>3</v>
      </c>
      <c r="E364" s="86" t="s">
        <v>43</v>
      </c>
      <c r="F364" s="86"/>
      <c r="G364" s="88"/>
      <c r="H364" s="87"/>
      <c r="I364" s="88"/>
    </row>
    <row r="365" spans="1:9" ht="15.75">
      <c r="A365" s="87" t="s">
        <v>68</v>
      </c>
      <c r="B365" s="88">
        <v>17</v>
      </c>
      <c r="C365" s="86" t="s">
        <v>1079</v>
      </c>
      <c r="D365" s="88">
        <v>3</v>
      </c>
      <c r="E365" s="86" t="s">
        <v>43</v>
      </c>
      <c r="F365" s="86"/>
      <c r="G365" s="88"/>
      <c r="H365" s="87"/>
      <c r="I365" s="88"/>
    </row>
    <row r="366" spans="1:9" ht="15.75">
      <c r="A366" s="87" t="s">
        <v>68</v>
      </c>
      <c r="B366" s="88">
        <v>18</v>
      </c>
      <c r="C366" s="86" t="s">
        <v>1080</v>
      </c>
      <c r="D366" s="88">
        <v>4</v>
      </c>
      <c r="E366" s="86" t="s">
        <v>44</v>
      </c>
      <c r="F366" s="86"/>
      <c r="G366" s="88"/>
      <c r="H366" s="87"/>
      <c r="I366" s="88"/>
    </row>
    <row r="367" spans="1:9" ht="15.75">
      <c r="A367" s="87" t="s">
        <v>68</v>
      </c>
      <c r="B367" s="88">
        <v>19</v>
      </c>
      <c r="C367" s="86" t="s">
        <v>1082</v>
      </c>
      <c r="D367" s="88">
        <v>4</v>
      </c>
      <c r="E367" s="86" t="s">
        <v>44</v>
      </c>
      <c r="F367" s="86"/>
      <c r="G367" s="88"/>
      <c r="H367" s="87"/>
      <c r="I367" s="88"/>
    </row>
    <row r="368" spans="1:9" ht="15.75">
      <c r="A368" s="87" t="s">
        <v>68</v>
      </c>
      <c r="B368" s="88">
        <v>20</v>
      </c>
      <c r="C368" s="86" t="s">
        <v>1084</v>
      </c>
      <c r="D368" s="88">
        <v>4</v>
      </c>
      <c r="E368" s="86" t="s">
        <v>44</v>
      </c>
      <c r="F368" s="86"/>
      <c r="G368" s="88"/>
      <c r="H368" s="87"/>
      <c r="I368" s="88"/>
    </row>
    <row r="369" spans="1:9" ht="15.75">
      <c r="A369" s="87" t="s">
        <v>68</v>
      </c>
      <c r="B369" s="88">
        <v>21</v>
      </c>
      <c r="C369" s="86" t="s">
        <v>1086</v>
      </c>
      <c r="D369" s="88">
        <v>5</v>
      </c>
      <c r="E369" s="86" t="s">
        <v>45</v>
      </c>
      <c r="F369" s="86"/>
      <c r="G369" s="88"/>
      <c r="H369" s="87"/>
      <c r="I369" s="88"/>
    </row>
    <row r="370" spans="1:9" ht="15.75">
      <c r="A370" s="87" t="s">
        <v>68</v>
      </c>
      <c r="B370" s="88">
        <v>22</v>
      </c>
      <c r="C370" s="86" t="s">
        <v>1088</v>
      </c>
      <c r="D370" s="88">
        <v>5</v>
      </c>
      <c r="E370" s="86" t="s">
        <v>45</v>
      </c>
      <c r="F370" s="86"/>
      <c r="G370" s="88"/>
      <c r="H370" s="87"/>
      <c r="I370" s="88"/>
    </row>
    <row r="371" spans="1:9" ht="15.75">
      <c r="A371" s="87" t="s">
        <v>68</v>
      </c>
      <c r="B371" s="88">
        <v>23</v>
      </c>
      <c r="C371" s="86" t="s">
        <v>1090</v>
      </c>
      <c r="D371" s="88">
        <v>6</v>
      </c>
      <c r="E371" s="86" t="s">
        <v>46</v>
      </c>
      <c r="F371" s="86"/>
      <c r="G371" s="88"/>
      <c r="H371" s="87"/>
      <c r="I371" s="88"/>
    </row>
    <row r="372" spans="1:9" ht="15.75">
      <c r="A372" s="87" t="s">
        <v>68</v>
      </c>
      <c r="B372" s="88">
        <v>24</v>
      </c>
      <c r="C372" s="86" t="s">
        <v>1092</v>
      </c>
      <c r="D372" s="88">
        <v>6</v>
      </c>
      <c r="E372" s="86" t="s">
        <v>46</v>
      </c>
      <c r="F372" s="86"/>
      <c r="G372" s="88"/>
      <c r="H372" s="87"/>
      <c r="I372" s="88"/>
    </row>
    <row r="373" spans="1:9" ht="15.75">
      <c r="A373" s="87" t="s">
        <v>68</v>
      </c>
      <c r="B373" s="88">
        <v>25</v>
      </c>
      <c r="C373" s="86" t="s">
        <v>1094</v>
      </c>
      <c r="D373" s="88">
        <v>7</v>
      </c>
      <c r="E373" s="86" t="s">
        <v>47</v>
      </c>
      <c r="F373" s="86"/>
      <c r="G373" s="88"/>
      <c r="H373" s="87"/>
      <c r="I373" s="88"/>
    </row>
    <row r="374" spans="1:9" ht="15.75">
      <c r="A374" s="87" t="s">
        <v>68</v>
      </c>
      <c r="B374" s="88">
        <v>26</v>
      </c>
      <c r="C374" s="86" t="s">
        <v>1096</v>
      </c>
      <c r="D374" s="88">
        <v>8</v>
      </c>
      <c r="E374" s="86" t="s">
        <v>48</v>
      </c>
      <c r="F374" s="86"/>
      <c r="G374" s="88"/>
      <c r="H374" s="87"/>
      <c r="I374" s="88"/>
    </row>
    <row r="375" spans="1:9" ht="15.75">
      <c r="A375" s="87" t="s">
        <v>68</v>
      </c>
      <c r="B375" s="88">
        <v>27</v>
      </c>
      <c r="C375" s="86" t="s">
        <v>1098</v>
      </c>
      <c r="D375" s="88">
        <v>8</v>
      </c>
      <c r="E375" s="86" t="s">
        <v>48</v>
      </c>
      <c r="F375" s="86"/>
      <c r="G375" s="88"/>
      <c r="H375" s="87"/>
      <c r="I375" s="88"/>
    </row>
    <row r="376" spans="1:9" ht="15.75">
      <c r="A376" s="87" t="s">
        <v>68</v>
      </c>
      <c r="B376" s="88">
        <v>28</v>
      </c>
      <c r="C376" s="86" t="s">
        <v>1100</v>
      </c>
      <c r="D376" s="88">
        <v>9</v>
      </c>
      <c r="E376" s="86" t="s">
        <v>49</v>
      </c>
      <c r="F376" s="86"/>
      <c r="G376" s="88"/>
      <c r="H376" s="87"/>
      <c r="I376" s="88"/>
    </row>
    <row r="377" spans="1:9" ht="15.75">
      <c r="A377" s="87" t="s">
        <v>68</v>
      </c>
      <c r="B377" s="88">
        <v>29</v>
      </c>
      <c r="C377" s="86" t="s">
        <v>1102</v>
      </c>
      <c r="D377" s="88">
        <v>10</v>
      </c>
      <c r="E377" s="86" t="s">
        <v>50</v>
      </c>
      <c r="F377" s="86"/>
      <c r="G377" s="88"/>
      <c r="H377" s="87"/>
      <c r="I377" s="88"/>
    </row>
    <row r="378" spans="1:9" ht="15.75">
      <c r="A378" s="87" t="s">
        <v>68</v>
      </c>
      <c r="B378" s="88">
        <v>30</v>
      </c>
      <c r="C378" s="86" t="s">
        <v>1104</v>
      </c>
      <c r="D378" s="88">
        <v>10</v>
      </c>
      <c r="E378" s="86" t="s">
        <v>50</v>
      </c>
      <c r="F378" s="86"/>
      <c r="G378" s="88"/>
      <c r="H378" s="87"/>
      <c r="I378" s="88"/>
    </row>
    <row r="379" spans="1:9" ht="15.75">
      <c r="A379" s="87" t="s">
        <v>68</v>
      </c>
      <c r="B379" s="88">
        <v>31</v>
      </c>
      <c r="C379" s="86" t="s">
        <v>1270</v>
      </c>
      <c r="D379" s="88">
        <v>11</v>
      </c>
      <c r="E379" s="86" t="s">
        <v>51</v>
      </c>
      <c r="F379" s="86"/>
      <c r="G379" s="88"/>
      <c r="H379" s="87"/>
      <c r="I379" s="88"/>
    </row>
    <row r="380" spans="1:9" ht="15.75">
      <c r="A380" s="87" t="s">
        <v>68</v>
      </c>
      <c r="B380" s="88">
        <v>32</v>
      </c>
      <c r="C380" s="86" t="s">
        <v>1272</v>
      </c>
      <c r="D380" s="88">
        <v>11</v>
      </c>
      <c r="E380" s="86" t="s">
        <v>51</v>
      </c>
      <c r="F380" s="86"/>
      <c r="G380" s="88"/>
      <c r="H380" s="87"/>
      <c r="I380" s="88"/>
    </row>
    <row r="381" spans="1:9" ht="15.75">
      <c r="A381" s="87" t="s">
        <v>68</v>
      </c>
      <c r="B381" s="88">
        <v>33</v>
      </c>
      <c r="C381" s="86" t="s">
        <v>1274</v>
      </c>
      <c r="D381" s="88">
        <v>12</v>
      </c>
      <c r="E381" s="86" t="s">
        <v>52</v>
      </c>
      <c r="F381" s="86"/>
      <c r="G381" s="88"/>
      <c r="H381" s="87"/>
      <c r="I381" s="88"/>
    </row>
    <row r="382" spans="1:9" ht="15.75">
      <c r="A382" s="87" t="s">
        <v>68</v>
      </c>
      <c r="B382" s="88">
        <v>34</v>
      </c>
      <c r="C382" s="86" t="s">
        <v>1276</v>
      </c>
      <c r="D382" s="88">
        <v>12</v>
      </c>
      <c r="E382" s="86" t="s">
        <v>52</v>
      </c>
      <c r="F382" s="86"/>
      <c r="G382" s="88"/>
      <c r="H382" s="87"/>
      <c r="I382" s="88"/>
    </row>
    <row r="383" spans="1:9" ht="15.75">
      <c r="A383" s="87" t="s">
        <v>68</v>
      </c>
      <c r="B383" s="88">
        <v>35</v>
      </c>
      <c r="C383" s="86" t="s">
        <v>1278</v>
      </c>
      <c r="D383" s="88">
        <v>13</v>
      </c>
      <c r="E383" s="86" t="s">
        <v>53</v>
      </c>
      <c r="F383" s="86"/>
      <c r="G383" s="88"/>
      <c r="H383" s="87"/>
      <c r="I383" s="88"/>
    </row>
    <row r="384" spans="1:9" ht="15.75">
      <c r="A384" s="87" t="s">
        <v>68</v>
      </c>
      <c r="B384" s="88">
        <v>36</v>
      </c>
      <c r="C384" s="86" t="s">
        <v>1280</v>
      </c>
      <c r="D384" s="88">
        <v>14</v>
      </c>
      <c r="E384" s="86" t="s">
        <v>54</v>
      </c>
      <c r="F384" s="86"/>
      <c r="G384" s="88"/>
      <c r="H384" s="87"/>
      <c r="I384" s="88"/>
    </row>
    <row r="385" spans="1:9" ht="15.75">
      <c r="A385" s="87" t="s">
        <v>68</v>
      </c>
      <c r="B385" s="88">
        <v>37</v>
      </c>
      <c r="C385" s="86" t="s">
        <v>1282</v>
      </c>
      <c r="D385" s="88">
        <v>14</v>
      </c>
      <c r="E385" s="86" t="s">
        <v>54</v>
      </c>
      <c r="F385" s="86"/>
      <c r="G385" s="88"/>
      <c r="H385" s="87"/>
      <c r="I385" s="88"/>
    </row>
    <row r="386" spans="1:9" ht="15.75">
      <c r="A386" s="87" t="s">
        <v>68</v>
      </c>
      <c r="B386" s="88">
        <v>38</v>
      </c>
      <c r="C386" s="86" t="s">
        <v>1284</v>
      </c>
      <c r="D386" s="88">
        <v>15</v>
      </c>
      <c r="E386" s="86" t="s">
        <v>55</v>
      </c>
      <c r="F386" s="86"/>
      <c r="G386" s="88"/>
      <c r="H386" s="87"/>
      <c r="I386" s="88"/>
    </row>
    <row r="387" spans="1:9" ht="15.75">
      <c r="A387" s="87" t="s">
        <v>68</v>
      </c>
      <c r="B387" s="88">
        <v>39</v>
      </c>
      <c r="C387" s="86" t="s">
        <v>1286</v>
      </c>
      <c r="D387" s="88">
        <v>15</v>
      </c>
      <c r="E387" s="86" t="s">
        <v>55</v>
      </c>
      <c r="F387" s="86"/>
      <c r="G387" s="88"/>
      <c r="H387" s="87"/>
      <c r="I387" s="88"/>
    </row>
    <row r="388" spans="1:9" ht="15.75">
      <c r="A388" s="87" t="s">
        <v>68</v>
      </c>
      <c r="B388" s="88">
        <v>40</v>
      </c>
      <c r="C388" s="86" t="s">
        <v>1288</v>
      </c>
      <c r="D388" s="88">
        <v>16</v>
      </c>
      <c r="E388" s="86" t="s">
        <v>56</v>
      </c>
      <c r="F388" s="86"/>
      <c r="G388" s="88"/>
      <c r="H388" s="87"/>
      <c r="I388" s="88"/>
    </row>
    <row r="389" spans="1:9" ht="15.75">
      <c r="A389" s="87" t="s">
        <v>68</v>
      </c>
      <c r="B389" s="88">
        <v>41</v>
      </c>
      <c r="C389" s="86" t="s">
        <v>1290</v>
      </c>
      <c r="D389" s="88">
        <v>16</v>
      </c>
      <c r="E389" s="86" t="s">
        <v>56</v>
      </c>
      <c r="F389" s="86"/>
      <c r="G389" s="88"/>
      <c r="H389" s="87"/>
      <c r="I389" s="88"/>
    </row>
    <row r="390" spans="1:9" ht="15.75">
      <c r="A390" s="87" t="s">
        <v>68</v>
      </c>
      <c r="B390" s="88">
        <v>42</v>
      </c>
      <c r="C390" s="86" t="s">
        <v>1292</v>
      </c>
      <c r="D390" s="88">
        <v>17</v>
      </c>
      <c r="E390" s="86" t="s">
        <v>57</v>
      </c>
      <c r="F390" s="86"/>
      <c r="G390" s="88"/>
      <c r="H390" s="87"/>
      <c r="I390" s="88"/>
    </row>
    <row r="391" spans="1:9" ht="15.75">
      <c r="A391" s="87" t="s">
        <v>68</v>
      </c>
      <c r="B391" s="88">
        <v>43</v>
      </c>
      <c r="C391" s="86" t="s">
        <v>1294</v>
      </c>
      <c r="D391" s="88">
        <v>17</v>
      </c>
      <c r="E391" s="86" t="s">
        <v>57</v>
      </c>
      <c r="F391" s="86"/>
      <c r="G391" s="88"/>
      <c r="H391" s="87"/>
      <c r="I391" s="88"/>
    </row>
    <row r="392" spans="1:9" ht="15.75">
      <c r="A392" s="87" t="s">
        <v>68</v>
      </c>
      <c r="B392" s="88">
        <v>44</v>
      </c>
      <c r="C392" s="86" t="s">
        <v>1296</v>
      </c>
      <c r="D392" s="88">
        <v>18</v>
      </c>
      <c r="E392" s="86" t="s">
        <v>58</v>
      </c>
      <c r="F392" s="86"/>
      <c r="G392" s="88"/>
      <c r="H392" s="87"/>
      <c r="I392" s="88"/>
    </row>
    <row r="393" spans="1:9" ht="15.75">
      <c r="A393" s="87" t="s">
        <v>68</v>
      </c>
      <c r="B393" s="88">
        <v>45</v>
      </c>
      <c r="C393" s="86" t="s">
        <v>1298</v>
      </c>
      <c r="D393" s="88">
        <v>18</v>
      </c>
      <c r="E393" s="86" t="s">
        <v>58</v>
      </c>
      <c r="F393" s="86"/>
      <c r="G393" s="88"/>
      <c r="H393" s="87"/>
      <c r="I393" s="88"/>
    </row>
    <row r="394" spans="1:9" ht="15.75">
      <c r="A394" s="87" t="s">
        <v>68</v>
      </c>
      <c r="B394" s="86">
        <v>46</v>
      </c>
      <c r="C394" s="86" t="s">
        <v>1299</v>
      </c>
      <c r="D394" s="86">
        <v>19</v>
      </c>
      <c r="E394" s="86" t="s">
        <v>59</v>
      </c>
      <c r="F394" s="86"/>
      <c r="G394" s="86"/>
      <c r="H394" s="87"/>
      <c r="I394" s="86"/>
    </row>
    <row r="395" spans="1:9" ht="15.75">
      <c r="A395" s="87" t="s">
        <v>68</v>
      </c>
      <c r="B395" s="86">
        <v>47</v>
      </c>
      <c r="C395" s="86" t="s">
        <v>1300</v>
      </c>
      <c r="D395" s="86">
        <v>19</v>
      </c>
      <c r="E395" s="86" t="s">
        <v>59</v>
      </c>
      <c r="F395" s="86"/>
      <c r="G395" s="86"/>
      <c r="H395" s="87"/>
      <c r="I395" s="86"/>
    </row>
    <row r="396" spans="1:9" ht="15.75">
      <c r="A396" s="87" t="s">
        <v>68</v>
      </c>
      <c r="B396" s="88">
        <v>48</v>
      </c>
      <c r="C396" s="86" t="s">
        <v>1301</v>
      </c>
      <c r="D396" s="88">
        <v>19</v>
      </c>
      <c r="E396" s="86" t="s">
        <v>59</v>
      </c>
      <c r="F396" s="86"/>
      <c r="G396" s="88"/>
      <c r="H396" s="87"/>
      <c r="I396" s="88"/>
    </row>
    <row r="397" spans="1:9" ht="15.75">
      <c r="A397" s="93" t="s">
        <v>69</v>
      </c>
      <c r="B397" s="88">
        <v>0</v>
      </c>
      <c r="C397" s="86" t="s">
        <v>1106</v>
      </c>
      <c r="D397" s="88">
        <v>1</v>
      </c>
      <c r="E397" s="89" t="s">
        <v>41</v>
      </c>
      <c r="F397" s="86"/>
      <c r="G397" s="88"/>
      <c r="H397" s="93"/>
      <c r="I397" s="88"/>
    </row>
    <row r="398" spans="1:9" ht="15.75">
      <c r="A398" s="87" t="s">
        <v>69</v>
      </c>
      <c r="B398" s="88">
        <v>1</v>
      </c>
      <c r="C398" s="86" t="s">
        <v>1108</v>
      </c>
      <c r="D398" s="88">
        <v>1</v>
      </c>
      <c r="E398" s="89" t="s">
        <v>41</v>
      </c>
      <c r="F398" s="86"/>
      <c r="G398" s="88"/>
      <c r="H398" s="87"/>
      <c r="I398" s="88"/>
    </row>
    <row r="399" spans="1:9" ht="15.75">
      <c r="A399" s="87" t="s">
        <v>69</v>
      </c>
      <c r="B399" s="88">
        <v>2</v>
      </c>
      <c r="C399" s="86" t="s">
        <v>1110</v>
      </c>
      <c r="D399" s="88">
        <v>1</v>
      </c>
      <c r="E399" s="89" t="s">
        <v>41</v>
      </c>
      <c r="F399" s="86"/>
      <c r="G399" s="88"/>
      <c r="H399" s="87"/>
      <c r="I399" s="88"/>
    </row>
    <row r="400" spans="1:9" ht="15.75">
      <c r="A400" s="87" t="s">
        <v>69</v>
      </c>
      <c r="B400" s="88">
        <v>3</v>
      </c>
      <c r="C400" s="86" t="s">
        <v>1112</v>
      </c>
      <c r="D400" s="88">
        <v>1</v>
      </c>
      <c r="E400" s="89" t="s">
        <v>41</v>
      </c>
      <c r="F400" s="86"/>
      <c r="G400" s="88"/>
      <c r="H400" s="87"/>
      <c r="I400" s="88"/>
    </row>
    <row r="401" spans="1:9" ht="15.75">
      <c r="A401" s="87" t="s">
        <v>69</v>
      </c>
      <c r="B401" s="88">
        <v>4</v>
      </c>
      <c r="C401" s="86" t="s">
        <v>1114</v>
      </c>
      <c r="D401" s="88">
        <v>1</v>
      </c>
      <c r="E401" s="89" t="s">
        <v>41</v>
      </c>
      <c r="F401" s="86"/>
      <c r="G401" s="88"/>
      <c r="H401" s="87"/>
      <c r="I401" s="88"/>
    </row>
    <row r="402" spans="1:9" ht="15.75">
      <c r="A402" s="87" t="s">
        <v>69</v>
      </c>
      <c r="B402" s="88">
        <v>5</v>
      </c>
      <c r="C402" s="86" t="s">
        <v>1116</v>
      </c>
      <c r="D402" s="88">
        <v>1</v>
      </c>
      <c r="E402" s="89" t="s">
        <v>41</v>
      </c>
      <c r="F402" s="86"/>
      <c r="G402" s="88"/>
      <c r="H402" s="87"/>
      <c r="I402" s="88"/>
    </row>
    <row r="403" spans="1:9" ht="15.75">
      <c r="A403" s="87" t="s">
        <v>69</v>
      </c>
      <c r="B403" s="88">
        <v>6</v>
      </c>
      <c r="C403" s="86" t="s">
        <v>1117</v>
      </c>
      <c r="D403" s="88">
        <v>1</v>
      </c>
      <c r="E403" s="89" t="s">
        <v>41</v>
      </c>
      <c r="F403" s="86"/>
      <c r="G403" s="88"/>
      <c r="H403" s="87"/>
      <c r="I403" s="88"/>
    </row>
    <row r="404" spans="1:9" ht="15.75">
      <c r="A404" s="87" t="s">
        <v>69</v>
      </c>
      <c r="B404" s="88">
        <v>7</v>
      </c>
      <c r="C404" s="86" t="s">
        <v>1118</v>
      </c>
      <c r="D404" s="88">
        <v>1</v>
      </c>
      <c r="E404" s="89" t="s">
        <v>41</v>
      </c>
      <c r="F404" s="86"/>
      <c r="G404" s="88"/>
      <c r="H404" s="87"/>
      <c r="I404" s="88"/>
    </row>
    <row r="405" spans="1:9" ht="15.75">
      <c r="A405" s="87" t="s">
        <v>69</v>
      </c>
      <c r="B405" s="88">
        <v>8</v>
      </c>
      <c r="C405" s="86" t="s">
        <v>1119</v>
      </c>
      <c r="D405" s="88">
        <v>1</v>
      </c>
      <c r="E405" s="89" t="s">
        <v>41</v>
      </c>
      <c r="F405" s="86"/>
      <c r="G405" s="88"/>
      <c r="H405" s="87"/>
      <c r="I405" s="88"/>
    </row>
    <row r="406" spans="1:9" ht="15.75">
      <c r="A406" s="87" t="s">
        <v>69</v>
      </c>
      <c r="B406" s="88">
        <v>9</v>
      </c>
      <c r="C406" s="86" t="s">
        <v>1120</v>
      </c>
      <c r="D406" s="88">
        <v>1</v>
      </c>
      <c r="E406" s="89" t="s">
        <v>41</v>
      </c>
      <c r="F406" s="86"/>
      <c r="G406" s="88"/>
      <c r="H406" s="87"/>
      <c r="I406" s="88"/>
    </row>
    <row r="407" spans="1:9" ht="15.75">
      <c r="A407" s="87" t="s">
        <v>69</v>
      </c>
      <c r="B407" s="88">
        <v>10</v>
      </c>
      <c r="C407" s="86" t="s">
        <v>1121</v>
      </c>
      <c r="D407" s="88">
        <v>1</v>
      </c>
      <c r="E407" s="89" t="s">
        <v>41</v>
      </c>
      <c r="F407" s="86"/>
      <c r="G407" s="88"/>
      <c r="H407" s="87"/>
      <c r="I407" s="88"/>
    </row>
    <row r="408" spans="1:9" ht="15.75">
      <c r="A408" s="87" t="s">
        <v>69</v>
      </c>
      <c r="B408" s="88">
        <v>11</v>
      </c>
      <c r="C408" s="86" t="s">
        <v>1122</v>
      </c>
      <c r="D408" s="88">
        <v>1</v>
      </c>
      <c r="E408" s="89" t="s">
        <v>41</v>
      </c>
      <c r="F408" s="86"/>
      <c r="G408" s="88"/>
      <c r="H408" s="87"/>
      <c r="I408" s="88"/>
    </row>
    <row r="409" spans="1:9" ht="15.75">
      <c r="A409" s="87" t="s">
        <v>69</v>
      </c>
      <c r="B409" s="88">
        <v>12</v>
      </c>
      <c r="C409" s="86" t="s">
        <v>1123</v>
      </c>
      <c r="D409" s="88">
        <v>2</v>
      </c>
      <c r="E409" s="86" t="s">
        <v>42</v>
      </c>
      <c r="F409" s="86"/>
      <c r="G409" s="88"/>
      <c r="H409" s="87"/>
      <c r="I409" s="88"/>
    </row>
    <row r="410" spans="1:9" ht="15.75">
      <c r="A410" s="87" t="s">
        <v>69</v>
      </c>
      <c r="B410" s="88">
        <v>13</v>
      </c>
      <c r="C410" s="86" t="s">
        <v>1124</v>
      </c>
      <c r="D410" s="88">
        <v>2</v>
      </c>
      <c r="E410" s="86" t="s">
        <v>42</v>
      </c>
      <c r="F410" s="86"/>
      <c r="G410" s="88"/>
      <c r="H410" s="87"/>
      <c r="I410" s="88"/>
    </row>
    <row r="411" spans="1:9" ht="15.75">
      <c r="A411" s="87" t="s">
        <v>69</v>
      </c>
      <c r="B411" s="88">
        <v>14</v>
      </c>
      <c r="C411" s="86" t="s">
        <v>1125</v>
      </c>
      <c r="D411" s="88">
        <v>3</v>
      </c>
      <c r="E411" s="86" t="s">
        <v>43</v>
      </c>
      <c r="F411" s="86"/>
      <c r="G411" s="88"/>
      <c r="H411" s="87"/>
      <c r="I411" s="88"/>
    </row>
    <row r="412" spans="1:9" ht="15.75">
      <c r="A412" s="87" t="s">
        <v>69</v>
      </c>
      <c r="B412" s="88">
        <v>15</v>
      </c>
      <c r="C412" s="86" t="s">
        <v>1126</v>
      </c>
      <c r="D412" s="88">
        <v>3</v>
      </c>
      <c r="E412" s="86" t="s">
        <v>43</v>
      </c>
      <c r="F412" s="86"/>
      <c r="G412" s="88"/>
      <c r="H412" s="87"/>
      <c r="I412" s="88"/>
    </row>
    <row r="413" spans="1:9" ht="15.75">
      <c r="A413" s="87" t="s">
        <v>69</v>
      </c>
      <c r="B413" s="88">
        <v>16</v>
      </c>
      <c r="C413" s="86" t="s">
        <v>1127</v>
      </c>
      <c r="D413" s="88">
        <v>4</v>
      </c>
      <c r="E413" s="86" t="s">
        <v>44</v>
      </c>
      <c r="F413" s="86"/>
      <c r="G413" s="88"/>
      <c r="H413" s="87"/>
      <c r="I413" s="88"/>
    </row>
    <row r="414" spans="1:9" ht="15.75">
      <c r="A414" s="87" t="s">
        <v>69</v>
      </c>
      <c r="B414" s="88">
        <v>17</v>
      </c>
      <c r="C414" s="86" t="s">
        <v>1128</v>
      </c>
      <c r="D414" s="88">
        <v>4</v>
      </c>
      <c r="E414" s="86" t="s">
        <v>44</v>
      </c>
      <c r="F414" s="86"/>
      <c r="G414" s="88"/>
      <c r="H414" s="87"/>
      <c r="I414" s="88"/>
    </row>
    <row r="415" spans="1:9" ht="15.75">
      <c r="A415" s="87" t="s">
        <v>69</v>
      </c>
      <c r="B415" s="88">
        <v>18</v>
      </c>
      <c r="C415" s="86" t="s">
        <v>1129</v>
      </c>
      <c r="D415" s="88">
        <v>5</v>
      </c>
      <c r="E415" s="86" t="s">
        <v>45</v>
      </c>
      <c r="F415" s="86"/>
      <c r="G415" s="88"/>
      <c r="H415" s="87"/>
      <c r="I415" s="88"/>
    </row>
    <row r="416" spans="1:9" ht="15.75">
      <c r="A416" s="87" t="s">
        <v>69</v>
      </c>
      <c r="B416" s="88">
        <v>19</v>
      </c>
      <c r="C416" s="86" t="s">
        <v>1130</v>
      </c>
      <c r="D416" s="88">
        <v>5</v>
      </c>
      <c r="E416" s="86" t="s">
        <v>45</v>
      </c>
      <c r="F416" s="86"/>
      <c r="G416" s="88"/>
      <c r="H416" s="87"/>
      <c r="I416" s="88"/>
    </row>
    <row r="417" spans="1:9" ht="15.75">
      <c r="A417" s="87" t="s">
        <v>69</v>
      </c>
      <c r="B417" s="88">
        <v>20</v>
      </c>
      <c r="C417" s="86" t="s">
        <v>1131</v>
      </c>
      <c r="D417" s="88">
        <v>6</v>
      </c>
      <c r="E417" s="86" t="s">
        <v>46</v>
      </c>
      <c r="F417" s="86"/>
      <c r="G417" s="88"/>
      <c r="H417" s="87"/>
      <c r="I417" s="88"/>
    </row>
    <row r="418" spans="1:9" ht="15.75">
      <c r="A418" s="87" t="s">
        <v>69</v>
      </c>
      <c r="B418" s="88">
        <v>21</v>
      </c>
      <c r="C418" s="86" t="s">
        <v>1132</v>
      </c>
      <c r="D418" s="88">
        <v>6</v>
      </c>
      <c r="E418" s="86" t="s">
        <v>46</v>
      </c>
      <c r="F418" s="86"/>
      <c r="G418" s="88"/>
      <c r="H418" s="87"/>
      <c r="I418" s="88"/>
    </row>
    <row r="419" spans="1:9" ht="15.75">
      <c r="A419" s="87" t="s">
        <v>69</v>
      </c>
      <c r="B419" s="88">
        <v>22</v>
      </c>
      <c r="C419" s="86" t="s">
        <v>1133</v>
      </c>
      <c r="D419" s="88">
        <v>7</v>
      </c>
      <c r="E419" s="86" t="s">
        <v>47</v>
      </c>
      <c r="F419" s="86"/>
      <c r="G419" s="88"/>
      <c r="H419" s="87"/>
      <c r="I419" s="88"/>
    </row>
    <row r="420" spans="1:9" ht="15.75">
      <c r="A420" s="87" t="s">
        <v>69</v>
      </c>
      <c r="B420" s="88">
        <v>23</v>
      </c>
      <c r="C420" s="86" t="s">
        <v>1134</v>
      </c>
      <c r="D420" s="88">
        <v>7</v>
      </c>
      <c r="E420" s="86" t="s">
        <v>47</v>
      </c>
      <c r="F420" s="86"/>
      <c r="G420" s="88"/>
      <c r="H420" s="87"/>
      <c r="I420" s="88"/>
    </row>
    <row r="421" spans="1:9" ht="15.75">
      <c r="A421" s="87" t="s">
        <v>69</v>
      </c>
      <c r="B421" s="88">
        <v>24</v>
      </c>
      <c r="C421" s="86" t="s">
        <v>1135</v>
      </c>
      <c r="D421" s="88">
        <v>8</v>
      </c>
      <c r="E421" s="86" t="s">
        <v>48</v>
      </c>
      <c r="F421" s="86"/>
      <c r="G421" s="88"/>
      <c r="H421" s="87"/>
      <c r="I421" s="88"/>
    </row>
    <row r="422" spans="1:9" ht="15.75">
      <c r="A422" s="87" t="s">
        <v>69</v>
      </c>
      <c r="B422" s="88">
        <v>25</v>
      </c>
      <c r="C422" s="86" t="s">
        <v>1136</v>
      </c>
      <c r="D422" s="88">
        <v>9</v>
      </c>
      <c r="E422" s="86" t="s">
        <v>49</v>
      </c>
      <c r="F422" s="86"/>
      <c r="G422" s="88"/>
      <c r="H422" s="87"/>
      <c r="I422" s="88"/>
    </row>
    <row r="423" spans="1:9" ht="15.75">
      <c r="A423" s="87" t="s">
        <v>69</v>
      </c>
      <c r="B423" s="88">
        <v>26</v>
      </c>
      <c r="C423" s="86" t="s">
        <v>1137</v>
      </c>
      <c r="D423" s="88">
        <v>9</v>
      </c>
      <c r="E423" s="86" t="s">
        <v>49</v>
      </c>
      <c r="F423" s="86"/>
      <c r="G423" s="88"/>
      <c r="H423" s="87"/>
      <c r="I423" s="88"/>
    </row>
    <row r="424" spans="1:9" ht="15.75">
      <c r="A424" s="87" t="s">
        <v>69</v>
      </c>
      <c r="B424" s="88">
        <v>27</v>
      </c>
      <c r="C424" s="86" t="s">
        <v>1138</v>
      </c>
      <c r="D424" s="88">
        <v>10</v>
      </c>
      <c r="E424" s="86" t="s">
        <v>50</v>
      </c>
      <c r="F424" s="86"/>
      <c r="G424" s="88"/>
      <c r="H424" s="87"/>
      <c r="I424" s="88"/>
    </row>
    <row r="425" spans="1:9" ht="15.75">
      <c r="A425" s="87" t="s">
        <v>69</v>
      </c>
      <c r="B425" s="88">
        <v>28</v>
      </c>
      <c r="C425" s="86" t="s">
        <v>1139</v>
      </c>
      <c r="D425" s="88">
        <v>10</v>
      </c>
      <c r="E425" s="86" t="s">
        <v>50</v>
      </c>
      <c r="F425" s="86"/>
      <c r="G425" s="88"/>
      <c r="H425" s="87"/>
      <c r="I425" s="88"/>
    </row>
    <row r="426" spans="1:9" ht="15.75">
      <c r="A426" s="87" t="s">
        <v>69</v>
      </c>
      <c r="B426" s="88">
        <v>29</v>
      </c>
      <c r="C426" s="86" t="s">
        <v>1140</v>
      </c>
      <c r="D426" s="88">
        <v>11</v>
      </c>
      <c r="E426" s="86" t="s">
        <v>51</v>
      </c>
      <c r="F426" s="86"/>
      <c r="G426" s="88"/>
      <c r="H426" s="87"/>
      <c r="I426" s="88"/>
    </row>
    <row r="427" spans="1:9" ht="15.75">
      <c r="A427" s="87" t="s">
        <v>69</v>
      </c>
      <c r="B427" s="88">
        <v>30</v>
      </c>
      <c r="C427" s="86" t="s">
        <v>1141</v>
      </c>
      <c r="D427" s="88">
        <v>11</v>
      </c>
      <c r="E427" s="86" t="s">
        <v>51</v>
      </c>
      <c r="F427" s="86"/>
      <c r="G427" s="88"/>
      <c r="H427" s="87"/>
      <c r="I427" s="88"/>
    </row>
    <row r="428" spans="1:9" ht="15.75">
      <c r="A428" s="87" t="s">
        <v>69</v>
      </c>
      <c r="B428" s="88">
        <v>31</v>
      </c>
      <c r="C428" s="86" t="s">
        <v>1304</v>
      </c>
      <c r="D428" s="88">
        <v>12</v>
      </c>
      <c r="E428" s="86" t="s">
        <v>52</v>
      </c>
      <c r="F428" s="86"/>
      <c r="G428" s="88"/>
      <c r="H428" s="87"/>
      <c r="I428" s="88"/>
    </row>
    <row r="429" spans="1:9" ht="15.75">
      <c r="A429" s="87" t="s">
        <v>69</v>
      </c>
      <c r="B429" s="88">
        <v>32</v>
      </c>
      <c r="C429" s="86" t="s">
        <v>1305</v>
      </c>
      <c r="D429" s="88">
        <v>12</v>
      </c>
      <c r="E429" s="86" t="s">
        <v>52</v>
      </c>
      <c r="F429" s="86"/>
      <c r="G429" s="88"/>
      <c r="H429" s="87"/>
      <c r="I429" s="88"/>
    </row>
    <row r="430" spans="1:9" ht="15.75">
      <c r="A430" s="87" t="s">
        <v>69</v>
      </c>
      <c r="B430" s="88">
        <v>33</v>
      </c>
      <c r="C430" s="86" t="s">
        <v>1306</v>
      </c>
      <c r="D430" s="88">
        <v>12</v>
      </c>
      <c r="E430" s="86" t="s">
        <v>52</v>
      </c>
      <c r="F430" s="86"/>
      <c r="G430" s="88"/>
      <c r="H430" s="87"/>
      <c r="I430" s="88"/>
    </row>
    <row r="431" spans="1:9" ht="15.75">
      <c r="A431" s="87" t="s">
        <v>69</v>
      </c>
      <c r="B431" s="88">
        <v>34</v>
      </c>
      <c r="C431" s="86" t="s">
        <v>1307</v>
      </c>
      <c r="D431" s="88">
        <v>13</v>
      </c>
      <c r="E431" s="86" t="s">
        <v>53</v>
      </c>
      <c r="F431" s="86"/>
      <c r="G431" s="88"/>
      <c r="H431" s="87"/>
      <c r="I431" s="88"/>
    </row>
    <row r="432" spans="1:9" ht="15.75">
      <c r="A432" s="87" t="s">
        <v>69</v>
      </c>
      <c r="B432" s="88">
        <v>35</v>
      </c>
      <c r="C432" s="86" t="s">
        <v>1308</v>
      </c>
      <c r="D432" s="88">
        <v>14</v>
      </c>
      <c r="E432" s="86" t="s">
        <v>54</v>
      </c>
      <c r="F432" s="86"/>
      <c r="G432" s="88"/>
      <c r="H432" s="87"/>
      <c r="I432" s="88"/>
    </row>
    <row r="433" spans="1:9" ht="15.75">
      <c r="A433" s="87" t="s">
        <v>69</v>
      </c>
      <c r="B433" s="88">
        <v>36</v>
      </c>
      <c r="C433" s="86" t="s">
        <v>1309</v>
      </c>
      <c r="D433" s="88">
        <v>14</v>
      </c>
      <c r="E433" s="86" t="s">
        <v>54</v>
      </c>
      <c r="F433" s="86"/>
      <c r="G433" s="88"/>
      <c r="H433" s="87"/>
      <c r="I433" s="88"/>
    </row>
    <row r="434" spans="1:9" ht="15.75">
      <c r="A434" s="87" t="s">
        <v>69</v>
      </c>
      <c r="B434" s="88">
        <v>37</v>
      </c>
      <c r="C434" s="86" t="s">
        <v>1310</v>
      </c>
      <c r="D434" s="88">
        <v>15</v>
      </c>
      <c r="E434" s="86" t="s">
        <v>55</v>
      </c>
      <c r="F434" s="86"/>
      <c r="G434" s="88"/>
      <c r="H434" s="87"/>
      <c r="I434" s="88"/>
    </row>
    <row r="435" spans="1:9" ht="15.75">
      <c r="A435" s="87" t="s">
        <v>69</v>
      </c>
      <c r="B435" s="88">
        <v>38</v>
      </c>
      <c r="C435" s="86" t="s">
        <v>1311</v>
      </c>
      <c r="D435" s="88">
        <v>16</v>
      </c>
      <c r="E435" s="86" t="s">
        <v>56</v>
      </c>
      <c r="F435" s="86"/>
      <c r="G435" s="88"/>
      <c r="H435" s="87"/>
      <c r="I435" s="88"/>
    </row>
    <row r="436" spans="1:9" ht="15.75">
      <c r="A436" s="87" t="s">
        <v>69</v>
      </c>
      <c r="B436" s="88">
        <v>39</v>
      </c>
      <c r="C436" s="86" t="s">
        <v>1312</v>
      </c>
      <c r="D436" s="88">
        <v>17</v>
      </c>
      <c r="E436" s="86" t="s">
        <v>57</v>
      </c>
      <c r="F436" s="86"/>
      <c r="G436" s="88"/>
      <c r="H436" s="87"/>
      <c r="I436" s="88"/>
    </row>
    <row r="437" spans="1:9" ht="15.75">
      <c r="A437" s="87" t="s">
        <v>69</v>
      </c>
      <c r="B437" s="88">
        <v>40</v>
      </c>
      <c r="C437" s="86" t="s">
        <v>1313</v>
      </c>
      <c r="D437" s="88">
        <v>17</v>
      </c>
      <c r="E437" s="86" t="s">
        <v>57</v>
      </c>
      <c r="F437" s="86"/>
      <c r="G437" s="88"/>
      <c r="H437" s="87"/>
      <c r="I437" s="88"/>
    </row>
    <row r="438" spans="1:9" ht="15.75">
      <c r="A438" s="87" t="s">
        <v>69</v>
      </c>
      <c r="B438" s="88">
        <v>41</v>
      </c>
      <c r="C438" s="86" t="s">
        <v>1314</v>
      </c>
      <c r="D438" s="88">
        <v>17</v>
      </c>
      <c r="E438" s="86" t="s">
        <v>57</v>
      </c>
      <c r="F438" s="86"/>
      <c r="G438" s="88"/>
      <c r="H438" s="87"/>
      <c r="I438" s="88"/>
    </row>
    <row r="439" spans="1:9" ht="15.75">
      <c r="A439" s="87" t="s">
        <v>69</v>
      </c>
      <c r="B439" s="88">
        <v>42</v>
      </c>
      <c r="C439" s="86" t="s">
        <v>1315</v>
      </c>
      <c r="D439" s="88">
        <v>18</v>
      </c>
      <c r="E439" s="86" t="s">
        <v>58</v>
      </c>
      <c r="F439" s="86"/>
      <c r="G439" s="88"/>
      <c r="H439" s="87"/>
      <c r="I439" s="88"/>
    </row>
    <row r="440" spans="1:9" ht="15.75">
      <c r="A440" s="87" t="s">
        <v>69</v>
      </c>
      <c r="B440" s="88">
        <v>43</v>
      </c>
      <c r="C440" s="86" t="s">
        <v>1316</v>
      </c>
      <c r="D440" s="88">
        <v>18</v>
      </c>
      <c r="E440" s="86" t="s">
        <v>58</v>
      </c>
      <c r="F440" s="86"/>
      <c r="G440" s="88"/>
      <c r="H440" s="87"/>
      <c r="I440" s="88"/>
    </row>
    <row r="441" spans="1:9" ht="15.75">
      <c r="A441" s="87" t="s">
        <v>69</v>
      </c>
      <c r="B441" s="88">
        <v>44</v>
      </c>
      <c r="C441" s="86" t="s">
        <v>1317</v>
      </c>
      <c r="D441" s="88">
        <v>18</v>
      </c>
      <c r="E441" s="86" t="s">
        <v>58</v>
      </c>
      <c r="F441" s="86"/>
      <c r="G441" s="88"/>
      <c r="H441" s="87"/>
      <c r="I441" s="88"/>
    </row>
    <row r="442" spans="1:9" ht="15.75">
      <c r="A442" s="87" t="s">
        <v>69</v>
      </c>
      <c r="B442" s="88">
        <v>45</v>
      </c>
      <c r="C442" s="86" t="s">
        <v>1318</v>
      </c>
      <c r="D442" s="88">
        <v>19</v>
      </c>
      <c r="E442" s="86" t="s">
        <v>59</v>
      </c>
      <c r="F442" s="86"/>
      <c r="G442" s="88"/>
      <c r="H442" s="87"/>
      <c r="I442" s="88"/>
    </row>
    <row r="443" spans="1:9" ht="15.75">
      <c r="A443" s="87" t="s">
        <v>69</v>
      </c>
      <c r="B443" s="86">
        <v>46</v>
      </c>
      <c r="C443" s="86" t="s">
        <v>1319</v>
      </c>
      <c r="D443" s="86">
        <v>19</v>
      </c>
      <c r="E443" s="86" t="s">
        <v>59</v>
      </c>
      <c r="F443" s="86"/>
      <c r="G443" s="86"/>
      <c r="H443" s="87"/>
      <c r="I443" s="86"/>
    </row>
    <row r="444" spans="1:9" ht="15.75">
      <c r="A444" s="87" t="s">
        <v>69</v>
      </c>
      <c r="B444" s="86">
        <v>47</v>
      </c>
      <c r="C444" s="86" t="s">
        <v>1320</v>
      </c>
      <c r="D444" s="86">
        <v>19</v>
      </c>
      <c r="E444" s="86" t="s">
        <v>59</v>
      </c>
      <c r="F444" s="86"/>
      <c r="G444" s="86"/>
      <c r="H444" s="87"/>
      <c r="I444" s="86"/>
    </row>
    <row r="445" spans="1:9" ht="15.75">
      <c r="A445" s="87" t="s">
        <v>69</v>
      </c>
      <c r="B445" s="88">
        <v>48</v>
      </c>
      <c r="C445" s="86" t="s">
        <v>1321</v>
      </c>
      <c r="D445" s="88">
        <v>19</v>
      </c>
      <c r="E445" s="86" t="s">
        <v>59</v>
      </c>
      <c r="F445" s="86"/>
      <c r="G445" s="88"/>
      <c r="H445" s="87"/>
      <c r="I445" s="88"/>
    </row>
    <row r="446" spans="1:9" ht="15.75">
      <c r="A446" s="93" t="s">
        <v>70</v>
      </c>
      <c r="B446" s="88">
        <v>0</v>
      </c>
      <c r="C446" s="86" t="s">
        <v>1142</v>
      </c>
      <c r="D446" s="88">
        <v>1</v>
      </c>
      <c r="E446" s="89" t="s">
        <v>41</v>
      </c>
      <c r="F446" s="86"/>
      <c r="G446" s="88"/>
      <c r="H446" s="93"/>
      <c r="I446" s="88"/>
    </row>
    <row r="447" spans="1:9" ht="15.75">
      <c r="A447" s="87" t="s">
        <v>70</v>
      </c>
      <c r="B447" s="88">
        <v>1</v>
      </c>
      <c r="C447" s="86" t="s">
        <v>1143</v>
      </c>
      <c r="D447" s="88">
        <v>1</v>
      </c>
      <c r="E447" s="89" t="s">
        <v>41</v>
      </c>
      <c r="F447" s="86"/>
      <c r="G447" s="88"/>
      <c r="H447" s="87"/>
      <c r="I447" s="88"/>
    </row>
    <row r="448" spans="1:9" ht="15.75">
      <c r="A448" s="87" t="s">
        <v>70</v>
      </c>
      <c r="B448" s="88">
        <v>2</v>
      </c>
      <c r="C448" s="86" t="s">
        <v>1144</v>
      </c>
      <c r="D448" s="88">
        <v>1</v>
      </c>
      <c r="E448" s="89" t="s">
        <v>41</v>
      </c>
      <c r="F448" s="86"/>
      <c r="G448" s="88"/>
      <c r="H448" s="87"/>
      <c r="I448" s="88"/>
    </row>
    <row r="449" spans="1:9" ht="15.75">
      <c r="A449" s="87" t="s">
        <v>70</v>
      </c>
      <c r="B449" s="88">
        <v>3</v>
      </c>
      <c r="C449" s="86" t="s">
        <v>1145</v>
      </c>
      <c r="D449" s="88">
        <v>1</v>
      </c>
      <c r="E449" s="89" t="s">
        <v>41</v>
      </c>
      <c r="F449" s="86"/>
      <c r="G449" s="88"/>
      <c r="H449" s="87"/>
      <c r="I449" s="88"/>
    </row>
    <row r="450" spans="1:9" ht="15.75">
      <c r="A450" s="87" t="s">
        <v>70</v>
      </c>
      <c r="B450" s="88">
        <v>4</v>
      </c>
      <c r="C450" s="86" t="s">
        <v>1146</v>
      </c>
      <c r="D450" s="88">
        <v>1</v>
      </c>
      <c r="E450" s="89" t="s">
        <v>41</v>
      </c>
      <c r="F450" s="86"/>
      <c r="G450" s="88"/>
      <c r="H450" s="87"/>
      <c r="I450" s="88"/>
    </row>
    <row r="451" spans="1:9" ht="15.75">
      <c r="A451" s="87" t="s">
        <v>70</v>
      </c>
      <c r="B451" s="88">
        <v>5</v>
      </c>
      <c r="C451" s="86" t="s">
        <v>1147</v>
      </c>
      <c r="D451" s="88">
        <v>1</v>
      </c>
      <c r="E451" s="89" t="s">
        <v>41</v>
      </c>
      <c r="F451" s="86"/>
      <c r="G451" s="88"/>
      <c r="H451" s="87"/>
      <c r="I451" s="88"/>
    </row>
    <row r="452" spans="1:9" ht="15.75">
      <c r="A452" s="87" t="s">
        <v>70</v>
      </c>
      <c r="B452" s="88">
        <v>6</v>
      </c>
      <c r="C452" s="86" t="s">
        <v>1148</v>
      </c>
      <c r="D452" s="88">
        <v>1</v>
      </c>
      <c r="E452" s="89" t="s">
        <v>41</v>
      </c>
      <c r="F452" s="86"/>
      <c r="G452" s="88"/>
      <c r="H452" s="87"/>
      <c r="I452" s="88"/>
    </row>
    <row r="453" spans="1:9" ht="15.75">
      <c r="A453" s="87" t="s">
        <v>70</v>
      </c>
      <c r="B453" s="88">
        <v>7</v>
      </c>
      <c r="C453" s="86" t="s">
        <v>1149</v>
      </c>
      <c r="D453" s="88">
        <v>1</v>
      </c>
      <c r="E453" s="89" t="s">
        <v>41</v>
      </c>
      <c r="F453" s="86"/>
      <c r="G453" s="88"/>
      <c r="H453" s="87"/>
      <c r="I453" s="88"/>
    </row>
    <row r="454" spans="1:9" ht="15.75">
      <c r="A454" s="87" t="s">
        <v>70</v>
      </c>
      <c r="B454" s="88">
        <v>8</v>
      </c>
      <c r="C454" s="86" t="s">
        <v>1151</v>
      </c>
      <c r="D454" s="88">
        <v>1</v>
      </c>
      <c r="E454" s="89" t="s">
        <v>41</v>
      </c>
      <c r="F454" s="86"/>
      <c r="G454" s="88"/>
      <c r="H454" s="87"/>
      <c r="I454" s="88"/>
    </row>
    <row r="455" spans="1:9" ht="15.75">
      <c r="A455" s="87" t="s">
        <v>70</v>
      </c>
      <c r="B455" s="88">
        <v>9</v>
      </c>
      <c r="C455" s="86" t="s">
        <v>1153</v>
      </c>
      <c r="D455" s="88">
        <v>1</v>
      </c>
      <c r="E455" s="89" t="s">
        <v>41</v>
      </c>
      <c r="F455" s="86"/>
      <c r="G455" s="88"/>
      <c r="H455" s="87"/>
      <c r="I455" s="88"/>
    </row>
    <row r="456" spans="1:9" ht="15.75">
      <c r="A456" s="87" t="s">
        <v>70</v>
      </c>
      <c r="B456" s="88">
        <v>10</v>
      </c>
      <c r="C456" s="86" t="s">
        <v>1155</v>
      </c>
      <c r="D456" s="88">
        <v>1</v>
      </c>
      <c r="E456" s="89" t="s">
        <v>41</v>
      </c>
      <c r="F456" s="86"/>
      <c r="G456" s="88"/>
      <c r="H456" s="87"/>
      <c r="I456" s="88"/>
    </row>
    <row r="457" spans="1:9" ht="15.75">
      <c r="A457" s="87" t="s">
        <v>70</v>
      </c>
      <c r="B457" s="88">
        <v>11</v>
      </c>
      <c r="C457" s="86" t="s">
        <v>1157</v>
      </c>
      <c r="D457" s="88">
        <v>2</v>
      </c>
      <c r="E457" s="86" t="s">
        <v>42</v>
      </c>
      <c r="F457" s="86"/>
      <c r="G457" s="88"/>
      <c r="H457" s="87"/>
      <c r="I457" s="88"/>
    </row>
    <row r="458" spans="1:9" ht="15.75">
      <c r="A458" s="87" t="s">
        <v>70</v>
      </c>
      <c r="B458" s="88">
        <v>12</v>
      </c>
      <c r="C458" s="86" t="s">
        <v>1159</v>
      </c>
      <c r="D458" s="88">
        <v>2</v>
      </c>
      <c r="E458" s="86" t="s">
        <v>42</v>
      </c>
      <c r="F458" s="86"/>
      <c r="G458" s="88"/>
      <c r="H458" s="87"/>
      <c r="I458" s="88"/>
    </row>
    <row r="459" spans="1:9" ht="15.75">
      <c r="A459" s="87" t="s">
        <v>70</v>
      </c>
      <c r="B459" s="88">
        <v>13</v>
      </c>
      <c r="C459" s="86" t="s">
        <v>1161</v>
      </c>
      <c r="D459" s="88">
        <v>3</v>
      </c>
      <c r="E459" s="86" t="s">
        <v>43</v>
      </c>
      <c r="F459" s="86"/>
      <c r="G459" s="88"/>
      <c r="H459" s="87"/>
      <c r="I459" s="88"/>
    </row>
    <row r="460" spans="1:9" ht="15.75">
      <c r="A460" s="87" t="s">
        <v>70</v>
      </c>
      <c r="B460" s="88">
        <v>14</v>
      </c>
      <c r="C460" s="86" t="s">
        <v>1163</v>
      </c>
      <c r="D460" s="88">
        <v>3</v>
      </c>
      <c r="E460" s="86" t="s">
        <v>43</v>
      </c>
      <c r="F460" s="86"/>
      <c r="G460" s="88"/>
      <c r="H460" s="87"/>
      <c r="I460" s="88"/>
    </row>
    <row r="461" spans="1:9" ht="15.75">
      <c r="A461" s="87" t="s">
        <v>70</v>
      </c>
      <c r="B461" s="88">
        <v>15</v>
      </c>
      <c r="C461" s="86" t="s">
        <v>1165</v>
      </c>
      <c r="D461" s="88">
        <v>4</v>
      </c>
      <c r="E461" s="86" t="s">
        <v>44</v>
      </c>
      <c r="F461" s="86"/>
      <c r="G461" s="88"/>
      <c r="H461" s="87"/>
      <c r="I461" s="88"/>
    </row>
    <row r="462" spans="1:9" ht="15.75">
      <c r="A462" s="87" t="s">
        <v>70</v>
      </c>
      <c r="B462" s="88">
        <v>16</v>
      </c>
      <c r="C462" s="86" t="s">
        <v>1167</v>
      </c>
      <c r="D462" s="88">
        <v>4</v>
      </c>
      <c r="E462" s="86" t="s">
        <v>44</v>
      </c>
      <c r="F462" s="86"/>
      <c r="G462" s="88"/>
      <c r="H462" s="87"/>
      <c r="I462" s="88"/>
    </row>
    <row r="463" spans="1:9" ht="15.75">
      <c r="A463" s="87" t="s">
        <v>70</v>
      </c>
      <c r="B463" s="88">
        <v>17</v>
      </c>
      <c r="C463" s="86" t="s">
        <v>1169</v>
      </c>
      <c r="D463" s="88">
        <v>5</v>
      </c>
      <c r="E463" s="86" t="s">
        <v>45</v>
      </c>
      <c r="F463" s="86"/>
      <c r="G463" s="88"/>
      <c r="H463" s="87"/>
      <c r="I463" s="88"/>
    </row>
    <row r="464" spans="1:9" ht="15.75">
      <c r="A464" s="87" t="s">
        <v>70</v>
      </c>
      <c r="B464" s="88">
        <v>18</v>
      </c>
      <c r="C464" s="86" t="s">
        <v>1171</v>
      </c>
      <c r="D464" s="88">
        <v>5</v>
      </c>
      <c r="E464" s="86" t="s">
        <v>45</v>
      </c>
      <c r="F464" s="86"/>
      <c r="G464" s="88"/>
      <c r="H464" s="87"/>
      <c r="I464" s="88"/>
    </row>
    <row r="465" spans="1:9" ht="15.75">
      <c r="A465" s="87" t="s">
        <v>70</v>
      </c>
      <c r="B465" s="88">
        <v>19</v>
      </c>
      <c r="C465" s="86" t="s">
        <v>1173</v>
      </c>
      <c r="D465" s="88">
        <v>6</v>
      </c>
      <c r="E465" s="86" t="s">
        <v>46</v>
      </c>
      <c r="F465" s="86"/>
      <c r="G465" s="88"/>
      <c r="H465" s="87"/>
      <c r="I465" s="88"/>
    </row>
    <row r="466" spans="1:9" ht="15.75">
      <c r="A466" s="87" t="s">
        <v>70</v>
      </c>
      <c r="B466" s="88">
        <v>20</v>
      </c>
      <c r="C466" s="86" t="s">
        <v>1175</v>
      </c>
      <c r="D466" s="88">
        <v>6</v>
      </c>
      <c r="E466" s="86" t="s">
        <v>46</v>
      </c>
      <c r="F466" s="86"/>
      <c r="G466" s="88"/>
      <c r="H466" s="87"/>
      <c r="I466" s="88"/>
    </row>
    <row r="467" spans="1:9" ht="15.75">
      <c r="A467" s="87" t="s">
        <v>70</v>
      </c>
      <c r="B467" s="88">
        <v>21</v>
      </c>
      <c r="C467" s="86" t="s">
        <v>1177</v>
      </c>
      <c r="D467" s="88">
        <v>6</v>
      </c>
      <c r="E467" s="86" t="s">
        <v>46</v>
      </c>
      <c r="F467" s="86"/>
      <c r="G467" s="88"/>
      <c r="H467" s="87"/>
      <c r="I467" s="88"/>
    </row>
    <row r="468" spans="1:9" ht="15.75">
      <c r="A468" s="87" t="s">
        <v>70</v>
      </c>
      <c r="B468" s="88">
        <v>22</v>
      </c>
      <c r="C468" s="86" t="s">
        <v>1179</v>
      </c>
      <c r="D468" s="88">
        <v>7</v>
      </c>
      <c r="E468" s="86" t="s">
        <v>47</v>
      </c>
      <c r="F468" s="86"/>
      <c r="G468" s="88"/>
      <c r="H468" s="87"/>
      <c r="I468" s="88"/>
    </row>
    <row r="469" spans="1:9" ht="15.75">
      <c r="A469" s="87" t="s">
        <v>70</v>
      </c>
      <c r="B469" s="88">
        <v>23</v>
      </c>
      <c r="C469" s="86" t="s">
        <v>1181</v>
      </c>
      <c r="D469" s="88">
        <v>7</v>
      </c>
      <c r="E469" s="86" t="s">
        <v>47</v>
      </c>
      <c r="F469" s="86"/>
      <c r="G469" s="88"/>
      <c r="H469" s="87"/>
      <c r="I469" s="88"/>
    </row>
    <row r="470" spans="1:9" ht="15.75">
      <c r="A470" s="87" t="s">
        <v>70</v>
      </c>
      <c r="B470" s="88">
        <v>24</v>
      </c>
      <c r="C470" s="86" t="s">
        <v>1183</v>
      </c>
      <c r="D470" s="88">
        <v>8</v>
      </c>
      <c r="E470" s="86" t="s">
        <v>48</v>
      </c>
      <c r="F470" s="86"/>
      <c r="G470" s="88"/>
      <c r="H470" s="87"/>
      <c r="I470" s="88"/>
    </row>
    <row r="471" spans="1:9" ht="15.75">
      <c r="A471" s="87" t="s">
        <v>70</v>
      </c>
      <c r="B471" s="88">
        <v>25</v>
      </c>
      <c r="C471" s="86" t="s">
        <v>1185</v>
      </c>
      <c r="D471" s="88">
        <v>9</v>
      </c>
      <c r="E471" s="86" t="s">
        <v>49</v>
      </c>
      <c r="F471" s="86"/>
      <c r="G471" s="88"/>
      <c r="H471" s="87"/>
      <c r="I471" s="88"/>
    </row>
    <row r="472" spans="1:9" ht="15.75">
      <c r="A472" s="87" t="s">
        <v>70</v>
      </c>
      <c r="B472" s="88">
        <v>26</v>
      </c>
      <c r="C472" s="86" t="s">
        <v>1186</v>
      </c>
      <c r="D472" s="88">
        <v>9</v>
      </c>
      <c r="E472" s="86" t="s">
        <v>49</v>
      </c>
      <c r="F472" s="86"/>
      <c r="G472" s="88"/>
      <c r="H472" s="87"/>
      <c r="I472" s="88"/>
    </row>
    <row r="473" spans="1:9" ht="15.75">
      <c r="A473" s="87" t="s">
        <v>70</v>
      </c>
      <c r="B473" s="88">
        <v>27</v>
      </c>
      <c r="C473" s="86" t="s">
        <v>1187</v>
      </c>
      <c r="D473" s="88">
        <v>10</v>
      </c>
      <c r="E473" s="86" t="s">
        <v>50</v>
      </c>
      <c r="F473" s="86"/>
      <c r="G473" s="88"/>
      <c r="H473" s="87"/>
      <c r="I473" s="88"/>
    </row>
    <row r="474" spans="1:9" ht="15.75">
      <c r="A474" s="87" t="s">
        <v>70</v>
      </c>
      <c r="B474" s="88">
        <v>28</v>
      </c>
      <c r="C474" s="86" t="s">
        <v>1188</v>
      </c>
      <c r="D474" s="88">
        <v>10</v>
      </c>
      <c r="E474" s="86" t="s">
        <v>50</v>
      </c>
      <c r="F474" s="86"/>
      <c r="G474" s="88"/>
      <c r="H474" s="87"/>
      <c r="I474" s="88"/>
    </row>
    <row r="475" spans="1:9" ht="15.75">
      <c r="A475" s="87" t="s">
        <v>70</v>
      </c>
      <c r="B475" s="88">
        <v>29</v>
      </c>
      <c r="C475" s="86" t="s">
        <v>1189</v>
      </c>
      <c r="D475" s="88">
        <v>11</v>
      </c>
      <c r="E475" s="86" t="s">
        <v>51</v>
      </c>
      <c r="F475" s="86"/>
      <c r="G475" s="88"/>
      <c r="H475" s="87"/>
      <c r="I475" s="88"/>
    </row>
    <row r="476" spans="1:9" ht="15.75">
      <c r="A476" s="87" t="s">
        <v>70</v>
      </c>
      <c r="B476" s="88">
        <v>30</v>
      </c>
      <c r="C476" s="86" t="s">
        <v>1190</v>
      </c>
      <c r="D476" s="88">
        <v>11</v>
      </c>
      <c r="E476" s="86" t="s">
        <v>51</v>
      </c>
      <c r="F476" s="86"/>
      <c r="G476" s="88"/>
      <c r="H476" s="87"/>
      <c r="I476" s="88"/>
    </row>
    <row r="477" spans="1:9" ht="15.75">
      <c r="A477" s="87" t="s">
        <v>70</v>
      </c>
      <c r="B477" s="88">
        <v>31</v>
      </c>
      <c r="C477" s="86" t="s">
        <v>1324</v>
      </c>
      <c r="D477" s="88">
        <v>12</v>
      </c>
      <c r="E477" s="86" t="s">
        <v>52</v>
      </c>
      <c r="F477" s="86"/>
      <c r="G477" s="88"/>
      <c r="H477" s="87"/>
      <c r="I477" s="88"/>
    </row>
    <row r="478" spans="1:9" ht="15.75">
      <c r="A478" s="87" t="s">
        <v>70</v>
      </c>
      <c r="B478" s="88">
        <v>32</v>
      </c>
      <c r="C478" s="86" t="s">
        <v>1325</v>
      </c>
      <c r="D478" s="88">
        <v>12</v>
      </c>
      <c r="E478" s="86" t="s">
        <v>52</v>
      </c>
      <c r="F478" s="86"/>
      <c r="G478" s="88"/>
      <c r="H478" s="87"/>
      <c r="I478" s="88"/>
    </row>
    <row r="479" spans="1:9" ht="15.75">
      <c r="A479" s="87" t="s">
        <v>70</v>
      </c>
      <c r="B479" s="88">
        <v>33</v>
      </c>
      <c r="C479" s="86" t="s">
        <v>1326</v>
      </c>
      <c r="D479" s="88">
        <v>12</v>
      </c>
      <c r="E479" s="86" t="s">
        <v>52</v>
      </c>
      <c r="F479" s="86"/>
      <c r="G479" s="88"/>
      <c r="H479" s="87"/>
      <c r="I479" s="88"/>
    </row>
    <row r="480" spans="1:9" ht="15.75">
      <c r="A480" s="87" t="s">
        <v>70</v>
      </c>
      <c r="B480" s="88">
        <v>34</v>
      </c>
      <c r="C480" s="86" t="s">
        <v>1327</v>
      </c>
      <c r="D480" s="88">
        <v>13</v>
      </c>
      <c r="E480" s="86" t="s">
        <v>53</v>
      </c>
      <c r="F480" s="86"/>
      <c r="G480" s="88"/>
      <c r="H480" s="87"/>
      <c r="I480" s="88"/>
    </row>
    <row r="481" spans="1:9" ht="15.75">
      <c r="A481" s="87" t="s">
        <v>70</v>
      </c>
      <c r="B481" s="88">
        <v>35</v>
      </c>
      <c r="C481" s="86" t="s">
        <v>1328</v>
      </c>
      <c r="D481" s="88">
        <v>14</v>
      </c>
      <c r="E481" s="86" t="s">
        <v>54</v>
      </c>
      <c r="F481" s="86"/>
      <c r="G481" s="88"/>
      <c r="H481" s="87"/>
      <c r="I481" s="88"/>
    </row>
    <row r="482" spans="1:9" ht="15.75">
      <c r="A482" s="87" t="s">
        <v>70</v>
      </c>
      <c r="B482" s="88">
        <v>36</v>
      </c>
      <c r="C482" s="86" t="s">
        <v>1329</v>
      </c>
      <c r="D482" s="88">
        <v>14</v>
      </c>
      <c r="E482" s="86" t="s">
        <v>54</v>
      </c>
      <c r="F482" s="86"/>
      <c r="G482" s="88"/>
      <c r="H482" s="87"/>
      <c r="I482" s="88"/>
    </row>
    <row r="483" spans="1:9" ht="15.75">
      <c r="A483" s="87" t="s">
        <v>70</v>
      </c>
      <c r="B483" s="88">
        <v>37</v>
      </c>
      <c r="C483" s="86" t="s">
        <v>1330</v>
      </c>
      <c r="D483" s="88">
        <v>15</v>
      </c>
      <c r="E483" s="86" t="s">
        <v>55</v>
      </c>
      <c r="F483" s="86"/>
      <c r="G483" s="88"/>
      <c r="H483" s="87"/>
      <c r="I483" s="88"/>
    </row>
    <row r="484" spans="1:9" ht="15.75">
      <c r="A484" s="87" t="s">
        <v>70</v>
      </c>
      <c r="B484" s="88">
        <v>38</v>
      </c>
      <c r="C484" s="86" t="s">
        <v>1331</v>
      </c>
      <c r="D484" s="88">
        <v>16</v>
      </c>
      <c r="E484" s="89" t="s">
        <v>56</v>
      </c>
      <c r="F484" s="86"/>
      <c r="G484" s="88"/>
      <c r="H484" s="87"/>
      <c r="I484" s="88"/>
    </row>
    <row r="485" spans="1:9" ht="15.75">
      <c r="A485" s="87" t="s">
        <v>70</v>
      </c>
      <c r="B485" s="88">
        <v>39</v>
      </c>
      <c r="C485" s="86" t="s">
        <v>1332</v>
      </c>
      <c r="D485" s="88">
        <v>17</v>
      </c>
      <c r="E485" s="86" t="s">
        <v>57</v>
      </c>
      <c r="F485" s="86"/>
      <c r="G485" s="88"/>
      <c r="H485" s="87"/>
      <c r="I485" s="88"/>
    </row>
    <row r="486" spans="1:9" ht="15.75">
      <c r="A486" s="87" t="s">
        <v>70</v>
      </c>
      <c r="B486" s="88">
        <v>40</v>
      </c>
      <c r="C486" s="86" t="s">
        <v>1333</v>
      </c>
      <c r="D486" s="88">
        <v>17</v>
      </c>
      <c r="E486" s="86" t="s">
        <v>57</v>
      </c>
      <c r="F486" s="86"/>
      <c r="G486" s="88"/>
      <c r="H486" s="87"/>
      <c r="I486" s="88"/>
    </row>
    <row r="487" spans="1:9" ht="15.75">
      <c r="A487" s="87" t="s">
        <v>70</v>
      </c>
      <c r="B487" s="88">
        <v>41</v>
      </c>
      <c r="C487" s="86" t="s">
        <v>1334</v>
      </c>
      <c r="D487" s="88">
        <v>17</v>
      </c>
      <c r="E487" s="86" t="s">
        <v>57</v>
      </c>
      <c r="F487" s="86"/>
      <c r="G487" s="88"/>
      <c r="H487" s="87"/>
      <c r="I487" s="88"/>
    </row>
    <row r="488" spans="1:9" ht="15.75">
      <c r="A488" s="87" t="s">
        <v>70</v>
      </c>
      <c r="B488" s="88">
        <v>42</v>
      </c>
      <c r="C488" s="86" t="s">
        <v>1335</v>
      </c>
      <c r="D488" s="88">
        <v>18</v>
      </c>
      <c r="E488" s="86" t="s">
        <v>58</v>
      </c>
      <c r="F488" s="86"/>
      <c r="G488" s="88"/>
      <c r="H488" s="87"/>
      <c r="I488" s="88"/>
    </row>
    <row r="489" spans="1:9" ht="15.75">
      <c r="A489" s="87" t="s">
        <v>70</v>
      </c>
      <c r="B489" s="88">
        <v>43</v>
      </c>
      <c r="C489" s="86" t="s">
        <v>1336</v>
      </c>
      <c r="D489" s="88">
        <v>18</v>
      </c>
      <c r="E489" s="86" t="s">
        <v>58</v>
      </c>
      <c r="F489" s="86"/>
      <c r="G489" s="88"/>
      <c r="H489" s="87"/>
      <c r="I489" s="88"/>
    </row>
    <row r="490" spans="1:9" ht="15.75">
      <c r="A490" s="87" t="s">
        <v>70</v>
      </c>
      <c r="B490" s="88">
        <v>44</v>
      </c>
      <c r="C490" s="86" t="s">
        <v>1337</v>
      </c>
      <c r="D490" s="88">
        <v>18</v>
      </c>
      <c r="E490" s="86" t="s">
        <v>58</v>
      </c>
      <c r="F490" s="86"/>
      <c r="G490" s="88"/>
      <c r="H490" s="87"/>
      <c r="I490" s="88"/>
    </row>
    <row r="491" spans="1:9" ht="15.75">
      <c r="A491" s="87" t="s">
        <v>70</v>
      </c>
      <c r="B491" s="88">
        <v>45</v>
      </c>
      <c r="C491" s="86" t="s">
        <v>1338</v>
      </c>
      <c r="D491" s="88">
        <v>19</v>
      </c>
      <c r="E491" s="86" t="s">
        <v>59</v>
      </c>
      <c r="F491" s="86"/>
      <c r="G491" s="88"/>
      <c r="H491" s="87"/>
      <c r="I491" s="88"/>
    </row>
    <row r="492" spans="1:9" ht="15.75">
      <c r="A492" s="87" t="s">
        <v>70</v>
      </c>
      <c r="B492" s="86">
        <v>46</v>
      </c>
      <c r="C492" s="86" t="s">
        <v>1339</v>
      </c>
      <c r="D492" s="86">
        <v>19</v>
      </c>
      <c r="E492" s="86" t="s">
        <v>59</v>
      </c>
      <c r="F492" s="86"/>
      <c r="G492" s="86"/>
      <c r="H492" s="87"/>
      <c r="I492" s="86"/>
    </row>
    <row r="493" spans="1:9" ht="15.75">
      <c r="A493" s="87" t="s">
        <v>70</v>
      </c>
      <c r="B493" s="86">
        <v>47</v>
      </c>
      <c r="C493" s="86" t="s">
        <v>1340</v>
      </c>
      <c r="D493" s="86">
        <v>19</v>
      </c>
      <c r="E493" s="86" t="s">
        <v>59</v>
      </c>
      <c r="F493" s="86"/>
      <c r="G493" s="86"/>
      <c r="H493" s="87"/>
      <c r="I493" s="86"/>
    </row>
    <row r="494" spans="1:9" ht="15.75">
      <c r="A494" s="87" t="s">
        <v>70</v>
      </c>
      <c r="B494" s="88">
        <v>48</v>
      </c>
      <c r="C494" s="86" t="s">
        <v>1341</v>
      </c>
      <c r="D494" s="88">
        <v>19</v>
      </c>
      <c r="E494" s="86" t="s">
        <v>59</v>
      </c>
      <c r="F494" s="86"/>
      <c r="G494" s="88"/>
      <c r="H494" s="87"/>
      <c r="I494" s="88"/>
    </row>
    <row r="495" spans="1:9" ht="15.75">
      <c r="A495" s="93" t="s">
        <v>71</v>
      </c>
      <c r="B495" s="88">
        <v>0</v>
      </c>
      <c r="C495" s="86" t="s">
        <v>1191</v>
      </c>
      <c r="D495" s="88">
        <v>1</v>
      </c>
      <c r="E495" s="89" t="s">
        <v>41</v>
      </c>
      <c r="F495" s="86"/>
      <c r="G495" s="88"/>
      <c r="H495" s="93"/>
      <c r="I495" s="88"/>
    </row>
    <row r="496" spans="1:9" ht="15.75">
      <c r="A496" s="87" t="s">
        <v>71</v>
      </c>
      <c r="B496" s="88">
        <v>1</v>
      </c>
      <c r="C496" s="86" t="s">
        <v>1192</v>
      </c>
      <c r="D496" s="88">
        <v>1</v>
      </c>
      <c r="E496" s="89" t="s">
        <v>41</v>
      </c>
      <c r="F496" s="86"/>
      <c r="G496" s="88"/>
      <c r="H496" s="87"/>
      <c r="I496" s="88"/>
    </row>
    <row r="497" spans="1:9" ht="15.75">
      <c r="A497" s="87" t="s">
        <v>71</v>
      </c>
      <c r="B497" s="88">
        <v>2</v>
      </c>
      <c r="C497" s="86" t="s">
        <v>1193</v>
      </c>
      <c r="D497" s="88">
        <v>1</v>
      </c>
      <c r="E497" s="89" t="s">
        <v>41</v>
      </c>
      <c r="F497" s="86"/>
      <c r="G497" s="88"/>
      <c r="H497" s="87"/>
      <c r="I497" s="88"/>
    </row>
    <row r="498" spans="1:9" ht="15.75">
      <c r="A498" s="87" t="s">
        <v>71</v>
      </c>
      <c r="B498" s="88">
        <v>3</v>
      </c>
      <c r="C498" s="86" t="s">
        <v>1194</v>
      </c>
      <c r="D498" s="88">
        <v>1</v>
      </c>
      <c r="E498" s="89" t="s">
        <v>41</v>
      </c>
      <c r="F498" s="86"/>
      <c r="G498" s="88"/>
      <c r="H498" s="87"/>
      <c r="I498" s="88"/>
    </row>
    <row r="499" spans="1:9" ht="15.75">
      <c r="A499" s="87" t="s">
        <v>71</v>
      </c>
      <c r="B499" s="88">
        <v>4</v>
      </c>
      <c r="C499" s="86" t="s">
        <v>1195</v>
      </c>
      <c r="D499" s="88">
        <v>1</v>
      </c>
      <c r="E499" s="89" t="s">
        <v>41</v>
      </c>
      <c r="F499" s="86"/>
      <c r="G499" s="88"/>
      <c r="H499" s="87"/>
      <c r="I499" s="88"/>
    </row>
    <row r="500" spans="1:9" ht="15.75">
      <c r="A500" s="87" t="s">
        <v>71</v>
      </c>
      <c r="B500" s="88">
        <v>5</v>
      </c>
      <c r="C500" s="86" t="s">
        <v>1196</v>
      </c>
      <c r="D500" s="88">
        <v>1</v>
      </c>
      <c r="E500" s="89" t="s">
        <v>41</v>
      </c>
      <c r="F500" s="86"/>
      <c r="G500" s="88"/>
      <c r="H500" s="87"/>
      <c r="I500" s="88"/>
    </row>
    <row r="501" spans="1:9" ht="15.75">
      <c r="A501" s="87" t="s">
        <v>71</v>
      </c>
      <c r="B501" s="88">
        <v>6</v>
      </c>
      <c r="C501" s="86" t="s">
        <v>1197</v>
      </c>
      <c r="D501" s="88">
        <v>1</v>
      </c>
      <c r="E501" s="89" t="s">
        <v>41</v>
      </c>
      <c r="F501" s="86"/>
      <c r="G501" s="88"/>
      <c r="H501" s="87"/>
      <c r="I501" s="88"/>
    </row>
    <row r="502" spans="1:9" ht="15.75">
      <c r="A502" s="87" t="s">
        <v>71</v>
      </c>
      <c r="B502" s="88">
        <v>7</v>
      </c>
      <c r="C502" s="86" t="s">
        <v>1198</v>
      </c>
      <c r="D502" s="88">
        <v>1</v>
      </c>
      <c r="E502" s="89" t="s">
        <v>41</v>
      </c>
      <c r="F502" s="86"/>
      <c r="G502" s="88"/>
      <c r="H502" s="87"/>
      <c r="I502" s="88"/>
    </row>
    <row r="503" spans="1:9" ht="15.75">
      <c r="A503" s="87" t="s">
        <v>71</v>
      </c>
      <c r="B503" s="88">
        <v>8</v>
      </c>
      <c r="C503" s="86" t="s">
        <v>1199</v>
      </c>
      <c r="D503" s="88">
        <v>2</v>
      </c>
      <c r="E503" s="86" t="s">
        <v>42</v>
      </c>
      <c r="F503" s="86"/>
      <c r="G503" s="88"/>
      <c r="H503" s="87"/>
      <c r="I503" s="88"/>
    </row>
    <row r="504" spans="1:9" ht="15.75">
      <c r="A504" s="87" t="s">
        <v>71</v>
      </c>
      <c r="B504" s="88">
        <v>9</v>
      </c>
      <c r="C504" s="86" t="s">
        <v>1200</v>
      </c>
      <c r="D504" s="88">
        <v>2</v>
      </c>
      <c r="E504" s="86" t="s">
        <v>42</v>
      </c>
      <c r="F504" s="86"/>
      <c r="G504" s="88"/>
      <c r="H504" s="87"/>
      <c r="I504" s="88"/>
    </row>
    <row r="505" spans="1:9" ht="15.75">
      <c r="A505" s="87" t="s">
        <v>71</v>
      </c>
      <c r="B505" s="88">
        <v>10</v>
      </c>
      <c r="C505" s="86" t="s">
        <v>1201</v>
      </c>
      <c r="D505" s="88">
        <v>3</v>
      </c>
      <c r="E505" s="86" t="s">
        <v>43</v>
      </c>
      <c r="F505" s="86"/>
      <c r="G505" s="88"/>
      <c r="H505" s="87"/>
      <c r="I505" s="88"/>
    </row>
    <row r="506" spans="1:9" ht="15.75">
      <c r="A506" s="87" t="s">
        <v>71</v>
      </c>
      <c r="B506" s="88">
        <v>11</v>
      </c>
      <c r="C506" s="86" t="s">
        <v>1202</v>
      </c>
      <c r="D506" s="88">
        <v>3</v>
      </c>
      <c r="E506" s="86" t="s">
        <v>43</v>
      </c>
      <c r="F506" s="86"/>
      <c r="G506" s="88"/>
      <c r="H506" s="87"/>
      <c r="I506" s="88"/>
    </row>
    <row r="507" spans="1:9" ht="15.75">
      <c r="A507" s="87" t="s">
        <v>71</v>
      </c>
      <c r="B507" s="88">
        <v>12</v>
      </c>
      <c r="C507" s="86" t="s">
        <v>1203</v>
      </c>
      <c r="D507" s="88">
        <v>4</v>
      </c>
      <c r="E507" s="86" t="s">
        <v>44</v>
      </c>
      <c r="F507" s="86"/>
      <c r="G507" s="88"/>
      <c r="H507" s="87"/>
      <c r="I507" s="88"/>
    </row>
    <row r="508" spans="1:9" ht="15.75">
      <c r="A508" s="87" t="s">
        <v>71</v>
      </c>
      <c r="B508" s="88">
        <v>13</v>
      </c>
      <c r="C508" s="86" t="s">
        <v>1204</v>
      </c>
      <c r="D508" s="88">
        <v>4</v>
      </c>
      <c r="E508" s="86" t="s">
        <v>44</v>
      </c>
      <c r="F508" s="86"/>
      <c r="G508" s="88"/>
      <c r="H508" s="87"/>
      <c r="I508" s="88"/>
    </row>
    <row r="509" spans="1:9" ht="15.75">
      <c r="A509" s="87" t="s">
        <v>71</v>
      </c>
      <c r="B509" s="88">
        <v>14</v>
      </c>
      <c r="C509" s="86" t="s">
        <v>1205</v>
      </c>
      <c r="D509" s="88">
        <v>5</v>
      </c>
      <c r="E509" s="86" t="s">
        <v>45</v>
      </c>
      <c r="F509" s="86"/>
      <c r="G509" s="88"/>
      <c r="H509" s="87"/>
      <c r="I509" s="88"/>
    </row>
    <row r="510" spans="1:9" ht="15.75">
      <c r="A510" s="87" t="s">
        <v>71</v>
      </c>
      <c r="B510" s="88">
        <v>15</v>
      </c>
      <c r="C510" s="86" t="s">
        <v>1206</v>
      </c>
      <c r="D510" s="88">
        <v>5</v>
      </c>
      <c r="E510" s="86" t="s">
        <v>45</v>
      </c>
      <c r="F510" s="86"/>
      <c r="G510" s="88"/>
      <c r="H510" s="87"/>
      <c r="I510" s="88"/>
    </row>
    <row r="511" spans="1:9" ht="15.75">
      <c r="A511" s="87" t="s">
        <v>71</v>
      </c>
      <c r="B511" s="88">
        <v>16</v>
      </c>
      <c r="C511" s="86" t="s">
        <v>1207</v>
      </c>
      <c r="D511" s="88">
        <v>5</v>
      </c>
      <c r="E511" s="86" t="s">
        <v>45</v>
      </c>
      <c r="F511" s="86"/>
      <c r="G511" s="88"/>
      <c r="H511" s="87"/>
      <c r="I511" s="88"/>
    </row>
    <row r="512" spans="1:9" ht="15.75">
      <c r="A512" s="87" t="s">
        <v>71</v>
      </c>
      <c r="B512" s="88">
        <v>17</v>
      </c>
      <c r="C512" s="86" t="s">
        <v>1208</v>
      </c>
      <c r="D512" s="88">
        <v>6</v>
      </c>
      <c r="E512" s="86" t="s">
        <v>46</v>
      </c>
      <c r="F512" s="86"/>
      <c r="G512" s="88"/>
      <c r="H512" s="87"/>
      <c r="I512" s="88"/>
    </row>
    <row r="513" spans="1:9" ht="15.75">
      <c r="A513" s="87" t="s">
        <v>71</v>
      </c>
      <c r="B513" s="88">
        <v>18</v>
      </c>
      <c r="C513" s="86" t="s">
        <v>1209</v>
      </c>
      <c r="D513" s="88">
        <v>6</v>
      </c>
      <c r="E513" s="86" t="s">
        <v>46</v>
      </c>
      <c r="F513" s="86"/>
      <c r="G513" s="88"/>
      <c r="H513" s="87"/>
      <c r="I513" s="88"/>
    </row>
    <row r="514" spans="1:9" ht="15.75">
      <c r="A514" s="87" t="s">
        <v>71</v>
      </c>
      <c r="B514" s="88">
        <v>19</v>
      </c>
      <c r="C514" s="86" t="s">
        <v>1210</v>
      </c>
      <c r="D514" s="88">
        <v>7</v>
      </c>
      <c r="E514" s="86" t="s">
        <v>47</v>
      </c>
      <c r="F514" s="86"/>
      <c r="G514" s="88"/>
      <c r="H514" s="87"/>
      <c r="I514" s="88"/>
    </row>
    <row r="515" spans="1:9" ht="15.75">
      <c r="A515" s="87" t="s">
        <v>71</v>
      </c>
      <c r="B515" s="88">
        <v>20</v>
      </c>
      <c r="C515" s="86" t="s">
        <v>1211</v>
      </c>
      <c r="D515" s="88">
        <v>7</v>
      </c>
      <c r="E515" s="86" t="s">
        <v>47</v>
      </c>
      <c r="F515" s="86"/>
      <c r="G515" s="88"/>
      <c r="H515" s="87"/>
      <c r="I515" s="88"/>
    </row>
    <row r="516" spans="1:9" ht="15.75">
      <c r="A516" s="87" t="s">
        <v>71</v>
      </c>
      <c r="B516" s="88">
        <v>21</v>
      </c>
      <c r="C516" s="86" t="s">
        <v>1212</v>
      </c>
      <c r="D516" s="88">
        <v>7</v>
      </c>
      <c r="E516" s="86" t="s">
        <v>47</v>
      </c>
      <c r="F516" s="86"/>
      <c r="G516" s="88"/>
      <c r="H516" s="87"/>
      <c r="I516" s="88"/>
    </row>
    <row r="517" spans="1:9" ht="15.75">
      <c r="A517" s="87" t="s">
        <v>71</v>
      </c>
      <c r="B517" s="88">
        <v>22</v>
      </c>
      <c r="C517" s="86" t="s">
        <v>1213</v>
      </c>
      <c r="D517" s="88">
        <v>8</v>
      </c>
      <c r="E517" s="86" t="s">
        <v>48</v>
      </c>
      <c r="F517" s="86"/>
      <c r="G517" s="88"/>
      <c r="H517" s="87"/>
      <c r="I517" s="88"/>
    </row>
    <row r="518" spans="1:9" ht="15.75">
      <c r="A518" s="87" t="s">
        <v>71</v>
      </c>
      <c r="B518" s="88">
        <v>23</v>
      </c>
      <c r="C518" s="86" t="s">
        <v>1214</v>
      </c>
      <c r="D518" s="88">
        <v>9</v>
      </c>
      <c r="E518" s="86" t="s">
        <v>49</v>
      </c>
      <c r="F518" s="86"/>
      <c r="G518" s="88"/>
      <c r="H518" s="87"/>
      <c r="I518" s="88"/>
    </row>
    <row r="519" spans="1:9" ht="15.75">
      <c r="A519" s="87" t="s">
        <v>71</v>
      </c>
      <c r="B519" s="88">
        <v>24</v>
      </c>
      <c r="C519" s="86" t="s">
        <v>1215</v>
      </c>
      <c r="D519" s="88">
        <v>9</v>
      </c>
      <c r="E519" s="86" t="s">
        <v>49</v>
      </c>
      <c r="F519" s="86"/>
      <c r="G519" s="88"/>
      <c r="H519" s="87"/>
      <c r="I519" s="88"/>
    </row>
    <row r="520" spans="1:9" ht="15.75">
      <c r="A520" s="87" t="s">
        <v>71</v>
      </c>
      <c r="B520" s="88">
        <v>25</v>
      </c>
      <c r="C520" s="86" t="s">
        <v>1216</v>
      </c>
      <c r="D520" s="88">
        <v>10</v>
      </c>
      <c r="E520" s="86" t="s">
        <v>50</v>
      </c>
      <c r="F520" s="86"/>
      <c r="G520" s="88"/>
      <c r="H520" s="87"/>
      <c r="I520" s="88"/>
    </row>
    <row r="521" spans="1:9" ht="15.75">
      <c r="A521" s="87" t="s">
        <v>71</v>
      </c>
      <c r="B521" s="88">
        <v>26</v>
      </c>
      <c r="C521" s="86" t="s">
        <v>1217</v>
      </c>
      <c r="D521" s="88">
        <v>10</v>
      </c>
      <c r="E521" s="86" t="s">
        <v>50</v>
      </c>
      <c r="F521" s="86"/>
      <c r="G521" s="88"/>
      <c r="H521" s="87"/>
      <c r="I521" s="88"/>
    </row>
    <row r="522" spans="1:9" ht="15.75">
      <c r="A522" s="87" t="s">
        <v>71</v>
      </c>
      <c r="B522" s="88">
        <v>27</v>
      </c>
      <c r="C522" s="86" t="s">
        <v>1218</v>
      </c>
      <c r="D522" s="88">
        <v>11</v>
      </c>
      <c r="E522" s="86" t="s">
        <v>51</v>
      </c>
      <c r="F522" s="86"/>
      <c r="G522" s="88"/>
      <c r="H522" s="87"/>
      <c r="I522" s="88"/>
    </row>
    <row r="523" spans="1:9" ht="15.75">
      <c r="A523" s="87" t="s">
        <v>71</v>
      </c>
      <c r="B523" s="88">
        <v>28</v>
      </c>
      <c r="C523" s="86" t="s">
        <v>1219</v>
      </c>
      <c r="D523" s="88">
        <v>11</v>
      </c>
      <c r="E523" s="86" t="s">
        <v>51</v>
      </c>
      <c r="F523" s="86"/>
      <c r="G523" s="88"/>
      <c r="H523" s="87"/>
      <c r="I523" s="88"/>
    </row>
    <row r="524" spans="1:9" ht="15.75">
      <c r="A524" s="87" t="s">
        <v>71</v>
      </c>
      <c r="B524" s="88">
        <v>29</v>
      </c>
      <c r="C524" s="86" t="s">
        <v>1220</v>
      </c>
      <c r="D524" s="88">
        <v>12</v>
      </c>
      <c r="E524" s="86" t="s">
        <v>52</v>
      </c>
      <c r="F524" s="86"/>
      <c r="G524" s="88"/>
      <c r="H524" s="87"/>
      <c r="I524" s="88"/>
    </row>
    <row r="525" spans="1:9" ht="15.75">
      <c r="A525" s="87" t="s">
        <v>71</v>
      </c>
      <c r="B525" s="88">
        <v>30</v>
      </c>
      <c r="C525" s="86" t="s">
        <v>1221</v>
      </c>
      <c r="D525" s="88">
        <v>12</v>
      </c>
      <c r="E525" s="86" t="s">
        <v>52</v>
      </c>
      <c r="F525" s="86"/>
      <c r="G525" s="88"/>
      <c r="H525" s="87"/>
      <c r="I525" s="88"/>
    </row>
    <row r="526" spans="1:9" ht="15.75">
      <c r="A526" s="87" t="s">
        <v>71</v>
      </c>
      <c r="B526" s="88">
        <v>31</v>
      </c>
      <c r="C526" s="86" t="s">
        <v>1344</v>
      </c>
      <c r="D526" s="88">
        <v>13</v>
      </c>
      <c r="E526" s="86" t="s">
        <v>53</v>
      </c>
      <c r="F526" s="86"/>
      <c r="G526" s="88"/>
      <c r="H526" s="87"/>
      <c r="I526" s="88"/>
    </row>
    <row r="527" spans="1:9" ht="15.75">
      <c r="A527" s="87" t="s">
        <v>71</v>
      </c>
      <c r="B527" s="88">
        <v>32</v>
      </c>
      <c r="C527" s="86" t="s">
        <v>1345</v>
      </c>
      <c r="D527" s="88">
        <v>13</v>
      </c>
      <c r="E527" s="86" t="s">
        <v>53</v>
      </c>
      <c r="F527" s="86"/>
      <c r="G527" s="88"/>
      <c r="H527" s="87"/>
      <c r="I527" s="88"/>
    </row>
    <row r="528" spans="1:9" ht="15.75">
      <c r="A528" s="87" t="s">
        <v>71</v>
      </c>
      <c r="B528" s="88">
        <v>33</v>
      </c>
      <c r="C528" s="86" t="s">
        <v>1346</v>
      </c>
      <c r="D528" s="88">
        <v>14</v>
      </c>
      <c r="E528" s="86" t="s">
        <v>54</v>
      </c>
      <c r="F528" s="86"/>
      <c r="G528" s="88"/>
      <c r="H528" s="87"/>
      <c r="I528" s="88"/>
    </row>
    <row r="529" spans="1:9" ht="15.75">
      <c r="A529" s="87" t="s">
        <v>71</v>
      </c>
      <c r="B529" s="88">
        <v>34</v>
      </c>
      <c r="C529" s="86" t="s">
        <v>1347</v>
      </c>
      <c r="D529" s="88">
        <v>14</v>
      </c>
      <c r="E529" s="86" t="s">
        <v>54</v>
      </c>
      <c r="F529" s="86"/>
      <c r="G529" s="88"/>
      <c r="H529" s="87"/>
      <c r="I529" s="88"/>
    </row>
    <row r="530" spans="1:9" ht="15.75">
      <c r="A530" s="87" t="s">
        <v>71</v>
      </c>
      <c r="B530" s="88">
        <v>35</v>
      </c>
      <c r="C530" s="86" t="s">
        <v>1348</v>
      </c>
      <c r="D530" s="88">
        <v>15</v>
      </c>
      <c r="E530" s="86" t="s">
        <v>55</v>
      </c>
      <c r="F530" s="86"/>
      <c r="G530" s="88"/>
      <c r="H530" s="87"/>
      <c r="I530" s="88"/>
    </row>
    <row r="531" spans="1:9" ht="15.75">
      <c r="A531" s="87" t="s">
        <v>71</v>
      </c>
      <c r="B531" s="88">
        <v>36</v>
      </c>
      <c r="C531" s="86" t="s">
        <v>1349</v>
      </c>
      <c r="D531" s="88">
        <v>16</v>
      </c>
      <c r="E531" s="89" t="s">
        <v>56</v>
      </c>
      <c r="F531" s="86"/>
      <c r="G531" s="88"/>
      <c r="H531" s="87"/>
      <c r="I531" s="88"/>
    </row>
    <row r="532" spans="1:9" ht="15.75">
      <c r="A532" s="87" t="s">
        <v>71</v>
      </c>
      <c r="B532" s="88">
        <v>37</v>
      </c>
      <c r="C532" s="86" t="s">
        <v>1350</v>
      </c>
      <c r="D532" s="88">
        <v>16</v>
      </c>
      <c r="E532" s="89" t="s">
        <v>56</v>
      </c>
      <c r="F532" s="86"/>
      <c r="G532" s="88"/>
      <c r="H532" s="87"/>
      <c r="I532" s="88"/>
    </row>
    <row r="533" spans="1:9" ht="15.75">
      <c r="A533" s="87" t="s">
        <v>71</v>
      </c>
      <c r="B533" s="88">
        <v>38</v>
      </c>
      <c r="C533" s="86" t="s">
        <v>1351</v>
      </c>
      <c r="D533" s="88">
        <v>17</v>
      </c>
      <c r="E533" s="86" t="s">
        <v>57</v>
      </c>
      <c r="F533" s="86"/>
      <c r="G533" s="88"/>
      <c r="H533" s="87"/>
      <c r="I533" s="88"/>
    </row>
    <row r="534" spans="1:9" ht="15.75">
      <c r="A534" s="87" t="s">
        <v>71</v>
      </c>
      <c r="B534" s="88">
        <v>39</v>
      </c>
      <c r="C534" s="86" t="s">
        <v>1352</v>
      </c>
      <c r="D534" s="88">
        <v>17</v>
      </c>
      <c r="E534" s="86" t="s">
        <v>57</v>
      </c>
      <c r="F534" s="86"/>
      <c r="G534" s="88"/>
      <c r="H534" s="87"/>
      <c r="I534" s="88"/>
    </row>
    <row r="535" spans="1:9" ht="15.75">
      <c r="A535" s="87" t="s">
        <v>71</v>
      </c>
      <c r="B535" s="88">
        <v>40</v>
      </c>
      <c r="C535" s="86" t="s">
        <v>1353</v>
      </c>
      <c r="D535" s="88">
        <v>17</v>
      </c>
      <c r="E535" s="86" t="s">
        <v>57</v>
      </c>
      <c r="F535" s="86"/>
      <c r="G535" s="88"/>
      <c r="H535" s="87"/>
      <c r="I535" s="88"/>
    </row>
    <row r="536" spans="1:9" ht="15.75">
      <c r="A536" s="87" t="s">
        <v>71</v>
      </c>
      <c r="B536" s="88">
        <v>41</v>
      </c>
      <c r="C536" s="86" t="s">
        <v>1354</v>
      </c>
      <c r="D536" s="88">
        <v>18</v>
      </c>
      <c r="E536" s="86" t="s">
        <v>58</v>
      </c>
      <c r="F536" s="86"/>
      <c r="G536" s="88"/>
      <c r="H536" s="87"/>
      <c r="I536" s="88"/>
    </row>
    <row r="537" spans="1:9" ht="15.75">
      <c r="A537" s="87" t="s">
        <v>71</v>
      </c>
      <c r="B537" s="88">
        <v>42</v>
      </c>
      <c r="C537" s="86" t="s">
        <v>1355</v>
      </c>
      <c r="D537" s="88">
        <v>18</v>
      </c>
      <c r="E537" s="86" t="s">
        <v>58</v>
      </c>
      <c r="F537" s="86"/>
      <c r="G537" s="88"/>
      <c r="H537" s="87"/>
      <c r="I537" s="88"/>
    </row>
    <row r="538" spans="1:9" ht="15.75">
      <c r="A538" s="87" t="s">
        <v>71</v>
      </c>
      <c r="B538" s="88">
        <v>43</v>
      </c>
      <c r="C538" s="86" t="s">
        <v>1356</v>
      </c>
      <c r="D538" s="88">
        <v>19</v>
      </c>
      <c r="E538" s="86" t="s">
        <v>59</v>
      </c>
      <c r="F538" s="86"/>
      <c r="G538" s="88"/>
      <c r="H538" s="87"/>
      <c r="I538" s="88"/>
    </row>
    <row r="539" spans="1:9" ht="15.75">
      <c r="A539" s="87" t="s">
        <v>71</v>
      </c>
      <c r="B539" s="88">
        <v>44</v>
      </c>
      <c r="C539" s="86" t="s">
        <v>1357</v>
      </c>
      <c r="D539" s="88">
        <v>19</v>
      </c>
      <c r="E539" s="86" t="s">
        <v>59</v>
      </c>
      <c r="F539" s="86"/>
      <c r="G539" s="88"/>
      <c r="H539" s="87"/>
      <c r="I539" s="88"/>
    </row>
    <row r="540" spans="1:9" ht="15.75">
      <c r="A540" s="87" t="s">
        <v>71</v>
      </c>
      <c r="B540" s="88">
        <v>45</v>
      </c>
      <c r="C540" s="86" t="s">
        <v>1358</v>
      </c>
      <c r="D540" s="88">
        <v>19</v>
      </c>
      <c r="E540" s="86" t="s">
        <v>59</v>
      </c>
      <c r="F540" s="86"/>
      <c r="G540" s="88"/>
      <c r="H540" s="87"/>
      <c r="I540" s="88"/>
    </row>
    <row r="541" spans="1:9" ht="15.75">
      <c r="A541" s="87" t="s">
        <v>71</v>
      </c>
      <c r="B541" s="86">
        <v>46</v>
      </c>
      <c r="C541" s="86" t="s">
        <v>1359</v>
      </c>
      <c r="D541" s="86">
        <v>19</v>
      </c>
      <c r="E541" s="86" t="s">
        <v>59</v>
      </c>
      <c r="F541" s="86"/>
      <c r="G541" s="86"/>
      <c r="H541" s="87"/>
      <c r="I541" s="86"/>
    </row>
    <row r="542" spans="1:9" ht="15.75">
      <c r="A542" s="87" t="s">
        <v>71</v>
      </c>
      <c r="B542" s="86">
        <v>47</v>
      </c>
      <c r="C542" s="86" t="s">
        <v>1360</v>
      </c>
      <c r="D542" s="86">
        <v>19</v>
      </c>
      <c r="E542" s="86" t="s">
        <v>59</v>
      </c>
      <c r="F542" s="86"/>
      <c r="G542" s="86"/>
      <c r="H542" s="87"/>
      <c r="I542" s="86"/>
    </row>
    <row r="543" spans="1:9" ht="15.75">
      <c r="A543" s="87" t="s">
        <v>71</v>
      </c>
      <c r="B543" s="88">
        <v>48</v>
      </c>
      <c r="C543" s="86" t="s">
        <v>1361</v>
      </c>
      <c r="D543" s="88">
        <v>19</v>
      </c>
      <c r="E543" s="86" t="s">
        <v>59</v>
      </c>
      <c r="F543" s="86"/>
      <c r="G543" s="88"/>
      <c r="H543" s="87"/>
      <c r="I543" s="88"/>
    </row>
    <row r="544" spans="1:9" ht="15.75">
      <c r="A544" s="93" t="s">
        <v>72</v>
      </c>
      <c r="B544" s="88">
        <v>0</v>
      </c>
      <c r="C544" s="86" t="s">
        <v>1222</v>
      </c>
      <c r="D544" s="88">
        <v>1</v>
      </c>
      <c r="E544" s="89" t="s">
        <v>41</v>
      </c>
      <c r="F544" s="86"/>
      <c r="G544" s="88"/>
      <c r="H544" s="93"/>
      <c r="I544" s="88"/>
    </row>
    <row r="545" spans="1:9" ht="15.75">
      <c r="A545" s="87" t="s">
        <v>72</v>
      </c>
      <c r="B545" s="88">
        <v>1</v>
      </c>
      <c r="C545" s="86" t="s">
        <v>1223</v>
      </c>
      <c r="D545" s="88">
        <v>1</v>
      </c>
      <c r="E545" s="89" t="s">
        <v>41</v>
      </c>
      <c r="F545" s="86"/>
      <c r="G545" s="88"/>
      <c r="H545" s="87"/>
      <c r="I545" s="88"/>
    </row>
    <row r="546" spans="1:9" ht="15.75">
      <c r="A546" s="87" t="s">
        <v>72</v>
      </c>
      <c r="B546" s="88">
        <v>2</v>
      </c>
      <c r="C546" s="86" t="s">
        <v>1224</v>
      </c>
      <c r="D546" s="88">
        <v>1</v>
      </c>
      <c r="E546" s="89" t="s">
        <v>41</v>
      </c>
      <c r="F546" s="86"/>
      <c r="G546" s="88"/>
      <c r="H546" s="87"/>
      <c r="I546" s="88"/>
    </row>
    <row r="547" spans="1:9" ht="15.75">
      <c r="A547" s="87" t="s">
        <v>72</v>
      </c>
      <c r="B547" s="88">
        <v>3</v>
      </c>
      <c r="C547" s="86" t="s">
        <v>1225</v>
      </c>
      <c r="D547" s="88">
        <v>1</v>
      </c>
      <c r="E547" s="89" t="s">
        <v>41</v>
      </c>
      <c r="F547" s="86"/>
      <c r="G547" s="88"/>
      <c r="H547" s="87"/>
      <c r="I547" s="88"/>
    </row>
    <row r="548" spans="1:9" ht="15.75">
      <c r="A548" s="87" t="s">
        <v>72</v>
      </c>
      <c r="B548" s="88">
        <v>4</v>
      </c>
      <c r="C548" s="86" t="s">
        <v>1226</v>
      </c>
      <c r="D548" s="88">
        <v>1</v>
      </c>
      <c r="E548" s="89" t="s">
        <v>41</v>
      </c>
      <c r="F548" s="89"/>
      <c r="G548" s="88"/>
      <c r="H548" s="87"/>
      <c r="I548" s="88"/>
    </row>
    <row r="549" spans="1:9" ht="15.75">
      <c r="A549" s="87" t="s">
        <v>72</v>
      </c>
      <c r="B549" s="88">
        <v>5</v>
      </c>
      <c r="C549" s="86" t="s">
        <v>1227</v>
      </c>
      <c r="D549" s="88">
        <v>1</v>
      </c>
      <c r="E549" s="89" t="s">
        <v>41</v>
      </c>
      <c r="F549" s="86"/>
      <c r="G549" s="88"/>
      <c r="H549" s="87"/>
      <c r="I549" s="88"/>
    </row>
    <row r="550" spans="1:9" ht="15.75">
      <c r="A550" s="87" t="s">
        <v>72</v>
      </c>
      <c r="B550" s="88">
        <v>6</v>
      </c>
      <c r="C550" s="86" t="s">
        <v>1228</v>
      </c>
      <c r="D550" s="88">
        <v>1</v>
      </c>
      <c r="E550" s="89" t="s">
        <v>41</v>
      </c>
      <c r="F550" s="86"/>
      <c r="G550" s="88"/>
      <c r="H550" s="87"/>
      <c r="I550" s="88"/>
    </row>
    <row r="551" spans="1:9" ht="15.75">
      <c r="A551" s="87" t="s">
        <v>72</v>
      </c>
      <c r="B551" s="88">
        <v>7</v>
      </c>
      <c r="C551" s="86" t="s">
        <v>1229</v>
      </c>
      <c r="D551" s="88">
        <v>2</v>
      </c>
      <c r="E551" s="86" t="s">
        <v>42</v>
      </c>
      <c r="F551" s="86"/>
      <c r="G551" s="88"/>
      <c r="H551" s="87"/>
      <c r="I551" s="88"/>
    </row>
    <row r="552" spans="1:9" ht="15.75">
      <c r="A552" s="87" t="s">
        <v>72</v>
      </c>
      <c r="B552" s="88">
        <v>8</v>
      </c>
      <c r="C552" s="86" t="s">
        <v>1230</v>
      </c>
      <c r="D552" s="88">
        <v>2</v>
      </c>
      <c r="E552" s="86" t="s">
        <v>42</v>
      </c>
      <c r="F552" s="86"/>
      <c r="G552" s="88"/>
      <c r="H552" s="87"/>
      <c r="I552" s="88"/>
    </row>
    <row r="553" spans="1:9" ht="15.75">
      <c r="A553" s="87" t="s">
        <v>72</v>
      </c>
      <c r="B553" s="88">
        <v>9</v>
      </c>
      <c r="C553" s="86" t="s">
        <v>1231</v>
      </c>
      <c r="D553" s="88">
        <v>3</v>
      </c>
      <c r="E553" s="86" t="s">
        <v>43</v>
      </c>
      <c r="F553" s="86"/>
      <c r="G553" s="88"/>
      <c r="H553" s="87"/>
      <c r="I553" s="88"/>
    </row>
    <row r="554" spans="1:9" ht="15.75">
      <c r="A554" s="87" t="s">
        <v>72</v>
      </c>
      <c r="B554" s="88">
        <v>10</v>
      </c>
      <c r="C554" s="86" t="s">
        <v>1232</v>
      </c>
      <c r="D554" s="88">
        <v>3</v>
      </c>
      <c r="E554" s="86" t="s">
        <v>43</v>
      </c>
      <c r="F554" s="86"/>
      <c r="G554" s="88"/>
      <c r="H554" s="87"/>
      <c r="I554" s="88"/>
    </row>
    <row r="555" spans="1:9" ht="15.75">
      <c r="A555" s="87" t="s">
        <v>72</v>
      </c>
      <c r="B555" s="88">
        <v>11</v>
      </c>
      <c r="C555" s="86" t="s">
        <v>1233</v>
      </c>
      <c r="D555" s="88">
        <v>4</v>
      </c>
      <c r="E555" s="86" t="s">
        <v>44</v>
      </c>
      <c r="F555" s="86"/>
      <c r="G555" s="88"/>
      <c r="H555" s="87"/>
      <c r="I555" s="88"/>
    </row>
    <row r="556" spans="1:9" ht="15.75">
      <c r="A556" s="87" t="s">
        <v>72</v>
      </c>
      <c r="B556" s="88">
        <v>12</v>
      </c>
      <c r="C556" s="86" t="s">
        <v>1234</v>
      </c>
      <c r="D556" s="88">
        <v>4</v>
      </c>
      <c r="E556" s="86" t="s">
        <v>44</v>
      </c>
      <c r="F556" s="86"/>
      <c r="G556" s="88"/>
      <c r="H556" s="87"/>
      <c r="I556" s="88"/>
    </row>
    <row r="557" spans="1:9" ht="15.75">
      <c r="A557" s="87" t="s">
        <v>72</v>
      </c>
      <c r="B557" s="88">
        <v>13</v>
      </c>
      <c r="C557" s="86" t="s">
        <v>1235</v>
      </c>
      <c r="D557" s="88">
        <v>5</v>
      </c>
      <c r="E557" s="86" t="s">
        <v>45</v>
      </c>
      <c r="F557" s="86"/>
      <c r="G557" s="88"/>
      <c r="H557" s="87"/>
      <c r="I557" s="88"/>
    </row>
    <row r="558" spans="1:9" ht="15.75">
      <c r="A558" s="87" t="s">
        <v>72</v>
      </c>
      <c r="B558" s="88">
        <v>14</v>
      </c>
      <c r="C558" s="86" t="s">
        <v>1236</v>
      </c>
      <c r="D558" s="88">
        <v>5</v>
      </c>
      <c r="E558" s="86" t="s">
        <v>45</v>
      </c>
      <c r="F558" s="86"/>
      <c r="G558" s="88"/>
      <c r="H558" s="87"/>
      <c r="I558" s="88"/>
    </row>
    <row r="559" spans="1:9" ht="15.75">
      <c r="A559" s="87" t="s">
        <v>72</v>
      </c>
      <c r="B559" s="88">
        <v>15</v>
      </c>
      <c r="C559" s="86" t="s">
        <v>1237</v>
      </c>
      <c r="D559" s="88">
        <v>6</v>
      </c>
      <c r="E559" s="86" t="s">
        <v>46</v>
      </c>
      <c r="F559" s="86"/>
      <c r="G559" s="88"/>
      <c r="H559" s="87"/>
      <c r="I559" s="88"/>
    </row>
    <row r="560" spans="1:9" ht="15.75">
      <c r="A560" s="87" t="s">
        <v>72</v>
      </c>
      <c r="B560" s="88">
        <v>16</v>
      </c>
      <c r="C560" s="86" t="s">
        <v>1238</v>
      </c>
      <c r="D560" s="88">
        <v>6</v>
      </c>
      <c r="E560" s="86" t="s">
        <v>46</v>
      </c>
      <c r="F560" s="86"/>
      <c r="G560" s="88"/>
      <c r="H560" s="87"/>
      <c r="I560" s="88"/>
    </row>
    <row r="561" spans="1:9" ht="15.75">
      <c r="A561" s="87" t="s">
        <v>72</v>
      </c>
      <c r="B561" s="88">
        <v>17</v>
      </c>
      <c r="C561" s="86" t="s">
        <v>1239</v>
      </c>
      <c r="D561" s="88">
        <v>7</v>
      </c>
      <c r="E561" s="86" t="s">
        <v>47</v>
      </c>
      <c r="F561" s="86"/>
      <c r="G561" s="88"/>
      <c r="H561" s="87"/>
      <c r="I561" s="88"/>
    </row>
    <row r="562" spans="1:9" ht="15.75">
      <c r="A562" s="87" t="s">
        <v>72</v>
      </c>
      <c r="B562" s="88">
        <v>18</v>
      </c>
      <c r="C562" s="86" t="s">
        <v>1240</v>
      </c>
      <c r="D562" s="88">
        <v>7</v>
      </c>
      <c r="E562" s="86" t="s">
        <v>47</v>
      </c>
      <c r="F562" s="86"/>
      <c r="G562" s="88"/>
      <c r="H562" s="87"/>
      <c r="I562" s="88"/>
    </row>
    <row r="563" spans="1:9" ht="15.75">
      <c r="A563" s="87" t="s">
        <v>72</v>
      </c>
      <c r="B563" s="88">
        <v>19</v>
      </c>
      <c r="C563" s="86" t="s">
        <v>1241</v>
      </c>
      <c r="D563" s="88">
        <v>8</v>
      </c>
      <c r="E563" s="86" t="s">
        <v>48</v>
      </c>
      <c r="F563" s="86"/>
      <c r="G563" s="88"/>
      <c r="H563" s="87"/>
      <c r="I563" s="88"/>
    </row>
    <row r="564" spans="1:9" ht="15.75">
      <c r="A564" s="87" t="s">
        <v>72</v>
      </c>
      <c r="B564" s="88">
        <v>20</v>
      </c>
      <c r="C564" s="86" t="s">
        <v>1242</v>
      </c>
      <c r="D564" s="88">
        <v>8</v>
      </c>
      <c r="E564" s="86" t="s">
        <v>48</v>
      </c>
      <c r="F564" s="86"/>
      <c r="G564" s="88"/>
      <c r="H564" s="87"/>
      <c r="I564" s="88"/>
    </row>
    <row r="565" spans="1:9" ht="15.75">
      <c r="A565" s="87" t="s">
        <v>72</v>
      </c>
      <c r="B565" s="88">
        <v>21</v>
      </c>
      <c r="C565" s="86" t="s">
        <v>1243</v>
      </c>
      <c r="D565" s="88">
        <v>9</v>
      </c>
      <c r="E565" s="86" t="s">
        <v>49</v>
      </c>
      <c r="F565" s="86"/>
      <c r="G565" s="88"/>
      <c r="H565" s="87"/>
      <c r="I565" s="88"/>
    </row>
    <row r="566" spans="1:9" ht="15.75">
      <c r="A566" s="87" t="s">
        <v>72</v>
      </c>
      <c r="B566" s="88">
        <v>22</v>
      </c>
      <c r="C566" s="86" t="s">
        <v>1244</v>
      </c>
      <c r="D566" s="88">
        <v>9</v>
      </c>
      <c r="E566" s="86" t="s">
        <v>49</v>
      </c>
      <c r="F566" s="86"/>
      <c r="G566" s="88"/>
      <c r="H566" s="87"/>
      <c r="I566" s="88"/>
    </row>
    <row r="567" spans="1:9" ht="15.75">
      <c r="A567" s="87" t="s">
        <v>72</v>
      </c>
      <c r="B567" s="88">
        <v>23</v>
      </c>
      <c r="C567" s="86" t="s">
        <v>1245</v>
      </c>
      <c r="D567" s="88">
        <v>9</v>
      </c>
      <c r="E567" s="86" t="s">
        <v>49</v>
      </c>
      <c r="F567" s="86"/>
      <c r="G567" s="88"/>
      <c r="H567" s="87"/>
      <c r="I567" s="88"/>
    </row>
    <row r="568" spans="1:9" ht="15.75">
      <c r="A568" s="87" t="s">
        <v>72</v>
      </c>
      <c r="B568" s="88">
        <v>24</v>
      </c>
      <c r="C568" s="86" t="s">
        <v>1246</v>
      </c>
      <c r="D568" s="86">
        <v>10</v>
      </c>
      <c r="E568" s="86" t="s">
        <v>50</v>
      </c>
      <c r="F568" s="86"/>
      <c r="G568" s="88"/>
      <c r="H568" s="87"/>
      <c r="I568" s="88"/>
    </row>
    <row r="569" spans="1:9" ht="15.75">
      <c r="A569" s="87" t="s">
        <v>72</v>
      </c>
      <c r="B569" s="88">
        <v>25</v>
      </c>
      <c r="C569" s="86" t="s">
        <v>1247</v>
      </c>
      <c r="D569" s="88">
        <v>10</v>
      </c>
      <c r="E569" s="86" t="s">
        <v>50</v>
      </c>
      <c r="F569" s="86"/>
      <c r="G569" s="88"/>
      <c r="H569" s="87"/>
      <c r="I569" s="88"/>
    </row>
    <row r="570" spans="1:9" ht="15.75">
      <c r="A570" s="87" t="s">
        <v>72</v>
      </c>
      <c r="B570" s="88">
        <v>26</v>
      </c>
      <c r="C570" s="86" t="s">
        <v>1248</v>
      </c>
      <c r="D570" s="88">
        <v>11</v>
      </c>
      <c r="E570" s="86" t="s">
        <v>51</v>
      </c>
      <c r="F570" s="86"/>
      <c r="G570" s="88"/>
      <c r="H570" s="87"/>
      <c r="I570" s="88"/>
    </row>
    <row r="571" spans="1:9" ht="15.75">
      <c r="A571" s="87" t="s">
        <v>72</v>
      </c>
      <c r="B571" s="88">
        <v>27</v>
      </c>
      <c r="C571" s="86" t="s">
        <v>1249</v>
      </c>
      <c r="D571" s="88">
        <v>11</v>
      </c>
      <c r="E571" s="86" t="s">
        <v>51</v>
      </c>
      <c r="F571" s="86"/>
      <c r="G571" s="88"/>
      <c r="H571" s="87"/>
      <c r="I571" s="88"/>
    </row>
    <row r="572" spans="1:9" ht="15.75">
      <c r="A572" s="87" t="s">
        <v>72</v>
      </c>
      <c r="B572" s="88">
        <v>28</v>
      </c>
      <c r="C572" s="86" t="s">
        <v>1250</v>
      </c>
      <c r="D572" s="88">
        <v>12</v>
      </c>
      <c r="E572" s="86" t="s">
        <v>52</v>
      </c>
      <c r="F572" s="86"/>
      <c r="G572" s="88"/>
      <c r="H572" s="87"/>
      <c r="I572" s="88"/>
    </row>
    <row r="573" spans="1:9" ht="15.75">
      <c r="A573" s="87" t="s">
        <v>72</v>
      </c>
      <c r="B573" s="88">
        <v>29</v>
      </c>
      <c r="C573" s="86" t="s">
        <v>1251</v>
      </c>
      <c r="D573" s="88">
        <v>12</v>
      </c>
      <c r="E573" s="86" t="s">
        <v>52</v>
      </c>
      <c r="F573" s="86"/>
      <c r="G573" s="88"/>
      <c r="H573" s="87"/>
      <c r="I573" s="88"/>
    </row>
    <row r="574" spans="1:9" ht="15.75">
      <c r="A574" s="87" t="s">
        <v>72</v>
      </c>
      <c r="B574" s="88">
        <v>30</v>
      </c>
      <c r="C574" s="86" t="s">
        <v>1252</v>
      </c>
      <c r="D574" s="88">
        <v>13</v>
      </c>
      <c r="E574" s="86" t="s">
        <v>53</v>
      </c>
      <c r="F574" s="86"/>
      <c r="G574" s="88"/>
      <c r="H574" s="87"/>
      <c r="I574" s="88"/>
    </row>
    <row r="575" spans="1:9" ht="15.75">
      <c r="A575" s="87" t="s">
        <v>72</v>
      </c>
      <c r="B575" s="88">
        <v>31</v>
      </c>
      <c r="C575" s="86" t="s">
        <v>1364</v>
      </c>
      <c r="D575" s="88">
        <v>13</v>
      </c>
      <c r="E575" s="86" t="s">
        <v>53</v>
      </c>
      <c r="F575" s="86"/>
      <c r="G575" s="88"/>
      <c r="H575" s="87"/>
      <c r="I575" s="88"/>
    </row>
    <row r="576" spans="1:9" ht="15.75">
      <c r="A576" s="87" t="s">
        <v>72</v>
      </c>
      <c r="B576" s="88">
        <v>32</v>
      </c>
      <c r="C576" s="86" t="s">
        <v>1365</v>
      </c>
      <c r="D576" s="88">
        <v>14</v>
      </c>
      <c r="E576" s="86" t="s">
        <v>54</v>
      </c>
      <c r="F576" s="86"/>
      <c r="G576" s="88"/>
      <c r="H576" s="87"/>
      <c r="I576" s="88"/>
    </row>
    <row r="577" spans="1:9" ht="15.75">
      <c r="A577" s="87" t="s">
        <v>72</v>
      </c>
      <c r="B577" s="88">
        <v>33</v>
      </c>
      <c r="C577" s="86" t="s">
        <v>1366</v>
      </c>
      <c r="D577" s="88">
        <v>14</v>
      </c>
      <c r="E577" s="86" t="s">
        <v>54</v>
      </c>
      <c r="F577" s="86"/>
      <c r="G577" s="88"/>
      <c r="H577" s="87"/>
      <c r="I577" s="88"/>
    </row>
    <row r="578" spans="1:9" ht="15.75">
      <c r="A578" s="87" t="s">
        <v>72</v>
      </c>
      <c r="B578" s="88">
        <v>34</v>
      </c>
      <c r="C578" s="86" t="s">
        <v>1367</v>
      </c>
      <c r="D578" s="88">
        <v>14</v>
      </c>
      <c r="E578" s="86" t="s">
        <v>54</v>
      </c>
      <c r="F578" s="86"/>
      <c r="G578" s="88"/>
      <c r="H578" s="87"/>
      <c r="I578" s="88"/>
    </row>
    <row r="579" spans="1:9" ht="15.75">
      <c r="A579" s="87" t="s">
        <v>72</v>
      </c>
      <c r="B579" s="88">
        <v>35</v>
      </c>
      <c r="C579" s="86" t="s">
        <v>1368</v>
      </c>
      <c r="D579" s="88">
        <v>15</v>
      </c>
      <c r="E579" s="86" t="s">
        <v>55</v>
      </c>
      <c r="F579" s="86"/>
      <c r="G579" s="88"/>
      <c r="H579" s="87"/>
      <c r="I579" s="88"/>
    </row>
    <row r="580" spans="1:9" ht="15.75">
      <c r="A580" s="87" t="s">
        <v>72</v>
      </c>
      <c r="B580" s="88">
        <v>36</v>
      </c>
      <c r="C580" s="86" t="s">
        <v>1369</v>
      </c>
      <c r="D580" s="88">
        <v>16</v>
      </c>
      <c r="E580" s="89" t="s">
        <v>56</v>
      </c>
      <c r="F580" s="86"/>
      <c r="G580" s="88"/>
      <c r="H580" s="87"/>
      <c r="I580" s="88"/>
    </row>
    <row r="581" spans="1:9" ht="15.75">
      <c r="A581" s="87" t="s">
        <v>72</v>
      </c>
      <c r="B581" s="88">
        <v>37</v>
      </c>
      <c r="C581" s="86" t="s">
        <v>1370</v>
      </c>
      <c r="D581" s="88">
        <v>17</v>
      </c>
      <c r="E581" s="86" t="s">
        <v>57</v>
      </c>
      <c r="F581" s="86"/>
      <c r="G581" s="88"/>
      <c r="H581" s="87"/>
      <c r="I581" s="88"/>
    </row>
    <row r="582" spans="1:9" ht="15.75">
      <c r="A582" s="87" t="s">
        <v>72</v>
      </c>
      <c r="B582" s="88">
        <v>38</v>
      </c>
      <c r="C582" s="86" t="s">
        <v>1371</v>
      </c>
      <c r="D582" s="88">
        <v>18</v>
      </c>
      <c r="E582" s="86" t="s">
        <v>58</v>
      </c>
      <c r="F582" s="86"/>
      <c r="G582" s="88"/>
      <c r="H582" s="87"/>
      <c r="I582" s="88"/>
    </row>
    <row r="583" spans="1:9" ht="15.75">
      <c r="A583" s="87" t="s">
        <v>72</v>
      </c>
      <c r="B583" s="88">
        <v>39</v>
      </c>
      <c r="C583" s="86" t="s">
        <v>1372</v>
      </c>
      <c r="D583" s="88">
        <v>18</v>
      </c>
      <c r="E583" s="86" t="s">
        <v>58</v>
      </c>
      <c r="F583" s="86"/>
      <c r="G583" s="88"/>
      <c r="H583" s="87"/>
      <c r="I583" s="88"/>
    </row>
    <row r="584" spans="1:9" ht="15.75">
      <c r="A584" s="87" t="s">
        <v>72</v>
      </c>
      <c r="B584" s="88">
        <v>40</v>
      </c>
      <c r="C584" s="86" t="s">
        <v>1373</v>
      </c>
      <c r="D584" s="88">
        <v>18</v>
      </c>
      <c r="E584" s="86" t="s">
        <v>58</v>
      </c>
      <c r="F584" s="86"/>
      <c r="G584" s="88"/>
      <c r="H584" s="87"/>
      <c r="I584" s="88"/>
    </row>
    <row r="585" spans="1:9" ht="15.75">
      <c r="A585" s="87" t="s">
        <v>72</v>
      </c>
      <c r="B585" s="88">
        <v>41</v>
      </c>
      <c r="C585" s="86" t="s">
        <v>1374</v>
      </c>
      <c r="D585" s="88">
        <v>18</v>
      </c>
      <c r="E585" s="86" t="s">
        <v>58</v>
      </c>
      <c r="F585" s="86"/>
      <c r="G585" s="88"/>
      <c r="H585" s="87"/>
      <c r="I585" s="88"/>
    </row>
    <row r="586" spans="1:9" ht="15.75">
      <c r="A586" s="87" t="s">
        <v>72</v>
      </c>
      <c r="B586" s="88">
        <v>42</v>
      </c>
      <c r="C586" s="86" t="s">
        <v>1375</v>
      </c>
      <c r="D586" s="88">
        <v>19</v>
      </c>
      <c r="E586" s="86" t="s">
        <v>59</v>
      </c>
      <c r="F586" s="86"/>
      <c r="G586" s="88"/>
      <c r="H586" s="87"/>
      <c r="I586" s="88"/>
    </row>
    <row r="587" spans="1:9" ht="15.75">
      <c r="A587" s="87" t="s">
        <v>72</v>
      </c>
      <c r="B587" s="88">
        <v>43</v>
      </c>
      <c r="C587" s="86" t="s">
        <v>1376</v>
      </c>
      <c r="D587" s="88">
        <v>19</v>
      </c>
      <c r="E587" s="86" t="s">
        <v>59</v>
      </c>
      <c r="F587" s="86"/>
      <c r="G587" s="88"/>
      <c r="H587" s="87"/>
      <c r="I587" s="88"/>
    </row>
    <row r="588" spans="1:9" ht="15.75">
      <c r="A588" s="87" t="s">
        <v>72</v>
      </c>
      <c r="B588" s="88">
        <v>44</v>
      </c>
      <c r="C588" s="86" t="s">
        <v>1377</v>
      </c>
      <c r="D588" s="88">
        <v>19</v>
      </c>
      <c r="E588" s="86" t="s">
        <v>59</v>
      </c>
      <c r="F588" s="86"/>
      <c r="G588" s="88"/>
      <c r="H588" s="87"/>
      <c r="I588" s="88"/>
    </row>
    <row r="589" spans="1:9" ht="15.75">
      <c r="A589" s="87" t="s">
        <v>72</v>
      </c>
      <c r="B589" s="88">
        <v>45</v>
      </c>
      <c r="C589" s="86" t="s">
        <v>1378</v>
      </c>
      <c r="D589" s="88">
        <v>19</v>
      </c>
      <c r="E589" s="86" t="s">
        <v>59</v>
      </c>
      <c r="F589" s="86"/>
      <c r="G589" s="88"/>
      <c r="H589" s="87"/>
      <c r="I589" s="88"/>
    </row>
    <row r="590" spans="1:9" ht="15.75">
      <c r="A590" s="87" t="s">
        <v>72</v>
      </c>
      <c r="B590" s="86">
        <v>46</v>
      </c>
      <c r="C590" s="86" t="s">
        <v>1379</v>
      </c>
      <c r="D590" s="86">
        <v>19</v>
      </c>
      <c r="E590" s="86" t="s">
        <v>59</v>
      </c>
      <c r="F590" s="86"/>
      <c r="G590" s="86"/>
      <c r="H590" s="87"/>
      <c r="I590" s="86"/>
    </row>
    <row r="591" spans="1:9" ht="15.75">
      <c r="A591" s="87" t="s">
        <v>72</v>
      </c>
      <c r="B591" s="86">
        <v>47</v>
      </c>
      <c r="C591" s="86" t="s">
        <v>1380</v>
      </c>
      <c r="D591" s="86">
        <v>19</v>
      </c>
      <c r="E591" s="86" t="s">
        <v>59</v>
      </c>
      <c r="F591" s="86"/>
      <c r="G591" s="86"/>
      <c r="H591" s="87"/>
      <c r="I591" s="86"/>
    </row>
    <row r="592" spans="1:9" ht="15.75">
      <c r="A592" s="87" t="s">
        <v>72</v>
      </c>
      <c r="B592" s="88">
        <v>48</v>
      </c>
      <c r="C592" s="86" t="s">
        <v>1381</v>
      </c>
      <c r="D592" s="88">
        <v>19</v>
      </c>
      <c r="E592" s="86" t="s">
        <v>59</v>
      </c>
      <c r="F592" s="86"/>
      <c r="G592" s="88"/>
      <c r="H592" s="87"/>
      <c r="I592" s="88"/>
    </row>
    <row r="593" spans="1:9" ht="15.75">
      <c r="A593" s="93" t="s">
        <v>1433</v>
      </c>
      <c r="B593" s="88">
        <v>0</v>
      </c>
      <c r="C593" s="86" t="s">
        <v>1434</v>
      </c>
      <c r="D593" s="88">
        <v>1</v>
      </c>
      <c r="E593" s="89" t="s">
        <v>41</v>
      </c>
      <c r="F593" s="86"/>
      <c r="G593" s="88"/>
      <c r="H593" s="93"/>
      <c r="I593" s="88"/>
    </row>
    <row r="594" spans="1:9" ht="15.75">
      <c r="A594" s="87" t="s">
        <v>1433</v>
      </c>
      <c r="B594" s="88">
        <v>1</v>
      </c>
      <c r="C594" s="86" t="s">
        <v>1435</v>
      </c>
      <c r="D594" s="88">
        <v>1</v>
      </c>
      <c r="E594" s="89" t="s">
        <v>41</v>
      </c>
      <c r="F594" s="86"/>
      <c r="G594" s="88"/>
      <c r="H594" s="87"/>
      <c r="I594" s="88"/>
    </row>
    <row r="595" spans="1:9" ht="15.75">
      <c r="A595" s="87" t="s">
        <v>1433</v>
      </c>
      <c r="B595" s="88">
        <v>2</v>
      </c>
      <c r="C595" s="86" t="s">
        <v>1436</v>
      </c>
      <c r="D595" s="88">
        <v>1</v>
      </c>
      <c r="E595" s="89" t="s">
        <v>41</v>
      </c>
      <c r="F595" s="86"/>
      <c r="G595" s="88"/>
      <c r="H595" s="87"/>
      <c r="I595" s="88"/>
    </row>
    <row r="596" spans="1:9" ht="15.75">
      <c r="A596" s="87" t="s">
        <v>1433</v>
      </c>
      <c r="B596" s="88">
        <v>3</v>
      </c>
      <c r="C596" s="86" t="s">
        <v>1437</v>
      </c>
      <c r="D596" s="88">
        <v>1</v>
      </c>
      <c r="E596" s="89" t="s">
        <v>41</v>
      </c>
      <c r="F596" s="86"/>
      <c r="G596" s="88"/>
      <c r="H596" s="87"/>
      <c r="I596" s="88"/>
    </row>
    <row r="597" spans="1:9" ht="15.75">
      <c r="A597" s="87" t="s">
        <v>1433</v>
      </c>
      <c r="B597" s="88">
        <v>4</v>
      </c>
      <c r="C597" s="86" t="s">
        <v>1438</v>
      </c>
      <c r="D597" s="88">
        <v>1</v>
      </c>
      <c r="E597" s="89" t="s">
        <v>41</v>
      </c>
      <c r="F597" s="86"/>
      <c r="G597" s="88"/>
      <c r="H597" s="87"/>
      <c r="I597" s="88"/>
    </row>
    <row r="598" spans="1:9" ht="15.75">
      <c r="A598" s="87" t="s">
        <v>1433</v>
      </c>
      <c r="B598" s="88">
        <v>5</v>
      </c>
      <c r="C598" s="86" t="s">
        <v>1439</v>
      </c>
      <c r="D598" s="88">
        <v>1</v>
      </c>
      <c r="E598" s="89" t="s">
        <v>41</v>
      </c>
      <c r="F598" s="86"/>
      <c r="G598" s="88"/>
      <c r="H598" s="87"/>
      <c r="I598" s="88"/>
    </row>
    <row r="599" spans="1:9" ht="15.75">
      <c r="A599" s="87" t="s">
        <v>1433</v>
      </c>
      <c r="B599" s="88">
        <v>6</v>
      </c>
      <c r="C599" s="86" t="s">
        <v>1440</v>
      </c>
      <c r="D599" s="88">
        <v>2</v>
      </c>
      <c r="E599" s="86" t="s">
        <v>42</v>
      </c>
      <c r="F599" s="86"/>
      <c r="G599" s="88"/>
      <c r="H599" s="87"/>
      <c r="I599" s="88"/>
    </row>
    <row r="600" spans="1:9" ht="15.75">
      <c r="A600" s="87" t="s">
        <v>1433</v>
      </c>
      <c r="B600" s="88">
        <v>7</v>
      </c>
      <c r="C600" s="86" t="s">
        <v>1441</v>
      </c>
      <c r="D600" s="88">
        <v>2</v>
      </c>
      <c r="E600" s="86" t="s">
        <v>42</v>
      </c>
      <c r="F600" s="86"/>
      <c r="G600" s="88"/>
      <c r="H600" s="87"/>
      <c r="I600" s="88"/>
    </row>
    <row r="601" spans="1:9" ht="15.75">
      <c r="A601" s="87" t="s">
        <v>1433</v>
      </c>
      <c r="B601" s="88">
        <v>8</v>
      </c>
      <c r="C601" s="86" t="s">
        <v>1442</v>
      </c>
      <c r="D601" s="88">
        <v>3</v>
      </c>
      <c r="E601" s="86" t="s">
        <v>43</v>
      </c>
      <c r="F601" s="86"/>
      <c r="G601" s="88"/>
      <c r="H601" s="87"/>
      <c r="I601" s="88"/>
    </row>
    <row r="602" spans="1:9" ht="15.75">
      <c r="A602" s="87" t="s">
        <v>1433</v>
      </c>
      <c r="B602" s="88">
        <v>9</v>
      </c>
      <c r="C602" s="86" t="s">
        <v>1443</v>
      </c>
      <c r="D602" s="88">
        <v>3</v>
      </c>
      <c r="E602" s="86" t="s">
        <v>43</v>
      </c>
      <c r="F602" s="86"/>
      <c r="G602" s="88"/>
      <c r="H602" s="87"/>
      <c r="I602" s="88"/>
    </row>
    <row r="603" spans="1:9" ht="15.75">
      <c r="A603" s="87" t="s">
        <v>1433</v>
      </c>
      <c r="B603" s="88">
        <v>10</v>
      </c>
      <c r="C603" s="86" t="s">
        <v>1444</v>
      </c>
      <c r="D603" s="88">
        <v>4</v>
      </c>
      <c r="E603" s="86" t="s">
        <v>44</v>
      </c>
      <c r="F603" s="86"/>
      <c r="G603" s="88"/>
      <c r="H603" s="87"/>
      <c r="I603" s="88"/>
    </row>
    <row r="604" spans="1:9" ht="15.75">
      <c r="A604" s="87" t="s">
        <v>1433</v>
      </c>
      <c r="B604" s="88">
        <v>11</v>
      </c>
      <c r="C604" s="86" t="s">
        <v>1445</v>
      </c>
      <c r="D604" s="88">
        <v>4</v>
      </c>
      <c r="E604" s="86" t="s">
        <v>44</v>
      </c>
      <c r="F604" s="86"/>
      <c r="G604" s="88"/>
      <c r="H604" s="87"/>
      <c r="I604" s="88"/>
    </row>
    <row r="605" spans="1:9" ht="15.75">
      <c r="A605" s="87" t="s">
        <v>1433</v>
      </c>
      <c r="B605" s="88">
        <v>12</v>
      </c>
      <c r="C605" s="86" t="s">
        <v>1446</v>
      </c>
      <c r="D605" s="88">
        <v>4</v>
      </c>
      <c r="E605" s="86" t="s">
        <v>44</v>
      </c>
      <c r="F605" s="86"/>
      <c r="G605" s="88"/>
      <c r="H605" s="87"/>
      <c r="I605" s="88"/>
    </row>
    <row r="606" spans="1:9" ht="15.75">
      <c r="A606" s="87" t="s">
        <v>1433</v>
      </c>
      <c r="B606" s="88">
        <v>13</v>
      </c>
      <c r="C606" s="86" t="s">
        <v>1447</v>
      </c>
      <c r="D606" s="88">
        <v>5</v>
      </c>
      <c r="E606" s="86" t="s">
        <v>45</v>
      </c>
      <c r="F606" s="86"/>
      <c r="G606" s="88"/>
      <c r="H606" s="87"/>
      <c r="I606" s="88"/>
    </row>
    <row r="607" spans="1:9" ht="15.75">
      <c r="A607" s="87" t="s">
        <v>1433</v>
      </c>
      <c r="B607" s="88">
        <v>14</v>
      </c>
      <c r="C607" s="86" t="s">
        <v>1448</v>
      </c>
      <c r="D607" s="88">
        <v>5</v>
      </c>
      <c r="E607" s="86" t="s">
        <v>45</v>
      </c>
      <c r="F607" s="86"/>
      <c r="G607" s="88"/>
      <c r="H607" s="87"/>
      <c r="I607" s="88"/>
    </row>
    <row r="608" spans="1:9" ht="15.75">
      <c r="A608" s="87" t="s">
        <v>1433</v>
      </c>
      <c r="B608" s="88">
        <v>15</v>
      </c>
      <c r="C608" s="86" t="s">
        <v>1449</v>
      </c>
      <c r="D608" s="88">
        <v>6</v>
      </c>
      <c r="E608" s="86" t="s">
        <v>46</v>
      </c>
      <c r="F608" s="86"/>
      <c r="G608" s="88"/>
      <c r="H608" s="87"/>
      <c r="I608" s="88"/>
    </row>
    <row r="609" spans="1:9" ht="15.75">
      <c r="A609" s="87" t="s">
        <v>1433</v>
      </c>
      <c r="B609" s="88">
        <v>16</v>
      </c>
      <c r="C609" s="86" t="s">
        <v>1450</v>
      </c>
      <c r="D609" s="88">
        <v>6</v>
      </c>
      <c r="E609" s="86" t="s">
        <v>46</v>
      </c>
      <c r="F609" s="86"/>
      <c r="G609" s="88"/>
      <c r="H609" s="87"/>
      <c r="I609" s="88"/>
    </row>
    <row r="610" spans="1:9" ht="15.75">
      <c r="A610" s="87" t="s">
        <v>1433</v>
      </c>
      <c r="B610" s="88">
        <v>17</v>
      </c>
      <c r="C610" s="86" t="s">
        <v>1451</v>
      </c>
      <c r="D610" s="88">
        <v>7</v>
      </c>
      <c r="E610" s="86" t="s">
        <v>47</v>
      </c>
      <c r="F610" s="86"/>
      <c r="G610" s="88"/>
      <c r="H610" s="87"/>
      <c r="I610" s="88"/>
    </row>
    <row r="611" spans="1:9" ht="15.75">
      <c r="A611" s="87" t="s">
        <v>1433</v>
      </c>
      <c r="B611" s="88">
        <v>18</v>
      </c>
      <c r="C611" s="86" t="s">
        <v>1452</v>
      </c>
      <c r="D611" s="88">
        <v>7</v>
      </c>
      <c r="E611" s="86" t="s">
        <v>47</v>
      </c>
      <c r="F611" s="86"/>
      <c r="G611" s="88"/>
      <c r="H611" s="87"/>
      <c r="I611" s="88"/>
    </row>
    <row r="612" spans="1:9" ht="15.75">
      <c r="A612" s="87" t="s">
        <v>1433</v>
      </c>
      <c r="B612" s="88">
        <v>19</v>
      </c>
      <c r="C612" s="86" t="s">
        <v>1453</v>
      </c>
      <c r="D612" s="88">
        <v>8</v>
      </c>
      <c r="E612" s="86" t="s">
        <v>48</v>
      </c>
      <c r="F612" s="86"/>
      <c r="G612" s="88"/>
      <c r="H612" s="87"/>
      <c r="I612" s="88"/>
    </row>
    <row r="613" spans="1:9" ht="15.75">
      <c r="A613" s="87" t="s">
        <v>1433</v>
      </c>
      <c r="B613" s="88">
        <v>20</v>
      </c>
      <c r="C613" s="86" t="s">
        <v>1454</v>
      </c>
      <c r="D613" s="88">
        <v>9</v>
      </c>
      <c r="E613" s="86" t="s">
        <v>49</v>
      </c>
      <c r="F613" s="86"/>
      <c r="G613" s="88"/>
      <c r="H613" s="87"/>
      <c r="I613" s="88"/>
    </row>
    <row r="614" spans="1:9" ht="15.75">
      <c r="A614" s="87" t="s">
        <v>1433</v>
      </c>
      <c r="B614" s="88">
        <v>21</v>
      </c>
      <c r="C614" s="86" t="s">
        <v>1455</v>
      </c>
      <c r="D614" s="88">
        <v>10</v>
      </c>
      <c r="E614" s="86" t="s">
        <v>50</v>
      </c>
      <c r="F614" s="86"/>
      <c r="G614" s="88"/>
      <c r="H614" s="87"/>
      <c r="I614" s="88"/>
    </row>
    <row r="615" spans="1:9" ht="15.75">
      <c r="A615" s="87" t="s">
        <v>1433</v>
      </c>
      <c r="B615" s="88">
        <v>22</v>
      </c>
      <c r="C615" s="86" t="s">
        <v>1456</v>
      </c>
      <c r="D615" s="88">
        <v>10</v>
      </c>
      <c r="E615" s="86" t="s">
        <v>50</v>
      </c>
      <c r="F615" s="86"/>
      <c r="G615" s="88"/>
      <c r="H615" s="87"/>
      <c r="I615" s="88"/>
    </row>
    <row r="616" spans="1:9" ht="15.75">
      <c r="A616" s="87" t="s">
        <v>1433</v>
      </c>
      <c r="B616" s="88">
        <v>23</v>
      </c>
      <c r="C616" s="86" t="s">
        <v>1457</v>
      </c>
      <c r="D616" s="88">
        <v>11</v>
      </c>
      <c r="E616" s="86" t="s">
        <v>51</v>
      </c>
      <c r="F616" s="86"/>
      <c r="G616" s="88"/>
      <c r="H616" s="87"/>
      <c r="I616" s="88"/>
    </row>
    <row r="617" spans="1:9" ht="15.75">
      <c r="A617" s="87" t="s">
        <v>1433</v>
      </c>
      <c r="B617" s="88">
        <v>24</v>
      </c>
      <c r="C617" s="86" t="s">
        <v>1458</v>
      </c>
      <c r="D617" s="88">
        <v>12</v>
      </c>
      <c r="E617" s="86" t="s">
        <v>52</v>
      </c>
      <c r="F617" s="86"/>
      <c r="G617" s="88"/>
      <c r="H617" s="87"/>
      <c r="I617" s="88"/>
    </row>
    <row r="618" spans="1:9" ht="15.75">
      <c r="A618" s="87" t="s">
        <v>1433</v>
      </c>
      <c r="B618" s="88">
        <v>25</v>
      </c>
      <c r="C618" s="86" t="s">
        <v>1477</v>
      </c>
      <c r="D618" s="88">
        <v>12</v>
      </c>
      <c r="E618" s="86" t="s">
        <v>52</v>
      </c>
      <c r="F618" s="86"/>
      <c r="G618" s="88"/>
      <c r="H618" s="87"/>
      <c r="I618" s="88"/>
    </row>
    <row r="619" spans="1:9" ht="15.75">
      <c r="A619" s="87" t="s">
        <v>1433</v>
      </c>
      <c r="B619" s="88">
        <v>26</v>
      </c>
      <c r="C619" s="86" t="s">
        <v>1478</v>
      </c>
      <c r="D619" s="88">
        <v>13</v>
      </c>
      <c r="E619" s="86" t="s">
        <v>53</v>
      </c>
      <c r="F619" s="86"/>
      <c r="G619" s="88"/>
      <c r="H619" s="87"/>
      <c r="I619" s="88"/>
    </row>
    <row r="620" spans="1:9" ht="15.75">
      <c r="A620" s="87" t="s">
        <v>1433</v>
      </c>
      <c r="B620" s="88">
        <v>27</v>
      </c>
      <c r="C620" s="86" t="s">
        <v>1479</v>
      </c>
      <c r="D620" s="88">
        <v>13</v>
      </c>
      <c r="E620" s="86" t="s">
        <v>53</v>
      </c>
      <c r="F620" s="86"/>
      <c r="G620" s="88"/>
      <c r="H620" s="87"/>
      <c r="I620" s="88"/>
    </row>
    <row r="621" spans="1:9" ht="15.75">
      <c r="A621" s="87" t="s">
        <v>1433</v>
      </c>
      <c r="B621" s="88">
        <v>28</v>
      </c>
      <c r="C621" s="86" t="s">
        <v>1480</v>
      </c>
      <c r="D621" s="88">
        <v>14</v>
      </c>
      <c r="E621" s="86" t="s">
        <v>54</v>
      </c>
      <c r="F621" s="86"/>
      <c r="G621" s="88"/>
      <c r="H621" s="87"/>
      <c r="I621" s="88"/>
    </row>
    <row r="622" spans="1:9" ht="15.75">
      <c r="A622" s="87" t="s">
        <v>1433</v>
      </c>
      <c r="B622" s="88">
        <v>29</v>
      </c>
      <c r="C622" s="86" t="s">
        <v>1481</v>
      </c>
      <c r="D622" s="88">
        <v>14</v>
      </c>
      <c r="E622" s="86" t="s">
        <v>54</v>
      </c>
      <c r="F622" s="86"/>
      <c r="G622" s="88"/>
      <c r="H622" s="87"/>
      <c r="I622" s="88"/>
    </row>
    <row r="623" spans="1:9" ht="15.75">
      <c r="A623" s="87" t="s">
        <v>1433</v>
      </c>
      <c r="B623" s="88">
        <v>30</v>
      </c>
      <c r="C623" s="86" t="s">
        <v>1482</v>
      </c>
      <c r="D623" s="88">
        <v>15</v>
      </c>
      <c r="E623" s="86" t="s">
        <v>55</v>
      </c>
      <c r="F623" s="86"/>
      <c r="G623" s="88"/>
      <c r="H623" s="87"/>
      <c r="I623" s="88"/>
    </row>
    <row r="624" spans="1:9" ht="15.75">
      <c r="A624" s="87" t="s">
        <v>1433</v>
      </c>
      <c r="B624" s="88">
        <v>31</v>
      </c>
      <c r="C624" s="86" t="s">
        <v>1483</v>
      </c>
      <c r="D624" s="88">
        <v>15</v>
      </c>
      <c r="E624" s="86" t="s">
        <v>55</v>
      </c>
      <c r="F624" s="86"/>
      <c r="G624" s="88"/>
      <c r="H624" s="87"/>
      <c r="I624" s="88"/>
    </row>
    <row r="625" spans="1:9" ht="15.75">
      <c r="A625" s="87" t="s">
        <v>1433</v>
      </c>
      <c r="B625" s="88">
        <v>32</v>
      </c>
      <c r="C625" s="86" t="s">
        <v>1484</v>
      </c>
      <c r="D625" s="88">
        <v>16</v>
      </c>
      <c r="E625" s="89" t="s">
        <v>56</v>
      </c>
      <c r="F625" s="86"/>
      <c r="G625" s="88"/>
      <c r="H625" s="87"/>
      <c r="I625" s="88"/>
    </row>
    <row r="626" spans="1:9" ht="15.75">
      <c r="A626" s="87" t="s">
        <v>1433</v>
      </c>
      <c r="B626" s="88">
        <v>33</v>
      </c>
      <c r="C626" s="86" t="s">
        <v>1485</v>
      </c>
      <c r="D626" s="88">
        <v>16</v>
      </c>
      <c r="E626" s="89" t="s">
        <v>56</v>
      </c>
      <c r="F626" s="86"/>
      <c r="G626" s="88"/>
      <c r="H626" s="87"/>
      <c r="I626" s="88"/>
    </row>
    <row r="627" spans="1:9" ht="15.75">
      <c r="A627" s="87" t="s">
        <v>1433</v>
      </c>
      <c r="B627" s="88">
        <v>34</v>
      </c>
      <c r="C627" s="86" t="s">
        <v>1486</v>
      </c>
      <c r="D627" s="88">
        <v>17</v>
      </c>
      <c r="E627" s="86" t="s">
        <v>57</v>
      </c>
      <c r="F627" s="86"/>
      <c r="G627" s="88"/>
      <c r="H627" s="87"/>
      <c r="I627" s="88"/>
    </row>
    <row r="628" spans="1:9" ht="15.75">
      <c r="A628" s="87" t="s">
        <v>1433</v>
      </c>
      <c r="B628" s="88">
        <v>35</v>
      </c>
      <c r="C628" s="86" t="s">
        <v>1487</v>
      </c>
      <c r="D628" s="88">
        <v>17</v>
      </c>
      <c r="E628" s="86" t="s">
        <v>57</v>
      </c>
      <c r="F628" s="86"/>
      <c r="G628" s="88"/>
      <c r="H628" s="87"/>
      <c r="I628" s="88"/>
    </row>
    <row r="629" spans="1:9" ht="15.75">
      <c r="A629" s="87" t="s">
        <v>1433</v>
      </c>
      <c r="B629" s="88">
        <v>36</v>
      </c>
      <c r="C629" s="86" t="s">
        <v>1488</v>
      </c>
      <c r="D629" s="88">
        <v>17</v>
      </c>
      <c r="E629" s="86" t="s">
        <v>57</v>
      </c>
      <c r="F629" s="86"/>
      <c r="G629" s="88"/>
      <c r="H629" s="87"/>
      <c r="I629" s="88"/>
    </row>
    <row r="630" spans="1:9" ht="15.75">
      <c r="A630" s="87" t="s">
        <v>1433</v>
      </c>
      <c r="B630" s="88">
        <v>37</v>
      </c>
      <c r="C630" s="86" t="s">
        <v>1489</v>
      </c>
      <c r="D630" s="88">
        <v>18</v>
      </c>
      <c r="E630" s="86" t="s">
        <v>58</v>
      </c>
      <c r="F630" s="86"/>
      <c r="G630" s="88"/>
      <c r="H630" s="87"/>
      <c r="I630" s="88"/>
    </row>
    <row r="631" spans="1:9" ht="15.75">
      <c r="A631" s="87" t="s">
        <v>1433</v>
      </c>
      <c r="B631" s="88">
        <v>38</v>
      </c>
      <c r="C631" s="86" t="s">
        <v>1490</v>
      </c>
      <c r="D631" s="88">
        <v>18</v>
      </c>
      <c r="E631" s="86" t="s">
        <v>58</v>
      </c>
      <c r="F631" s="86"/>
      <c r="G631" s="88"/>
      <c r="H631" s="87"/>
      <c r="I631" s="88"/>
    </row>
    <row r="632" spans="1:9" ht="15.75">
      <c r="A632" s="87" t="s">
        <v>1433</v>
      </c>
      <c r="B632" s="88">
        <v>39</v>
      </c>
      <c r="C632" s="86" t="s">
        <v>1491</v>
      </c>
      <c r="D632" s="88">
        <v>18</v>
      </c>
      <c r="E632" s="86" t="s">
        <v>58</v>
      </c>
      <c r="F632" s="86"/>
      <c r="G632" s="88"/>
      <c r="H632" s="87"/>
      <c r="I632" s="88"/>
    </row>
    <row r="633" spans="1:9" ht="15.75">
      <c r="A633" s="87" t="s">
        <v>1433</v>
      </c>
      <c r="B633" s="88">
        <v>40</v>
      </c>
      <c r="C633" s="86" t="s">
        <v>1492</v>
      </c>
      <c r="D633" s="88">
        <v>19</v>
      </c>
      <c r="E633" s="89" t="s">
        <v>59</v>
      </c>
      <c r="F633" s="86"/>
      <c r="G633" s="88"/>
      <c r="H633" s="87"/>
      <c r="I633" s="88"/>
    </row>
    <row r="634" spans="1:9" ht="15.75">
      <c r="A634" s="87" t="s">
        <v>1433</v>
      </c>
      <c r="B634" s="88">
        <v>41</v>
      </c>
      <c r="C634" s="86" t="s">
        <v>1493</v>
      </c>
      <c r="D634" s="88">
        <v>19</v>
      </c>
      <c r="E634" s="89" t="s">
        <v>59</v>
      </c>
      <c r="F634" s="86"/>
      <c r="G634" s="88"/>
      <c r="H634" s="87"/>
      <c r="I634" s="88"/>
    </row>
    <row r="635" spans="1:9" ht="15.75">
      <c r="A635" s="87" t="s">
        <v>1433</v>
      </c>
      <c r="B635" s="88">
        <v>42</v>
      </c>
      <c r="C635" s="86" t="s">
        <v>1494</v>
      </c>
      <c r="D635" s="88">
        <v>19</v>
      </c>
      <c r="E635" s="89" t="s">
        <v>59</v>
      </c>
      <c r="F635" s="86"/>
      <c r="G635" s="88"/>
      <c r="H635" s="87"/>
      <c r="I635" s="88"/>
    </row>
    <row r="636" spans="1:9" ht="15.75">
      <c r="A636" s="87" t="s">
        <v>1433</v>
      </c>
      <c r="B636" s="88">
        <v>43</v>
      </c>
      <c r="C636" s="86" t="s">
        <v>1495</v>
      </c>
      <c r="D636" s="88">
        <v>19</v>
      </c>
      <c r="E636" s="89" t="s">
        <v>59</v>
      </c>
      <c r="F636" s="86"/>
      <c r="G636" s="88"/>
      <c r="H636" s="87"/>
      <c r="I636" s="88"/>
    </row>
    <row r="637" spans="1:9" ht="15.75">
      <c r="A637" s="87" t="s">
        <v>1433</v>
      </c>
      <c r="B637" s="88">
        <v>44</v>
      </c>
      <c r="C637" s="86" t="s">
        <v>1496</v>
      </c>
      <c r="D637" s="88">
        <v>19</v>
      </c>
      <c r="E637" s="89" t="s">
        <v>59</v>
      </c>
      <c r="F637" s="86"/>
      <c r="G637" s="88"/>
      <c r="H637" s="87"/>
      <c r="I637" s="88"/>
    </row>
    <row r="638" spans="1:9" ht="15.75">
      <c r="A638" s="87" t="s">
        <v>1433</v>
      </c>
      <c r="B638" s="88">
        <v>45</v>
      </c>
      <c r="C638" s="86" t="s">
        <v>1497</v>
      </c>
      <c r="D638" s="88">
        <v>19</v>
      </c>
      <c r="E638" s="89" t="s">
        <v>59</v>
      </c>
      <c r="F638" s="86"/>
      <c r="G638" s="88"/>
      <c r="H638" s="87"/>
      <c r="I638" s="88"/>
    </row>
    <row r="639" spans="1:9" ht="15.75">
      <c r="A639" s="87" t="s">
        <v>1433</v>
      </c>
      <c r="B639" s="86">
        <v>46</v>
      </c>
      <c r="C639" s="86" t="s">
        <v>1498</v>
      </c>
      <c r="D639" s="86">
        <v>19</v>
      </c>
      <c r="E639" s="89" t="s">
        <v>59</v>
      </c>
      <c r="F639" s="86"/>
      <c r="G639" s="86"/>
      <c r="H639" s="87"/>
      <c r="I639" s="86"/>
    </row>
    <row r="640" spans="1:9" ht="15.75">
      <c r="A640" s="87" t="s">
        <v>1433</v>
      </c>
      <c r="B640" s="86">
        <v>47</v>
      </c>
      <c r="C640" s="86" t="s">
        <v>1499</v>
      </c>
      <c r="D640" s="86">
        <v>19</v>
      </c>
      <c r="E640" s="89" t="s">
        <v>59</v>
      </c>
      <c r="F640" s="86"/>
      <c r="G640" s="86"/>
      <c r="H640" s="87"/>
      <c r="I640" s="86"/>
    </row>
    <row r="641" spans="1:9" ht="15.75">
      <c r="A641" s="87" t="s">
        <v>1433</v>
      </c>
      <c r="B641" s="88">
        <v>48</v>
      </c>
      <c r="C641" s="86" t="s">
        <v>1500</v>
      </c>
      <c r="D641" s="88">
        <v>19</v>
      </c>
      <c r="E641" s="89" t="s">
        <v>59</v>
      </c>
      <c r="F641" s="86"/>
      <c r="G641" s="88"/>
      <c r="H641" s="87"/>
      <c r="I641" s="88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237"/>
  <sheetViews>
    <sheetView topLeftCell="M1" workbookViewId="0">
      <selection activeCell="AI4" sqref="AI4:AI437"/>
    </sheetView>
  </sheetViews>
  <sheetFormatPr defaultColWidth="11.42578125" defaultRowHeight="15"/>
  <cols>
    <col min="2" max="2" width="10.85546875" style="78"/>
    <col min="24" max="24" width="10.85546875" style="286"/>
  </cols>
  <sheetData>
    <row r="1" spans="1:35" ht="18.75">
      <c r="A1" s="700" t="s">
        <v>2176</v>
      </c>
      <c r="B1" s="700"/>
      <c r="G1" t="s">
        <v>2178</v>
      </c>
      <c r="H1" t="s">
        <v>83</v>
      </c>
      <c r="J1" s="40" t="s">
        <v>2179</v>
      </c>
      <c r="Q1" s="40" t="s">
        <v>2180</v>
      </c>
      <c r="X1" s="40" t="s">
        <v>2181</v>
      </c>
      <c r="AE1" s="40" t="s">
        <v>2182</v>
      </c>
    </row>
    <row r="2" spans="1:35">
      <c r="A2" s="39" t="s">
        <v>171</v>
      </c>
      <c r="B2" s="39" t="s">
        <v>76</v>
      </c>
      <c r="C2" s="39" t="s">
        <v>1984</v>
      </c>
      <c r="D2" s="39" t="s">
        <v>83</v>
      </c>
      <c r="E2" s="39" t="s">
        <v>2177</v>
      </c>
      <c r="J2" s="39" t="s">
        <v>171</v>
      </c>
      <c r="K2" s="39" t="s">
        <v>76</v>
      </c>
      <c r="L2" s="39" t="s">
        <v>1984</v>
      </c>
      <c r="M2" s="39" t="s">
        <v>83</v>
      </c>
      <c r="N2" s="39" t="s">
        <v>2177</v>
      </c>
      <c r="Q2" s="39" t="s">
        <v>171</v>
      </c>
      <c r="R2" s="39" t="s">
        <v>76</v>
      </c>
      <c r="S2" s="39" t="s">
        <v>1984</v>
      </c>
      <c r="T2" s="39" t="s">
        <v>83</v>
      </c>
      <c r="U2" s="39" t="s">
        <v>2177</v>
      </c>
      <c r="X2" s="39" t="s">
        <v>171</v>
      </c>
      <c r="Y2" s="39" t="s">
        <v>76</v>
      </c>
      <c r="Z2" s="39" t="s">
        <v>1984</v>
      </c>
      <c r="AA2" s="39" t="s">
        <v>83</v>
      </c>
      <c r="AB2" s="39" t="s">
        <v>2177</v>
      </c>
      <c r="AE2" s="39" t="s">
        <v>171</v>
      </c>
      <c r="AF2" s="39" t="s">
        <v>76</v>
      </c>
      <c r="AG2" s="39" t="s">
        <v>1984</v>
      </c>
      <c r="AH2" s="39" t="s">
        <v>83</v>
      </c>
      <c r="AI2" s="39" t="s">
        <v>2177</v>
      </c>
    </row>
    <row r="3" spans="1:35">
      <c r="A3" s="701" t="s">
        <v>803</v>
      </c>
      <c r="B3" s="701"/>
      <c r="J3" s="701" t="s">
        <v>803</v>
      </c>
      <c r="Q3" s="701" t="s">
        <v>803</v>
      </c>
      <c r="X3" s="701" t="s">
        <v>803</v>
      </c>
      <c r="AE3" s="701" t="s">
        <v>803</v>
      </c>
    </row>
    <row r="4" spans="1:35">
      <c r="A4" s="249"/>
      <c r="B4" s="249"/>
      <c r="C4" s="78">
        <v>19</v>
      </c>
      <c r="D4" s="78">
        <v>99.9</v>
      </c>
      <c r="E4" t="str">
        <f>VLOOKUP(D4,G:H,2,0)</f>
        <v>99.9th percentile</v>
      </c>
      <c r="J4" s="78">
        <v>-12</v>
      </c>
      <c r="K4" t="str">
        <f>J$3&amp;"|"&amp;J4</f>
        <v>18-19|-12</v>
      </c>
      <c r="L4" s="78">
        <v>19</v>
      </c>
      <c r="M4" s="78">
        <v>99.9</v>
      </c>
      <c r="N4" t="str">
        <f>IFERROR(VLOOKUP(M4,G:H,2,0),"")</f>
        <v>99.9th percentile</v>
      </c>
      <c r="Q4" s="286">
        <v>-12</v>
      </c>
      <c r="R4" t="str">
        <f>Q$3&amp;"|"&amp;Q4</f>
        <v>18-19|-12</v>
      </c>
      <c r="S4" s="286">
        <v>19</v>
      </c>
      <c r="T4" s="286">
        <v>99.9</v>
      </c>
      <c r="U4" t="str">
        <f>IFERROR(VLOOKUP(T4,G:H,2,0),"")</f>
        <v>99.9th percentile</v>
      </c>
      <c r="X4" s="286">
        <v>100</v>
      </c>
      <c r="Y4" t="str">
        <f>X$3&amp;"|"&amp;X4</f>
        <v>18-19|100</v>
      </c>
      <c r="Z4" s="286">
        <v>14</v>
      </c>
      <c r="AA4" s="286">
        <v>91</v>
      </c>
      <c r="AB4" t="str">
        <f>IFERROR(VLOOKUP(AA4,G:H,2,0),"")</f>
        <v>91st percentile</v>
      </c>
      <c r="AE4" s="78">
        <v>12</v>
      </c>
      <c r="AF4" t="str">
        <f>AE$3&amp;"|"&amp;AE4</f>
        <v>18-19|12</v>
      </c>
      <c r="AG4" s="78">
        <v>19</v>
      </c>
      <c r="AH4" s="78">
        <v>99.9</v>
      </c>
      <c r="AI4" t="str">
        <f>IFERROR(VLOOKUP(AH4,G:H,2,0),"")</f>
        <v>99.9th percentile</v>
      </c>
    </row>
    <row r="5" spans="1:35">
      <c r="A5" s="249">
        <v>12</v>
      </c>
      <c r="B5" s="249" t="str">
        <f t="shared" ref="B5:B24" si="0">$A$3&amp;"|"&amp;A5</f>
        <v>18-19|12</v>
      </c>
      <c r="C5" s="78">
        <v>18</v>
      </c>
      <c r="D5" s="78">
        <v>99.6</v>
      </c>
      <c r="E5" s="78" t="str">
        <f t="shared" ref="E5:E23" si="1">VLOOKUP(D5,G:H,2,0)</f>
        <v>99.6th percentile</v>
      </c>
      <c r="J5" s="78">
        <v>-11</v>
      </c>
      <c r="K5" s="78" t="str">
        <f t="shared" ref="K5:K28" si="2">J$3&amp;"|"&amp;J5</f>
        <v>18-19|-11</v>
      </c>
      <c r="L5" s="78">
        <v>19</v>
      </c>
      <c r="M5" s="78">
        <v>99.9</v>
      </c>
      <c r="N5" s="78" t="str">
        <f t="shared" ref="N5:N68" si="3">IFERROR(VLOOKUP(M5,G:H,2,0),"")</f>
        <v>99.9th percentile</v>
      </c>
      <c r="Q5" s="286">
        <v>-11</v>
      </c>
      <c r="R5" s="78" t="str">
        <f t="shared" ref="R5:R28" si="4">Q$3&amp;"|"&amp;Q5</f>
        <v>18-19|-11</v>
      </c>
      <c r="S5" s="286">
        <v>19</v>
      </c>
      <c r="T5" s="286">
        <v>99.9</v>
      </c>
      <c r="U5" s="78" t="str">
        <f t="shared" ref="U5:U68" si="5">IFERROR(VLOOKUP(T5,G:H,2,0),"")</f>
        <v>99.9th percentile</v>
      </c>
      <c r="X5" s="286">
        <v>99</v>
      </c>
      <c r="Y5" s="78" t="str">
        <f t="shared" ref="Y5:Y68" si="6">X$3&amp;"|"&amp;X5</f>
        <v>18-19|99</v>
      </c>
      <c r="Z5" s="286">
        <v>14</v>
      </c>
      <c r="AA5" s="286">
        <v>91</v>
      </c>
      <c r="AB5" s="78" t="str">
        <f t="shared" ref="AB5:AB68" si="7">IFERROR(VLOOKUP(AA5,G:H,2,0),"")</f>
        <v>91st percentile</v>
      </c>
      <c r="AE5" s="78">
        <v>11</v>
      </c>
      <c r="AF5" s="78" t="str">
        <f t="shared" ref="AF5:AF29" si="8">AE$3&amp;"|"&amp;AE5</f>
        <v>18-19|11</v>
      </c>
      <c r="AG5" s="78">
        <v>19</v>
      </c>
      <c r="AH5" s="78">
        <v>99.9</v>
      </c>
      <c r="AI5" s="78" t="str">
        <f t="shared" ref="AI5:AI68" si="9">IFERROR(VLOOKUP(AH5,G:H,2,0),"")</f>
        <v>99.9th percentile</v>
      </c>
    </row>
    <row r="6" spans="1:35">
      <c r="A6" s="249">
        <v>11</v>
      </c>
      <c r="B6" s="249" t="str">
        <f t="shared" si="0"/>
        <v>18-19|11</v>
      </c>
      <c r="C6" s="78">
        <v>18</v>
      </c>
      <c r="D6" s="78">
        <v>99.6</v>
      </c>
      <c r="E6" s="78" t="str">
        <f t="shared" si="1"/>
        <v>99.6th percentile</v>
      </c>
      <c r="J6" s="78">
        <v>-10</v>
      </c>
      <c r="K6" s="78" t="str">
        <f t="shared" si="2"/>
        <v>18-19|-10</v>
      </c>
      <c r="L6" s="78">
        <v>19</v>
      </c>
      <c r="M6" s="78">
        <v>99.9</v>
      </c>
      <c r="N6" s="78" t="str">
        <f t="shared" si="3"/>
        <v>99.9th percentile</v>
      </c>
      <c r="Q6" s="286">
        <v>-10</v>
      </c>
      <c r="R6" s="78" t="str">
        <f t="shared" si="4"/>
        <v>18-19|-10</v>
      </c>
      <c r="S6" s="286">
        <v>19</v>
      </c>
      <c r="T6" s="286">
        <v>99.9</v>
      </c>
      <c r="U6" s="78" t="str">
        <f t="shared" si="5"/>
        <v>99.9th percentile</v>
      </c>
      <c r="X6" s="286">
        <v>98</v>
      </c>
      <c r="Y6" s="78" t="str">
        <f t="shared" si="6"/>
        <v>18-19|98</v>
      </c>
      <c r="Z6" s="286">
        <v>14</v>
      </c>
      <c r="AA6" s="286">
        <v>91</v>
      </c>
      <c r="AB6" s="78" t="str">
        <f t="shared" si="7"/>
        <v>91st percentile</v>
      </c>
      <c r="AE6" s="78">
        <v>10</v>
      </c>
      <c r="AF6" s="78" t="str">
        <f t="shared" si="8"/>
        <v>18-19|10</v>
      </c>
      <c r="AG6" s="78">
        <v>18</v>
      </c>
      <c r="AH6" s="78">
        <v>99.9</v>
      </c>
      <c r="AI6" s="78" t="str">
        <f t="shared" si="9"/>
        <v>99.9th percentile</v>
      </c>
    </row>
    <row r="7" spans="1:35">
      <c r="A7" s="249">
        <v>10</v>
      </c>
      <c r="B7" s="249" t="str">
        <f t="shared" si="0"/>
        <v>18-19|10</v>
      </c>
      <c r="C7" s="78">
        <v>18</v>
      </c>
      <c r="D7" s="78">
        <v>99.6</v>
      </c>
      <c r="E7" s="78" t="str">
        <f t="shared" si="1"/>
        <v>99.6th percentile</v>
      </c>
      <c r="J7" s="78">
        <v>-9</v>
      </c>
      <c r="K7" s="78" t="str">
        <f t="shared" si="2"/>
        <v>18-19|-9</v>
      </c>
      <c r="L7" s="78">
        <v>19</v>
      </c>
      <c r="M7" s="78">
        <v>99.9</v>
      </c>
      <c r="N7" s="78" t="str">
        <f t="shared" si="3"/>
        <v>99.9th percentile</v>
      </c>
      <c r="Q7" s="286">
        <v>-9</v>
      </c>
      <c r="R7" s="78" t="str">
        <f t="shared" si="4"/>
        <v>18-19|-9</v>
      </c>
      <c r="S7" s="286">
        <v>19</v>
      </c>
      <c r="T7" s="286">
        <v>99.9</v>
      </c>
      <c r="U7" s="78" t="str">
        <f t="shared" si="5"/>
        <v>99.9th percentile</v>
      </c>
      <c r="X7" s="286">
        <v>97</v>
      </c>
      <c r="Y7" s="78" t="str">
        <f t="shared" si="6"/>
        <v>18-19|97</v>
      </c>
      <c r="Z7" s="286">
        <v>14</v>
      </c>
      <c r="AA7" s="286">
        <v>91</v>
      </c>
      <c r="AB7" s="78" t="str">
        <f t="shared" si="7"/>
        <v>91st percentile</v>
      </c>
      <c r="AE7" s="78">
        <v>9</v>
      </c>
      <c r="AF7" s="78" t="str">
        <f t="shared" si="8"/>
        <v>18-19|9</v>
      </c>
      <c r="AG7" s="78">
        <v>17</v>
      </c>
      <c r="AH7" s="78">
        <v>99.6</v>
      </c>
      <c r="AI7" s="78" t="str">
        <f t="shared" si="9"/>
        <v>99.6th percentile</v>
      </c>
    </row>
    <row r="8" spans="1:35">
      <c r="A8" s="249"/>
      <c r="B8" s="249"/>
      <c r="C8" s="78">
        <v>17</v>
      </c>
      <c r="D8" s="78">
        <v>99</v>
      </c>
      <c r="E8" s="78" t="str">
        <f t="shared" si="1"/>
        <v>99th percentile</v>
      </c>
      <c r="J8" s="78">
        <v>-8</v>
      </c>
      <c r="K8" s="78" t="str">
        <f t="shared" si="2"/>
        <v>18-19|-8</v>
      </c>
      <c r="L8" s="78">
        <v>19</v>
      </c>
      <c r="M8" s="78">
        <v>99.9</v>
      </c>
      <c r="N8" s="78" t="str">
        <f t="shared" si="3"/>
        <v>99.9th percentile</v>
      </c>
      <c r="Q8" s="286">
        <v>-8</v>
      </c>
      <c r="R8" s="78" t="str">
        <f t="shared" si="4"/>
        <v>18-19|-8</v>
      </c>
      <c r="S8" s="286">
        <v>19</v>
      </c>
      <c r="T8" s="286">
        <v>99.9</v>
      </c>
      <c r="U8" s="78" t="str">
        <f t="shared" si="5"/>
        <v>99.9th percentile</v>
      </c>
      <c r="X8" s="286">
        <v>96</v>
      </c>
      <c r="Y8" s="78" t="str">
        <f t="shared" si="6"/>
        <v>18-19|96</v>
      </c>
      <c r="Z8" s="286">
        <v>13</v>
      </c>
      <c r="AA8" s="286">
        <v>84</v>
      </c>
      <c r="AB8" s="78" t="str">
        <f t="shared" si="7"/>
        <v>84th percentile</v>
      </c>
      <c r="AE8" s="78">
        <v>8</v>
      </c>
      <c r="AF8" s="78" t="str">
        <f t="shared" si="8"/>
        <v>18-19|8</v>
      </c>
      <c r="AG8" s="78">
        <v>16</v>
      </c>
      <c r="AH8" s="78">
        <v>98</v>
      </c>
      <c r="AI8" s="78" t="str">
        <f t="shared" si="9"/>
        <v>98th percentile</v>
      </c>
    </row>
    <row r="9" spans="1:35">
      <c r="A9" s="249"/>
      <c r="B9" s="249"/>
      <c r="C9" s="78">
        <v>16</v>
      </c>
      <c r="D9" s="78">
        <v>98</v>
      </c>
      <c r="E9" s="78" t="str">
        <f t="shared" si="1"/>
        <v>98th percentile</v>
      </c>
      <c r="J9" s="78">
        <v>-7</v>
      </c>
      <c r="K9" s="78" t="str">
        <f t="shared" si="2"/>
        <v>18-19|-7</v>
      </c>
      <c r="L9" s="78">
        <v>18</v>
      </c>
      <c r="M9" s="78">
        <v>99.6</v>
      </c>
      <c r="N9" s="78" t="str">
        <f t="shared" si="3"/>
        <v>99.6th percentile</v>
      </c>
      <c r="Q9" s="286">
        <v>-7</v>
      </c>
      <c r="R9" s="78" t="str">
        <f t="shared" si="4"/>
        <v>18-19|-7</v>
      </c>
      <c r="S9" s="286">
        <v>19</v>
      </c>
      <c r="T9" s="286">
        <v>99.9</v>
      </c>
      <c r="U9" s="78" t="str">
        <f t="shared" si="5"/>
        <v>99.9th percentile</v>
      </c>
      <c r="X9" s="286">
        <v>95</v>
      </c>
      <c r="Y9" s="78" t="str">
        <f t="shared" si="6"/>
        <v>18-19|95</v>
      </c>
      <c r="Z9" s="286">
        <v>13</v>
      </c>
      <c r="AA9" s="286">
        <v>84</v>
      </c>
      <c r="AB9" s="78" t="str">
        <f t="shared" si="7"/>
        <v>84th percentile</v>
      </c>
      <c r="AE9" s="78">
        <v>7</v>
      </c>
      <c r="AF9" s="78" t="str">
        <f t="shared" si="8"/>
        <v>18-19|7</v>
      </c>
      <c r="AG9" s="78">
        <v>14</v>
      </c>
      <c r="AH9" s="78">
        <v>91</v>
      </c>
      <c r="AI9" s="78" t="str">
        <f t="shared" si="9"/>
        <v>91st percentile</v>
      </c>
    </row>
    <row r="10" spans="1:35">
      <c r="A10" s="249">
        <v>9</v>
      </c>
      <c r="B10" s="249" t="str">
        <f t="shared" si="0"/>
        <v>18-19|9</v>
      </c>
      <c r="C10" s="78">
        <v>15</v>
      </c>
      <c r="D10" s="78">
        <v>95</v>
      </c>
      <c r="E10" s="78" t="str">
        <f t="shared" si="1"/>
        <v>95th percentile</v>
      </c>
      <c r="J10" s="78">
        <v>-6</v>
      </c>
      <c r="K10" s="78" t="str">
        <f t="shared" si="2"/>
        <v>18-19|-6</v>
      </c>
      <c r="L10" s="78">
        <v>17</v>
      </c>
      <c r="M10" s="78">
        <v>99</v>
      </c>
      <c r="N10" s="78" t="str">
        <f t="shared" si="3"/>
        <v>99th percentile</v>
      </c>
      <c r="Q10" s="286">
        <v>-6</v>
      </c>
      <c r="R10" s="78" t="str">
        <f t="shared" si="4"/>
        <v>18-19|-6</v>
      </c>
      <c r="S10" s="286">
        <v>19</v>
      </c>
      <c r="T10" s="286">
        <v>99.9</v>
      </c>
      <c r="U10" s="78" t="str">
        <f t="shared" si="5"/>
        <v>99.9th percentile</v>
      </c>
      <c r="X10" s="286">
        <v>94</v>
      </c>
      <c r="Y10" s="78" t="str">
        <f t="shared" si="6"/>
        <v>18-19|94</v>
      </c>
      <c r="Z10" s="286">
        <v>13</v>
      </c>
      <c r="AA10" s="286">
        <v>84</v>
      </c>
      <c r="AB10" s="78" t="str">
        <f t="shared" si="7"/>
        <v>84th percentile</v>
      </c>
      <c r="AE10" s="78">
        <v>6</v>
      </c>
      <c r="AF10" s="78" t="str">
        <f t="shared" si="8"/>
        <v>18-19|6</v>
      </c>
      <c r="AG10" s="78">
        <v>12</v>
      </c>
      <c r="AH10" s="78">
        <v>75</v>
      </c>
      <c r="AI10" s="78" t="str">
        <f t="shared" si="9"/>
        <v>75th percentile</v>
      </c>
    </row>
    <row r="11" spans="1:35">
      <c r="A11" s="249">
        <v>8</v>
      </c>
      <c r="B11" s="249" t="str">
        <f t="shared" si="0"/>
        <v>18-19|8</v>
      </c>
      <c r="C11" s="78">
        <v>14</v>
      </c>
      <c r="D11" s="78">
        <v>91</v>
      </c>
      <c r="E11" s="78" t="str">
        <f t="shared" si="1"/>
        <v>91st percentile</v>
      </c>
      <c r="J11" s="78">
        <v>-5</v>
      </c>
      <c r="K11" s="78" t="str">
        <f t="shared" si="2"/>
        <v>18-19|-5</v>
      </c>
      <c r="L11" s="78">
        <v>16</v>
      </c>
      <c r="M11" s="78">
        <v>98</v>
      </c>
      <c r="N11" s="78" t="str">
        <f t="shared" si="3"/>
        <v>98th percentile</v>
      </c>
      <c r="Q11" s="286">
        <v>-5</v>
      </c>
      <c r="R11" s="78" t="str">
        <f t="shared" si="4"/>
        <v>18-19|-5</v>
      </c>
      <c r="S11" s="286">
        <v>18</v>
      </c>
      <c r="T11" s="286">
        <v>99.6</v>
      </c>
      <c r="U11" s="78" t="str">
        <f t="shared" si="5"/>
        <v>99.6th percentile</v>
      </c>
      <c r="X11" s="286">
        <v>93</v>
      </c>
      <c r="Y11" s="78" t="str">
        <f t="shared" si="6"/>
        <v>18-19|93</v>
      </c>
      <c r="Z11" s="286">
        <v>13</v>
      </c>
      <c r="AA11" s="286">
        <v>84</v>
      </c>
      <c r="AB11" s="78" t="str">
        <f t="shared" si="7"/>
        <v>84th percentile</v>
      </c>
      <c r="AE11" s="78">
        <v>5</v>
      </c>
      <c r="AF11" s="78" t="str">
        <f t="shared" si="8"/>
        <v>18-19|5</v>
      </c>
      <c r="AG11" s="78">
        <v>10</v>
      </c>
      <c r="AH11" s="78">
        <v>50</v>
      </c>
      <c r="AI11" s="78" t="str">
        <f t="shared" si="9"/>
        <v>50th percentile</v>
      </c>
    </row>
    <row r="12" spans="1:35" ht="15.75">
      <c r="A12" s="249"/>
      <c r="B12" s="249"/>
      <c r="C12" s="78">
        <v>13</v>
      </c>
      <c r="D12" s="78">
        <v>84</v>
      </c>
      <c r="E12" s="78" t="str">
        <f t="shared" si="1"/>
        <v>84th percentile</v>
      </c>
      <c r="G12" s="703"/>
      <c r="H12" s="703"/>
      <c r="J12" s="78">
        <v>-4</v>
      </c>
      <c r="K12" s="78" t="str">
        <f t="shared" si="2"/>
        <v>18-19|-4</v>
      </c>
      <c r="L12" s="78">
        <v>16</v>
      </c>
      <c r="M12" s="78">
        <v>98</v>
      </c>
      <c r="N12" s="78" t="str">
        <f t="shared" si="3"/>
        <v>98th percentile</v>
      </c>
      <c r="Q12" s="286">
        <v>-4</v>
      </c>
      <c r="R12" s="78" t="str">
        <f t="shared" si="4"/>
        <v>18-19|-4</v>
      </c>
      <c r="S12" s="286">
        <v>17</v>
      </c>
      <c r="T12" s="286">
        <v>99</v>
      </c>
      <c r="U12" s="78" t="str">
        <f t="shared" si="5"/>
        <v>99th percentile</v>
      </c>
      <c r="X12" s="286">
        <v>92</v>
      </c>
      <c r="Y12" s="78" t="str">
        <f t="shared" si="6"/>
        <v>18-19|92</v>
      </c>
      <c r="Z12" s="286">
        <v>12</v>
      </c>
      <c r="AA12" s="286">
        <v>75</v>
      </c>
      <c r="AB12" s="78" t="str">
        <f t="shared" si="7"/>
        <v>75th percentile</v>
      </c>
      <c r="AE12" s="78">
        <v>4</v>
      </c>
      <c r="AF12" s="78" t="str">
        <f t="shared" si="8"/>
        <v>18-19|4</v>
      </c>
      <c r="AG12" s="78">
        <v>8</v>
      </c>
      <c r="AH12" s="78">
        <v>25</v>
      </c>
      <c r="AI12" s="78" t="str">
        <f t="shared" si="9"/>
        <v>25th percentile</v>
      </c>
    </row>
    <row r="13" spans="1:35" ht="15.75">
      <c r="A13" s="249">
        <v>7</v>
      </c>
      <c r="B13" s="249" t="str">
        <f t="shared" si="0"/>
        <v>18-19|7</v>
      </c>
      <c r="C13" s="78">
        <v>12</v>
      </c>
      <c r="D13" s="78">
        <v>75</v>
      </c>
      <c r="E13" s="78" t="str">
        <f t="shared" si="1"/>
        <v>75th percentile</v>
      </c>
      <c r="G13" s="703"/>
      <c r="H13" s="703"/>
      <c r="J13" s="78">
        <v>-3</v>
      </c>
      <c r="K13" s="78" t="str">
        <f t="shared" si="2"/>
        <v>18-19|-3</v>
      </c>
      <c r="L13" s="78">
        <v>14</v>
      </c>
      <c r="M13" s="78">
        <v>91</v>
      </c>
      <c r="N13" s="78" t="str">
        <f t="shared" si="3"/>
        <v>91st percentile</v>
      </c>
      <c r="Q13" s="286">
        <v>-3</v>
      </c>
      <c r="R13" s="78" t="str">
        <f t="shared" si="4"/>
        <v>18-19|-3</v>
      </c>
      <c r="S13" s="286">
        <v>16</v>
      </c>
      <c r="T13" s="286">
        <v>98</v>
      </c>
      <c r="U13" s="78" t="str">
        <f t="shared" si="5"/>
        <v>98th percentile</v>
      </c>
      <c r="X13" s="286">
        <v>91</v>
      </c>
      <c r="Y13" s="78" t="str">
        <f t="shared" si="6"/>
        <v>18-19|91</v>
      </c>
      <c r="Z13" s="286">
        <v>12</v>
      </c>
      <c r="AA13" s="286">
        <v>75</v>
      </c>
      <c r="AB13" s="78" t="str">
        <f t="shared" si="7"/>
        <v>75th percentile</v>
      </c>
      <c r="AE13" s="78">
        <v>3</v>
      </c>
      <c r="AF13" s="78" t="str">
        <f t="shared" si="8"/>
        <v>18-19|3</v>
      </c>
      <c r="AG13" s="78">
        <v>7</v>
      </c>
      <c r="AH13" s="78">
        <v>16</v>
      </c>
      <c r="AI13" s="78" t="str">
        <f t="shared" si="9"/>
        <v>16th percentile</v>
      </c>
    </row>
    <row r="14" spans="1:35">
      <c r="A14" s="249"/>
      <c r="B14" s="249"/>
      <c r="C14" s="78">
        <v>11</v>
      </c>
      <c r="D14" s="78">
        <v>63</v>
      </c>
      <c r="E14" s="78" t="str">
        <f t="shared" si="1"/>
        <v>63rd percentile</v>
      </c>
      <c r="G14" s="704"/>
      <c r="H14" s="704"/>
      <c r="J14" s="78">
        <v>-2</v>
      </c>
      <c r="K14" s="78" t="str">
        <f t="shared" si="2"/>
        <v>18-19|-2</v>
      </c>
      <c r="L14" s="78">
        <v>13</v>
      </c>
      <c r="M14" s="78">
        <v>84</v>
      </c>
      <c r="N14" s="78" t="str">
        <f t="shared" si="3"/>
        <v>84th percentile</v>
      </c>
      <c r="Q14" s="286">
        <v>-2</v>
      </c>
      <c r="R14" s="78" t="str">
        <f t="shared" si="4"/>
        <v>18-19|-2</v>
      </c>
      <c r="S14" s="286">
        <v>15</v>
      </c>
      <c r="T14" s="286">
        <v>95</v>
      </c>
      <c r="U14" s="78" t="str">
        <f t="shared" si="5"/>
        <v>95th percentile</v>
      </c>
      <c r="X14" s="286">
        <v>90</v>
      </c>
      <c r="Y14" s="78" t="str">
        <f t="shared" si="6"/>
        <v>18-19|90</v>
      </c>
      <c r="Z14" s="286">
        <v>12</v>
      </c>
      <c r="AA14" s="286">
        <v>75</v>
      </c>
      <c r="AB14" s="78" t="str">
        <f t="shared" si="7"/>
        <v>75th percentile</v>
      </c>
      <c r="AE14" s="78">
        <v>2</v>
      </c>
      <c r="AF14" s="78" t="str">
        <f t="shared" si="8"/>
        <v>18-19|2</v>
      </c>
      <c r="AG14" s="78">
        <v>6</v>
      </c>
      <c r="AH14" s="78">
        <v>10</v>
      </c>
      <c r="AI14" s="78" t="str">
        <f t="shared" si="9"/>
        <v>10th percentile</v>
      </c>
    </row>
    <row r="15" spans="1:35" ht="15.75">
      <c r="A15" s="249">
        <v>6</v>
      </c>
      <c r="B15" s="249" t="str">
        <f t="shared" si="0"/>
        <v>18-19|6</v>
      </c>
      <c r="C15" s="78">
        <v>10</v>
      </c>
      <c r="D15" s="78">
        <v>50</v>
      </c>
      <c r="E15" s="78" t="str">
        <f t="shared" si="1"/>
        <v>50th percentile</v>
      </c>
      <c r="G15" s="703">
        <v>0.1</v>
      </c>
      <c r="H15" s="703" t="s">
        <v>41</v>
      </c>
      <c r="J15" s="78">
        <v>-1</v>
      </c>
      <c r="K15" s="78" t="str">
        <f t="shared" si="2"/>
        <v>18-19|-1</v>
      </c>
      <c r="L15" s="78">
        <v>12</v>
      </c>
      <c r="M15" s="78">
        <v>75</v>
      </c>
      <c r="N15" s="78" t="str">
        <f t="shared" si="3"/>
        <v>75th percentile</v>
      </c>
      <c r="Q15" s="286">
        <v>-1</v>
      </c>
      <c r="R15" s="78" t="str">
        <f t="shared" si="4"/>
        <v>18-19|-1</v>
      </c>
      <c r="S15" s="286">
        <v>14</v>
      </c>
      <c r="T15" s="286">
        <v>91</v>
      </c>
      <c r="U15" s="78" t="str">
        <f t="shared" si="5"/>
        <v>91st percentile</v>
      </c>
      <c r="X15" s="286">
        <v>89</v>
      </c>
      <c r="Y15" s="78" t="str">
        <f t="shared" si="6"/>
        <v>18-19|89</v>
      </c>
      <c r="Z15" s="286">
        <v>12</v>
      </c>
      <c r="AA15" s="286">
        <v>75</v>
      </c>
      <c r="AB15" s="78" t="str">
        <f t="shared" si="7"/>
        <v>75th percentile</v>
      </c>
      <c r="AE15" s="78">
        <v>1</v>
      </c>
      <c r="AF15" s="78" t="str">
        <f t="shared" si="8"/>
        <v>18-19|1</v>
      </c>
      <c r="AG15" s="78">
        <v>6</v>
      </c>
      <c r="AH15" s="78">
        <v>10</v>
      </c>
      <c r="AI15" s="78" t="str">
        <f t="shared" si="9"/>
        <v>10th percentile</v>
      </c>
    </row>
    <row r="16" spans="1:35" ht="15.75">
      <c r="A16" s="249">
        <v>5</v>
      </c>
      <c r="B16" s="249" t="str">
        <f t="shared" si="0"/>
        <v>18-19|5</v>
      </c>
      <c r="C16" s="78">
        <v>9</v>
      </c>
      <c r="D16" s="78">
        <v>37</v>
      </c>
      <c r="E16" s="78" t="str">
        <f t="shared" si="1"/>
        <v>37th percentile</v>
      </c>
      <c r="G16" s="703">
        <v>0.4</v>
      </c>
      <c r="H16" s="703" t="s">
        <v>42</v>
      </c>
      <c r="J16" s="78">
        <v>0</v>
      </c>
      <c r="K16" s="78" t="str">
        <f t="shared" si="2"/>
        <v>18-19|0</v>
      </c>
      <c r="L16" s="78">
        <v>10</v>
      </c>
      <c r="M16" s="78">
        <v>50</v>
      </c>
      <c r="N16" s="78" t="str">
        <f t="shared" si="3"/>
        <v>50th percentile</v>
      </c>
      <c r="Q16" s="286">
        <v>0</v>
      </c>
      <c r="R16" s="78" t="str">
        <f t="shared" si="4"/>
        <v>18-19|0</v>
      </c>
      <c r="S16" s="286">
        <v>13</v>
      </c>
      <c r="T16" s="286">
        <v>84</v>
      </c>
      <c r="U16" s="78" t="str">
        <f t="shared" si="5"/>
        <v>84th percentile</v>
      </c>
      <c r="X16" s="286">
        <v>88</v>
      </c>
      <c r="Y16" s="78" t="str">
        <f t="shared" si="6"/>
        <v>18-19|88</v>
      </c>
      <c r="Z16" s="286">
        <v>12</v>
      </c>
      <c r="AA16" s="286">
        <v>75</v>
      </c>
      <c r="AB16" s="78" t="str">
        <f t="shared" si="7"/>
        <v>75th percentile</v>
      </c>
      <c r="AE16" s="78">
        <v>0</v>
      </c>
      <c r="AF16" s="78" t="str">
        <f t="shared" si="8"/>
        <v>18-19|0</v>
      </c>
      <c r="AG16" s="78">
        <v>5</v>
      </c>
      <c r="AH16" s="78">
        <v>5</v>
      </c>
      <c r="AI16" s="78" t="str">
        <f t="shared" si="9"/>
        <v>5th percentile</v>
      </c>
    </row>
    <row r="17" spans="1:35" ht="15.75">
      <c r="A17" s="249"/>
      <c r="B17" s="249"/>
      <c r="C17" s="78">
        <v>8</v>
      </c>
      <c r="D17" s="78">
        <v>25</v>
      </c>
      <c r="E17" s="78" t="str">
        <f t="shared" si="1"/>
        <v>25th percentile</v>
      </c>
      <c r="G17" s="703">
        <v>0.7</v>
      </c>
      <c r="H17" s="703" t="s">
        <v>1880</v>
      </c>
      <c r="J17" s="78">
        <v>1</v>
      </c>
      <c r="K17" s="78" t="str">
        <f t="shared" si="2"/>
        <v>18-19|1</v>
      </c>
      <c r="L17" s="78">
        <v>9</v>
      </c>
      <c r="M17" s="78">
        <v>37</v>
      </c>
      <c r="N17" s="78" t="str">
        <f t="shared" si="3"/>
        <v>37th percentile</v>
      </c>
      <c r="Q17" s="286">
        <v>1</v>
      </c>
      <c r="R17" s="78" t="str">
        <f t="shared" si="4"/>
        <v>18-19|1</v>
      </c>
      <c r="S17" s="286">
        <v>11</v>
      </c>
      <c r="T17" s="286">
        <v>63</v>
      </c>
      <c r="U17" s="78" t="str">
        <f t="shared" si="5"/>
        <v>63rd percentile</v>
      </c>
      <c r="X17" s="286">
        <v>87</v>
      </c>
      <c r="Y17" s="78" t="str">
        <f t="shared" si="6"/>
        <v>18-19|87</v>
      </c>
      <c r="Z17" s="286">
        <v>12</v>
      </c>
      <c r="AA17" s="286">
        <v>75</v>
      </c>
      <c r="AB17" s="78" t="str">
        <f t="shared" si="7"/>
        <v>75th percentile</v>
      </c>
      <c r="AE17" s="78"/>
      <c r="AF17" s="78" t="str">
        <f t="shared" si="8"/>
        <v>18-19|</v>
      </c>
      <c r="AG17" s="78">
        <v>4</v>
      </c>
      <c r="AH17" s="78"/>
      <c r="AI17" s="78" t="str">
        <f t="shared" si="9"/>
        <v/>
      </c>
    </row>
    <row r="18" spans="1:35" ht="15.75">
      <c r="A18" s="249"/>
      <c r="B18" s="249"/>
      <c r="C18" s="78">
        <v>7</v>
      </c>
      <c r="D18" s="78">
        <v>16</v>
      </c>
      <c r="E18" s="78" t="str">
        <f t="shared" si="1"/>
        <v>16th percentile</v>
      </c>
      <c r="G18" s="703">
        <v>0.8</v>
      </c>
      <c r="H18" s="703" t="s">
        <v>1883</v>
      </c>
      <c r="J18" s="78">
        <v>2</v>
      </c>
      <c r="K18" s="78" t="str">
        <f t="shared" si="2"/>
        <v>18-19|2</v>
      </c>
      <c r="L18" s="78">
        <v>6</v>
      </c>
      <c r="M18" s="78">
        <v>10</v>
      </c>
      <c r="N18" s="78" t="str">
        <f t="shared" si="3"/>
        <v>10th percentile</v>
      </c>
      <c r="Q18" s="286">
        <v>2</v>
      </c>
      <c r="R18" s="78" t="str">
        <f t="shared" si="4"/>
        <v>18-19|2</v>
      </c>
      <c r="S18" s="286">
        <v>10</v>
      </c>
      <c r="T18" s="286">
        <v>50</v>
      </c>
      <c r="U18" s="78" t="str">
        <f t="shared" si="5"/>
        <v>50th percentile</v>
      </c>
      <c r="X18" s="286">
        <v>86</v>
      </c>
      <c r="Y18" s="78" t="str">
        <f t="shared" si="6"/>
        <v>18-19|86</v>
      </c>
      <c r="Z18" s="286">
        <v>12</v>
      </c>
      <c r="AA18" s="286">
        <v>75</v>
      </c>
      <c r="AB18" s="78" t="str">
        <f t="shared" si="7"/>
        <v>75th percentile</v>
      </c>
      <c r="AE18" s="78">
        <v>-1</v>
      </c>
      <c r="AF18" s="78" t="str">
        <f t="shared" si="8"/>
        <v>18-19|-1</v>
      </c>
      <c r="AG18" s="78">
        <v>3</v>
      </c>
      <c r="AH18" s="78"/>
      <c r="AI18" s="78" t="str">
        <f t="shared" si="9"/>
        <v/>
      </c>
    </row>
    <row r="19" spans="1:35" ht="15.75">
      <c r="A19" s="249">
        <v>4</v>
      </c>
      <c r="B19" s="249" t="str">
        <f t="shared" si="0"/>
        <v>18-19|4</v>
      </c>
      <c r="C19" s="78">
        <v>6</v>
      </c>
      <c r="D19" s="78">
        <v>10</v>
      </c>
      <c r="E19" s="78" t="str">
        <f t="shared" si="1"/>
        <v>10th percentile</v>
      </c>
      <c r="G19" s="703" t="s">
        <v>1757</v>
      </c>
      <c r="H19" s="703" t="s">
        <v>1857</v>
      </c>
      <c r="J19" s="78">
        <v>3</v>
      </c>
      <c r="K19" s="78" t="str">
        <f t="shared" si="2"/>
        <v>18-19|3</v>
      </c>
      <c r="L19" s="78">
        <v>5</v>
      </c>
      <c r="M19" s="78">
        <v>5</v>
      </c>
      <c r="N19" s="78" t="str">
        <f t="shared" si="3"/>
        <v>5th percentile</v>
      </c>
      <c r="Q19" s="286">
        <v>3</v>
      </c>
      <c r="R19" s="78" t="str">
        <f t="shared" si="4"/>
        <v>18-19|3</v>
      </c>
      <c r="S19" s="286">
        <v>8</v>
      </c>
      <c r="T19" s="286">
        <v>25</v>
      </c>
      <c r="U19" s="78" t="str">
        <f t="shared" si="5"/>
        <v>25th percentile</v>
      </c>
      <c r="X19" s="286">
        <v>85</v>
      </c>
      <c r="Y19" s="78" t="str">
        <f t="shared" si="6"/>
        <v>18-19|85</v>
      </c>
      <c r="Z19" s="286">
        <v>11</v>
      </c>
      <c r="AA19" s="286">
        <v>63</v>
      </c>
      <c r="AB19" s="78" t="str">
        <f t="shared" si="7"/>
        <v>63rd percentile</v>
      </c>
      <c r="AE19" s="78">
        <v>-2</v>
      </c>
      <c r="AF19" s="78" t="str">
        <f t="shared" si="8"/>
        <v>18-19|-2</v>
      </c>
      <c r="AG19" s="78">
        <v>2</v>
      </c>
      <c r="AH19" s="78">
        <v>0.4</v>
      </c>
      <c r="AI19" s="78" t="str">
        <f t="shared" si="9"/>
        <v>0.4th percentile</v>
      </c>
    </row>
    <row r="20" spans="1:35" ht="15.75">
      <c r="A20" s="249">
        <v>3</v>
      </c>
      <c r="B20" s="249" t="str">
        <f t="shared" si="0"/>
        <v>18-19|3</v>
      </c>
      <c r="C20" s="78">
        <v>5</v>
      </c>
      <c r="D20" s="78">
        <v>5</v>
      </c>
      <c r="E20" s="78" t="str">
        <f t="shared" si="1"/>
        <v>5th percentile</v>
      </c>
      <c r="G20" s="703">
        <v>1</v>
      </c>
      <c r="H20" s="703" t="s">
        <v>43</v>
      </c>
      <c r="J20" s="78">
        <v>4</v>
      </c>
      <c r="K20" s="78" t="str">
        <f t="shared" si="2"/>
        <v>18-19|4</v>
      </c>
      <c r="L20" s="78">
        <v>4</v>
      </c>
      <c r="M20" s="78">
        <v>2</v>
      </c>
      <c r="N20" s="78" t="str">
        <f t="shared" si="3"/>
        <v>2nd percentile</v>
      </c>
      <c r="Q20" s="286">
        <v>4</v>
      </c>
      <c r="R20" s="78" t="str">
        <f t="shared" si="4"/>
        <v>18-19|4</v>
      </c>
      <c r="S20" s="286">
        <v>5</v>
      </c>
      <c r="T20" s="286">
        <v>5</v>
      </c>
      <c r="U20" s="78" t="str">
        <f t="shared" si="5"/>
        <v>5th percentile</v>
      </c>
      <c r="X20" s="286">
        <v>84</v>
      </c>
      <c r="Y20" s="78" t="str">
        <f t="shared" si="6"/>
        <v>18-19|84</v>
      </c>
      <c r="Z20" s="286">
        <v>11</v>
      </c>
      <c r="AA20" s="286">
        <v>63</v>
      </c>
      <c r="AB20" s="78" t="str">
        <f t="shared" si="7"/>
        <v>63rd percentile</v>
      </c>
      <c r="AE20" s="78">
        <v>-3</v>
      </c>
      <c r="AF20" s="78" t="str">
        <f t="shared" si="8"/>
        <v>18-19|-3</v>
      </c>
      <c r="AG20" s="78">
        <v>1</v>
      </c>
      <c r="AH20" s="78">
        <v>0.1</v>
      </c>
      <c r="AI20" s="78" t="str">
        <f t="shared" si="9"/>
        <v>0.1st percentile</v>
      </c>
    </row>
    <row r="21" spans="1:35" ht="15.75">
      <c r="A21" s="249"/>
      <c r="B21" s="249"/>
      <c r="C21" s="78">
        <v>4</v>
      </c>
      <c r="D21" s="78">
        <v>2</v>
      </c>
      <c r="E21" s="78" t="str">
        <f t="shared" si="1"/>
        <v>2nd percentile</v>
      </c>
      <c r="G21" s="703">
        <v>2</v>
      </c>
      <c r="H21" s="703" t="s">
        <v>44</v>
      </c>
      <c r="J21" s="78">
        <v>5</v>
      </c>
      <c r="K21" s="78" t="str">
        <f t="shared" si="2"/>
        <v>18-19|5</v>
      </c>
      <c r="L21" s="78">
        <v>3</v>
      </c>
      <c r="M21" s="78">
        <v>1</v>
      </c>
      <c r="N21" s="78" t="str">
        <f t="shared" si="3"/>
        <v>1st percentile</v>
      </c>
      <c r="Q21" s="286">
        <v>5</v>
      </c>
      <c r="R21" s="78" t="str">
        <f t="shared" si="4"/>
        <v>18-19|5</v>
      </c>
      <c r="S21" s="286">
        <v>3</v>
      </c>
      <c r="T21" s="286">
        <v>1</v>
      </c>
      <c r="U21" s="78" t="str">
        <f t="shared" si="5"/>
        <v>1st percentile</v>
      </c>
      <c r="X21" s="286">
        <v>83</v>
      </c>
      <c r="Y21" s="78" t="str">
        <f t="shared" si="6"/>
        <v>18-19|83</v>
      </c>
      <c r="Z21" s="286">
        <v>11</v>
      </c>
      <c r="AA21" s="286">
        <v>63</v>
      </c>
      <c r="AB21" s="78" t="str">
        <f t="shared" si="7"/>
        <v>63rd percentile</v>
      </c>
      <c r="AE21" s="78">
        <v>-4</v>
      </c>
      <c r="AF21" s="78" t="str">
        <f t="shared" si="8"/>
        <v>18-19|-4</v>
      </c>
      <c r="AG21" s="78">
        <v>1</v>
      </c>
      <c r="AH21" s="78">
        <v>0.1</v>
      </c>
      <c r="AI21" s="78" t="str">
        <f t="shared" si="9"/>
        <v>0.1st percentile</v>
      </c>
    </row>
    <row r="22" spans="1:35" ht="15.75">
      <c r="A22" s="249">
        <v>2</v>
      </c>
      <c r="B22" s="249" t="str">
        <f t="shared" si="0"/>
        <v>18-19|2</v>
      </c>
      <c r="C22" s="78">
        <v>3</v>
      </c>
      <c r="D22" s="78">
        <v>1</v>
      </c>
      <c r="E22" s="78" t="str">
        <f t="shared" si="1"/>
        <v>1st percentile</v>
      </c>
      <c r="G22" s="703">
        <v>3</v>
      </c>
      <c r="H22" s="703" t="s">
        <v>101</v>
      </c>
      <c r="J22" s="78">
        <v>6</v>
      </c>
      <c r="K22" s="78" t="str">
        <f t="shared" si="2"/>
        <v>18-19|6</v>
      </c>
      <c r="L22" s="78">
        <v>2</v>
      </c>
      <c r="M22" s="78">
        <v>0.4</v>
      </c>
      <c r="N22" s="78" t="str">
        <f t="shared" si="3"/>
        <v>0.4th percentile</v>
      </c>
      <c r="Q22" s="286">
        <v>6</v>
      </c>
      <c r="R22" s="78" t="str">
        <f t="shared" si="4"/>
        <v>18-19|6</v>
      </c>
      <c r="S22" s="286">
        <v>2</v>
      </c>
      <c r="T22" s="286">
        <v>0.4</v>
      </c>
      <c r="U22" s="78" t="str">
        <f t="shared" si="5"/>
        <v>0.4th percentile</v>
      </c>
      <c r="X22" s="286">
        <v>82</v>
      </c>
      <c r="Y22" s="78" t="str">
        <f t="shared" si="6"/>
        <v>18-19|82</v>
      </c>
      <c r="Z22" s="286">
        <v>11</v>
      </c>
      <c r="AA22" s="286">
        <v>63</v>
      </c>
      <c r="AB22" s="78" t="str">
        <f t="shared" si="7"/>
        <v>63rd percentile</v>
      </c>
      <c r="AE22" s="78">
        <v>-5</v>
      </c>
      <c r="AF22" s="78" t="str">
        <f t="shared" si="8"/>
        <v>18-19|-5</v>
      </c>
      <c r="AG22" s="78">
        <v>1</v>
      </c>
      <c r="AH22" s="78">
        <v>0.1</v>
      </c>
      <c r="AI22" s="78" t="str">
        <f t="shared" si="9"/>
        <v>0.1st percentile</v>
      </c>
    </row>
    <row r="23" spans="1:35" ht="15.75">
      <c r="A23" s="249">
        <v>1</v>
      </c>
      <c r="B23" s="249" t="str">
        <f t="shared" si="0"/>
        <v>18-19|1</v>
      </c>
      <c r="C23" s="78">
        <v>2</v>
      </c>
      <c r="D23" s="78">
        <v>0.4</v>
      </c>
      <c r="E23" s="78" t="str">
        <f t="shared" si="1"/>
        <v>0.4th percentile</v>
      </c>
      <c r="G23" s="703">
        <v>4</v>
      </c>
      <c r="H23" s="703" t="s">
        <v>102</v>
      </c>
      <c r="J23" s="78">
        <v>7</v>
      </c>
      <c r="K23" s="78" t="str">
        <f t="shared" si="2"/>
        <v>18-19|7</v>
      </c>
      <c r="L23" s="78">
        <v>1</v>
      </c>
      <c r="M23" s="78">
        <v>0.1</v>
      </c>
      <c r="N23" s="78" t="str">
        <f t="shared" si="3"/>
        <v>0.1st percentile</v>
      </c>
      <c r="Q23" s="286">
        <v>7</v>
      </c>
      <c r="R23" s="78" t="str">
        <f t="shared" si="4"/>
        <v>18-19|7</v>
      </c>
      <c r="S23" s="286">
        <v>1</v>
      </c>
      <c r="T23" s="286">
        <v>0.1</v>
      </c>
      <c r="U23" s="78" t="str">
        <f t="shared" si="5"/>
        <v>0.1st percentile</v>
      </c>
      <c r="X23" s="286">
        <v>81</v>
      </c>
      <c r="Y23" s="78" t="str">
        <f t="shared" si="6"/>
        <v>18-19|81</v>
      </c>
      <c r="Z23" s="286">
        <v>11</v>
      </c>
      <c r="AA23" s="286">
        <v>63</v>
      </c>
      <c r="AB23" s="78" t="str">
        <f t="shared" si="7"/>
        <v>63rd percentile</v>
      </c>
      <c r="AE23" s="78">
        <v>-6</v>
      </c>
      <c r="AF23" s="78" t="str">
        <f t="shared" si="8"/>
        <v>18-19|-6</v>
      </c>
      <c r="AG23" s="78">
        <v>1</v>
      </c>
      <c r="AH23" s="78">
        <v>0.1</v>
      </c>
      <c r="AI23" s="78" t="str">
        <f t="shared" si="9"/>
        <v>0.1st percentile</v>
      </c>
    </row>
    <row r="24" spans="1:35" ht="15.75">
      <c r="A24" s="249">
        <v>0</v>
      </c>
      <c r="B24" s="249" t="str">
        <f t="shared" si="0"/>
        <v>18-19|0</v>
      </c>
      <c r="C24" s="78">
        <v>1</v>
      </c>
      <c r="D24" s="78">
        <v>0.1</v>
      </c>
      <c r="E24" s="78" t="str">
        <f>IFERROR(VLOOKUP(D24,G:H,2,0),"")</f>
        <v>0.1st percentile</v>
      </c>
      <c r="G24" s="703">
        <v>5</v>
      </c>
      <c r="H24" s="703" t="s">
        <v>45</v>
      </c>
      <c r="J24" s="78">
        <v>8</v>
      </c>
      <c r="K24" s="78" t="str">
        <f t="shared" si="2"/>
        <v>18-19|8</v>
      </c>
      <c r="L24" s="78">
        <v>1</v>
      </c>
      <c r="M24" s="78">
        <v>0.1</v>
      </c>
      <c r="N24" s="78" t="str">
        <f t="shared" si="3"/>
        <v>0.1st percentile</v>
      </c>
      <c r="Q24" s="286">
        <v>8</v>
      </c>
      <c r="R24" s="78" t="str">
        <f t="shared" si="4"/>
        <v>18-19|8</v>
      </c>
      <c r="S24" s="286">
        <v>1</v>
      </c>
      <c r="T24" s="286">
        <v>0.1</v>
      </c>
      <c r="U24" s="78" t="str">
        <f t="shared" si="5"/>
        <v>0.1st percentile</v>
      </c>
      <c r="X24" s="286">
        <v>80</v>
      </c>
      <c r="Y24" s="78" t="str">
        <f t="shared" si="6"/>
        <v>18-19|80</v>
      </c>
      <c r="Z24" s="286">
        <v>10</v>
      </c>
      <c r="AA24" s="286">
        <v>50</v>
      </c>
      <c r="AB24" s="78" t="str">
        <f t="shared" si="7"/>
        <v>50th percentile</v>
      </c>
      <c r="AE24" s="78">
        <v>-7</v>
      </c>
      <c r="AF24" s="78" t="str">
        <f t="shared" si="8"/>
        <v>18-19|-7</v>
      </c>
      <c r="AG24" s="78">
        <v>1</v>
      </c>
      <c r="AH24" s="78">
        <v>0.1</v>
      </c>
      <c r="AI24" s="78" t="str">
        <f t="shared" si="9"/>
        <v>0.1st percentile</v>
      </c>
    </row>
    <row r="25" spans="1:35" ht="15.75">
      <c r="E25" s="78" t="str">
        <f t="shared" ref="E25:E88" si="10">IFERROR(VLOOKUP(D25,G:H,2,0),"")</f>
        <v/>
      </c>
      <c r="G25" s="703">
        <v>6</v>
      </c>
      <c r="H25" s="703" t="s">
        <v>103</v>
      </c>
      <c r="J25" s="78">
        <v>9</v>
      </c>
      <c r="K25" s="78" t="str">
        <f t="shared" si="2"/>
        <v>18-19|9</v>
      </c>
      <c r="L25" s="78">
        <v>1</v>
      </c>
      <c r="M25" s="78">
        <v>0.1</v>
      </c>
      <c r="N25" s="78" t="str">
        <f t="shared" si="3"/>
        <v>0.1st percentile</v>
      </c>
      <c r="Q25" s="286">
        <v>9</v>
      </c>
      <c r="R25" s="78" t="str">
        <f t="shared" si="4"/>
        <v>18-19|9</v>
      </c>
      <c r="S25" s="286">
        <v>1</v>
      </c>
      <c r="T25" s="286">
        <v>0.1</v>
      </c>
      <c r="U25" s="78" t="str">
        <f t="shared" si="5"/>
        <v>0.1st percentile</v>
      </c>
      <c r="X25" s="286">
        <v>79</v>
      </c>
      <c r="Y25" s="78" t="str">
        <f t="shared" si="6"/>
        <v>18-19|79</v>
      </c>
      <c r="Z25" s="286">
        <v>10</v>
      </c>
      <c r="AA25" s="286">
        <v>50</v>
      </c>
      <c r="AB25" s="78" t="str">
        <f t="shared" si="7"/>
        <v>50th percentile</v>
      </c>
      <c r="AE25" s="78">
        <v>-8</v>
      </c>
      <c r="AF25" s="78" t="str">
        <f t="shared" si="8"/>
        <v>18-19|-8</v>
      </c>
      <c r="AG25" s="78">
        <v>1</v>
      </c>
      <c r="AH25" s="78">
        <v>0.1</v>
      </c>
      <c r="AI25" s="78" t="str">
        <f t="shared" si="9"/>
        <v>0.1st percentile</v>
      </c>
    </row>
    <row r="26" spans="1:35" ht="15.75">
      <c r="A26" s="39" t="s">
        <v>63</v>
      </c>
      <c r="E26" s="78" t="str">
        <f t="shared" si="10"/>
        <v/>
      </c>
      <c r="G26" s="703">
        <v>7</v>
      </c>
      <c r="H26" s="703" t="s">
        <v>104</v>
      </c>
      <c r="J26" s="78">
        <v>10</v>
      </c>
      <c r="K26" s="78" t="str">
        <f t="shared" si="2"/>
        <v>18-19|10</v>
      </c>
      <c r="L26" s="78">
        <v>1</v>
      </c>
      <c r="M26" s="78">
        <v>0.1</v>
      </c>
      <c r="N26" s="78" t="str">
        <f t="shared" si="3"/>
        <v>0.1st percentile</v>
      </c>
      <c r="Q26" s="286">
        <v>10</v>
      </c>
      <c r="R26" s="78" t="str">
        <f t="shared" si="4"/>
        <v>18-19|10</v>
      </c>
      <c r="S26" s="286">
        <v>1</v>
      </c>
      <c r="T26" s="286">
        <v>0.1</v>
      </c>
      <c r="U26" s="78" t="str">
        <f t="shared" si="5"/>
        <v>0.1st percentile</v>
      </c>
      <c r="X26" s="286">
        <v>78</v>
      </c>
      <c r="Y26" s="78" t="str">
        <f t="shared" si="6"/>
        <v>18-19|78</v>
      </c>
      <c r="Z26" s="286">
        <v>10</v>
      </c>
      <c r="AA26" s="286">
        <v>50</v>
      </c>
      <c r="AB26" s="78" t="str">
        <f t="shared" si="7"/>
        <v>50th percentile</v>
      </c>
      <c r="AE26" s="78">
        <v>-9</v>
      </c>
      <c r="AF26" s="78" t="str">
        <f t="shared" si="8"/>
        <v>18-19|-9</v>
      </c>
      <c r="AG26" s="78">
        <v>1</v>
      </c>
      <c r="AH26" s="78">
        <v>0.1</v>
      </c>
      <c r="AI26" s="78" t="str">
        <f t="shared" si="9"/>
        <v>0.1st percentile</v>
      </c>
    </row>
    <row r="27" spans="1:35" ht="15.75">
      <c r="A27" s="702">
        <v>12</v>
      </c>
      <c r="B27" s="286" t="str">
        <f t="shared" ref="B27:B46" si="11">$A$26&amp;"|"&amp;A27</f>
        <v>20-24|12</v>
      </c>
      <c r="C27" s="286">
        <v>19</v>
      </c>
      <c r="D27" s="286">
        <v>99.9</v>
      </c>
      <c r="E27" s="78" t="str">
        <f t="shared" si="10"/>
        <v>99.9th percentile</v>
      </c>
      <c r="G27" s="703">
        <v>8</v>
      </c>
      <c r="H27" s="703" t="s">
        <v>105</v>
      </c>
      <c r="J27" s="78">
        <v>11</v>
      </c>
      <c r="K27" s="78" t="str">
        <f t="shared" si="2"/>
        <v>18-19|11</v>
      </c>
      <c r="L27" s="78">
        <v>1</v>
      </c>
      <c r="M27" s="78">
        <v>0.1</v>
      </c>
      <c r="N27" s="78" t="str">
        <f t="shared" si="3"/>
        <v>0.1st percentile</v>
      </c>
      <c r="Q27" s="286">
        <v>11</v>
      </c>
      <c r="R27" s="78" t="str">
        <f t="shared" si="4"/>
        <v>18-19|11</v>
      </c>
      <c r="S27" s="286">
        <v>1</v>
      </c>
      <c r="T27" s="286">
        <v>0.1</v>
      </c>
      <c r="U27" s="78" t="str">
        <f t="shared" si="5"/>
        <v>0.1st percentile</v>
      </c>
      <c r="X27" s="286">
        <v>77</v>
      </c>
      <c r="Y27" s="78" t="str">
        <f t="shared" si="6"/>
        <v>18-19|77</v>
      </c>
      <c r="Z27" s="286">
        <v>10</v>
      </c>
      <c r="AA27" s="286">
        <v>50</v>
      </c>
      <c r="AB27" s="78" t="str">
        <f t="shared" si="7"/>
        <v>50th percentile</v>
      </c>
      <c r="AE27" s="78">
        <v>-10</v>
      </c>
      <c r="AF27" s="78" t="str">
        <f t="shared" si="8"/>
        <v>18-19|-10</v>
      </c>
      <c r="AG27" s="78">
        <v>1</v>
      </c>
      <c r="AH27" s="78">
        <v>0.1</v>
      </c>
      <c r="AI27" s="78" t="str">
        <f t="shared" si="9"/>
        <v>0.1st percentile</v>
      </c>
    </row>
    <row r="28" spans="1:35" ht="15.75">
      <c r="A28" s="702">
        <v>11</v>
      </c>
      <c r="B28" s="286" t="str">
        <f t="shared" si="11"/>
        <v>20-24|11</v>
      </c>
      <c r="C28" s="286">
        <v>18</v>
      </c>
      <c r="D28" s="286">
        <v>99.6</v>
      </c>
      <c r="E28" s="78" t="str">
        <f t="shared" si="10"/>
        <v>99.6th percentile</v>
      </c>
      <c r="G28" s="703">
        <v>9</v>
      </c>
      <c r="H28" s="703" t="s">
        <v>46</v>
      </c>
      <c r="J28" s="78">
        <v>12</v>
      </c>
      <c r="K28" s="78" t="str">
        <f t="shared" si="2"/>
        <v>18-19|12</v>
      </c>
      <c r="L28" s="78">
        <v>1</v>
      </c>
      <c r="M28" s="78">
        <v>0.1</v>
      </c>
      <c r="N28" s="78" t="str">
        <f t="shared" si="3"/>
        <v>0.1st percentile</v>
      </c>
      <c r="Q28" s="286">
        <v>12</v>
      </c>
      <c r="R28" s="78" t="str">
        <f t="shared" si="4"/>
        <v>18-19|12</v>
      </c>
      <c r="S28" s="286">
        <v>1</v>
      </c>
      <c r="T28" s="286">
        <v>0.1</v>
      </c>
      <c r="U28" s="78" t="str">
        <f t="shared" si="5"/>
        <v>0.1st percentile</v>
      </c>
      <c r="X28" s="286">
        <v>76</v>
      </c>
      <c r="Y28" s="78" t="str">
        <f t="shared" si="6"/>
        <v>18-19|76</v>
      </c>
      <c r="Z28" s="286">
        <v>10</v>
      </c>
      <c r="AA28" s="286">
        <v>50</v>
      </c>
      <c r="AB28" s="78" t="str">
        <f t="shared" si="7"/>
        <v>50th percentile</v>
      </c>
      <c r="AE28" s="78">
        <v>-11</v>
      </c>
      <c r="AF28" s="78" t="str">
        <f t="shared" si="8"/>
        <v>18-19|-11</v>
      </c>
      <c r="AG28" s="78">
        <v>1</v>
      </c>
      <c r="AH28" s="78">
        <v>0.1</v>
      </c>
      <c r="AI28" s="78" t="str">
        <f t="shared" si="9"/>
        <v>0.1st percentile</v>
      </c>
    </row>
    <row r="29" spans="1:35" ht="15.75">
      <c r="A29" s="702">
        <v>10</v>
      </c>
      <c r="B29" s="286" t="str">
        <f t="shared" si="11"/>
        <v>20-24|10</v>
      </c>
      <c r="C29" s="286">
        <v>18</v>
      </c>
      <c r="D29" s="286">
        <v>99.6</v>
      </c>
      <c r="E29" s="78" t="str">
        <f t="shared" si="10"/>
        <v>99.6th percentile</v>
      </c>
      <c r="G29" s="703">
        <v>10</v>
      </c>
      <c r="H29" s="703" t="s">
        <v>106</v>
      </c>
      <c r="N29" s="78" t="str">
        <f t="shared" si="3"/>
        <v/>
      </c>
      <c r="U29" s="78" t="str">
        <f t="shared" si="5"/>
        <v/>
      </c>
      <c r="X29" s="286">
        <v>75</v>
      </c>
      <c r="Y29" s="78" t="str">
        <f t="shared" si="6"/>
        <v>18-19|75</v>
      </c>
      <c r="Z29" s="286">
        <v>10</v>
      </c>
      <c r="AA29" s="286">
        <v>50</v>
      </c>
      <c r="AB29" s="78" t="str">
        <f t="shared" si="7"/>
        <v>50th percentile</v>
      </c>
      <c r="AE29" s="78">
        <v>-12</v>
      </c>
      <c r="AF29" s="78" t="str">
        <f t="shared" si="8"/>
        <v>18-19|-12</v>
      </c>
      <c r="AG29" s="78">
        <v>1</v>
      </c>
      <c r="AH29" s="78">
        <v>0.1</v>
      </c>
      <c r="AI29" s="78" t="str">
        <f t="shared" si="9"/>
        <v>0.1st percentile</v>
      </c>
    </row>
    <row r="30" spans="1:35" ht="15.75">
      <c r="A30" s="702"/>
      <c r="B30" s="286"/>
      <c r="C30" s="286">
        <v>18</v>
      </c>
      <c r="D30" s="286">
        <v>99.6</v>
      </c>
      <c r="E30" s="78" t="str">
        <f t="shared" si="10"/>
        <v>99.6th percentile</v>
      </c>
      <c r="G30" s="703">
        <v>11</v>
      </c>
      <c r="H30" s="703" t="s">
        <v>1899</v>
      </c>
      <c r="J30" s="39" t="s">
        <v>63</v>
      </c>
      <c r="N30" s="78" t="str">
        <f t="shared" si="3"/>
        <v/>
      </c>
      <c r="Q30" s="39" t="s">
        <v>63</v>
      </c>
      <c r="U30" s="78" t="str">
        <f t="shared" si="5"/>
        <v/>
      </c>
      <c r="X30" s="286">
        <v>74</v>
      </c>
      <c r="Y30" s="78" t="str">
        <f t="shared" si="6"/>
        <v>18-19|74</v>
      </c>
      <c r="Z30" s="286">
        <v>10</v>
      </c>
      <c r="AA30" s="286">
        <v>50</v>
      </c>
      <c r="AB30" s="78" t="str">
        <f t="shared" si="7"/>
        <v>50th percentile</v>
      </c>
      <c r="AI30" s="78" t="str">
        <f t="shared" si="9"/>
        <v/>
      </c>
    </row>
    <row r="31" spans="1:35" ht="15.75">
      <c r="A31" s="702"/>
      <c r="B31" s="286"/>
      <c r="C31" s="286">
        <v>17</v>
      </c>
      <c r="D31" s="286">
        <v>99</v>
      </c>
      <c r="E31" s="78" t="str">
        <f t="shared" si="10"/>
        <v>99th percentile</v>
      </c>
      <c r="G31" s="703">
        <v>12</v>
      </c>
      <c r="H31" s="703" t="s">
        <v>107</v>
      </c>
      <c r="J31" s="286">
        <v>-12</v>
      </c>
      <c r="K31" t="str">
        <f>J$30&amp;"|"&amp;J31</f>
        <v>20-24|-12</v>
      </c>
      <c r="L31" s="702">
        <v>19</v>
      </c>
      <c r="M31" s="286">
        <v>99.9</v>
      </c>
      <c r="N31" s="78" t="str">
        <f t="shared" si="3"/>
        <v>99.9th percentile</v>
      </c>
      <c r="Q31" s="286">
        <v>-12</v>
      </c>
      <c r="R31" s="286" t="str">
        <f>Q$30&amp;"|"&amp;Q31</f>
        <v>20-24|-12</v>
      </c>
      <c r="S31" s="286">
        <v>19</v>
      </c>
      <c r="T31" s="286">
        <v>99.9</v>
      </c>
      <c r="U31" s="78" t="str">
        <f t="shared" si="5"/>
        <v>99.9th percentile</v>
      </c>
      <c r="X31" s="286">
        <v>73</v>
      </c>
      <c r="Y31" s="78" t="str">
        <f t="shared" si="6"/>
        <v>18-19|73</v>
      </c>
      <c r="Z31" s="286">
        <v>10</v>
      </c>
      <c r="AA31" s="286">
        <v>50</v>
      </c>
      <c r="AB31" s="78" t="str">
        <f t="shared" si="7"/>
        <v>50th percentile</v>
      </c>
      <c r="AE31" s="39" t="s">
        <v>64</v>
      </c>
      <c r="AI31" s="78" t="str">
        <f t="shared" si="9"/>
        <v/>
      </c>
    </row>
    <row r="32" spans="1:35" ht="15.75">
      <c r="A32" s="702">
        <v>9</v>
      </c>
      <c r="B32" s="286" t="str">
        <f t="shared" si="11"/>
        <v>20-24|9</v>
      </c>
      <c r="C32" s="286">
        <v>16</v>
      </c>
      <c r="D32" s="286">
        <v>98</v>
      </c>
      <c r="E32" s="78" t="str">
        <f t="shared" si="10"/>
        <v>98th percentile</v>
      </c>
      <c r="G32" s="703">
        <v>13</v>
      </c>
      <c r="H32" s="703" t="s">
        <v>108</v>
      </c>
      <c r="J32" s="286">
        <v>-11</v>
      </c>
      <c r="K32" s="78" t="str">
        <f t="shared" ref="K32:K55" si="12">J$30&amp;"|"&amp;J32</f>
        <v>20-24|-11</v>
      </c>
      <c r="L32" s="702">
        <v>19</v>
      </c>
      <c r="M32" s="286">
        <v>99.9</v>
      </c>
      <c r="N32" s="78" t="str">
        <f t="shared" si="3"/>
        <v>99.9th percentile</v>
      </c>
      <c r="Q32" s="286">
        <v>-11</v>
      </c>
      <c r="R32" s="286" t="str">
        <f t="shared" ref="R32:R55" si="13">Q$30&amp;"|"&amp;Q32</f>
        <v>20-24|-11</v>
      </c>
      <c r="S32" s="286">
        <v>19</v>
      </c>
      <c r="T32" s="286">
        <v>99.9</v>
      </c>
      <c r="U32" s="78" t="str">
        <f t="shared" si="5"/>
        <v>99.9th percentile</v>
      </c>
      <c r="X32" s="286">
        <v>72</v>
      </c>
      <c r="Y32" s="78" t="str">
        <f t="shared" si="6"/>
        <v>18-19|72</v>
      </c>
      <c r="Z32" s="286">
        <v>10</v>
      </c>
      <c r="AA32" s="286">
        <v>50</v>
      </c>
      <c r="AB32" s="78" t="str">
        <f t="shared" si="7"/>
        <v>50th percentile</v>
      </c>
      <c r="AE32" s="286">
        <v>12</v>
      </c>
      <c r="AF32" s="286" t="str">
        <f>AE$31&amp;"|"&amp;AE32</f>
        <v>25-29|12</v>
      </c>
      <c r="AG32" s="286">
        <v>19</v>
      </c>
      <c r="AH32" s="286">
        <v>99.9</v>
      </c>
      <c r="AI32" s="78" t="str">
        <f t="shared" si="9"/>
        <v>99.9th percentile</v>
      </c>
    </row>
    <row r="33" spans="1:35" ht="15.75">
      <c r="A33" s="702">
        <v>8</v>
      </c>
      <c r="B33" s="286" t="str">
        <f t="shared" si="11"/>
        <v>20-24|8</v>
      </c>
      <c r="C33" s="286">
        <v>15</v>
      </c>
      <c r="D33" s="286">
        <v>95</v>
      </c>
      <c r="E33" s="78" t="str">
        <f t="shared" si="10"/>
        <v>95th percentile</v>
      </c>
      <c r="G33" s="703">
        <v>14</v>
      </c>
      <c r="H33" s="703" t="s">
        <v>109</v>
      </c>
      <c r="J33" s="286">
        <v>-10</v>
      </c>
      <c r="K33" s="78" t="str">
        <f t="shared" si="12"/>
        <v>20-24|-10</v>
      </c>
      <c r="L33" s="702">
        <v>19</v>
      </c>
      <c r="M33" s="286">
        <v>99.9</v>
      </c>
      <c r="N33" s="78" t="str">
        <f t="shared" si="3"/>
        <v>99.9th percentile</v>
      </c>
      <c r="Q33" s="286">
        <v>-10</v>
      </c>
      <c r="R33" s="286" t="str">
        <f t="shared" si="13"/>
        <v>20-24|-10</v>
      </c>
      <c r="S33" s="286">
        <v>19</v>
      </c>
      <c r="T33" s="286">
        <v>99.9</v>
      </c>
      <c r="U33" s="78" t="str">
        <f t="shared" si="5"/>
        <v>99.9th percentile</v>
      </c>
      <c r="X33" s="286">
        <v>71</v>
      </c>
      <c r="Y33" s="78" t="str">
        <f t="shared" si="6"/>
        <v>18-19|71</v>
      </c>
      <c r="Z33" s="286">
        <v>9</v>
      </c>
      <c r="AA33" s="286">
        <v>37</v>
      </c>
      <c r="AB33" s="78" t="str">
        <f t="shared" si="7"/>
        <v>37th percentile</v>
      </c>
      <c r="AE33" s="286">
        <v>11</v>
      </c>
      <c r="AF33" s="286" t="str">
        <f t="shared" ref="AF33:AF56" si="14">AE$31&amp;"|"&amp;AE33</f>
        <v>25-29|11</v>
      </c>
      <c r="AG33" s="286">
        <v>19</v>
      </c>
      <c r="AH33" s="286">
        <v>99.9</v>
      </c>
      <c r="AI33" s="78" t="str">
        <f t="shared" si="9"/>
        <v>99.9th percentile</v>
      </c>
    </row>
    <row r="34" spans="1:35" ht="15.75">
      <c r="A34" s="702"/>
      <c r="B34" s="286"/>
      <c r="C34" s="286">
        <v>14</v>
      </c>
      <c r="D34" s="286">
        <v>91</v>
      </c>
      <c r="E34" s="78" t="str">
        <f t="shared" si="10"/>
        <v>91st percentile</v>
      </c>
      <c r="G34" s="703">
        <v>15</v>
      </c>
      <c r="H34" s="703" t="s">
        <v>1900</v>
      </c>
      <c r="J34" s="286">
        <v>-9</v>
      </c>
      <c r="K34" s="78" t="str">
        <f t="shared" si="12"/>
        <v>20-24|-9</v>
      </c>
      <c r="L34" s="702">
        <v>19</v>
      </c>
      <c r="M34" s="286">
        <v>99.9</v>
      </c>
      <c r="N34" s="78" t="str">
        <f t="shared" si="3"/>
        <v>99.9th percentile</v>
      </c>
      <c r="Q34" s="286">
        <v>-9</v>
      </c>
      <c r="R34" s="286" t="str">
        <f t="shared" si="13"/>
        <v>20-24|-9</v>
      </c>
      <c r="S34" s="286">
        <v>19</v>
      </c>
      <c r="T34" s="286">
        <v>99.9</v>
      </c>
      <c r="U34" s="78" t="str">
        <f t="shared" si="5"/>
        <v>99.9th percentile</v>
      </c>
      <c r="X34" s="286">
        <v>70</v>
      </c>
      <c r="Y34" s="78" t="str">
        <f t="shared" si="6"/>
        <v>18-19|70</v>
      </c>
      <c r="Z34" s="286">
        <v>9</v>
      </c>
      <c r="AA34" s="286">
        <v>37</v>
      </c>
      <c r="AB34" s="78" t="str">
        <f t="shared" si="7"/>
        <v>37th percentile</v>
      </c>
      <c r="AE34" s="286">
        <v>10</v>
      </c>
      <c r="AF34" s="286" t="str">
        <f t="shared" si="14"/>
        <v>25-29|10</v>
      </c>
      <c r="AG34" s="286">
        <v>18</v>
      </c>
      <c r="AH34" s="286">
        <v>99.6</v>
      </c>
      <c r="AI34" s="78" t="str">
        <f t="shared" si="9"/>
        <v>99.6th percentile</v>
      </c>
    </row>
    <row r="35" spans="1:35" ht="15.75">
      <c r="A35" s="702">
        <v>7</v>
      </c>
      <c r="B35" s="286" t="str">
        <f t="shared" si="11"/>
        <v>20-24|7</v>
      </c>
      <c r="C35" s="286">
        <v>13</v>
      </c>
      <c r="D35" s="286">
        <v>84</v>
      </c>
      <c r="E35" s="78" t="str">
        <f t="shared" si="10"/>
        <v>84th percentile</v>
      </c>
      <c r="G35" s="703">
        <v>16</v>
      </c>
      <c r="H35" s="703" t="s">
        <v>47</v>
      </c>
      <c r="J35" s="286">
        <v>-8</v>
      </c>
      <c r="K35" s="78" t="str">
        <f t="shared" si="12"/>
        <v>20-24|-8</v>
      </c>
      <c r="L35" s="702">
        <v>19</v>
      </c>
      <c r="M35" s="286">
        <v>99.9</v>
      </c>
      <c r="N35" s="78" t="str">
        <f t="shared" si="3"/>
        <v>99.9th percentile</v>
      </c>
      <c r="Q35" s="286">
        <v>-8</v>
      </c>
      <c r="R35" s="286" t="str">
        <f t="shared" si="13"/>
        <v>20-24|-8</v>
      </c>
      <c r="S35" s="286">
        <v>19</v>
      </c>
      <c r="T35" s="286">
        <v>99.9</v>
      </c>
      <c r="U35" s="78" t="str">
        <f t="shared" si="5"/>
        <v>99.9th percentile</v>
      </c>
      <c r="X35" s="286">
        <v>69</v>
      </c>
      <c r="Y35" s="78" t="str">
        <f t="shared" si="6"/>
        <v>18-19|69</v>
      </c>
      <c r="Z35" s="286">
        <v>9</v>
      </c>
      <c r="AA35" s="286">
        <v>37</v>
      </c>
      <c r="AB35" s="78" t="str">
        <f t="shared" si="7"/>
        <v>37th percentile</v>
      </c>
      <c r="AE35" s="286">
        <v>9</v>
      </c>
      <c r="AF35" s="286" t="str">
        <f t="shared" si="14"/>
        <v>25-29|9</v>
      </c>
      <c r="AG35" s="286">
        <v>17</v>
      </c>
      <c r="AH35" s="286">
        <v>99</v>
      </c>
      <c r="AI35" s="78" t="str">
        <f t="shared" si="9"/>
        <v>99th percentile</v>
      </c>
    </row>
    <row r="36" spans="1:35" ht="15.75">
      <c r="A36" s="702"/>
      <c r="B36" s="286" t="str">
        <f t="shared" si="11"/>
        <v>20-24|</v>
      </c>
      <c r="C36" s="286">
        <v>12</v>
      </c>
      <c r="D36" s="286">
        <v>75</v>
      </c>
      <c r="E36" s="78" t="str">
        <f t="shared" si="10"/>
        <v>75th percentile</v>
      </c>
      <c r="G36" s="703">
        <v>17</v>
      </c>
      <c r="H36" s="703" t="s">
        <v>1901</v>
      </c>
      <c r="J36" s="286">
        <v>-7</v>
      </c>
      <c r="K36" s="78" t="str">
        <f t="shared" si="12"/>
        <v>20-24|-7</v>
      </c>
      <c r="L36" s="702">
        <v>17</v>
      </c>
      <c r="M36" s="286">
        <v>99</v>
      </c>
      <c r="N36" s="78" t="str">
        <f t="shared" si="3"/>
        <v>99th percentile</v>
      </c>
      <c r="Q36" s="286">
        <v>-7</v>
      </c>
      <c r="R36" s="286" t="str">
        <f t="shared" si="13"/>
        <v>20-24|-7</v>
      </c>
      <c r="S36" s="286">
        <v>19</v>
      </c>
      <c r="T36" s="286">
        <v>99.9</v>
      </c>
      <c r="U36" s="78" t="str">
        <f t="shared" si="5"/>
        <v>99.9th percentile</v>
      </c>
      <c r="X36" s="286">
        <v>68</v>
      </c>
      <c r="Y36" s="78" t="str">
        <f t="shared" si="6"/>
        <v>18-19|68</v>
      </c>
      <c r="Z36" s="286">
        <v>9</v>
      </c>
      <c r="AA36" s="286">
        <v>37</v>
      </c>
      <c r="AB36" s="78" t="str">
        <f t="shared" si="7"/>
        <v>37th percentile</v>
      </c>
      <c r="AE36" s="286">
        <v>8</v>
      </c>
      <c r="AF36" s="286" t="str">
        <f t="shared" si="14"/>
        <v>25-29|8</v>
      </c>
      <c r="AG36" s="286">
        <v>16</v>
      </c>
      <c r="AH36" s="286">
        <v>98</v>
      </c>
      <c r="AI36" s="78" t="str">
        <f t="shared" si="9"/>
        <v>98th percentile</v>
      </c>
    </row>
    <row r="37" spans="1:35" ht="15.75">
      <c r="A37" s="702">
        <v>6</v>
      </c>
      <c r="B37" s="286" t="str">
        <f t="shared" si="11"/>
        <v>20-24|6</v>
      </c>
      <c r="C37" s="286">
        <v>11</v>
      </c>
      <c r="D37" s="286">
        <v>63</v>
      </c>
      <c r="E37" s="78" t="str">
        <f t="shared" si="10"/>
        <v>63rd percentile</v>
      </c>
      <c r="G37" s="703">
        <v>18</v>
      </c>
      <c r="H37" s="703" t="s">
        <v>110</v>
      </c>
      <c r="J37" s="286">
        <v>-6</v>
      </c>
      <c r="K37" s="78" t="str">
        <f t="shared" si="12"/>
        <v>20-24|-6</v>
      </c>
      <c r="L37" s="702">
        <v>17</v>
      </c>
      <c r="M37" s="286">
        <v>99</v>
      </c>
      <c r="N37" s="78" t="str">
        <f t="shared" si="3"/>
        <v>99th percentile</v>
      </c>
      <c r="Q37" s="286">
        <v>-6</v>
      </c>
      <c r="R37" s="286" t="str">
        <f t="shared" si="13"/>
        <v>20-24|-6</v>
      </c>
      <c r="S37" s="286">
        <v>19</v>
      </c>
      <c r="T37" s="286">
        <v>99.9</v>
      </c>
      <c r="U37" s="78" t="str">
        <f t="shared" si="5"/>
        <v>99.9th percentile</v>
      </c>
      <c r="X37" s="286">
        <v>67</v>
      </c>
      <c r="Y37" s="78" t="str">
        <f t="shared" si="6"/>
        <v>18-19|67</v>
      </c>
      <c r="Z37" s="286">
        <v>9</v>
      </c>
      <c r="AA37" s="286">
        <v>37</v>
      </c>
      <c r="AB37" s="78" t="str">
        <f t="shared" si="7"/>
        <v>37th percentile</v>
      </c>
      <c r="AE37" s="286">
        <v>7</v>
      </c>
      <c r="AF37" s="286" t="str">
        <f t="shared" si="14"/>
        <v>25-29|7</v>
      </c>
      <c r="AG37" s="286">
        <v>14</v>
      </c>
      <c r="AH37" s="286">
        <v>91</v>
      </c>
      <c r="AI37" s="78" t="str">
        <f t="shared" si="9"/>
        <v>91st percentile</v>
      </c>
    </row>
    <row r="38" spans="1:35" ht="15.75">
      <c r="A38" s="702">
        <v>5</v>
      </c>
      <c r="B38" s="286" t="str">
        <f t="shared" si="11"/>
        <v>20-24|5</v>
      </c>
      <c r="C38" s="286">
        <v>10</v>
      </c>
      <c r="D38" s="286">
        <v>50</v>
      </c>
      <c r="E38" s="78" t="str">
        <f t="shared" si="10"/>
        <v>50th percentile</v>
      </c>
      <c r="G38" s="703">
        <v>19</v>
      </c>
      <c r="H38" s="703" t="s">
        <v>111</v>
      </c>
      <c r="J38" s="286">
        <v>-5</v>
      </c>
      <c r="K38" s="78" t="str">
        <f t="shared" si="12"/>
        <v>20-24|-5</v>
      </c>
      <c r="L38" s="702">
        <v>16</v>
      </c>
      <c r="M38" s="286">
        <v>98</v>
      </c>
      <c r="N38" s="78" t="str">
        <f t="shared" si="3"/>
        <v>98th percentile</v>
      </c>
      <c r="Q38" s="286">
        <v>-5</v>
      </c>
      <c r="R38" s="286" t="str">
        <f t="shared" si="13"/>
        <v>20-24|-5</v>
      </c>
      <c r="S38" s="286">
        <v>18</v>
      </c>
      <c r="T38" s="286">
        <v>99.6</v>
      </c>
      <c r="U38" s="78" t="str">
        <f t="shared" si="5"/>
        <v>99.6th percentile</v>
      </c>
      <c r="X38" s="286">
        <v>66</v>
      </c>
      <c r="Y38" s="78" t="str">
        <f t="shared" si="6"/>
        <v>18-19|66</v>
      </c>
      <c r="Z38" s="286">
        <v>9</v>
      </c>
      <c r="AA38" s="286">
        <v>37</v>
      </c>
      <c r="AB38" s="78" t="str">
        <f t="shared" si="7"/>
        <v>37th percentile</v>
      </c>
      <c r="AE38" s="286">
        <v>6</v>
      </c>
      <c r="AF38" s="286" t="str">
        <f t="shared" si="14"/>
        <v>25-29|6</v>
      </c>
      <c r="AG38" s="286">
        <v>12</v>
      </c>
      <c r="AH38" s="286">
        <v>75</v>
      </c>
      <c r="AI38" s="78" t="str">
        <f t="shared" si="9"/>
        <v>75th percentile</v>
      </c>
    </row>
    <row r="39" spans="1:35" ht="15.75">
      <c r="A39" s="702"/>
      <c r="B39" s="286"/>
      <c r="C39" s="286">
        <v>9</v>
      </c>
      <c r="D39" s="286">
        <v>37</v>
      </c>
      <c r="E39" s="78" t="str">
        <f t="shared" si="10"/>
        <v>37th percentile</v>
      </c>
      <c r="G39" s="703">
        <v>20</v>
      </c>
      <c r="H39" s="703" t="s">
        <v>1902</v>
      </c>
      <c r="J39" s="286">
        <v>-4</v>
      </c>
      <c r="K39" s="78" t="str">
        <f t="shared" si="12"/>
        <v>20-24|-4</v>
      </c>
      <c r="L39" s="702">
        <v>15</v>
      </c>
      <c r="M39" s="286">
        <v>95</v>
      </c>
      <c r="N39" s="78" t="str">
        <f t="shared" si="3"/>
        <v>95th percentile</v>
      </c>
      <c r="Q39" s="286">
        <v>-4</v>
      </c>
      <c r="R39" s="286" t="str">
        <f t="shared" si="13"/>
        <v>20-24|-4</v>
      </c>
      <c r="S39" s="286">
        <v>17</v>
      </c>
      <c r="T39" s="286">
        <v>99</v>
      </c>
      <c r="U39" s="78" t="str">
        <f t="shared" si="5"/>
        <v>99th percentile</v>
      </c>
      <c r="X39" s="286">
        <v>65</v>
      </c>
      <c r="Y39" s="78" t="str">
        <f t="shared" si="6"/>
        <v>18-19|65</v>
      </c>
      <c r="Z39" s="286">
        <v>9</v>
      </c>
      <c r="AA39" s="286">
        <v>37</v>
      </c>
      <c r="AB39" s="78" t="str">
        <f t="shared" si="7"/>
        <v>37th percentile</v>
      </c>
      <c r="AE39" s="286">
        <v>5</v>
      </c>
      <c r="AF39" s="286" t="str">
        <f t="shared" si="14"/>
        <v>25-29|5</v>
      </c>
      <c r="AG39" s="286">
        <v>10</v>
      </c>
      <c r="AH39" s="286">
        <v>50</v>
      </c>
      <c r="AI39" s="78" t="str">
        <f t="shared" si="9"/>
        <v>50th percentile</v>
      </c>
    </row>
    <row r="40" spans="1:35" ht="15.75">
      <c r="A40" s="702"/>
      <c r="B40" s="286"/>
      <c r="C40" s="286">
        <v>8</v>
      </c>
      <c r="D40" s="286">
        <v>25</v>
      </c>
      <c r="E40" s="78" t="str">
        <f t="shared" si="10"/>
        <v>25th percentile</v>
      </c>
      <c r="G40" s="703">
        <v>21</v>
      </c>
      <c r="H40" s="703" t="s">
        <v>112</v>
      </c>
      <c r="J40" s="286">
        <v>-3</v>
      </c>
      <c r="K40" s="78" t="str">
        <f t="shared" si="12"/>
        <v>20-24|-3</v>
      </c>
      <c r="L40" s="702">
        <v>14</v>
      </c>
      <c r="M40" s="286">
        <v>91</v>
      </c>
      <c r="N40" s="78" t="str">
        <f t="shared" si="3"/>
        <v>91st percentile</v>
      </c>
      <c r="Q40" s="286">
        <v>-3</v>
      </c>
      <c r="R40" s="286" t="str">
        <f t="shared" si="13"/>
        <v>20-24|-3</v>
      </c>
      <c r="S40" s="286">
        <v>16</v>
      </c>
      <c r="T40" s="286">
        <v>98</v>
      </c>
      <c r="U40" s="78" t="str">
        <f t="shared" si="5"/>
        <v>98th percentile</v>
      </c>
      <c r="X40" s="286">
        <v>64</v>
      </c>
      <c r="Y40" s="78" t="str">
        <f t="shared" si="6"/>
        <v>18-19|64</v>
      </c>
      <c r="Z40" s="286">
        <v>9</v>
      </c>
      <c r="AA40" s="286">
        <v>37</v>
      </c>
      <c r="AB40" s="78" t="str">
        <f t="shared" si="7"/>
        <v>37th percentile</v>
      </c>
      <c r="AE40" s="286">
        <v>4</v>
      </c>
      <c r="AF40" s="286" t="str">
        <f t="shared" si="14"/>
        <v>25-29|4</v>
      </c>
      <c r="AG40" s="286">
        <v>8</v>
      </c>
      <c r="AH40" s="286">
        <v>25</v>
      </c>
      <c r="AI40" s="78" t="str">
        <f t="shared" si="9"/>
        <v>25th percentile</v>
      </c>
    </row>
    <row r="41" spans="1:35" ht="15.75">
      <c r="A41" s="702">
        <v>4</v>
      </c>
      <c r="B41" s="286" t="str">
        <f t="shared" si="11"/>
        <v>20-24|4</v>
      </c>
      <c r="C41" s="286">
        <v>7</v>
      </c>
      <c r="D41" s="286">
        <v>16</v>
      </c>
      <c r="E41" s="78" t="str">
        <f t="shared" si="10"/>
        <v>16th percentile</v>
      </c>
      <c r="G41" s="703">
        <v>22</v>
      </c>
      <c r="H41" s="703" t="s">
        <v>1903</v>
      </c>
      <c r="J41" s="286">
        <v>-2</v>
      </c>
      <c r="K41" s="78" t="str">
        <f t="shared" si="12"/>
        <v>20-24|-2</v>
      </c>
      <c r="L41" s="702">
        <v>13</v>
      </c>
      <c r="M41" s="286">
        <v>84</v>
      </c>
      <c r="N41" s="78" t="str">
        <f t="shared" si="3"/>
        <v>84th percentile</v>
      </c>
      <c r="Q41" s="286">
        <v>-2</v>
      </c>
      <c r="R41" s="286" t="str">
        <f t="shared" si="13"/>
        <v>20-24|-2</v>
      </c>
      <c r="S41" s="286">
        <v>15</v>
      </c>
      <c r="T41" s="286">
        <v>95</v>
      </c>
      <c r="U41" s="78" t="str">
        <f t="shared" si="5"/>
        <v>95th percentile</v>
      </c>
      <c r="X41" s="286">
        <v>63</v>
      </c>
      <c r="Y41" s="78" t="str">
        <f t="shared" si="6"/>
        <v>18-19|63</v>
      </c>
      <c r="Z41" s="286">
        <v>9</v>
      </c>
      <c r="AA41" s="286">
        <v>37</v>
      </c>
      <c r="AB41" s="78" t="str">
        <f t="shared" si="7"/>
        <v>37th percentile</v>
      </c>
      <c r="AE41" s="286">
        <v>3</v>
      </c>
      <c r="AF41" s="286" t="str">
        <f t="shared" si="14"/>
        <v>25-29|3</v>
      </c>
      <c r="AG41" s="286">
        <v>7</v>
      </c>
      <c r="AH41" s="286">
        <v>16</v>
      </c>
      <c r="AI41" s="78" t="str">
        <f t="shared" si="9"/>
        <v>16th percentile</v>
      </c>
    </row>
    <row r="42" spans="1:35" ht="15.75">
      <c r="A42" s="702">
        <v>3</v>
      </c>
      <c r="B42" s="286" t="str">
        <f t="shared" si="11"/>
        <v>20-24|3</v>
      </c>
      <c r="C42" s="286">
        <v>6</v>
      </c>
      <c r="D42" s="286">
        <v>10</v>
      </c>
      <c r="E42" s="78" t="str">
        <f t="shared" si="10"/>
        <v>10th percentile</v>
      </c>
      <c r="G42" s="703">
        <v>23</v>
      </c>
      <c r="H42" s="703" t="s">
        <v>113</v>
      </c>
      <c r="J42" s="286">
        <v>-1</v>
      </c>
      <c r="K42" s="78" t="str">
        <f t="shared" si="12"/>
        <v>20-24|-1</v>
      </c>
      <c r="L42" s="702">
        <v>12</v>
      </c>
      <c r="M42" s="286">
        <v>75</v>
      </c>
      <c r="N42" s="78" t="str">
        <f t="shared" si="3"/>
        <v>75th percentile</v>
      </c>
      <c r="Q42" s="286">
        <v>-1</v>
      </c>
      <c r="R42" s="286" t="str">
        <f t="shared" si="13"/>
        <v>20-24|-1</v>
      </c>
      <c r="S42" s="286">
        <v>14</v>
      </c>
      <c r="T42" s="286">
        <v>91</v>
      </c>
      <c r="U42" s="78" t="str">
        <f t="shared" si="5"/>
        <v>91st percentile</v>
      </c>
      <c r="X42" s="286">
        <v>62</v>
      </c>
      <c r="Y42" s="78" t="str">
        <f t="shared" si="6"/>
        <v>18-19|62</v>
      </c>
      <c r="Z42" s="286">
        <v>8</v>
      </c>
      <c r="AA42" s="286">
        <v>25</v>
      </c>
      <c r="AB42" s="78" t="str">
        <f t="shared" si="7"/>
        <v>25th percentile</v>
      </c>
      <c r="AE42" s="286">
        <v>2</v>
      </c>
      <c r="AF42" s="286" t="str">
        <f t="shared" si="14"/>
        <v>25-29|2</v>
      </c>
      <c r="AG42" s="286">
        <v>6</v>
      </c>
      <c r="AH42" s="286">
        <v>10</v>
      </c>
      <c r="AI42" s="78" t="str">
        <f t="shared" si="9"/>
        <v>10th percentile</v>
      </c>
    </row>
    <row r="43" spans="1:35" ht="15.75">
      <c r="A43" s="702"/>
      <c r="B43" s="286"/>
      <c r="C43" s="286">
        <v>5</v>
      </c>
      <c r="D43" s="286">
        <v>5</v>
      </c>
      <c r="E43" s="78" t="str">
        <f t="shared" si="10"/>
        <v>5th percentile</v>
      </c>
      <c r="G43" s="703">
        <v>24</v>
      </c>
      <c r="H43" s="703" t="s">
        <v>1904</v>
      </c>
      <c r="J43" s="286">
        <v>0</v>
      </c>
      <c r="K43" s="78" t="str">
        <f t="shared" si="12"/>
        <v>20-24|0</v>
      </c>
      <c r="L43" s="702">
        <v>10</v>
      </c>
      <c r="M43" s="286">
        <v>50</v>
      </c>
      <c r="N43" s="78" t="str">
        <f t="shared" si="3"/>
        <v>50th percentile</v>
      </c>
      <c r="Q43" s="286">
        <v>0</v>
      </c>
      <c r="R43" s="286" t="str">
        <f t="shared" si="13"/>
        <v>20-24|0</v>
      </c>
      <c r="S43" s="286">
        <v>13</v>
      </c>
      <c r="T43" s="286">
        <v>84</v>
      </c>
      <c r="U43" s="78" t="str">
        <f t="shared" si="5"/>
        <v>84th percentile</v>
      </c>
      <c r="X43" s="286">
        <v>61</v>
      </c>
      <c r="Y43" s="78" t="str">
        <f t="shared" si="6"/>
        <v>18-19|61</v>
      </c>
      <c r="Z43" s="286">
        <v>8</v>
      </c>
      <c r="AA43" s="286">
        <v>25</v>
      </c>
      <c r="AB43" s="78" t="str">
        <f t="shared" si="7"/>
        <v>25th percentile</v>
      </c>
      <c r="AE43" s="286">
        <v>1</v>
      </c>
      <c r="AF43" s="286" t="str">
        <f t="shared" si="14"/>
        <v>25-29|1</v>
      </c>
      <c r="AG43" s="286">
        <v>6</v>
      </c>
      <c r="AH43" s="286">
        <v>10</v>
      </c>
      <c r="AI43" s="78" t="str">
        <f t="shared" si="9"/>
        <v>10th percentile</v>
      </c>
    </row>
    <row r="44" spans="1:35" ht="15.75">
      <c r="A44" s="702">
        <v>2</v>
      </c>
      <c r="B44" s="286" t="str">
        <f t="shared" si="11"/>
        <v>20-24|2</v>
      </c>
      <c r="C44" s="286">
        <v>4</v>
      </c>
      <c r="D44" s="286">
        <v>2</v>
      </c>
      <c r="E44" s="78" t="str">
        <f t="shared" si="10"/>
        <v>2nd percentile</v>
      </c>
      <c r="G44" s="703">
        <v>25</v>
      </c>
      <c r="H44" s="703" t="s">
        <v>48</v>
      </c>
      <c r="J44" s="286">
        <v>1</v>
      </c>
      <c r="K44" s="78" t="str">
        <f t="shared" si="12"/>
        <v>20-24|1</v>
      </c>
      <c r="L44" s="702">
        <v>8</v>
      </c>
      <c r="M44" s="286">
        <v>25</v>
      </c>
      <c r="N44" s="78" t="str">
        <f t="shared" si="3"/>
        <v>25th percentile</v>
      </c>
      <c r="Q44" s="286">
        <v>1</v>
      </c>
      <c r="R44" s="286" t="str">
        <f t="shared" si="13"/>
        <v>20-24|1</v>
      </c>
      <c r="S44" s="286">
        <v>11</v>
      </c>
      <c r="T44" s="286">
        <v>63</v>
      </c>
      <c r="U44" s="78" t="str">
        <f t="shared" si="5"/>
        <v>63rd percentile</v>
      </c>
      <c r="X44" s="286">
        <v>60</v>
      </c>
      <c r="Y44" s="78" t="str">
        <f t="shared" si="6"/>
        <v>18-19|60</v>
      </c>
      <c r="Z44" s="286">
        <v>8</v>
      </c>
      <c r="AA44" s="286">
        <v>25</v>
      </c>
      <c r="AB44" s="78" t="str">
        <f t="shared" si="7"/>
        <v>25th percentile</v>
      </c>
      <c r="AE44" s="286">
        <v>0</v>
      </c>
      <c r="AF44" s="286" t="str">
        <f t="shared" si="14"/>
        <v>25-29|0</v>
      </c>
      <c r="AG44" s="286">
        <v>5</v>
      </c>
      <c r="AH44" s="286">
        <v>5</v>
      </c>
      <c r="AI44" s="78" t="str">
        <f t="shared" si="9"/>
        <v>5th percentile</v>
      </c>
    </row>
    <row r="45" spans="1:35" ht="15.75">
      <c r="A45" s="702">
        <v>1</v>
      </c>
      <c r="B45" s="286" t="str">
        <f t="shared" si="11"/>
        <v>20-24|1</v>
      </c>
      <c r="C45" s="286">
        <v>3</v>
      </c>
      <c r="D45" s="286">
        <v>1</v>
      </c>
      <c r="E45" s="78" t="str">
        <f t="shared" si="10"/>
        <v>1st percentile</v>
      </c>
      <c r="G45" s="703">
        <v>26</v>
      </c>
      <c r="H45" s="703" t="s">
        <v>1906</v>
      </c>
      <c r="J45" s="286">
        <v>2</v>
      </c>
      <c r="K45" s="78" t="str">
        <f t="shared" si="12"/>
        <v>20-24|2</v>
      </c>
      <c r="L45" s="702">
        <v>5</v>
      </c>
      <c r="M45" s="286">
        <v>5</v>
      </c>
      <c r="N45" s="78" t="str">
        <f t="shared" si="3"/>
        <v>5th percentile</v>
      </c>
      <c r="Q45" s="286">
        <v>2</v>
      </c>
      <c r="R45" s="286" t="str">
        <f t="shared" si="13"/>
        <v>20-24|2</v>
      </c>
      <c r="S45" s="286">
        <v>10</v>
      </c>
      <c r="T45" s="286">
        <v>50</v>
      </c>
      <c r="U45" s="78" t="str">
        <f t="shared" si="5"/>
        <v>50th percentile</v>
      </c>
      <c r="X45" s="286">
        <v>59</v>
      </c>
      <c r="Y45" s="78" t="str">
        <f t="shared" si="6"/>
        <v>18-19|59</v>
      </c>
      <c r="Z45" s="286">
        <v>8</v>
      </c>
      <c r="AA45" s="286">
        <v>25</v>
      </c>
      <c r="AB45" s="78" t="str">
        <f t="shared" si="7"/>
        <v>25th percentile</v>
      </c>
      <c r="AE45" s="286">
        <v>-1</v>
      </c>
      <c r="AF45" s="286" t="str">
        <f t="shared" si="14"/>
        <v>25-29|-1</v>
      </c>
      <c r="AG45" s="286">
        <v>5</v>
      </c>
      <c r="AH45" s="286">
        <v>5</v>
      </c>
      <c r="AI45" s="78" t="str">
        <f t="shared" si="9"/>
        <v>5th percentile</v>
      </c>
    </row>
    <row r="46" spans="1:35" ht="15.75">
      <c r="A46" s="702">
        <v>0</v>
      </c>
      <c r="B46" s="286" t="str">
        <f t="shared" si="11"/>
        <v>20-24|0</v>
      </c>
      <c r="C46" s="286">
        <v>2</v>
      </c>
      <c r="D46" s="286">
        <v>0.4</v>
      </c>
      <c r="E46" s="78" t="str">
        <f t="shared" si="10"/>
        <v>0.4th percentile</v>
      </c>
      <c r="G46" s="703">
        <v>27</v>
      </c>
      <c r="H46" s="703" t="s">
        <v>114</v>
      </c>
      <c r="J46" s="286">
        <v>3</v>
      </c>
      <c r="K46" s="78" t="str">
        <f t="shared" si="12"/>
        <v>20-24|3</v>
      </c>
      <c r="L46" s="702">
        <v>4</v>
      </c>
      <c r="M46" s="286">
        <v>2</v>
      </c>
      <c r="N46" s="78" t="str">
        <f t="shared" si="3"/>
        <v>2nd percentile</v>
      </c>
      <c r="Q46" s="286">
        <v>3</v>
      </c>
      <c r="R46" s="286" t="str">
        <f t="shared" si="13"/>
        <v>20-24|3</v>
      </c>
      <c r="S46" s="286">
        <v>8</v>
      </c>
      <c r="T46" s="286">
        <v>25</v>
      </c>
      <c r="U46" s="78" t="str">
        <f t="shared" si="5"/>
        <v>25th percentile</v>
      </c>
      <c r="X46" s="286">
        <v>58</v>
      </c>
      <c r="Y46" s="78" t="str">
        <f t="shared" si="6"/>
        <v>18-19|58</v>
      </c>
      <c r="Z46" s="286">
        <v>8</v>
      </c>
      <c r="AA46" s="286">
        <v>25</v>
      </c>
      <c r="AB46" s="78" t="str">
        <f t="shared" si="7"/>
        <v>25th percentile</v>
      </c>
      <c r="AE46" s="286">
        <v>-2</v>
      </c>
      <c r="AF46" s="286" t="str">
        <f t="shared" si="14"/>
        <v>25-29|-2</v>
      </c>
      <c r="AG46" s="286">
        <v>4</v>
      </c>
      <c r="AH46" s="286">
        <v>2</v>
      </c>
      <c r="AI46" s="78" t="str">
        <f t="shared" si="9"/>
        <v>2nd percentile</v>
      </c>
    </row>
    <row r="47" spans="1:35" ht="15.75">
      <c r="C47" s="286">
        <v>1</v>
      </c>
      <c r="D47" s="286">
        <v>0.1</v>
      </c>
      <c r="E47" s="78" t="str">
        <f t="shared" si="10"/>
        <v>0.1st percentile</v>
      </c>
      <c r="G47" s="703">
        <v>28</v>
      </c>
      <c r="H47" s="703" t="s">
        <v>1907</v>
      </c>
      <c r="J47" s="286">
        <v>4</v>
      </c>
      <c r="K47" s="78" t="str">
        <f t="shared" si="12"/>
        <v>20-24|4</v>
      </c>
      <c r="L47" s="702">
        <v>3</v>
      </c>
      <c r="M47" s="286">
        <v>1</v>
      </c>
      <c r="N47" s="78" t="str">
        <f t="shared" si="3"/>
        <v>1st percentile</v>
      </c>
      <c r="Q47" s="286">
        <v>4</v>
      </c>
      <c r="R47" s="286" t="str">
        <f t="shared" si="13"/>
        <v>20-24|4</v>
      </c>
      <c r="S47" s="286">
        <v>5</v>
      </c>
      <c r="T47" s="286">
        <v>5</v>
      </c>
      <c r="U47" s="78" t="str">
        <f t="shared" si="5"/>
        <v>5th percentile</v>
      </c>
      <c r="X47" s="286">
        <v>57</v>
      </c>
      <c r="Y47" s="78" t="str">
        <f t="shared" si="6"/>
        <v>18-19|57</v>
      </c>
      <c r="Z47" s="286">
        <v>8</v>
      </c>
      <c r="AA47" s="286">
        <v>25</v>
      </c>
      <c r="AB47" s="78" t="str">
        <f t="shared" si="7"/>
        <v>25th percentile</v>
      </c>
      <c r="AE47" s="286">
        <v>-3</v>
      </c>
      <c r="AF47" s="286" t="str">
        <f t="shared" si="14"/>
        <v>25-29|-3</v>
      </c>
      <c r="AG47" s="286">
        <v>4</v>
      </c>
      <c r="AH47" s="286">
        <v>2</v>
      </c>
      <c r="AI47" s="78" t="str">
        <f t="shared" si="9"/>
        <v>2nd percentile</v>
      </c>
    </row>
    <row r="48" spans="1:35" ht="15.75">
      <c r="A48" s="39" t="s">
        <v>64</v>
      </c>
      <c r="E48" s="78" t="str">
        <f t="shared" si="10"/>
        <v/>
      </c>
      <c r="G48" s="703">
        <v>29</v>
      </c>
      <c r="H48" s="703" t="s">
        <v>1908</v>
      </c>
      <c r="J48" s="286">
        <v>5</v>
      </c>
      <c r="K48" s="78" t="str">
        <f t="shared" si="12"/>
        <v>20-24|5</v>
      </c>
      <c r="L48" s="702">
        <v>2</v>
      </c>
      <c r="M48" s="286">
        <v>0.4</v>
      </c>
      <c r="N48" s="78" t="str">
        <f t="shared" si="3"/>
        <v>0.4th percentile</v>
      </c>
      <c r="Q48" s="286">
        <v>5</v>
      </c>
      <c r="R48" s="286" t="str">
        <f t="shared" si="13"/>
        <v>20-24|5</v>
      </c>
      <c r="S48" s="286">
        <v>3</v>
      </c>
      <c r="T48" s="286">
        <v>1</v>
      </c>
      <c r="U48" s="78" t="str">
        <f t="shared" si="5"/>
        <v>1st percentile</v>
      </c>
      <c r="X48" s="286">
        <v>56</v>
      </c>
      <c r="Y48" s="78" t="str">
        <f t="shared" si="6"/>
        <v>18-19|56</v>
      </c>
      <c r="Z48" s="286">
        <v>8</v>
      </c>
      <c r="AA48" s="286">
        <v>25</v>
      </c>
      <c r="AB48" s="78" t="str">
        <f t="shared" si="7"/>
        <v>25th percentile</v>
      </c>
      <c r="AE48" s="286">
        <v>-4</v>
      </c>
      <c r="AF48" s="286" t="str">
        <f t="shared" si="14"/>
        <v>25-29|-4</v>
      </c>
      <c r="AG48" s="286">
        <v>3</v>
      </c>
      <c r="AH48" s="286">
        <v>1</v>
      </c>
      <c r="AI48" s="78" t="str">
        <f t="shared" si="9"/>
        <v>1st percentile</v>
      </c>
    </row>
    <row r="49" spans="1:35" ht="15.75">
      <c r="A49" s="286"/>
      <c r="B49" s="78" t="str">
        <f>$A$48&amp;"|"&amp;A49</f>
        <v>25-29|</v>
      </c>
      <c r="C49" s="286">
        <v>19</v>
      </c>
      <c r="D49" s="286">
        <v>99.9</v>
      </c>
      <c r="E49" s="78" t="str">
        <f t="shared" si="10"/>
        <v>99.9th percentile</v>
      </c>
      <c r="G49" s="703">
        <v>30</v>
      </c>
      <c r="H49" s="703" t="s">
        <v>115</v>
      </c>
      <c r="J49" s="286">
        <v>6</v>
      </c>
      <c r="K49" s="78" t="str">
        <f t="shared" si="12"/>
        <v>20-24|6</v>
      </c>
      <c r="L49" s="702">
        <v>1</v>
      </c>
      <c r="M49" s="286">
        <v>0.1</v>
      </c>
      <c r="N49" s="78" t="str">
        <f t="shared" si="3"/>
        <v>0.1st percentile</v>
      </c>
      <c r="Q49" s="286">
        <v>6</v>
      </c>
      <c r="R49" s="286" t="str">
        <f t="shared" si="13"/>
        <v>20-24|6</v>
      </c>
      <c r="S49" s="286">
        <v>2</v>
      </c>
      <c r="T49" s="286">
        <v>0.4</v>
      </c>
      <c r="U49" s="78" t="str">
        <f t="shared" si="5"/>
        <v>0.4th percentile</v>
      </c>
      <c r="X49" s="286">
        <v>55</v>
      </c>
      <c r="Y49" s="78" t="str">
        <f t="shared" si="6"/>
        <v>18-19|55</v>
      </c>
      <c r="Z49" s="286">
        <v>8</v>
      </c>
      <c r="AA49" s="286">
        <v>25</v>
      </c>
      <c r="AB49" s="78" t="str">
        <f t="shared" si="7"/>
        <v>25th percentile</v>
      </c>
      <c r="AE49" s="286">
        <v>-5</v>
      </c>
      <c r="AF49" s="286" t="str">
        <f t="shared" si="14"/>
        <v>25-29|-5</v>
      </c>
      <c r="AG49" s="286">
        <v>3</v>
      </c>
      <c r="AH49" s="286">
        <v>1</v>
      </c>
      <c r="AI49" s="78" t="str">
        <f t="shared" si="9"/>
        <v>1st percentile</v>
      </c>
    </row>
    <row r="50" spans="1:35" ht="15.75">
      <c r="A50" s="286">
        <v>12</v>
      </c>
      <c r="B50" s="78" t="str">
        <f t="shared" ref="B50:B69" si="15">$A$48&amp;"|"&amp;A50</f>
        <v>25-29|12</v>
      </c>
      <c r="C50" s="286">
        <v>18</v>
      </c>
      <c r="D50" s="286">
        <v>99.6</v>
      </c>
      <c r="E50" s="78" t="str">
        <f t="shared" si="10"/>
        <v>99.6th percentile</v>
      </c>
      <c r="G50" s="703">
        <v>31</v>
      </c>
      <c r="H50" s="703" t="s">
        <v>1909</v>
      </c>
      <c r="J50" s="286">
        <v>7</v>
      </c>
      <c r="K50" s="78" t="str">
        <f t="shared" si="12"/>
        <v>20-24|7</v>
      </c>
      <c r="L50" s="702">
        <v>1</v>
      </c>
      <c r="M50" s="286">
        <v>0.1</v>
      </c>
      <c r="N50" s="78" t="str">
        <f t="shared" si="3"/>
        <v>0.1st percentile</v>
      </c>
      <c r="Q50" s="286">
        <v>7</v>
      </c>
      <c r="R50" s="286" t="str">
        <f t="shared" si="13"/>
        <v>20-24|7</v>
      </c>
      <c r="S50" s="286">
        <v>1</v>
      </c>
      <c r="T50" s="286">
        <v>0.1</v>
      </c>
      <c r="U50" s="78" t="str">
        <f t="shared" si="5"/>
        <v>0.1st percentile</v>
      </c>
      <c r="X50" s="286">
        <v>54</v>
      </c>
      <c r="Y50" s="78" t="str">
        <f t="shared" si="6"/>
        <v>18-19|54</v>
      </c>
      <c r="Z50" s="286">
        <v>7</v>
      </c>
      <c r="AA50" s="286">
        <v>16</v>
      </c>
      <c r="AB50" s="78" t="str">
        <f t="shared" si="7"/>
        <v>16th percentile</v>
      </c>
      <c r="AE50" s="286">
        <v>-6</v>
      </c>
      <c r="AF50" s="286" t="str">
        <f t="shared" si="14"/>
        <v>25-29|-6</v>
      </c>
      <c r="AG50" s="286">
        <v>2</v>
      </c>
      <c r="AH50" s="286">
        <v>0.4</v>
      </c>
      <c r="AI50" s="78" t="str">
        <f t="shared" si="9"/>
        <v>0.4th percentile</v>
      </c>
    </row>
    <row r="51" spans="1:35" ht="15.75">
      <c r="A51" s="286">
        <v>11</v>
      </c>
      <c r="B51" s="78" t="str">
        <f t="shared" si="15"/>
        <v>25-29|11</v>
      </c>
      <c r="C51" s="286">
        <v>18</v>
      </c>
      <c r="D51" s="286">
        <v>99.6</v>
      </c>
      <c r="E51" s="78" t="str">
        <f t="shared" si="10"/>
        <v>99.6th percentile</v>
      </c>
      <c r="G51" s="703">
        <v>32</v>
      </c>
      <c r="H51" s="703" t="s">
        <v>116</v>
      </c>
      <c r="J51" s="286">
        <v>8</v>
      </c>
      <c r="K51" s="78" t="str">
        <f t="shared" si="12"/>
        <v>20-24|8</v>
      </c>
      <c r="L51" s="702">
        <v>1</v>
      </c>
      <c r="M51" s="286">
        <v>0.1</v>
      </c>
      <c r="N51" s="78" t="str">
        <f t="shared" si="3"/>
        <v>0.1st percentile</v>
      </c>
      <c r="Q51" s="286">
        <v>8</v>
      </c>
      <c r="R51" s="286" t="str">
        <f t="shared" si="13"/>
        <v>20-24|8</v>
      </c>
      <c r="S51" s="286">
        <v>1</v>
      </c>
      <c r="T51" s="286">
        <v>0.1</v>
      </c>
      <c r="U51" s="78" t="str">
        <f t="shared" si="5"/>
        <v>0.1st percentile</v>
      </c>
      <c r="X51" s="286">
        <v>53</v>
      </c>
      <c r="Y51" s="78" t="str">
        <f t="shared" si="6"/>
        <v>18-19|53</v>
      </c>
      <c r="Z51" s="286">
        <v>7</v>
      </c>
      <c r="AA51" s="286">
        <v>16</v>
      </c>
      <c r="AB51" s="78" t="str">
        <f t="shared" si="7"/>
        <v>16th percentile</v>
      </c>
      <c r="AE51" s="286">
        <v>-7</v>
      </c>
      <c r="AF51" s="286" t="str">
        <f t="shared" si="14"/>
        <v>25-29|-7</v>
      </c>
      <c r="AG51" s="286">
        <v>2</v>
      </c>
      <c r="AH51" s="286">
        <v>0.4</v>
      </c>
      <c r="AI51" s="78" t="str">
        <f t="shared" si="9"/>
        <v>0.4th percentile</v>
      </c>
    </row>
    <row r="52" spans="1:35" ht="15.75">
      <c r="A52" s="286">
        <v>10</v>
      </c>
      <c r="B52" s="78" t="str">
        <f t="shared" si="15"/>
        <v>25-29|10</v>
      </c>
      <c r="C52" s="286">
        <v>18</v>
      </c>
      <c r="D52" s="286">
        <v>99.6</v>
      </c>
      <c r="E52" s="78" t="str">
        <f t="shared" si="10"/>
        <v>99.6th percentile</v>
      </c>
      <c r="G52" s="703">
        <v>33</v>
      </c>
      <c r="H52" s="703" t="s">
        <v>1858</v>
      </c>
      <c r="J52" s="286">
        <v>9</v>
      </c>
      <c r="K52" s="78" t="str">
        <f t="shared" si="12"/>
        <v>20-24|9</v>
      </c>
      <c r="L52" s="702">
        <v>1</v>
      </c>
      <c r="M52" s="286">
        <v>0.1</v>
      </c>
      <c r="N52" s="78" t="str">
        <f t="shared" si="3"/>
        <v>0.1st percentile</v>
      </c>
      <c r="Q52" s="286">
        <v>9</v>
      </c>
      <c r="R52" s="286" t="str">
        <f t="shared" si="13"/>
        <v>20-24|9</v>
      </c>
      <c r="S52" s="286">
        <v>1</v>
      </c>
      <c r="T52" s="286">
        <v>0.1</v>
      </c>
      <c r="U52" s="78" t="str">
        <f t="shared" si="5"/>
        <v>0.1st percentile</v>
      </c>
      <c r="X52" s="286">
        <v>52</v>
      </c>
      <c r="Y52" s="78" t="str">
        <f t="shared" si="6"/>
        <v>18-19|52</v>
      </c>
      <c r="Z52" s="286">
        <v>7</v>
      </c>
      <c r="AA52" s="286">
        <v>16</v>
      </c>
      <c r="AB52" s="78" t="str">
        <f t="shared" si="7"/>
        <v>16th percentile</v>
      </c>
      <c r="AE52" s="286">
        <v>-8</v>
      </c>
      <c r="AF52" s="286" t="str">
        <f t="shared" si="14"/>
        <v>25-29|-8</v>
      </c>
      <c r="AG52" s="286">
        <v>1</v>
      </c>
      <c r="AH52" s="286">
        <v>0.1</v>
      </c>
      <c r="AI52" s="78" t="str">
        <f t="shared" si="9"/>
        <v>0.1st percentile</v>
      </c>
    </row>
    <row r="53" spans="1:35" ht="15.75">
      <c r="A53" s="286"/>
      <c r="B53" s="78" t="str">
        <f t="shared" si="15"/>
        <v>25-29|</v>
      </c>
      <c r="C53" s="286">
        <v>17</v>
      </c>
      <c r="D53" s="286">
        <v>99</v>
      </c>
      <c r="E53" s="78" t="str">
        <f t="shared" si="10"/>
        <v>99th percentile</v>
      </c>
      <c r="G53" s="703">
        <v>34</v>
      </c>
      <c r="H53" s="703" t="s">
        <v>117</v>
      </c>
      <c r="J53" s="286">
        <v>10</v>
      </c>
      <c r="K53" s="78" t="str">
        <f t="shared" si="12"/>
        <v>20-24|10</v>
      </c>
      <c r="L53" s="702">
        <v>1</v>
      </c>
      <c r="M53" s="286">
        <v>0.1</v>
      </c>
      <c r="N53" s="78" t="str">
        <f t="shared" si="3"/>
        <v>0.1st percentile</v>
      </c>
      <c r="Q53" s="286">
        <v>10</v>
      </c>
      <c r="R53" s="286" t="str">
        <f t="shared" si="13"/>
        <v>20-24|10</v>
      </c>
      <c r="S53" s="286">
        <v>1</v>
      </c>
      <c r="T53" s="286">
        <v>0.1</v>
      </c>
      <c r="U53" s="78" t="str">
        <f t="shared" si="5"/>
        <v>0.1st percentile</v>
      </c>
      <c r="X53" s="286">
        <v>51</v>
      </c>
      <c r="Y53" s="78" t="str">
        <f t="shared" si="6"/>
        <v>18-19|51</v>
      </c>
      <c r="Z53" s="286">
        <v>7</v>
      </c>
      <c r="AA53" s="286">
        <v>16</v>
      </c>
      <c r="AB53" s="78" t="str">
        <f t="shared" si="7"/>
        <v>16th percentile</v>
      </c>
      <c r="AE53" s="286">
        <v>-9</v>
      </c>
      <c r="AF53" s="286" t="str">
        <f t="shared" si="14"/>
        <v>25-29|-9</v>
      </c>
      <c r="AG53" s="286">
        <v>1</v>
      </c>
      <c r="AH53" s="286">
        <v>0.1</v>
      </c>
      <c r="AI53" s="78" t="str">
        <f t="shared" si="9"/>
        <v>0.1st percentile</v>
      </c>
    </row>
    <row r="54" spans="1:35" ht="15.75">
      <c r="A54" s="286">
        <v>9</v>
      </c>
      <c r="B54" s="78" t="str">
        <f t="shared" si="15"/>
        <v>25-29|9</v>
      </c>
      <c r="C54" s="286">
        <v>16</v>
      </c>
      <c r="D54" s="286">
        <v>98</v>
      </c>
      <c r="E54" s="78" t="str">
        <f t="shared" si="10"/>
        <v>98th percentile</v>
      </c>
      <c r="G54" s="703">
        <v>35</v>
      </c>
      <c r="H54" s="703" t="s">
        <v>1910</v>
      </c>
      <c r="J54" s="286">
        <v>11</v>
      </c>
      <c r="K54" s="78" t="str">
        <f t="shared" si="12"/>
        <v>20-24|11</v>
      </c>
      <c r="L54" s="702">
        <v>1</v>
      </c>
      <c r="M54" s="286">
        <v>0.1</v>
      </c>
      <c r="N54" s="78" t="str">
        <f t="shared" si="3"/>
        <v>0.1st percentile</v>
      </c>
      <c r="Q54" s="286">
        <v>11</v>
      </c>
      <c r="R54" s="286" t="str">
        <f t="shared" si="13"/>
        <v>20-24|11</v>
      </c>
      <c r="S54" s="286">
        <v>1</v>
      </c>
      <c r="T54" s="286">
        <v>0.1</v>
      </c>
      <c r="U54" s="78" t="str">
        <f t="shared" si="5"/>
        <v>0.1st percentile</v>
      </c>
      <c r="X54" s="286">
        <v>50</v>
      </c>
      <c r="Y54" s="78" t="str">
        <f t="shared" si="6"/>
        <v>18-19|50</v>
      </c>
      <c r="Z54" s="286">
        <v>7</v>
      </c>
      <c r="AA54" s="286">
        <v>16</v>
      </c>
      <c r="AB54" s="78" t="str">
        <f t="shared" si="7"/>
        <v>16th percentile</v>
      </c>
      <c r="AE54" s="286">
        <v>-10</v>
      </c>
      <c r="AF54" s="286" t="str">
        <f t="shared" si="14"/>
        <v>25-29|-10</v>
      </c>
      <c r="AG54" s="286">
        <v>1</v>
      </c>
      <c r="AH54" s="286">
        <v>0.1</v>
      </c>
      <c r="AI54" s="78" t="str">
        <f t="shared" si="9"/>
        <v>0.1st percentile</v>
      </c>
    </row>
    <row r="55" spans="1:35" ht="15.75">
      <c r="A55" s="286"/>
      <c r="B55" s="78" t="str">
        <f t="shared" si="15"/>
        <v>25-29|</v>
      </c>
      <c r="C55" s="286">
        <v>15</v>
      </c>
      <c r="D55" s="286">
        <v>95</v>
      </c>
      <c r="E55" s="78" t="str">
        <f t="shared" si="10"/>
        <v>95th percentile</v>
      </c>
      <c r="G55" s="703">
        <v>36</v>
      </c>
      <c r="H55" s="703" t="s">
        <v>1911</v>
      </c>
      <c r="J55" s="286">
        <v>12</v>
      </c>
      <c r="K55" s="78" t="str">
        <f t="shared" si="12"/>
        <v>20-24|12</v>
      </c>
      <c r="L55" s="702">
        <v>1</v>
      </c>
      <c r="M55" s="286">
        <v>0.1</v>
      </c>
      <c r="N55" s="78" t="str">
        <f t="shared" si="3"/>
        <v>0.1st percentile</v>
      </c>
      <c r="Q55" s="286">
        <v>12</v>
      </c>
      <c r="R55" s="286" t="str">
        <f t="shared" si="13"/>
        <v>20-24|12</v>
      </c>
      <c r="S55" s="286">
        <v>1</v>
      </c>
      <c r="T55" s="286">
        <v>0.1</v>
      </c>
      <c r="U55" s="78" t="str">
        <f t="shared" si="5"/>
        <v>0.1st percentile</v>
      </c>
      <c r="X55" s="286">
        <v>49</v>
      </c>
      <c r="Y55" s="78" t="str">
        <f t="shared" si="6"/>
        <v>18-19|49</v>
      </c>
      <c r="Z55" s="286">
        <v>7</v>
      </c>
      <c r="AA55" s="286">
        <v>16</v>
      </c>
      <c r="AB55" s="78" t="str">
        <f t="shared" si="7"/>
        <v>16th percentile</v>
      </c>
      <c r="AE55" s="286">
        <v>-11</v>
      </c>
      <c r="AF55" s="286" t="str">
        <f t="shared" si="14"/>
        <v>25-29|-11</v>
      </c>
      <c r="AG55" s="286">
        <v>1</v>
      </c>
      <c r="AH55" s="286">
        <v>0.1</v>
      </c>
      <c r="AI55" s="78" t="str">
        <f t="shared" si="9"/>
        <v>0.1st percentile</v>
      </c>
    </row>
    <row r="56" spans="1:35" ht="15.75">
      <c r="A56" s="286">
        <v>8</v>
      </c>
      <c r="B56" s="78" t="str">
        <f t="shared" si="15"/>
        <v>25-29|8</v>
      </c>
      <c r="C56" s="286">
        <v>14</v>
      </c>
      <c r="D56" s="286">
        <v>91</v>
      </c>
      <c r="E56" s="78" t="str">
        <f t="shared" si="10"/>
        <v>91st percentile</v>
      </c>
      <c r="G56" s="703">
        <v>37</v>
      </c>
      <c r="H56" s="703" t="s">
        <v>49</v>
      </c>
      <c r="N56" s="78" t="str">
        <f t="shared" si="3"/>
        <v/>
      </c>
      <c r="U56" s="78" t="str">
        <f t="shared" si="5"/>
        <v/>
      </c>
      <c r="X56" s="286">
        <v>48</v>
      </c>
      <c r="Y56" s="78" t="str">
        <f t="shared" si="6"/>
        <v>18-19|48</v>
      </c>
      <c r="Z56" s="286">
        <v>7</v>
      </c>
      <c r="AA56" s="286">
        <v>16</v>
      </c>
      <c r="AB56" s="78" t="str">
        <f t="shared" si="7"/>
        <v>16th percentile</v>
      </c>
      <c r="AE56" s="286">
        <v>-12</v>
      </c>
      <c r="AF56" s="286" t="str">
        <f t="shared" si="14"/>
        <v>25-29|-12</v>
      </c>
      <c r="AG56" s="286">
        <v>1</v>
      </c>
      <c r="AH56" s="286">
        <v>0.1</v>
      </c>
      <c r="AI56" s="78" t="str">
        <f t="shared" si="9"/>
        <v>0.1st percentile</v>
      </c>
    </row>
    <row r="57" spans="1:35" ht="15.75">
      <c r="A57" s="286"/>
      <c r="B57" s="78" t="str">
        <f t="shared" si="15"/>
        <v>25-29|</v>
      </c>
      <c r="C57" s="286">
        <v>13</v>
      </c>
      <c r="D57" s="286">
        <v>84</v>
      </c>
      <c r="E57" s="78" t="str">
        <f t="shared" si="10"/>
        <v>84th percentile</v>
      </c>
      <c r="G57" s="703">
        <v>38</v>
      </c>
      <c r="H57" s="703" t="s">
        <v>1912</v>
      </c>
      <c r="J57" s="39" t="s">
        <v>64</v>
      </c>
      <c r="N57" s="78" t="str">
        <f t="shared" si="3"/>
        <v/>
      </c>
      <c r="Q57" s="39" t="s">
        <v>64</v>
      </c>
      <c r="U57" s="78" t="str">
        <f t="shared" si="5"/>
        <v/>
      </c>
      <c r="X57" s="286">
        <v>47</v>
      </c>
      <c r="Y57" s="78" t="str">
        <f t="shared" si="6"/>
        <v>18-19|47</v>
      </c>
      <c r="Z57" s="286">
        <v>7</v>
      </c>
      <c r="AA57" s="286">
        <v>16</v>
      </c>
      <c r="AB57" s="78" t="str">
        <f t="shared" si="7"/>
        <v>16th percentile</v>
      </c>
      <c r="AI57" s="78" t="str">
        <f t="shared" si="9"/>
        <v/>
      </c>
    </row>
    <row r="58" spans="1:35" ht="15.75">
      <c r="A58" s="286">
        <v>7</v>
      </c>
      <c r="B58" s="78" t="str">
        <f t="shared" si="15"/>
        <v>25-29|7</v>
      </c>
      <c r="C58" s="286">
        <v>12</v>
      </c>
      <c r="D58" s="286">
        <v>75</v>
      </c>
      <c r="E58" s="78" t="str">
        <f t="shared" si="10"/>
        <v>75th percentile</v>
      </c>
      <c r="G58" s="703">
        <v>39</v>
      </c>
      <c r="H58" s="703" t="s">
        <v>118</v>
      </c>
      <c r="J58" s="286">
        <v>-12</v>
      </c>
      <c r="K58" t="str">
        <f>J$57&amp;"|"&amp;J58</f>
        <v>25-29|-12</v>
      </c>
      <c r="L58" s="702">
        <v>19</v>
      </c>
      <c r="M58" s="286">
        <v>99.9</v>
      </c>
      <c r="N58" s="78" t="str">
        <f t="shared" si="3"/>
        <v>99.9th percentile</v>
      </c>
      <c r="Q58" s="286">
        <v>-12</v>
      </c>
      <c r="R58" s="286" t="str">
        <f>Q$57&amp;"|"&amp;Q58</f>
        <v>25-29|-12</v>
      </c>
      <c r="S58" s="286">
        <v>19</v>
      </c>
      <c r="T58" s="286">
        <v>99.9</v>
      </c>
      <c r="U58" s="78" t="str">
        <f t="shared" si="5"/>
        <v>99.9th percentile</v>
      </c>
      <c r="X58" s="286">
        <v>46</v>
      </c>
      <c r="Y58" s="78" t="str">
        <f t="shared" si="6"/>
        <v>18-19|46</v>
      </c>
      <c r="Z58" s="286">
        <v>7</v>
      </c>
      <c r="AA58" s="286">
        <v>16</v>
      </c>
      <c r="AB58" s="78" t="str">
        <f t="shared" si="7"/>
        <v>16th percentile</v>
      </c>
      <c r="AE58" s="39" t="s">
        <v>65</v>
      </c>
      <c r="AI58" s="78" t="str">
        <f t="shared" si="9"/>
        <v/>
      </c>
    </row>
    <row r="59" spans="1:35" ht="15.75">
      <c r="A59" s="286">
        <v>6</v>
      </c>
      <c r="B59" s="78" t="str">
        <f t="shared" si="15"/>
        <v>25-29|6</v>
      </c>
      <c r="C59" s="286">
        <v>11</v>
      </c>
      <c r="D59" s="286">
        <v>63</v>
      </c>
      <c r="E59" s="78" t="str">
        <f t="shared" si="10"/>
        <v>63rd percentile</v>
      </c>
      <c r="G59" s="703">
        <v>40</v>
      </c>
      <c r="H59" s="703" t="s">
        <v>1913</v>
      </c>
      <c r="J59" s="286">
        <v>-11</v>
      </c>
      <c r="K59" s="78" t="str">
        <f t="shared" ref="K59:K82" si="16">J$57&amp;"|"&amp;J59</f>
        <v>25-29|-11</v>
      </c>
      <c r="L59" s="702">
        <v>19</v>
      </c>
      <c r="M59" s="286">
        <v>99.9</v>
      </c>
      <c r="N59" s="78" t="str">
        <f t="shared" si="3"/>
        <v>99.9th percentile</v>
      </c>
      <c r="Q59" s="286">
        <v>-11</v>
      </c>
      <c r="R59" s="286" t="str">
        <f t="shared" ref="R59:R82" si="17">Q$57&amp;"|"&amp;Q59</f>
        <v>25-29|-11</v>
      </c>
      <c r="S59" s="286">
        <v>19</v>
      </c>
      <c r="T59" s="286">
        <v>99.9</v>
      </c>
      <c r="U59" s="78" t="str">
        <f t="shared" si="5"/>
        <v>99.9th percentile</v>
      </c>
      <c r="X59" s="286">
        <v>45</v>
      </c>
      <c r="Y59" s="78" t="str">
        <f t="shared" si="6"/>
        <v>18-19|45</v>
      </c>
      <c r="Z59" s="286">
        <v>6</v>
      </c>
      <c r="AA59" s="286">
        <v>10</v>
      </c>
      <c r="AB59" s="78" t="str">
        <f t="shared" si="7"/>
        <v>10th percentile</v>
      </c>
      <c r="AE59" s="286">
        <v>12</v>
      </c>
      <c r="AF59" s="286" t="str">
        <f>AE$58&amp;"|"&amp;AE59</f>
        <v>30-34|12</v>
      </c>
      <c r="AG59" s="286">
        <v>19</v>
      </c>
      <c r="AH59" s="286">
        <v>99.9</v>
      </c>
      <c r="AI59" s="78" t="str">
        <f t="shared" si="9"/>
        <v>99.9th percentile</v>
      </c>
    </row>
    <row r="60" spans="1:35" ht="15.75">
      <c r="A60" s="286"/>
      <c r="B60" s="78" t="str">
        <f t="shared" si="15"/>
        <v>25-29|</v>
      </c>
      <c r="C60" s="286">
        <v>10</v>
      </c>
      <c r="D60" s="286">
        <v>50</v>
      </c>
      <c r="E60" s="78" t="str">
        <f t="shared" si="10"/>
        <v>50th percentile</v>
      </c>
      <c r="G60" s="703">
        <v>41</v>
      </c>
      <c r="H60" s="703" t="s">
        <v>1914</v>
      </c>
      <c r="J60" s="286">
        <v>-10</v>
      </c>
      <c r="K60" s="78" t="str">
        <f t="shared" si="16"/>
        <v>25-29|-10</v>
      </c>
      <c r="L60" s="702">
        <v>19</v>
      </c>
      <c r="M60" s="286">
        <v>99.9</v>
      </c>
      <c r="N60" s="78" t="str">
        <f t="shared" si="3"/>
        <v>99.9th percentile</v>
      </c>
      <c r="Q60" s="286">
        <v>-10</v>
      </c>
      <c r="R60" s="286" t="str">
        <f t="shared" si="17"/>
        <v>25-29|-10</v>
      </c>
      <c r="S60" s="286">
        <v>19</v>
      </c>
      <c r="T60" s="286">
        <v>99.9</v>
      </c>
      <c r="U60" s="78" t="str">
        <f t="shared" si="5"/>
        <v>99.9th percentile</v>
      </c>
      <c r="X60" s="286">
        <v>44</v>
      </c>
      <c r="Y60" s="78" t="str">
        <f t="shared" si="6"/>
        <v>18-19|44</v>
      </c>
      <c r="Z60" s="286">
        <v>6</v>
      </c>
      <c r="AA60" s="286">
        <v>10</v>
      </c>
      <c r="AB60" s="78" t="str">
        <f t="shared" si="7"/>
        <v>10th percentile</v>
      </c>
      <c r="AE60" s="286">
        <v>11</v>
      </c>
      <c r="AF60" s="286" t="str">
        <f t="shared" ref="AF60:AF83" si="18">AE$58&amp;"|"&amp;AE60</f>
        <v>30-34|11</v>
      </c>
      <c r="AG60" s="286">
        <v>19</v>
      </c>
      <c r="AH60" s="286">
        <v>99.9</v>
      </c>
      <c r="AI60" s="78" t="str">
        <f t="shared" si="9"/>
        <v>99.9th percentile</v>
      </c>
    </row>
    <row r="61" spans="1:35" ht="15.75">
      <c r="A61" s="286">
        <v>5</v>
      </c>
      <c r="B61" s="78" t="str">
        <f t="shared" si="15"/>
        <v>25-29|5</v>
      </c>
      <c r="C61" s="286">
        <v>9</v>
      </c>
      <c r="D61" s="286">
        <v>37</v>
      </c>
      <c r="E61" s="78" t="str">
        <f t="shared" si="10"/>
        <v>37th percentile</v>
      </c>
      <c r="G61" s="703">
        <v>42</v>
      </c>
      <c r="H61" s="703" t="s">
        <v>119</v>
      </c>
      <c r="J61" s="286">
        <v>-9</v>
      </c>
      <c r="K61" s="78" t="str">
        <f t="shared" si="16"/>
        <v>25-29|-9</v>
      </c>
      <c r="L61" s="702">
        <v>19</v>
      </c>
      <c r="M61" s="286">
        <v>99.9</v>
      </c>
      <c r="N61" s="78" t="str">
        <f t="shared" si="3"/>
        <v>99.9th percentile</v>
      </c>
      <c r="Q61" s="286">
        <v>-9</v>
      </c>
      <c r="R61" s="286" t="str">
        <f t="shared" si="17"/>
        <v>25-29|-9</v>
      </c>
      <c r="S61" s="286">
        <v>19</v>
      </c>
      <c r="T61" s="286">
        <v>99.9</v>
      </c>
      <c r="U61" s="78" t="str">
        <f t="shared" si="5"/>
        <v>99.9th percentile</v>
      </c>
      <c r="X61" s="286">
        <v>43</v>
      </c>
      <c r="Y61" s="78" t="str">
        <f t="shared" si="6"/>
        <v>18-19|43</v>
      </c>
      <c r="Z61" s="286">
        <v>6</v>
      </c>
      <c r="AA61" s="286">
        <v>10</v>
      </c>
      <c r="AB61" s="78" t="str">
        <f t="shared" si="7"/>
        <v>10th percentile</v>
      </c>
      <c r="AE61" s="286">
        <v>10</v>
      </c>
      <c r="AF61" s="286" t="str">
        <f t="shared" si="18"/>
        <v>30-34|10</v>
      </c>
      <c r="AG61" s="286">
        <v>18</v>
      </c>
      <c r="AH61" s="286">
        <v>99.6</v>
      </c>
      <c r="AI61" s="78" t="str">
        <f t="shared" si="9"/>
        <v>99.6th percentile</v>
      </c>
    </row>
    <row r="62" spans="1:35" ht="15.75">
      <c r="A62" s="286"/>
      <c r="B62" s="78" t="str">
        <f t="shared" si="15"/>
        <v>25-29|</v>
      </c>
      <c r="C62" s="286">
        <v>8</v>
      </c>
      <c r="D62" s="286">
        <v>25</v>
      </c>
      <c r="E62" s="78" t="str">
        <f t="shared" si="10"/>
        <v>25th percentile</v>
      </c>
      <c r="G62" s="703">
        <v>43</v>
      </c>
      <c r="H62" s="703" t="s">
        <v>1915</v>
      </c>
      <c r="J62" s="286">
        <v>-8</v>
      </c>
      <c r="K62" s="78" t="str">
        <f t="shared" si="16"/>
        <v>25-29|-8</v>
      </c>
      <c r="L62" s="702">
        <v>19</v>
      </c>
      <c r="M62" s="286">
        <v>99.9</v>
      </c>
      <c r="N62" s="78" t="str">
        <f t="shared" si="3"/>
        <v>99.9th percentile</v>
      </c>
      <c r="Q62" s="286">
        <v>-8</v>
      </c>
      <c r="R62" s="286" t="str">
        <f t="shared" si="17"/>
        <v>25-29|-8</v>
      </c>
      <c r="S62" s="286">
        <v>19</v>
      </c>
      <c r="T62" s="286">
        <v>99.9</v>
      </c>
      <c r="U62" s="78" t="str">
        <f t="shared" si="5"/>
        <v>99.9th percentile</v>
      </c>
      <c r="X62" s="286">
        <v>42</v>
      </c>
      <c r="Y62" s="78" t="str">
        <f t="shared" si="6"/>
        <v>18-19|42</v>
      </c>
      <c r="Z62" s="286">
        <v>6</v>
      </c>
      <c r="AA62" s="286">
        <v>10</v>
      </c>
      <c r="AB62" s="78" t="str">
        <f t="shared" si="7"/>
        <v>10th percentile</v>
      </c>
      <c r="AE62" s="286">
        <v>9</v>
      </c>
      <c r="AF62" s="286" t="str">
        <f t="shared" si="18"/>
        <v>30-34|9</v>
      </c>
      <c r="AG62" s="286">
        <v>17</v>
      </c>
      <c r="AH62" s="286">
        <v>99</v>
      </c>
      <c r="AI62" s="78" t="str">
        <f t="shared" si="9"/>
        <v>99th percentile</v>
      </c>
    </row>
    <row r="63" spans="1:35" ht="15.75">
      <c r="A63" s="286">
        <v>4</v>
      </c>
      <c r="B63" s="78" t="str">
        <f t="shared" si="15"/>
        <v>25-29|4</v>
      </c>
      <c r="C63" s="286">
        <v>7</v>
      </c>
      <c r="D63" s="286">
        <v>16</v>
      </c>
      <c r="E63" s="78" t="str">
        <f t="shared" si="10"/>
        <v>16th percentile</v>
      </c>
      <c r="G63" s="703">
        <v>44</v>
      </c>
      <c r="H63" s="703" t="s">
        <v>1916</v>
      </c>
      <c r="J63" s="286">
        <v>-7</v>
      </c>
      <c r="K63" s="78" t="str">
        <f t="shared" si="16"/>
        <v>25-29|-7</v>
      </c>
      <c r="L63" s="702">
        <v>17</v>
      </c>
      <c r="M63" s="286">
        <v>99</v>
      </c>
      <c r="N63" s="78" t="str">
        <f t="shared" si="3"/>
        <v>99th percentile</v>
      </c>
      <c r="Q63" s="286">
        <v>-7</v>
      </c>
      <c r="R63" s="286" t="str">
        <f t="shared" si="17"/>
        <v>25-29|-7</v>
      </c>
      <c r="S63" s="286">
        <v>19</v>
      </c>
      <c r="T63" s="286">
        <v>99.9</v>
      </c>
      <c r="U63" s="78" t="str">
        <f t="shared" si="5"/>
        <v>99.9th percentile</v>
      </c>
      <c r="X63" s="286">
        <v>41</v>
      </c>
      <c r="Y63" s="78" t="str">
        <f t="shared" si="6"/>
        <v>18-19|41</v>
      </c>
      <c r="Z63" s="286">
        <v>6</v>
      </c>
      <c r="AA63" s="286">
        <v>10</v>
      </c>
      <c r="AB63" s="78" t="str">
        <f t="shared" si="7"/>
        <v>10th percentile</v>
      </c>
      <c r="AE63" s="286">
        <v>8</v>
      </c>
      <c r="AF63" s="286" t="str">
        <f t="shared" si="18"/>
        <v>30-34|8</v>
      </c>
      <c r="AG63" s="286">
        <v>16</v>
      </c>
      <c r="AH63" s="286">
        <v>98</v>
      </c>
      <c r="AI63" s="78" t="str">
        <f t="shared" si="9"/>
        <v>98th percentile</v>
      </c>
    </row>
    <row r="64" spans="1:35" ht="15.75">
      <c r="A64" s="286"/>
      <c r="B64" s="78" t="str">
        <f t="shared" si="15"/>
        <v>25-29|</v>
      </c>
      <c r="C64" s="286">
        <v>6</v>
      </c>
      <c r="D64" s="286">
        <v>10</v>
      </c>
      <c r="E64" s="78" t="str">
        <f t="shared" si="10"/>
        <v>10th percentile</v>
      </c>
      <c r="G64" s="703">
        <v>45</v>
      </c>
      <c r="H64" s="703" t="s">
        <v>120</v>
      </c>
      <c r="J64" s="286">
        <v>-6</v>
      </c>
      <c r="K64" s="78" t="str">
        <f t="shared" si="16"/>
        <v>25-29|-6</v>
      </c>
      <c r="L64" s="702">
        <v>17</v>
      </c>
      <c r="M64" s="286">
        <v>99</v>
      </c>
      <c r="N64" s="78" t="str">
        <f t="shared" si="3"/>
        <v>99th percentile</v>
      </c>
      <c r="Q64" s="286">
        <v>-6</v>
      </c>
      <c r="R64" s="286" t="str">
        <f t="shared" si="17"/>
        <v>25-29|-6</v>
      </c>
      <c r="S64" s="286">
        <v>19</v>
      </c>
      <c r="T64" s="286">
        <v>99.9</v>
      </c>
      <c r="U64" s="78" t="str">
        <f t="shared" si="5"/>
        <v>99.9th percentile</v>
      </c>
      <c r="X64" s="286">
        <v>40</v>
      </c>
      <c r="Y64" s="78" t="str">
        <f t="shared" si="6"/>
        <v>18-19|40</v>
      </c>
      <c r="Z64" s="286">
        <v>6</v>
      </c>
      <c r="AA64" s="286">
        <v>10</v>
      </c>
      <c r="AB64" s="78" t="str">
        <f t="shared" si="7"/>
        <v>10th percentile</v>
      </c>
      <c r="AE64" s="286">
        <v>7</v>
      </c>
      <c r="AF64" s="286" t="str">
        <f t="shared" si="18"/>
        <v>30-34|7</v>
      </c>
      <c r="AG64" s="286">
        <v>14</v>
      </c>
      <c r="AH64" s="286">
        <v>91</v>
      </c>
      <c r="AI64" s="78" t="str">
        <f t="shared" si="9"/>
        <v>91st percentile</v>
      </c>
    </row>
    <row r="65" spans="1:35" ht="15.75">
      <c r="A65" s="286">
        <v>3</v>
      </c>
      <c r="B65" s="78" t="str">
        <f t="shared" si="15"/>
        <v>25-29|3</v>
      </c>
      <c r="C65" s="286">
        <v>5</v>
      </c>
      <c r="D65" s="286">
        <v>5</v>
      </c>
      <c r="E65" s="78" t="str">
        <f t="shared" si="10"/>
        <v>5th percentile</v>
      </c>
      <c r="G65" s="703">
        <v>46</v>
      </c>
      <c r="H65" s="703" t="s">
        <v>1917</v>
      </c>
      <c r="J65" s="286">
        <v>-5</v>
      </c>
      <c r="K65" s="78" t="str">
        <f t="shared" si="16"/>
        <v>25-29|-5</v>
      </c>
      <c r="L65" s="702">
        <v>16</v>
      </c>
      <c r="M65" s="286">
        <v>98</v>
      </c>
      <c r="N65" s="78" t="str">
        <f t="shared" si="3"/>
        <v>98th percentile</v>
      </c>
      <c r="Q65" s="286">
        <v>-5</v>
      </c>
      <c r="R65" s="286" t="str">
        <f t="shared" si="17"/>
        <v>25-29|-5</v>
      </c>
      <c r="S65" s="286">
        <v>18</v>
      </c>
      <c r="T65" s="286">
        <v>99.9</v>
      </c>
      <c r="U65" s="78" t="str">
        <f t="shared" si="5"/>
        <v>99.9th percentile</v>
      </c>
      <c r="X65" s="286">
        <v>39</v>
      </c>
      <c r="Y65" s="78" t="str">
        <f t="shared" si="6"/>
        <v>18-19|39</v>
      </c>
      <c r="Z65" s="286">
        <v>6</v>
      </c>
      <c r="AA65" s="286">
        <v>10</v>
      </c>
      <c r="AB65" s="78" t="str">
        <f t="shared" si="7"/>
        <v>10th percentile</v>
      </c>
      <c r="AE65" s="286">
        <v>6</v>
      </c>
      <c r="AF65" s="286" t="str">
        <f t="shared" si="18"/>
        <v>30-34|6</v>
      </c>
      <c r="AG65" s="286">
        <v>12</v>
      </c>
      <c r="AH65" s="286">
        <v>75</v>
      </c>
      <c r="AI65" s="78" t="str">
        <f t="shared" si="9"/>
        <v>75th percentile</v>
      </c>
    </row>
    <row r="66" spans="1:35" ht="15.75">
      <c r="A66" s="286"/>
      <c r="B66" s="78" t="str">
        <f t="shared" si="15"/>
        <v>25-29|</v>
      </c>
      <c r="C66" s="286">
        <v>4</v>
      </c>
      <c r="D66" s="286">
        <v>2</v>
      </c>
      <c r="E66" s="78" t="str">
        <f t="shared" si="10"/>
        <v>2nd percentile</v>
      </c>
      <c r="G66" s="703">
        <v>47</v>
      </c>
      <c r="H66" s="703" t="s">
        <v>121</v>
      </c>
      <c r="J66" s="286">
        <v>-4</v>
      </c>
      <c r="K66" s="78" t="str">
        <f t="shared" si="16"/>
        <v>25-29|-4</v>
      </c>
      <c r="L66" s="702">
        <v>15</v>
      </c>
      <c r="M66" s="286">
        <v>95</v>
      </c>
      <c r="N66" s="78" t="str">
        <f t="shared" si="3"/>
        <v>95th percentile</v>
      </c>
      <c r="Q66" s="286">
        <v>-4</v>
      </c>
      <c r="R66" s="286" t="str">
        <f t="shared" si="17"/>
        <v>25-29|-4</v>
      </c>
      <c r="S66" s="286">
        <v>17</v>
      </c>
      <c r="T66" s="286">
        <v>99.6</v>
      </c>
      <c r="U66" s="78" t="str">
        <f t="shared" si="5"/>
        <v>99.6th percentile</v>
      </c>
      <c r="X66" s="286">
        <v>38</v>
      </c>
      <c r="Y66" s="78" t="str">
        <f t="shared" si="6"/>
        <v>18-19|38</v>
      </c>
      <c r="Z66" s="286">
        <v>6</v>
      </c>
      <c r="AA66" s="286">
        <v>10</v>
      </c>
      <c r="AB66" s="78" t="str">
        <f t="shared" si="7"/>
        <v>10th percentile</v>
      </c>
      <c r="AE66" s="286">
        <v>5</v>
      </c>
      <c r="AF66" s="286" t="str">
        <f t="shared" si="18"/>
        <v>30-34|5</v>
      </c>
      <c r="AG66" s="286">
        <v>10</v>
      </c>
      <c r="AH66" s="286">
        <v>50</v>
      </c>
      <c r="AI66" s="78" t="str">
        <f t="shared" si="9"/>
        <v>50th percentile</v>
      </c>
    </row>
    <row r="67" spans="1:35" ht="15.75">
      <c r="A67" s="286">
        <v>2</v>
      </c>
      <c r="B67" s="78" t="str">
        <f t="shared" si="15"/>
        <v>25-29|2</v>
      </c>
      <c r="C67" s="286">
        <v>3</v>
      </c>
      <c r="D67" s="286">
        <v>1</v>
      </c>
      <c r="E67" s="78" t="str">
        <f t="shared" si="10"/>
        <v>1st percentile</v>
      </c>
      <c r="G67" s="703">
        <v>48</v>
      </c>
      <c r="H67" s="703" t="s">
        <v>1918</v>
      </c>
      <c r="J67" s="286">
        <v>-3</v>
      </c>
      <c r="K67" s="78" t="str">
        <f t="shared" si="16"/>
        <v>25-29|-3</v>
      </c>
      <c r="L67" s="702">
        <v>14</v>
      </c>
      <c r="M67" s="286">
        <v>91</v>
      </c>
      <c r="N67" s="78" t="str">
        <f t="shared" si="3"/>
        <v>91st percentile</v>
      </c>
      <c r="Q67" s="286">
        <v>-3</v>
      </c>
      <c r="R67" s="286" t="str">
        <f t="shared" si="17"/>
        <v>25-29|-3</v>
      </c>
      <c r="S67" s="286">
        <v>16</v>
      </c>
      <c r="T67" s="286">
        <v>99</v>
      </c>
      <c r="U67" s="78" t="str">
        <f t="shared" si="5"/>
        <v>99th percentile</v>
      </c>
      <c r="X67" s="286">
        <v>37</v>
      </c>
      <c r="Y67" s="78" t="str">
        <f t="shared" si="6"/>
        <v>18-19|37</v>
      </c>
      <c r="Z67" s="286">
        <v>6</v>
      </c>
      <c r="AA67" s="286">
        <v>10</v>
      </c>
      <c r="AB67" s="78" t="str">
        <f t="shared" si="7"/>
        <v>10th percentile</v>
      </c>
      <c r="AE67" s="286">
        <v>4</v>
      </c>
      <c r="AF67" s="286" t="str">
        <f t="shared" si="18"/>
        <v>30-34|4</v>
      </c>
      <c r="AG67" s="286">
        <v>8</v>
      </c>
      <c r="AH67" s="286">
        <v>25</v>
      </c>
      <c r="AI67" s="78" t="str">
        <f t="shared" si="9"/>
        <v>25th percentile</v>
      </c>
    </row>
    <row r="68" spans="1:35" ht="15.75">
      <c r="A68" s="286">
        <v>1</v>
      </c>
      <c r="B68" s="78" t="str">
        <f t="shared" si="15"/>
        <v>25-29|1</v>
      </c>
      <c r="C68" s="286">
        <v>2</v>
      </c>
      <c r="D68" s="286">
        <v>0.4</v>
      </c>
      <c r="E68" s="78" t="str">
        <f t="shared" si="10"/>
        <v>0.4th percentile</v>
      </c>
      <c r="G68" s="703">
        <v>49</v>
      </c>
      <c r="H68" s="703" t="s">
        <v>1919</v>
      </c>
      <c r="J68" s="286">
        <v>-2</v>
      </c>
      <c r="K68" s="78" t="str">
        <f t="shared" si="16"/>
        <v>25-29|-2</v>
      </c>
      <c r="L68" s="702">
        <v>13</v>
      </c>
      <c r="M68" s="286">
        <v>84</v>
      </c>
      <c r="N68" s="78" t="str">
        <f t="shared" si="3"/>
        <v>84th percentile</v>
      </c>
      <c r="Q68" s="286">
        <v>-2</v>
      </c>
      <c r="R68" s="286" t="str">
        <f t="shared" si="17"/>
        <v>25-29|-2</v>
      </c>
      <c r="S68" s="286">
        <v>15</v>
      </c>
      <c r="T68" s="286">
        <v>98</v>
      </c>
      <c r="U68" s="78" t="str">
        <f t="shared" si="5"/>
        <v>98th percentile</v>
      </c>
      <c r="X68" s="286">
        <v>36</v>
      </c>
      <c r="Y68" s="78" t="str">
        <f t="shared" si="6"/>
        <v>18-19|36</v>
      </c>
      <c r="Z68" s="286">
        <v>6</v>
      </c>
      <c r="AA68" s="286">
        <v>10</v>
      </c>
      <c r="AB68" s="78" t="str">
        <f t="shared" si="7"/>
        <v>10th percentile</v>
      </c>
      <c r="AE68" s="286">
        <v>3</v>
      </c>
      <c r="AF68" s="286" t="str">
        <f t="shared" si="18"/>
        <v>30-34|3</v>
      </c>
      <c r="AG68" s="286">
        <v>7</v>
      </c>
      <c r="AH68" s="286">
        <v>16</v>
      </c>
      <c r="AI68" s="78" t="str">
        <f t="shared" si="9"/>
        <v>16th percentile</v>
      </c>
    </row>
    <row r="69" spans="1:35" ht="15.75">
      <c r="A69" s="286">
        <v>0</v>
      </c>
      <c r="B69" s="78" t="str">
        <f t="shared" si="15"/>
        <v>25-29|0</v>
      </c>
      <c r="C69" s="286">
        <v>1</v>
      </c>
      <c r="D69" s="286">
        <v>0.1</v>
      </c>
      <c r="E69" s="78" t="str">
        <f t="shared" si="10"/>
        <v>0.1st percentile</v>
      </c>
      <c r="G69" s="703">
        <v>50</v>
      </c>
      <c r="H69" s="703" t="s">
        <v>50</v>
      </c>
      <c r="J69" s="286">
        <v>-1</v>
      </c>
      <c r="K69" s="78" t="str">
        <f t="shared" si="16"/>
        <v>25-29|-1</v>
      </c>
      <c r="L69" s="702">
        <v>12</v>
      </c>
      <c r="M69" s="286">
        <v>75</v>
      </c>
      <c r="N69" s="78" t="str">
        <f t="shared" ref="N69:N132" si="19">IFERROR(VLOOKUP(M69,G:H,2,0),"")</f>
        <v>75th percentile</v>
      </c>
      <c r="Q69" s="286">
        <v>-1</v>
      </c>
      <c r="R69" s="286" t="str">
        <f t="shared" si="17"/>
        <v>25-29|-1</v>
      </c>
      <c r="S69" s="286">
        <v>14</v>
      </c>
      <c r="T69" s="286">
        <v>95</v>
      </c>
      <c r="U69" s="78" t="str">
        <f t="shared" ref="U69:U132" si="20">IFERROR(VLOOKUP(T69,G:H,2,0),"")</f>
        <v>95th percentile</v>
      </c>
      <c r="X69" s="286">
        <v>35</v>
      </c>
      <c r="Y69" s="78" t="str">
        <f t="shared" ref="Y69:Y104" si="21">X$3&amp;"|"&amp;X69</f>
        <v>18-19|35</v>
      </c>
      <c r="Z69" s="286">
        <v>5</v>
      </c>
      <c r="AA69" s="286">
        <v>5</v>
      </c>
      <c r="AB69" s="78" t="str">
        <f t="shared" ref="AB69:AB132" si="22">IFERROR(VLOOKUP(AA69,G:H,2,0),"")</f>
        <v>5th percentile</v>
      </c>
      <c r="AE69" s="286">
        <v>2</v>
      </c>
      <c r="AF69" s="286" t="str">
        <f t="shared" si="18"/>
        <v>30-34|2</v>
      </c>
      <c r="AG69" s="286">
        <v>6</v>
      </c>
      <c r="AH69" s="286">
        <v>10</v>
      </c>
      <c r="AI69" s="78" t="str">
        <f t="shared" ref="AI69:AI132" si="23">IFERROR(VLOOKUP(AH69,G:H,2,0),"")</f>
        <v>10th percentile</v>
      </c>
    </row>
    <row r="70" spans="1:35" ht="15.75">
      <c r="E70" s="78" t="str">
        <f t="shared" si="10"/>
        <v/>
      </c>
      <c r="G70" s="703">
        <v>51</v>
      </c>
      <c r="H70" s="703" t="s">
        <v>1920</v>
      </c>
      <c r="J70" s="286">
        <v>0</v>
      </c>
      <c r="K70" s="78" t="str">
        <f t="shared" si="16"/>
        <v>25-29|0</v>
      </c>
      <c r="L70" s="702">
        <v>10</v>
      </c>
      <c r="M70" s="286">
        <v>50</v>
      </c>
      <c r="N70" s="78" t="str">
        <f t="shared" si="19"/>
        <v>50th percentile</v>
      </c>
      <c r="Q70" s="286">
        <v>0</v>
      </c>
      <c r="R70" s="286" t="str">
        <f t="shared" si="17"/>
        <v>25-29|0</v>
      </c>
      <c r="S70" s="286">
        <v>13</v>
      </c>
      <c r="T70" s="286">
        <v>84</v>
      </c>
      <c r="U70" s="78" t="str">
        <f t="shared" si="20"/>
        <v>84th percentile</v>
      </c>
      <c r="X70" s="286">
        <v>34</v>
      </c>
      <c r="Y70" s="78" t="str">
        <f t="shared" si="21"/>
        <v>18-19|34</v>
      </c>
      <c r="Z70" s="286">
        <v>5</v>
      </c>
      <c r="AA70" s="286">
        <v>5</v>
      </c>
      <c r="AB70" s="78" t="str">
        <f t="shared" si="22"/>
        <v>5th percentile</v>
      </c>
      <c r="AE70" s="286">
        <v>1</v>
      </c>
      <c r="AF70" s="286" t="str">
        <f t="shared" si="18"/>
        <v>30-34|1</v>
      </c>
      <c r="AG70" s="286">
        <v>6</v>
      </c>
      <c r="AH70" s="286">
        <v>10</v>
      </c>
      <c r="AI70" s="78" t="str">
        <f t="shared" si="23"/>
        <v>10th percentile</v>
      </c>
    </row>
    <row r="71" spans="1:35" ht="15.75">
      <c r="A71" s="39" t="s">
        <v>65</v>
      </c>
      <c r="E71" s="78" t="str">
        <f t="shared" si="10"/>
        <v/>
      </c>
      <c r="G71" s="703">
        <v>52</v>
      </c>
      <c r="H71" s="703" t="s">
        <v>1921</v>
      </c>
      <c r="J71" s="286">
        <v>1</v>
      </c>
      <c r="K71" s="78" t="str">
        <f t="shared" si="16"/>
        <v>25-29|1</v>
      </c>
      <c r="L71" s="702">
        <v>8</v>
      </c>
      <c r="M71" s="286">
        <v>25</v>
      </c>
      <c r="N71" s="78" t="str">
        <f t="shared" si="19"/>
        <v>25th percentile</v>
      </c>
      <c r="Q71" s="286">
        <v>1</v>
      </c>
      <c r="R71" s="286" t="str">
        <f t="shared" si="17"/>
        <v>25-29|1</v>
      </c>
      <c r="S71" s="286">
        <v>11</v>
      </c>
      <c r="T71" s="286">
        <v>63</v>
      </c>
      <c r="U71" s="78" t="str">
        <f t="shared" si="20"/>
        <v>63rd percentile</v>
      </c>
      <c r="X71" s="286">
        <v>33</v>
      </c>
      <c r="Y71" s="78" t="str">
        <f t="shared" si="21"/>
        <v>18-19|33</v>
      </c>
      <c r="Z71" s="286">
        <v>5</v>
      </c>
      <c r="AA71" s="286">
        <v>5</v>
      </c>
      <c r="AB71" s="78" t="str">
        <f t="shared" si="22"/>
        <v>5th percentile</v>
      </c>
      <c r="AE71" s="286">
        <v>0</v>
      </c>
      <c r="AF71" s="286" t="str">
        <f t="shared" si="18"/>
        <v>30-34|0</v>
      </c>
      <c r="AG71" s="286">
        <v>5</v>
      </c>
      <c r="AH71" s="286">
        <v>5</v>
      </c>
      <c r="AI71" s="78" t="str">
        <f t="shared" si="23"/>
        <v>5th percentile</v>
      </c>
    </row>
    <row r="72" spans="1:35" ht="15.75">
      <c r="A72" s="284"/>
      <c r="B72" s="78" t="str">
        <f>A$71&amp;"|"&amp;A72</f>
        <v>30-34|</v>
      </c>
      <c r="C72" s="286">
        <v>19</v>
      </c>
      <c r="D72" s="286">
        <v>99.9</v>
      </c>
      <c r="E72" s="78" t="str">
        <f t="shared" si="10"/>
        <v>99.9th percentile</v>
      </c>
      <c r="G72" s="703">
        <v>53</v>
      </c>
      <c r="H72" s="703" t="s">
        <v>122</v>
      </c>
      <c r="J72" s="286">
        <v>2</v>
      </c>
      <c r="K72" s="78" t="str">
        <f t="shared" si="16"/>
        <v>25-29|2</v>
      </c>
      <c r="L72" s="702">
        <v>5</v>
      </c>
      <c r="M72" s="286">
        <v>5</v>
      </c>
      <c r="N72" s="78" t="str">
        <f t="shared" si="19"/>
        <v>5th percentile</v>
      </c>
      <c r="Q72" s="286">
        <v>2</v>
      </c>
      <c r="R72" s="286" t="str">
        <f t="shared" si="17"/>
        <v>25-29|2</v>
      </c>
      <c r="S72" s="286">
        <v>10</v>
      </c>
      <c r="T72" s="286">
        <v>50</v>
      </c>
      <c r="U72" s="78" t="str">
        <f t="shared" si="20"/>
        <v>50th percentile</v>
      </c>
      <c r="X72" s="286">
        <v>32</v>
      </c>
      <c r="Y72" s="78" t="str">
        <f t="shared" si="21"/>
        <v>18-19|32</v>
      </c>
      <c r="Z72" s="286">
        <v>5</v>
      </c>
      <c r="AA72" s="286">
        <v>5</v>
      </c>
      <c r="AB72" s="78" t="str">
        <f t="shared" si="22"/>
        <v>5th percentile</v>
      </c>
      <c r="AE72" s="286">
        <v>-1</v>
      </c>
      <c r="AF72" s="286" t="str">
        <f t="shared" si="18"/>
        <v>30-34|-1</v>
      </c>
      <c r="AG72" s="286">
        <v>5</v>
      </c>
      <c r="AH72" s="286">
        <v>5</v>
      </c>
      <c r="AI72" s="78" t="str">
        <f t="shared" si="23"/>
        <v>5th percentile</v>
      </c>
    </row>
    <row r="73" spans="1:35" ht="15.75">
      <c r="A73" s="286">
        <v>12</v>
      </c>
      <c r="B73" s="78" t="str">
        <f t="shared" ref="B73:B92" si="24">A$71&amp;"|"&amp;A73</f>
        <v>30-34|12</v>
      </c>
      <c r="C73" s="286">
        <v>18</v>
      </c>
      <c r="D73" s="286">
        <v>99.6</v>
      </c>
      <c r="E73" s="78" t="str">
        <f t="shared" si="10"/>
        <v>99.6th percentile</v>
      </c>
      <c r="G73" s="703">
        <v>54</v>
      </c>
      <c r="H73" s="703" t="s">
        <v>1922</v>
      </c>
      <c r="J73" s="286">
        <v>3</v>
      </c>
      <c r="K73" s="78" t="str">
        <f t="shared" si="16"/>
        <v>25-29|3</v>
      </c>
      <c r="L73" s="702">
        <v>4</v>
      </c>
      <c r="M73" s="286">
        <v>2</v>
      </c>
      <c r="N73" s="78" t="str">
        <f t="shared" si="19"/>
        <v>2nd percentile</v>
      </c>
      <c r="Q73" s="286">
        <v>3</v>
      </c>
      <c r="R73" s="286" t="str">
        <f t="shared" si="17"/>
        <v>25-29|3</v>
      </c>
      <c r="S73" s="286">
        <v>8</v>
      </c>
      <c r="T73" s="286">
        <v>25</v>
      </c>
      <c r="U73" s="78" t="str">
        <f t="shared" si="20"/>
        <v>25th percentile</v>
      </c>
      <c r="X73" s="286">
        <v>31</v>
      </c>
      <c r="Y73" s="78" t="str">
        <f t="shared" si="21"/>
        <v>18-19|31</v>
      </c>
      <c r="Z73" s="286">
        <v>5</v>
      </c>
      <c r="AA73" s="286">
        <v>5</v>
      </c>
      <c r="AB73" s="78" t="str">
        <f t="shared" si="22"/>
        <v>5th percentile</v>
      </c>
      <c r="AE73" s="286">
        <v>-2</v>
      </c>
      <c r="AF73" s="286" t="str">
        <f t="shared" si="18"/>
        <v>30-34|-2</v>
      </c>
      <c r="AG73" s="286">
        <v>4</v>
      </c>
      <c r="AH73" s="286">
        <v>2</v>
      </c>
      <c r="AI73" s="78" t="str">
        <f t="shared" si="23"/>
        <v>2nd percentile</v>
      </c>
    </row>
    <row r="74" spans="1:35" ht="15.75">
      <c r="A74" s="286">
        <v>11</v>
      </c>
      <c r="B74" s="78" t="str">
        <f t="shared" si="24"/>
        <v>30-34|11</v>
      </c>
      <c r="C74" s="286">
        <v>18</v>
      </c>
      <c r="D74" s="286">
        <v>99.6</v>
      </c>
      <c r="E74" s="78" t="str">
        <f t="shared" si="10"/>
        <v>99.6th percentile</v>
      </c>
      <c r="G74" s="703">
        <v>55</v>
      </c>
      <c r="H74" s="703" t="s">
        <v>123</v>
      </c>
      <c r="J74" s="286">
        <v>4</v>
      </c>
      <c r="K74" s="78" t="str">
        <f t="shared" si="16"/>
        <v>25-29|4</v>
      </c>
      <c r="L74" s="702">
        <v>3</v>
      </c>
      <c r="M74" s="286">
        <v>1</v>
      </c>
      <c r="N74" s="78" t="str">
        <f t="shared" si="19"/>
        <v>1st percentile</v>
      </c>
      <c r="Q74" s="286">
        <v>4</v>
      </c>
      <c r="R74" s="286" t="str">
        <f t="shared" si="17"/>
        <v>25-29|4</v>
      </c>
      <c r="S74" s="286">
        <v>5</v>
      </c>
      <c r="T74" s="286">
        <v>5</v>
      </c>
      <c r="U74" s="78" t="str">
        <f t="shared" si="20"/>
        <v>5th percentile</v>
      </c>
      <c r="X74" s="286">
        <v>30</v>
      </c>
      <c r="Y74" s="78" t="str">
        <f t="shared" si="21"/>
        <v>18-19|30</v>
      </c>
      <c r="Z74" s="286">
        <v>5</v>
      </c>
      <c r="AA74" s="286">
        <v>5</v>
      </c>
      <c r="AB74" s="78" t="str">
        <f t="shared" si="22"/>
        <v>5th percentile</v>
      </c>
      <c r="AE74" s="286">
        <v>-3</v>
      </c>
      <c r="AF74" s="286" t="str">
        <f t="shared" si="18"/>
        <v>30-34|-3</v>
      </c>
      <c r="AG74" s="286">
        <v>4</v>
      </c>
      <c r="AH74" s="286">
        <v>2</v>
      </c>
      <c r="AI74" s="78" t="str">
        <f t="shared" si="23"/>
        <v>2nd percentile</v>
      </c>
    </row>
    <row r="75" spans="1:35" ht="15.75">
      <c r="A75" s="286">
        <v>10</v>
      </c>
      <c r="B75" s="78" t="str">
        <f t="shared" si="24"/>
        <v>30-34|10</v>
      </c>
      <c r="C75" s="286">
        <v>18</v>
      </c>
      <c r="D75" s="286">
        <v>99.6</v>
      </c>
      <c r="E75" s="78" t="str">
        <f t="shared" si="10"/>
        <v>99.6th percentile</v>
      </c>
      <c r="G75" s="703">
        <v>56</v>
      </c>
      <c r="H75" s="703" t="s">
        <v>1923</v>
      </c>
      <c r="J75" s="286">
        <v>5</v>
      </c>
      <c r="K75" s="78" t="str">
        <f t="shared" si="16"/>
        <v>25-29|5</v>
      </c>
      <c r="L75" s="702">
        <v>2</v>
      </c>
      <c r="M75" s="286">
        <v>0.4</v>
      </c>
      <c r="N75" s="78" t="str">
        <f t="shared" si="19"/>
        <v>0.4th percentile</v>
      </c>
      <c r="Q75" s="286">
        <v>5</v>
      </c>
      <c r="R75" s="286" t="str">
        <f t="shared" si="17"/>
        <v>25-29|5</v>
      </c>
      <c r="S75" s="286">
        <v>3</v>
      </c>
      <c r="T75" s="286">
        <v>1</v>
      </c>
      <c r="U75" s="78" t="str">
        <f t="shared" si="20"/>
        <v>1st percentile</v>
      </c>
      <c r="X75" s="286">
        <v>29</v>
      </c>
      <c r="Y75" s="78" t="str">
        <f t="shared" si="21"/>
        <v>18-19|29</v>
      </c>
      <c r="Z75" s="286">
        <v>5</v>
      </c>
      <c r="AA75" s="286">
        <v>5</v>
      </c>
      <c r="AB75" s="78" t="str">
        <f t="shared" si="22"/>
        <v>5th percentile</v>
      </c>
      <c r="AE75" s="286">
        <v>-4</v>
      </c>
      <c r="AF75" s="286" t="str">
        <f t="shared" si="18"/>
        <v>30-34|-4</v>
      </c>
      <c r="AG75" s="286">
        <v>3</v>
      </c>
      <c r="AH75" s="286">
        <v>1</v>
      </c>
      <c r="AI75" s="78" t="str">
        <f t="shared" si="23"/>
        <v>1st percentile</v>
      </c>
    </row>
    <row r="76" spans="1:35" ht="15.75">
      <c r="A76" s="286"/>
      <c r="B76" s="78" t="str">
        <f t="shared" si="24"/>
        <v>30-34|</v>
      </c>
      <c r="C76" s="286">
        <v>17</v>
      </c>
      <c r="D76" s="286">
        <v>99</v>
      </c>
      <c r="E76" s="78" t="str">
        <f t="shared" si="10"/>
        <v>99th percentile</v>
      </c>
      <c r="G76" s="703">
        <v>57</v>
      </c>
      <c r="H76" s="703" t="s">
        <v>1924</v>
      </c>
      <c r="J76" s="286">
        <v>6</v>
      </c>
      <c r="K76" s="78" t="str">
        <f t="shared" si="16"/>
        <v>25-29|6</v>
      </c>
      <c r="L76" s="702">
        <v>1</v>
      </c>
      <c r="M76" s="286">
        <v>0.1</v>
      </c>
      <c r="N76" s="78" t="str">
        <f t="shared" si="19"/>
        <v>0.1st percentile</v>
      </c>
      <c r="Q76" s="286">
        <v>6</v>
      </c>
      <c r="R76" s="286" t="str">
        <f t="shared" si="17"/>
        <v>25-29|6</v>
      </c>
      <c r="S76" s="286">
        <v>2</v>
      </c>
      <c r="T76" s="286">
        <v>0.4</v>
      </c>
      <c r="U76" s="78" t="str">
        <f t="shared" si="20"/>
        <v>0.4th percentile</v>
      </c>
      <c r="X76" s="286">
        <v>28</v>
      </c>
      <c r="Y76" s="78" t="str">
        <f t="shared" si="21"/>
        <v>18-19|28</v>
      </c>
      <c r="Z76" s="286">
        <v>5</v>
      </c>
      <c r="AA76" s="286">
        <v>5</v>
      </c>
      <c r="AB76" s="78" t="str">
        <f t="shared" si="22"/>
        <v>5th percentile</v>
      </c>
      <c r="AE76" s="286">
        <v>-5</v>
      </c>
      <c r="AF76" s="286" t="str">
        <f t="shared" si="18"/>
        <v>30-34|-5</v>
      </c>
      <c r="AG76" s="286">
        <v>3</v>
      </c>
      <c r="AH76" s="286">
        <v>1</v>
      </c>
      <c r="AI76" s="78" t="str">
        <f t="shared" si="23"/>
        <v>1st percentile</v>
      </c>
    </row>
    <row r="77" spans="1:35" ht="15.75">
      <c r="A77" s="286">
        <v>9</v>
      </c>
      <c r="B77" s="78" t="str">
        <f t="shared" si="24"/>
        <v>30-34|9</v>
      </c>
      <c r="C77" s="286">
        <v>16</v>
      </c>
      <c r="D77" s="286">
        <v>98</v>
      </c>
      <c r="E77" s="78" t="str">
        <f t="shared" si="10"/>
        <v>98th percentile</v>
      </c>
      <c r="G77" s="703">
        <v>58</v>
      </c>
      <c r="H77" s="703" t="s">
        <v>124</v>
      </c>
      <c r="J77" s="286">
        <v>7</v>
      </c>
      <c r="K77" s="78" t="str">
        <f t="shared" si="16"/>
        <v>25-29|7</v>
      </c>
      <c r="L77" s="702">
        <v>1</v>
      </c>
      <c r="M77" s="286">
        <v>0.1</v>
      </c>
      <c r="N77" s="78" t="str">
        <f t="shared" si="19"/>
        <v>0.1st percentile</v>
      </c>
      <c r="Q77" s="286">
        <v>7</v>
      </c>
      <c r="R77" s="286" t="str">
        <f t="shared" si="17"/>
        <v>25-29|7</v>
      </c>
      <c r="S77" s="286">
        <v>1</v>
      </c>
      <c r="T77" s="286">
        <v>0.1</v>
      </c>
      <c r="U77" s="78" t="str">
        <f t="shared" si="20"/>
        <v>0.1st percentile</v>
      </c>
      <c r="X77" s="286">
        <v>27</v>
      </c>
      <c r="Y77" s="78" t="str">
        <f t="shared" si="21"/>
        <v>18-19|27</v>
      </c>
      <c r="Z77" s="286">
        <v>5</v>
      </c>
      <c r="AA77" s="286">
        <v>5</v>
      </c>
      <c r="AB77" s="78" t="str">
        <f t="shared" si="22"/>
        <v>5th percentile</v>
      </c>
      <c r="AE77" s="286">
        <v>-6</v>
      </c>
      <c r="AF77" s="286" t="str">
        <f t="shared" si="18"/>
        <v>30-34|-6</v>
      </c>
      <c r="AG77" s="286">
        <v>2</v>
      </c>
      <c r="AH77" s="286">
        <v>0.4</v>
      </c>
      <c r="AI77" s="78" t="str">
        <f t="shared" si="23"/>
        <v>0.4th percentile</v>
      </c>
    </row>
    <row r="78" spans="1:35" ht="15.75">
      <c r="A78" s="286"/>
      <c r="B78" s="78" t="str">
        <f t="shared" si="24"/>
        <v>30-34|</v>
      </c>
      <c r="C78" s="286">
        <v>15</v>
      </c>
      <c r="D78" s="286">
        <v>95</v>
      </c>
      <c r="E78" s="78" t="str">
        <f t="shared" si="10"/>
        <v>95th percentile</v>
      </c>
      <c r="G78" s="703">
        <v>59</v>
      </c>
      <c r="H78" s="703" t="s">
        <v>1925</v>
      </c>
      <c r="J78" s="286">
        <v>8</v>
      </c>
      <c r="K78" s="78" t="str">
        <f t="shared" si="16"/>
        <v>25-29|8</v>
      </c>
      <c r="L78" s="702">
        <v>1</v>
      </c>
      <c r="M78" s="286">
        <v>0.1</v>
      </c>
      <c r="N78" s="78" t="str">
        <f t="shared" si="19"/>
        <v>0.1st percentile</v>
      </c>
      <c r="Q78" s="286">
        <v>8</v>
      </c>
      <c r="R78" s="286" t="str">
        <f t="shared" si="17"/>
        <v>25-29|8</v>
      </c>
      <c r="S78" s="286">
        <v>1</v>
      </c>
      <c r="T78" s="286">
        <v>0.1</v>
      </c>
      <c r="U78" s="78" t="str">
        <f t="shared" si="20"/>
        <v>0.1st percentile</v>
      </c>
      <c r="X78" s="286">
        <v>26</v>
      </c>
      <c r="Y78" s="78" t="str">
        <f t="shared" si="21"/>
        <v>18-19|26</v>
      </c>
      <c r="Z78" s="286">
        <v>5</v>
      </c>
      <c r="AA78" s="286">
        <v>5</v>
      </c>
      <c r="AB78" s="78" t="str">
        <f t="shared" si="22"/>
        <v>5th percentile</v>
      </c>
      <c r="AE78" s="286">
        <v>-7</v>
      </c>
      <c r="AF78" s="286" t="str">
        <f t="shared" si="18"/>
        <v>30-34|-7</v>
      </c>
      <c r="AG78" s="286">
        <v>2</v>
      </c>
      <c r="AH78" s="286">
        <v>0.4</v>
      </c>
      <c r="AI78" s="78" t="str">
        <f t="shared" si="23"/>
        <v>0.4th percentile</v>
      </c>
    </row>
    <row r="79" spans="1:35" ht="15.75">
      <c r="A79" s="286">
        <v>8</v>
      </c>
      <c r="B79" s="78" t="str">
        <f t="shared" si="24"/>
        <v>30-34|8</v>
      </c>
      <c r="C79" s="286">
        <v>14</v>
      </c>
      <c r="D79" s="286">
        <v>91</v>
      </c>
      <c r="E79" s="78" t="str">
        <f t="shared" si="10"/>
        <v>91st percentile</v>
      </c>
      <c r="G79" s="703">
        <v>60</v>
      </c>
      <c r="H79" s="703" t="s">
        <v>1926</v>
      </c>
      <c r="J79" s="286">
        <v>9</v>
      </c>
      <c r="K79" s="78" t="str">
        <f t="shared" si="16"/>
        <v>25-29|9</v>
      </c>
      <c r="L79" s="702">
        <v>1</v>
      </c>
      <c r="M79" s="286">
        <v>0.1</v>
      </c>
      <c r="N79" s="78" t="str">
        <f t="shared" si="19"/>
        <v>0.1st percentile</v>
      </c>
      <c r="Q79" s="286">
        <v>9</v>
      </c>
      <c r="R79" s="286" t="str">
        <f t="shared" si="17"/>
        <v>25-29|9</v>
      </c>
      <c r="S79" s="286">
        <v>1</v>
      </c>
      <c r="T79" s="286">
        <v>0.1</v>
      </c>
      <c r="U79" s="78" t="str">
        <f t="shared" si="20"/>
        <v>0.1st percentile</v>
      </c>
      <c r="X79" s="286">
        <v>25</v>
      </c>
      <c r="Y79" s="78" t="str">
        <f t="shared" si="21"/>
        <v>18-19|25</v>
      </c>
      <c r="Z79" s="286">
        <v>5</v>
      </c>
      <c r="AA79" s="286">
        <v>5</v>
      </c>
      <c r="AB79" s="78" t="str">
        <f t="shared" si="22"/>
        <v>5th percentile</v>
      </c>
      <c r="AE79" s="286">
        <v>-8</v>
      </c>
      <c r="AF79" s="286" t="str">
        <f t="shared" si="18"/>
        <v>30-34|-8</v>
      </c>
      <c r="AG79" s="286">
        <v>1</v>
      </c>
      <c r="AH79" s="286">
        <v>0.1</v>
      </c>
      <c r="AI79" s="78" t="str">
        <f t="shared" si="23"/>
        <v>0.1st percentile</v>
      </c>
    </row>
    <row r="80" spans="1:35" ht="15.75">
      <c r="A80" s="286"/>
      <c r="B80" s="78" t="str">
        <f t="shared" si="24"/>
        <v>30-34|</v>
      </c>
      <c r="C80" s="286">
        <v>13</v>
      </c>
      <c r="D80" s="286">
        <v>84</v>
      </c>
      <c r="E80" s="78" t="str">
        <f t="shared" si="10"/>
        <v>84th percentile</v>
      </c>
      <c r="G80" s="703">
        <v>61</v>
      </c>
      <c r="H80" s="703" t="s">
        <v>125</v>
      </c>
      <c r="J80" s="286">
        <v>10</v>
      </c>
      <c r="K80" s="78" t="str">
        <f t="shared" si="16"/>
        <v>25-29|10</v>
      </c>
      <c r="L80" s="702">
        <v>1</v>
      </c>
      <c r="M80" s="286">
        <v>0.1</v>
      </c>
      <c r="N80" s="78" t="str">
        <f t="shared" si="19"/>
        <v>0.1st percentile</v>
      </c>
      <c r="Q80" s="286">
        <v>10</v>
      </c>
      <c r="R80" s="286" t="str">
        <f t="shared" si="17"/>
        <v>25-29|10</v>
      </c>
      <c r="S80" s="286">
        <v>1</v>
      </c>
      <c r="T80" s="286">
        <v>0.1</v>
      </c>
      <c r="U80" s="78" t="str">
        <f t="shared" si="20"/>
        <v>0.1st percentile</v>
      </c>
      <c r="X80" s="286">
        <v>24</v>
      </c>
      <c r="Y80" s="78" t="str">
        <f t="shared" si="21"/>
        <v>18-19|24</v>
      </c>
      <c r="Z80" s="286">
        <v>4</v>
      </c>
      <c r="AA80" s="286">
        <v>2</v>
      </c>
      <c r="AB80" s="78" t="str">
        <f t="shared" si="22"/>
        <v>2nd percentile</v>
      </c>
      <c r="AE80" s="286">
        <v>-9</v>
      </c>
      <c r="AF80" s="286" t="str">
        <f t="shared" si="18"/>
        <v>30-34|-9</v>
      </c>
      <c r="AG80" s="286">
        <v>1</v>
      </c>
      <c r="AH80" s="286">
        <v>0.1</v>
      </c>
      <c r="AI80" s="78" t="str">
        <f t="shared" si="23"/>
        <v>0.1st percentile</v>
      </c>
    </row>
    <row r="81" spans="1:35" ht="15.75">
      <c r="A81" s="286">
        <v>7</v>
      </c>
      <c r="B81" s="78" t="str">
        <f t="shared" si="24"/>
        <v>30-34|7</v>
      </c>
      <c r="C81" s="286">
        <v>12</v>
      </c>
      <c r="D81" s="286">
        <v>75</v>
      </c>
      <c r="E81" s="78" t="str">
        <f t="shared" si="10"/>
        <v>75th percentile</v>
      </c>
      <c r="G81" s="703">
        <v>62</v>
      </c>
      <c r="H81" s="703" t="s">
        <v>1927</v>
      </c>
      <c r="J81" s="286">
        <v>11</v>
      </c>
      <c r="K81" s="78" t="str">
        <f t="shared" si="16"/>
        <v>25-29|11</v>
      </c>
      <c r="L81" s="702">
        <v>1</v>
      </c>
      <c r="M81" s="286">
        <v>0.1</v>
      </c>
      <c r="N81" s="78" t="str">
        <f t="shared" si="19"/>
        <v>0.1st percentile</v>
      </c>
      <c r="Q81" s="286">
        <v>11</v>
      </c>
      <c r="R81" s="286" t="str">
        <f t="shared" si="17"/>
        <v>25-29|11</v>
      </c>
      <c r="S81" s="286">
        <v>1</v>
      </c>
      <c r="T81" s="286">
        <v>0.1</v>
      </c>
      <c r="U81" s="78" t="str">
        <f t="shared" si="20"/>
        <v>0.1st percentile</v>
      </c>
      <c r="X81" s="286">
        <v>23</v>
      </c>
      <c r="Y81" s="78" t="str">
        <f t="shared" si="21"/>
        <v>18-19|23</v>
      </c>
      <c r="Z81" s="286">
        <v>4</v>
      </c>
      <c r="AA81" s="286">
        <v>2</v>
      </c>
      <c r="AB81" s="78" t="str">
        <f t="shared" si="22"/>
        <v>2nd percentile</v>
      </c>
      <c r="AE81" s="286">
        <v>-10</v>
      </c>
      <c r="AF81" s="286" t="str">
        <f t="shared" si="18"/>
        <v>30-34|-10</v>
      </c>
      <c r="AG81" s="286">
        <v>1</v>
      </c>
      <c r="AH81" s="286">
        <v>0.1</v>
      </c>
      <c r="AI81" s="78" t="str">
        <f t="shared" si="23"/>
        <v>0.1st percentile</v>
      </c>
    </row>
    <row r="82" spans="1:35" ht="15.75">
      <c r="A82" s="286">
        <v>6</v>
      </c>
      <c r="B82" s="78" t="str">
        <f t="shared" si="24"/>
        <v>30-34|6</v>
      </c>
      <c r="C82" s="286">
        <v>11</v>
      </c>
      <c r="D82" s="286">
        <v>63</v>
      </c>
      <c r="E82" s="78" t="str">
        <f t="shared" si="10"/>
        <v>63rd percentile</v>
      </c>
      <c r="G82" s="703">
        <v>63</v>
      </c>
      <c r="H82" s="703" t="s">
        <v>51</v>
      </c>
      <c r="J82" s="286">
        <v>12</v>
      </c>
      <c r="K82" s="78" t="str">
        <f t="shared" si="16"/>
        <v>25-29|12</v>
      </c>
      <c r="L82" s="702">
        <v>1</v>
      </c>
      <c r="M82" s="286">
        <v>0.1</v>
      </c>
      <c r="N82" s="78" t="str">
        <f t="shared" si="19"/>
        <v>0.1st percentile</v>
      </c>
      <c r="Q82" s="286">
        <v>12</v>
      </c>
      <c r="R82" s="286" t="str">
        <f t="shared" si="17"/>
        <v>25-29|12</v>
      </c>
      <c r="S82" s="286">
        <v>1</v>
      </c>
      <c r="T82" s="286">
        <v>0.1</v>
      </c>
      <c r="U82" s="78" t="str">
        <f t="shared" si="20"/>
        <v>0.1st percentile</v>
      </c>
      <c r="X82" s="286">
        <v>22</v>
      </c>
      <c r="Y82" s="78" t="str">
        <f t="shared" si="21"/>
        <v>18-19|22</v>
      </c>
      <c r="Z82" s="286">
        <v>4</v>
      </c>
      <c r="AA82" s="286">
        <v>2</v>
      </c>
      <c r="AB82" s="78" t="str">
        <f t="shared" si="22"/>
        <v>2nd percentile</v>
      </c>
      <c r="AE82" s="286">
        <v>-11</v>
      </c>
      <c r="AF82" s="286" t="str">
        <f t="shared" si="18"/>
        <v>30-34|-11</v>
      </c>
      <c r="AG82" s="286">
        <v>1</v>
      </c>
      <c r="AH82" s="286">
        <v>0.1</v>
      </c>
      <c r="AI82" s="78" t="str">
        <f t="shared" si="23"/>
        <v>0.1st percentile</v>
      </c>
    </row>
    <row r="83" spans="1:35" ht="15.75">
      <c r="A83" s="286"/>
      <c r="B83" s="78" t="str">
        <f t="shared" si="24"/>
        <v>30-34|</v>
      </c>
      <c r="C83" s="286">
        <v>10</v>
      </c>
      <c r="D83" s="286">
        <v>50</v>
      </c>
      <c r="E83" s="78" t="str">
        <f t="shared" si="10"/>
        <v>50th percentile</v>
      </c>
      <c r="G83" s="703">
        <v>64</v>
      </c>
      <c r="H83" s="703" t="s">
        <v>1928</v>
      </c>
      <c r="N83" s="78" t="str">
        <f t="shared" si="19"/>
        <v/>
      </c>
      <c r="U83" s="78" t="str">
        <f t="shared" si="20"/>
        <v/>
      </c>
      <c r="X83" s="286">
        <v>21</v>
      </c>
      <c r="Y83" s="78" t="str">
        <f t="shared" si="21"/>
        <v>18-19|21</v>
      </c>
      <c r="Z83" s="286">
        <v>4</v>
      </c>
      <c r="AA83" s="286">
        <v>2</v>
      </c>
      <c r="AB83" s="78" t="str">
        <f t="shared" si="22"/>
        <v>2nd percentile</v>
      </c>
      <c r="AE83" s="286">
        <v>-12</v>
      </c>
      <c r="AF83" s="286" t="str">
        <f t="shared" si="18"/>
        <v>30-34|-12</v>
      </c>
      <c r="AG83" s="286">
        <v>1</v>
      </c>
      <c r="AH83" s="286">
        <v>0.1</v>
      </c>
      <c r="AI83" s="78" t="str">
        <f t="shared" si="23"/>
        <v>0.1st percentile</v>
      </c>
    </row>
    <row r="84" spans="1:35" ht="15.75">
      <c r="A84" s="286">
        <v>5</v>
      </c>
      <c r="B84" s="78" t="str">
        <f t="shared" si="24"/>
        <v>30-34|5</v>
      </c>
      <c r="C84" s="286">
        <v>9</v>
      </c>
      <c r="D84" s="286">
        <v>37</v>
      </c>
      <c r="E84" s="78" t="str">
        <f t="shared" si="10"/>
        <v>37th percentile</v>
      </c>
      <c r="G84" s="703">
        <v>65</v>
      </c>
      <c r="H84" s="703" t="s">
        <v>1929</v>
      </c>
      <c r="J84" s="39" t="s">
        <v>65</v>
      </c>
      <c r="N84" s="78" t="str">
        <f t="shared" si="19"/>
        <v/>
      </c>
      <c r="Q84" s="39" t="s">
        <v>65</v>
      </c>
      <c r="U84" s="78" t="str">
        <f t="shared" si="20"/>
        <v/>
      </c>
      <c r="X84" s="286">
        <v>20</v>
      </c>
      <c r="Y84" s="78" t="str">
        <f t="shared" si="21"/>
        <v>18-19|20</v>
      </c>
      <c r="Z84" s="286">
        <v>4</v>
      </c>
      <c r="AA84" s="286">
        <v>2</v>
      </c>
      <c r="AB84" s="78" t="str">
        <f t="shared" si="22"/>
        <v>2nd percentile</v>
      </c>
      <c r="AI84" s="78" t="str">
        <f t="shared" si="23"/>
        <v/>
      </c>
    </row>
    <row r="85" spans="1:35" ht="15.75">
      <c r="A85" s="286"/>
      <c r="B85" s="78" t="str">
        <f t="shared" si="24"/>
        <v>30-34|</v>
      </c>
      <c r="C85" s="286">
        <v>8</v>
      </c>
      <c r="D85" s="286">
        <v>25</v>
      </c>
      <c r="E85" s="78" t="str">
        <f t="shared" si="10"/>
        <v>25th percentile</v>
      </c>
      <c r="G85" s="703">
        <v>66</v>
      </c>
      <c r="H85" s="703" t="s">
        <v>126</v>
      </c>
      <c r="J85" s="286">
        <v>-12</v>
      </c>
      <c r="K85" s="286" t="str">
        <f>J$84&amp;"|"&amp;J85</f>
        <v>30-34|-12</v>
      </c>
      <c r="L85" s="702">
        <v>19</v>
      </c>
      <c r="M85" s="286">
        <v>99.9</v>
      </c>
      <c r="N85" s="78" t="str">
        <f t="shared" si="19"/>
        <v>99.9th percentile</v>
      </c>
      <c r="Q85" s="286">
        <v>-12</v>
      </c>
      <c r="R85" t="str">
        <f>Q$84&amp;"|"&amp;Q85</f>
        <v>30-34|-12</v>
      </c>
      <c r="S85" s="286">
        <v>19</v>
      </c>
      <c r="T85" s="286">
        <v>99.9</v>
      </c>
      <c r="U85" s="78" t="str">
        <f t="shared" si="20"/>
        <v>99.9th percentile</v>
      </c>
      <c r="X85" s="286">
        <v>19</v>
      </c>
      <c r="Y85" s="78" t="str">
        <f t="shared" si="21"/>
        <v>18-19|19</v>
      </c>
      <c r="Z85" s="286">
        <v>4</v>
      </c>
      <c r="AA85" s="286">
        <v>2</v>
      </c>
      <c r="AB85" s="78" t="str">
        <f t="shared" si="22"/>
        <v>2nd percentile</v>
      </c>
      <c r="AE85" s="39" t="s">
        <v>66</v>
      </c>
      <c r="AI85" s="78" t="str">
        <f t="shared" si="23"/>
        <v/>
      </c>
    </row>
    <row r="86" spans="1:35" ht="15.75">
      <c r="A86" s="286">
        <v>4</v>
      </c>
      <c r="B86" s="78" t="str">
        <f t="shared" si="24"/>
        <v>30-34|4</v>
      </c>
      <c r="C86" s="286">
        <v>7</v>
      </c>
      <c r="D86" s="286">
        <v>16</v>
      </c>
      <c r="E86" s="78" t="str">
        <f t="shared" si="10"/>
        <v>16th percentile</v>
      </c>
      <c r="G86" s="703">
        <v>67</v>
      </c>
      <c r="H86" s="703" t="s">
        <v>1930</v>
      </c>
      <c r="J86" s="286">
        <v>-11</v>
      </c>
      <c r="K86" s="286" t="str">
        <f t="shared" ref="K86:K109" si="25">J$84&amp;"|"&amp;J86</f>
        <v>30-34|-11</v>
      </c>
      <c r="L86" s="702">
        <v>19</v>
      </c>
      <c r="M86" s="286">
        <v>99.9</v>
      </c>
      <c r="N86" s="78" t="str">
        <f t="shared" si="19"/>
        <v>99.9th percentile</v>
      </c>
      <c r="Q86" s="286">
        <v>-11</v>
      </c>
      <c r="R86" s="78" t="str">
        <f t="shared" ref="R86:R109" si="26">Q$84&amp;"|"&amp;Q86</f>
        <v>30-34|-11</v>
      </c>
      <c r="S86" s="286">
        <v>19</v>
      </c>
      <c r="T86" s="286">
        <v>99.9</v>
      </c>
      <c r="U86" s="78" t="str">
        <f t="shared" si="20"/>
        <v>99.9th percentile</v>
      </c>
      <c r="X86" s="286">
        <v>18</v>
      </c>
      <c r="Y86" s="78" t="str">
        <f t="shared" si="21"/>
        <v>18-19|18</v>
      </c>
      <c r="Z86" s="286">
        <v>4</v>
      </c>
      <c r="AA86" s="286">
        <v>2</v>
      </c>
      <c r="AB86" s="78" t="str">
        <f t="shared" si="22"/>
        <v>2nd percentile</v>
      </c>
      <c r="AE86" s="286">
        <v>12</v>
      </c>
      <c r="AF86" s="286" t="str">
        <f>AE$85&amp;"|"&amp;AE86</f>
        <v>35-44|12</v>
      </c>
      <c r="AG86" s="286">
        <v>19</v>
      </c>
      <c r="AH86" s="286">
        <v>99.9</v>
      </c>
      <c r="AI86" s="78" t="str">
        <f t="shared" si="23"/>
        <v>99.9th percentile</v>
      </c>
    </row>
    <row r="87" spans="1:35" ht="15.75">
      <c r="A87" s="286"/>
      <c r="B87" s="78" t="str">
        <f t="shared" si="24"/>
        <v>30-34|</v>
      </c>
      <c r="C87" s="286">
        <v>6</v>
      </c>
      <c r="D87" s="286">
        <v>10</v>
      </c>
      <c r="E87" s="78" t="str">
        <f t="shared" si="10"/>
        <v>10th percentile</v>
      </c>
      <c r="G87" s="703">
        <v>68</v>
      </c>
      <c r="H87" s="703" t="s">
        <v>127</v>
      </c>
      <c r="J87" s="286">
        <v>-10</v>
      </c>
      <c r="K87" s="286" t="str">
        <f t="shared" si="25"/>
        <v>30-34|-10</v>
      </c>
      <c r="L87" s="702">
        <v>19</v>
      </c>
      <c r="M87" s="286">
        <v>99.9</v>
      </c>
      <c r="N87" s="78" t="str">
        <f t="shared" si="19"/>
        <v>99.9th percentile</v>
      </c>
      <c r="Q87" s="286">
        <v>-10</v>
      </c>
      <c r="R87" s="78" t="str">
        <f t="shared" si="26"/>
        <v>30-34|-10</v>
      </c>
      <c r="S87" s="286">
        <v>19</v>
      </c>
      <c r="T87" s="286">
        <v>99.9</v>
      </c>
      <c r="U87" s="78" t="str">
        <f t="shared" si="20"/>
        <v>99.9th percentile</v>
      </c>
      <c r="X87" s="286">
        <v>17</v>
      </c>
      <c r="Y87" s="78" t="str">
        <f t="shared" si="21"/>
        <v>18-19|17</v>
      </c>
      <c r="Z87" s="286">
        <v>4</v>
      </c>
      <c r="AA87" s="286">
        <v>2</v>
      </c>
      <c r="AB87" s="78" t="str">
        <f t="shared" si="22"/>
        <v>2nd percentile</v>
      </c>
      <c r="AE87" s="286">
        <v>11</v>
      </c>
      <c r="AF87" s="286" t="str">
        <f t="shared" ref="AF87:AF110" si="27">AE$85&amp;"|"&amp;AE87</f>
        <v>35-44|11</v>
      </c>
      <c r="AG87" s="286">
        <v>19</v>
      </c>
      <c r="AH87" s="286">
        <v>99.9</v>
      </c>
      <c r="AI87" s="78" t="str">
        <f t="shared" si="23"/>
        <v>99.9th percentile</v>
      </c>
    </row>
    <row r="88" spans="1:35" ht="15.75">
      <c r="A88" s="286">
        <v>3</v>
      </c>
      <c r="B88" s="78" t="str">
        <f t="shared" si="24"/>
        <v>30-34|3</v>
      </c>
      <c r="C88" s="286">
        <v>5</v>
      </c>
      <c r="D88" s="286">
        <v>5</v>
      </c>
      <c r="E88" s="78" t="str">
        <f t="shared" si="10"/>
        <v>5th percentile</v>
      </c>
      <c r="G88" s="703">
        <v>69</v>
      </c>
      <c r="H88" s="703" t="s">
        <v>1931</v>
      </c>
      <c r="J88" s="286">
        <v>-9</v>
      </c>
      <c r="K88" s="286" t="str">
        <f t="shared" si="25"/>
        <v>30-34|-9</v>
      </c>
      <c r="L88" s="702">
        <v>19</v>
      </c>
      <c r="M88" s="286">
        <v>99.9</v>
      </c>
      <c r="N88" s="78" t="str">
        <f t="shared" si="19"/>
        <v>99.9th percentile</v>
      </c>
      <c r="Q88" s="286">
        <v>-9</v>
      </c>
      <c r="R88" s="78" t="str">
        <f t="shared" si="26"/>
        <v>30-34|-9</v>
      </c>
      <c r="S88" s="286">
        <v>19</v>
      </c>
      <c r="T88" s="286">
        <v>99.9</v>
      </c>
      <c r="U88" s="78" t="str">
        <f t="shared" si="20"/>
        <v>99.9th percentile</v>
      </c>
      <c r="X88" s="286">
        <v>16</v>
      </c>
      <c r="Y88" s="78" t="str">
        <f t="shared" si="21"/>
        <v>18-19|16</v>
      </c>
      <c r="Z88" s="286">
        <v>4</v>
      </c>
      <c r="AA88" s="286">
        <v>2</v>
      </c>
      <c r="AB88" s="78" t="str">
        <f t="shared" si="22"/>
        <v>2nd percentile</v>
      </c>
      <c r="AE88" s="286">
        <v>10</v>
      </c>
      <c r="AF88" s="286" t="str">
        <f t="shared" si="27"/>
        <v>35-44|10</v>
      </c>
      <c r="AG88" s="286">
        <v>18</v>
      </c>
      <c r="AH88" s="286">
        <v>99.6</v>
      </c>
      <c r="AI88" s="78" t="str">
        <f t="shared" si="23"/>
        <v>99.6th percentile</v>
      </c>
    </row>
    <row r="89" spans="1:35" ht="15.75">
      <c r="A89" s="286"/>
      <c r="B89" s="78" t="str">
        <f t="shared" si="24"/>
        <v>30-34|</v>
      </c>
      <c r="C89" s="286">
        <v>4</v>
      </c>
      <c r="D89" s="286">
        <v>2</v>
      </c>
      <c r="E89" s="78" t="str">
        <f t="shared" ref="E89:E152" si="28">IFERROR(VLOOKUP(D89,G:H,2,0),"")</f>
        <v>2nd percentile</v>
      </c>
      <c r="G89" s="703">
        <v>70</v>
      </c>
      <c r="H89" s="703" t="s">
        <v>128</v>
      </c>
      <c r="J89" s="286">
        <v>-8</v>
      </c>
      <c r="K89" s="286" t="str">
        <f t="shared" si="25"/>
        <v>30-34|-8</v>
      </c>
      <c r="L89" s="702">
        <v>19</v>
      </c>
      <c r="M89" s="286">
        <v>99.9</v>
      </c>
      <c r="N89" s="78" t="str">
        <f t="shared" si="19"/>
        <v>99.9th percentile</v>
      </c>
      <c r="Q89" s="286">
        <v>-8</v>
      </c>
      <c r="R89" s="78" t="str">
        <f t="shared" si="26"/>
        <v>30-34|-8</v>
      </c>
      <c r="S89" s="286">
        <v>19</v>
      </c>
      <c r="T89" s="286">
        <v>99.9</v>
      </c>
      <c r="U89" s="78" t="str">
        <f t="shared" si="20"/>
        <v>99.9th percentile</v>
      </c>
      <c r="X89" s="286">
        <v>15</v>
      </c>
      <c r="Y89" s="78" t="str">
        <f t="shared" si="21"/>
        <v>18-19|15</v>
      </c>
      <c r="Z89" s="286">
        <v>4</v>
      </c>
      <c r="AA89" s="286">
        <v>2</v>
      </c>
      <c r="AB89" s="78" t="str">
        <f t="shared" si="22"/>
        <v>2nd percentile</v>
      </c>
      <c r="AE89" s="286">
        <v>9</v>
      </c>
      <c r="AF89" s="286" t="str">
        <f t="shared" si="27"/>
        <v>35-44|9</v>
      </c>
      <c r="AG89" s="286">
        <v>17</v>
      </c>
      <c r="AH89" s="286">
        <v>99</v>
      </c>
      <c r="AI89" s="78" t="str">
        <f t="shared" si="23"/>
        <v>99th percentile</v>
      </c>
    </row>
    <row r="90" spans="1:35" ht="15.75">
      <c r="A90" s="286">
        <v>2</v>
      </c>
      <c r="B90" s="78" t="str">
        <f t="shared" si="24"/>
        <v>30-34|2</v>
      </c>
      <c r="C90" s="286">
        <v>3</v>
      </c>
      <c r="D90" s="286">
        <v>1</v>
      </c>
      <c r="E90" s="78" t="str">
        <f t="shared" si="28"/>
        <v>1st percentile</v>
      </c>
      <c r="G90" s="703">
        <v>71</v>
      </c>
      <c r="H90" s="703" t="s">
        <v>1932</v>
      </c>
      <c r="J90" s="286">
        <v>-7</v>
      </c>
      <c r="K90" s="286" t="str">
        <f t="shared" si="25"/>
        <v>30-34|-7</v>
      </c>
      <c r="L90" s="702">
        <v>17</v>
      </c>
      <c r="M90" s="286">
        <v>99</v>
      </c>
      <c r="N90" s="78" t="str">
        <f t="shared" si="19"/>
        <v>99th percentile</v>
      </c>
      <c r="Q90" s="286">
        <v>-7</v>
      </c>
      <c r="R90" s="78" t="str">
        <f t="shared" si="26"/>
        <v>30-34|-7</v>
      </c>
      <c r="S90" s="286">
        <v>19</v>
      </c>
      <c r="T90" s="286">
        <v>99.9</v>
      </c>
      <c r="U90" s="78" t="str">
        <f t="shared" si="20"/>
        <v>99.9th percentile</v>
      </c>
      <c r="X90" s="286">
        <v>14</v>
      </c>
      <c r="Y90" s="78" t="str">
        <f t="shared" si="21"/>
        <v>18-19|14</v>
      </c>
      <c r="Z90" s="286">
        <v>4</v>
      </c>
      <c r="AA90" s="286">
        <v>2</v>
      </c>
      <c r="AB90" s="78" t="str">
        <f t="shared" si="22"/>
        <v>2nd percentile</v>
      </c>
      <c r="AE90" s="286">
        <v>8</v>
      </c>
      <c r="AF90" s="286" t="str">
        <f t="shared" si="27"/>
        <v>35-44|8</v>
      </c>
      <c r="AG90" s="286">
        <v>16</v>
      </c>
      <c r="AH90" s="286">
        <v>98</v>
      </c>
      <c r="AI90" s="78" t="str">
        <f t="shared" si="23"/>
        <v>98th percentile</v>
      </c>
    </row>
    <row r="91" spans="1:35" ht="15.75">
      <c r="A91" s="286">
        <v>1</v>
      </c>
      <c r="B91" s="78" t="str">
        <f t="shared" si="24"/>
        <v>30-34|1</v>
      </c>
      <c r="C91" s="286">
        <v>2</v>
      </c>
      <c r="D91" s="286">
        <v>0.4</v>
      </c>
      <c r="E91" s="78" t="str">
        <f t="shared" si="28"/>
        <v>0.4th percentile</v>
      </c>
      <c r="G91" s="703">
        <v>72</v>
      </c>
      <c r="H91" s="703" t="s">
        <v>1933</v>
      </c>
      <c r="J91" s="286">
        <v>-6</v>
      </c>
      <c r="K91" s="286" t="str">
        <f t="shared" si="25"/>
        <v>30-34|-6</v>
      </c>
      <c r="L91" s="702">
        <v>17</v>
      </c>
      <c r="M91" s="286">
        <v>99</v>
      </c>
      <c r="N91" s="78" t="str">
        <f t="shared" si="19"/>
        <v>99th percentile</v>
      </c>
      <c r="Q91" s="286">
        <v>-6</v>
      </c>
      <c r="R91" s="78" t="str">
        <f t="shared" si="26"/>
        <v>30-34|-6</v>
      </c>
      <c r="S91" s="286">
        <v>19</v>
      </c>
      <c r="T91" s="286">
        <v>99.9</v>
      </c>
      <c r="U91" s="78" t="str">
        <f t="shared" si="20"/>
        <v>99.9th percentile</v>
      </c>
      <c r="X91" s="286">
        <v>13</v>
      </c>
      <c r="Y91" s="78" t="str">
        <f t="shared" si="21"/>
        <v>18-19|13</v>
      </c>
      <c r="Z91" s="286">
        <v>4</v>
      </c>
      <c r="AA91" s="286">
        <v>2</v>
      </c>
      <c r="AB91" s="78" t="str">
        <f t="shared" si="22"/>
        <v>2nd percentile</v>
      </c>
      <c r="AE91" s="286">
        <v>7</v>
      </c>
      <c r="AF91" s="286" t="str">
        <f t="shared" si="27"/>
        <v>35-44|7</v>
      </c>
      <c r="AG91" s="286">
        <v>14</v>
      </c>
      <c r="AH91" s="286">
        <v>91</v>
      </c>
      <c r="AI91" s="78" t="str">
        <f t="shared" si="23"/>
        <v>91st percentile</v>
      </c>
    </row>
    <row r="92" spans="1:35" ht="15.75">
      <c r="A92" s="286">
        <v>0</v>
      </c>
      <c r="B92" s="78" t="str">
        <f t="shared" si="24"/>
        <v>30-34|0</v>
      </c>
      <c r="C92" s="286">
        <v>1</v>
      </c>
      <c r="D92" s="286">
        <v>0.1</v>
      </c>
      <c r="E92" s="78" t="str">
        <f t="shared" si="28"/>
        <v>0.1st percentile</v>
      </c>
      <c r="G92" s="703">
        <v>73</v>
      </c>
      <c r="H92" s="703" t="s">
        <v>129</v>
      </c>
      <c r="J92" s="286">
        <v>-5</v>
      </c>
      <c r="K92" s="286" t="str">
        <f t="shared" si="25"/>
        <v>30-34|-5</v>
      </c>
      <c r="L92" s="702">
        <v>16</v>
      </c>
      <c r="M92" s="286">
        <v>98</v>
      </c>
      <c r="N92" s="78" t="str">
        <f t="shared" si="19"/>
        <v>98th percentile</v>
      </c>
      <c r="Q92" s="286">
        <v>-5</v>
      </c>
      <c r="R92" s="78" t="str">
        <f t="shared" si="26"/>
        <v>30-34|-5</v>
      </c>
      <c r="S92" s="286">
        <v>19</v>
      </c>
      <c r="T92" s="286">
        <v>99.9</v>
      </c>
      <c r="U92" s="78" t="str">
        <f t="shared" si="20"/>
        <v>99.9th percentile</v>
      </c>
      <c r="X92" s="286">
        <v>12</v>
      </c>
      <c r="Y92" s="78" t="str">
        <f t="shared" si="21"/>
        <v>18-19|12</v>
      </c>
      <c r="Z92" s="286">
        <v>3</v>
      </c>
      <c r="AA92" s="702">
        <v>1</v>
      </c>
      <c r="AB92" s="78" t="str">
        <f t="shared" si="22"/>
        <v>1st percentile</v>
      </c>
      <c r="AE92" s="286">
        <v>6</v>
      </c>
      <c r="AF92" s="286" t="str">
        <f t="shared" si="27"/>
        <v>35-44|6</v>
      </c>
      <c r="AG92" s="286">
        <v>13</v>
      </c>
      <c r="AH92" s="286">
        <v>84</v>
      </c>
      <c r="AI92" s="78" t="str">
        <f t="shared" si="23"/>
        <v>84th percentile</v>
      </c>
    </row>
    <row r="93" spans="1:35" ht="15.75">
      <c r="A93" s="286"/>
      <c r="E93" s="78" t="str">
        <f t="shared" si="28"/>
        <v/>
      </c>
      <c r="G93" s="703">
        <v>74</v>
      </c>
      <c r="H93" s="703" t="s">
        <v>1934</v>
      </c>
      <c r="J93" s="286">
        <v>-4</v>
      </c>
      <c r="K93" s="286" t="str">
        <f t="shared" si="25"/>
        <v>30-34|-4</v>
      </c>
      <c r="L93" s="702">
        <v>15</v>
      </c>
      <c r="M93" s="286">
        <v>95</v>
      </c>
      <c r="N93" s="78" t="str">
        <f t="shared" si="19"/>
        <v>95th percentile</v>
      </c>
      <c r="Q93" s="286">
        <v>-4</v>
      </c>
      <c r="R93" s="78" t="str">
        <f t="shared" si="26"/>
        <v>30-34|-4</v>
      </c>
      <c r="S93" s="286">
        <v>18</v>
      </c>
      <c r="T93" s="286">
        <v>99.6</v>
      </c>
      <c r="U93" s="78" t="str">
        <f t="shared" si="20"/>
        <v>99.6th percentile</v>
      </c>
      <c r="X93" s="286">
        <v>11</v>
      </c>
      <c r="Y93" s="78" t="str">
        <f t="shared" si="21"/>
        <v>18-19|11</v>
      </c>
      <c r="Z93" s="286">
        <v>3</v>
      </c>
      <c r="AA93" s="702">
        <v>1</v>
      </c>
      <c r="AB93" s="78" t="str">
        <f t="shared" si="22"/>
        <v>1st percentile</v>
      </c>
      <c r="AE93" s="286">
        <v>5</v>
      </c>
      <c r="AF93" s="286" t="str">
        <f t="shared" si="27"/>
        <v>35-44|5</v>
      </c>
      <c r="AG93" s="286">
        <v>10</v>
      </c>
      <c r="AH93" s="286">
        <v>50</v>
      </c>
      <c r="AI93" s="78" t="str">
        <f t="shared" si="23"/>
        <v>50th percentile</v>
      </c>
    </row>
    <row r="94" spans="1:35" ht="15.75">
      <c r="A94" s="39" t="s">
        <v>66</v>
      </c>
      <c r="E94" s="78" t="str">
        <f t="shared" si="28"/>
        <v/>
      </c>
      <c r="G94" s="703">
        <v>75</v>
      </c>
      <c r="H94" s="703" t="s">
        <v>52</v>
      </c>
      <c r="J94" s="286">
        <v>-3</v>
      </c>
      <c r="K94" s="286" t="str">
        <f t="shared" si="25"/>
        <v>30-34|-3</v>
      </c>
      <c r="L94" s="702">
        <v>14</v>
      </c>
      <c r="M94" s="286">
        <v>91</v>
      </c>
      <c r="N94" s="78" t="str">
        <f t="shared" si="19"/>
        <v>91st percentile</v>
      </c>
      <c r="Q94" s="286">
        <v>-3</v>
      </c>
      <c r="R94" s="78" t="str">
        <f t="shared" si="26"/>
        <v>30-34|-3</v>
      </c>
      <c r="S94" s="286">
        <v>17</v>
      </c>
      <c r="T94" s="286">
        <v>99</v>
      </c>
      <c r="U94" s="78" t="str">
        <f t="shared" si="20"/>
        <v>99th percentile</v>
      </c>
      <c r="X94" s="286">
        <v>10</v>
      </c>
      <c r="Y94" s="78" t="str">
        <f t="shared" si="21"/>
        <v>18-19|10</v>
      </c>
      <c r="Z94" s="286">
        <v>3</v>
      </c>
      <c r="AA94" s="702">
        <v>1</v>
      </c>
      <c r="AB94" s="78" t="str">
        <f t="shared" si="22"/>
        <v>1st percentile</v>
      </c>
      <c r="AE94" s="286">
        <v>4</v>
      </c>
      <c r="AF94" s="286" t="str">
        <f t="shared" si="27"/>
        <v>35-44|4</v>
      </c>
      <c r="AG94" s="286">
        <v>8</v>
      </c>
      <c r="AH94" s="286">
        <v>25</v>
      </c>
      <c r="AI94" s="78" t="str">
        <f t="shared" si="23"/>
        <v>25th percentile</v>
      </c>
    </row>
    <row r="95" spans="1:35" ht="15.75">
      <c r="A95" s="286"/>
      <c r="B95" s="78" t="str">
        <f>A$94&amp;"|"&amp;A95</f>
        <v>35-44|</v>
      </c>
      <c r="C95" s="286">
        <v>19</v>
      </c>
      <c r="D95" s="286">
        <v>99.9</v>
      </c>
      <c r="E95" s="78" t="str">
        <f t="shared" si="28"/>
        <v>99.9th percentile</v>
      </c>
      <c r="G95" s="703">
        <v>76</v>
      </c>
      <c r="H95" s="703" t="s">
        <v>1935</v>
      </c>
      <c r="J95" s="286">
        <v>-2</v>
      </c>
      <c r="K95" s="286" t="str">
        <f t="shared" si="25"/>
        <v>30-34|-2</v>
      </c>
      <c r="L95" s="702">
        <v>13</v>
      </c>
      <c r="M95" s="286">
        <v>84</v>
      </c>
      <c r="N95" s="78" t="str">
        <f t="shared" si="19"/>
        <v>84th percentile</v>
      </c>
      <c r="Q95" s="286">
        <v>-2</v>
      </c>
      <c r="R95" s="78" t="str">
        <f t="shared" si="26"/>
        <v>30-34|-2</v>
      </c>
      <c r="S95" s="286">
        <v>16</v>
      </c>
      <c r="T95" s="286">
        <v>98</v>
      </c>
      <c r="U95" s="78" t="str">
        <f t="shared" si="20"/>
        <v>98th percentile</v>
      </c>
      <c r="X95" s="286">
        <v>9</v>
      </c>
      <c r="Y95" s="78" t="str">
        <f t="shared" si="21"/>
        <v>18-19|9</v>
      </c>
      <c r="Z95" s="286">
        <v>3</v>
      </c>
      <c r="AA95" s="702">
        <v>1</v>
      </c>
      <c r="AB95" s="78" t="str">
        <f t="shared" si="22"/>
        <v>1st percentile</v>
      </c>
      <c r="AE95" s="286">
        <v>3</v>
      </c>
      <c r="AF95" s="286" t="str">
        <f t="shared" si="27"/>
        <v>35-44|3</v>
      </c>
      <c r="AG95" s="286">
        <v>7</v>
      </c>
      <c r="AH95" s="286">
        <v>16</v>
      </c>
      <c r="AI95" s="78" t="str">
        <f t="shared" si="23"/>
        <v>16th percentile</v>
      </c>
    </row>
    <row r="96" spans="1:35" ht="15.75">
      <c r="A96" s="286">
        <v>12</v>
      </c>
      <c r="B96" s="78" t="str">
        <f t="shared" ref="B96:B115" si="29">A$94&amp;"|"&amp;A96</f>
        <v>35-44|12</v>
      </c>
      <c r="C96" s="286">
        <v>18</v>
      </c>
      <c r="D96" s="286">
        <v>99.6</v>
      </c>
      <c r="E96" s="78" t="str">
        <f t="shared" si="28"/>
        <v>99.6th percentile</v>
      </c>
      <c r="G96" s="703">
        <v>77</v>
      </c>
      <c r="H96" s="703" t="s">
        <v>1573</v>
      </c>
      <c r="J96" s="286">
        <v>-1</v>
      </c>
      <c r="K96" s="286" t="str">
        <f t="shared" si="25"/>
        <v>30-34|-1</v>
      </c>
      <c r="L96" s="702">
        <v>12</v>
      </c>
      <c r="M96" s="286">
        <v>75</v>
      </c>
      <c r="N96" s="78" t="str">
        <f t="shared" si="19"/>
        <v>75th percentile</v>
      </c>
      <c r="Q96" s="286">
        <v>-1</v>
      </c>
      <c r="R96" s="78" t="str">
        <f t="shared" si="26"/>
        <v>30-34|-1</v>
      </c>
      <c r="S96" s="286">
        <v>15</v>
      </c>
      <c r="T96" s="286">
        <v>95</v>
      </c>
      <c r="U96" s="78" t="str">
        <f t="shared" si="20"/>
        <v>95th percentile</v>
      </c>
      <c r="X96" s="286">
        <v>8</v>
      </c>
      <c r="Y96" s="78" t="str">
        <f t="shared" si="21"/>
        <v>18-19|8</v>
      </c>
      <c r="Z96" s="286">
        <v>3</v>
      </c>
      <c r="AA96" s="702">
        <v>1</v>
      </c>
      <c r="AB96" s="78" t="str">
        <f t="shared" si="22"/>
        <v>1st percentile</v>
      </c>
      <c r="AE96" s="286">
        <v>2</v>
      </c>
      <c r="AF96" s="286" t="str">
        <f t="shared" si="27"/>
        <v>35-44|2</v>
      </c>
      <c r="AG96" s="286">
        <v>7</v>
      </c>
      <c r="AH96" s="286">
        <v>16</v>
      </c>
      <c r="AI96" s="78" t="str">
        <f t="shared" si="23"/>
        <v>16th percentile</v>
      </c>
    </row>
    <row r="97" spans="1:35" ht="15.75">
      <c r="A97" s="286">
        <v>11</v>
      </c>
      <c r="B97" s="78" t="str">
        <f t="shared" si="29"/>
        <v>35-44|11</v>
      </c>
      <c r="C97" s="286">
        <v>18</v>
      </c>
      <c r="D97" s="286">
        <v>99.6</v>
      </c>
      <c r="E97" s="78" t="str">
        <f t="shared" si="28"/>
        <v>99.6th percentile</v>
      </c>
      <c r="G97" s="703">
        <v>78</v>
      </c>
      <c r="H97" s="703" t="s">
        <v>1937</v>
      </c>
      <c r="J97" s="286">
        <v>0</v>
      </c>
      <c r="K97" s="286" t="str">
        <f t="shared" si="25"/>
        <v>30-34|0</v>
      </c>
      <c r="L97" s="702">
        <v>10</v>
      </c>
      <c r="M97" s="286">
        <v>50</v>
      </c>
      <c r="N97" s="78" t="str">
        <f t="shared" si="19"/>
        <v>50th percentile</v>
      </c>
      <c r="Q97" s="286">
        <v>0</v>
      </c>
      <c r="R97" s="78" t="str">
        <f t="shared" si="26"/>
        <v>30-34|0</v>
      </c>
      <c r="S97" s="286">
        <v>13</v>
      </c>
      <c r="T97" s="286">
        <v>84</v>
      </c>
      <c r="U97" s="78" t="str">
        <f t="shared" si="20"/>
        <v>84th percentile</v>
      </c>
      <c r="X97" s="286">
        <v>7</v>
      </c>
      <c r="Y97" s="78" t="str">
        <f t="shared" si="21"/>
        <v>18-19|7</v>
      </c>
      <c r="Z97" s="286">
        <v>3</v>
      </c>
      <c r="AA97" s="702">
        <v>1</v>
      </c>
      <c r="AB97" s="78" t="str">
        <f t="shared" si="22"/>
        <v>1st percentile</v>
      </c>
      <c r="AE97" s="286">
        <v>1</v>
      </c>
      <c r="AF97" s="286" t="str">
        <f t="shared" si="27"/>
        <v>35-44|1</v>
      </c>
      <c r="AG97" s="286">
        <v>6</v>
      </c>
      <c r="AH97" s="286">
        <v>10</v>
      </c>
      <c r="AI97" s="78" t="str">
        <f t="shared" si="23"/>
        <v>10th percentile</v>
      </c>
    </row>
    <row r="98" spans="1:35" ht="15.75">
      <c r="A98" s="286">
        <v>10</v>
      </c>
      <c r="B98" s="78" t="str">
        <f t="shared" si="29"/>
        <v>35-44|10</v>
      </c>
      <c r="C98" s="286">
        <v>18</v>
      </c>
      <c r="D98" s="286">
        <v>99.6</v>
      </c>
      <c r="E98" s="78" t="str">
        <f t="shared" si="28"/>
        <v>99.6th percentile</v>
      </c>
      <c r="G98" s="703">
        <v>79</v>
      </c>
      <c r="H98" s="703" t="s">
        <v>131</v>
      </c>
      <c r="J98" s="286">
        <v>1</v>
      </c>
      <c r="K98" s="286" t="str">
        <f t="shared" si="25"/>
        <v>30-34|1</v>
      </c>
      <c r="L98" s="702">
        <v>8</v>
      </c>
      <c r="M98" s="286">
        <v>25</v>
      </c>
      <c r="N98" s="78" t="str">
        <f t="shared" si="19"/>
        <v>25th percentile</v>
      </c>
      <c r="Q98" s="286">
        <v>1</v>
      </c>
      <c r="R98" s="78" t="str">
        <f t="shared" si="26"/>
        <v>30-34|1</v>
      </c>
      <c r="S98" s="286">
        <v>11</v>
      </c>
      <c r="T98" s="286">
        <v>63</v>
      </c>
      <c r="U98" s="78" t="str">
        <f t="shared" si="20"/>
        <v>63rd percentile</v>
      </c>
      <c r="X98" s="286">
        <v>6</v>
      </c>
      <c r="Y98" s="78" t="str">
        <f t="shared" si="21"/>
        <v>18-19|6</v>
      </c>
      <c r="Z98" s="286">
        <v>3</v>
      </c>
      <c r="AA98" s="702">
        <v>1</v>
      </c>
      <c r="AB98" s="78" t="str">
        <f t="shared" si="22"/>
        <v>1st percentile</v>
      </c>
      <c r="AE98" s="286">
        <v>0</v>
      </c>
      <c r="AF98" s="286" t="str">
        <f t="shared" si="27"/>
        <v>35-44|0</v>
      </c>
      <c r="AG98" s="286">
        <v>5</v>
      </c>
      <c r="AH98" s="286">
        <v>5</v>
      </c>
      <c r="AI98" s="78" t="str">
        <f t="shared" si="23"/>
        <v>5th percentile</v>
      </c>
    </row>
    <row r="99" spans="1:35" ht="15.75">
      <c r="A99" s="286"/>
      <c r="B99" s="78" t="str">
        <f t="shared" si="29"/>
        <v>35-44|</v>
      </c>
      <c r="C99" s="286">
        <v>17</v>
      </c>
      <c r="D99" s="286">
        <v>99</v>
      </c>
      <c r="E99" s="78" t="str">
        <f t="shared" si="28"/>
        <v>99th percentile</v>
      </c>
      <c r="G99" s="703">
        <v>80</v>
      </c>
      <c r="H99" s="703" t="s">
        <v>1938</v>
      </c>
      <c r="J99" s="286">
        <v>2</v>
      </c>
      <c r="K99" s="286" t="str">
        <f t="shared" si="25"/>
        <v>30-34|2</v>
      </c>
      <c r="L99" s="702">
        <v>5</v>
      </c>
      <c r="M99" s="286">
        <v>5</v>
      </c>
      <c r="N99" s="78" t="str">
        <f t="shared" si="19"/>
        <v>5th percentile</v>
      </c>
      <c r="Q99" s="286">
        <v>2</v>
      </c>
      <c r="R99" s="78" t="str">
        <f t="shared" si="26"/>
        <v>30-34|2</v>
      </c>
      <c r="S99" s="286">
        <v>10</v>
      </c>
      <c r="T99" s="286">
        <v>50</v>
      </c>
      <c r="U99" s="78" t="str">
        <f t="shared" si="20"/>
        <v>50th percentile</v>
      </c>
      <c r="X99" s="286">
        <v>5</v>
      </c>
      <c r="Y99" s="78" t="str">
        <f t="shared" si="21"/>
        <v>18-19|5</v>
      </c>
      <c r="Z99" s="286">
        <v>3</v>
      </c>
      <c r="AA99" s="702">
        <v>1</v>
      </c>
      <c r="AB99" s="78" t="str">
        <f t="shared" si="22"/>
        <v>1st percentile</v>
      </c>
      <c r="AE99" s="286">
        <v>-1</v>
      </c>
      <c r="AF99" s="286" t="str">
        <f t="shared" si="27"/>
        <v>35-44|-1</v>
      </c>
      <c r="AG99" s="286">
        <v>5</v>
      </c>
      <c r="AH99" s="286">
        <v>5</v>
      </c>
      <c r="AI99" s="78" t="str">
        <f t="shared" si="23"/>
        <v>5th percentile</v>
      </c>
    </row>
    <row r="100" spans="1:35" ht="15.75">
      <c r="A100" s="286">
        <v>9</v>
      </c>
      <c r="B100" s="78" t="str">
        <f t="shared" si="29"/>
        <v>35-44|9</v>
      </c>
      <c r="C100" s="286">
        <v>16</v>
      </c>
      <c r="D100" s="286">
        <v>98</v>
      </c>
      <c r="E100" s="78" t="str">
        <f t="shared" si="28"/>
        <v>98th percentile</v>
      </c>
      <c r="G100" s="703">
        <v>81</v>
      </c>
      <c r="H100" s="703" t="s">
        <v>132</v>
      </c>
      <c r="J100" s="286">
        <v>3</v>
      </c>
      <c r="K100" s="286" t="str">
        <f t="shared" si="25"/>
        <v>30-34|3</v>
      </c>
      <c r="L100" s="702">
        <v>4</v>
      </c>
      <c r="M100" s="286">
        <v>2</v>
      </c>
      <c r="N100" s="78" t="str">
        <f t="shared" si="19"/>
        <v>2nd percentile</v>
      </c>
      <c r="Q100" s="286">
        <v>3</v>
      </c>
      <c r="R100" s="78" t="str">
        <f t="shared" si="26"/>
        <v>30-34|3</v>
      </c>
      <c r="S100" s="286">
        <v>8</v>
      </c>
      <c r="T100" s="286">
        <v>25</v>
      </c>
      <c r="U100" s="78" t="str">
        <f t="shared" si="20"/>
        <v>25th percentile</v>
      </c>
      <c r="X100" s="286">
        <v>4</v>
      </c>
      <c r="Y100" s="78" t="str">
        <f t="shared" si="21"/>
        <v>18-19|4</v>
      </c>
      <c r="Z100" s="286">
        <v>3</v>
      </c>
      <c r="AA100" s="702">
        <v>1</v>
      </c>
      <c r="AB100" s="78" t="str">
        <f t="shared" si="22"/>
        <v>1st percentile</v>
      </c>
      <c r="AE100" s="286">
        <v>-2</v>
      </c>
      <c r="AF100" s="286" t="str">
        <f t="shared" si="27"/>
        <v>35-44|-2</v>
      </c>
      <c r="AG100" s="286">
        <v>4</v>
      </c>
      <c r="AH100" s="286">
        <v>2</v>
      </c>
      <c r="AI100" s="78" t="str">
        <f t="shared" si="23"/>
        <v>2nd percentile</v>
      </c>
    </row>
    <row r="101" spans="1:35" ht="15.75">
      <c r="A101" s="286"/>
      <c r="B101" s="78" t="str">
        <f t="shared" si="29"/>
        <v>35-44|</v>
      </c>
      <c r="C101" s="286">
        <v>15</v>
      </c>
      <c r="D101" s="286">
        <v>95</v>
      </c>
      <c r="E101" s="78" t="str">
        <f t="shared" si="28"/>
        <v>95th percentile</v>
      </c>
      <c r="G101" s="703">
        <v>82</v>
      </c>
      <c r="H101" s="703" t="s">
        <v>133</v>
      </c>
      <c r="J101" s="286">
        <v>4</v>
      </c>
      <c r="K101" s="286" t="str">
        <f t="shared" si="25"/>
        <v>30-34|4</v>
      </c>
      <c r="L101" s="702">
        <v>3</v>
      </c>
      <c r="M101" s="286">
        <v>1</v>
      </c>
      <c r="N101" s="78" t="str">
        <f t="shared" si="19"/>
        <v>1st percentile</v>
      </c>
      <c r="Q101" s="286">
        <v>4</v>
      </c>
      <c r="R101" s="78" t="str">
        <f t="shared" si="26"/>
        <v>30-34|4</v>
      </c>
      <c r="S101" s="286">
        <v>6</v>
      </c>
      <c r="T101" s="286">
        <v>10</v>
      </c>
      <c r="U101" s="78" t="str">
        <f t="shared" si="20"/>
        <v>10th percentile</v>
      </c>
      <c r="X101" s="286">
        <v>3</v>
      </c>
      <c r="Y101" s="78" t="str">
        <f t="shared" si="21"/>
        <v>18-19|3</v>
      </c>
      <c r="Z101" s="286">
        <v>3</v>
      </c>
      <c r="AA101" s="702">
        <v>1</v>
      </c>
      <c r="AB101" s="78" t="str">
        <f t="shared" si="22"/>
        <v>1st percentile</v>
      </c>
      <c r="AE101" s="286">
        <v>-3</v>
      </c>
      <c r="AF101" s="286" t="str">
        <f t="shared" si="27"/>
        <v>35-44|-3</v>
      </c>
      <c r="AG101" s="286">
        <v>4</v>
      </c>
      <c r="AH101" s="286">
        <v>2</v>
      </c>
      <c r="AI101" s="78" t="str">
        <f t="shared" si="23"/>
        <v>2nd percentile</v>
      </c>
    </row>
    <row r="102" spans="1:35" ht="15.75">
      <c r="A102" s="286">
        <v>8</v>
      </c>
      <c r="B102" s="78" t="str">
        <f t="shared" si="29"/>
        <v>35-44|8</v>
      </c>
      <c r="C102" s="286">
        <v>14</v>
      </c>
      <c r="D102" s="286">
        <v>91</v>
      </c>
      <c r="E102" s="78" t="str">
        <f t="shared" si="28"/>
        <v>91st percentile</v>
      </c>
      <c r="G102" s="703">
        <v>83</v>
      </c>
      <c r="H102" s="703" t="s">
        <v>1939</v>
      </c>
      <c r="J102" s="286">
        <v>5</v>
      </c>
      <c r="K102" s="286" t="str">
        <f t="shared" si="25"/>
        <v>30-34|5</v>
      </c>
      <c r="L102" s="702">
        <v>2</v>
      </c>
      <c r="M102" s="286">
        <v>0.4</v>
      </c>
      <c r="N102" s="78" t="str">
        <f t="shared" si="19"/>
        <v>0.4th percentile</v>
      </c>
      <c r="Q102" s="286">
        <v>5</v>
      </c>
      <c r="R102" s="78" t="str">
        <f t="shared" si="26"/>
        <v>30-34|5</v>
      </c>
      <c r="S102" s="286">
        <v>4</v>
      </c>
      <c r="T102" s="286">
        <v>2</v>
      </c>
      <c r="U102" s="78" t="str">
        <f t="shared" si="20"/>
        <v>2nd percentile</v>
      </c>
      <c r="X102" s="286">
        <v>2</v>
      </c>
      <c r="Y102" s="78" t="str">
        <f t="shared" si="21"/>
        <v>18-19|2</v>
      </c>
      <c r="Z102" s="286">
        <v>3</v>
      </c>
      <c r="AA102" s="702">
        <v>1</v>
      </c>
      <c r="AB102" s="78" t="str">
        <f t="shared" si="22"/>
        <v>1st percentile</v>
      </c>
      <c r="AE102" s="286">
        <v>-4</v>
      </c>
      <c r="AF102" s="286" t="str">
        <f t="shared" si="27"/>
        <v>35-44|-4</v>
      </c>
      <c r="AG102" s="286">
        <v>3</v>
      </c>
      <c r="AH102" s="286">
        <v>1</v>
      </c>
      <c r="AI102" s="78" t="str">
        <f t="shared" si="23"/>
        <v>1st percentile</v>
      </c>
    </row>
    <row r="103" spans="1:35" ht="15.75">
      <c r="A103" s="286"/>
      <c r="B103" s="78" t="str">
        <f t="shared" si="29"/>
        <v>35-44|</v>
      </c>
      <c r="C103" s="286">
        <v>13</v>
      </c>
      <c r="D103" s="286">
        <v>84</v>
      </c>
      <c r="E103" s="78" t="str">
        <f t="shared" si="28"/>
        <v>84th percentile</v>
      </c>
      <c r="G103" s="703">
        <v>84</v>
      </c>
      <c r="H103" s="703" t="s">
        <v>53</v>
      </c>
      <c r="J103" s="286">
        <v>6</v>
      </c>
      <c r="K103" s="286" t="str">
        <f t="shared" si="25"/>
        <v>30-34|6</v>
      </c>
      <c r="L103" s="702">
        <v>1</v>
      </c>
      <c r="M103" s="286">
        <v>0.1</v>
      </c>
      <c r="N103" s="78" t="str">
        <f t="shared" si="19"/>
        <v>0.1st percentile</v>
      </c>
      <c r="Q103" s="286">
        <v>6</v>
      </c>
      <c r="R103" s="78" t="str">
        <f t="shared" si="26"/>
        <v>30-34|6</v>
      </c>
      <c r="S103" s="286">
        <v>4</v>
      </c>
      <c r="T103" s="286">
        <v>2</v>
      </c>
      <c r="U103" s="78" t="str">
        <f t="shared" si="20"/>
        <v>2nd percentile</v>
      </c>
      <c r="X103" s="286">
        <v>1</v>
      </c>
      <c r="Y103" s="78" t="str">
        <f t="shared" si="21"/>
        <v>18-19|1</v>
      </c>
      <c r="Z103" s="286">
        <v>3</v>
      </c>
      <c r="AA103" s="702">
        <v>1</v>
      </c>
      <c r="AB103" s="78" t="str">
        <f t="shared" si="22"/>
        <v>1st percentile</v>
      </c>
      <c r="AE103" s="286">
        <v>-5</v>
      </c>
      <c r="AF103" s="286" t="str">
        <f t="shared" si="27"/>
        <v>35-44|-5</v>
      </c>
      <c r="AG103" s="286">
        <v>3</v>
      </c>
      <c r="AH103" s="286">
        <v>1</v>
      </c>
      <c r="AI103" s="78" t="str">
        <f t="shared" si="23"/>
        <v>1st percentile</v>
      </c>
    </row>
    <row r="104" spans="1:35" ht="15.75">
      <c r="A104" s="286">
        <v>7</v>
      </c>
      <c r="B104" s="78" t="str">
        <f t="shared" si="29"/>
        <v>35-44|7</v>
      </c>
      <c r="C104" s="286">
        <v>12</v>
      </c>
      <c r="D104" s="286">
        <v>75</v>
      </c>
      <c r="E104" s="78" t="str">
        <f t="shared" si="28"/>
        <v>75th percentile</v>
      </c>
      <c r="G104" s="703">
        <v>85</v>
      </c>
      <c r="H104" s="703" t="s">
        <v>1940</v>
      </c>
      <c r="J104" s="286">
        <v>7</v>
      </c>
      <c r="K104" s="286" t="str">
        <f t="shared" si="25"/>
        <v>30-34|7</v>
      </c>
      <c r="L104" s="702">
        <v>1</v>
      </c>
      <c r="M104" s="286">
        <v>0.1</v>
      </c>
      <c r="N104" s="78" t="str">
        <f t="shared" si="19"/>
        <v>0.1st percentile</v>
      </c>
      <c r="Q104" s="286">
        <v>7</v>
      </c>
      <c r="R104" s="78" t="str">
        <f t="shared" si="26"/>
        <v>30-34|7</v>
      </c>
      <c r="S104" s="286">
        <v>2</v>
      </c>
      <c r="T104" s="286">
        <v>0.4</v>
      </c>
      <c r="U104" s="78" t="str">
        <f t="shared" si="20"/>
        <v>0.4th percentile</v>
      </c>
      <c r="X104" s="286">
        <v>0</v>
      </c>
      <c r="Y104" s="78" t="str">
        <f t="shared" si="21"/>
        <v>18-19|0</v>
      </c>
      <c r="Z104" s="286">
        <v>3</v>
      </c>
      <c r="AA104" s="702">
        <v>1</v>
      </c>
      <c r="AB104" s="78" t="str">
        <f t="shared" si="22"/>
        <v>1st percentile</v>
      </c>
      <c r="AE104" s="286">
        <v>-6</v>
      </c>
      <c r="AF104" s="286" t="str">
        <f t="shared" si="27"/>
        <v>35-44|-6</v>
      </c>
      <c r="AG104" s="286">
        <v>2</v>
      </c>
      <c r="AH104" s="286">
        <v>0.4</v>
      </c>
      <c r="AI104" s="78" t="str">
        <f t="shared" si="23"/>
        <v>0.4th percentile</v>
      </c>
    </row>
    <row r="105" spans="1:35" ht="15.75">
      <c r="A105" s="286">
        <v>6</v>
      </c>
      <c r="B105" s="78" t="str">
        <f t="shared" si="29"/>
        <v>35-44|6</v>
      </c>
      <c r="C105" s="286">
        <v>11</v>
      </c>
      <c r="D105" s="286">
        <v>63</v>
      </c>
      <c r="E105" s="78" t="str">
        <f t="shared" si="28"/>
        <v>63rd percentile</v>
      </c>
      <c r="G105" s="703">
        <v>86</v>
      </c>
      <c r="H105" s="703" t="s">
        <v>134</v>
      </c>
      <c r="J105" s="286">
        <v>8</v>
      </c>
      <c r="K105" s="286" t="str">
        <f t="shared" si="25"/>
        <v>30-34|8</v>
      </c>
      <c r="L105" s="702">
        <v>1</v>
      </c>
      <c r="M105" s="286">
        <v>0.1</v>
      </c>
      <c r="N105" s="78" t="str">
        <f t="shared" si="19"/>
        <v>0.1st percentile</v>
      </c>
      <c r="Q105" s="286">
        <v>8</v>
      </c>
      <c r="R105" s="78" t="str">
        <f t="shared" si="26"/>
        <v>30-34|8</v>
      </c>
      <c r="S105" s="286">
        <v>1</v>
      </c>
      <c r="T105" s="286">
        <v>0.1</v>
      </c>
      <c r="U105" s="78" t="str">
        <f t="shared" si="20"/>
        <v>0.1st percentile</v>
      </c>
      <c r="AB105" s="78" t="str">
        <f t="shared" si="22"/>
        <v/>
      </c>
      <c r="AE105" s="286">
        <v>-7</v>
      </c>
      <c r="AF105" s="286" t="str">
        <f t="shared" si="27"/>
        <v>35-44|-7</v>
      </c>
      <c r="AG105" s="286">
        <v>2</v>
      </c>
      <c r="AH105" s="286">
        <v>0.4</v>
      </c>
      <c r="AI105" s="78" t="str">
        <f t="shared" si="23"/>
        <v>0.4th percentile</v>
      </c>
    </row>
    <row r="106" spans="1:35" ht="15.75">
      <c r="A106" s="286"/>
      <c r="B106" s="78" t="str">
        <f t="shared" si="29"/>
        <v>35-44|</v>
      </c>
      <c r="C106" s="286">
        <v>10</v>
      </c>
      <c r="D106" s="286">
        <v>50</v>
      </c>
      <c r="E106" s="78" t="str">
        <f t="shared" si="28"/>
        <v>50th percentile</v>
      </c>
      <c r="G106" s="703">
        <v>87</v>
      </c>
      <c r="H106" s="703" t="s">
        <v>135</v>
      </c>
      <c r="J106" s="286">
        <v>9</v>
      </c>
      <c r="K106" s="286" t="str">
        <f t="shared" si="25"/>
        <v>30-34|9</v>
      </c>
      <c r="L106" s="702">
        <v>1</v>
      </c>
      <c r="M106" s="286">
        <v>0.1</v>
      </c>
      <c r="N106" s="78" t="str">
        <f t="shared" si="19"/>
        <v>0.1st percentile</v>
      </c>
      <c r="Q106" s="286">
        <v>9</v>
      </c>
      <c r="R106" s="78" t="str">
        <f t="shared" si="26"/>
        <v>30-34|9</v>
      </c>
      <c r="S106" s="286">
        <v>1</v>
      </c>
      <c r="T106" s="286">
        <v>0.1</v>
      </c>
      <c r="U106" s="78" t="str">
        <f t="shared" si="20"/>
        <v>0.1st percentile</v>
      </c>
      <c r="X106" s="39" t="s">
        <v>63</v>
      </c>
      <c r="AB106" s="78" t="str">
        <f t="shared" si="22"/>
        <v/>
      </c>
      <c r="AE106" s="286">
        <v>-8</v>
      </c>
      <c r="AF106" s="286" t="str">
        <f t="shared" si="27"/>
        <v>35-44|-8</v>
      </c>
      <c r="AG106" s="286">
        <v>2</v>
      </c>
      <c r="AH106" s="286">
        <v>0.4</v>
      </c>
      <c r="AI106" s="78" t="str">
        <f t="shared" si="23"/>
        <v>0.4th percentile</v>
      </c>
    </row>
    <row r="107" spans="1:35" ht="15.75">
      <c r="A107" s="286">
        <v>5</v>
      </c>
      <c r="B107" s="78" t="str">
        <f t="shared" si="29"/>
        <v>35-44|5</v>
      </c>
      <c r="C107" s="286">
        <v>9</v>
      </c>
      <c r="D107" s="286">
        <v>37</v>
      </c>
      <c r="E107" s="78" t="str">
        <f t="shared" si="28"/>
        <v>37th percentile</v>
      </c>
      <c r="G107" s="703">
        <v>88</v>
      </c>
      <c r="H107" s="703" t="s">
        <v>136</v>
      </c>
      <c r="J107" s="286">
        <v>10</v>
      </c>
      <c r="K107" s="286" t="str">
        <f t="shared" si="25"/>
        <v>30-34|10</v>
      </c>
      <c r="L107" s="702">
        <v>1</v>
      </c>
      <c r="M107" s="286">
        <v>0.1</v>
      </c>
      <c r="N107" s="78" t="str">
        <f t="shared" si="19"/>
        <v>0.1st percentile</v>
      </c>
      <c r="Q107" s="286">
        <v>10</v>
      </c>
      <c r="R107" s="78" t="str">
        <f t="shared" si="26"/>
        <v>30-34|10</v>
      </c>
      <c r="S107" s="286">
        <v>1</v>
      </c>
      <c r="T107" s="286">
        <v>0.1</v>
      </c>
      <c r="U107" s="78" t="str">
        <f t="shared" si="20"/>
        <v>0.1st percentile</v>
      </c>
      <c r="X107" s="286">
        <v>100</v>
      </c>
      <c r="Y107" s="286" t="str">
        <f>X$106&amp;"|"&amp;X107</f>
        <v>20-24|100</v>
      </c>
      <c r="Z107" s="286">
        <v>15</v>
      </c>
      <c r="AA107" s="702">
        <v>95</v>
      </c>
      <c r="AB107" s="78" t="str">
        <f t="shared" si="22"/>
        <v>95th percentile</v>
      </c>
      <c r="AE107" s="286">
        <v>-9</v>
      </c>
      <c r="AF107" s="286" t="str">
        <f t="shared" si="27"/>
        <v>35-44|-9</v>
      </c>
      <c r="AG107" s="286">
        <v>1</v>
      </c>
      <c r="AH107" s="286">
        <v>0.1</v>
      </c>
      <c r="AI107" s="78" t="str">
        <f t="shared" si="23"/>
        <v>0.1st percentile</v>
      </c>
    </row>
    <row r="108" spans="1:35" ht="15.75">
      <c r="A108" s="286"/>
      <c r="B108" s="78" t="str">
        <f t="shared" si="29"/>
        <v>35-44|</v>
      </c>
      <c r="C108" s="286">
        <v>8</v>
      </c>
      <c r="D108" s="286">
        <v>25</v>
      </c>
      <c r="E108" s="78" t="str">
        <f t="shared" si="28"/>
        <v>25th percentile</v>
      </c>
      <c r="G108" s="703">
        <v>89</v>
      </c>
      <c r="H108" s="703" t="s">
        <v>1941</v>
      </c>
      <c r="J108" s="286">
        <v>11</v>
      </c>
      <c r="K108" s="286" t="str">
        <f t="shared" si="25"/>
        <v>30-34|11</v>
      </c>
      <c r="L108" s="702">
        <v>1</v>
      </c>
      <c r="M108" s="286">
        <v>0.1</v>
      </c>
      <c r="N108" s="78" t="str">
        <f t="shared" si="19"/>
        <v>0.1st percentile</v>
      </c>
      <c r="Q108" s="286">
        <v>11</v>
      </c>
      <c r="R108" s="78" t="str">
        <f t="shared" si="26"/>
        <v>30-34|11</v>
      </c>
      <c r="S108" s="286">
        <v>1</v>
      </c>
      <c r="T108" s="286">
        <v>0.1</v>
      </c>
      <c r="U108" s="78" t="str">
        <f t="shared" si="20"/>
        <v>0.1st percentile</v>
      </c>
      <c r="X108" s="286">
        <v>99</v>
      </c>
      <c r="Y108" s="286" t="str">
        <f t="shared" ref="Y108:Y171" si="30">X$106&amp;"|"&amp;X108</f>
        <v>20-24|99</v>
      </c>
      <c r="Z108" s="286">
        <v>14</v>
      </c>
      <c r="AA108" s="286">
        <v>91</v>
      </c>
      <c r="AB108" s="78" t="str">
        <f t="shared" si="22"/>
        <v>91st percentile</v>
      </c>
      <c r="AE108" s="286">
        <v>-10</v>
      </c>
      <c r="AF108" s="286" t="str">
        <f t="shared" si="27"/>
        <v>35-44|-10</v>
      </c>
      <c r="AG108" s="286">
        <v>1</v>
      </c>
      <c r="AH108" s="286">
        <v>0.1</v>
      </c>
      <c r="AI108" s="78" t="str">
        <f t="shared" si="23"/>
        <v>0.1st percentile</v>
      </c>
    </row>
    <row r="109" spans="1:35" ht="15.75">
      <c r="A109" s="286">
        <v>4</v>
      </c>
      <c r="B109" s="78" t="str">
        <f t="shared" si="29"/>
        <v>35-44|4</v>
      </c>
      <c r="C109" s="286">
        <v>7</v>
      </c>
      <c r="D109" s="286">
        <v>16</v>
      </c>
      <c r="E109" s="78" t="str">
        <f t="shared" si="28"/>
        <v>16th percentile</v>
      </c>
      <c r="G109" s="703">
        <v>90</v>
      </c>
      <c r="H109" s="703" t="s">
        <v>137</v>
      </c>
      <c r="J109" s="286">
        <v>12</v>
      </c>
      <c r="K109" s="286" t="str">
        <f t="shared" si="25"/>
        <v>30-34|12</v>
      </c>
      <c r="L109" s="702">
        <v>1</v>
      </c>
      <c r="M109" s="286">
        <v>0.1</v>
      </c>
      <c r="N109" s="78" t="str">
        <f t="shared" si="19"/>
        <v>0.1st percentile</v>
      </c>
      <c r="Q109" s="286">
        <v>12</v>
      </c>
      <c r="R109" s="78" t="str">
        <f t="shared" si="26"/>
        <v>30-34|12</v>
      </c>
      <c r="S109" s="286">
        <v>1</v>
      </c>
      <c r="T109" s="286">
        <v>0.1</v>
      </c>
      <c r="U109" s="78" t="str">
        <f t="shared" si="20"/>
        <v>0.1st percentile</v>
      </c>
      <c r="X109" s="286">
        <v>98</v>
      </c>
      <c r="Y109" s="286" t="str">
        <f t="shared" si="30"/>
        <v>20-24|98</v>
      </c>
      <c r="Z109" s="286">
        <v>14</v>
      </c>
      <c r="AA109" s="286">
        <v>91</v>
      </c>
      <c r="AB109" s="78" t="str">
        <f t="shared" si="22"/>
        <v>91st percentile</v>
      </c>
      <c r="AE109" s="286">
        <v>-11</v>
      </c>
      <c r="AF109" s="286" t="str">
        <f t="shared" si="27"/>
        <v>35-44|-11</v>
      </c>
      <c r="AG109" s="286">
        <v>1</v>
      </c>
      <c r="AH109" s="286">
        <v>0.1</v>
      </c>
      <c r="AI109" s="78" t="str">
        <f t="shared" si="23"/>
        <v>0.1st percentile</v>
      </c>
    </row>
    <row r="110" spans="1:35" ht="15.75">
      <c r="A110" s="286"/>
      <c r="B110" s="78" t="str">
        <f t="shared" si="29"/>
        <v>35-44|</v>
      </c>
      <c r="C110" s="286">
        <v>6</v>
      </c>
      <c r="D110" s="286">
        <v>10</v>
      </c>
      <c r="E110" s="78" t="str">
        <f t="shared" si="28"/>
        <v>10th percentile</v>
      </c>
      <c r="G110" s="703">
        <v>91</v>
      </c>
      <c r="H110" s="703" t="s">
        <v>54</v>
      </c>
      <c r="N110" s="78" t="str">
        <f t="shared" si="19"/>
        <v/>
      </c>
      <c r="U110" s="78" t="str">
        <f t="shared" si="20"/>
        <v/>
      </c>
      <c r="X110" s="286">
        <v>97</v>
      </c>
      <c r="Y110" s="286" t="str">
        <f t="shared" si="30"/>
        <v>20-24|97</v>
      </c>
      <c r="Z110" s="286">
        <v>14</v>
      </c>
      <c r="AA110" s="286">
        <v>91</v>
      </c>
      <c r="AB110" s="78" t="str">
        <f t="shared" si="22"/>
        <v>91st percentile</v>
      </c>
      <c r="AE110" s="286">
        <v>-12</v>
      </c>
      <c r="AF110" s="286" t="str">
        <f t="shared" si="27"/>
        <v>35-44|-12</v>
      </c>
      <c r="AG110" s="286">
        <v>1</v>
      </c>
      <c r="AH110" s="286">
        <v>0.1</v>
      </c>
      <c r="AI110" s="78" t="str">
        <f t="shared" si="23"/>
        <v>0.1st percentile</v>
      </c>
    </row>
    <row r="111" spans="1:35" ht="15.75">
      <c r="A111" s="286">
        <v>3</v>
      </c>
      <c r="B111" s="78" t="str">
        <f t="shared" si="29"/>
        <v>35-44|3</v>
      </c>
      <c r="C111" s="286">
        <v>5</v>
      </c>
      <c r="D111" s="286">
        <v>5</v>
      </c>
      <c r="E111" s="78" t="str">
        <f t="shared" si="28"/>
        <v>5th percentile</v>
      </c>
      <c r="G111" s="703">
        <v>92</v>
      </c>
      <c r="H111" s="703" t="s">
        <v>138</v>
      </c>
      <c r="J111" s="39" t="s">
        <v>66</v>
      </c>
      <c r="N111" s="78" t="str">
        <f t="shared" si="19"/>
        <v/>
      </c>
      <c r="Q111" s="39" t="s">
        <v>66</v>
      </c>
      <c r="U111" s="78" t="str">
        <f t="shared" si="20"/>
        <v/>
      </c>
      <c r="X111" s="286">
        <v>96</v>
      </c>
      <c r="Y111" s="286" t="str">
        <f t="shared" si="30"/>
        <v>20-24|96</v>
      </c>
      <c r="Z111" s="286">
        <v>14</v>
      </c>
      <c r="AA111" s="286">
        <v>91</v>
      </c>
      <c r="AB111" s="78" t="str">
        <f t="shared" si="22"/>
        <v>91st percentile</v>
      </c>
      <c r="AI111" s="78" t="str">
        <f t="shared" si="23"/>
        <v/>
      </c>
    </row>
    <row r="112" spans="1:35" ht="15.75">
      <c r="A112" s="286"/>
      <c r="B112" s="78" t="str">
        <f t="shared" si="29"/>
        <v>35-44|</v>
      </c>
      <c r="C112" s="286">
        <v>4</v>
      </c>
      <c r="D112" s="286">
        <v>2</v>
      </c>
      <c r="E112" s="78" t="str">
        <f t="shared" si="28"/>
        <v>2nd percentile</v>
      </c>
      <c r="G112" s="703">
        <v>93</v>
      </c>
      <c r="H112" s="703" t="s">
        <v>139</v>
      </c>
      <c r="J112" s="286">
        <v>-12</v>
      </c>
      <c r="K112" s="286" t="str">
        <f>J$111&amp;"|"&amp;J112</f>
        <v>35-44|-12</v>
      </c>
      <c r="L112" s="702">
        <v>19</v>
      </c>
      <c r="M112" s="286">
        <v>99.9</v>
      </c>
      <c r="N112" s="78" t="str">
        <f t="shared" si="19"/>
        <v>99.9th percentile</v>
      </c>
      <c r="Q112" s="286">
        <v>-12</v>
      </c>
      <c r="R112" s="286" t="str">
        <f>Q$111&amp;"|"&amp;Q112</f>
        <v>35-44|-12</v>
      </c>
      <c r="S112" s="286">
        <v>19</v>
      </c>
      <c r="T112" s="286">
        <v>99.9</v>
      </c>
      <c r="U112" s="78" t="str">
        <f t="shared" si="20"/>
        <v>99.9th percentile</v>
      </c>
      <c r="X112" s="286">
        <v>95</v>
      </c>
      <c r="Y112" s="286" t="str">
        <f t="shared" si="30"/>
        <v>20-24|95</v>
      </c>
      <c r="Z112" s="286">
        <v>13</v>
      </c>
      <c r="AA112" s="286">
        <v>84</v>
      </c>
      <c r="AB112" s="78" t="str">
        <f t="shared" si="22"/>
        <v>84th percentile</v>
      </c>
      <c r="AE112" s="39" t="s">
        <v>67</v>
      </c>
      <c r="AI112" s="78" t="str">
        <f t="shared" si="23"/>
        <v/>
      </c>
    </row>
    <row r="113" spans="1:35" ht="15.75">
      <c r="A113" s="286">
        <v>2</v>
      </c>
      <c r="B113" s="78" t="str">
        <f t="shared" si="29"/>
        <v>35-44|2</v>
      </c>
      <c r="C113" s="286">
        <v>3</v>
      </c>
      <c r="D113" s="286">
        <v>1</v>
      </c>
      <c r="E113" s="78" t="str">
        <f t="shared" si="28"/>
        <v>1st percentile</v>
      </c>
      <c r="G113" s="703">
        <v>94</v>
      </c>
      <c r="H113" s="703" t="s">
        <v>140</v>
      </c>
      <c r="J113" s="286">
        <v>-11</v>
      </c>
      <c r="K113" s="286" t="str">
        <f t="shared" ref="K113:K136" si="31">J$111&amp;"|"&amp;J113</f>
        <v>35-44|-11</v>
      </c>
      <c r="L113" s="702">
        <v>19</v>
      </c>
      <c r="M113" s="286">
        <v>99.9</v>
      </c>
      <c r="N113" s="78" t="str">
        <f t="shared" si="19"/>
        <v>99.9th percentile</v>
      </c>
      <c r="Q113" s="286">
        <v>-11</v>
      </c>
      <c r="R113" s="286" t="str">
        <f t="shared" ref="R113:R136" si="32">Q$111&amp;"|"&amp;Q113</f>
        <v>35-44|-11</v>
      </c>
      <c r="S113" s="286">
        <v>19</v>
      </c>
      <c r="T113" s="286">
        <v>99.9</v>
      </c>
      <c r="U113" s="78" t="str">
        <f t="shared" si="20"/>
        <v>99.9th percentile</v>
      </c>
      <c r="X113" s="286">
        <v>94</v>
      </c>
      <c r="Y113" s="286" t="str">
        <f t="shared" si="30"/>
        <v>20-24|94</v>
      </c>
      <c r="Z113" s="286">
        <v>13</v>
      </c>
      <c r="AA113" s="286">
        <v>84</v>
      </c>
      <c r="AB113" s="78" t="str">
        <f t="shared" si="22"/>
        <v>84th percentile</v>
      </c>
      <c r="AE113" s="286">
        <v>12</v>
      </c>
      <c r="AF113" t="str">
        <f>AE$112&amp;"|"&amp;AE113</f>
        <v>45-54|12</v>
      </c>
      <c r="AG113" s="286">
        <v>19</v>
      </c>
      <c r="AH113" s="286">
        <v>99.9</v>
      </c>
      <c r="AI113" s="78" t="str">
        <f t="shared" si="23"/>
        <v>99.9th percentile</v>
      </c>
    </row>
    <row r="114" spans="1:35" ht="15.75">
      <c r="A114" s="286">
        <v>1</v>
      </c>
      <c r="B114" s="78" t="str">
        <f t="shared" si="29"/>
        <v>35-44|1</v>
      </c>
      <c r="C114" s="286">
        <v>2</v>
      </c>
      <c r="D114" s="286">
        <v>0.4</v>
      </c>
      <c r="E114" s="78" t="str">
        <f t="shared" si="28"/>
        <v>0.4th percentile</v>
      </c>
      <c r="G114" s="703">
        <v>95</v>
      </c>
      <c r="H114" s="703" t="s">
        <v>55</v>
      </c>
      <c r="J114" s="286">
        <v>-10</v>
      </c>
      <c r="K114" s="286" t="str">
        <f t="shared" si="31"/>
        <v>35-44|-10</v>
      </c>
      <c r="L114" s="702">
        <v>19</v>
      </c>
      <c r="M114" s="286">
        <v>99.9</v>
      </c>
      <c r="N114" s="78" t="str">
        <f t="shared" si="19"/>
        <v>99.9th percentile</v>
      </c>
      <c r="Q114" s="286">
        <v>-10</v>
      </c>
      <c r="R114" s="286" t="str">
        <f t="shared" si="32"/>
        <v>35-44|-10</v>
      </c>
      <c r="S114" s="286">
        <v>19</v>
      </c>
      <c r="T114" s="286">
        <v>99.9</v>
      </c>
      <c r="U114" s="78" t="str">
        <f t="shared" si="20"/>
        <v>99.9th percentile</v>
      </c>
      <c r="X114" s="286">
        <v>93</v>
      </c>
      <c r="Y114" s="286" t="str">
        <f t="shared" si="30"/>
        <v>20-24|93</v>
      </c>
      <c r="Z114" s="286">
        <v>13</v>
      </c>
      <c r="AA114" s="286">
        <v>84</v>
      </c>
      <c r="AB114" s="78" t="str">
        <f t="shared" si="22"/>
        <v>84th percentile</v>
      </c>
      <c r="AE114" s="286">
        <v>11</v>
      </c>
      <c r="AF114" s="78" t="str">
        <f t="shared" ref="AF114:AF137" si="33">AE$112&amp;"|"&amp;AE114</f>
        <v>45-54|11</v>
      </c>
      <c r="AG114" s="286">
        <v>19</v>
      </c>
      <c r="AH114" s="286">
        <v>99.9</v>
      </c>
      <c r="AI114" s="78" t="str">
        <f t="shared" si="23"/>
        <v>99.9th percentile</v>
      </c>
    </row>
    <row r="115" spans="1:35" ht="15.75">
      <c r="A115" s="286">
        <v>0</v>
      </c>
      <c r="B115" s="78" t="str">
        <f t="shared" si="29"/>
        <v>35-44|0</v>
      </c>
      <c r="C115" s="286">
        <v>1</v>
      </c>
      <c r="D115" s="286">
        <v>0.1</v>
      </c>
      <c r="E115" s="78" t="str">
        <f t="shared" si="28"/>
        <v>0.1st percentile</v>
      </c>
      <c r="G115" s="703">
        <v>96</v>
      </c>
      <c r="H115" s="703" t="s">
        <v>141</v>
      </c>
      <c r="J115" s="286">
        <v>-9</v>
      </c>
      <c r="K115" s="286" t="str">
        <f t="shared" si="31"/>
        <v>35-44|-9</v>
      </c>
      <c r="L115" s="702">
        <v>19</v>
      </c>
      <c r="M115" s="286">
        <v>99.9</v>
      </c>
      <c r="N115" s="78" t="str">
        <f t="shared" si="19"/>
        <v>99.9th percentile</v>
      </c>
      <c r="Q115" s="286">
        <v>-9</v>
      </c>
      <c r="R115" s="286" t="str">
        <f t="shared" si="32"/>
        <v>35-44|-9</v>
      </c>
      <c r="S115" s="286">
        <v>19</v>
      </c>
      <c r="T115" s="286">
        <v>99.9</v>
      </c>
      <c r="U115" s="78" t="str">
        <f t="shared" si="20"/>
        <v>99.9th percentile</v>
      </c>
      <c r="X115" s="286">
        <v>92</v>
      </c>
      <c r="Y115" s="286" t="str">
        <f t="shared" si="30"/>
        <v>20-24|92</v>
      </c>
      <c r="Z115" s="286">
        <v>12</v>
      </c>
      <c r="AA115" s="286">
        <v>75</v>
      </c>
      <c r="AB115" s="78" t="str">
        <f t="shared" si="22"/>
        <v>75th percentile</v>
      </c>
      <c r="AE115" s="286">
        <v>10</v>
      </c>
      <c r="AF115" s="78" t="str">
        <f t="shared" si="33"/>
        <v>45-54|10</v>
      </c>
      <c r="AG115" s="286">
        <v>18</v>
      </c>
      <c r="AH115" s="286">
        <v>99.6</v>
      </c>
      <c r="AI115" s="78" t="str">
        <f t="shared" si="23"/>
        <v>99.6th percentile</v>
      </c>
    </row>
    <row r="116" spans="1:35" ht="15.75">
      <c r="E116" s="78" t="str">
        <f t="shared" si="28"/>
        <v/>
      </c>
      <c r="G116" s="703">
        <v>97</v>
      </c>
      <c r="H116" s="703" t="s">
        <v>142</v>
      </c>
      <c r="J116" s="286">
        <v>-8</v>
      </c>
      <c r="K116" s="286" t="str">
        <f t="shared" si="31"/>
        <v>35-44|-8</v>
      </c>
      <c r="L116" s="702">
        <v>19</v>
      </c>
      <c r="M116" s="286">
        <v>99.9</v>
      </c>
      <c r="N116" s="78" t="str">
        <f t="shared" si="19"/>
        <v>99.9th percentile</v>
      </c>
      <c r="Q116" s="286">
        <v>-8</v>
      </c>
      <c r="R116" s="286" t="str">
        <f t="shared" si="32"/>
        <v>35-44|-8</v>
      </c>
      <c r="S116" s="286">
        <v>19</v>
      </c>
      <c r="T116" s="286">
        <v>99.9</v>
      </c>
      <c r="U116" s="78" t="str">
        <f t="shared" si="20"/>
        <v>99.9th percentile</v>
      </c>
      <c r="X116" s="286">
        <v>91</v>
      </c>
      <c r="Y116" s="286" t="str">
        <f t="shared" si="30"/>
        <v>20-24|91</v>
      </c>
      <c r="Z116" s="286">
        <v>12</v>
      </c>
      <c r="AA116" s="286">
        <v>75</v>
      </c>
      <c r="AB116" s="78" t="str">
        <f t="shared" si="22"/>
        <v>75th percentile</v>
      </c>
      <c r="AE116" s="286">
        <v>9</v>
      </c>
      <c r="AF116" s="78" t="str">
        <f t="shared" si="33"/>
        <v>45-54|9</v>
      </c>
      <c r="AG116" s="286">
        <v>17</v>
      </c>
      <c r="AH116" s="286">
        <v>99</v>
      </c>
      <c r="AI116" s="78" t="str">
        <f t="shared" si="23"/>
        <v>99th percentile</v>
      </c>
    </row>
    <row r="117" spans="1:35" ht="15.75">
      <c r="A117" s="39" t="s">
        <v>67</v>
      </c>
      <c r="E117" s="78" t="str">
        <f t="shared" si="28"/>
        <v/>
      </c>
      <c r="G117" s="703">
        <v>98</v>
      </c>
      <c r="H117" s="703" t="s">
        <v>56</v>
      </c>
      <c r="J117" s="286">
        <v>-7</v>
      </c>
      <c r="K117" s="286" t="str">
        <f t="shared" si="31"/>
        <v>35-44|-7</v>
      </c>
      <c r="L117" s="702">
        <v>17</v>
      </c>
      <c r="M117" s="286">
        <v>99</v>
      </c>
      <c r="N117" s="78" t="str">
        <f t="shared" si="19"/>
        <v>99th percentile</v>
      </c>
      <c r="Q117" s="286">
        <v>-7</v>
      </c>
      <c r="R117" s="286" t="str">
        <f t="shared" si="32"/>
        <v>35-44|-7</v>
      </c>
      <c r="S117" s="286">
        <v>19</v>
      </c>
      <c r="T117" s="286">
        <v>99.9</v>
      </c>
      <c r="U117" s="78" t="str">
        <f t="shared" si="20"/>
        <v>99.9th percentile</v>
      </c>
      <c r="X117" s="286">
        <v>90</v>
      </c>
      <c r="Y117" s="286" t="str">
        <f t="shared" si="30"/>
        <v>20-24|90</v>
      </c>
      <c r="Z117" s="286">
        <v>12</v>
      </c>
      <c r="AA117" s="286">
        <v>75</v>
      </c>
      <c r="AB117" s="78" t="str">
        <f t="shared" si="22"/>
        <v>75th percentile</v>
      </c>
      <c r="AE117" s="286">
        <v>8</v>
      </c>
      <c r="AF117" s="78" t="str">
        <f t="shared" si="33"/>
        <v>45-54|8</v>
      </c>
      <c r="AG117" s="286">
        <v>16</v>
      </c>
      <c r="AH117" s="286">
        <v>98</v>
      </c>
      <c r="AI117" s="78" t="str">
        <f t="shared" si="23"/>
        <v>98th percentile</v>
      </c>
    </row>
    <row r="118" spans="1:35" ht="15.75">
      <c r="A118" s="286">
        <v>12</v>
      </c>
      <c r="B118" s="286" t="str">
        <f>A$117&amp;"|"&amp;A118</f>
        <v>45-54|12</v>
      </c>
      <c r="C118" s="286">
        <v>19</v>
      </c>
      <c r="D118" s="286">
        <v>99.9</v>
      </c>
      <c r="E118" s="78" t="str">
        <f t="shared" si="28"/>
        <v>99.9th percentile</v>
      </c>
      <c r="G118" s="703">
        <v>99</v>
      </c>
      <c r="H118" s="703" t="s">
        <v>57</v>
      </c>
      <c r="J118" s="286">
        <v>-6</v>
      </c>
      <c r="K118" s="286" t="str">
        <f t="shared" si="31"/>
        <v>35-44|-6</v>
      </c>
      <c r="L118" s="702">
        <v>17</v>
      </c>
      <c r="M118" s="286">
        <v>99</v>
      </c>
      <c r="N118" s="78" t="str">
        <f t="shared" si="19"/>
        <v>99th percentile</v>
      </c>
      <c r="Q118" s="286">
        <v>-6</v>
      </c>
      <c r="R118" s="286" t="str">
        <f t="shared" si="32"/>
        <v>35-44|-6</v>
      </c>
      <c r="S118" s="286">
        <v>19</v>
      </c>
      <c r="T118" s="286">
        <v>99.9</v>
      </c>
      <c r="U118" s="78" t="str">
        <f t="shared" si="20"/>
        <v>99.9th percentile</v>
      </c>
      <c r="X118" s="286">
        <v>89</v>
      </c>
      <c r="Y118" s="286" t="str">
        <f t="shared" si="30"/>
        <v>20-24|89</v>
      </c>
      <c r="Z118" s="286">
        <v>12</v>
      </c>
      <c r="AA118" s="286">
        <v>75</v>
      </c>
      <c r="AB118" s="78" t="str">
        <f t="shared" si="22"/>
        <v>75th percentile</v>
      </c>
      <c r="AE118" s="286">
        <v>7</v>
      </c>
      <c r="AF118" s="78" t="str">
        <f t="shared" si="33"/>
        <v>45-54|7</v>
      </c>
      <c r="AG118" s="286">
        <v>14</v>
      </c>
      <c r="AH118" s="286">
        <v>91</v>
      </c>
      <c r="AI118" s="78" t="str">
        <f t="shared" si="23"/>
        <v>91st percentile</v>
      </c>
    </row>
    <row r="119" spans="1:35" ht="15.75">
      <c r="A119" s="286">
        <v>11</v>
      </c>
      <c r="B119" s="286" t="str">
        <f t="shared" ref="B119:B138" si="34">A$117&amp;"|"&amp;A119</f>
        <v>45-54|11</v>
      </c>
      <c r="C119" s="286">
        <v>19</v>
      </c>
      <c r="D119" s="286">
        <v>99.9</v>
      </c>
      <c r="E119" s="78" t="str">
        <f t="shared" si="28"/>
        <v>99.9th percentile</v>
      </c>
      <c r="G119" s="703">
        <v>100</v>
      </c>
      <c r="H119" s="703" t="s">
        <v>1944</v>
      </c>
      <c r="J119" s="286">
        <v>-5</v>
      </c>
      <c r="K119" s="286" t="str">
        <f t="shared" si="31"/>
        <v>35-44|-5</v>
      </c>
      <c r="L119" s="702">
        <v>16</v>
      </c>
      <c r="M119" s="286">
        <v>98</v>
      </c>
      <c r="N119" s="78" t="str">
        <f t="shared" si="19"/>
        <v>98th percentile</v>
      </c>
      <c r="Q119" s="286">
        <v>-5</v>
      </c>
      <c r="R119" s="286" t="str">
        <f t="shared" si="32"/>
        <v>35-44|-5</v>
      </c>
      <c r="S119" s="286">
        <v>19</v>
      </c>
      <c r="T119" s="286">
        <v>99.9</v>
      </c>
      <c r="U119" s="78" t="str">
        <f t="shared" si="20"/>
        <v>99.9th percentile</v>
      </c>
      <c r="X119" s="286">
        <v>88</v>
      </c>
      <c r="Y119" s="286" t="str">
        <f t="shared" si="30"/>
        <v>20-24|88</v>
      </c>
      <c r="Z119" s="286">
        <v>12</v>
      </c>
      <c r="AA119" s="286">
        <v>75</v>
      </c>
      <c r="AB119" s="78" t="str">
        <f t="shared" si="22"/>
        <v>75th percentile</v>
      </c>
      <c r="AE119" s="286">
        <v>6</v>
      </c>
      <c r="AF119" s="78" t="str">
        <f t="shared" si="33"/>
        <v>45-54|6</v>
      </c>
      <c r="AG119" s="286">
        <v>13</v>
      </c>
      <c r="AH119" s="286">
        <v>84</v>
      </c>
      <c r="AI119" s="78" t="str">
        <f t="shared" si="23"/>
        <v>84th percentile</v>
      </c>
    </row>
    <row r="120" spans="1:35">
      <c r="A120" s="286">
        <v>10</v>
      </c>
      <c r="B120" s="286" t="str">
        <f t="shared" si="34"/>
        <v>45-54|10</v>
      </c>
      <c r="C120" s="286">
        <v>18</v>
      </c>
      <c r="D120" s="286">
        <v>99.6</v>
      </c>
      <c r="E120" s="78" t="str">
        <f t="shared" si="28"/>
        <v>99.6th percentile</v>
      </c>
      <c r="G120" s="704">
        <v>99.6</v>
      </c>
      <c r="H120" s="704" t="s">
        <v>58</v>
      </c>
      <c r="J120" s="286">
        <v>-4</v>
      </c>
      <c r="K120" s="286" t="str">
        <f t="shared" si="31"/>
        <v>35-44|-4</v>
      </c>
      <c r="L120" s="702">
        <v>15</v>
      </c>
      <c r="M120" s="286">
        <v>95</v>
      </c>
      <c r="N120" s="78" t="str">
        <f t="shared" si="19"/>
        <v>95th percentile</v>
      </c>
      <c r="Q120" s="286">
        <v>-4</v>
      </c>
      <c r="R120" s="286" t="str">
        <f t="shared" si="32"/>
        <v>35-44|-4</v>
      </c>
      <c r="S120" s="286">
        <v>19</v>
      </c>
      <c r="T120" s="286">
        <v>99.9</v>
      </c>
      <c r="U120" s="78" t="str">
        <f t="shared" si="20"/>
        <v>99.9th percentile</v>
      </c>
      <c r="X120" s="286">
        <v>87</v>
      </c>
      <c r="Y120" s="286" t="str">
        <f t="shared" si="30"/>
        <v>20-24|87</v>
      </c>
      <c r="Z120" s="286">
        <v>12</v>
      </c>
      <c r="AA120" s="286">
        <v>75</v>
      </c>
      <c r="AB120" s="78" t="str">
        <f t="shared" si="22"/>
        <v>75th percentile</v>
      </c>
      <c r="AE120" s="286">
        <v>5</v>
      </c>
      <c r="AF120" s="78" t="str">
        <f t="shared" si="33"/>
        <v>45-54|5</v>
      </c>
      <c r="AG120" s="286">
        <v>10</v>
      </c>
      <c r="AH120" s="286">
        <v>50</v>
      </c>
      <c r="AI120" s="78" t="str">
        <f t="shared" si="23"/>
        <v>50th percentile</v>
      </c>
    </row>
    <row r="121" spans="1:35">
      <c r="A121" s="286">
        <v>9</v>
      </c>
      <c r="B121" s="286" t="str">
        <f t="shared" si="34"/>
        <v>45-54|9</v>
      </c>
      <c r="C121" s="286">
        <v>17</v>
      </c>
      <c r="D121" s="286">
        <v>99</v>
      </c>
      <c r="E121" s="78" t="str">
        <f t="shared" si="28"/>
        <v>99th percentile</v>
      </c>
      <c r="G121" s="704">
        <v>99.9</v>
      </c>
      <c r="H121" s="704" t="s">
        <v>59</v>
      </c>
      <c r="J121" s="286">
        <v>-3</v>
      </c>
      <c r="K121" s="286" t="str">
        <f t="shared" si="31"/>
        <v>35-44|-3</v>
      </c>
      <c r="L121" s="702">
        <v>14</v>
      </c>
      <c r="M121" s="286">
        <v>91</v>
      </c>
      <c r="N121" s="78" t="str">
        <f t="shared" si="19"/>
        <v>91st percentile</v>
      </c>
      <c r="Q121" s="286">
        <v>-3</v>
      </c>
      <c r="R121" s="286" t="str">
        <f t="shared" si="32"/>
        <v>35-44|-3</v>
      </c>
      <c r="S121" s="286">
        <v>18</v>
      </c>
      <c r="T121" s="286">
        <v>99.6</v>
      </c>
      <c r="U121" s="78" t="str">
        <f t="shared" si="20"/>
        <v>99.6th percentile</v>
      </c>
      <c r="X121" s="286">
        <v>86</v>
      </c>
      <c r="Y121" s="286" t="str">
        <f t="shared" si="30"/>
        <v>20-24|86</v>
      </c>
      <c r="Z121" s="286">
        <v>12</v>
      </c>
      <c r="AA121" s="286">
        <v>75</v>
      </c>
      <c r="AB121" s="78" t="str">
        <f t="shared" si="22"/>
        <v>75th percentile</v>
      </c>
      <c r="AE121" s="286">
        <v>4</v>
      </c>
      <c r="AF121" s="78" t="str">
        <f t="shared" si="33"/>
        <v>45-54|4</v>
      </c>
      <c r="AG121" s="286">
        <v>8</v>
      </c>
      <c r="AH121" s="286">
        <v>25</v>
      </c>
      <c r="AI121" s="78" t="str">
        <f t="shared" si="23"/>
        <v>25th percentile</v>
      </c>
    </row>
    <row r="122" spans="1:35">
      <c r="A122" s="286">
        <v>8</v>
      </c>
      <c r="B122" s="286" t="str">
        <f t="shared" si="34"/>
        <v>45-54|8</v>
      </c>
      <c r="C122" s="286">
        <v>16</v>
      </c>
      <c r="D122" s="286">
        <v>99</v>
      </c>
      <c r="E122" s="78" t="str">
        <f t="shared" si="28"/>
        <v>99th percentile</v>
      </c>
      <c r="G122" s="704"/>
      <c r="H122" s="704"/>
      <c r="J122" s="286">
        <v>-2</v>
      </c>
      <c r="K122" s="286" t="str">
        <f t="shared" si="31"/>
        <v>35-44|-2</v>
      </c>
      <c r="L122" s="702">
        <v>13</v>
      </c>
      <c r="M122" s="286">
        <v>84</v>
      </c>
      <c r="N122" s="78" t="str">
        <f t="shared" si="19"/>
        <v>84th percentile</v>
      </c>
      <c r="Q122" s="286">
        <v>-2</v>
      </c>
      <c r="R122" s="286" t="str">
        <f t="shared" si="32"/>
        <v>35-44|-2</v>
      </c>
      <c r="S122" s="286">
        <v>17</v>
      </c>
      <c r="T122" s="286">
        <v>99</v>
      </c>
      <c r="U122" s="78" t="str">
        <f t="shared" si="20"/>
        <v>99th percentile</v>
      </c>
      <c r="X122" s="286">
        <v>85</v>
      </c>
      <c r="Y122" s="286" t="str">
        <f t="shared" si="30"/>
        <v>20-24|85</v>
      </c>
      <c r="Z122" s="286">
        <v>12</v>
      </c>
      <c r="AA122" s="286">
        <v>75</v>
      </c>
      <c r="AB122" s="78" t="str">
        <f t="shared" si="22"/>
        <v>75th percentile</v>
      </c>
      <c r="AE122" s="286">
        <v>3</v>
      </c>
      <c r="AF122" s="78" t="str">
        <f t="shared" si="33"/>
        <v>45-54|3</v>
      </c>
      <c r="AG122" s="286">
        <v>7</v>
      </c>
      <c r="AH122" s="286">
        <v>16</v>
      </c>
      <c r="AI122" s="78" t="str">
        <f t="shared" si="23"/>
        <v>16th percentile</v>
      </c>
    </row>
    <row r="123" spans="1:35">
      <c r="A123" s="286"/>
      <c r="B123" s="286" t="str">
        <f t="shared" si="34"/>
        <v>45-54|</v>
      </c>
      <c r="C123" s="286">
        <v>15</v>
      </c>
      <c r="D123" s="286">
        <v>98</v>
      </c>
      <c r="E123" s="78" t="str">
        <f t="shared" si="28"/>
        <v>98th percentile</v>
      </c>
      <c r="G123" s="704"/>
      <c r="H123" s="704"/>
      <c r="J123" s="286">
        <v>-1</v>
      </c>
      <c r="K123" s="286" t="str">
        <f t="shared" si="31"/>
        <v>35-44|-1</v>
      </c>
      <c r="L123" s="702">
        <v>12</v>
      </c>
      <c r="M123" s="286">
        <v>75</v>
      </c>
      <c r="N123" s="78" t="str">
        <f t="shared" si="19"/>
        <v>75th percentile</v>
      </c>
      <c r="Q123" s="286">
        <v>-1</v>
      </c>
      <c r="R123" s="286" t="str">
        <f t="shared" si="32"/>
        <v>35-44|-1</v>
      </c>
      <c r="S123" s="286">
        <v>16</v>
      </c>
      <c r="T123" s="286">
        <v>91</v>
      </c>
      <c r="U123" s="78" t="str">
        <f t="shared" si="20"/>
        <v>91st percentile</v>
      </c>
      <c r="X123" s="286">
        <v>84</v>
      </c>
      <c r="Y123" s="286" t="str">
        <f t="shared" si="30"/>
        <v>20-24|84</v>
      </c>
      <c r="Z123" s="286">
        <v>11</v>
      </c>
      <c r="AA123" s="286">
        <v>63</v>
      </c>
      <c r="AB123" s="78" t="str">
        <f t="shared" si="22"/>
        <v>63rd percentile</v>
      </c>
      <c r="AE123" s="286">
        <v>2</v>
      </c>
      <c r="AF123" s="78" t="str">
        <f t="shared" si="33"/>
        <v>45-54|2</v>
      </c>
      <c r="AG123" s="286">
        <v>7</v>
      </c>
      <c r="AH123" s="286">
        <v>16</v>
      </c>
      <c r="AI123" s="78" t="str">
        <f t="shared" si="23"/>
        <v>16th percentile</v>
      </c>
    </row>
    <row r="124" spans="1:35">
      <c r="A124" s="286">
        <v>7</v>
      </c>
      <c r="B124" s="286" t="str">
        <f t="shared" si="34"/>
        <v>45-54|7</v>
      </c>
      <c r="C124" s="286">
        <v>14</v>
      </c>
      <c r="D124" s="286">
        <v>95</v>
      </c>
      <c r="E124" s="78" t="str">
        <f t="shared" si="28"/>
        <v>95th percentile</v>
      </c>
      <c r="G124" s="704"/>
      <c r="H124" s="704"/>
      <c r="J124" s="286">
        <v>0</v>
      </c>
      <c r="K124" s="286" t="str">
        <f t="shared" si="31"/>
        <v>35-44|0</v>
      </c>
      <c r="L124" s="702">
        <v>10</v>
      </c>
      <c r="M124" s="286">
        <v>50</v>
      </c>
      <c r="N124" s="78" t="str">
        <f t="shared" si="19"/>
        <v>50th percentile</v>
      </c>
      <c r="Q124" s="286">
        <v>0</v>
      </c>
      <c r="R124" s="286" t="str">
        <f t="shared" si="32"/>
        <v>35-44|0</v>
      </c>
      <c r="S124" s="286">
        <v>14</v>
      </c>
      <c r="T124" s="286">
        <v>91</v>
      </c>
      <c r="U124" s="78" t="str">
        <f t="shared" si="20"/>
        <v>91st percentile</v>
      </c>
      <c r="X124" s="286">
        <v>83</v>
      </c>
      <c r="Y124" s="286" t="str">
        <f t="shared" si="30"/>
        <v>20-24|83</v>
      </c>
      <c r="Z124" s="286">
        <v>11</v>
      </c>
      <c r="AA124" s="286">
        <v>63</v>
      </c>
      <c r="AB124" s="78" t="str">
        <f t="shared" si="22"/>
        <v>63rd percentile</v>
      </c>
      <c r="AE124" s="286">
        <v>1</v>
      </c>
      <c r="AF124" s="78" t="str">
        <f t="shared" si="33"/>
        <v>45-54|1</v>
      </c>
      <c r="AG124" s="286">
        <v>6</v>
      </c>
      <c r="AH124" s="286">
        <v>10</v>
      </c>
      <c r="AI124" s="78" t="str">
        <f t="shared" si="23"/>
        <v>10th percentile</v>
      </c>
    </row>
    <row r="125" spans="1:35">
      <c r="A125" s="286"/>
      <c r="B125" s="286" t="str">
        <f t="shared" si="34"/>
        <v>45-54|</v>
      </c>
      <c r="C125" s="286">
        <v>13</v>
      </c>
      <c r="D125" s="286">
        <v>91</v>
      </c>
      <c r="E125" s="78" t="str">
        <f t="shared" si="28"/>
        <v>91st percentile</v>
      </c>
      <c r="G125" s="704"/>
      <c r="H125" s="704"/>
      <c r="J125" s="286">
        <v>1</v>
      </c>
      <c r="K125" s="286" t="str">
        <f t="shared" si="31"/>
        <v>35-44|1</v>
      </c>
      <c r="L125" s="702">
        <v>8</v>
      </c>
      <c r="M125" s="286">
        <v>25</v>
      </c>
      <c r="N125" s="78" t="str">
        <f t="shared" si="19"/>
        <v>25th percentile</v>
      </c>
      <c r="Q125" s="286">
        <v>1</v>
      </c>
      <c r="R125" s="286" t="str">
        <f t="shared" si="32"/>
        <v>35-44|1</v>
      </c>
      <c r="S125" s="286">
        <v>12</v>
      </c>
      <c r="T125" s="286">
        <v>75</v>
      </c>
      <c r="U125" s="78" t="str">
        <f t="shared" si="20"/>
        <v>75th percentile</v>
      </c>
      <c r="X125" s="286">
        <v>82</v>
      </c>
      <c r="Y125" s="286" t="str">
        <f t="shared" si="30"/>
        <v>20-24|82</v>
      </c>
      <c r="Z125" s="286">
        <v>11</v>
      </c>
      <c r="AA125" s="286">
        <v>63</v>
      </c>
      <c r="AB125" s="78" t="str">
        <f t="shared" si="22"/>
        <v>63rd percentile</v>
      </c>
      <c r="AE125" s="286">
        <v>0</v>
      </c>
      <c r="AF125" s="78" t="str">
        <f t="shared" si="33"/>
        <v>45-54|0</v>
      </c>
      <c r="AG125" s="286">
        <v>5</v>
      </c>
      <c r="AH125" s="286">
        <v>5</v>
      </c>
      <c r="AI125" s="78" t="str">
        <f t="shared" si="23"/>
        <v>5th percentile</v>
      </c>
    </row>
    <row r="126" spans="1:35">
      <c r="A126" s="286"/>
      <c r="B126" s="286" t="str">
        <f t="shared" si="34"/>
        <v>45-54|</v>
      </c>
      <c r="C126" s="286">
        <v>12</v>
      </c>
      <c r="D126" s="286">
        <v>84</v>
      </c>
      <c r="E126" s="78" t="str">
        <f t="shared" si="28"/>
        <v>84th percentile</v>
      </c>
      <c r="G126" s="704"/>
      <c r="H126" s="704"/>
      <c r="J126" s="286">
        <v>2</v>
      </c>
      <c r="K126" s="286" t="str">
        <f t="shared" si="31"/>
        <v>35-44|2</v>
      </c>
      <c r="L126" s="702">
        <v>5</v>
      </c>
      <c r="M126" s="286">
        <v>5</v>
      </c>
      <c r="N126" s="78" t="str">
        <f t="shared" si="19"/>
        <v>5th percentile</v>
      </c>
      <c r="Q126" s="286">
        <v>2</v>
      </c>
      <c r="R126" s="286" t="str">
        <f t="shared" si="32"/>
        <v>35-44|2</v>
      </c>
      <c r="S126" s="286">
        <v>10</v>
      </c>
      <c r="T126" s="286">
        <v>50</v>
      </c>
      <c r="U126" s="78" t="str">
        <f t="shared" si="20"/>
        <v>50th percentile</v>
      </c>
      <c r="X126" s="286">
        <v>81</v>
      </c>
      <c r="Y126" s="286" t="str">
        <f t="shared" si="30"/>
        <v>20-24|81</v>
      </c>
      <c r="Z126" s="286">
        <v>11</v>
      </c>
      <c r="AA126" s="286">
        <v>63</v>
      </c>
      <c r="AB126" s="78" t="str">
        <f t="shared" si="22"/>
        <v>63rd percentile</v>
      </c>
      <c r="AE126" s="286">
        <v>-1</v>
      </c>
      <c r="AF126" s="78" t="str">
        <f t="shared" si="33"/>
        <v>45-54|-1</v>
      </c>
      <c r="AG126" s="286">
        <v>5</v>
      </c>
      <c r="AH126" s="286">
        <v>5</v>
      </c>
      <c r="AI126" s="78" t="str">
        <f t="shared" si="23"/>
        <v>5th percentile</v>
      </c>
    </row>
    <row r="127" spans="1:35">
      <c r="A127" s="286">
        <v>6</v>
      </c>
      <c r="B127" s="286" t="str">
        <f t="shared" si="34"/>
        <v>45-54|6</v>
      </c>
      <c r="C127" s="286">
        <v>11</v>
      </c>
      <c r="D127" s="286">
        <v>75</v>
      </c>
      <c r="E127" s="78" t="str">
        <f t="shared" si="28"/>
        <v>75th percentile</v>
      </c>
      <c r="G127" s="704"/>
      <c r="H127" s="704"/>
      <c r="J127" s="286">
        <v>3</v>
      </c>
      <c r="K127" s="286" t="str">
        <f t="shared" si="31"/>
        <v>35-44|3</v>
      </c>
      <c r="L127" s="702">
        <v>4</v>
      </c>
      <c r="M127" s="286">
        <v>2</v>
      </c>
      <c r="N127" s="78" t="str">
        <f t="shared" si="19"/>
        <v>2nd percentile</v>
      </c>
      <c r="Q127" s="286">
        <v>3</v>
      </c>
      <c r="R127" s="286" t="str">
        <f t="shared" si="32"/>
        <v>35-44|3</v>
      </c>
      <c r="S127" s="286">
        <v>9</v>
      </c>
      <c r="T127" s="286">
        <v>37</v>
      </c>
      <c r="U127" s="78" t="str">
        <f t="shared" si="20"/>
        <v>37th percentile</v>
      </c>
      <c r="X127" s="286">
        <v>80</v>
      </c>
      <c r="Y127" s="286" t="str">
        <f t="shared" si="30"/>
        <v>20-24|80</v>
      </c>
      <c r="Z127" s="286">
        <v>11</v>
      </c>
      <c r="AA127" s="286">
        <v>63</v>
      </c>
      <c r="AB127" s="78" t="str">
        <f t="shared" si="22"/>
        <v>63rd percentile</v>
      </c>
      <c r="AE127" s="286">
        <v>-2</v>
      </c>
      <c r="AF127" s="78" t="str">
        <f t="shared" si="33"/>
        <v>45-54|-2</v>
      </c>
      <c r="AG127" s="286">
        <v>4</v>
      </c>
      <c r="AH127" s="286">
        <v>2</v>
      </c>
      <c r="AI127" s="78" t="str">
        <f t="shared" si="23"/>
        <v>2nd percentile</v>
      </c>
    </row>
    <row r="128" spans="1:35">
      <c r="A128" s="286"/>
      <c r="B128" s="286" t="str">
        <f t="shared" si="34"/>
        <v>45-54|</v>
      </c>
      <c r="C128" s="286">
        <v>10</v>
      </c>
      <c r="D128" s="286">
        <v>63</v>
      </c>
      <c r="E128" s="78" t="str">
        <f t="shared" si="28"/>
        <v>63rd percentile</v>
      </c>
      <c r="G128" s="704"/>
      <c r="H128" s="704"/>
      <c r="J128" s="286">
        <v>4</v>
      </c>
      <c r="K128" s="286" t="str">
        <f t="shared" si="31"/>
        <v>35-44|4</v>
      </c>
      <c r="L128" s="702">
        <v>3</v>
      </c>
      <c r="M128" s="286">
        <v>1</v>
      </c>
      <c r="N128" s="78" t="str">
        <f t="shared" si="19"/>
        <v>1st percentile</v>
      </c>
      <c r="Q128" s="286">
        <v>4</v>
      </c>
      <c r="R128" s="286" t="str">
        <f t="shared" si="32"/>
        <v>35-44|4</v>
      </c>
      <c r="S128" s="286">
        <v>10</v>
      </c>
      <c r="T128" s="286">
        <v>6</v>
      </c>
      <c r="U128" s="78" t="str">
        <f t="shared" si="20"/>
        <v>6th percentile</v>
      </c>
      <c r="X128" s="286">
        <v>79</v>
      </c>
      <c r="Y128" s="286" t="str">
        <f t="shared" si="30"/>
        <v>20-24|79</v>
      </c>
      <c r="Z128" s="286">
        <v>11</v>
      </c>
      <c r="AA128" s="286">
        <v>63</v>
      </c>
      <c r="AB128" s="78" t="str">
        <f t="shared" si="22"/>
        <v>63rd percentile</v>
      </c>
      <c r="AE128" s="286">
        <v>-3</v>
      </c>
      <c r="AF128" s="78" t="str">
        <f t="shared" si="33"/>
        <v>45-54|-3</v>
      </c>
      <c r="AG128" s="286">
        <v>4</v>
      </c>
      <c r="AH128" s="286">
        <v>2</v>
      </c>
      <c r="AI128" s="78" t="str">
        <f t="shared" si="23"/>
        <v>2nd percentile</v>
      </c>
    </row>
    <row r="129" spans="1:35">
      <c r="A129" s="286">
        <v>5</v>
      </c>
      <c r="B129" s="286" t="str">
        <f t="shared" si="34"/>
        <v>45-54|5</v>
      </c>
      <c r="C129" s="286">
        <v>9</v>
      </c>
      <c r="D129" s="286">
        <v>50</v>
      </c>
      <c r="E129" s="78" t="str">
        <f t="shared" si="28"/>
        <v>50th percentile</v>
      </c>
      <c r="G129" s="704"/>
      <c r="H129" s="704"/>
      <c r="J129" s="286">
        <v>5</v>
      </c>
      <c r="K129" s="286" t="str">
        <f t="shared" si="31"/>
        <v>35-44|5</v>
      </c>
      <c r="L129" s="702">
        <v>2</v>
      </c>
      <c r="M129" s="286">
        <v>0.4</v>
      </c>
      <c r="N129" s="78" t="str">
        <f t="shared" si="19"/>
        <v>0.4th percentile</v>
      </c>
      <c r="Q129" s="286">
        <v>5</v>
      </c>
      <c r="R129" s="286" t="str">
        <f t="shared" si="32"/>
        <v>35-44|5</v>
      </c>
      <c r="S129" s="286">
        <v>5</v>
      </c>
      <c r="T129" s="286">
        <v>5</v>
      </c>
      <c r="U129" s="78" t="str">
        <f t="shared" si="20"/>
        <v>5th percentile</v>
      </c>
      <c r="X129" s="286">
        <v>78</v>
      </c>
      <c r="Y129" s="286" t="str">
        <f t="shared" si="30"/>
        <v>20-24|78</v>
      </c>
      <c r="Z129" s="286">
        <v>11</v>
      </c>
      <c r="AA129" s="286">
        <v>63</v>
      </c>
      <c r="AB129" s="78" t="str">
        <f t="shared" si="22"/>
        <v>63rd percentile</v>
      </c>
      <c r="AE129" s="286">
        <v>-4</v>
      </c>
      <c r="AF129" s="78" t="str">
        <f t="shared" si="33"/>
        <v>45-54|-4</v>
      </c>
      <c r="AG129" s="286">
        <v>3</v>
      </c>
      <c r="AH129" s="286">
        <v>1</v>
      </c>
      <c r="AI129" s="78" t="str">
        <f t="shared" si="23"/>
        <v>1st percentile</v>
      </c>
    </row>
    <row r="130" spans="1:35">
      <c r="A130" s="286"/>
      <c r="B130" s="286" t="str">
        <f t="shared" si="34"/>
        <v>45-54|</v>
      </c>
      <c r="C130" s="286">
        <v>8</v>
      </c>
      <c r="D130" s="286">
        <v>37</v>
      </c>
      <c r="E130" s="78" t="str">
        <f t="shared" si="28"/>
        <v>37th percentile</v>
      </c>
      <c r="G130" s="704"/>
      <c r="H130" s="704"/>
      <c r="J130" s="286">
        <v>6</v>
      </c>
      <c r="K130" s="286" t="str">
        <f t="shared" si="31"/>
        <v>35-44|6</v>
      </c>
      <c r="L130" s="702">
        <v>1</v>
      </c>
      <c r="M130" s="286">
        <v>0.1</v>
      </c>
      <c r="N130" s="78" t="str">
        <f t="shared" si="19"/>
        <v>0.1st percentile</v>
      </c>
      <c r="Q130" s="286">
        <v>6</v>
      </c>
      <c r="R130" s="286" t="str">
        <f t="shared" si="32"/>
        <v>35-44|6</v>
      </c>
      <c r="S130" s="286">
        <v>4</v>
      </c>
      <c r="T130" s="286">
        <v>2</v>
      </c>
      <c r="U130" s="78" t="str">
        <f t="shared" si="20"/>
        <v>2nd percentile</v>
      </c>
      <c r="X130" s="286">
        <v>77</v>
      </c>
      <c r="Y130" s="286" t="str">
        <f t="shared" si="30"/>
        <v>20-24|77</v>
      </c>
      <c r="Z130" s="286">
        <v>10</v>
      </c>
      <c r="AA130" s="286">
        <v>50</v>
      </c>
      <c r="AB130" s="78" t="str">
        <f t="shared" si="22"/>
        <v>50th percentile</v>
      </c>
      <c r="AE130" s="286">
        <v>-5</v>
      </c>
      <c r="AF130" s="78" t="str">
        <f t="shared" si="33"/>
        <v>45-54|-5</v>
      </c>
      <c r="AG130" s="286">
        <v>3</v>
      </c>
      <c r="AH130" s="286">
        <v>1</v>
      </c>
      <c r="AI130" s="78" t="str">
        <f t="shared" si="23"/>
        <v>1st percentile</v>
      </c>
    </row>
    <row r="131" spans="1:35">
      <c r="A131" s="286">
        <v>4</v>
      </c>
      <c r="B131" s="286" t="str">
        <f t="shared" si="34"/>
        <v>45-54|4</v>
      </c>
      <c r="C131" s="286">
        <v>7</v>
      </c>
      <c r="D131" s="286">
        <v>25</v>
      </c>
      <c r="E131" s="78" t="str">
        <f t="shared" si="28"/>
        <v>25th percentile</v>
      </c>
      <c r="G131" s="704"/>
      <c r="H131" s="704"/>
      <c r="J131" s="286">
        <v>7</v>
      </c>
      <c r="K131" s="286" t="str">
        <f t="shared" si="31"/>
        <v>35-44|7</v>
      </c>
      <c r="L131" s="702">
        <v>1</v>
      </c>
      <c r="M131" s="286">
        <v>0.1</v>
      </c>
      <c r="N131" s="78" t="str">
        <f t="shared" si="19"/>
        <v>0.1st percentile</v>
      </c>
      <c r="Q131" s="286">
        <v>7</v>
      </c>
      <c r="R131" s="286" t="str">
        <f t="shared" si="32"/>
        <v>35-44|7</v>
      </c>
      <c r="S131" s="286">
        <v>3</v>
      </c>
      <c r="T131" s="286">
        <v>1</v>
      </c>
      <c r="U131" s="78" t="str">
        <f t="shared" si="20"/>
        <v>1st percentile</v>
      </c>
      <c r="X131" s="286">
        <v>76</v>
      </c>
      <c r="Y131" s="286" t="str">
        <f t="shared" si="30"/>
        <v>20-24|76</v>
      </c>
      <c r="Z131" s="286">
        <v>10</v>
      </c>
      <c r="AA131" s="286">
        <v>50</v>
      </c>
      <c r="AB131" s="78" t="str">
        <f t="shared" si="22"/>
        <v>50th percentile</v>
      </c>
      <c r="AE131" s="286">
        <v>-6</v>
      </c>
      <c r="AF131" s="78" t="str">
        <f t="shared" si="33"/>
        <v>45-54|-6</v>
      </c>
      <c r="AG131" s="286">
        <v>2</v>
      </c>
      <c r="AH131" s="286">
        <v>0.4</v>
      </c>
      <c r="AI131" s="78" t="str">
        <f t="shared" si="23"/>
        <v>0.4th percentile</v>
      </c>
    </row>
    <row r="132" spans="1:35">
      <c r="A132" s="286"/>
      <c r="B132" s="286" t="str">
        <f t="shared" si="34"/>
        <v>45-54|</v>
      </c>
      <c r="C132" s="286">
        <v>6</v>
      </c>
      <c r="D132" s="286">
        <v>16</v>
      </c>
      <c r="E132" s="78" t="str">
        <f t="shared" si="28"/>
        <v>16th percentile</v>
      </c>
      <c r="G132" s="704"/>
      <c r="H132" s="704"/>
      <c r="J132" s="286">
        <v>8</v>
      </c>
      <c r="K132" s="286" t="str">
        <f t="shared" si="31"/>
        <v>35-44|8</v>
      </c>
      <c r="L132" s="702">
        <v>1</v>
      </c>
      <c r="M132" s="286">
        <v>0.1</v>
      </c>
      <c r="N132" s="78" t="str">
        <f t="shared" si="19"/>
        <v>0.1st percentile</v>
      </c>
      <c r="Q132" s="286">
        <v>8</v>
      </c>
      <c r="R132" s="286" t="str">
        <f t="shared" si="32"/>
        <v>35-44|8</v>
      </c>
      <c r="S132" s="286">
        <v>2</v>
      </c>
      <c r="T132" s="286">
        <v>0.4</v>
      </c>
      <c r="U132" s="78" t="str">
        <f t="shared" si="20"/>
        <v>0.4th percentile</v>
      </c>
      <c r="X132" s="286">
        <v>75</v>
      </c>
      <c r="Y132" s="286" t="str">
        <f t="shared" si="30"/>
        <v>20-24|75</v>
      </c>
      <c r="Z132" s="286">
        <v>10</v>
      </c>
      <c r="AA132" s="286">
        <v>50</v>
      </c>
      <c r="AB132" s="78" t="str">
        <f t="shared" si="22"/>
        <v>50th percentile</v>
      </c>
      <c r="AE132" s="286">
        <v>-7</v>
      </c>
      <c r="AF132" s="78" t="str">
        <f t="shared" si="33"/>
        <v>45-54|-7</v>
      </c>
      <c r="AG132" s="286">
        <v>2</v>
      </c>
      <c r="AH132" s="286">
        <v>0.4</v>
      </c>
      <c r="AI132" s="78" t="str">
        <f t="shared" si="23"/>
        <v>0.4th percentile</v>
      </c>
    </row>
    <row r="133" spans="1:35">
      <c r="A133" s="286">
        <v>3</v>
      </c>
      <c r="B133" s="286" t="str">
        <f t="shared" si="34"/>
        <v>45-54|3</v>
      </c>
      <c r="C133" s="286">
        <v>5</v>
      </c>
      <c r="D133" s="286">
        <v>10</v>
      </c>
      <c r="E133" s="78" t="str">
        <f t="shared" si="28"/>
        <v>10th percentile</v>
      </c>
      <c r="G133" s="704"/>
      <c r="H133" s="704"/>
      <c r="J133" s="286">
        <v>9</v>
      </c>
      <c r="K133" s="286" t="str">
        <f t="shared" si="31"/>
        <v>35-44|9</v>
      </c>
      <c r="L133" s="702">
        <v>1</v>
      </c>
      <c r="M133" s="286">
        <v>0.1</v>
      </c>
      <c r="N133" s="78" t="str">
        <f t="shared" ref="N133:N196" si="35">IFERROR(VLOOKUP(M133,G:H,2,0),"")</f>
        <v>0.1st percentile</v>
      </c>
      <c r="Q133" s="286">
        <v>9</v>
      </c>
      <c r="R133" s="286" t="str">
        <f t="shared" si="32"/>
        <v>35-44|9</v>
      </c>
      <c r="S133" s="286">
        <v>1</v>
      </c>
      <c r="T133" s="286">
        <v>0.1</v>
      </c>
      <c r="U133" s="78" t="str">
        <f t="shared" ref="U133:U196" si="36">IFERROR(VLOOKUP(T133,G:H,2,0),"")</f>
        <v>0.1st percentile</v>
      </c>
      <c r="X133" s="286">
        <v>74</v>
      </c>
      <c r="Y133" s="286" t="str">
        <f t="shared" si="30"/>
        <v>20-24|74</v>
      </c>
      <c r="Z133" s="286">
        <v>10</v>
      </c>
      <c r="AA133" s="286">
        <v>50</v>
      </c>
      <c r="AB133" s="78" t="str">
        <f t="shared" ref="AB133:AB196" si="37">IFERROR(VLOOKUP(AA133,G:H,2,0),"")</f>
        <v>50th percentile</v>
      </c>
      <c r="AE133" s="286">
        <v>-8</v>
      </c>
      <c r="AF133" s="78" t="str">
        <f t="shared" si="33"/>
        <v>45-54|-8</v>
      </c>
      <c r="AG133" s="286">
        <v>2</v>
      </c>
      <c r="AH133" s="286">
        <v>0.4</v>
      </c>
      <c r="AI133" s="78" t="str">
        <f t="shared" ref="AI133:AI196" si="38">IFERROR(VLOOKUP(AH133,G:H,2,0),"")</f>
        <v>0.4th percentile</v>
      </c>
    </row>
    <row r="134" spans="1:35">
      <c r="A134" s="286"/>
      <c r="B134" s="286" t="str">
        <f t="shared" si="34"/>
        <v>45-54|</v>
      </c>
      <c r="C134" s="286">
        <v>4</v>
      </c>
      <c r="D134" s="286">
        <v>5</v>
      </c>
      <c r="E134" s="78" t="str">
        <f t="shared" si="28"/>
        <v>5th percentile</v>
      </c>
      <c r="G134" s="704"/>
      <c r="H134" s="704"/>
      <c r="J134" s="286">
        <v>10</v>
      </c>
      <c r="K134" s="286" t="str">
        <f t="shared" si="31"/>
        <v>35-44|10</v>
      </c>
      <c r="L134" s="702">
        <v>1</v>
      </c>
      <c r="M134" s="286">
        <v>0.1</v>
      </c>
      <c r="N134" s="78" t="str">
        <f t="shared" si="35"/>
        <v>0.1st percentile</v>
      </c>
      <c r="Q134" s="286">
        <v>10</v>
      </c>
      <c r="R134" s="286" t="str">
        <f t="shared" si="32"/>
        <v>35-44|10</v>
      </c>
      <c r="S134" s="286">
        <v>1</v>
      </c>
      <c r="T134" s="286">
        <v>0.1</v>
      </c>
      <c r="U134" s="78" t="str">
        <f t="shared" si="36"/>
        <v>0.1st percentile</v>
      </c>
      <c r="X134" s="286">
        <v>73</v>
      </c>
      <c r="Y134" s="286" t="str">
        <f t="shared" si="30"/>
        <v>20-24|73</v>
      </c>
      <c r="Z134" s="286">
        <v>10</v>
      </c>
      <c r="AA134" s="286">
        <v>50</v>
      </c>
      <c r="AB134" s="78" t="str">
        <f t="shared" si="37"/>
        <v>50th percentile</v>
      </c>
      <c r="AE134" s="286">
        <v>-9</v>
      </c>
      <c r="AF134" s="78" t="str">
        <f t="shared" si="33"/>
        <v>45-54|-9</v>
      </c>
      <c r="AG134" s="286">
        <v>1</v>
      </c>
      <c r="AH134" s="286">
        <v>0.1</v>
      </c>
      <c r="AI134" s="78" t="str">
        <f t="shared" si="38"/>
        <v>0.1st percentile</v>
      </c>
    </row>
    <row r="135" spans="1:35">
      <c r="A135" s="286"/>
      <c r="B135" s="286" t="str">
        <f t="shared" si="34"/>
        <v>45-54|</v>
      </c>
      <c r="C135" s="286">
        <v>3</v>
      </c>
      <c r="D135" s="286">
        <v>2</v>
      </c>
      <c r="E135" s="78" t="str">
        <f t="shared" si="28"/>
        <v>2nd percentile</v>
      </c>
      <c r="G135" s="704"/>
      <c r="H135" s="704"/>
      <c r="J135" s="286">
        <v>11</v>
      </c>
      <c r="K135" s="286" t="str">
        <f t="shared" si="31"/>
        <v>35-44|11</v>
      </c>
      <c r="L135" s="702">
        <v>1</v>
      </c>
      <c r="M135" s="286">
        <v>0.1</v>
      </c>
      <c r="N135" s="78" t="str">
        <f t="shared" si="35"/>
        <v>0.1st percentile</v>
      </c>
      <c r="Q135" s="286">
        <v>11</v>
      </c>
      <c r="R135" s="286" t="str">
        <f t="shared" si="32"/>
        <v>35-44|11</v>
      </c>
      <c r="S135" s="286">
        <v>1</v>
      </c>
      <c r="T135" s="286">
        <v>0.1</v>
      </c>
      <c r="U135" s="78" t="str">
        <f t="shared" si="36"/>
        <v>0.1st percentile</v>
      </c>
      <c r="X135" s="286">
        <v>72</v>
      </c>
      <c r="Y135" s="286" t="str">
        <f t="shared" si="30"/>
        <v>20-24|72</v>
      </c>
      <c r="Z135" s="286">
        <v>10</v>
      </c>
      <c r="AA135" s="286">
        <v>50</v>
      </c>
      <c r="AB135" s="78" t="str">
        <f t="shared" si="37"/>
        <v>50th percentile</v>
      </c>
      <c r="AE135" s="286">
        <v>-10</v>
      </c>
      <c r="AF135" s="78" t="str">
        <f t="shared" si="33"/>
        <v>45-54|-10</v>
      </c>
      <c r="AG135" s="286">
        <v>1</v>
      </c>
      <c r="AH135" s="286">
        <v>0.1</v>
      </c>
      <c r="AI135" s="78" t="str">
        <f t="shared" si="38"/>
        <v>0.1st percentile</v>
      </c>
    </row>
    <row r="136" spans="1:35">
      <c r="A136" s="286">
        <v>2</v>
      </c>
      <c r="B136" s="286" t="str">
        <f t="shared" si="34"/>
        <v>45-54|2</v>
      </c>
      <c r="C136" s="286">
        <v>2</v>
      </c>
      <c r="D136" s="286">
        <v>1</v>
      </c>
      <c r="E136" s="78" t="str">
        <f t="shared" si="28"/>
        <v>1st percentile</v>
      </c>
      <c r="G136" s="704"/>
      <c r="H136" s="704"/>
      <c r="J136" s="286">
        <v>12</v>
      </c>
      <c r="K136" s="286" t="str">
        <f t="shared" si="31"/>
        <v>35-44|12</v>
      </c>
      <c r="L136" s="702">
        <v>1</v>
      </c>
      <c r="M136" s="286">
        <v>0.1</v>
      </c>
      <c r="N136" s="78" t="str">
        <f t="shared" si="35"/>
        <v>0.1st percentile</v>
      </c>
      <c r="Q136" s="286">
        <v>12</v>
      </c>
      <c r="R136" s="286" t="str">
        <f t="shared" si="32"/>
        <v>35-44|12</v>
      </c>
      <c r="S136" s="286">
        <v>1</v>
      </c>
      <c r="T136" s="286">
        <v>0.1</v>
      </c>
      <c r="U136" s="78" t="str">
        <f t="shared" si="36"/>
        <v>0.1st percentile</v>
      </c>
      <c r="X136" s="286">
        <v>71</v>
      </c>
      <c r="Y136" s="286" t="str">
        <f t="shared" si="30"/>
        <v>20-24|71</v>
      </c>
      <c r="Z136" s="286">
        <v>10</v>
      </c>
      <c r="AA136" s="286">
        <v>50</v>
      </c>
      <c r="AB136" s="78" t="str">
        <f t="shared" si="37"/>
        <v>50th percentile</v>
      </c>
      <c r="AE136" s="286">
        <v>-11</v>
      </c>
      <c r="AF136" s="78" t="str">
        <f t="shared" si="33"/>
        <v>45-54|-11</v>
      </c>
      <c r="AG136" s="286">
        <v>1</v>
      </c>
      <c r="AH136" s="286">
        <v>0.1</v>
      </c>
      <c r="AI136" s="78" t="str">
        <f t="shared" si="38"/>
        <v>0.1st percentile</v>
      </c>
    </row>
    <row r="137" spans="1:35">
      <c r="A137" s="286">
        <v>1</v>
      </c>
      <c r="B137" s="286" t="str">
        <f t="shared" si="34"/>
        <v>45-54|1</v>
      </c>
      <c r="C137" s="286">
        <v>1</v>
      </c>
      <c r="D137" s="286">
        <v>0.4</v>
      </c>
      <c r="E137" s="78" t="str">
        <f t="shared" si="28"/>
        <v>0.4th percentile</v>
      </c>
      <c r="G137" s="704"/>
      <c r="H137" s="704"/>
      <c r="N137" s="78" t="str">
        <f t="shared" si="35"/>
        <v/>
      </c>
      <c r="U137" s="78" t="str">
        <f t="shared" si="36"/>
        <v/>
      </c>
      <c r="X137" s="286">
        <v>70</v>
      </c>
      <c r="Y137" s="286" t="str">
        <f t="shared" si="30"/>
        <v>20-24|70</v>
      </c>
      <c r="Z137" s="286">
        <v>9</v>
      </c>
      <c r="AA137" s="286">
        <v>37</v>
      </c>
      <c r="AB137" s="78" t="str">
        <f t="shared" si="37"/>
        <v>37th percentile</v>
      </c>
      <c r="AE137" s="286">
        <v>-12</v>
      </c>
      <c r="AF137" s="78" t="str">
        <f t="shared" si="33"/>
        <v>45-54|-12</v>
      </c>
      <c r="AG137" s="286">
        <v>1</v>
      </c>
      <c r="AH137" s="286">
        <v>0.1</v>
      </c>
      <c r="AI137" s="78" t="str">
        <f t="shared" si="38"/>
        <v>0.1st percentile</v>
      </c>
    </row>
    <row r="138" spans="1:35">
      <c r="A138" s="286">
        <v>0</v>
      </c>
      <c r="B138" s="286" t="str">
        <f t="shared" si="34"/>
        <v>45-54|0</v>
      </c>
      <c r="C138" s="286">
        <v>0</v>
      </c>
      <c r="D138" s="286">
        <v>0.1</v>
      </c>
      <c r="E138" s="78" t="str">
        <f t="shared" si="28"/>
        <v>0.1st percentile</v>
      </c>
      <c r="G138" s="704"/>
      <c r="H138" s="704"/>
      <c r="J138" s="39" t="s">
        <v>67</v>
      </c>
      <c r="N138" s="78" t="str">
        <f t="shared" si="35"/>
        <v/>
      </c>
      <c r="Q138" s="39" t="s">
        <v>67</v>
      </c>
      <c r="U138" s="78" t="str">
        <f t="shared" si="36"/>
        <v/>
      </c>
      <c r="X138" s="286">
        <v>69</v>
      </c>
      <c r="Y138" s="286" t="str">
        <f t="shared" si="30"/>
        <v>20-24|69</v>
      </c>
      <c r="Z138" s="286">
        <v>9</v>
      </c>
      <c r="AA138" s="286">
        <v>37</v>
      </c>
      <c r="AB138" s="78" t="str">
        <f t="shared" si="37"/>
        <v>37th percentile</v>
      </c>
      <c r="AI138" s="78" t="str">
        <f t="shared" si="38"/>
        <v/>
      </c>
    </row>
    <row r="139" spans="1:35">
      <c r="E139" s="78" t="str">
        <f t="shared" si="28"/>
        <v/>
      </c>
      <c r="G139" s="704"/>
      <c r="H139" s="704"/>
      <c r="J139" s="286">
        <v>-12</v>
      </c>
      <c r="K139" t="str">
        <f>J$138&amp;"|"&amp;J139</f>
        <v>45-54|-12</v>
      </c>
      <c r="L139" s="702">
        <v>19</v>
      </c>
      <c r="M139" s="286">
        <v>99.9</v>
      </c>
      <c r="N139" s="78" t="str">
        <f t="shared" si="35"/>
        <v>99.9th percentile</v>
      </c>
      <c r="Q139" s="286">
        <v>-12</v>
      </c>
      <c r="R139" t="str">
        <f>Q$138&amp;"|"&amp;Q139</f>
        <v>45-54|-12</v>
      </c>
      <c r="S139" s="286">
        <v>19</v>
      </c>
      <c r="T139" s="286">
        <v>99.9</v>
      </c>
      <c r="U139" s="78" t="str">
        <f t="shared" si="36"/>
        <v>99.9th percentile</v>
      </c>
      <c r="X139" s="286">
        <v>68</v>
      </c>
      <c r="Y139" s="286" t="str">
        <f t="shared" si="30"/>
        <v>20-24|68</v>
      </c>
      <c r="Z139" s="286">
        <v>9</v>
      </c>
      <c r="AA139" s="286">
        <v>37</v>
      </c>
      <c r="AB139" s="78" t="str">
        <f t="shared" si="37"/>
        <v>37th percentile</v>
      </c>
      <c r="AE139" s="39" t="s">
        <v>68</v>
      </c>
      <c r="AI139" s="78" t="str">
        <f t="shared" si="38"/>
        <v/>
      </c>
    </row>
    <row r="140" spans="1:35">
      <c r="A140" s="39" t="s">
        <v>68</v>
      </c>
      <c r="E140" s="78" t="str">
        <f t="shared" si="28"/>
        <v/>
      </c>
      <c r="G140" s="704"/>
      <c r="H140" s="704"/>
      <c r="J140" s="286">
        <v>-11</v>
      </c>
      <c r="K140" s="78" t="str">
        <f t="shared" ref="K140:K163" si="39">J$138&amp;"|"&amp;J140</f>
        <v>45-54|-11</v>
      </c>
      <c r="L140" s="702">
        <v>19</v>
      </c>
      <c r="M140" s="286">
        <v>99.9</v>
      </c>
      <c r="N140" s="78" t="str">
        <f t="shared" si="35"/>
        <v>99.9th percentile</v>
      </c>
      <c r="Q140" s="286">
        <v>-11</v>
      </c>
      <c r="R140" s="78" t="str">
        <f t="shared" ref="R140:R163" si="40">Q$138&amp;"|"&amp;Q140</f>
        <v>45-54|-11</v>
      </c>
      <c r="S140" s="286">
        <v>19</v>
      </c>
      <c r="T140" s="286">
        <v>99.9</v>
      </c>
      <c r="U140" s="78" t="str">
        <f t="shared" si="36"/>
        <v>99.9th percentile</v>
      </c>
      <c r="X140" s="286">
        <v>67</v>
      </c>
      <c r="Y140" s="286" t="str">
        <f t="shared" si="30"/>
        <v>20-24|67</v>
      </c>
      <c r="Z140" s="286">
        <v>9</v>
      </c>
      <c r="AA140" s="286">
        <v>37</v>
      </c>
      <c r="AB140" s="78" t="str">
        <f t="shared" si="37"/>
        <v>37th percentile</v>
      </c>
      <c r="AE140" s="286">
        <v>12</v>
      </c>
      <c r="AF140" s="286" t="str">
        <f>AE$139&amp;"|"&amp;AE140</f>
        <v>55-64|12</v>
      </c>
      <c r="AG140" s="286">
        <v>19</v>
      </c>
      <c r="AH140" s="286">
        <v>99.9</v>
      </c>
      <c r="AI140" s="78" t="str">
        <f t="shared" si="38"/>
        <v>99.9th percentile</v>
      </c>
    </row>
    <row r="141" spans="1:35">
      <c r="A141" s="286">
        <v>12</v>
      </c>
      <c r="B141" s="286" t="str">
        <f>A$140&amp;"|"&amp;A141</f>
        <v>55-64|12</v>
      </c>
      <c r="C141" s="286">
        <v>19</v>
      </c>
      <c r="D141" s="286">
        <v>99.9</v>
      </c>
      <c r="E141" s="78" t="str">
        <f t="shared" si="28"/>
        <v>99.9th percentile</v>
      </c>
      <c r="G141" s="704"/>
      <c r="H141" s="704"/>
      <c r="J141" s="286">
        <v>-10</v>
      </c>
      <c r="K141" s="78" t="str">
        <f t="shared" si="39"/>
        <v>45-54|-10</v>
      </c>
      <c r="L141" s="702">
        <v>19</v>
      </c>
      <c r="M141" s="286">
        <v>99.9</v>
      </c>
      <c r="N141" s="78" t="str">
        <f t="shared" si="35"/>
        <v>99.9th percentile</v>
      </c>
      <c r="Q141" s="286">
        <v>-10</v>
      </c>
      <c r="R141" s="78" t="str">
        <f t="shared" si="40"/>
        <v>45-54|-10</v>
      </c>
      <c r="S141" s="286">
        <v>19</v>
      </c>
      <c r="T141" s="286">
        <v>99.9</v>
      </c>
      <c r="U141" s="78" t="str">
        <f t="shared" si="36"/>
        <v>99.9th percentile</v>
      </c>
      <c r="X141" s="286">
        <v>66</v>
      </c>
      <c r="Y141" s="286" t="str">
        <f t="shared" si="30"/>
        <v>20-24|66</v>
      </c>
      <c r="Z141" s="286">
        <v>9</v>
      </c>
      <c r="AA141" s="286">
        <v>37</v>
      </c>
      <c r="AB141" s="78" t="str">
        <f t="shared" si="37"/>
        <v>37th percentile</v>
      </c>
      <c r="AE141" s="286">
        <v>11</v>
      </c>
      <c r="AF141" s="286" t="str">
        <f t="shared" ref="AF141:AF164" si="41">AE$139&amp;"|"&amp;AE141</f>
        <v>55-64|11</v>
      </c>
      <c r="AG141" s="286">
        <v>19</v>
      </c>
      <c r="AH141" s="286">
        <v>99.9</v>
      </c>
      <c r="AI141" s="78" t="str">
        <f t="shared" si="38"/>
        <v>99.9th percentile</v>
      </c>
    </row>
    <row r="142" spans="1:35">
      <c r="A142" s="286">
        <v>11</v>
      </c>
      <c r="B142" s="286" t="str">
        <f t="shared" ref="B142:B161" si="42">A$140&amp;"|"&amp;A142</f>
        <v>55-64|11</v>
      </c>
      <c r="C142" s="286">
        <v>19</v>
      </c>
      <c r="D142" s="286">
        <v>99.9</v>
      </c>
      <c r="E142" s="78" t="str">
        <f t="shared" si="28"/>
        <v>99.9th percentile</v>
      </c>
      <c r="G142" s="704"/>
      <c r="H142" s="704"/>
      <c r="J142" s="286">
        <v>-9</v>
      </c>
      <c r="K142" s="78" t="str">
        <f t="shared" si="39"/>
        <v>45-54|-9</v>
      </c>
      <c r="L142" s="702">
        <v>19</v>
      </c>
      <c r="M142" s="286">
        <v>99.9</v>
      </c>
      <c r="N142" s="78" t="str">
        <f t="shared" si="35"/>
        <v>99.9th percentile</v>
      </c>
      <c r="Q142" s="286">
        <v>-9</v>
      </c>
      <c r="R142" s="78" t="str">
        <f t="shared" si="40"/>
        <v>45-54|-9</v>
      </c>
      <c r="S142" s="286">
        <v>19</v>
      </c>
      <c r="T142" s="286">
        <v>99.9</v>
      </c>
      <c r="U142" s="78" t="str">
        <f t="shared" si="36"/>
        <v>99.9th percentile</v>
      </c>
      <c r="X142" s="286">
        <v>65</v>
      </c>
      <c r="Y142" s="286" t="str">
        <f t="shared" si="30"/>
        <v>20-24|65</v>
      </c>
      <c r="Z142" s="286">
        <v>9</v>
      </c>
      <c r="AA142" s="286">
        <v>37</v>
      </c>
      <c r="AB142" s="78" t="str">
        <f t="shared" si="37"/>
        <v>37th percentile</v>
      </c>
      <c r="AE142" s="286">
        <v>10</v>
      </c>
      <c r="AF142" s="286" t="str">
        <f t="shared" si="41"/>
        <v>55-64|10</v>
      </c>
      <c r="AG142" s="286">
        <v>18</v>
      </c>
      <c r="AH142" s="286">
        <v>99.6</v>
      </c>
      <c r="AI142" s="78" t="str">
        <f t="shared" si="38"/>
        <v>99.6th percentile</v>
      </c>
    </row>
    <row r="143" spans="1:35">
      <c r="A143" s="286">
        <v>10</v>
      </c>
      <c r="B143" s="286" t="str">
        <f t="shared" si="42"/>
        <v>55-64|10</v>
      </c>
      <c r="C143" s="286">
        <v>18</v>
      </c>
      <c r="D143" s="286">
        <v>99.6</v>
      </c>
      <c r="E143" s="78" t="str">
        <f t="shared" si="28"/>
        <v>99.6th percentile</v>
      </c>
      <c r="G143" s="704"/>
      <c r="H143" s="704"/>
      <c r="J143" s="286">
        <v>-8</v>
      </c>
      <c r="K143" s="78" t="str">
        <f t="shared" si="39"/>
        <v>45-54|-8</v>
      </c>
      <c r="L143" s="702">
        <v>19</v>
      </c>
      <c r="M143" s="286">
        <v>99.9</v>
      </c>
      <c r="N143" s="78" t="str">
        <f t="shared" si="35"/>
        <v>99.9th percentile</v>
      </c>
      <c r="Q143" s="286">
        <v>-8</v>
      </c>
      <c r="R143" s="78" t="str">
        <f t="shared" si="40"/>
        <v>45-54|-8</v>
      </c>
      <c r="S143" s="286">
        <v>19</v>
      </c>
      <c r="T143" s="286">
        <v>99.9</v>
      </c>
      <c r="U143" s="78" t="str">
        <f t="shared" si="36"/>
        <v>99.9th percentile</v>
      </c>
      <c r="X143" s="286">
        <v>64</v>
      </c>
      <c r="Y143" s="286" t="str">
        <f t="shared" si="30"/>
        <v>20-24|64</v>
      </c>
      <c r="Z143" s="286">
        <v>9</v>
      </c>
      <c r="AA143" s="286">
        <v>37</v>
      </c>
      <c r="AB143" s="78" t="str">
        <f t="shared" si="37"/>
        <v>37th percentile</v>
      </c>
      <c r="AE143" s="286">
        <v>9</v>
      </c>
      <c r="AF143" s="286" t="str">
        <f t="shared" si="41"/>
        <v>55-64|9</v>
      </c>
      <c r="AG143" s="286">
        <v>17</v>
      </c>
      <c r="AH143" s="286">
        <v>99</v>
      </c>
      <c r="AI143" s="78" t="str">
        <f t="shared" si="38"/>
        <v>99th percentile</v>
      </c>
    </row>
    <row r="144" spans="1:35">
      <c r="A144" s="286">
        <v>9</v>
      </c>
      <c r="B144" s="286" t="str">
        <f t="shared" si="42"/>
        <v>55-64|9</v>
      </c>
      <c r="C144" s="286">
        <v>17</v>
      </c>
      <c r="D144" s="286">
        <v>99</v>
      </c>
      <c r="E144" s="78" t="str">
        <f t="shared" si="28"/>
        <v>99th percentile</v>
      </c>
      <c r="G144" s="704"/>
      <c r="H144" s="704"/>
      <c r="J144" s="286">
        <v>-7</v>
      </c>
      <c r="K144" s="78" t="str">
        <f t="shared" si="39"/>
        <v>45-54|-7</v>
      </c>
      <c r="L144" s="702">
        <v>17</v>
      </c>
      <c r="M144" s="286">
        <v>99</v>
      </c>
      <c r="N144" s="78" t="str">
        <f t="shared" si="35"/>
        <v>99th percentile</v>
      </c>
      <c r="Q144" s="286">
        <v>-7</v>
      </c>
      <c r="R144" s="78" t="str">
        <f t="shared" si="40"/>
        <v>45-54|-7</v>
      </c>
      <c r="S144" s="286">
        <v>19</v>
      </c>
      <c r="T144" s="286">
        <v>99.9</v>
      </c>
      <c r="U144" s="78" t="str">
        <f t="shared" si="36"/>
        <v>99.9th percentile</v>
      </c>
      <c r="X144" s="286">
        <v>63</v>
      </c>
      <c r="Y144" s="286" t="str">
        <f t="shared" si="30"/>
        <v>20-24|63</v>
      </c>
      <c r="Z144" s="286">
        <v>9</v>
      </c>
      <c r="AA144" s="286">
        <v>37</v>
      </c>
      <c r="AB144" s="78" t="str">
        <f t="shared" si="37"/>
        <v>37th percentile</v>
      </c>
      <c r="AE144" s="286">
        <v>8</v>
      </c>
      <c r="AF144" s="286" t="str">
        <f t="shared" si="41"/>
        <v>55-64|8</v>
      </c>
      <c r="AG144" s="286">
        <v>16</v>
      </c>
      <c r="AH144" s="286">
        <v>98</v>
      </c>
      <c r="AI144" s="78" t="str">
        <f t="shared" si="38"/>
        <v>98th percentile</v>
      </c>
    </row>
    <row r="145" spans="1:35">
      <c r="A145" s="286">
        <v>8</v>
      </c>
      <c r="B145" s="286" t="str">
        <f t="shared" si="42"/>
        <v>55-64|8</v>
      </c>
      <c r="C145" s="286">
        <v>16</v>
      </c>
      <c r="D145" s="286">
        <v>99</v>
      </c>
      <c r="E145" s="78" t="str">
        <f t="shared" si="28"/>
        <v>99th percentile</v>
      </c>
      <c r="G145" s="704"/>
      <c r="H145" s="704"/>
      <c r="J145" s="286">
        <v>-6</v>
      </c>
      <c r="K145" s="78" t="str">
        <f t="shared" si="39"/>
        <v>45-54|-6</v>
      </c>
      <c r="L145" s="702">
        <v>17</v>
      </c>
      <c r="M145" s="286">
        <v>99</v>
      </c>
      <c r="N145" s="78" t="str">
        <f t="shared" si="35"/>
        <v>99th percentile</v>
      </c>
      <c r="Q145" s="286">
        <v>-6</v>
      </c>
      <c r="R145" s="78" t="str">
        <f t="shared" si="40"/>
        <v>45-54|-6</v>
      </c>
      <c r="S145" s="286">
        <v>19</v>
      </c>
      <c r="T145" s="286">
        <v>99.9</v>
      </c>
      <c r="U145" s="78" t="str">
        <f t="shared" si="36"/>
        <v>99.9th percentile</v>
      </c>
      <c r="X145" s="286">
        <v>62</v>
      </c>
      <c r="Y145" s="286" t="str">
        <f t="shared" si="30"/>
        <v>20-24|62</v>
      </c>
      <c r="Z145" s="286">
        <v>9</v>
      </c>
      <c r="AA145" s="286">
        <v>37</v>
      </c>
      <c r="AB145" s="78" t="str">
        <f t="shared" si="37"/>
        <v>37th percentile</v>
      </c>
      <c r="AE145" s="286">
        <v>7</v>
      </c>
      <c r="AF145" s="286" t="str">
        <f t="shared" si="41"/>
        <v>55-64|7</v>
      </c>
      <c r="AG145" s="286">
        <v>14</v>
      </c>
      <c r="AH145" s="286">
        <v>91</v>
      </c>
      <c r="AI145" s="78" t="str">
        <f t="shared" si="38"/>
        <v>91st percentile</v>
      </c>
    </row>
    <row r="146" spans="1:35">
      <c r="A146" s="286"/>
      <c r="B146" s="286" t="str">
        <f t="shared" si="42"/>
        <v>55-64|</v>
      </c>
      <c r="C146" s="286">
        <v>15</v>
      </c>
      <c r="D146" s="286">
        <v>98</v>
      </c>
      <c r="E146" s="78" t="str">
        <f t="shared" si="28"/>
        <v>98th percentile</v>
      </c>
      <c r="G146" s="704"/>
      <c r="H146" s="704"/>
      <c r="J146" s="286">
        <v>-5</v>
      </c>
      <c r="K146" s="78" t="str">
        <f t="shared" si="39"/>
        <v>45-54|-5</v>
      </c>
      <c r="L146" s="702">
        <v>16</v>
      </c>
      <c r="M146" s="286">
        <v>98</v>
      </c>
      <c r="N146" s="78" t="str">
        <f t="shared" si="35"/>
        <v>98th percentile</v>
      </c>
      <c r="Q146" s="286">
        <v>-5</v>
      </c>
      <c r="R146" s="78" t="str">
        <f t="shared" si="40"/>
        <v>45-54|-5</v>
      </c>
      <c r="S146" s="286">
        <v>19</v>
      </c>
      <c r="T146" s="286">
        <v>99.9</v>
      </c>
      <c r="U146" s="78" t="str">
        <f t="shared" si="36"/>
        <v>99.9th percentile</v>
      </c>
      <c r="X146" s="286">
        <v>61</v>
      </c>
      <c r="Y146" s="286" t="str">
        <f t="shared" si="30"/>
        <v>20-24|61</v>
      </c>
      <c r="Z146" s="286">
        <v>8</v>
      </c>
      <c r="AA146" s="286">
        <v>25</v>
      </c>
      <c r="AB146" s="78" t="str">
        <f t="shared" si="37"/>
        <v>25th percentile</v>
      </c>
      <c r="AE146" s="286">
        <v>6</v>
      </c>
      <c r="AF146" s="286" t="str">
        <f t="shared" si="41"/>
        <v>55-64|6</v>
      </c>
      <c r="AG146" s="286">
        <v>13</v>
      </c>
      <c r="AH146" s="286">
        <v>84</v>
      </c>
      <c r="AI146" s="78" t="str">
        <f t="shared" si="38"/>
        <v>84th percentile</v>
      </c>
    </row>
    <row r="147" spans="1:35">
      <c r="A147" s="286">
        <v>7</v>
      </c>
      <c r="B147" s="286" t="str">
        <f t="shared" si="42"/>
        <v>55-64|7</v>
      </c>
      <c r="C147" s="286">
        <v>14</v>
      </c>
      <c r="D147" s="286">
        <v>95</v>
      </c>
      <c r="E147" s="78" t="str">
        <f t="shared" si="28"/>
        <v>95th percentile</v>
      </c>
      <c r="G147" s="704"/>
      <c r="H147" s="704"/>
      <c r="J147" s="286">
        <v>-4</v>
      </c>
      <c r="K147" s="78" t="str">
        <f t="shared" si="39"/>
        <v>45-54|-4</v>
      </c>
      <c r="L147" s="702">
        <v>15</v>
      </c>
      <c r="M147" s="286">
        <v>95</v>
      </c>
      <c r="N147" s="78" t="str">
        <f t="shared" si="35"/>
        <v>95th percentile</v>
      </c>
      <c r="Q147" s="286">
        <v>-4</v>
      </c>
      <c r="R147" s="78" t="str">
        <f t="shared" si="40"/>
        <v>45-54|-4</v>
      </c>
      <c r="S147" s="286">
        <v>19</v>
      </c>
      <c r="T147" s="286">
        <v>99.9</v>
      </c>
      <c r="U147" s="78" t="str">
        <f t="shared" si="36"/>
        <v>99.9th percentile</v>
      </c>
      <c r="X147" s="286">
        <v>60</v>
      </c>
      <c r="Y147" s="286" t="str">
        <f t="shared" si="30"/>
        <v>20-24|60</v>
      </c>
      <c r="Z147" s="286">
        <v>8</v>
      </c>
      <c r="AA147" s="286">
        <v>25</v>
      </c>
      <c r="AB147" s="78" t="str">
        <f t="shared" si="37"/>
        <v>25th percentile</v>
      </c>
      <c r="AE147" s="286">
        <v>5</v>
      </c>
      <c r="AF147" s="286" t="str">
        <f t="shared" si="41"/>
        <v>55-64|5</v>
      </c>
      <c r="AG147" s="286">
        <v>10</v>
      </c>
      <c r="AH147" s="286">
        <v>50</v>
      </c>
      <c r="AI147" s="78" t="str">
        <f t="shared" si="38"/>
        <v>50th percentile</v>
      </c>
    </row>
    <row r="148" spans="1:35">
      <c r="A148" s="286"/>
      <c r="B148" s="286" t="str">
        <f t="shared" si="42"/>
        <v>55-64|</v>
      </c>
      <c r="C148" s="286">
        <v>13</v>
      </c>
      <c r="D148" s="286">
        <v>91</v>
      </c>
      <c r="E148" s="78" t="str">
        <f t="shared" si="28"/>
        <v>91st percentile</v>
      </c>
      <c r="G148" s="704"/>
      <c r="H148" s="704"/>
      <c r="J148" s="286">
        <v>-3</v>
      </c>
      <c r="K148" s="78" t="str">
        <f t="shared" si="39"/>
        <v>45-54|-3</v>
      </c>
      <c r="L148" s="702">
        <v>14</v>
      </c>
      <c r="M148" s="286">
        <v>91</v>
      </c>
      <c r="N148" s="78" t="str">
        <f t="shared" si="35"/>
        <v>91st percentile</v>
      </c>
      <c r="Q148" s="286">
        <v>-3</v>
      </c>
      <c r="R148" s="78" t="str">
        <f t="shared" si="40"/>
        <v>45-54|-3</v>
      </c>
      <c r="S148" s="286">
        <v>18</v>
      </c>
      <c r="T148" s="286">
        <v>99.6</v>
      </c>
      <c r="U148" s="78" t="str">
        <f t="shared" si="36"/>
        <v>99.6th percentile</v>
      </c>
      <c r="X148" s="286">
        <v>59</v>
      </c>
      <c r="Y148" s="286" t="str">
        <f t="shared" si="30"/>
        <v>20-24|59</v>
      </c>
      <c r="Z148" s="286">
        <v>8</v>
      </c>
      <c r="AA148" s="286">
        <v>25</v>
      </c>
      <c r="AB148" s="78" t="str">
        <f t="shared" si="37"/>
        <v>25th percentile</v>
      </c>
      <c r="AE148" s="286">
        <v>4</v>
      </c>
      <c r="AF148" s="286" t="str">
        <f t="shared" si="41"/>
        <v>55-64|4</v>
      </c>
      <c r="AG148" s="286">
        <v>8</v>
      </c>
      <c r="AH148" s="286">
        <v>25</v>
      </c>
      <c r="AI148" s="78" t="str">
        <f t="shared" si="38"/>
        <v>25th percentile</v>
      </c>
    </row>
    <row r="149" spans="1:35">
      <c r="A149" s="286"/>
      <c r="B149" s="286" t="str">
        <f t="shared" si="42"/>
        <v>55-64|</v>
      </c>
      <c r="C149" s="286">
        <v>12</v>
      </c>
      <c r="D149" s="286">
        <v>84</v>
      </c>
      <c r="E149" s="78" t="str">
        <f t="shared" si="28"/>
        <v>84th percentile</v>
      </c>
      <c r="G149" s="704"/>
      <c r="H149" s="704"/>
      <c r="J149" s="286">
        <v>-2</v>
      </c>
      <c r="K149" s="78" t="str">
        <f t="shared" si="39"/>
        <v>45-54|-2</v>
      </c>
      <c r="L149" s="702">
        <v>13</v>
      </c>
      <c r="M149" s="286">
        <v>84</v>
      </c>
      <c r="N149" s="78" t="str">
        <f t="shared" si="35"/>
        <v>84th percentile</v>
      </c>
      <c r="Q149" s="286">
        <v>-2</v>
      </c>
      <c r="R149" s="78" t="str">
        <f t="shared" si="40"/>
        <v>45-54|-2</v>
      </c>
      <c r="S149" s="286">
        <v>17</v>
      </c>
      <c r="T149" s="286">
        <v>99</v>
      </c>
      <c r="U149" s="78" t="str">
        <f t="shared" si="36"/>
        <v>99th percentile</v>
      </c>
      <c r="X149" s="286">
        <v>58</v>
      </c>
      <c r="Y149" s="286" t="str">
        <f t="shared" si="30"/>
        <v>20-24|58</v>
      </c>
      <c r="Z149" s="286">
        <v>8</v>
      </c>
      <c r="AA149" s="286">
        <v>25</v>
      </c>
      <c r="AB149" s="78" t="str">
        <f t="shared" si="37"/>
        <v>25th percentile</v>
      </c>
      <c r="AE149" s="286">
        <v>3</v>
      </c>
      <c r="AF149" s="286" t="str">
        <f t="shared" si="41"/>
        <v>55-64|3</v>
      </c>
      <c r="AG149" s="286">
        <v>7</v>
      </c>
      <c r="AH149" s="286">
        <v>16</v>
      </c>
      <c r="AI149" s="78" t="str">
        <f t="shared" si="38"/>
        <v>16th percentile</v>
      </c>
    </row>
    <row r="150" spans="1:35">
      <c r="A150" s="286">
        <v>6</v>
      </c>
      <c r="B150" s="286" t="str">
        <f t="shared" si="42"/>
        <v>55-64|6</v>
      </c>
      <c r="C150" s="286">
        <v>11</v>
      </c>
      <c r="D150" s="286">
        <v>75</v>
      </c>
      <c r="E150" s="78" t="str">
        <f t="shared" si="28"/>
        <v>75th percentile</v>
      </c>
      <c r="G150" s="704"/>
      <c r="H150" s="704"/>
      <c r="J150" s="286">
        <v>-1</v>
      </c>
      <c r="K150" s="78" t="str">
        <f t="shared" si="39"/>
        <v>45-54|-1</v>
      </c>
      <c r="L150" s="702">
        <v>12</v>
      </c>
      <c r="M150" s="286">
        <v>75</v>
      </c>
      <c r="N150" s="78" t="str">
        <f t="shared" si="35"/>
        <v>75th percentile</v>
      </c>
      <c r="Q150" s="286">
        <v>-1</v>
      </c>
      <c r="R150" s="78" t="str">
        <f t="shared" si="40"/>
        <v>45-54|-1</v>
      </c>
      <c r="S150" s="286">
        <v>16</v>
      </c>
      <c r="T150" s="286">
        <v>98</v>
      </c>
      <c r="U150" s="78" t="str">
        <f t="shared" si="36"/>
        <v>98th percentile</v>
      </c>
      <c r="X150" s="286">
        <v>57</v>
      </c>
      <c r="Y150" s="286" t="str">
        <f t="shared" si="30"/>
        <v>20-24|57</v>
      </c>
      <c r="Z150" s="286">
        <v>8</v>
      </c>
      <c r="AA150" s="286">
        <v>25</v>
      </c>
      <c r="AB150" s="78" t="str">
        <f t="shared" si="37"/>
        <v>25th percentile</v>
      </c>
      <c r="AE150" s="286">
        <v>2</v>
      </c>
      <c r="AF150" s="286" t="str">
        <f t="shared" si="41"/>
        <v>55-64|2</v>
      </c>
      <c r="AG150" s="286">
        <v>7</v>
      </c>
      <c r="AH150" s="286">
        <v>16</v>
      </c>
      <c r="AI150" s="78" t="str">
        <f t="shared" si="38"/>
        <v>16th percentile</v>
      </c>
    </row>
    <row r="151" spans="1:35">
      <c r="A151" s="286"/>
      <c r="B151" s="286" t="str">
        <f t="shared" si="42"/>
        <v>55-64|</v>
      </c>
      <c r="C151" s="286">
        <v>10</v>
      </c>
      <c r="D151" s="286">
        <v>63</v>
      </c>
      <c r="E151" s="78" t="str">
        <f t="shared" si="28"/>
        <v>63rd percentile</v>
      </c>
      <c r="G151" s="704"/>
      <c r="H151" s="704"/>
      <c r="J151" s="286">
        <v>0</v>
      </c>
      <c r="K151" s="78" t="str">
        <f t="shared" si="39"/>
        <v>45-54|0</v>
      </c>
      <c r="L151" s="702">
        <v>10</v>
      </c>
      <c r="M151" s="286">
        <v>50</v>
      </c>
      <c r="N151" s="78" t="str">
        <f t="shared" si="35"/>
        <v>50th percentile</v>
      </c>
      <c r="Q151" s="286">
        <v>0</v>
      </c>
      <c r="R151" s="78" t="str">
        <f t="shared" si="40"/>
        <v>45-54|0</v>
      </c>
      <c r="S151" s="286">
        <v>14</v>
      </c>
      <c r="T151" s="286">
        <v>84</v>
      </c>
      <c r="U151" s="78" t="str">
        <f t="shared" si="36"/>
        <v>84th percentile</v>
      </c>
      <c r="X151" s="286">
        <v>56</v>
      </c>
      <c r="Y151" s="286" t="str">
        <f t="shared" si="30"/>
        <v>20-24|56</v>
      </c>
      <c r="Z151" s="286">
        <v>8</v>
      </c>
      <c r="AA151" s="286">
        <v>25</v>
      </c>
      <c r="AB151" s="78" t="str">
        <f t="shared" si="37"/>
        <v>25th percentile</v>
      </c>
      <c r="AE151" s="286">
        <v>1</v>
      </c>
      <c r="AF151" s="286" t="str">
        <f t="shared" si="41"/>
        <v>55-64|1</v>
      </c>
      <c r="AG151" s="286">
        <v>6</v>
      </c>
      <c r="AH151" s="286">
        <v>10</v>
      </c>
      <c r="AI151" s="78" t="str">
        <f t="shared" si="38"/>
        <v>10th percentile</v>
      </c>
    </row>
    <row r="152" spans="1:35">
      <c r="A152" s="286">
        <v>5</v>
      </c>
      <c r="B152" s="286" t="str">
        <f t="shared" si="42"/>
        <v>55-64|5</v>
      </c>
      <c r="C152" s="286">
        <v>9</v>
      </c>
      <c r="D152" s="286">
        <v>50</v>
      </c>
      <c r="E152" s="78" t="str">
        <f t="shared" si="28"/>
        <v>50th percentile</v>
      </c>
      <c r="G152" s="704"/>
      <c r="H152" s="704"/>
      <c r="J152" s="286">
        <v>1</v>
      </c>
      <c r="K152" s="78" t="str">
        <f t="shared" si="39"/>
        <v>45-54|1</v>
      </c>
      <c r="L152" s="702">
        <v>8</v>
      </c>
      <c r="M152" s="286">
        <v>25</v>
      </c>
      <c r="N152" s="78" t="str">
        <f t="shared" si="35"/>
        <v>25th percentile</v>
      </c>
      <c r="Q152" s="286">
        <v>1</v>
      </c>
      <c r="R152" s="78" t="str">
        <f t="shared" si="40"/>
        <v>45-54|1</v>
      </c>
      <c r="S152" s="286">
        <v>12</v>
      </c>
      <c r="T152" s="286">
        <v>75</v>
      </c>
      <c r="U152" s="78" t="str">
        <f t="shared" si="36"/>
        <v>75th percentile</v>
      </c>
      <c r="X152" s="286">
        <v>55</v>
      </c>
      <c r="Y152" s="286" t="str">
        <f t="shared" si="30"/>
        <v>20-24|55</v>
      </c>
      <c r="Z152" s="286">
        <v>8</v>
      </c>
      <c r="AA152" s="286">
        <v>25</v>
      </c>
      <c r="AB152" s="78" t="str">
        <f t="shared" si="37"/>
        <v>25th percentile</v>
      </c>
      <c r="AE152" s="286">
        <v>0</v>
      </c>
      <c r="AF152" s="286" t="str">
        <f t="shared" si="41"/>
        <v>55-64|0</v>
      </c>
      <c r="AG152" s="286">
        <v>5</v>
      </c>
      <c r="AH152" s="286">
        <v>5</v>
      </c>
      <c r="AI152" s="78" t="str">
        <f t="shared" si="38"/>
        <v>5th percentile</v>
      </c>
    </row>
    <row r="153" spans="1:35">
      <c r="A153" s="286"/>
      <c r="B153" s="286" t="str">
        <f t="shared" si="42"/>
        <v>55-64|</v>
      </c>
      <c r="C153" s="286">
        <v>8</v>
      </c>
      <c r="D153" s="286">
        <v>37</v>
      </c>
      <c r="E153" s="78" t="str">
        <f t="shared" ref="E153:E216" si="43">IFERROR(VLOOKUP(D153,G:H,2,0),"")</f>
        <v>37th percentile</v>
      </c>
      <c r="G153" s="704"/>
      <c r="H153" s="704"/>
      <c r="J153" s="286">
        <v>2</v>
      </c>
      <c r="K153" s="78" t="str">
        <f t="shared" si="39"/>
        <v>45-54|2</v>
      </c>
      <c r="L153" s="702">
        <v>5</v>
      </c>
      <c r="M153" s="286">
        <v>5</v>
      </c>
      <c r="N153" s="78" t="str">
        <f t="shared" si="35"/>
        <v>5th percentile</v>
      </c>
      <c r="Q153" s="286">
        <v>2</v>
      </c>
      <c r="R153" s="78" t="str">
        <f t="shared" si="40"/>
        <v>45-54|2</v>
      </c>
      <c r="S153" s="286">
        <v>10</v>
      </c>
      <c r="T153" s="286">
        <v>50</v>
      </c>
      <c r="U153" s="78" t="str">
        <f t="shared" si="36"/>
        <v>50th percentile</v>
      </c>
      <c r="X153" s="286">
        <v>54</v>
      </c>
      <c r="Y153" s="286" t="str">
        <f t="shared" si="30"/>
        <v>20-24|54</v>
      </c>
      <c r="Z153" s="286">
        <v>8</v>
      </c>
      <c r="AA153" s="286">
        <v>25</v>
      </c>
      <c r="AB153" s="78" t="str">
        <f t="shared" si="37"/>
        <v>25th percentile</v>
      </c>
      <c r="AE153" s="286">
        <v>-1</v>
      </c>
      <c r="AF153" s="286" t="str">
        <f t="shared" si="41"/>
        <v>55-64|-1</v>
      </c>
      <c r="AG153" s="286">
        <v>5</v>
      </c>
      <c r="AH153" s="286">
        <v>5</v>
      </c>
      <c r="AI153" s="78" t="str">
        <f t="shared" si="38"/>
        <v>5th percentile</v>
      </c>
    </row>
    <row r="154" spans="1:35">
      <c r="A154" s="286">
        <v>4</v>
      </c>
      <c r="B154" s="286" t="str">
        <f t="shared" si="42"/>
        <v>55-64|4</v>
      </c>
      <c r="C154" s="286">
        <v>7</v>
      </c>
      <c r="D154" s="286">
        <v>25</v>
      </c>
      <c r="E154" s="78" t="str">
        <f t="shared" si="43"/>
        <v>25th percentile</v>
      </c>
      <c r="G154" s="704"/>
      <c r="H154" s="704"/>
      <c r="J154" s="286">
        <v>3</v>
      </c>
      <c r="K154" s="78" t="str">
        <f t="shared" si="39"/>
        <v>45-54|3</v>
      </c>
      <c r="L154" s="702">
        <v>4</v>
      </c>
      <c r="M154" s="286">
        <v>2</v>
      </c>
      <c r="N154" s="78" t="str">
        <f t="shared" si="35"/>
        <v>2nd percentile</v>
      </c>
      <c r="Q154" s="286">
        <v>3</v>
      </c>
      <c r="R154" s="78" t="str">
        <f t="shared" si="40"/>
        <v>45-54|3</v>
      </c>
      <c r="S154" s="286">
        <v>9</v>
      </c>
      <c r="T154" s="286">
        <v>37</v>
      </c>
      <c r="U154" s="78" t="str">
        <f t="shared" si="36"/>
        <v>37th percentile</v>
      </c>
      <c r="X154" s="286">
        <v>53</v>
      </c>
      <c r="Y154" s="286" t="str">
        <f t="shared" si="30"/>
        <v>20-24|53</v>
      </c>
      <c r="Z154" s="286">
        <v>7</v>
      </c>
      <c r="AA154" s="286">
        <v>16</v>
      </c>
      <c r="AB154" s="78" t="str">
        <f t="shared" si="37"/>
        <v>16th percentile</v>
      </c>
      <c r="AE154" s="286">
        <v>-2</v>
      </c>
      <c r="AF154" s="286" t="str">
        <f t="shared" si="41"/>
        <v>55-64|-2</v>
      </c>
      <c r="AG154" s="286">
        <v>4</v>
      </c>
      <c r="AH154" s="286">
        <v>2</v>
      </c>
      <c r="AI154" s="78" t="str">
        <f t="shared" si="38"/>
        <v>2nd percentile</v>
      </c>
    </row>
    <row r="155" spans="1:35">
      <c r="A155" s="286"/>
      <c r="B155" s="286" t="str">
        <f t="shared" si="42"/>
        <v>55-64|</v>
      </c>
      <c r="C155" s="286">
        <v>6</v>
      </c>
      <c r="D155" s="286">
        <v>16</v>
      </c>
      <c r="E155" s="78" t="str">
        <f t="shared" si="43"/>
        <v>16th percentile</v>
      </c>
      <c r="G155" s="704"/>
      <c r="H155" s="704"/>
      <c r="J155" s="286">
        <v>4</v>
      </c>
      <c r="K155" s="78" t="str">
        <f t="shared" si="39"/>
        <v>45-54|4</v>
      </c>
      <c r="L155" s="702">
        <v>3</v>
      </c>
      <c r="M155" s="286">
        <v>1</v>
      </c>
      <c r="N155" s="78" t="str">
        <f t="shared" si="35"/>
        <v>1st percentile</v>
      </c>
      <c r="Q155" s="286">
        <v>4</v>
      </c>
      <c r="R155" s="78" t="str">
        <f t="shared" si="40"/>
        <v>45-54|4</v>
      </c>
      <c r="S155" s="286">
        <v>7</v>
      </c>
      <c r="T155" s="286">
        <v>16</v>
      </c>
      <c r="U155" s="78" t="str">
        <f t="shared" si="36"/>
        <v>16th percentile</v>
      </c>
      <c r="X155" s="286">
        <v>52</v>
      </c>
      <c r="Y155" s="286" t="str">
        <f t="shared" si="30"/>
        <v>20-24|52</v>
      </c>
      <c r="Z155" s="286">
        <v>7</v>
      </c>
      <c r="AA155" s="286">
        <v>16</v>
      </c>
      <c r="AB155" s="78" t="str">
        <f t="shared" si="37"/>
        <v>16th percentile</v>
      </c>
      <c r="AE155" s="286">
        <v>-3</v>
      </c>
      <c r="AF155" s="286" t="str">
        <f t="shared" si="41"/>
        <v>55-64|-3</v>
      </c>
      <c r="AG155" s="286">
        <v>4</v>
      </c>
      <c r="AH155" s="286">
        <v>2</v>
      </c>
      <c r="AI155" s="78" t="str">
        <f t="shared" si="38"/>
        <v>2nd percentile</v>
      </c>
    </row>
    <row r="156" spans="1:35">
      <c r="A156" s="286">
        <v>3</v>
      </c>
      <c r="B156" s="286" t="str">
        <f t="shared" si="42"/>
        <v>55-64|3</v>
      </c>
      <c r="C156" s="286">
        <v>5</v>
      </c>
      <c r="D156" s="286">
        <v>10</v>
      </c>
      <c r="E156" s="78" t="str">
        <f t="shared" si="43"/>
        <v>10th percentile</v>
      </c>
      <c r="G156" s="704"/>
      <c r="H156" s="704"/>
      <c r="J156" s="286">
        <v>5</v>
      </c>
      <c r="K156" s="78" t="str">
        <f t="shared" si="39"/>
        <v>45-54|5</v>
      </c>
      <c r="L156" s="702">
        <v>2</v>
      </c>
      <c r="M156" s="286">
        <v>0.4</v>
      </c>
      <c r="N156" s="78" t="str">
        <f t="shared" si="35"/>
        <v>0.4th percentile</v>
      </c>
      <c r="Q156" s="286">
        <v>5</v>
      </c>
      <c r="R156" s="78" t="str">
        <f t="shared" si="40"/>
        <v>45-54|5</v>
      </c>
      <c r="S156" s="286">
        <v>6</v>
      </c>
      <c r="T156" s="286">
        <v>10</v>
      </c>
      <c r="U156" s="78" t="str">
        <f t="shared" si="36"/>
        <v>10th percentile</v>
      </c>
      <c r="X156" s="286">
        <v>51</v>
      </c>
      <c r="Y156" s="286" t="str">
        <f t="shared" si="30"/>
        <v>20-24|51</v>
      </c>
      <c r="Z156" s="286">
        <v>7</v>
      </c>
      <c r="AA156" s="286">
        <v>16</v>
      </c>
      <c r="AB156" s="78" t="str">
        <f t="shared" si="37"/>
        <v>16th percentile</v>
      </c>
      <c r="AE156" s="286">
        <v>-4</v>
      </c>
      <c r="AF156" s="286" t="str">
        <f t="shared" si="41"/>
        <v>55-64|-4</v>
      </c>
      <c r="AG156" s="286">
        <v>3</v>
      </c>
      <c r="AH156" s="286">
        <v>1</v>
      </c>
      <c r="AI156" s="78" t="str">
        <f t="shared" si="38"/>
        <v>1st percentile</v>
      </c>
    </row>
    <row r="157" spans="1:35">
      <c r="A157" s="286"/>
      <c r="B157" s="286" t="str">
        <f t="shared" si="42"/>
        <v>55-64|</v>
      </c>
      <c r="C157" s="286">
        <v>4</v>
      </c>
      <c r="D157" s="286">
        <v>5</v>
      </c>
      <c r="E157" s="78" t="str">
        <f t="shared" si="43"/>
        <v>5th percentile</v>
      </c>
      <c r="G157" s="704"/>
      <c r="H157" s="704"/>
      <c r="J157" s="286">
        <v>6</v>
      </c>
      <c r="K157" s="78" t="str">
        <f t="shared" si="39"/>
        <v>45-54|6</v>
      </c>
      <c r="L157" s="702">
        <v>1</v>
      </c>
      <c r="M157" s="286">
        <v>0.1</v>
      </c>
      <c r="N157" s="78" t="str">
        <f t="shared" si="35"/>
        <v>0.1st percentile</v>
      </c>
      <c r="Q157" s="286">
        <v>6</v>
      </c>
      <c r="R157" s="78" t="str">
        <f t="shared" si="40"/>
        <v>45-54|6</v>
      </c>
      <c r="S157" s="286">
        <v>5</v>
      </c>
      <c r="T157" s="286">
        <v>5</v>
      </c>
      <c r="U157" s="78" t="str">
        <f t="shared" si="36"/>
        <v>5th percentile</v>
      </c>
      <c r="X157" s="286">
        <v>50</v>
      </c>
      <c r="Y157" s="286" t="str">
        <f t="shared" si="30"/>
        <v>20-24|50</v>
      </c>
      <c r="Z157" s="286">
        <v>7</v>
      </c>
      <c r="AA157" s="286">
        <v>16</v>
      </c>
      <c r="AB157" s="78" t="str">
        <f t="shared" si="37"/>
        <v>16th percentile</v>
      </c>
      <c r="AE157" s="286">
        <v>-5</v>
      </c>
      <c r="AF157" s="286" t="str">
        <f t="shared" si="41"/>
        <v>55-64|-5</v>
      </c>
      <c r="AG157" s="286">
        <v>3</v>
      </c>
      <c r="AH157" s="286">
        <v>1</v>
      </c>
      <c r="AI157" s="78" t="str">
        <f t="shared" si="38"/>
        <v>1st percentile</v>
      </c>
    </row>
    <row r="158" spans="1:35">
      <c r="A158" s="286"/>
      <c r="B158" s="286" t="str">
        <f t="shared" si="42"/>
        <v>55-64|</v>
      </c>
      <c r="C158" s="286">
        <v>3</v>
      </c>
      <c r="D158" s="286">
        <v>2</v>
      </c>
      <c r="E158" s="78" t="str">
        <f t="shared" si="43"/>
        <v>2nd percentile</v>
      </c>
      <c r="G158" s="704"/>
      <c r="H158" s="704"/>
      <c r="J158" s="286">
        <v>7</v>
      </c>
      <c r="K158" s="78" t="str">
        <f t="shared" si="39"/>
        <v>45-54|7</v>
      </c>
      <c r="L158" s="702">
        <v>1</v>
      </c>
      <c r="M158" s="286">
        <v>0.1</v>
      </c>
      <c r="N158" s="78" t="str">
        <f t="shared" si="35"/>
        <v>0.1st percentile</v>
      </c>
      <c r="Q158" s="286">
        <v>7</v>
      </c>
      <c r="R158" s="78" t="str">
        <f t="shared" si="40"/>
        <v>45-54|7</v>
      </c>
      <c r="S158" s="286">
        <v>2</v>
      </c>
      <c r="T158" s="286">
        <v>4</v>
      </c>
      <c r="U158" s="78" t="str">
        <f t="shared" si="36"/>
        <v>4th percentile</v>
      </c>
      <c r="X158" s="286">
        <v>49</v>
      </c>
      <c r="Y158" s="286" t="str">
        <f t="shared" si="30"/>
        <v>20-24|49</v>
      </c>
      <c r="Z158" s="286">
        <v>7</v>
      </c>
      <c r="AA158" s="286">
        <v>16</v>
      </c>
      <c r="AB158" s="78" t="str">
        <f t="shared" si="37"/>
        <v>16th percentile</v>
      </c>
      <c r="AE158" s="286">
        <v>-6</v>
      </c>
      <c r="AF158" s="286" t="str">
        <f t="shared" si="41"/>
        <v>55-64|-6</v>
      </c>
      <c r="AG158" s="286">
        <v>2</v>
      </c>
      <c r="AH158" s="286">
        <v>0.4</v>
      </c>
      <c r="AI158" s="78" t="str">
        <f t="shared" si="38"/>
        <v>0.4th percentile</v>
      </c>
    </row>
    <row r="159" spans="1:35">
      <c r="A159" s="286">
        <v>2</v>
      </c>
      <c r="B159" s="286" t="str">
        <f t="shared" si="42"/>
        <v>55-64|2</v>
      </c>
      <c r="C159" s="286">
        <v>2</v>
      </c>
      <c r="D159" s="286">
        <v>1</v>
      </c>
      <c r="E159" s="78" t="str">
        <f t="shared" si="43"/>
        <v>1st percentile</v>
      </c>
      <c r="G159" s="704"/>
      <c r="H159" s="704"/>
      <c r="J159" s="286">
        <v>8</v>
      </c>
      <c r="K159" s="78" t="str">
        <f t="shared" si="39"/>
        <v>45-54|8</v>
      </c>
      <c r="L159" s="702">
        <v>1</v>
      </c>
      <c r="M159" s="286">
        <v>0.1</v>
      </c>
      <c r="N159" s="78" t="str">
        <f t="shared" si="35"/>
        <v>0.1st percentile</v>
      </c>
      <c r="Q159" s="286">
        <v>8</v>
      </c>
      <c r="R159" s="78" t="str">
        <f t="shared" si="40"/>
        <v>45-54|8</v>
      </c>
      <c r="S159" s="286">
        <v>1</v>
      </c>
      <c r="T159" s="286">
        <v>3</v>
      </c>
      <c r="U159" s="78" t="str">
        <f t="shared" si="36"/>
        <v>3rd percentile</v>
      </c>
      <c r="X159" s="286">
        <v>48</v>
      </c>
      <c r="Y159" s="286" t="str">
        <f t="shared" si="30"/>
        <v>20-24|48</v>
      </c>
      <c r="Z159" s="286">
        <v>7</v>
      </c>
      <c r="AA159" s="286">
        <v>16</v>
      </c>
      <c r="AB159" s="78" t="str">
        <f t="shared" si="37"/>
        <v>16th percentile</v>
      </c>
      <c r="AE159" s="286">
        <v>-7</v>
      </c>
      <c r="AF159" s="286" t="str">
        <f t="shared" si="41"/>
        <v>55-64|-7</v>
      </c>
      <c r="AG159" s="286">
        <v>2</v>
      </c>
      <c r="AH159" s="286">
        <v>0.4</v>
      </c>
      <c r="AI159" s="78" t="str">
        <f t="shared" si="38"/>
        <v>0.4th percentile</v>
      </c>
    </row>
    <row r="160" spans="1:35">
      <c r="A160" s="286">
        <v>1</v>
      </c>
      <c r="B160" s="286" t="str">
        <f t="shared" si="42"/>
        <v>55-64|1</v>
      </c>
      <c r="C160" s="286">
        <v>1</v>
      </c>
      <c r="D160" s="286">
        <v>0.4</v>
      </c>
      <c r="E160" s="78" t="str">
        <f t="shared" si="43"/>
        <v>0.4th percentile</v>
      </c>
      <c r="G160" s="704"/>
      <c r="H160" s="704"/>
      <c r="J160" s="286">
        <v>9</v>
      </c>
      <c r="K160" s="78" t="str">
        <f t="shared" si="39"/>
        <v>45-54|9</v>
      </c>
      <c r="L160" s="702">
        <v>1</v>
      </c>
      <c r="M160" s="286">
        <v>0.1</v>
      </c>
      <c r="N160" s="78" t="str">
        <f t="shared" si="35"/>
        <v>0.1st percentile</v>
      </c>
      <c r="Q160" s="286">
        <v>9</v>
      </c>
      <c r="R160" s="78" t="str">
        <f t="shared" si="40"/>
        <v>45-54|9</v>
      </c>
      <c r="S160" s="286">
        <v>0.4</v>
      </c>
      <c r="T160" s="286">
        <v>2</v>
      </c>
      <c r="U160" s="78" t="str">
        <f t="shared" si="36"/>
        <v>2nd percentile</v>
      </c>
      <c r="X160" s="286">
        <v>47</v>
      </c>
      <c r="Y160" s="286" t="str">
        <f t="shared" si="30"/>
        <v>20-24|47</v>
      </c>
      <c r="Z160" s="286">
        <v>7</v>
      </c>
      <c r="AA160" s="286">
        <v>16</v>
      </c>
      <c r="AB160" s="78" t="str">
        <f t="shared" si="37"/>
        <v>16th percentile</v>
      </c>
      <c r="AE160" s="286">
        <v>-8</v>
      </c>
      <c r="AF160" s="286" t="str">
        <f t="shared" si="41"/>
        <v>55-64|-8</v>
      </c>
      <c r="AG160" s="286">
        <v>2</v>
      </c>
      <c r="AH160" s="286">
        <v>0.4</v>
      </c>
      <c r="AI160" s="78" t="str">
        <f t="shared" si="38"/>
        <v>0.4th percentile</v>
      </c>
    </row>
    <row r="161" spans="1:35">
      <c r="A161" s="286">
        <v>0</v>
      </c>
      <c r="B161" s="286" t="str">
        <f t="shared" si="42"/>
        <v>55-64|0</v>
      </c>
      <c r="C161" s="286">
        <v>0</v>
      </c>
      <c r="D161" s="286">
        <v>0.1</v>
      </c>
      <c r="E161" s="78" t="str">
        <f t="shared" si="43"/>
        <v>0.1st percentile</v>
      </c>
      <c r="G161" s="704"/>
      <c r="H161" s="704"/>
      <c r="J161" s="286">
        <v>10</v>
      </c>
      <c r="K161" s="78" t="str">
        <f t="shared" si="39"/>
        <v>45-54|10</v>
      </c>
      <c r="L161" s="702">
        <v>1</v>
      </c>
      <c r="M161" s="286">
        <v>0.1</v>
      </c>
      <c r="N161" s="78" t="str">
        <f t="shared" si="35"/>
        <v>0.1st percentile</v>
      </c>
      <c r="Q161" s="286">
        <v>10</v>
      </c>
      <c r="R161" s="78" t="str">
        <f t="shared" si="40"/>
        <v>45-54|10</v>
      </c>
      <c r="S161" s="286">
        <v>0.1</v>
      </c>
      <c r="T161" s="286">
        <v>1</v>
      </c>
      <c r="U161" s="78" t="str">
        <f t="shared" si="36"/>
        <v>1st percentile</v>
      </c>
      <c r="X161" s="286">
        <v>46</v>
      </c>
      <c r="Y161" s="286" t="str">
        <f t="shared" si="30"/>
        <v>20-24|46</v>
      </c>
      <c r="Z161" s="286">
        <v>7</v>
      </c>
      <c r="AA161" s="286">
        <v>16</v>
      </c>
      <c r="AB161" s="78" t="str">
        <f t="shared" si="37"/>
        <v>16th percentile</v>
      </c>
      <c r="AE161" s="286">
        <v>-9</v>
      </c>
      <c r="AF161" s="286" t="str">
        <f t="shared" si="41"/>
        <v>55-64|-9</v>
      </c>
      <c r="AG161" s="286">
        <v>1</v>
      </c>
      <c r="AH161" s="286">
        <v>0.1</v>
      </c>
      <c r="AI161" s="78" t="str">
        <f t="shared" si="38"/>
        <v>0.1st percentile</v>
      </c>
    </row>
    <row r="162" spans="1:35">
      <c r="E162" s="78" t="str">
        <f t="shared" si="43"/>
        <v/>
      </c>
      <c r="G162" s="704"/>
      <c r="H162" s="704"/>
      <c r="J162" s="286">
        <v>11</v>
      </c>
      <c r="K162" s="78" t="str">
        <f t="shared" si="39"/>
        <v>45-54|11</v>
      </c>
      <c r="L162" s="702">
        <v>1</v>
      </c>
      <c r="M162" s="286">
        <v>0.1</v>
      </c>
      <c r="N162" s="78" t="str">
        <f t="shared" si="35"/>
        <v>0.1st percentile</v>
      </c>
      <c r="Q162" s="286">
        <v>11</v>
      </c>
      <c r="R162" s="78" t="str">
        <f t="shared" si="40"/>
        <v>45-54|11</v>
      </c>
      <c r="S162" s="286">
        <v>0.1</v>
      </c>
      <c r="T162" s="286">
        <v>1</v>
      </c>
      <c r="U162" s="78" t="str">
        <f t="shared" si="36"/>
        <v>1st percentile</v>
      </c>
      <c r="X162" s="286">
        <v>45</v>
      </c>
      <c r="Y162" s="286" t="str">
        <f t="shared" si="30"/>
        <v>20-24|45</v>
      </c>
      <c r="Z162" s="286">
        <v>7</v>
      </c>
      <c r="AA162" s="286">
        <v>16</v>
      </c>
      <c r="AB162" s="78" t="str">
        <f t="shared" si="37"/>
        <v>16th percentile</v>
      </c>
      <c r="AE162" s="286">
        <v>-10</v>
      </c>
      <c r="AF162" s="286" t="str">
        <f t="shared" si="41"/>
        <v>55-64|-10</v>
      </c>
      <c r="AG162" s="286">
        <v>1</v>
      </c>
      <c r="AH162" s="286">
        <v>0.1</v>
      </c>
      <c r="AI162" s="78" t="str">
        <f t="shared" si="38"/>
        <v>0.1st percentile</v>
      </c>
    </row>
    <row r="163" spans="1:35">
      <c r="A163" s="39" t="s">
        <v>69</v>
      </c>
      <c r="E163" s="78" t="str">
        <f t="shared" si="43"/>
        <v/>
      </c>
      <c r="G163" s="704"/>
      <c r="H163" s="704"/>
      <c r="J163" s="286">
        <v>12</v>
      </c>
      <c r="K163" s="78" t="str">
        <f t="shared" si="39"/>
        <v>45-54|12</v>
      </c>
      <c r="L163" s="702">
        <v>1</v>
      </c>
      <c r="M163" s="286">
        <v>0.1</v>
      </c>
      <c r="N163" s="78" t="str">
        <f t="shared" si="35"/>
        <v>0.1st percentile</v>
      </c>
      <c r="Q163" s="286">
        <v>12</v>
      </c>
      <c r="R163" s="78" t="str">
        <f t="shared" si="40"/>
        <v>45-54|12</v>
      </c>
      <c r="S163" s="286">
        <v>0.1</v>
      </c>
      <c r="T163" s="286">
        <v>1</v>
      </c>
      <c r="U163" s="78" t="str">
        <f t="shared" si="36"/>
        <v>1st percentile</v>
      </c>
      <c r="X163" s="286">
        <v>44</v>
      </c>
      <c r="Y163" s="286" t="str">
        <f t="shared" si="30"/>
        <v>20-24|44</v>
      </c>
      <c r="Z163" s="286">
        <v>6</v>
      </c>
      <c r="AA163" s="286">
        <v>10</v>
      </c>
      <c r="AB163" s="78" t="str">
        <f t="shared" si="37"/>
        <v>10th percentile</v>
      </c>
      <c r="AE163" s="286">
        <v>-11</v>
      </c>
      <c r="AF163" s="286" t="str">
        <f t="shared" si="41"/>
        <v>55-64|-11</v>
      </c>
      <c r="AG163" s="286">
        <v>1</v>
      </c>
      <c r="AH163" s="286">
        <v>0.1</v>
      </c>
      <c r="AI163" s="78" t="str">
        <f t="shared" si="38"/>
        <v>0.1st percentile</v>
      </c>
    </row>
    <row r="164" spans="1:35">
      <c r="A164" s="286">
        <v>12</v>
      </c>
      <c r="B164" s="286" t="str">
        <f>A$163&amp;"|"&amp;A164</f>
        <v>65-69|12</v>
      </c>
      <c r="C164" s="286">
        <v>19</v>
      </c>
      <c r="D164" s="286">
        <v>99.9</v>
      </c>
      <c r="E164" s="78" t="str">
        <f t="shared" si="43"/>
        <v>99.9th percentile</v>
      </c>
      <c r="G164" s="704"/>
      <c r="H164" s="704"/>
      <c r="N164" s="78" t="str">
        <f t="shared" si="35"/>
        <v/>
      </c>
      <c r="U164" s="78" t="str">
        <f t="shared" si="36"/>
        <v/>
      </c>
      <c r="X164" s="286">
        <v>43</v>
      </c>
      <c r="Y164" s="286" t="str">
        <f t="shared" si="30"/>
        <v>20-24|43</v>
      </c>
      <c r="Z164" s="286">
        <v>6</v>
      </c>
      <c r="AA164" s="286">
        <v>10</v>
      </c>
      <c r="AB164" s="78" t="str">
        <f t="shared" si="37"/>
        <v>10th percentile</v>
      </c>
      <c r="AE164" s="286">
        <v>-12</v>
      </c>
      <c r="AF164" s="286" t="str">
        <f t="shared" si="41"/>
        <v>55-64|-12</v>
      </c>
      <c r="AG164" s="286">
        <v>1</v>
      </c>
      <c r="AH164" s="286">
        <v>0.1</v>
      </c>
      <c r="AI164" s="78" t="str">
        <f t="shared" si="38"/>
        <v>0.1st percentile</v>
      </c>
    </row>
    <row r="165" spans="1:35">
      <c r="A165" s="286">
        <v>11</v>
      </c>
      <c r="B165" s="286" t="str">
        <f t="shared" ref="B165:B185" si="44">A$163&amp;"|"&amp;A165</f>
        <v>65-69|11</v>
      </c>
      <c r="C165" s="286">
        <v>19</v>
      </c>
      <c r="D165" s="286">
        <v>99.9</v>
      </c>
      <c r="E165" s="78" t="str">
        <f t="shared" si="43"/>
        <v>99.9th percentile</v>
      </c>
      <c r="G165" s="704"/>
      <c r="H165" s="704"/>
      <c r="J165" s="39" t="s">
        <v>68</v>
      </c>
      <c r="N165" s="78" t="str">
        <f t="shared" si="35"/>
        <v/>
      </c>
      <c r="Q165" s="39" t="s">
        <v>68</v>
      </c>
      <c r="U165" s="78" t="str">
        <f t="shared" si="36"/>
        <v/>
      </c>
      <c r="X165" s="286">
        <v>42</v>
      </c>
      <c r="Y165" s="286" t="str">
        <f t="shared" si="30"/>
        <v>20-24|42</v>
      </c>
      <c r="Z165" s="286">
        <v>6</v>
      </c>
      <c r="AA165" s="286">
        <v>10</v>
      </c>
      <c r="AB165" s="78" t="str">
        <f t="shared" si="37"/>
        <v>10th percentile</v>
      </c>
      <c r="AI165" s="78" t="str">
        <f t="shared" si="38"/>
        <v/>
      </c>
    </row>
    <row r="166" spans="1:35">
      <c r="A166" s="286">
        <v>10</v>
      </c>
      <c r="B166" s="286" t="str">
        <f t="shared" si="44"/>
        <v>65-69|10</v>
      </c>
      <c r="C166" s="286">
        <v>19</v>
      </c>
      <c r="D166" s="286">
        <v>99.9</v>
      </c>
      <c r="E166" s="78" t="str">
        <f t="shared" si="43"/>
        <v>99.9th percentile</v>
      </c>
      <c r="G166" s="704"/>
      <c r="H166" s="704"/>
      <c r="J166" s="286">
        <v>-12</v>
      </c>
      <c r="K166" t="str">
        <f>J$165&amp;"|"&amp;J166</f>
        <v>55-64|-12</v>
      </c>
      <c r="L166" s="702">
        <v>19</v>
      </c>
      <c r="M166" s="286">
        <v>99.9</v>
      </c>
      <c r="N166" s="78" t="str">
        <f t="shared" si="35"/>
        <v>99.9th percentile</v>
      </c>
      <c r="Q166" s="286">
        <v>-12</v>
      </c>
      <c r="R166" s="286" t="str">
        <f>Q$165&amp;"|"&amp;Q166</f>
        <v>55-64|-12</v>
      </c>
      <c r="S166" s="286">
        <v>19</v>
      </c>
      <c r="T166" s="286">
        <v>99.9</v>
      </c>
      <c r="U166" s="78" t="str">
        <f t="shared" si="36"/>
        <v>99.9th percentile</v>
      </c>
      <c r="X166" s="286">
        <v>41</v>
      </c>
      <c r="Y166" s="286" t="str">
        <f t="shared" si="30"/>
        <v>20-24|41</v>
      </c>
      <c r="Z166" s="286">
        <v>6</v>
      </c>
      <c r="AA166" s="286">
        <v>10</v>
      </c>
      <c r="AB166" s="78" t="str">
        <f t="shared" si="37"/>
        <v>10th percentile</v>
      </c>
      <c r="AE166" s="39" t="s">
        <v>69</v>
      </c>
      <c r="AI166" s="78" t="str">
        <f t="shared" si="38"/>
        <v/>
      </c>
    </row>
    <row r="167" spans="1:35">
      <c r="A167" s="286"/>
      <c r="B167" s="286" t="str">
        <f t="shared" si="44"/>
        <v>65-69|</v>
      </c>
      <c r="C167" s="286">
        <v>18</v>
      </c>
      <c r="D167" s="286">
        <v>99.6</v>
      </c>
      <c r="E167" s="78" t="str">
        <f t="shared" si="43"/>
        <v>99.6th percentile</v>
      </c>
      <c r="G167" s="704"/>
      <c r="H167" s="704"/>
      <c r="J167" s="286">
        <v>-11</v>
      </c>
      <c r="K167" s="78" t="str">
        <f t="shared" ref="K167:K190" si="45">J$165&amp;"|"&amp;J167</f>
        <v>55-64|-11</v>
      </c>
      <c r="L167" s="702">
        <v>19</v>
      </c>
      <c r="M167" s="286">
        <v>99.9</v>
      </c>
      <c r="N167" s="78" t="str">
        <f t="shared" si="35"/>
        <v>99.9th percentile</v>
      </c>
      <c r="Q167" s="286">
        <v>-11</v>
      </c>
      <c r="R167" s="286" t="str">
        <f t="shared" ref="R167:R190" si="46">Q$165&amp;"|"&amp;Q167</f>
        <v>55-64|-11</v>
      </c>
      <c r="S167" s="286">
        <v>19</v>
      </c>
      <c r="T167" s="286">
        <v>99.9</v>
      </c>
      <c r="U167" s="78" t="str">
        <f t="shared" si="36"/>
        <v>99.9th percentile</v>
      </c>
      <c r="X167" s="286">
        <v>40</v>
      </c>
      <c r="Y167" s="286" t="str">
        <f t="shared" si="30"/>
        <v>20-24|40</v>
      </c>
      <c r="Z167" s="286">
        <v>6</v>
      </c>
      <c r="AA167" s="286">
        <v>10</v>
      </c>
      <c r="AB167" s="78" t="str">
        <f t="shared" si="37"/>
        <v>10th percentile</v>
      </c>
      <c r="AE167" s="286">
        <v>12</v>
      </c>
      <c r="AF167" t="str">
        <f>AE$166&amp;"|"&amp;AE167</f>
        <v>65-69|12</v>
      </c>
      <c r="AG167" s="286">
        <v>19</v>
      </c>
      <c r="AH167" s="286">
        <v>99.9</v>
      </c>
      <c r="AI167" s="78" t="str">
        <f t="shared" si="38"/>
        <v>99.9th percentile</v>
      </c>
    </row>
    <row r="168" spans="1:35">
      <c r="A168" s="286">
        <v>9</v>
      </c>
      <c r="B168" s="286" t="str">
        <f t="shared" si="44"/>
        <v>65-69|9</v>
      </c>
      <c r="C168" s="286">
        <v>17</v>
      </c>
      <c r="D168" s="286">
        <v>99</v>
      </c>
      <c r="E168" s="78" t="str">
        <f t="shared" si="43"/>
        <v>99th percentile</v>
      </c>
      <c r="G168" s="704"/>
      <c r="H168" s="704"/>
      <c r="J168" s="286">
        <v>-10</v>
      </c>
      <c r="K168" s="78" t="str">
        <f t="shared" si="45"/>
        <v>55-64|-10</v>
      </c>
      <c r="L168" s="702">
        <v>19</v>
      </c>
      <c r="M168" s="286">
        <v>99.9</v>
      </c>
      <c r="N168" s="78" t="str">
        <f t="shared" si="35"/>
        <v>99.9th percentile</v>
      </c>
      <c r="Q168" s="286">
        <v>-10</v>
      </c>
      <c r="R168" s="286" t="str">
        <f t="shared" si="46"/>
        <v>55-64|-10</v>
      </c>
      <c r="S168" s="286">
        <v>19</v>
      </c>
      <c r="T168" s="286">
        <v>99.9</v>
      </c>
      <c r="U168" s="78" t="str">
        <f t="shared" si="36"/>
        <v>99.9th percentile</v>
      </c>
      <c r="X168" s="286">
        <v>39</v>
      </c>
      <c r="Y168" s="286" t="str">
        <f t="shared" si="30"/>
        <v>20-24|39</v>
      </c>
      <c r="Z168" s="286">
        <v>6</v>
      </c>
      <c r="AA168" s="286">
        <v>10</v>
      </c>
      <c r="AB168" s="78" t="str">
        <f t="shared" si="37"/>
        <v>10th percentile</v>
      </c>
      <c r="AE168" s="286">
        <v>11</v>
      </c>
      <c r="AF168" s="78" t="str">
        <f t="shared" ref="AF168:AF191" si="47">AE$166&amp;"|"&amp;AE168</f>
        <v>65-69|11</v>
      </c>
      <c r="AG168" s="286">
        <v>19</v>
      </c>
      <c r="AH168" s="286">
        <v>99.9</v>
      </c>
      <c r="AI168" s="78" t="str">
        <f t="shared" si="38"/>
        <v>99.9th percentile</v>
      </c>
    </row>
    <row r="169" spans="1:35">
      <c r="A169" s="286">
        <v>8</v>
      </c>
      <c r="B169" s="286" t="str">
        <f t="shared" si="44"/>
        <v>65-69|8</v>
      </c>
      <c r="C169" s="286">
        <v>16</v>
      </c>
      <c r="D169" s="286">
        <v>98</v>
      </c>
      <c r="E169" s="78" t="str">
        <f t="shared" si="43"/>
        <v>98th percentile</v>
      </c>
      <c r="G169" s="704"/>
      <c r="H169" s="704"/>
      <c r="J169" s="286">
        <v>-9</v>
      </c>
      <c r="K169" s="78" t="str">
        <f t="shared" si="45"/>
        <v>55-64|-9</v>
      </c>
      <c r="L169" s="702">
        <v>19</v>
      </c>
      <c r="M169" s="286">
        <v>99.9</v>
      </c>
      <c r="N169" s="78" t="str">
        <f t="shared" si="35"/>
        <v>99.9th percentile</v>
      </c>
      <c r="Q169" s="286">
        <v>-9</v>
      </c>
      <c r="R169" s="286" t="str">
        <f t="shared" si="46"/>
        <v>55-64|-9</v>
      </c>
      <c r="S169" s="286">
        <v>19</v>
      </c>
      <c r="T169" s="286">
        <v>99.9</v>
      </c>
      <c r="U169" s="78" t="str">
        <f t="shared" si="36"/>
        <v>99.9th percentile</v>
      </c>
      <c r="X169" s="286">
        <v>38</v>
      </c>
      <c r="Y169" s="286" t="str">
        <f t="shared" si="30"/>
        <v>20-24|38</v>
      </c>
      <c r="Z169" s="286">
        <v>6</v>
      </c>
      <c r="AA169" s="286">
        <v>10</v>
      </c>
      <c r="AB169" s="78" t="str">
        <f t="shared" si="37"/>
        <v>10th percentile</v>
      </c>
      <c r="AE169" s="286">
        <v>10</v>
      </c>
      <c r="AF169" s="78" t="str">
        <f t="shared" si="47"/>
        <v>65-69|10</v>
      </c>
      <c r="AG169" s="286">
        <v>18</v>
      </c>
      <c r="AH169" s="286">
        <v>99.6</v>
      </c>
      <c r="AI169" s="78" t="str">
        <f t="shared" si="38"/>
        <v>99.6th percentile</v>
      </c>
    </row>
    <row r="170" spans="1:35">
      <c r="A170" s="286">
        <v>7</v>
      </c>
      <c r="B170" s="286" t="str">
        <f t="shared" si="44"/>
        <v>65-69|7</v>
      </c>
      <c r="C170" s="286">
        <v>15</v>
      </c>
      <c r="D170" s="286">
        <v>95</v>
      </c>
      <c r="E170" s="78" t="str">
        <f t="shared" si="43"/>
        <v>95th percentile</v>
      </c>
      <c r="G170" s="704"/>
      <c r="H170" s="704"/>
      <c r="J170" s="286">
        <v>-8</v>
      </c>
      <c r="K170" s="78" t="str">
        <f t="shared" si="45"/>
        <v>55-64|-8</v>
      </c>
      <c r="L170" s="702">
        <v>19</v>
      </c>
      <c r="M170" s="286">
        <v>99.9</v>
      </c>
      <c r="N170" s="78" t="str">
        <f t="shared" si="35"/>
        <v>99.9th percentile</v>
      </c>
      <c r="Q170" s="286">
        <v>-8</v>
      </c>
      <c r="R170" s="286" t="str">
        <f t="shared" si="46"/>
        <v>55-64|-8</v>
      </c>
      <c r="S170" s="286">
        <v>19</v>
      </c>
      <c r="T170" s="286">
        <v>99.9</v>
      </c>
      <c r="U170" s="78" t="str">
        <f t="shared" si="36"/>
        <v>99.9th percentile</v>
      </c>
      <c r="X170" s="286">
        <v>37</v>
      </c>
      <c r="Y170" s="286" t="str">
        <f t="shared" si="30"/>
        <v>20-24|37</v>
      </c>
      <c r="Z170" s="286">
        <v>6</v>
      </c>
      <c r="AA170" s="286">
        <v>10</v>
      </c>
      <c r="AB170" s="78" t="str">
        <f t="shared" si="37"/>
        <v>10th percentile</v>
      </c>
      <c r="AE170" s="286">
        <v>9</v>
      </c>
      <c r="AF170" s="78" t="str">
        <f t="shared" si="47"/>
        <v>65-69|9</v>
      </c>
      <c r="AG170" s="286">
        <v>18</v>
      </c>
      <c r="AH170" s="286">
        <v>99.6</v>
      </c>
      <c r="AI170" s="78" t="str">
        <f t="shared" si="38"/>
        <v>99.6th percentile</v>
      </c>
    </row>
    <row r="171" spans="1:35">
      <c r="A171" s="286"/>
      <c r="B171" s="286" t="str">
        <f t="shared" si="44"/>
        <v>65-69|</v>
      </c>
      <c r="C171" s="286">
        <v>14</v>
      </c>
      <c r="D171" s="286"/>
      <c r="E171" s="78" t="str">
        <f t="shared" si="43"/>
        <v/>
      </c>
      <c r="G171" s="704"/>
      <c r="H171" s="704"/>
      <c r="J171" s="286">
        <v>-7</v>
      </c>
      <c r="K171" s="78" t="str">
        <f t="shared" si="45"/>
        <v>55-64|-7</v>
      </c>
      <c r="L171" s="702">
        <v>17</v>
      </c>
      <c r="M171" s="286">
        <v>99</v>
      </c>
      <c r="N171" s="78" t="str">
        <f t="shared" si="35"/>
        <v>99th percentile</v>
      </c>
      <c r="Q171" s="286">
        <v>-7</v>
      </c>
      <c r="R171" s="286" t="str">
        <f t="shared" si="46"/>
        <v>55-64|-7</v>
      </c>
      <c r="S171" s="286">
        <v>19</v>
      </c>
      <c r="T171" s="286">
        <v>99.9</v>
      </c>
      <c r="U171" s="78" t="str">
        <f t="shared" si="36"/>
        <v>99.9th percentile</v>
      </c>
      <c r="X171" s="286">
        <v>36</v>
      </c>
      <c r="Y171" s="286" t="str">
        <f t="shared" si="30"/>
        <v>20-24|36</v>
      </c>
      <c r="Z171" s="286">
        <v>6</v>
      </c>
      <c r="AA171" s="286">
        <v>10</v>
      </c>
      <c r="AB171" s="78" t="str">
        <f t="shared" si="37"/>
        <v>10th percentile</v>
      </c>
      <c r="AE171" s="286">
        <v>8</v>
      </c>
      <c r="AF171" s="78" t="str">
        <f t="shared" si="47"/>
        <v>65-69|8</v>
      </c>
      <c r="AG171" s="286">
        <v>17</v>
      </c>
      <c r="AH171" s="286">
        <v>99</v>
      </c>
      <c r="AI171" s="78" t="str">
        <f t="shared" si="38"/>
        <v>99th percentile</v>
      </c>
    </row>
    <row r="172" spans="1:35">
      <c r="A172" s="286">
        <v>6</v>
      </c>
      <c r="B172" s="286" t="str">
        <f t="shared" si="44"/>
        <v>65-69|6</v>
      </c>
      <c r="C172" s="286">
        <v>13</v>
      </c>
      <c r="D172" s="286">
        <v>84</v>
      </c>
      <c r="E172" s="78" t="str">
        <f t="shared" si="43"/>
        <v>84th percentile</v>
      </c>
      <c r="G172" s="704"/>
      <c r="H172" s="704"/>
      <c r="J172" s="286">
        <v>-6</v>
      </c>
      <c r="K172" s="78" t="str">
        <f t="shared" si="45"/>
        <v>55-64|-6</v>
      </c>
      <c r="L172" s="702">
        <v>17</v>
      </c>
      <c r="M172" s="286">
        <v>99</v>
      </c>
      <c r="N172" s="78" t="str">
        <f t="shared" si="35"/>
        <v>99th percentile</v>
      </c>
      <c r="Q172" s="286">
        <v>-6</v>
      </c>
      <c r="R172" s="286" t="str">
        <f t="shared" si="46"/>
        <v>55-64|-6</v>
      </c>
      <c r="S172" s="286">
        <v>19</v>
      </c>
      <c r="T172" s="286">
        <v>99.9</v>
      </c>
      <c r="U172" s="78" t="str">
        <f t="shared" si="36"/>
        <v>99.9th percentile</v>
      </c>
      <c r="X172" s="286">
        <v>35</v>
      </c>
      <c r="Y172" s="286" t="str">
        <f t="shared" ref="Y172:Y207" si="48">X$106&amp;"|"&amp;X172</f>
        <v>20-24|35</v>
      </c>
      <c r="Z172" s="286">
        <v>6</v>
      </c>
      <c r="AA172" s="286">
        <v>10</v>
      </c>
      <c r="AB172" s="78" t="str">
        <f t="shared" si="37"/>
        <v>10th percentile</v>
      </c>
      <c r="AE172" s="286">
        <v>7</v>
      </c>
      <c r="AF172" s="78" t="str">
        <f t="shared" si="47"/>
        <v>65-69|7</v>
      </c>
      <c r="AG172" s="286">
        <v>14</v>
      </c>
      <c r="AH172" s="286">
        <v>91</v>
      </c>
      <c r="AI172" s="78" t="str">
        <f t="shared" si="38"/>
        <v>91st percentile</v>
      </c>
    </row>
    <row r="173" spans="1:35">
      <c r="A173" s="286">
        <v>5</v>
      </c>
      <c r="B173" s="286" t="str">
        <f t="shared" si="44"/>
        <v>65-69|5</v>
      </c>
      <c r="C173" s="286">
        <v>12</v>
      </c>
      <c r="D173" s="286">
        <v>75</v>
      </c>
      <c r="E173" s="78" t="str">
        <f t="shared" si="43"/>
        <v>75th percentile</v>
      </c>
      <c r="G173" s="704"/>
      <c r="H173" s="704"/>
      <c r="J173" s="286">
        <v>-5</v>
      </c>
      <c r="K173" s="78" t="str">
        <f t="shared" si="45"/>
        <v>55-64|-5</v>
      </c>
      <c r="L173" s="702">
        <v>16</v>
      </c>
      <c r="M173" s="286">
        <v>98</v>
      </c>
      <c r="N173" s="78" t="str">
        <f t="shared" si="35"/>
        <v>98th percentile</v>
      </c>
      <c r="Q173" s="286">
        <v>-5</v>
      </c>
      <c r="R173" s="286" t="str">
        <f t="shared" si="46"/>
        <v>55-64|-5</v>
      </c>
      <c r="S173" s="286">
        <v>19</v>
      </c>
      <c r="T173" s="286">
        <v>99.9</v>
      </c>
      <c r="U173" s="78" t="str">
        <f t="shared" si="36"/>
        <v>99.9th percentile</v>
      </c>
      <c r="X173" s="286">
        <v>34</v>
      </c>
      <c r="Y173" s="286" t="str">
        <f t="shared" si="48"/>
        <v>20-24|34</v>
      </c>
      <c r="Z173" s="286">
        <v>5</v>
      </c>
      <c r="AA173" s="286">
        <v>5</v>
      </c>
      <c r="AB173" s="78" t="str">
        <f t="shared" si="37"/>
        <v>5th percentile</v>
      </c>
      <c r="AE173" s="286">
        <v>6</v>
      </c>
      <c r="AF173" s="78" t="str">
        <f t="shared" si="47"/>
        <v>65-69|6</v>
      </c>
      <c r="AG173" s="286">
        <v>13</v>
      </c>
      <c r="AH173" s="286">
        <v>84</v>
      </c>
      <c r="AI173" s="78" t="str">
        <f t="shared" si="38"/>
        <v>84th percentile</v>
      </c>
    </row>
    <row r="174" spans="1:35">
      <c r="A174" s="286"/>
      <c r="B174" s="286" t="str">
        <f t="shared" si="44"/>
        <v>65-69|</v>
      </c>
      <c r="C174" s="286">
        <v>11</v>
      </c>
      <c r="D174" s="286"/>
      <c r="E174" s="78" t="str">
        <f t="shared" si="43"/>
        <v/>
      </c>
      <c r="G174" s="704"/>
      <c r="H174" s="704"/>
      <c r="J174" s="286">
        <v>-4</v>
      </c>
      <c r="K174" s="78" t="str">
        <f t="shared" si="45"/>
        <v>55-64|-4</v>
      </c>
      <c r="L174" s="702">
        <v>15</v>
      </c>
      <c r="M174" s="286">
        <v>95</v>
      </c>
      <c r="N174" s="78" t="str">
        <f t="shared" si="35"/>
        <v>95th percentile</v>
      </c>
      <c r="Q174" s="286">
        <v>-4</v>
      </c>
      <c r="R174" s="286" t="str">
        <f t="shared" si="46"/>
        <v>55-64|-4</v>
      </c>
      <c r="S174" s="286">
        <v>19</v>
      </c>
      <c r="T174" s="286">
        <v>99.9</v>
      </c>
      <c r="U174" s="78" t="str">
        <f t="shared" si="36"/>
        <v>99.9th percentile</v>
      </c>
      <c r="X174" s="286">
        <v>33</v>
      </c>
      <c r="Y174" s="286" t="str">
        <f t="shared" si="48"/>
        <v>20-24|33</v>
      </c>
      <c r="Z174" s="286">
        <v>5</v>
      </c>
      <c r="AA174" s="286">
        <v>5</v>
      </c>
      <c r="AB174" s="78" t="str">
        <f t="shared" si="37"/>
        <v>5th percentile</v>
      </c>
      <c r="AE174" s="286">
        <v>5</v>
      </c>
      <c r="AF174" s="78" t="str">
        <f t="shared" si="47"/>
        <v>65-69|5</v>
      </c>
      <c r="AG174" s="286">
        <v>11</v>
      </c>
      <c r="AH174" s="286">
        <v>63</v>
      </c>
      <c r="AI174" s="78" t="str">
        <f t="shared" si="38"/>
        <v>63rd percentile</v>
      </c>
    </row>
    <row r="175" spans="1:35">
      <c r="A175" s="286"/>
      <c r="B175" s="286" t="str">
        <f t="shared" si="44"/>
        <v>65-69|</v>
      </c>
      <c r="C175" s="286">
        <v>10</v>
      </c>
      <c r="D175" s="286"/>
      <c r="E175" s="78" t="str">
        <f t="shared" si="43"/>
        <v/>
      </c>
      <c r="G175" s="704"/>
      <c r="H175" s="704"/>
      <c r="J175" s="286">
        <v>-3</v>
      </c>
      <c r="K175" s="78" t="str">
        <f t="shared" si="45"/>
        <v>55-64|-3</v>
      </c>
      <c r="L175" s="702">
        <v>14</v>
      </c>
      <c r="M175" s="286">
        <v>91</v>
      </c>
      <c r="N175" s="78" t="str">
        <f t="shared" si="35"/>
        <v>91st percentile</v>
      </c>
      <c r="Q175" s="286">
        <v>-3</v>
      </c>
      <c r="R175" s="286" t="str">
        <f t="shared" si="46"/>
        <v>55-64|-3</v>
      </c>
      <c r="S175" s="286">
        <v>18</v>
      </c>
      <c r="T175" s="286">
        <v>99.6</v>
      </c>
      <c r="U175" s="78" t="str">
        <f t="shared" si="36"/>
        <v>99.6th percentile</v>
      </c>
      <c r="X175" s="286">
        <v>32</v>
      </c>
      <c r="Y175" s="286" t="str">
        <f t="shared" si="48"/>
        <v>20-24|32</v>
      </c>
      <c r="Z175" s="286">
        <v>5</v>
      </c>
      <c r="AA175" s="286">
        <v>5</v>
      </c>
      <c r="AB175" s="78" t="str">
        <f t="shared" si="37"/>
        <v>5th percentile</v>
      </c>
      <c r="AE175" s="286">
        <v>4</v>
      </c>
      <c r="AF175" s="78" t="str">
        <f t="shared" si="47"/>
        <v>65-69|4</v>
      </c>
      <c r="AG175" s="286">
        <v>9</v>
      </c>
      <c r="AH175" s="286">
        <v>37</v>
      </c>
      <c r="AI175" s="78" t="str">
        <f t="shared" si="38"/>
        <v>37th percentile</v>
      </c>
    </row>
    <row r="176" spans="1:35">
      <c r="A176" s="286">
        <v>4</v>
      </c>
      <c r="B176" s="286" t="str">
        <f t="shared" si="44"/>
        <v>65-69|4</v>
      </c>
      <c r="C176" s="286">
        <v>9</v>
      </c>
      <c r="D176" s="286">
        <v>37</v>
      </c>
      <c r="E176" s="78" t="str">
        <f t="shared" si="43"/>
        <v>37th percentile</v>
      </c>
      <c r="G176" s="704"/>
      <c r="H176" s="704"/>
      <c r="J176" s="286">
        <v>-2</v>
      </c>
      <c r="K176" s="78" t="str">
        <f t="shared" si="45"/>
        <v>55-64|-2</v>
      </c>
      <c r="L176" s="702">
        <v>13</v>
      </c>
      <c r="M176" s="286">
        <v>84</v>
      </c>
      <c r="N176" s="78" t="str">
        <f t="shared" si="35"/>
        <v>84th percentile</v>
      </c>
      <c r="Q176" s="286">
        <v>-2</v>
      </c>
      <c r="R176" s="286" t="str">
        <f t="shared" si="46"/>
        <v>55-64|-2</v>
      </c>
      <c r="S176" s="286">
        <v>17</v>
      </c>
      <c r="T176" s="286">
        <v>99</v>
      </c>
      <c r="U176" s="78" t="str">
        <f t="shared" si="36"/>
        <v>99th percentile</v>
      </c>
      <c r="X176" s="286">
        <v>31</v>
      </c>
      <c r="Y176" s="286" t="str">
        <f t="shared" si="48"/>
        <v>20-24|31</v>
      </c>
      <c r="Z176" s="286">
        <v>5</v>
      </c>
      <c r="AA176" s="286">
        <v>5</v>
      </c>
      <c r="AB176" s="78" t="str">
        <f t="shared" si="37"/>
        <v>5th percentile</v>
      </c>
      <c r="AE176" s="286">
        <v>3</v>
      </c>
      <c r="AF176" s="78" t="str">
        <f t="shared" si="47"/>
        <v>65-69|3</v>
      </c>
      <c r="AG176" s="286">
        <v>8</v>
      </c>
      <c r="AH176" s="286">
        <v>25</v>
      </c>
      <c r="AI176" s="78" t="str">
        <f t="shared" si="38"/>
        <v>25th percentile</v>
      </c>
    </row>
    <row r="177" spans="1:35">
      <c r="A177" s="286"/>
      <c r="B177" s="286" t="str">
        <f t="shared" si="44"/>
        <v>65-69|</v>
      </c>
      <c r="C177" s="286">
        <v>8</v>
      </c>
      <c r="D177" s="286"/>
      <c r="E177" s="78" t="str">
        <f t="shared" si="43"/>
        <v/>
      </c>
      <c r="G177" s="704"/>
      <c r="H177" s="704"/>
      <c r="J177" s="286">
        <v>-1</v>
      </c>
      <c r="K177" s="78" t="str">
        <f t="shared" si="45"/>
        <v>55-64|-1</v>
      </c>
      <c r="L177" s="702">
        <v>12</v>
      </c>
      <c r="M177" s="286">
        <v>75</v>
      </c>
      <c r="N177" s="78" t="str">
        <f t="shared" si="35"/>
        <v>75th percentile</v>
      </c>
      <c r="Q177" s="286">
        <v>-1</v>
      </c>
      <c r="R177" s="286" t="str">
        <f t="shared" si="46"/>
        <v>55-64|-1</v>
      </c>
      <c r="S177" s="286">
        <v>16</v>
      </c>
      <c r="T177" s="286">
        <v>98</v>
      </c>
      <c r="U177" s="78" t="str">
        <f t="shared" si="36"/>
        <v>98th percentile</v>
      </c>
      <c r="X177" s="286">
        <v>30</v>
      </c>
      <c r="Y177" s="286" t="str">
        <f t="shared" si="48"/>
        <v>20-24|30</v>
      </c>
      <c r="Z177" s="286">
        <v>5</v>
      </c>
      <c r="AA177" s="286">
        <v>5</v>
      </c>
      <c r="AB177" s="78" t="str">
        <f t="shared" si="37"/>
        <v>5th percentile</v>
      </c>
      <c r="AE177" s="286">
        <v>2</v>
      </c>
      <c r="AF177" s="78" t="str">
        <f t="shared" si="47"/>
        <v>65-69|2</v>
      </c>
      <c r="AG177" s="286">
        <v>7</v>
      </c>
      <c r="AH177" s="286">
        <v>16</v>
      </c>
      <c r="AI177" s="78" t="str">
        <f t="shared" si="38"/>
        <v>16th percentile</v>
      </c>
    </row>
    <row r="178" spans="1:35">
      <c r="A178" s="286"/>
      <c r="B178" s="286" t="str">
        <f t="shared" si="44"/>
        <v>65-69|</v>
      </c>
      <c r="C178" s="286">
        <v>7</v>
      </c>
      <c r="D178" s="286"/>
      <c r="E178" s="78" t="str">
        <f t="shared" si="43"/>
        <v/>
      </c>
      <c r="G178" s="704"/>
      <c r="H178" s="704"/>
      <c r="J178" s="286">
        <v>0</v>
      </c>
      <c r="K178" s="78" t="str">
        <f t="shared" si="45"/>
        <v>55-64|0</v>
      </c>
      <c r="L178" s="702">
        <v>10</v>
      </c>
      <c r="M178" s="286">
        <v>50</v>
      </c>
      <c r="N178" s="78" t="str">
        <f t="shared" si="35"/>
        <v>50th percentile</v>
      </c>
      <c r="Q178" s="286">
        <v>0</v>
      </c>
      <c r="R178" s="286" t="str">
        <f t="shared" si="46"/>
        <v>55-64|0</v>
      </c>
      <c r="S178" s="286">
        <v>14</v>
      </c>
      <c r="T178" s="286">
        <v>84</v>
      </c>
      <c r="U178" s="78" t="str">
        <f t="shared" si="36"/>
        <v>84th percentile</v>
      </c>
      <c r="X178" s="286">
        <v>29</v>
      </c>
      <c r="Y178" s="286" t="str">
        <f t="shared" si="48"/>
        <v>20-24|29</v>
      </c>
      <c r="Z178" s="286">
        <v>5</v>
      </c>
      <c r="AA178" s="286">
        <v>5</v>
      </c>
      <c r="AB178" s="78" t="str">
        <f t="shared" si="37"/>
        <v>5th percentile</v>
      </c>
      <c r="AE178" s="286">
        <v>1</v>
      </c>
      <c r="AF178" s="78" t="str">
        <f t="shared" si="47"/>
        <v>65-69|1</v>
      </c>
      <c r="AG178" s="286">
        <v>6</v>
      </c>
      <c r="AH178" s="286">
        <v>10</v>
      </c>
      <c r="AI178" s="78" t="str">
        <f t="shared" si="38"/>
        <v>10th percentile</v>
      </c>
    </row>
    <row r="179" spans="1:35">
      <c r="A179" s="286">
        <v>3</v>
      </c>
      <c r="B179" s="286" t="str">
        <f t="shared" si="44"/>
        <v>65-69|3</v>
      </c>
      <c r="C179" s="286">
        <v>6</v>
      </c>
      <c r="D179" s="286">
        <v>10</v>
      </c>
      <c r="E179" s="78" t="str">
        <f t="shared" si="43"/>
        <v>10th percentile</v>
      </c>
      <c r="G179" s="704"/>
      <c r="H179" s="704"/>
      <c r="J179" s="286">
        <v>1</v>
      </c>
      <c r="K179" s="78" t="str">
        <f t="shared" si="45"/>
        <v>55-64|1</v>
      </c>
      <c r="L179" s="702">
        <v>8</v>
      </c>
      <c r="M179" s="286">
        <v>25</v>
      </c>
      <c r="N179" s="78" t="str">
        <f t="shared" si="35"/>
        <v>25th percentile</v>
      </c>
      <c r="Q179" s="286">
        <v>1</v>
      </c>
      <c r="R179" s="286" t="str">
        <f t="shared" si="46"/>
        <v>55-64|1</v>
      </c>
      <c r="S179" s="286">
        <v>12</v>
      </c>
      <c r="T179" s="286">
        <v>75</v>
      </c>
      <c r="U179" s="78" t="str">
        <f t="shared" si="36"/>
        <v>75th percentile</v>
      </c>
      <c r="X179" s="286">
        <v>28</v>
      </c>
      <c r="Y179" s="286" t="str">
        <f t="shared" si="48"/>
        <v>20-24|28</v>
      </c>
      <c r="Z179" s="286">
        <v>5</v>
      </c>
      <c r="AA179" s="286">
        <v>5</v>
      </c>
      <c r="AB179" s="78" t="str">
        <f t="shared" si="37"/>
        <v>5th percentile</v>
      </c>
      <c r="AE179" s="286">
        <v>0</v>
      </c>
      <c r="AF179" s="78" t="str">
        <f t="shared" si="47"/>
        <v>65-69|0</v>
      </c>
      <c r="AG179" s="286">
        <v>6</v>
      </c>
      <c r="AH179" s="286">
        <v>10</v>
      </c>
      <c r="AI179" s="78" t="str">
        <f t="shared" si="38"/>
        <v>10th percentile</v>
      </c>
    </row>
    <row r="180" spans="1:35">
      <c r="A180" s="286"/>
      <c r="B180" s="286" t="str">
        <f t="shared" si="44"/>
        <v>65-69|</v>
      </c>
      <c r="C180" s="286">
        <v>5</v>
      </c>
      <c r="D180" s="286"/>
      <c r="E180" s="78" t="str">
        <f t="shared" si="43"/>
        <v/>
      </c>
      <c r="G180" s="704"/>
      <c r="H180" s="704"/>
      <c r="J180" s="286">
        <v>2</v>
      </c>
      <c r="K180" s="78" t="str">
        <f t="shared" si="45"/>
        <v>55-64|2</v>
      </c>
      <c r="L180" s="702">
        <v>5</v>
      </c>
      <c r="M180" s="286">
        <v>5</v>
      </c>
      <c r="N180" s="78" t="str">
        <f t="shared" si="35"/>
        <v>5th percentile</v>
      </c>
      <c r="Q180" s="286">
        <v>2</v>
      </c>
      <c r="R180" s="286" t="str">
        <f t="shared" si="46"/>
        <v>55-64|2</v>
      </c>
      <c r="S180" s="286">
        <v>10</v>
      </c>
      <c r="T180" s="286">
        <v>50</v>
      </c>
      <c r="U180" s="78" t="str">
        <f t="shared" si="36"/>
        <v>50th percentile</v>
      </c>
      <c r="X180" s="286">
        <v>27</v>
      </c>
      <c r="Y180" s="286" t="str">
        <f t="shared" si="48"/>
        <v>20-24|27</v>
      </c>
      <c r="Z180" s="286">
        <v>5</v>
      </c>
      <c r="AA180" s="286">
        <v>5</v>
      </c>
      <c r="AB180" s="78" t="str">
        <f t="shared" si="37"/>
        <v>5th percentile</v>
      </c>
      <c r="AE180" s="286">
        <v>-1</v>
      </c>
      <c r="AF180" s="78" t="str">
        <f t="shared" si="47"/>
        <v>65-69|-1</v>
      </c>
      <c r="AG180" s="286">
        <v>5</v>
      </c>
      <c r="AH180" s="286">
        <v>5</v>
      </c>
      <c r="AI180" s="78" t="str">
        <f t="shared" si="38"/>
        <v>5th percentile</v>
      </c>
    </row>
    <row r="181" spans="1:35">
      <c r="A181" s="286"/>
      <c r="B181" s="286" t="str">
        <f t="shared" si="44"/>
        <v>65-69|</v>
      </c>
      <c r="C181" s="286">
        <v>4</v>
      </c>
      <c r="D181" s="286"/>
      <c r="E181" s="78" t="str">
        <f t="shared" si="43"/>
        <v/>
      </c>
      <c r="G181" s="704"/>
      <c r="H181" s="704"/>
      <c r="J181" s="286">
        <v>3</v>
      </c>
      <c r="K181" s="78" t="str">
        <f t="shared" si="45"/>
        <v>55-64|3</v>
      </c>
      <c r="L181" s="702">
        <v>4</v>
      </c>
      <c r="M181" s="286">
        <v>2</v>
      </c>
      <c r="N181" s="78" t="str">
        <f t="shared" si="35"/>
        <v>2nd percentile</v>
      </c>
      <c r="Q181" s="286">
        <v>3</v>
      </c>
      <c r="R181" s="286" t="str">
        <f t="shared" si="46"/>
        <v>55-64|3</v>
      </c>
      <c r="S181" s="286">
        <v>9</v>
      </c>
      <c r="T181" s="286">
        <v>37</v>
      </c>
      <c r="U181" s="78" t="str">
        <f t="shared" si="36"/>
        <v>37th percentile</v>
      </c>
      <c r="X181" s="286">
        <v>26</v>
      </c>
      <c r="Y181" s="286" t="str">
        <f t="shared" si="48"/>
        <v>20-24|26</v>
      </c>
      <c r="Z181" s="286">
        <v>5</v>
      </c>
      <c r="AA181" s="286">
        <v>5</v>
      </c>
      <c r="AB181" s="78" t="str">
        <f t="shared" si="37"/>
        <v>5th percentile</v>
      </c>
      <c r="AE181" s="286">
        <v>-2</v>
      </c>
      <c r="AF181" s="78" t="str">
        <f t="shared" si="47"/>
        <v>65-69|-2</v>
      </c>
      <c r="AG181" s="286">
        <v>4</v>
      </c>
      <c r="AH181" s="286">
        <v>2</v>
      </c>
      <c r="AI181" s="78" t="str">
        <f t="shared" si="38"/>
        <v>2nd percentile</v>
      </c>
    </row>
    <row r="182" spans="1:35">
      <c r="A182" s="286"/>
      <c r="B182" s="286" t="str">
        <f t="shared" si="44"/>
        <v>65-69|</v>
      </c>
      <c r="C182" s="286">
        <v>3</v>
      </c>
      <c r="D182" s="286"/>
      <c r="E182" s="78" t="str">
        <f t="shared" si="43"/>
        <v/>
      </c>
      <c r="G182" s="704"/>
      <c r="H182" s="704"/>
      <c r="J182" s="286">
        <v>4</v>
      </c>
      <c r="K182" s="78" t="str">
        <f t="shared" si="45"/>
        <v>55-64|4</v>
      </c>
      <c r="L182" s="702">
        <v>3</v>
      </c>
      <c r="M182" s="286">
        <v>1</v>
      </c>
      <c r="N182" s="78" t="str">
        <f t="shared" si="35"/>
        <v>1st percentile</v>
      </c>
      <c r="Q182" s="286">
        <v>4</v>
      </c>
      <c r="R182" s="286" t="str">
        <f t="shared" si="46"/>
        <v>55-64|4</v>
      </c>
      <c r="S182" s="286">
        <v>7</v>
      </c>
      <c r="T182" s="286">
        <v>16</v>
      </c>
      <c r="U182" s="78" t="str">
        <f t="shared" si="36"/>
        <v>16th percentile</v>
      </c>
      <c r="X182" s="286">
        <v>25</v>
      </c>
      <c r="Y182" s="286" t="str">
        <f t="shared" si="48"/>
        <v>20-24|25</v>
      </c>
      <c r="Z182" s="286">
        <v>5</v>
      </c>
      <c r="AA182" s="286">
        <v>5</v>
      </c>
      <c r="AB182" s="78" t="str">
        <f t="shared" si="37"/>
        <v>5th percentile</v>
      </c>
      <c r="AE182" s="286">
        <v>-3</v>
      </c>
      <c r="AF182" s="78" t="str">
        <f t="shared" si="47"/>
        <v>65-69|-3</v>
      </c>
      <c r="AG182" s="286">
        <v>4</v>
      </c>
      <c r="AH182" s="286">
        <v>2</v>
      </c>
      <c r="AI182" s="78" t="str">
        <f t="shared" si="38"/>
        <v>2nd percentile</v>
      </c>
    </row>
    <row r="183" spans="1:35">
      <c r="A183" s="286">
        <v>2</v>
      </c>
      <c r="B183" s="286" t="str">
        <f t="shared" si="44"/>
        <v>65-69|2</v>
      </c>
      <c r="C183" s="286">
        <v>2</v>
      </c>
      <c r="D183" s="286">
        <v>1</v>
      </c>
      <c r="E183" s="78" t="str">
        <f t="shared" si="43"/>
        <v>1st percentile</v>
      </c>
      <c r="G183" s="704"/>
      <c r="H183" s="704"/>
      <c r="J183" s="286">
        <v>5</v>
      </c>
      <c r="K183" s="78" t="str">
        <f t="shared" si="45"/>
        <v>55-64|5</v>
      </c>
      <c r="L183" s="702">
        <v>2</v>
      </c>
      <c r="M183" s="286">
        <v>0.4</v>
      </c>
      <c r="N183" s="78" t="str">
        <f t="shared" si="35"/>
        <v>0.4th percentile</v>
      </c>
      <c r="Q183" s="286">
        <v>5</v>
      </c>
      <c r="R183" s="286" t="str">
        <f t="shared" si="46"/>
        <v>55-64|5</v>
      </c>
      <c r="S183" s="286">
        <v>6</v>
      </c>
      <c r="T183" s="286">
        <v>10</v>
      </c>
      <c r="U183" s="78" t="str">
        <f t="shared" si="36"/>
        <v>10th percentile</v>
      </c>
      <c r="X183" s="286">
        <v>24</v>
      </c>
      <c r="Y183" s="286" t="str">
        <f t="shared" si="48"/>
        <v>20-24|24</v>
      </c>
      <c r="Z183" s="286">
        <v>5</v>
      </c>
      <c r="AA183" s="286">
        <v>5</v>
      </c>
      <c r="AB183" s="78" t="str">
        <f t="shared" si="37"/>
        <v>5th percentile</v>
      </c>
      <c r="AE183" s="286">
        <v>-4</v>
      </c>
      <c r="AF183" s="78" t="str">
        <f t="shared" si="47"/>
        <v>65-69|-4</v>
      </c>
      <c r="AG183" s="286">
        <v>3</v>
      </c>
      <c r="AH183" s="286">
        <v>1</v>
      </c>
      <c r="AI183" s="78" t="str">
        <f t="shared" si="38"/>
        <v>1st percentile</v>
      </c>
    </row>
    <row r="184" spans="1:35">
      <c r="A184" s="286">
        <v>1</v>
      </c>
      <c r="B184" s="286" t="str">
        <f t="shared" si="44"/>
        <v>65-69|1</v>
      </c>
      <c r="C184" s="286">
        <v>1</v>
      </c>
      <c r="D184" s="286">
        <v>0.4</v>
      </c>
      <c r="E184" s="78" t="str">
        <f t="shared" si="43"/>
        <v>0.4th percentile</v>
      </c>
      <c r="G184" s="704"/>
      <c r="H184" s="704"/>
      <c r="J184" s="286">
        <v>6</v>
      </c>
      <c r="K184" s="78" t="str">
        <f t="shared" si="45"/>
        <v>55-64|6</v>
      </c>
      <c r="L184" s="702">
        <v>1</v>
      </c>
      <c r="M184" s="286">
        <v>0.1</v>
      </c>
      <c r="N184" s="78" t="str">
        <f t="shared" si="35"/>
        <v>0.1st percentile</v>
      </c>
      <c r="Q184" s="286">
        <v>6</v>
      </c>
      <c r="R184" s="286" t="str">
        <f t="shared" si="46"/>
        <v>55-64|6</v>
      </c>
      <c r="S184" s="286">
        <v>5</v>
      </c>
      <c r="T184" s="286">
        <v>5</v>
      </c>
      <c r="U184" s="78" t="str">
        <f t="shared" si="36"/>
        <v>5th percentile</v>
      </c>
      <c r="X184" s="286">
        <v>23</v>
      </c>
      <c r="Y184" s="286" t="str">
        <f t="shared" si="48"/>
        <v>20-24|23</v>
      </c>
      <c r="Z184" s="286">
        <v>4</v>
      </c>
      <c r="AA184" s="286">
        <v>2</v>
      </c>
      <c r="AB184" s="78" t="str">
        <f t="shared" si="37"/>
        <v>2nd percentile</v>
      </c>
      <c r="AE184" s="286">
        <v>-5</v>
      </c>
      <c r="AF184" s="78" t="str">
        <f t="shared" si="47"/>
        <v>65-69|-5</v>
      </c>
      <c r="AG184" s="286">
        <v>3</v>
      </c>
      <c r="AH184" s="286">
        <v>1</v>
      </c>
      <c r="AI184" s="78" t="str">
        <f t="shared" si="38"/>
        <v>1st percentile</v>
      </c>
    </row>
    <row r="185" spans="1:35">
      <c r="A185" s="286">
        <v>0</v>
      </c>
      <c r="B185" s="286" t="str">
        <f t="shared" si="44"/>
        <v>65-69|0</v>
      </c>
      <c r="C185" s="286">
        <v>0</v>
      </c>
      <c r="D185" s="286">
        <v>0.1</v>
      </c>
      <c r="E185" s="78" t="str">
        <f t="shared" si="43"/>
        <v>0.1st percentile</v>
      </c>
      <c r="G185" s="704"/>
      <c r="H185" s="704"/>
      <c r="J185" s="286">
        <v>7</v>
      </c>
      <c r="K185" s="78" t="str">
        <f t="shared" si="45"/>
        <v>55-64|7</v>
      </c>
      <c r="L185" s="702">
        <v>1</v>
      </c>
      <c r="M185" s="286">
        <v>0.1</v>
      </c>
      <c r="N185" s="78" t="str">
        <f t="shared" si="35"/>
        <v>0.1st percentile</v>
      </c>
      <c r="Q185" s="286">
        <v>7</v>
      </c>
      <c r="R185" s="286" t="str">
        <f t="shared" si="46"/>
        <v>55-64|7</v>
      </c>
      <c r="S185" s="286">
        <v>2</v>
      </c>
      <c r="T185" s="286">
        <v>4</v>
      </c>
      <c r="U185" s="78" t="str">
        <f t="shared" si="36"/>
        <v>4th percentile</v>
      </c>
      <c r="X185" s="286">
        <v>22</v>
      </c>
      <c r="Y185" s="286" t="str">
        <f t="shared" si="48"/>
        <v>20-24|22</v>
      </c>
      <c r="Z185" s="286">
        <v>4</v>
      </c>
      <c r="AA185" s="286">
        <v>2</v>
      </c>
      <c r="AB185" s="78" t="str">
        <f t="shared" si="37"/>
        <v>2nd percentile</v>
      </c>
      <c r="AE185" s="286">
        <v>-6</v>
      </c>
      <c r="AF185" s="78" t="str">
        <f t="shared" si="47"/>
        <v>65-69|-6</v>
      </c>
      <c r="AG185" s="286">
        <v>2</v>
      </c>
      <c r="AH185" s="286">
        <v>0.4</v>
      </c>
      <c r="AI185" s="78" t="str">
        <f t="shared" si="38"/>
        <v>0.4th percentile</v>
      </c>
    </row>
    <row r="186" spans="1:35">
      <c r="E186" s="78" t="str">
        <f t="shared" si="43"/>
        <v/>
      </c>
      <c r="G186" s="704"/>
      <c r="H186" s="704"/>
      <c r="J186" s="286">
        <v>8</v>
      </c>
      <c r="K186" s="78" t="str">
        <f t="shared" si="45"/>
        <v>55-64|8</v>
      </c>
      <c r="L186" s="702">
        <v>1</v>
      </c>
      <c r="M186" s="286">
        <v>0.1</v>
      </c>
      <c r="N186" s="78" t="str">
        <f t="shared" si="35"/>
        <v>0.1st percentile</v>
      </c>
      <c r="Q186" s="286">
        <v>8</v>
      </c>
      <c r="R186" s="286" t="str">
        <f t="shared" si="46"/>
        <v>55-64|8</v>
      </c>
      <c r="S186" s="286">
        <v>1</v>
      </c>
      <c r="T186" s="286">
        <v>3</v>
      </c>
      <c r="U186" s="78" t="str">
        <f t="shared" si="36"/>
        <v>3rd percentile</v>
      </c>
      <c r="X186" s="286">
        <v>21</v>
      </c>
      <c r="Y186" s="286" t="str">
        <f t="shared" si="48"/>
        <v>20-24|21</v>
      </c>
      <c r="Z186" s="286">
        <v>4</v>
      </c>
      <c r="AA186" s="286">
        <v>2</v>
      </c>
      <c r="AB186" s="78" t="str">
        <f t="shared" si="37"/>
        <v>2nd percentile</v>
      </c>
      <c r="AE186" s="286">
        <v>-7</v>
      </c>
      <c r="AF186" s="78" t="str">
        <f t="shared" si="47"/>
        <v>65-69|-7</v>
      </c>
      <c r="AG186" s="286">
        <v>2</v>
      </c>
      <c r="AH186" s="286">
        <v>0.4</v>
      </c>
      <c r="AI186" s="78" t="str">
        <f t="shared" si="38"/>
        <v>0.4th percentile</v>
      </c>
    </row>
    <row r="187" spans="1:35">
      <c r="A187" s="286" t="s">
        <v>70</v>
      </c>
      <c r="E187" s="78" t="str">
        <f t="shared" si="43"/>
        <v/>
      </c>
      <c r="G187" s="704"/>
      <c r="H187" s="704"/>
      <c r="J187" s="286">
        <v>9</v>
      </c>
      <c r="K187" s="78" t="str">
        <f t="shared" si="45"/>
        <v>55-64|9</v>
      </c>
      <c r="L187" s="702">
        <v>1</v>
      </c>
      <c r="M187" s="286">
        <v>0.1</v>
      </c>
      <c r="N187" s="78" t="str">
        <f t="shared" si="35"/>
        <v>0.1st percentile</v>
      </c>
      <c r="Q187" s="286">
        <v>9</v>
      </c>
      <c r="R187" s="286" t="str">
        <f t="shared" si="46"/>
        <v>55-64|9</v>
      </c>
      <c r="S187" s="286">
        <v>0.4</v>
      </c>
      <c r="T187" s="286">
        <v>2</v>
      </c>
      <c r="U187" s="78" t="str">
        <f t="shared" si="36"/>
        <v>2nd percentile</v>
      </c>
      <c r="X187" s="286">
        <v>20</v>
      </c>
      <c r="Y187" s="286" t="str">
        <f t="shared" si="48"/>
        <v>20-24|20</v>
      </c>
      <c r="Z187" s="286">
        <v>4</v>
      </c>
      <c r="AA187" s="286">
        <v>2</v>
      </c>
      <c r="AB187" s="78" t="str">
        <f t="shared" si="37"/>
        <v>2nd percentile</v>
      </c>
      <c r="AE187" s="286">
        <v>-8</v>
      </c>
      <c r="AF187" s="78" t="str">
        <f t="shared" si="47"/>
        <v>65-69|-8</v>
      </c>
      <c r="AG187" s="286">
        <v>2</v>
      </c>
      <c r="AH187" s="286">
        <v>0.4</v>
      </c>
      <c r="AI187" s="78" t="str">
        <f t="shared" si="38"/>
        <v>0.4th percentile</v>
      </c>
    </row>
    <row r="188" spans="1:35">
      <c r="A188" s="286">
        <v>12</v>
      </c>
      <c r="B188" s="286" t="str">
        <f>A$187&amp;"|"&amp;A188</f>
        <v>70-74|12</v>
      </c>
      <c r="C188" s="286">
        <v>19</v>
      </c>
      <c r="D188" s="286">
        <v>99.9</v>
      </c>
      <c r="E188" s="78" t="str">
        <f t="shared" si="43"/>
        <v>99.9th percentile</v>
      </c>
      <c r="G188" s="704"/>
      <c r="H188" s="704"/>
      <c r="J188" s="286">
        <v>10</v>
      </c>
      <c r="K188" s="78" t="str">
        <f t="shared" si="45"/>
        <v>55-64|10</v>
      </c>
      <c r="L188" s="702">
        <v>1</v>
      </c>
      <c r="M188" s="286">
        <v>0.1</v>
      </c>
      <c r="N188" s="78" t="str">
        <f t="shared" si="35"/>
        <v>0.1st percentile</v>
      </c>
      <c r="Q188" s="286">
        <v>10</v>
      </c>
      <c r="R188" s="286" t="str">
        <f t="shared" si="46"/>
        <v>55-64|10</v>
      </c>
      <c r="S188" s="286">
        <v>0.1</v>
      </c>
      <c r="T188" s="286">
        <v>1</v>
      </c>
      <c r="U188" s="78" t="str">
        <f t="shared" si="36"/>
        <v>1st percentile</v>
      </c>
      <c r="X188" s="286">
        <v>19</v>
      </c>
      <c r="Y188" s="286" t="str">
        <f t="shared" si="48"/>
        <v>20-24|19</v>
      </c>
      <c r="Z188" s="286">
        <v>4</v>
      </c>
      <c r="AA188" s="286">
        <v>2</v>
      </c>
      <c r="AB188" s="78" t="str">
        <f t="shared" si="37"/>
        <v>2nd percentile</v>
      </c>
      <c r="AE188" s="286">
        <v>-9</v>
      </c>
      <c r="AF188" s="78" t="str">
        <f t="shared" si="47"/>
        <v>65-69|-9</v>
      </c>
      <c r="AG188" s="286">
        <v>2</v>
      </c>
      <c r="AH188" s="286">
        <v>0.4</v>
      </c>
      <c r="AI188" s="78" t="str">
        <f t="shared" si="38"/>
        <v>0.4th percentile</v>
      </c>
    </row>
    <row r="189" spans="1:35">
      <c r="A189" s="286">
        <v>11</v>
      </c>
      <c r="B189" s="286" t="str">
        <f t="shared" ref="B189:B208" si="49">A$187&amp;"|"&amp;A189</f>
        <v>70-74|11</v>
      </c>
      <c r="C189" s="286">
        <v>19</v>
      </c>
      <c r="D189" s="286">
        <v>99.9</v>
      </c>
      <c r="E189" s="78" t="str">
        <f t="shared" si="43"/>
        <v>99.9th percentile</v>
      </c>
      <c r="G189" s="704"/>
      <c r="H189" s="704"/>
      <c r="J189" s="286">
        <v>11</v>
      </c>
      <c r="K189" s="78" t="str">
        <f t="shared" si="45"/>
        <v>55-64|11</v>
      </c>
      <c r="L189" s="702">
        <v>1</v>
      </c>
      <c r="M189" s="286">
        <v>0.1</v>
      </c>
      <c r="N189" s="78" t="str">
        <f t="shared" si="35"/>
        <v>0.1st percentile</v>
      </c>
      <c r="Q189" s="286">
        <v>11</v>
      </c>
      <c r="R189" s="286" t="str">
        <f t="shared" si="46"/>
        <v>55-64|11</v>
      </c>
      <c r="S189" s="286">
        <v>0.1</v>
      </c>
      <c r="T189" s="286">
        <v>1</v>
      </c>
      <c r="U189" s="78" t="str">
        <f t="shared" si="36"/>
        <v>1st percentile</v>
      </c>
      <c r="X189" s="286">
        <v>18</v>
      </c>
      <c r="Y189" s="286" t="str">
        <f t="shared" si="48"/>
        <v>20-24|18</v>
      </c>
      <c r="Z189" s="286">
        <v>4</v>
      </c>
      <c r="AA189" s="286">
        <v>2</v>
      </c>
      <c r="AB189" s="78" t="str">
        <f t="shared" si="37"/>
        <v>2nd percentile</v>
      </c>
      <c r="AE189" s="286">
        <v>-10</v>
      </c>
      <c r="AF189" s="78" t="str">
        <f t="shared" si="47"/>
        <v>65-69|-10</v>
      </c>
      <c r="AG189" s="286">
        <v>1</v>
      </c>
      <c r="AH189" s="286">
        <v>0.1</v>
      </c>
      <c r="AI189" s="78" t="str">
        <f t="shared" si="38"/>
        <v>0.1st percentile</v>
      </c>
    </row>
    <row r="190" spans="1:35">
      <c r="A190" s="286">
        <v>10</v>
      </c>
      <c r="B190" s="286" t="str">
        <f t="shared" si="49"/>
        <v>70-74|10</v>
      </c>
      <c r="C190" s="286">
        <v>19</v>
      </c>
      <c r="D190" s="286">
        <v>99.9</v>
      </c>
      <c r="E190" s="78" t="str">
        <f t="shared" si="43"/>
        <v>99.9th percentile</v>
      </c>
      <c r="G190" s="704"/>
      <c r="H190" s="704"/>
      <c r="J190" s="286">
        <v>12</v>
      </c>
      <c r="K190" s="78" t="str">
        <f t="shared" si="45"/>
        <v>55-64|12</v>
      </c>
      <c r="L190" s="702">
        <v>1</v>
      </c>
      <c r="M190" s="286">
        <v>0.1</v>
      </c>
      <c r="N190" s="78" t="str">
        <f t="shared" si="35"/>
        <v>0.1st percentile</v>
      </c>
      <c r="Q190" s="286">
        <v>12</v>
      </c>
      <c r="R190" s="286" t="str">
        <f t="shared" si="46"/>
        <v>55-64|12</v>
      </c>
      <c r="S190" s="286">
        <v>0.1</v>
      </c>
      <c r="T190" s="286">
        <v>1</v>
      </c>
      <c r="U190" s="78" t="str">
        <f t="shared" si="36"/>
        <v>1st percentile</v>
      </c>
      <c r="X190" s="286">
        <v>17</v>
      </c>
      <c r="Y190" s="286" t="str">
        <f t="shared" si="48"/>
        <v>20-24|17</v>
      </c>
      <c r="Z190" s="286">
        <v>4</v>
      </c>
      <c r="AA190" s="286">
        <v>2</v>
      </c>
      <c r="AB190" s="78" t="str">
        <f t="shared" si="37"/>
        <v>2nd percentile</v>
      </c>
      <c r="AE190" s="286">
        <v>-11</v>
      </c>
      <c r="AF190" s="78" t="str">
        <f t="shared" si="47"/>
        <v>65-69|-11</v>
      </c>
      <c r="AG190" s="286">
        <v>1</v>
      </c>
      <c r="AH190" s="286">
        <v>0.1</v>
      </c>
      <c r="AI190" s="78" t="str">
        <f t="shared" si="38"/>
        <v>0.1st percentile</v>
      </c>
    </row>
    <row r="191" spans="1:35">
      <c r="A191" s="286">
        <v>9</v>
      </c>
      <c r="B191" s="286" t="str">
        <f t="shared" si="49"/>
        <v>70-74|9</v>
      </c>
      <c r="C191" s="286">
        <v>18</v>
      </c>
      <c r="D191" s="286">
        <v>99.6</v>
      </c>
      <c r="E191" s="78" t="str">
        <f t="shared" si="43"/>
        <v>99.6th percentile</v>
      </c>
      <c r="G191" s="704"/>
      <c r="H191" s="704"/>
      <c r="N191" s="78" t="str">
        <f t="shared" si="35"/>
        <v/>
      </c>
      <c r="U191" s="78" t="str">
        <f t="shared" si="36"/>
        <v/>
      </c>
      <c r="X191" s="286">
        <v>16</v>
      </c>
      <c r="Y191" s="286" t="str">
        <f t="shared" si="48"/>
        <v>20-24|16</v>
      </c>
      <c r="Z191" s="286">
        <v>4</v>
      </c>
      <c r="AA191" s="286">
        <v>2</v>
      </c>
      <c r="AB191" s="78" t="str">
        <f t="shared" si="37"/>
        <v>2nd percentile</v>
      </c>
      <c r="AE191" s="286">
        <v>-12</v>
      </c>
      <c r="AF191" s="78" t="str">
        <f t="shared" si="47"/>
        <v>65-69|-12</v>
      </c>
      <c r="AG191" s="286">
        <v>1</v>
      </c>
      <c r="AH191" s="286">
        <v>0.1</v>
      </c>
      <c r="AI191" s="78" t="str">
        <f t="shared" si="38"/>
        <v>0.1st percentile</v>
      </c>
    </row>
    <row r="192" spans="1:35">
      <c r="A192" s="286">
        <v>8</v>
      </c>
      <c r="B192" s="286" t="str">
        <f t="shared" si="49"/>
        <v>70-74|8</v>
      </c>
      <c r="C192" s="286">
        <v>17</v>
      </c>
      <c r="D192" s="286">
        <v>99</v>
      </c>
      <c r="E192" s="78" t="str">
        <f t="shared" si="43"/>
        <v>99th percentile</v>
      </c>
      <c r="G192" s="704"/>
      <c r="H192" s="704"/>
      <c r="J192" s="39" t="s">
        <v>69</v>
      </c>
      <c r="N192" s="78" t="str">
        <f t="shared" si="35"/>
        <v/>
      </c>
      <c r="Q192" s="39" t="s">
        <v>69</v>
      </c>
      <c r="U192" s="78" t="str">
        <f t="shared" si="36"/>
        <v/>
      </c>
      <c r="X192" s="286">
        <v>15</v>
      </c>
      <c r="Y192" s="286" t="str">
        <f t="shared" si="48"/>
        <v>20-24|15</v>
      </c>
      <c r="Z192" s="286">
        <v>4</v>
      </c>
      <c r="AA192" s="286">
        <v>2</v>
      </c>
      <c r="AB192" s="78" t="str">
        <f t="shared" si="37"/>
        <v>2nd percentile</v>
      </c>
      <c r="AI192" s="78" t="str">
        <f t="shared" si="38"/>
        <v/>
      </c>
    </row>
    <row r="193" spans="1:35">
      <c r="A193" s="286"/>
      <c r="B193" s="286" t="str">
        <f t="shared" si="49"/>
        <v>70-74|</v>
      </c>
      <c r="C193" s="286"/>
      <c r="D193" s="286"/>
      <c r="E193" s="78" t="str">
        <f t="shared" si="43"/>
        <v/>
      </c>
      <c r="G193" s="704"/>
      <c r="H193" s="704"/>
      <c r="J193" s="286">
        <v>-12</v>
      </c>
      <c r="K193" s="286" t="str">
        <f>J$192&amp;"|"&amp;J193</f>
        <v>65-69|-12</v>
      </c>
      <c r="L193" s="286">
        <v>19</v>
      </c>
      <c r="M193" s="286">
        <v>99.9</v>
      </c>
      <c r="N193" s="78" t="str">
        <f t="shared" si="35"/>
        <v>99.9th percentile</v>
      </c>
      <c r="Q193" s="286">
        <v>-12</v>
      </c>
      <c r="R193" s="286" t="str">
        <f>Q$192&amp;"|"&amp;Q193</f>
        <v>65-69|-12</v>
      </c>
      <c r="S193" s="286">
        <v>19</v>
      </c>
      <c r="T193" s="286">
        <v>99.9</v>
      </c>
      <c r="U193" s="78" t="str">
        <f t="shared" si="36"/>
        <v>99.9th percentile</v>
      </c>
      <c r="X193" s="286">
        <v>14</v>
      </c>
      <c r="Y193" s="286" t="str">
        <f t="shared" si="48"/>
        <v>20-24|14</v>
      </c>
      <c r="Z193" s="286">
        <v>4</v>
      </c>
      <c r="AA193" s="286">
        <v>2</v>
      </c>
      <c r="AB193" s="78" t="str">
        <f t="shared" si="37"/>
        <v>2nd percentile</v>
      </c>
      <c r="AE193" s="286" t="s">
        <v>70</v>
      </c>
      <c r="AI193" s="78" t="str">
        <f t="shared" si="38"/>
        <v/>
      </c>
    </row>
    <row r="194" spans="1:35">
      <c r="A194" s="286">
        <v>7</v>
      </c>
      <c r="B194" s="286" t="str">
        <f t="shared" si="49"/>
        <v>70-74|7</v>
      </c>
      <c r="C194" s="286">
        <v>15</v>
      </c>
      <c r="D194" s="286">
        <v>95</v>
      </c>
      <c r="E194" s="78" t="str">
        <f t="shared" si="43"/>
        <v>95th percentile</v>
      </c>
      <c r="G194" s="704"/>
      <c r="H194" s="704"/>
      <c r="J194" s="286">
        <v>-11</v>
      </c>
      <c r="K194" s="286" t="str">
        <f t="shared" ref="K194:K217" si="50">J$192&amp;"|"&amp;J194</f>
        <v>65-69|-11</v>
      </c>
      <c r="L194" s="286">
        <v>19</v>
      </c>
      <c r="M194" s="286">
        <v>99.9</v>
      </c>
      <c r="N194" s="78" t="str">
        <f t="shared" si="35"/>
        <v>99.9th percentile</v>
      </c>
      <c r="Q194" s="286">
        <v>-11</v>
      </c>
      <c r="R194" s="286" t="str">
        <f t="shared" ref="R194:R217" si="51">Q$192&amp;"|"&amp;Q194</f>
        <v>65-69|-11</v>
      </c>
      <c r="S194" s="286">
        <v>19</v>
      </c>
      <c r="T194" s="286">
        <v>99.9</v>
      </c>
      <c r="U194" s="78" t="str">
        <f t="shared" si="36"/>
        <v>99.9th percentile</v>
      </c>
      <c r="X194" s="286">
        <v>13</v>
      </c>
      <c r="Y194" s="286" t="str">
        <f t="shared" si="48"/>
        <v>20-24|13</v>
      </c>
      <c r="Z194" s="286">
        <v>4</v>
      </c>
      <c r="AA194" s="286">
        <v>2</v>
      </c>
      <c r="AB194" s="78" t="str">
        <f t="shared" si="37"/>
        <v>2nd percentile</v>
      </c>
      <c r="AE194" s="286">
        <v>12</v>
      </c>
      <c r="AF194" s="286" t="str">
        <f>AE$193&amp;"|"&amp;AE194</f>
        <v>70-74|12</v>
      </c>
      <c r="AG194" s="286">
        <v>19</v>
      </c>
      <c r="AH194" s="286">
        <v>99.9</v>
      </c>
      <c r="AI194" s="78" t="str">
        <f t="shared" si="38"/>
        <v>99.9th percentile</v>
      </c>
    </row>
    <row r="195" spans="1:35">
      <c r="A195" s="286"/>
      <c r="B195" s="286" t="str">
        <f t="shared" si="49"/>
        <v>70-74|</v>
      </c>
      <c r="C195" s="286"/>
      <c r="D195" s="286"/>
      <c r="E195" s="78" t="str">
        <f t="shared" si="43"/>
        <v/>
      </c>
      <c r="G195" s="704"/>
      <c r="H195" s="704"/>
      <c r="J195" s="286">
        <v>-10</v>
      </c>
      <c r="K195" s="286" t="str">
        <f t="shared" si="50"/>
        <v>65-69|-10</v>
      </c>
      <c r="L195" s="286">
        <v>19</v>
      </c>
      <c r="M195" s="286">
        <v>99.9</v>
      </c>
      <c r="N195" s="78" t="str">
        <f t="shared" si="35"/>
        <v>99.9th percentile</v>
      </c>
      <c r="Q195" s="286">
        <v>-10</v>
      </c>
      <c r="R195" s="286" t="str">
        <f t="shared" si="51"/>
        <v>65-69|-10</v>
      </c>
      <c r="S195" s="286">
        <v>19</v>
      </c>
      <c r="T195" s="286">
        <v>99.9</v>
      </c>
      <c r="U195" s="78" t="str">
        <f t="shared" si="36"/>
        <v>99.9th percentile</v>
      </c>
      <c r="X195" s="286">
        <v>12</v>
      </c>
      <c r="Y195" s="286" t="str">
        <f t="shared" si="48"/>
        <v>20-24|12</v>
      </c>
      <c r="Z195" s="286">
        <v>3</v>
      </c>
      <c r="AA195" s="702">
        <v>1</v>
      </c>
      <c r="AB195" s="78" t="str">
        <f t="shared" si="37"/>
        <v>1st percentile</v>
      </c>
      <c r="AE195" s="286">
        <v>11</v>
      </c>
      <c r="AF195" s="286" t="str">
        <f t="shared" ref="AF195:AF218" si="52">AE$193&amp;"|"&amp;AE195</f>
        <v>70-74|11</v>
      </c>
      <c r="AG195" s="286">
        <v>19</v>
      </c>
      <c r="AH195" s="286">
        <v>99.9</v>
      </c>
      <c r="AI195" s="78" t="str">
        <f t="shared" si="38"/>
        <v>99.9th percentile</v>
      </c>
    </row>
    <row r="196" spans="1:35">
      <c r="A196" s="286">
        <v>6</v>
      </c>
      <c r="B196" s="286" t="str">
        <f t="shared" si="49"/>
        <v>70-74|6</v>
      </c>
      <c r="C196" s="286">
        <v>13</v>
      </c>
      <c r="D196" s="286">
        <v>84</v>
      </c>
      <c r="E196" s="78" t="str">
        <f t="shared" si="43"/>
        <v>84th percentile</v>
      </c>
      <c r="G196" s="704"/>
      <c r="H196" s="704"/>
      <c r="J196" s="286">
        <v>-9</v>
      </c>
      <c r="K196" s="286" t="str">
        <f t="shared" si="50"/>
        <v>65-69|-9</v>
      </c>
      <c r="L196" s="286">
        <v>19</v>
      </c>
      <c r="M196" s="286">
        <v>99.9</v>
      </c>
      <c r="N196" s="78" t="str">
        <f t="shared" si="35"/>
        <v>99.9th percentile</v>
      </c>
      <c r="Q196" s="286">
        <v>-9</v>
      </c>
      <c r="R196" s="286" t="str">
        <f t="shared" si="51"/>
        <v>65-69|-9</v>
      </c>
      <c r="S196" s="286">
        <v>19</v>
      </c>
      <c r="T196" s="286">
        <v>99.9</v>
      </c>
      <c r="U196" s="78" t="str">
        <f t="shared" si="36"/>
        <v>99.9th percentile</v>
      </c>
      <c r="X196" s="286">
        <v>11</v>
      </c>
      <c r="Y196" s="286" t="str">
        <f t="shared" si="48"/>
        <v>20-24|11</v>
      </c>
      <c r="Z196" s="286">
        <v>3</v>
      </c>
      <c r="AA196" s="702">
        <v>1</v>
      </c>
      <c r="AB196" s="78" t="str">
        <f t="shared" si="37"/>
        <v>1st percentile</v>
      </c>
      <c r="AE196" s="286">
        <v>10</v>
      </c>
      <c r="AF196" s="286" t="str">
        <f t="shared" si="52"/>
        <v>70-74|10</v>
      </c>
      <c r="AG196" s="286">
        <v>18</v>
      </c>
      <c r="AH196" s="286">
        <v>99.6</v>
      </c>
      <c r="AI196" s="78" t="str">
        <f t="shared" si="38"/>
        <v>99.6th percentile</v>
      </c>
    </row>
    <row r="197" spans="1:35">
      <c r="A197" s="286">
        <v>5</v>
      </c>
      <c r="B197" s="286" t="str">
        <f t="shared" si="49"/>
        <v>70-74|5</v>
      </c>
      <c r="C197" s="286">
        <v>12</v>
      </c>
      <c r="D197" s="286">
        <v>75</v>
      </c>
      <c r="E197" s="78" t="str">
        <f t="shared" si="43"/>
        <v>75th percentile</v>
      </c>
      <c r="G197" s="704"/>
      <c r="H197" s="704"/>
      <c r="J197" s="286">
        <v>-8</v>
      </c>
      <c r="K197" s="286" t="str">
        <f t="shared" si="50"/>
        <v>65-69|-8</v>
      </c>
      <c r="L197" s="286">
        <v>19</v>
      </c>
      <c r="M197" s="286">
        <v>99.9</v>
      </c>
      <c r="N197" s="78" t="str">
        <f t="shared" ref="N197:N260" si="53">IFERROR(VLOOKUP(M197,G:H,2,0),"")</f>
        <v>99.9th percentile</v>
      </c>
      <c r="Q197" s="286">
        <v>-8</v>
      </c>
      <c r="R197" s="286" t="str">
        <f t="shared" si="51"/>
        <v>65-69|-8</v>
      </c>
      <c r="S197" s="286">
        <v>19</v>
      </c>
      <c r="T197" s="286">
        <v>99.9</v>
      </c>
      <c r="U197" s="78" t="str">
        <f t="shared" ref="U197:U260" si="54">IFERROR(VLOOKUP(T197,G:H,2,0),"")</f>
        <v>99.9th percentile</v>
      </c>
      <c r="X197" s="286">
        <v>10</v>
      </c>
      <c r="Y197" s="286" t="str">
        <f t="shared" si="48"/>
        <v>20-24|10</v>
      </c>
      <c r="Z197" s="286">
        <v>3</v>
      </c>
      <c r="AA197" s="702">
        <v>1</v>
      </c>
      <c r="AB197" s="78" t="str">
        <f t="shared" ref="AB197:AB260" si="55">IFERROR(VLOOKUP(AA197,G:H,2,0),"")</f>
        <v>1st percentile</v>
      </c>
      <c r="AE197" s="286">
        <v>9</v>
      </c>
      <c r="AF197" s="286" t="str">
        <f t="shared" si="52"/>
        <v>70-74|9</v>
      </c>
      <c r="AG197" s="286">
        <v>18</v>
      </c>
      <c r="AH197" s="286">
        <v>99.6</v>
      </c>
      <c r="AI197" s="78" t="str">
        <f t="shared" ref="AI197:AI260" si="56">IFERROR(VLOOKUP(AH197,G:H,2,0),"")</f>
        <v>99.6th percentile</v>
      </c>
    </row>
    <row r="198" spans="1:35">
      <c r="A198" s="286"/>
      <c r="B198" s="286" t="str">
        <f t="shared" si="49"/>
        <v>70-74|</v>
      </c>
      <c r="C198" s="286"/>
      <c r="D198" s="286"/>
      <c r="E198" s="78" t="str">
        <f t="shared" si="43"/>
        <v/>
      </c>
      <c r="G198" s="704"/>
      <c r="H198" s="704"/>
      <c r="J198" s="286">
        <v>-7</v>
      </c>
      <c r="K198" s="286" t="str">
        <f t="shared" si="50"/>
        <v>65-69|-7</v>
      </c>
      <c r="L198" s="286">
        <v>17</v>
      </c>
      <c r="M198" s="286">
        <v>99</v>
      </c>
      <c r="N198" s="78" t="str">
        <f t="shared" si="53"/>
        <v>99th percentile</v>
      </c>
      <c r="Q198" s="286">
        <v>-7</v>
      </c>
      <c r="R198" s="286" t="str">
        <f t="shared" si="51"/>
        <v>65-69|-7</v>
      </c>
      <c r="S198" s="286">
        <v>19</v>
      </c>
      <c r="T198" s="286">
        <v>99.9</v>
      </c>
      <c r="U198" s="78" t="str">
        <f t="shared" si="54"/>
        <v>99.9th percentile</v>
      </c>
      <c r="X198" s="286">
        <v>9</v>
      </c>
      <c r="Y198" s="286" t="str">
        <f t="shared" si="48"/>
        <v>20-24|9</v>
      </c>
      <c r="Z198" s="286">
        <v>3</v>
      </c>
      <c r="AA198" s="702">
        <v>1</v>
      </c>
      <c r="AB198" s="78" t="str">
        <f t="shared" si="55"/>
        <v>1st percentile</v>
      </c>
      <c r="AE198" s="286">
        <v>8</v>
      </c>
      <c r="AF198" s="286" t="str">
        <f t="shared" si="52"/>
        <v>70-74|8</v>
      </c>
      <c r="AG198" s="286">
        <v>17</v>
      </c>
      <c r="AH198" s="286">
        <v>99</v>
      </c>
      <c r="AI198" s="78" t="str">
        <f t="shared" si="56"/>
        <v>99th percentile</v>
      </c>
    </row>
    <row r="199" spans="1:35">
      <c r="A199" s="286"/>
      <c r="B199" s="286" t="str">
        <f t="shared" si="49"/>
        <v>70-74|</v>
      </c>
      <c r="C199" s="286"/>
      <c r="D199" s="286"/>
      <c r="E199" s="78" t="str">
        <f t="shared" si="43"/>
        <v/>
      </c>
      <c r="G199" s="704"/>
      <c r="H199" s="704"/>
      <c r="J199" s="286">
        <v>-6</v>
      </c>
      <c r="K199" s="286" t="str">
        <f t="shared" si="50"/>
        <v>65-69|-6</v>
      </c>
      <c r="L199" s="286">
        <v>17</v>
      </c>
      <c r="M199" s="286">
        <v>99</v>
      </c>
      <c r="N199" s="78" t="str">
        <f t="shared" si="53"/>
        <v>99th percentile</v>
      </c>
      <c r="Q199" s="286">
        <v>-6</v>
      </c>
      <c r="R199" s="286" t="str">
        <f t="shared" si="51"/>
        <v>65-69|-6</v>
      </c>
      <c r="S199" s="286">
        <v>19</v>
      </c>
      <c r="T199" s="286">
        <v>99.9</v>
      </c>
      <c r="U199" s="78" t="str">
        <f t="shared" si="54"/>
        <v>99.9th percentile</v>
      </c>
      <c r="X199" s="286">
        <v>8</v>
      </c>
      <c r="Y199" s="286" t="str">
        <f t="shared" si="48"/>
        <v>20-24|8</v>
      </c>
      <c r="Z199" s="286">
        <v>3</v>
      </c>
      <c r="AA199" s="702">
        <v>1</v>
      </c>
      <c r="AB199" s="78" t="str">
        <f t="shared" si="55"/>
        <v>1st percentile</v>
      </c>
      <c r="AE199" s="286">
        <v>7</v>
      </c>
      <c r="AF199" s="286" t="str">
        <f t="shared" si="52"/>
        <v>70-74|7</v>
      </c>
      <c r="AG199" s="286">
        <v>14</v>
      </c>
      <c r="AH199" s="286">
        <v>91</v>
      </c>
      <c r="AI199" s="78" t="str">
        <f t="shared" si="56"/>
        <v>91st percentile</v>
      </c>
    </row>
    <row r="200" spans="1:35">
      <c r="A200" s="286">
        <v>4</v>
      </c>
      <c r="B200" s="286" t="str">
        <f t="shared" si="49"/>
        <v>70-74|4</v>
      </c>
      <c r="C200" s="286">
        <v>9</v>
      </c>
      <c r="D200" s="286">
        <v>37</v>
      </c>
      <c r="E200" s="78" t="str">
        <f t="shared" si="43"/>
        <v>37th percentile</v>
      </c>
      <c r="G200" s="704"/>
      <c r="H200" s="704"/>
      <c r="J200" s="286">
        <v>-5</v>
      </c>
      <c r="K200" s="286" t="str">
        <f t="shared" si="50"/>
        <v>65-69|-5</v>
      </c>
      <c r="L200" s="702">
        <v>16</v>
      </c>
      <c r="M200" s="286">
        <v>98</v>
      </c>
      <c r="N200" s="78" t="str">
        <f t="shared" si="53"/>
        <v>98th percentile</v>
      </c>
      <c r="Q200" s="286">
        <v>-5</v>
      </c>
      <c r="R200" s="286" t="str">
        <f t="shared" si="51"/>
        <v>65-69|-5</v>
      </c>
      <c r="S200" s="286">
        <v>19</v>
      </c>
      <c r="T200" s="286">
        <v>99.9</v>
      </c>
      <c r="U200" s="78" t="str">
        <f t="shared" si="54"/>
        <v>99.9th percentile</v>
      </c>
      <c r="X200" s="286">
        <v>7</v>
      </c>
      <c r="Y200" s="286" t="str">
        <f t="shared" si="48"/>
        <v>20-24|7</v>
      </c>
      <c r="Z200" s="286">
        <v>3</v>
      </c>
      <c r="AA200" s="702">
        <v>1</v>
      </c>
      <c r="AB200" s="78" t="str">
        <f t="shared" si="55"/>
        <v>1st percentile</v>
      </c>
      <c r="AE200" s="286">
        <v>6</v>
      </c>
      <c r="AF200" s="286" t="str">
        <f t="shared" si="52"/>
        <v>70-74|6</v>
      </c>
      <c r="AG200" s="286">
        <v>13</v>
      </c>
      <c r="AH200" s="286">
        <v>84</v>
      </c>
      <c r="AI200" s="78" t="str">
        <f t="shared" si="56"/>
        <v>84th percentile</v>
      </c>
    </row>
    <row r="201" spans="1:35">
      <c r="A201" s="286"/>
      <c r="B201" s="286" t="str">
        <f t="shared" si="49"/>
        <v>70-74|</v>
      </c>
      <c r="C201" s="286"/>
      <c r="D201" s="286"/>
      <c r="E201" s="78" t="str">
        <f t="shared" si="43"/>
        <v/>
      </c>
      <c r="G201" s="704"/>
      <c r="H201" s="704"/>
      <c r="J201" s="286">
        <v>-4</v>
      </c>
      <c r="K201" s="286" t="str">
        <f t="shared" si="50"/>
        <v>65-69|-4</v>
      </c>
      <c r="L201" s="702">
        <v>15</v>
      </c>
      <c r="M201" s="286">
        <v>95</v>
      </c>
      <c r="N201" s="78" t="str">
        <f t="shared" si="53"/>
        <v>95th percentile</v>
      </c>
      <c r="Q201" s="286">
        <v>-4</v>
      </c>
      <c r="R201" s="286" t="str">
        <f t="shared" si="51"/>
        <v>65-69|-4</v>
      </c>
      <c r="S201" s="286">
        <v>19</v>
      </c>
      <c r="T201" s="286">
        <v>99.9</v>
      </c>
      <c r="U201" s="78" t="str">
        <f t="shared" si="54"/>
        <v>99.9th percentile</v>
      </c>
      <c r="X201" s="286">
        <v>6</v>
      </c>
      <c r="Y201" s="286" t="str">
        <f t="shared" si="48"/>
        <v>20-24|6</v>
      </c>
      <c r="Z201" s="286">
        <v>3</v>
      </c>
      <c r="AA201" s="702">
        <v>1</v>
      </c>
      <c r="AB201" s="78" t="str">
        <f t="shared" si="55"/>
        <v>1st percentile</v>
      </c>
      <c r="AE201" s="286">
        <v>5</v>
      </c>
      <c r="AF201" s="286" t="str">
        <f t="shared" si="52"/>
        <v>70-74|5</v>
      </c>
      <c r="AG201" s="286">
        <v>11</v>
      </c>
      <c r="AH201" s="286">
        <v>63</v>
      </c>
      <c r="AI201" s="78" t="str">
        <f t="shared" si="56"/>
        <v>63rd percentile</v>
      </c>
    </row>
    <row r="202" spans="1:35">
      <c r="A202" s="286">
        <v>3</v>
      </c>
      <c r="B202" s="286" t="str">
        <f t="shared" si="49"/>
        <v>70-74|3</v>
      </c>
      <c r="C202" s="286">
        <v>7</v>
      </c>
      <c r="D202" s="286">
        <v>16</v>
      </c>
      <c r="E202" s="78" t="str">
        <f t="shared" si="43"/>
        <v>16th percentile</v>
      </c>
      <c r="G202" s="704"/>
      <c r="H202" s="704"/>
      <c r="J202" s="286">
        <v>-3</v>
      </c>
      <c r="K202" s="286" t="str">
        <f t="shared" si="50"/>
        <v>65-69|-3</v>
      </c>
      <c r="L202" s="702">
        <v>14</v>
      </c>
      <c r="M202" s="286">
        <v>91</v>
      </c>
      <c r="N202" s="78" t="str">
        <f t="shared" si="53"/>
        <v>91st percentile</v>
      </c>
      <c r="Q202" s="286">
        <v>-3</v>
      </c>
      <c r="R202" s="286" t="str">
        <f t="shared" si="51"/>
        <v>65-69|-3</v>
      </c>
      <c r="S202" s="286">
        <v>18</v>
      </c>
      <c r="T202" s="286">
        <v>99.6</v>
      </c>
      <c r="U202" s="78" t="str">
        <f t="shared" si="54"/>
        <v>99.6th percentile</v>
      </c>
      <c r="X202" s="286">
        <v>5</v>
      </c>
      <c r="Y202" s="286" t="str">
        <f t="shared" si="48"/>
        <v>20-24|5</v>
      </c>
      <c r="Z202" s="286">
        <v>3</v>
      </c>
      <c r="AA202" s="702">
        <v>1</v>
      </c>
      <c r="AB202" s="78" t="str">
        <f t="shared" si="55"/>
        <v>1st percentile</v>
      </c>
      <c r="AE202" s="286">
        <v>4</v>
      </c>
      <c r="AF202" s="286" t="str">
        <f t="shared" si="52"/>
        <v>70-74|4</v>
      </c>
      <c r="AG202" s="286">
        <v>9</v>
      </c>
      <c r="AH202" s="286">
        <v>37</v>
      </c>
      <c r="AI202" s="78" t="str">
        <f t="shared" si="56"/>
        <v>37th percentile</v>
      </c>
    </row>
    <row r="203" spans="1:35">
      <c r="A203" s="286"/>
      <c r="B203" s="286" t="str">
        <f t="shared" si="49"/>
        <v>70-74|</v>
      </c>
      <c r="C203" s="286"/>
      <c r="D203" s="286"/>
      <c r="E203" s="78" t="str">
        <f t="shared" si="43"/>
        <v/>
      </c>
      <c r="G203" s="704"/>
      <c r="H203" s="704"/>
      <c r="J203" s="286">
        <v>-2</v>
      </c>
      <c r="K203" s="286" t="str">
        <f t="shared" si="50"/>
        <v>65-69|-2</v>
      </c>
      <c r="L203" s="702">
        <v>13</v>
      </c>
      <c r="M203" s="286">
        <v>84</v>
      </c>
      <c r="N203" s="78" t="str">
        <f t="shared" si="53"/>
        <v>84th percentile</v>
      </c>
      <c r="Q203" s="286">
        <v>-2</v>
      </c>
      <c r="R203" s="286" t="str">
        <f t="shared" si="51"/>
        <v>65-69|-2</v>
      </c>
      <c r="S203" s="286">
        <v>17</v>
      </c>
      <c r="T203" s="286">
        <v>99</v>
      </c>
      <c r="U203" s="78" t="str">
        <f t="shared" si="54"/>
        <v>99th percentile</v>
      </c>
      <c r="X203" s="286">
        <v>4</v>
      </c>
      <c r="Y203" s="286" t="str">
        <f t="shared" si="48"/>
        <v>20-24|4</v>
      </c>
      <c r="Z203" s="286">
        <v>3</v>
      </c>
      <c r="AA203" s="702">
        <v>1</v>
      </c>
      <c r="AB203" s="78" t="str">
        <f t="shared" si="55"/>
        <v>1st percentile</v>
      </c>
      <c r="AE203" s="286">
        <v>3</v>
      </c>
      <c r="AF203" s="286" t="str">
        <f t="shared" si="52"/>
        <v>70-74|3</v>
      </c>
      <c r="AG203" s="286">
        <v>8</v>
      </c>
      <c r="AH203" s="286">
        <v>25</v>
      </c>
      <c r="AI203" s="78" t="str">
        <f t="shared" si="56"/>
        <v>25th percentile</v>
      </c>
    </row>
    <row r="204" spans="1:35">
      <c r="A204" s="286"/>
      <c r="B204" s="286" t="str">
        <f t="shared" si="49"/>
        <v>70-74|</v>
      </c>
      <c r="C204" s="286"/>
      <c r="D204" s="286"/>
      <c r="E204" s="78" t="str">
        <f t="shared" si="43"/>
        <v/>
      </c>
      <c r="G204" s="704"/>
      <c r="H204" s="704"/>
      <c r="J204" s="286">
        <v>-1</v>
      </c>
      <c r="K204" s="286" t="str">
        <f t="shared" si="50"/>
        <v>65-69|-1</v>
      </c>
      <c r="L204" s="702">
        <v>12</v>
      </c>
      <c r="M204" s="286">
        <v>75</v>
      </c>
      <c r="N204" s="78" t="str">
        <f t="shared" si="53"/>
        <v>75th percentile</v>
      </c>
      <c r="Q204" s="286">
        <v>-1</v>
      </c>
      <c r="R204" s="286" t="str">
        <f t="shared" si="51"/>
        <v>65-69|-1</v>
      </c>
      <c r="S204" s="286">
        <v>16</v>
      </c>
      <c r="T204" s="286">
        <v>98</v>
      </c>
      <c r="U204" s="78" t="str">
        <f t="shared" si="54"/>
        <v>98th percentile</v>
      </c>
      <c r="X204" s="286">
        <v>3</v>
      </c>
      <c r="Y204" s="286" t="str">
        <f t="shared" si="48"/>
        <v>20-24|3</v>
      </c>
      <c r="Z204" s="286">
        <v>3</v>
      </c>
      <c r="AA204" s="702">
        <v>1</v>
      </c>
      <c r="AB204" s="78" t="str">
        <f t="shared" si="55"/>
        <v>1st percentile</v>
      </c>
      <c r="AE204" s="286">
        <v>2</v>
      </c>
      <c r="AF204" s="286" t="str">
        <f t="shared" si="52"/>
        <v>70-74|2</v>
      </c>
      <c r="AG204" s="286">
        <v>7</v>
      </c>
      <c r="AH204" s="286">
        <v>16</v>
      </c>
      <c r="AI204" s="78" t="str">
        <f t="shared" si="56"/>
        <v>16th percentile</v>
      </c>
    </row>
    <row r="205" spans="1:35">
      <c r="A205" s="286">
        <v>2</v>
      </c>
      <c r="B205" s="286" t="str">
        <f t="shared" si="49"/>
        <v>70-74|2</v>
      </c>
      <c r="C205" s="286">
        <v>4</v>
      </c>
      <c r="D205" s="286">
        <v>2</v>
      </c>
      <c r="E205" s="78" t="str">
        <f t="shared" si="43"/>
        <v>2nd percentile</v>
      </c>
      <c r="G205" s="704"/>
      <c r="H205" s="704"/>
      <c r="J205" s="286">
        <v>0</v>
      </c>
      <c r="K205" s="286" t="str">
        <f t="shared" si="50"/>
        <v>65-69|0</v>
      </c>
      <c r="L205" s="702">
        <v>10</v>
      </c>
      <c r="M205" s="286">
        <v>50</v>
      </c>
      <c r="N205" s="78" t="str">
        <f t="shared" si="53"/>
        <v>50th percentile</v>
      </c>
      <c r="Q205" s="286">
        <v>0</v>
      </c>
      <c r="R205" s="286" t="str">
        <f t="shared" si="51"/>
        <v>65-69|0</v>
      </c>
      <c r="S205" s="286">
        <v>15</v>
      </c>
      <c r="T205" s="286">
        <v>95</v>
      </c>
      <c r="U205" s="78" t="str">
        <f t="shared" si="54"/>
        <v>95th percentile</v>
      </c>
      <c r="X205" s="286">
        <v>2</v>
      </c>
      <c r="Y205" s="286" t="str">
        <f t="shared" si="48"/>
        <v>20-24|2</v>
      </c>
      <c r="Z205" s="286">
        <v>3</v>
      </c>
      <c r="AA205" s="702">
        <v>1</v>
      </c>
      <c r="AB205" s="78" t="str">
        <f t="shared" si="55"/>
        <v>1st percentile</v>
      </c>
      <c r="AE205" s="286">
        <v>1</v>
      </c>
      <c r="AF205" s="286" t="str">
        <f t="shared" si="52"/>
        <v>70-74|1</v>
      </c>
      <c r="AG205" s="286">
        <v>6</v>
      </c>
      <c r="AH205" s="286">
        <v>10</v>
      </c>
      <c r="AI205" s="78" t="str">
        <f t="shared" si="56"/>
        <v>10th percentile</v>
      </c>
    </row>
    <row r="206" spans="1:35">
      <c r="A206" s="286">
        <v>1</v>
      </c>
      <c r="B206" s="286" t="str">
        <f t="shared" si="49"/>
        <v>70-74|1</v>
      </c>
      <c r="C206" s="286">
        <v>3</v>
      </c>
      <c r="D206" s="286">
        <v>1</v>
      </c>
      <c r="E206" s="78" t="str">
        <f t="shared" si="43"/>
        <v>1st percentile</v>
      </c>
      <c r="G206" s="704"/>
      <c r="H206" s="704"/>
      <c r="J206" s="286">
        <v>1</v>
      </c>
      <c r="K206" s="286" t="str">
        <f t="shared" si="50"/>
        <v>65-69|1</v>
      </c>
      <c r="L206" s="286">
        <v>9</v>
      </c>
      <c r="M206" s="286">
        <v>37</v>
      </c>
      <c r="N206" s="78" t="str">
        <f t="shared" si="53"/>
        <v>37th percentile</v>
      </c>
      <c r="Q206" s="286">
        <v>1</v>
      </c>
      <c r="R206" s="286" t="str">
        <f t="shared" si="51"/>
        <v>65-69|1</v>
      </c>
      <c r="S206" s="286">
        <v>13</v>
      </c>
      <c r="T206" s="286">
        <v>84</v>
      </c>
      <c r="U206" s="78" t="str">
        <f t="shared" si="54"/>
        <v>84th percentile</v>
      </c>
      <c r="X206" s="286">
        <v>1</v>
      </c>
      <c r="Y206" s="286" t="str">
        <f t="shared" si="48"/>
        <v>20-24|1</v>
      </c>
      <c r="Z206" s="286">
        <v>3</v>
      </c>
      <c r="AA206" s="702">
        <v>1</v>
      </c>
      <c r="AB206" s="78" t="str">
        <f t="shared" si="55"/>
        <v>1st percentile</v>
      </c>
      <c r="AE206" s="286">
        <v>0</v>
      </c>
      <c r="AF206" s="286" t="str">
        <f t="shared" si="52"/>
        <v>70-74|0</v>
      </c>
      <c r="AG206" s="286">
        <v>6</v>
      </c>
      <c r="AH206" s="286">
        <v>10</v>
      </c>
      <c r="AI206" s="78" t="str">
        <f t="shared" si="56"/>
        <v>10th percentile</v>
      </c>
    </row>
    <row r="207" spans="1:35">
      <c r="A207" s="286"/>
      <c r="B207" s="286" t="str">
        <f t="shared" si="49"/>
        <v>70-74|</v>
      </c>
      <c r="C207" s="286"/>
      <c r="D207" s="286"/>
      <c r="E207" s="78" t="str">
        <f t="shared" si="43"/>
        <v/>
      </c>
      <c r="G207" s="704"/>
      <c r="H207" s="704"/>
      <c r="J207" s="286">
        <v>2</v>
      </c>
      <c r="K207" s="286" t="str">
        <f t="shared" si="50"/>
        <v>65-69|2</v>
      </c>
      <c r="L207" s="286">
        <v>5</v>
      </c>
      <c r="M207" s="286">
        <v>5</v>
      </c>
      <c r="N207" s="78" t="str">
        <f t="shared" si="53"/>
        <v>5th percentile</v>
      </c>
      <c r="Q207" s="286">
        <v>2</v>
      </c>
      <c r="R207" s="286" t="str">
        <f t="shared" si="51"/>
        <v>65-69|2</v>
      </c>
      <c r="S207" s="286">
        <v>10</v>
      </c>
      <c r="T207" s="286">
        <v>50</v>
      </c>
      <c r="U207" s="78" t="str">
        <f t="shared" si="54"/>
        <v>50th percentile</v>
      </c>
      <c r="X207" s="286">
        <v>0</v>
      </c>
      <c r="Y207" s="286" t="str">
        <f t="shared" si="48"/>
        <v>20-24|0</v>
      </c>
      <c r="Z207" s="286">
        <v>3</v>
      </c>
      <c r="AA207" s="702">
        <v>1</v>
      </c>
      <c r="AB207" s="78" t="str">
        <f t="shared" si="55"/>
        <v>1st percentile</v>
      </c>
      <c r="AE207" s="286">
        <v>-1</v>
      </c>
      <c r="AF207" s="286" t="str">
        <f t="shared" si="52"/>
        <v>70-74|-1</v>
      </c>
      <c r="AG207" s="286">
        <v>5</v>
      </c>
      <c r="AH207" s="286">
        <v>5</v>
      </c>
      <c r="AI207" s="78" t="str">
        <f t="shared" si="56"/>
        <v>5th percentile</v>
      </c>
    </row>
    <row r="208" spans="1:35">
      <c r="A208" s="286">
        <v>0</v>
      </c>
      <c r="B208" s="286" t="str">
        <f t="shared" si="49"/>
        <v>70-74|0</v>
      </c>
      <c r="C208" s="286">
        <v>1</v>
      </c>
      <c r="D208" s="286">
        <v>0.1</v>
      </c>
      <c r="E208" s="78" t="str">
        <f t="shared" si="43"/>
        <v>0.1st percentile</v>
      </c>
      <c r="G208" s="704"/>
      <c r="H208" s="704"/>
      <c r="J208" s="286">
        <v>3</v>
      </c>
      <c r="K208" s="286" t="str">
        <f t="shared" si="50"/>
        <v>65-69|3</v>
      </c>
      <c r="L208" s="286">
        <v>4</v>
      </c>
      <c r="M208" s="286">
        <v>2</v>
      </c>
      <c r="N208" s="78" t="str">
        <f t="shared" si="53"/>
        <v>2nd percentile</v>
      </c>
      <c r="Q208" s="286">
        <v>3</v>
      </c>
      <c r="R208" s="286" t="str">
        <f t="shared" si="51"/>
        <v>65-69|3</v>
      </c>
      <c r="S208" s="286">
        <v>9</v>
      </c>
      <c r="T208" s="286">
        <v>37</v>
      </c>
      <c r="U208" s="78" t="str">
        <f t="shared" si="54"/>
        <v>37th percentile</v>
      </c>
      <c r="AB208" s="78" t="str">
        <f t="shared" si="55"/>
        <v/>
      </c>
      <c r="AE208" s="286">
        <v>-2</v>
      </c>
      <c r="AF208" s="286" t="str">
        <f t="shared" si="52"/>
        <v>70-74|-2</v>
      </c>
      <c r="AG208" s="286">
        <v>4</v>
      </c>
      <c r="AH208" s="286">
        <v>2</v>
      </c>
      <c r="AI208" s="78" t="str">
        <f t="shared" si="56"/>
        <v>2nd percentile</v>
      </c>
    </row>
    <row r="209" spans="1:35">
      <c r="E209" s="78" t="str">
        <f t="shared" si="43"/>
        <v/>
      </c>
      <c r="G209" s="704"/>
      <c r="H209" s="704"/>
      <c r="J209" s="286">
        <v>4</v>
      </c>
      <c r="K209" s="286" t="str">
        <f t="shared" si="50"/>
        <v>65-69|4</v>
      </c>
      <c r="L209" s="286">
        <v>3</v>
      </c>
      <c r="M209" s="286">
        <v>1</v>
      </c>
      <c r="N209" s="78" t="str">
        <f t="shared" si="53"/>
        <v>1st percentile</v>
      </c>
      <c r="Q209" s="286">
        <v>4</v>
      </c>
      <c r="R209" s="286" t="str">
        <f t="shared" si="51"/>
        <v>65-69|4</v>
      </c>
      <c r="S209" s="286">
        <v>9</v>
      </c>
      <c r="T209" s="286">
        <v>37</v>
      </c>
      <c r="U209" s="78" t="str">
        <f t="shared" si="54"/>
        <v>37th percentile</v>
      </c>
      <c r="X209" s="39" t="s">
        <v>64</v>
      </c>
      <c r="AB209" s="78" t="str">
        <f t="shared" si="55"/>
        <v/>
      </c>
      <c r="AE209" s="286">
        <v>-3</v>
      </c>
      <c r="AF209" s="286" t="str">
        <f t="shared" si="52"/>
        <v>70-74|-3</v>
      </c>
      <c r="AG209" s="286">
        <v>4</v>
      </c>
      <c r="AH209" s="286">
        <v>2</v>
      </c>
      <c r="AI209" s="78" t="str">
        <f t="shared" si="56"/>
        <v>2nd percentile</v>
      </c>
    </row>
    <row r="210" spans="1:35">
      <c r="A210" s="286" t="s">
        <v>71</v>
      </c>
      <c r="E210" s="78" t="str">
        <f t="shared" si="43"/>
        <v/>
      </c>
      <c r="G210" s="704"/>
      <c r="H210" s="704"/>
      <c r="J210" s="286">
        <v>5</v>
      </c>
      <c r="K210" s="286" t="str">
        <f t="shared" si="50"/>
        <v>65-69|5</v>
      </c>
      <c r="L210" s="286">
        <v>2</v>
      </c>
      <c r="M210" s="286">
        <v>0.4</v>
      </c>
      <c r="N210" s="78" t="str">
        <f t="shared" si="53"/>
        <v>0.4th percentile</v>
      </c>
      <c r="Q210" s="286">
        <v>5</v>
      </c>
      <c r="R210" s="286" t="str">
        <f t="shared" si="51"/>
        <v>65-69|5</v>
      </c>
      <c r="S210" s="286">
        <v>7</v>
      </c>
      <c r="T210" s="286">
        <v>16</v>
      </c>
      <c r="U210" s="78" t="str">
        <f t="shared" si="54"/>
        <v>16th percentile</v>
      </c>
      <c r="X210" s="286">
        <v>100</v>
      </c>
      <c r="Y210" t="str">
        <f>X$209&amp;"|"&amp;X210</f>
        <v>25-29|100</v>
      </c>
      <c r="Z210" s="286">
        <v>16</v>
      </c>
      <c r="AA210" s="286">
        <v>98</v>
      </c>
      <c r="AB210" s="78" t="str">
        <f t="shared" si="55"/>
        <v>98th percentile</v>
      </c>
      <c r="AE210" s="286">
        <v>-4</v>
      </c>
      <c r="AF210" s="286" t="str">
        <f t="shared" si="52"/>
        <v>70-74|-4</v>
      </c>
      <c r="AG210" s="286">
        <v>3</v>
      </c>
      <c r="AH210" s="286">
        <v>1</v>
      </c>
      <c r="AI210" s="78" t="str">
        <f t="shared" si="56"/>
        <v>1st percentile</v>
      </c>
    </row>
    <row r="211" spans="1:35">
      <c r="A211" s="286">
        <v>12</v>
      </c>
      <c r="B211" s="78" t="str">
        <f>A$210&amp;"|"&amp;A211</f>
        <v>75-79|12</v>
      </c>
      <c r="C211" s="286">
        <v>19</v>
      </c>
      <c r="D211" s="286">
        <v>99.9</v>
      </c>
      <c r="E211" s="78" t="str">
        <f t="shared" si="43"/>
        <v>99.9th percentile</v>
      </c>
      <c r="G211" s="704"/>
      <c r="H211" s="704"/>
      <c r="J211" s="286">
        <v>6</v>
      </c>
      <c r="K211" s="286" t="str">
        <f t="shared" si="50"/>
        <v>65-69|6</v>
      </c>
      <c r="L211" s="286">
        <v>2</v>
      </c>
      <c r="M211" s="286">
        <v>0.4</v>
      </c>
      <c r="N211" s="78" t="str">
        <f t="shared" si="53"/>
        <v>0.4th percentile</v>
      </c>
      <c r="Q211" s="286">
        <v>6</v>
      </c>
      <c r="R211" s="286" t="str">
        <f t="shared" si="51"/>
        <v>65-69|6</v>
      </c>
      <c r="S211" s="286">
        <v>6</v>
      </c>
      <c r="T211" s="286">
        <v>10</v>
      </c>
      <c r="U211" s="78" t="str">
        <f t="shared" si="54"/>
        <v>10th percentile</v>
      </c>
      <c r="X211" s="286">
        <v>99</v>
      </c>
      <c r="Y211" s="78" t="str">
        <f t="shared" ref="Y211:Y274" si="57">X$209&amp;"|"&amp;X211</f>
        <v>25-29|99</v>
      </c>
      <c r="Z211" s="286">
        <v>15</v>
      </c>
      <c r="AA211" s="286">
        <v>95</v>
      </c>
      <c r="AB211" s="78" t="str">
        <f t="shared" si="55"/>
        <v>95th percentile</v>
      </c>
      <c r="AE211" s="286">
        <v>-5</v>
      </c>
      <c r="AF211" s="286" t="str">
        <f t="shared" si="52"/>
        <v>70-74|-5</v>
      </c>
      <c r="AG211" s="286">
        <v>3</v>
      </c>
      <c r="AH211" s="286">
        <v>1</v>
      </c>
      <c r="AI211" s="78" t="str">
        <f t="shared" si="56"/>
        <v>1st percentile</v>
      </c>
    </row>
    <row r="212" spans="1:35">
      <c r="A212" s="286">
        <v>11</v>
      </c>
      <c r="B212" s="78" t="str">
        <f t="shared" ref="B212:B231" si="58">A$210&amp;"|"&amp;A212</f>
        <v>75-79|11</v>
      </c>
      <c r="C212" s="286">
        <v>19</v>
      </c>
      <c r="D212" s="286">
        <v>99.9</v>
      </c>
      <c r="E212" s="78" t="str">
        <f t="shared" si="43"/>
        <v>99.9th percentile</v>
      </c>
      <c r="G212" s="704"/>
      <c r="H212" s="704"/>
      <c r="J212" s="286">
        <v>7</v>
      </c>
      <c r="K212" s="286" t="str">
        <f t="shared" si="50"/>
        <v>65-69|7</v>
      </c>
      <c r="L212" s="286">
        <v>1</v>
      </c>
      <c r="M212" s="286">
        <v>0.1</v>
      </c>
      <c r="N212" s="78" t="str">
        <f t="shared" si="53"/>
        <v>0.1st percentile</v>
      </c>
      <c r="Q212" s="286">
        <v>7</v>
      </c>
      <c r="R212" s="286" t="str">
        <f t="shared" si="51"/>
        <v>65-69|7</v>
      </c>
      <c r="S212" s="286">
        <v>5</v>
      </c>
      <c r="T212" s="286">
        <v>5</v>
      </c>
      <c r="U212" s="78" t="str">
        <f t="shared" si="54"/>
        <v>5th percentile</v>
      </c>
      <c r="X212" s="286">
        <v>98</v>
      </c>
      <c r="Y212" s="78" t="str">
        <f t="shared" si="57"/>
        <v>25-29|98</v>
      </c>
      <c r="Z212" s="286">
        <v>15</v>
      </c>
      <c r="AA212" s="286">
        <v>95</v>
      </c>
      <c r="AB212" s="78" t="str">
        <f t="shared" si="55"/>
        <v>95th percentile</v>
      </c>
      <c r="AE212" s="286">
        <v>-6</v>
      </c>
      <c r="AF212" s="286" t="str">
        <f t="shared" si="52"/>
        <v>70-74|-6</v>
      </c>
      <c r="AG212" s="286">
        <v>2</v>
      </c>
      <c r="AH212" s="286">
        <v>0.4</v>
      </c>
      <c r="AI212" s="78" t="str">
        <f t="shared" si="56"/>
        <v>0.4th percentile</v>
      </c>
    </row>
    <row r="213" spans="1:35">
      <c r="A213" s="286">
        <v>10</v>
      </c>
      <c r="B213" s="78" t="str">
        <f t="shared" si="58"/>
        <v>75-79|10</v>
      </c>
      <c r="C213" s="286">
        <v>19</v>
      </c>
      <c r="D213" s="286">
        <v>99.9</v>
      </c>
      <c r="E213" s="78" t="str">
        <f t="shared" si="43"/>
        <v>99.9th percentile</v>
      </c>
      <c r="G213" s="704"/>
      <c r="H213" s="704"/>
      <c r="J213" s="286">
        <v>8</v>
      </c>
      <c r="K213" s="286" t="str">
        <f t="shared" si="50"/>
        <v>65-69|8</v>
      </c>
      <c r="L213" s="286">
        <v>1</v>
      </c>
      <c r="M213" s="286">
        <v>0.1</v>
      </c>
      <c r="N213" s="78" t="str">
        <f t="shared" si="53"/>
        <v>0.1st percentile</v>
      </c>
      <c r="Q213" s="286">
        <v>8</v>
      </c>
      <c r="R213" s="286" t="str">
        <f t="shared" si="51"/>
        <v>65-69|8</v>
      </c>
      <c r="S213" s="286">
        <v>2</v>
      </c>
      <c r="T213" s="286">
        <v>4</v>
      </c>
      <c r="U213" s="78" t="str">
        <f t="shared" si="54"/>
        <v>4th percentile</v>
      </c>
      <c r="X213" s="286">
        <v>97</v>
      </c>
      <c r="Y213" s="78" t="str">
        <f t="shared" si="57"/>
        <v>25-29|97</v>
      </c>
      <c r="Z213" s="286">
        <v>14</v>
      </c>
      <c r="AA213" s="286">
        <v>91</v>
      </c>
      <c r="AB213" s="78" t="str">
        <f t="shared" si="55"/>
        <v>91st percentile</v>
      </c>
      <c r="AE213" s="286">
        <v>-7</v>
      </c>
      <c r="AF213" s="286" t="str">
        <f t="shared" si="52"/>
        <v>70-74|-7</v>
      </c>
      <c r="AG213" s="286">
        <v>2</v>
      </c>
      <c r="AH213" s="286">
        <v>0.4</v>
      </c>
      <c r="AI213" s="78" t="str">
        <f t="shared" si="56"/>
        <v>0.4th percentile</v>
      </c>
    </row>
    <row r="214" spans="1:35">
      <c r="A214" s="286">
        <v>9</v>
      </c>
      <c r="B214" s="78" t="str">
        <f t="shared" si="58"/>
        <v>75-79|9</v>
      </c>
      <c r="C214" s="286">
        <v>18</v>
      </c>
      <c r="D214" s="286">
        <v>99.6</v>
      </c>
      <c r="E214" s="78" t="str">
        <f t="shared" si="43"/>
        <v>99.6th percentile</v>
      </c>
      <c r="G214" s="704"/>
      <c r="H214" s="704"/>
      <c r="J214" s="286">
        <v>9</v>
      </c>
      <c r="K214" s="286" t="str">
        <f t="shared" si="50"/>
        <v>65-69|9</v>
      </c>
      <c r="L214" s="286">
        <v>1</v>
      </c>
      <c r="M214" s="286">
        <v>0.1</v>
      </c>
      <c r="N214" s="78" t="str">
        <f t="shared" si="53"/>
        <v>0.1st percentile</v>
      </c>
      <c r="Q214" s="286">
        <v>9</v>
      </c>
      <c r="R214" s="286" t="str">
        <f t="shared" si="51"/>
        <v>65-69|9</v>
      </c>
      <c r="S214" s="286">
        <v>1</v>
      </c>
      <c r="T214" s="286">
        <v>3</v>
      </c>
      <c r="U214" s="78" t="str">
        <f t="shared" si="54"/>
        <v>3rd percentile</v>
      </c>
      <c r="X214" s="286">
        <v>96</v>
      </c>
      <c r="Y214" s="78" t="str">
        <f t="shared" si="57"/>
        <v>25-29|96</v>
      </c>
      <c r="Z214" s="286">
        <v>14</v>
      </c>
      <c r="AA214" s="286">
        <v>91</v>
      </c>
      <c r="AB214" s="78" t="str">
        <f t="shared" si="55"/>
        <v>91st percentile</v>
      </c>
      <c r="AE214" s="286">
        <v>-8</v>
      </c>
      <c r="AF214" s="286" t="str">
        <f t="shared" si="52"/>
        <v>70-74|-8</v>
      </c>
      <c r="AG214" s="286">
        <v>2</v>
      </c>
      <c r="AH214" s="286">
        <v>0.4</v>
      </c>
      <c r="AI214" s="78" t="str">
        <f t="shared" si="56"/>
        <v>0.4th percentile</v>
      </c>
    </row>
    <row r="215" spans="1:35">
      <c r="A215" s="286">
        <v>8</v>
      </c>
      <c r="B215" s="78" t="str">
        <f t="shared" si="58"/>
        <v>75-79|8</v>
      </c>
      <c r="C215" s="286">
        <v>17</v>
      </c>
      <c r="D215" s="286">
        <v>99</v>
      </c>
      <c r="E215" s="78" t="str">
        <f t="shared" si="43"/>
        <v>99th percentile</v>
      </c>
      <c r="G215" s="704"/>
      <c r="H215" s="704"/>
      <c r="J215" s="286">
        <v>10</v>
      </c>
      <c r="K215" s="286" t="str">
        <f t="shared" si="50"/>
        <v>65-69|10</v>
      </c>
      <c r="L215" s="286">
        <v>1</v>
      </c>
      <c r="M215" s="286">
        <v>0.1</v>
      </c>
      <c r="N215" s="78" t="str">
        <f t="shared" si="53"/>
        <v>0.1st percentile</v>
      </c>
      <c r="Q215" s="286">
        <v>10</v>
      </c>
      <c r="R215" s="286" t="str">
        <f t="shared" si="51"/>
        <v>65-69|10</v>
      </c>
      <c r="S215" s="286">
        <v>0.4</v>
      </c>
      <c r="T215" s="286">
        <v>2</v>
      </c>
      <c r="U215" s="78" t="str">
        <f t="shared" si="54"/>
        <v>2nd percentile</v>
      </c>
      <c r="X215" s="286">
        <v>95</v>
      </c>
      <c r="Y215" s="78" t="str">
        <f t="shared" si="57"/>
        <v>25-29|95</v>
      </c>
      <c r="Z215" s="286">
        <v>14</v>
      </c>
      <c r="AA215" s="286">
        <v>91</v>
      </c>
      <c r="AB215" s="78" t="str">
        <f t="shared" si="55"/>
        <v>91st percentile</v>
      </c>
      <c r="AE215" s="286">
        <v>-9</v>
      </c>
      <c r="AF215" s="286" t="str">
        <f t="shared" si="52"/>
        <v>70-74|-9</v>
      </c>
      <c r="AG215" s="286">
        <v>2</v>
      </c>
      <c r="AH215" s="286">
        <v>0.4</v>
      </c>
      <c r="AI215" s="78" t="str">
        <f t="shared" si="56"/>
        <v>0.4th percentile</v>
      </c>
    </row>
    <row r="216" spans="1:35">
      <c r="A216" s="286">
        <v>7</v>
      </c>
      <c r="B216" s="78" t="str">
        <f t="shared" si="58"/>
        <v>75-79|7</v>
      </c>
      <c r="C216" s="286">
        <v>16</v>
      </c>
      <c r="D216" s="286">
        <v>98</v>
      </c>
      <c r="E216" s="78" t="str">
        <f t="shared" si="43"/>
        <v>98th percentile</v>
      </c>
      <c r="G216" s="704"/>
      <c r="H216" s="704"/>
      <c r="J216" s="286">
        <v>11</v>
      </c>
      <c r="K216" s="286" t="str">
        <f t="shared" si="50"/>
        <v>65-69|11</v>
      </c>
      <c r="L216" s="286">
        <v>1</v>
      </c>
      <c r="M216" s="286">
        <v>0.1</v>
      </c>
      <c r="N216" s="78" t="str">
        <f t="shared" si="53"/>
        <v>0.1st percentile</v>
      </c>
      <c r="Q216" s="286">
        <v>11</v>
      </c>
      <c r="R216" s="286" t="str">
        <f t="shared" si="51"/>
        <v>65-69|11</v>
      </c>
      <c r="S216" s="286">
        <v>0.1</v>
      </c>
      <c r="T216" s="286">
        <v>1</v>
      </c>
      <c r="U216" s="78" t="str">
        <f t="shared" si="54"/>
        <v>1st percentile</v>
      </c>
      <c r="X216" s="286">
        <v>94</v>
      </c>
      <c r="Y216" s="78" t="str">
        <f t="shared" si="57"/>
        <v>25-29|94</v>
      </c>
      <c r="Z216" s="286">
        <v>14</v>
      </c>
      <c r="AA216" s="286">
        <v>91</v>
      </c>
      <c r="AB216" s="78" t="str">
        <f t="shared" si="55"/>
        <v>91st percentile</v>
      </c>
      <c r="AE216" s="286">
        <v>-10</v>
      </c>
      <c r="AF216" s="286" t="str">
        <f t="shared" si="52"/>
        <v>70-74|-10</v>
      </c>
      <c r="AG216" s="286">
        <v>1</v>
      </c>
      <c r="AH216" s="286">
        <v>0.1</v>
      </c>
      <c r="AI216" s="78" t="str">
        <f t="shared" si="56"/>
        <v>0.1st percentile</v>
      </c>
    </row>
    <row r="217" spans="1:35">
      <c r="A217" s="286"/>
      <c r="C217" s="286"/>
      <c r="D217" s="286"/>
      <c r="E217" s="78" t="str">
        <f t="shared" ref="E217:E277" si="59">IFERROR(VLOOKUP(D217,G:H,2,0),"")</f>
        <v/>
      </c>
      <c r="G217" s="704"/>
      <c r="H217" s="704"/>
      <c r="J217" s="286">
        <v>12</v>
      </c>
      <c r="K217" s="286" t="str">
        <f t="shared" si="50"/>
        <v>65-69|12</v>
      </c>
      <c r="L217" s="286">
        <v>1</v>
      </c>
      <c r="M217" s="286">
        <v>0.1</v>
      </c>
      <c r="N217" s="78" t="str">
        <f t="shared" si="53"/>
        <v>0.1st percentile</v>
      </c>
      <c r="Q217" s="286">
        <v>12</v>
      </c>
      <c r="R217" s="286" t="str">
        <f t="shared" si="51"/>
        <v>65-69|12</v>
      </c>
      <c r="S217" s="286">
        <v>0.1</v>
      </c>
      <c r="T217" s="286">
        <v>1</v>
      </c>
      <c r="U217" s="78" t="str">
        <f t="shared" si="54"/>
        <v>1st percentile</v>
      </c>
      <c r="X217" s="286">
        <v>93</v>
      </c>
      <c r="Y217" s="78" t="str">
        <f t="shared" si="57"/>
        <v>25-29|93</v>
      </c>
      <c r="Z217" s="286">
        <v>13</v>
      </c>
      <c r="AA217" s="286">
        <v>84</v>
      </c>
      <c r="AB217" s="78" t="str">
        <f t="shared" si="55"/>
        <v>84th percentile</v>
      </c>
      <c r="AE217" s="286">
        <v>-11</v>
      </c>
      <c r="AF217" s="286" t="str">
        <f t="shared" si="52"/>
        <v>70-74|-11</v>
      </c>
      <c r="AG217" s="286">
        <v>1</v>
      </c>
      <c r="AH217" s="286">
        <v>0.1</v>
      </c>
      <c r="AI217" s="78" t="str">
        <f t="shared" si="56"/>
        <v>0.1st percentile</v>
      </c>
    </row>
    <row r="218" spans="1:35">
      <c r="A218" s="286">
        <v>6</v>
      </c>
      <c r="B218" s="78" t="str">
        <f t="shared" si="58"/>
        <v>75-79|6</v>
      </c>
      <c r="C218" s="286">
        <v>14</v>
      </c>
      <c r="D218" s="286">
        <v>91</v>
      </c>
      <c r="E218" s="78" t="str">
        <f t="shared" si="59"/>
        <v>91st percentile</v>
      </c>
      <c r="G218" s="704"/>
      <c r="H218" s="704"/>
      <c r="N218" s="78" t="str">
        <f t="shared" si="53"/>
        <v/>
      </c>
      <c r="U218" s="78" t="str">
        <f t="shared" si="54"/>
        <v/>
      </c>
      <c r="X218" s="286">
        <v>92</v>
      </c>
      <c r="Y218" s="78" t="str">
        <f t="shared" si="57"/>
        <v>25-29|92</v>
      </c>
      <c r="Z218" s="286">
        <v>13</v>
      </c>
      <c r="AA218" s="286">
        <v>84</v>
      </c>
      <c r="AB218" s="78" t="str">
        <f t="shared" si="55"/>
        <v>84th percentile</v>
      </c>
      <c r="AE218" s="286">
        <v>-12</v>
      </c>
      <c r="AF218" s="286" t="str">
        <f t="shared" si="52"/>
        <v>70-74|-12</v>
      </c>
      <c r="AG218" s="286">
        <v>1</v>
      </c>
      <c r="AH218" s="286">
        <v>0.1</v>
      </c>
      <c r="AI218" s="78" t="str">
        <f t="shared" si="56"/>
        <v>0.1st percentile</v>
      </c>
    </row>
    <row r="219" spans="1:35">
      <c r="A219" s="286"/>
      <c r="C219" s="286"/>
      <c r="D219" s="286"/>
      <c r="E219" s="78" t="str">
        <f t="shared" si="59"/>
        <v/>
      </c>
      <c r="G219" s="704"/>
      <c r="H219" s="704"/>
      <c r="J219" s="286" t="s">
        <v>70</v>
      </c>
      <c r="N219" s="78" t="str">
        <f t="shared" si="53"/>
        <v/>
      </c>
      <c r="Q219" s="78" t="s">
        <v>70</v>
      </c>
      <c r="U219" s="78" t="str">
        <f t="shared" si="54"/>
        <v/>
      </c>
      <c r="X219" s="286">
        <v>91</v>
      </c>
      <c r="Y219" s="78" t="str">
        <f t="shared" si="57"/>
        <v>25-29|91</v>
      </c>
      <c r="Z219" s="286">
        <v>13</v>
      </c>
      <c r="AA219" s="286">
        <v>84</v>
      </c>
      <c r="AB219" s="78" t="str">
        <f t="shared" si="55"/>
        <v>84th percentile</v>
      </c>
      <c r="AI219" s="78" t="str">
        <f t="shared" si="56"/>
        <v/>
      </c>
    </row>
    <row r="220" spans="1:35">
      <c r="A220" s="286">
        <v>5</v>
      </c>
      <c r="B220" s="78" t="str">
        <f t="shared" si="58"/>
        <v>75-79|5</v>
      </c>
      <c r="C220" s="286">
        <v>12</v>
      </c>
      <c r="D220" s="286">
        <v>75</v>
      </c>
      <c r="E220" s="78" t="str">
        <f t="shared" si="59"/>
        <v>75th percentile</v>
      </c>
      <c r="G220" s="704"/>
      <c r="H220" s="704"/>
      <c r="J220" s="286">
        <v>-12</v>
      </c>
      <c r="K220" t="str">
        <f>J$219&amp;"|"&amp;J220</f>
        <v>70-74|-12</v>
      </c>
      <c r="L220" s="286">
        <v>19</v>
      </c>
      <c r="M220" s="286">
        <v>99.9</v>
      </c>
      <c r="N220" s="78" t="str">
        <f t="shared" si="53"/>
        <v>99.9th percentile</v>
      </c>
      <c r="Q220" s="286">
        <v>-12</v>
      </c>
      <c r="R220" s="286" t="str">
        <f>Q$219&amp;"|"&amp;Q220</f>
        <v>70-74|-12</v>
      </c>
      <c r="S220" s="286">
        <v>19</v>
      </c>
      <c r="T220" s="286">
        <v>99.9</v>
      </c>
      <c r="U220" s="78" t="str">
        <f t="shared" si="54"/>
        <v>99.9th percentile</v>
      </c>
      <c r="X220" s="286">
        <v>90</v>
      </c>
      <c r="Y220" s="78" t="str">
        <f t="shared" si="57"/>
        <v>25-29|90</v>
      </c>
      <c r="Z220" s="286">
        <v>13</v>
      </c>
      <c r="AA220" s="286">
        <v>84</v>
      </c>
      <c r="AB220" s="78" t="str">
        <f t="shared" si="55"/>
        <v>84th percentile</v>
      </c>
      <c r="AE220" s="78" t="s">
        <v>71</v>
      </c>
      <c r="AI220" s="78" t="str">
        <f t="shared" si="56"/>
        <v/>
      </c>
    </row>
    <row r="221" spans="1:35">
      <c r="A221" s="286">
        <v>4</v>
      </c>
      <c r="B221" s="78" t="str">
        <f t="shared" si="58"/>
        <v>75-79|4</v>
      </c>
      <c r="C221" s="286">
        <v>11</v>
      </c>
      <c r="D221" s="286">
        <v>63</v>
      </c>
      <c r="E221" s="78" t="str">
        <f t="shared" si="59"/>
        <v>63rd percentile</v>
      </c>
      <c r="G221" s="704"/>
      <c r="H221" s="704"/>
      <c r="J221" s="286">
        <v>-11</v>
      </c>
      <c r="K221" s="78" t="str">
        <f t="shared" ref="K221:K244" si="60">J$219&amp;"|"&amp;J221</f>
        <v>70-74|-11</v>
      </c>
      <c r="L221" s="286">
        <v>19</v>
      </c>
      <c r="M221" s="286">
        <v>99.9</v>
      </c>
      <c r="N221" s="78" t="str">
        <f t="shared" si="53"/>
        <v>99.9th percentile</v>
      </c>
      <c r="Q221" s="286">
        <v>-11</v>
      </c>
      <c r="R221" s="286" t="str">
        <f t="shared" ref="R221:R244" si="61">Q$219&amp;"|"&amp;Q221</f>
        <v>70-74|-11</v>
      </c>
      <c r="S221" s="286">
        <v>19</v>
      </c>
      <c r="T221" s="286">
        <v>99.9</v>
      </c>
      <c r="U221" s="78" t="str">
        <f t="shared" si="54"/>
        <v>99.9th percentile</v>
      </c>
      <c r="X221" s="286">
        <v>89</v>
      </c>
      <c r="Y221" s="78" t="str">
        <f t="shared" si="57"/>
        <v>25-29|89</v>
      </c>
      <c r="Z221" s="286">
        <v>13</v>
      </c>
      <c r="AA221" s="286">
        <v>84</v>
      </c>
      <c r="AB221" s="78" t="str">
        <f t="shared" si="55"/>
        <v>84th percentile</v>
      </c>
      <c r="AE221" s="286">
        <v>12</v>
      </c>
      <c r="AF221" s="286" t="str">
        <f>AE$220&amp;"|"&amp;AE221</f>
        <v>75-79|12</v>
      </c>
      <c r="AG221" s="286">
        <v>19</v>
      </c>
      <c r="AH221" s="286">
        <v>99.9</v>
      </c>
      <c r="AI221" s="78" t="str">
        <f t="shared" si="56"/>
        <v>99.9th percentile</v>
      </c>
    </row>
    <row r="222" spans="1:35">
      <c r="A222" s="286"/>
      <c r="C222" s="286"/>
      <c r="D222" s="286"/>
      <c r="E222" s="78" t="str">
        <f t="shared" si="59"/>
        <v/>
      </c>
      <c r="G222" s="704"/>
      <c r="H222" s="704"/>
      <c r="J222" s="286">
        <v>-10</v>
      </c>
      <c r="K222" s="78" t="str">
        <f t="shared" si="60"/>
        <v>70-74|-10</v>
      </c>
      <c r="L222" s="286">
        <v>19</v>
      </c>
      <c r="M222" s="286">
        <v>99.9</v>
      </c>
      <c r="N222" s="78" t="str">
        <f t="shared" si="53"/>
        <v>99.9th percentile</v>
      </c>
      <c r="Q222" s="286">
        <v>-10</v>
      </c>
      <c r="R222" s="286" t="str">
        <f t="shared" si="61"/>
        <v>70-74|-10</v>
      </c>
      <c r="S222" s="286">
        <v>19</v>
      </c>
      <c r="T222" s="286">
        <v>99.9</v>
      </c>
      <c r="U222" s="78" t="str">
        <f t="shared" si="54"/>
        <v>99.9th percentile</v>
      </c>
      <c r="X222" s="286">
        <v>88</v>
      </c>
      <c r="Y222" s="78" t="str">
        <f t="shared" si="57"/>
        <v>25-29|88</v>
      </c>
      <c r="Z222" s="286">
        <v>12</v>
      </c>
      <c r="AA222" s="286">
        <v>75</v>
      </c>
      <c r="AB222" s="78" t="str">
        <f t="shared" si="55"/>
        <v>75th percentile</v>
      </c>
      <c r="AE222" s="286">
        <v>11</v>
      </c>
      <c r="AF222" s="286" t="str">
        <f t="shared" ref="AF222:AF245" si="62">AE$220&amp;"|"&amp;AE222</f>
        <v>75-79|11</v>
      </c>
      <c r="AG222" s="286">
        <v>19</v>
      </c>
      <c r="AH222" s="286">
        <v>99.9</v>
      </c>
      <c r="AI222" s="78" t="str">
        <f t="shared" si="56"/>
        <v>99.9th percentile</v>
      </c>
    </row>
    <row r="223" spans="1:35">
      <c r="A223" s="286"/>
      <c r="C223" s="286"/>
      <c r="D223" s="286"/>
      <c r="E223" s="78" t="str">
        <f t="shared" si="59"/>
        <v/>
      </c>
      <c r="G223" s="704"/>
      <c r="H223" s="704"/>
      <c r="J223" s="286">
        <v>-9</v>
      </c>
      <c r="K223" s="78" t="str">
        <f t="shared" si="60"/>
        <v>70-74|-9</v>
      </c>
      <c r="L223" s="286">
        <v>19</v>
      </c>
      <c r="M223" s="286">
        <v>99.9</v>
      </c>
      <c r="N223" s="78" t="str">
        <f t="shared" si="53"/>
        <v>99.9th percentile</v>
      </c>
      <c r="Q223" s="286">
        <v>-9</v>
      </c>
      <c r="R223" s="286" t="str">
        <f t="shared" si="61"/>
        <v>70-74|-9</v>
      </c>
      <c r="S223" s="286">
        <v>19</v>
      </c>
      <c r="T223" s="286">
        <v>99.9</v>
      </c>
      <c r="U223" s="78" t="str">
        <f t="shared" si="54"/>
        <v>99.9th percentile</v>
      </c>
      <c r="X223" s="286">
        <v>87</v>
      </c>
      <c r="Y223" s="78" t="str">
        <f t="shared" si="57"/>
        <v>25-29|87</v>
      </c>
      <c r="Z223" s="286">
        <v>12</v>
      </c>
      <c r="AA223" s="286">
        <v>75</v>
      </c>
      <c r="AB223" s="78" t="str">
        <f t="shared" si="55"/>
        <v>75th percentile</v>
      </c>
      <c r="AE223" s="286">
        <v>10</v>
      </c>
      <c r="AF223" s="286" t="str">
        <f t="shared" si="62"/>
        <v>75-79|10</v>
      </c>
      <c r="AG223" s="286">
        <v>18</v>
      </c>
      <c r="AH223" s="286">
        <v>99.6</v>
      </c>
      <c r="AI223" s="78" t="str">
        <f t="shared" si="56"/>
        <v>99.6th percentile</v>
      </c>
    </row>
    <row r="224" spans="1:35">
      <c r="A224" s="286">
        <v>3</v>
      </c>
      <c r="B224" s="78" t="str">
        <f t="shared" si="58"/>
        <v>75-79|3</v>
      </c>
      <c r="C224" s="286">
        <v>8</v>
      </c>
      <c r="D224" s="286">
        <v>25</v>
      </c>
      <c r="E224" s="78" t="str">
        <f t="shared" si="59"/>
        <v>25th percentile</v>
      </c>
      <c r="G224" s="704"/>
      <c r="H224" s="704"/>
      <c r="J224" s="286">
        <v>-8</v>
      </c>
      <c r="K224" s="78" t="str">
        <f t="shared" si="60"/>
        <v>70-74|-8</v>
      </c>
      <c r="L224" s="286">
        <v>19</v>
      </c>
      <c r="M224" s="286">
        <v>99.9</v>
      </c>
      <c r="N224" s="78" t="str">
        <f t="shared" si="53"/>
        <v>99.9th percentile</v>
      </c>
      <c r="Q224" s="286">
        <v>-8</v>
      </c>
      <c r="R224" s="286" t="str">
        <f t="shared" si="61"/>
        <v>70-74|-8</v>
      </c>
      <c r="S224" s="286">
        <v>19</v>
      </c>
      <c r="T224" s="286">
        <v>99.9</v>
      </c>
      <c r="U224" s="78" t="str">
        <f t="shared" si="54"/>
        <v>99.9th percentile</v>
      </c>
      <c r="X224" s="286">
        <v>86</v>
      </c>
      <c r="Y224" s="78" t="str">
        <f t="shared" si="57"/>
        <v>25-29|86</v>
      </c>
      <c r="Z224" s="286">
        <v>12</v>
      </c>
      <c r="AA224" s="286">
        <v>75</v>
      </c>
      <c r="AB224" s="78" t="str">
        <f t="shared" si="55"/>
        <v>75th percentile</v>
      </c>
      <c r="AE224" s="286">
        <v>9</v>
      </c>
      <c r="AF224" s="286" t="str">
        <f t="shared" si="62"/>
        <v>75-79|9</v>
      </c>
      <c r="AG224" s="286">
        <v>18</v>
      </c>
      <c r="AH224" s="286">
        <v>99.6</v>
      </c>
      <c r="AI224" s="78" t="str">
        <f t="shared" si="56"/>
        <v>99.6th percentile</v>
      </c>
    </row>
    <row r="225" spans="1:35">
      <c r="A225" s="286"/>
      <c r="C225" s="286"/>
      <c r="D225" s="286"/>
      <c r="E225" s="78" t="str">
        <f t="shared" si="59"/>
        <v/>
      </c>
      <c r="G225" s="704"/>
      <c r="H225" s="704"/>
      <c r="J225" s="286">
        <v>-7</v>
      </c>
      <c r="K225" s="78" t="str">
        <f t="shared" si="60"/>
        <v>70-74|-7</v>
      </c>
      <c r="L225" s="286">
        <v>17</v>
      </c>
      <c r="M225" s="286">
        <v>99</v>
      </c>
      <c r="N225" s="78" t="str">
        <f t="shared" si="53"/>
        <v>99th percentile</v>
      </c>
      <c r="Q225" s="286">
        <v>-7</v>
      </c>
      <c r="R225" s="286" t="str">
        <f t="shared" si="61"/>
        <v>70-74|-7</v>
      </c>
      <c r="S225" s="286">
        <v>19</v>
      </c>
      <c r="T225" s="286">
        <v>99.9</v>
      </c>
      <c r="U225" s="78" t="str">
        <f t="shared" si="54"/>
        <v>99.9th percentile</v>
      </c>
      <c r="X225" s="286">
        <v>85</v>
      </c>
      <c r="Y225" s="78" t="str">
        <f t="shared" si="57"/>
        <v>25-29|85</v>
      </c>
      <c r="Z225" s="286">
        <v>12</v>
      </c>
      <c r="AA225" s="286">
        <v>75</v>
      </c>
      <c r="AB225" s="78" t="str">
        <f t="shared" si="55"/>
        <v>75th percentile</v>
      </c>
      <c r="AE225" s="286">
        <v>8</v>
      </c>
      <c r="AF225" s="286" t="str">
        <f t="shared" si="62"/>
        <v>75-79|8</v>
      </c>
      <c r="AG225" s="286">
        <v>17</v>
      </c>
      <c r="AH225" s="286">
        <v>99</v>
      </c>
      <c r="AI225" s="78" t="str">
        <f t="shared" si="56"/>
        <v>99th percentile</v>
      </c>
    </row>
    <row r="226" spans="1:35">
      <c r="A226" s="286">
        <v>2</v>
      </c>
      <c r="B226" s="78" t="str">
        <f t="shared" si="58"/>
        <v>75-79|2</v>
      </c>
      <c r="C226" s="286">
        <v>6</v>
      </c>
      <c r="D226" s="286">
        <v>10</v>
      </c>
      <c r="E226" s="78" t="str">
        <f t="shared" si="59"/>
        <v>10th percentile</v>
      </c>
      <c r="G226" s="704"/>
      <c r="H226" s="704"/>
      <c r="J226" s="286">
        <v>-6</v>
      </c>
      <c r="K226" s="78" t="str">
        <f t="shared" si="60"/>
        <v>70-74|-6</v>
      </c>
      <c r="L226" s="286">
        <v>17</v>
      </c>
      <c r="M226" s="286">
        <v>99</v>
      </c>
      <c r="N226" s="78" t="str">
        <f t="shared" si="53"/>
        <v>99th percentile</v>
      </c>
      <c r="Q226" s="286">
        <v>-6</v>
      </c>
      <c r="R226" s="286" t="str">
        <f t="shared" si="61"/>
        <v>70-74|-6</v>
      </c>
      <c r="S226" s="286">
        <v>19</v>
      </c>
      <c r="T226" s="286">
        <v>99.9</v>
      </c>
      <c r="U226" s="78" t="str">
        <f t="shared" si="54"/>
        <v>99.9th percentile</v>
      </c>
      <c r="X226" s="286">
        <v>84</v>
      </c>
      <c r="Y226" s="78" t="str">
        <f t="shared" si="57"/>
        <v>25-29|84</v>
      </c>
      <c r="Z226" s="286">
        <v>12</v>
      </c>
      <c r="AA226" s="286">
        <v>75</v>
      </c>
      <c r="AB226" s="78" t="str">
        <f t="shared" si="55"/>
        <v>75th percentile</v>
      </c>
      <c r="AE226" s="286">
        <v>7</v>
      </c>
      <c r="AF226" s="286" t="str">
        <f t="shared" si="62"/>
        <v>75-79|7</v>
      </c>
      <c r="AG226" s="286">
        <v>14</v>
      </c>
      <c r="AH226" s="286">
        <v>91</v>
      </c>
      <c r="AI226" s="78" t="str">
        <f t="shared" si="56"/>
        <v>91st percentile</v>
      </c>
    </row>
    <row r="227" spans="1:35">
      <c r="A227" s="286"/>
      <c r="C227" s="286"/>
      <c r="D227" s="286"/>
      <c r="E227" s="78" t="str">
        <f t="shared" si="59"/>
        <v/>
      </c>
      <c r="G227" s="704"/>
      <c r="H227" s="704"/>
      <c r="J227" s="286">
        <v>-5</v>
      </c>
      <c r="K227" s="78" t="str">
        <f t="shared" si="60"/>
        <v>70-74|-5</v>
      </c>
      <c r="L227" s="702">
        <v>16</v>
      </c>
      <c r="M227" s="286">
        <v>98</v>
      </c>
      <c r="N227" s="78" t="str">
        <f t="shared" si="53"/>
        <v>98th percentile</v>
      </c>
      <c r="Q227" s="286">
        <v>-5</v>
      </c>
      <c r="R227" s="286" t="str">
        <f t="shared" si="61"/>
        <v>70-74|-5</v>
      </c>
      <c r="S227" s="286">
        <v>19</v>
      </c>
      <c r="T227" s="286">
        <v>99.9</v>
      </c>
      <c r="U227" s="78" t="str">
        <f t="shared" si="54"/>
        <v>99.9th percentile</v>
      </c>
      <c r="X227" s="286">
        <v>83</v>
      </c>
      <c r="Y227" s="78" t="str">
        <f t="shared" si="57"/>
        <v>25-29|83</v>
      </c>
      <c r="Z227" s="286">
        <v>12</v>
      </c>
      <c r="AA227" s="286">
        <v>75</v>
      </c>
      <c r="AB227" s="78" t="str">
        <f t="shared" si="55"/>
        <v>75th percentile</v>
      </c>
      <c r="AE227" s="286">
        <v>6</v>
      </c>
      <c r="AF227" s="286" t="str">
        <f t="shared" si="62"/>
        <v>75-79|6</v>
      </c>
      <c r="AG227" s="286">
        <v>13</v>
      </c>
      <c r="AH227" s="286">
        <v>84</v>
      </c>
      <c r="AI227" s="78" t="str">
        <f t="shared" si="56"/>
        <v>84th percentile</v>
      </c>
    </row>
    <row r="228" spans="1:35">
      <c r="A228" s="286"/>
      <c r="C228" s="286"/>
      <c r="D228" s="286"/>
      <c r="E228" s="78" t="str">
        <f t="shared" si="59"/>
        <v/>
      </c>
      <c r="G228" s="704"/>
      <c r="H228" s="704"/>
      <c r="J228" s="286">
        <v>-4</v>
      </c>
      <c r="K228" s="78" t="str">
        <f t="shared" si="60"/>
        <v>70-74|-4</v>
      </c>
      <c r="L228" s="702">
        <v>15</v>
      </c>
      <c r="M228" s="286">
        <v>95</v>
      </c>
      <c r="N228" s="78" t="str">
        <f t="shared" si="53"/>
        <v>95th percentile</v>
      </c>
      <c r="Q228" s="286">
        <v>-4</v>
      </c>
      <c r="R228" s="286" t="str">
        <f t="shared" si="61"/>
        <v>70-74|-4</v>
      </c>
      <c r="S228" s="286">
        <v>19</v>
      </c>
      <c r="T228" s="286">
        <v>99.9</v>
      </c>
      <c r="U228" s="78" t="str">
        <f t="shared" si="54"/>
        <v>99.9th percentile</v>
      </c>
      <c r="X228" s="286">
        <v>82</v>
      </c>
      <c r="Y228" s="78" t="str">
        <f t="shared" si="57"/>
        <v>25-29|82</v>
      </c>
      <c r="Z228" s="286">
        <v>11</v>
      </c>
      <c r="AA228" s="286">
        <v>63</v>
      </c>
      <c r="AB228" s="78" t="str">
        <f t="shared" si="55"/>
        <v>63rd percentile</v>
      </c>
      <c r="AE228" s="286">
        <v>5</v>
      </c>
      <c r="AF228" s="286" t="str">
        <f t="shared" si="62"/>
        <v>75-79|5</v>
      </c>
      <c r="AG228" s="286">
        <v>11</v>
      </c>
      <c r="AH228" s="286">
        <v>63</v>
      </c>
      <c r="AI228" s="78" t="str">
        <f t="shared" si="56"/>
        <v>63rd percentile</v>
      </c>
    </row>
    <row r="229" spans="1:35">
      <c r="A229" s="286">
        <v>1</v>
      </c>
      <c r="B229" s="78" t="str">
        <f t="shared" si="58"/>
        <v>75-79|1</v>
      </c>
      <c r="C229" s="286">
        <v>3</v>
      </c>
      <c r="D229" s="286">
        <v>1</v>
      </c>
      <c r="E229" s="78" t="str">
        <f t="shared" si="59"/>
        <v>1st percentile</v>
      </c>
      <c r="G229" s="704"/>
      <c r="H229" s="704"/>
      <c r="J229" s="286">
        <v>-3</v>
      </c>
      <c r="K229" s="78" t="str">
        <f t="shared" si="60"/>
        <v>70-74|-3</v>
      </c>
      <c r="L229" s="702">
        <v>14</v>
      </c>
      <c r="M229" s="286">
        <v>91</v>
      </c>
      <c r="N229" s="78" t="str">
        <f t="shared" si="53"/>
        <v>91st percentile</v>
      </c>
      <c r="Q229" s="286">
        <v>-3</v>
      </c>
      <c r="R229" s="286" t="str">
        <f t="shared" si="61"/>
        <v>70-74|-3</v>
      </c>
      <c r="S229" s="286">
        <v>18</v>
      </c>
      <c r="T229" s="286">
        <v>99.6</v>
      </c>
      <c r="U229" s="78" t="str">
        <f t="shared" si="54"/>
        <v>99.6th percentile</v>
      </c>
      <c r="X229" s="286">
        <v>81</v>
      </c>
      <c r="Y229" s="78" t="str">
        <f t="shared" si="57"/>
        <v>25-29|81</v>
      </c>
      <c r="Z229" s="286">
        <v>11</v>
      </c>
      <c r="AA229" s="286">
        <v>63</v>
      </c>
      <c r="AB229" s="78" t="str">
        <f t="shared" si="55"/>
        <v>63rd percentile</v>
      </c>
      <c r="AE229" s="286">
        <v>4</v>
      </c>
      <c r="AF229" s="286" t="str">
        <f t="shared" si="62"/>
        <v>75-79|4</v>
      </c>
      <c r="AG229" s="286">
        <v>9</v>
      </c>
      <c r="AH229" s="286">
        <v>37</v>
      </c>
      <c r="AI229" s="78" t="str">
        <f t="shared" si="56"/>
        <v>37th percentile</v>
      </c>
    </row>
    <row r="230" spans="1:35">
      <c r="A230" s="286"/>
      <c r="C230" s="286"/>
      <c r="D230" s="286"/>
      <c r="E230" s="78" t="str">
        <f t="shared" si="59"/>
        <v/>
      </c>
      <c r="G230" s="704"/>
      <c r="H230" s="704"/>
      <c r="J230" s="286">
        <v>-2</v>
      </c>
      <c r="K230" s="78" t="str">
        <f t="shared" si="60"/>
        <v>70-74|-2</v>
      </c>
      <c r="L230" s="702">
        <v>13</v>
      </c>
      <c r="M230" s="286">
        <v>84</v>
      </c>
      <c r="N230" s="78" t="str">
        <f t="shared" si="53"/>
        <v>84th percentile</v>
      </c>
      <c r="Q230" s="286">
        <v>-2</v>
      </c>
      <c r="R230" s="286" t="str">
        <f t="shared" si="61"/>
        <v>70-74|-2</v>
      </c>
      <c r="S230" s="286">
        <v>17</v>
      </c>
      <c r="T230" s="286">
        <v>99</v>
      </c>
      <c r="U230" s="78" t="str">
        <f t="shared" si="54"/>
        <v>99th percentile</v>
      </c>
      <c r="X230" s="286">
        <v>80</v>
      </c>
      <c r="Y230" s="78" t="str">
        <f t="shared" si="57"/>
        <v>25-29|80</v>
      </c>
      <c r="Z230" s="286">
        <v>11</v>
      </c>
      <c r="AA230" s="286">
        <v>63</v>
      </c>
      <c r="AB230" s="78" t="str">
        <f t="shared" si="55"/>
        <v>63rd percentile</v>
      </c>
      <c r="AE230" s="286">
        <v>3</v>
      </c>
      <c r="AF230" s="286" t="str">
        <f t="shared" si="62"/>
        <v>75-79|3</v>
      </c>
      <c r="AG230" s="286">
        <v>8</v>
      </c>
      <c r="AH230" s="286">
        <v>25</v>
      </c>
      <c r="AI230" s="78" t="str">
        <f t="shared" si="56"/>
        <v>25th percentile</v>
      </c>
    </row>
    <row r="231" spans="1:35">
      <c r="A231" s="286">
        <v>0</v>
      </c>
      <c r="B231" s="78" t="str">
        <f t="shared" si="58"/>
        <v>75-79|0</v>
      </c>
      <c r="C231" s="286">
        <v>1</v>
      </c>
      <c r="D231" s="286">
        <v>0.1</v>
      </c>
      <c r="E231" s="78" t="str">
        <f t="shared" si="59"/>
        <v>0.1st percentile</v>
      </c>
      <c r="G231" s="704"/>
      <c r="H231" s="704"/>
      <c r="J231" s="286">
        <v>-1</v>
      </c>
      <c r="K231" s="78" t="str">
        <f t="shared" si="60"/>
        <v>70-74|-1</v>
      </c>
      <c r="L231" s="702">
        <v>12</v>
      </c>
      <c r="M231" s="286">
        <v>75</v>
      </c>
      <c r="N231" s="78" t="str">
        <f t="shared" si="53"/>
        <v>75th percentile</v>
      </c>
      <c r="Q231" s="286">
        <v>-1</v>
      </c>
      <c r="R231" s="286" t="str">
        <f t="shared" si="61"/>
        <v>70-74|-1</v>
      </c>
      <c r="S231" s="286">
        <v>16</v>
      </c>
      <c r="T231" s="286">
        <v>98</v>
      </c>
      <c r="U231" s="78" t="str">
        <f t="shared" si="54"/>
        <v>98th percentile</v>
      </c>
      <c r="X231" s="286">
        <v>79</v>
      </c>
      <c r="Y231" s="78" t="str">
        <f t="shared" si="57"/>
        <v>25-29|79</v>
      </c>
      <c r="Z231" s="286">
        <v>11</v>
      </c>
      <c r="AA231" s="286">
        <v>63</v>
      </c>
      <c r="AB231" s="78" t="str">
        <f t="shared" si="55"/>
        <v>63rd percentile</v>
      </c>
      <c r="AE231" s="286">
        <v>2</v>
      </c>
      <c r="AF231" s="286" t="str">
        <f t="shared" si="62"/>
        <v>75-79|2</v>
      </c>
      <c r="AG231" s="286">
        <v>7</v>
      </c>
      <c r="AH231" s="286">
        <v>16</v>
      </c>
      <c r="AI231" s="78" t="str">
        <f t="shared" si="56"/>
        <v>16th percentile</v>
      </c>
    </row>
    <row r="232" spans="1:35">
      <c r="A232" s="286"/>
      <c r="E232" s="78" t="str">
        <f t="shared" si="59"/>
        <v/>
      </c>
      <c r="G232" s="704"/>
      <c r="H232" s="704"/>
      <c r="J232" s="286">
        <v>0</v>
      </c>
      <c r="K232" s="78" t="str">
        <f t="shared" si="60"/>
        <v>70-74|0</v>
      </c>
      <c r="L232" s="702">
        <v>10</v>
      </c>
      <c r="M232" s="286">
        <v>50</v>
      </c>
      <c r="N232" s="78" t="str">
        <f t="shared" si="53"/>
        <v>50th percentile</v>
      </c>
      <c r="Q232" s="286">
        <v>0</v>
      </c>
      <c r="R232" s="286" t="str">
        <f t="shared" si="61"/>
        <v>70-74|0</v>
      </c>
      <c r="S232" s="286">
        <v>15</v>
      </c>
      <c r="T232" s="286">
        <v>95</v>
      </c>
      <c r="U232" s="78" t="str">
        <f t="shared" si="54"/>
        <v>95th percentile</v>
      </c>
      <c r="X232" s="286">
        <v>78</v>
      </c>
      <c r="Y232" s="78" t="str">
        <f t="shared" si="57"/>
        <v>25-29|78</v>
      </c>
      <c r="Z232" s="286">
        <v>11</v>
      </c>
      <c r="AA232" s="286">
        <v>63</v>
      </c>
      <c r="AB232" s="78" t="str">
        <f t="shared" si="55"/>
        <v>63rd percentile</v>
      </c>
      <c r="AE232" s="286">
        <v>1</v>
      </c>
      <c r="AF232" s="286" t="str">
        <f t="shared" si="62"/>
        <v>75-79|1</v>
      </c>
      <c r="AG232" s="286">
        <v>6</v>
      </c>
      <c r="AH232" s="286">
        <v>10</v>
      </c>
      <c r="AI232" s="78" t="str">
        <f t="shared" si="56"/>
        <v>10th percentile</v>
      </c>
    </row>
    <row r="233" spans="1:35">
      <c r="A233" s="286" t="s">
        <v>72</v>
      </c>
      <c r="E233" s="78" t="str">
        <f t="shared" si="59"/>
        <v/>
      </c>
      <c r="G233" s="704"/>
      <c r="H233" s="704"/>
      <c r="J233" s="286">
        <v>1</v>
      </c>
      <c r="K233" s="78" t="str">
        <f t="shared" si="60"/>
        <v>70-74|1</v>
      </c>
      <c r="L233" s="286">
        <v>9</v>
      </c>
      <c r="M233" s="286">
        <v>37</v>
      </c>
      <c r="N233" s="78" t="str">
        <f t="shared" si="53"/>
        <v>37th percentile</v>
      </c>
      <c r="Q233" s="286">
        <v>1</v>
      </c>
      <c r="R233" s="286" t="str">
        <f t="shared" si="61"/>
        <v>70-74|1</v>
      </c>
      <c r="S233" s="286">
        <v>13</v>
      </c>
      <c r="T233" s="286">
        <v>84</v>
      </c>
      <c r="U233" s="78" t="str">
        <f t="shared" si="54"/>
        <v>84th percentile</v>
      </c>
      <c r="X233" s="286">
        <v>77</v>
      </c>
      <c r="Y233" s="78" t="str">
        <f t="shared" si="57"/>
        <v>25-29|77</v>
      </c>
      <c r="Z233" s="286">
        <v>11</v>
      </c>
      <c r="AA233" s="286">
        <v>63</v>
      </c>
      <c r="AB233" s="78" t="str">
        <f t="shared" si="55"/>
        <v>63rd percentile</v>
      </c>
      <c r="AE233" s="286">
        <v>0</v>
      </c>
      <c r="AF233" s="286" t="str">
        <f t="shared" si="62"/>
        <v>75-79|0</v>
      </c>
      <c r="AG233" s="286">
        <v>6</v>
      </c>
      <c r="AH233" s="286">
        <v>10</v>
      </c>
      <c r="AI233" s="78" t="str">
        <f t="shared" si="56"/>
        <v>10th percentile</v>
      </c>
    </row>
    <row r="234" spans="1:35">
      <c r="A234" s="286">
        <v>12</v>
      </c>
      <c r="B234" s="78" t="str">
        <f>A$233&amp;"|"&amp;A234</f>
        <v>80-84|12</v>
      </c>
      <c r="C234" s="286">
        <v>19</v>
      </c>
      <c r="D234" s="286">
        <v>99.9</v>
      </c>
      <c r="E234" s="78" t="str">
        <f t="shared" si="59"/>
        <v>99.9th percentile</v>
      </c>
      <c r="G234" s="704"/>
      <c r="H234" s="704"/>
      <c r="J234" s="286">
        <v>2</v>
      </c>
      <c r="K234" s="78" t="str">
        <f t="shared" si="60"/>
        <v>70-74|2</v>
      </c>
      <c r="L234" s="286">
        <v>5</v>
      </c>
      <c r="M234" s="286">
        <v>5</v>
      </c>
      <c r="N234" s="78" t="str">
        <f t="shared" si="53"/>
        <v>5th percentile</v>
      </c>
      <c r="Q234" s="286">
        <v>2</v>
      </c>
      <c r="R234" s="286" t="str">
        <f t="shared" si="61"/>
        <v>70-74|2</v>
      </c>
      <c r="S234" s="286">
        <v>10</v>
      </c>
      <c r="T234" s="286">
        <v>50</v>
      </c>
      <c r="U234" s="78" t="str">
        <f t="shared" si="54"/>
        <v>50th percentile</v>
      </c>
      <c r="X234" s="286">
        <v>76</v>
      </c>
      <c r="Y234" s="78" t="str">
        <f t="shared" si="57"/>
        <v>25-29|76</v>
      </c>
      <c r="Z234" s="286">
        <v>11</v>
      </c>
      <c r="AA234" s="286">
        <v>63</v>
      </c>
      <c r="AB234" s="78" t="str">
        <f t="shared" si="55"/>
        <v>63rd percentile</v>
      </c>
      <c r="AE234" s="286">
        <v>-1</v>
      </c>
      <c r="AF234" s="286" t="str">
        <f t="shared" si="62"/>
        <v>75-79|-1</v>
      </c>
      <c r="AG234" s="286">
        <v>5</v>
      </c>
      <c r="AH234" s="286">
        <v>5</v>
      </c>
      <c r="AI234" s="78" t="str">
        <f t="shared" si="56"/>
        <v>5th percentile</v>
      </c>
    </row>
    <row r="235" spans="1:35">
      <c r="A235" s="286">
        <v>11</v>
      </c>
      <c r="B235" s="78" t="str">
        <f t="shared" ref="B235:B253" si="63">A$233&amp;"|"&amp;A235</f>
        <v>80-84|11</v>
      </c>
      <c r="C235" s="286">
        <v>19</v>
      </c>
      <c r="D235" s="286">
        <v>99.9</v>
      </c>
      <c r="E235" s="78" t="str">
        <f t="shared" si="59"/>
        <v>99.9th percentile</v>
      </c>
      <c r="G235" s="704"/>
      <c r="H235" s="704"/>
      <c r="J235" s="286">
        <v>3</v>
      </c>
      <c r="K235" s="78" t="str">
        <f t="shared" si="60"/>
        <v>70-74|3</v>
      </c>
      <c r="L235" s="286">
        <v>4</v>
      </c>
      <c r="M235" s="286">
        <v>2</v>
      </c>
      <c r="N235" s="78" t="str">
        <f t="shared" si="53"/>
        <v>2nd percentile</v>
      </c>
      <c r="Q235" s="286">
        <v>3</v>
      </c>
      <c r="R235" s="286" t="str">
        <f t="shared" si="61"/>
        <v>70-74|3</v>
      </c>
      <c r="S235" s="286">
        <v>9</v>
      </c>
      <c r="T235" s="286">
        <v>37</v>
      </c>
      <c r="U235" s="78" t="str">
        <f t="shared" si="54"/>
        <v>37th percentile</v>
      </c>
      <c r="X235" s="286">
        <v>75</v>
      </c>
      <c r="Y235" s="78" t="str">
        <f t="shared" si="57"/>
        <v>25-29|75</v>
      </c>
      <c r="Z235" s="286">
        <v>11</v>
      </c>
      <c r="AA235" s="286">
        <v>63</v>
      </c>
      <c r="AB235" s="78" t="str">
        <f t="shared" si="55"/>
        <v>63rd percentile</v>
      </c>
      <c r="AE235" s="286">
        <v>-2</v>
      </c>
      <c r="AF235" s="286" t="str">
        <f t="shared" si="62"/>
        <v>75-79|-2</v>
      </c>
      <c r="AG235" s="286">
        <v>4</v>
      </c>
      <c r="AH235" s="286">
        <v>2</v>
      </c>
      <c r="AI235" s="78" t="str">
        <f t="shared" si="56"/>
        <v>2nd percentile</v>
      </c>
    </row>
    <row r="236" spans="1:35">
      <c r="A236" s="286">
        <v>10</v>
      </c>
      <c r="B236" s="78" t="str">
        <f t="shared" si="63"/>
        <v>80-84|10</v>
      </c>
      <c r="C236" s="286">
        <v>19</v>
      </c>
      <c r="D236" s="286">
        <v>99.9</v>
      </c>
      <c r="E236" s="78" t="str">
        <f t="shared" si="59"/>
        <v>99.9th percentile</v>
      </c>
      <c r="G236" s="704"/>
      <c r="H236" s="704"/>
      <c r="J236" s="286">
        <v>4</v>
      </c>
      <c r="K236" s="78" t="str">
        <f t="shared" si="60"/>
        <v>70-74|4</v>
      </c>
      <c r="L236" s="286">
        <v>3</v>
      </c>
      <c r="M236" s="286">
        <v>1</v>
      </c>
      <c r="N236" s="78" t="str">
        <f t="shared" si="53"/>
        <v>1st percentile</v>
      </c>
      <c r="Q236" s="286">
        <v>4</v>
      </c>
      <c r="R236" s="286" t="str">
        <f t="shared" si="61"/>
        <v>70-74|4</v>
      </c>
      <c r="S236" s="286">
        <v>9</v>
      </c>
      <c r="T236" s="286">
        <v>37</v>
      </c>
      <c r="U236" s="78" t="str">
        <f t="shared" si="54"/>
        <v>37th percentile</v>
      </c>
      <c r="X236" s="286">
        <v>74</v>
      </c>
      <c r="Y236" s="78" t="str">
        <f t="shared" si="57"/>
        <v>25-29|74</v>
      </c>
      <c r="Z236" s="286">
        <v>10</v>
      </c>
      <c r="AA236" s="286">
        <v>50</v>
      </c>
      <c r="AB236" s="78" t="str">
        <f t="shared" si="55"/>
        <v>50th percentile</v>
      </c>
      <c r="AE236" s="286">
        <v>-3</v>
      </c>
      <c r="AF236" s="286" t="str">
        <f t="shared" si="62"/>
        <v>75-79|-3</v>
      </c>
      <c r="AG236" s="286">
        <v>4</v>
      </c>
      <c r="AH236" s="286">
        <v>2</v>
      </c>
      <c r="AI236" s="78" t="str">
        <f t="shared" si="56"/>
        <v>2nd percentile</v>
      </c>
    </row>
    <row r="237" spans="1:35">
      <c r="A237" s="286">
        <v>9</v>
      </c>
      <c r="B237" s="78" t="str">
        <f t="shared" si="63"/>
        <v>80-84|9</v>
      </c>
      <c r="C237" s="286">
        <v>19</v>
      </c>
      <c r="D237" s="286">
        <v>99.9</v>
      </c>
      <c r="E237" s="78" t="str">
        <f t="shared" si="59"/>
        <v>99.9th percentile</v>
      </c>
      <c r="G237" s="704"/>
      <c r="H237" s="704"/>
      <c r="J237" s="286">
        <v>5</v>
      </c>
      <c r="K237" s="78" t="str">
        <f t="shared" si="60"/>
        <v>70-74|5</v>
      </c>
      <c r="L237" s="286">
        <v>2</v>
      </c>
      <c r="M237" s="286">
        <v>0.4</v>
      </c>
      <c r="N237" s="78" t="str">
        <f t="shared" si="53"/>
        <v>0.4th percentile</v>
      </c>
      <c r="Q237" s="286">
        <v>5</v>
      </c>
      <c r="R237" s="286" t="str">
        <f t="shared" si="61"/>
        <v>70-74|5</v>
      </c>
      <c r="S237" s="286">
        <v>7</v>
      </c>
      <c r="T237" s="286">
        <v>16</v>
      </c>
      <c r="U237" s="78" t="str">
        <f t="shared" si="54"/>
        <v>16th percentile</v>
      </c>
      <c r="X237" s="286">
        <v>73</v>
      </c>
      <c r="Y237" s="78" t="str">
        <f t="shared" si="57"/>
        <v>25-29|73</v>
      </c>
      <c r="Z237" s="286">
        <v>10</v>
      </c>
      <c r="AA237" s="286">
        <v>50</v>
      </c>
      <c r="AB237" s="78" t="str">
        <f t="shared" si="55"/>
        <v>50th percentile</v>
      </c>
      <c r="AE237" s="286">
        <v>-4</v>
      </c>
      <c r="AF237" s="286" t="str">
        <f t="shared" si="62"/>
        <v>75-79|-4</v>
      </c>
      <c r="AG237" s="286">
        <v>3</v>
      </c>
      <c r="AH237" s="286">
        <v>1</v>
      </c>
      <c r="AI237" s="78" t="str">
        <f t="shared" si="56"/>
        <v>1st percentile</v>
      </c>
    </row>
    <row r="238" spans="1:35">
      <c r="A238" s="286">
        <v>8</v>
      </c>
      <c r="B238" s="78" t="str">
        <f t="shared" si="63"/>
        <v>80-84|8</v>
      </c>
      <c r="C238" s="286">
        <v>18</v>
      </c>
      <c r="D238" s="286">
        <v>99.6</v>
      </c>
      <c r="E238" s="78" t="str">
        <f t="shared" si="59"/>
        <v>99.6th percentile</v>
      </c>
      <c r="J238" s="286">
        <v>6</v>
      </c>
      <c r="K238" s="78" t="str">
        <f t="shared" si="60"/>
        <v>70-74|6</v>
      </c>
      <c r="L238" s="286">
        <v>2</v>
      </c>
      <c r="M238" s="286">
        <v>0.4</v>
      </c>
      <c r="N238" s="78" t="str">
        <f t="shared" si="53"/>
        <v>0.4th percentile</v>
      </c>
      <c r="Q238" s="286">
        <v>6</v>
      </c>
      <c r="R238" s="286" t="str">
        <f t="shared" si="61"/>
        <v>70-74|6</v>
      </c>
      <c r="S238" s="286">
        <v>6</v>
      </c>
      <c r="T238" s="286">
        <v>10</v>
      </c>
      <c r="U238" s="78" t="str">
        <f t="shared" si="54"/>
        <v>10th percentile</v>
      </c>
      <c r="X238" s="286">
        <v>72</v>
      </c>
      <c r="Y238" s="78" t="str">
        <f t="shared" si="57"/>
        <v>25-29|72</v>
      </c>
      <c r="Z238" s="286">
        <v>10</v>
      </c>
      <c r="AA238" s="286">
        <v>50</v>
      </c>
      <c r="AB238" s="78" t="str">
        <f t="shared" si="55"/>
        <v>50th percentile</v>
      </c>
      <c r="AE238" s="286">
        <v>-5</v>
      </c>
      <c r="AF238" s="286" t="str">
        <f t="shared" si="62"/>
        <v>75-79|-5</v>
      </c>
      <c r="AG238" s="286">
        <v>3</v>
      </c>
      <c r="AH238" s="286">
        <v>1</v>
      </c>
      <c r="AI238" s="78" t="str">
        <f t="shared" si="56"/>
        <v>1st percentile</v>
      </c>
    </row>
    <row r="239" spans="1:35">
      <c r="A239" s="286">
        <v>7</v>
      </c>
      <c r="B239" s="78" t="str">
        <f t="shared" si="63"/>
        <v>80-84|7</v>
      </c>
      <c r="C239" s="286">
        <v>16</v>
      </c>
      <c r="D239" s="286">
        <v>98</v>
      </c>
      <c r="E239" s="78" t="str">
        <f t="shared" si="59"/>
        <v>98th percentile</v>
      </c>
      <c r="J239" s="286">
        <v>7</v>
      </c>
      <c r="K239" s="78" t="str">
        <f t="shared" si="60"/>
        <v>70-74|7</v>
      </c>
      <c r="L239" s="286">
        <v>1</v>
      </c>
      <c r="M239" s="286">
        <v>0.1</v>
      </c>
      <c r="N239" s="78" t="str">
        <f t="shared" si="53"/>
        <v>0.1st percentile</v>
      </c>
      <c r="Q239" s="286">
        <v>7</v>
      </c>
      <c r="R239" s="286" t="str">
        <f t="shared" si="61"/>
        <v>70-74|7</v>
      </c>
      <c r="S239" s="286">
        <v>5</v>
      </c>
      <c r="T239" s="286">
        <v>5</v>
      </c>
      <c r="U239" s="78" t="str">
        <f t="shared" si="54"/>
        <v>5th percentile</v>
      </c>
      <c r="X239" s="286">
        <v>71</v>
      </c>
      <c r="Y239" s="78" t="str">
        <f t="shared" si="57"/>
        <v>25-29|71</v>
      </c>
      <c r="Z239" s="286">
        <v>10</v>
      </c>
      <c r="AA239" s="286">
        <v>50</v>
      </c>
      <c r="AB239" s="78" t="str">
        <f t="shared" si="55"/>
        <v>50th percentile</v>
      </c>
      <c r="AE239" s="286">
        <v>-6</v>
      </c>
      <c r="AF239" s="286" t="str">
        <f t="shared" si="62"/>
        <v>75-79|-6</v>
      </c>
      <c r="AG239" s="286">
        <v>2</v>
      </c>
      <c r="AH239" s="286">
        <v>0.4</v>
      </c>
      <c r="AI239" s="78" t="str">
        <f t="shared" si="56"/>
        <v>0.4th percentile</v>
      </c>
    </row>
    <row r="240" spans="1:35">
      <c r="A240" s="286">
        <v>6</v>
      </c>
      <c r="B240" s="78" t="str">
        <f t="shared" si="63"/>
        <v>80-84|6</v>
      </c>
      <c r="C240" s="286">
        <v>15</v>
      </c>
      <c r="D240" s="286"/>
      <c r="E240" s="78" t="str">
        <f t="shared" si="59"/>
        <v/>
      </c>
      <c r="J240" s="286">
        <v>8</v>
      </c>
      <c r="K240" s="78" t="str">
        <f t="shared" si="60"/>
        <v>70-74|8</v>
      </c>
      <c r="L240" s="286">
        <v>1</v>
      </c>
      <c r="M240" s="286">
        <v>0.1</v>
      </c>
      <c r="N240" s="78" t="str">
        <f t="shared" si="53"/>
        <v>0.1st percentile</v>
      </c>
      <c r="Q240" s="286">
        <v>8</v>
      </c>
      <c r="R240" s="286" t="str">
        <f t="shared" si="61"/>
        <v>70-74|8</v>
      </c>
      <c r="S240" s="286">
        <v>2</v>
      </c>
      <c r="T240" s="286">
        <v>4</v>
      </c>
      <c r="U240" s="78" t="str">
        <f t="shared" si="54"/>
        <v>4th percentile</v>
      </c>
      <c r="X240" s="286">
        <v>70</v>
      </c>
      <c r="Y240" s="78" t="str">
        <f t="shared" si="57"/>
        <v>25-29|70</v>
      </c>
      <c r="Z240" s="286">
        <v>10</v>
      </c>
      <c r="AA240" s="286">
        <v>50</v>
      </c>
      <c r="AB240" s="78" t="str">
        <f t="shared" si="55"/>
        <v>50th percentile</v>
      </c>
      <c r="AE240" s="286">
        <v>-7</v>
      </c>
      <c r="AF240" s="286" t="str">
        <f t="shared" si="62"/>
        <v>75-79|-7</v>
      </c>
      <c r="AG240" s="286">
        <v>2</v>
      </c>
      <c r="AH240" s="286">
        <v>0.4</v>
      </c>
      <c r="AI240" s="78" t="str">
        <f t="shared" si="56"/>
        <v>0.4th percentile</v>
      </c>
    </row>
    <row r="241" spans="1:35">
      <c r="A241" s="286"/>
      <c r="B241" s="78" t="str">
        <f t="shared" si="63"/>
        <v>80-84|</v>
      </c>
      <c r="C241" s="286">
        <v>14</v>
      </c>
      <c r="D241" s="286">
        <v>91</v>
      </c>
      <c r="E241" s="78" t="str">
        <f t="shared" si="59"/>
        <v>91st percentile</v>
      </c>
      <c r="J241" s="286">
        <v>9</v>
      </c>
      <c r="K241" s="78" t="str">
        <f t="shared" si="60"/>
        <v>70-74|9</v>
      </c>
      <c r="L241" s="286">
        <v>1</v>
      </c>
      <c r="M241" s="286">
        <v>0.1</v>
      </c>
      <c r="N241" s="78" t="str">
        <f t="shared" si="53"/>
        <v>0.1st percentile</v>
      </c>
      <c r="Q241" s="286">
        <v>9</v>
      </c>
      <c r="R241" s="286" t="str">
        <f t="shared" si="61"/>
        <v>70-74|9</v>
      </c>
      <c r="S241" s="286">
        <v>1</v>
      </c>
      <c r="T241" s="286">
        <v>3</v>
      </c>
      <c r="U241" s="78" t="str">
        <f t="shared" si="54"/>
        <v>3rd percentile</v>
      </c>
      <c r="X241" s="286">
        <v>69</v>
      </c>
      <c r="Y241" s="78" t="str">
        <f t="shared" si="57"/>
        <v>25-29|69</v>
      </c>
      <c r="Z241" s="286">
        <v>10</v>
      </c>
      <c r="AA241" s="286">
        <v>50</v>
      </c>
      <c r="AB241" s="78" t="str">
        <f t="shared" si="55"/>
        <v>50th percentile</v>
      </c>
      <c r="AE241" s="286">
        <v>-8</v>
      </c>
      <c r="AF241" s="286" t="str">
        <f t="shared" si="62"/>
        <v>75-79|-8</v>
      </c>
      <c r="AG241" s="286">
        <v>2</v>
      </c>
      <c r="AH241" s="286">
        <v>0.4</v>
      </c>
      <c r="AI241" s="78" t="str">
        <f t="shared" si="56"/>
        <v>0.4th percentile</v>
      </c>
    </row>
    <row r="242" spans="1:35">
      <c r="A242" s="286">
        <v>5</v>
      </c>
      <c r="B242" s="78" t="str">
        <f t="shared" si="63"/>
        <v>80-84|5</v>
      </c>
      <c r="C242" s="286">
        <v>13</v>
      </c>
      <c r="D242" s="286">
        <v>84</v>
      </c>
      <c r="E242" s="78" t="str">
        <f t="shared" si="59"/>
        <v>84th percentile</v>
      </c>
      <c r="J242" s="286">
        <v>10</v>
      </c>
      <c r="K242" s="78" t="str">
        <f t="shared" si="60"/>
        <v>70-74|10</v>
      </c>
      <c r="L242" s="286">
        <v>1</v>
      </c>
      <c r="M242" s="286">
        <v>0.1</v>
      </c>
      <c r="N242" s="78" t="str">
        <f t="shared" si="53"/>
        <v>0.1st percentile</v>
      </c>
      <c r="Q242" s="286">
        <v>10</v>
      </c>
      <c r="R242" s="286" t="str">
        <f t="shared" si="61"/>
        <v>70-74|10</v>
      </c>
      <c r="S242" s="286">
        <v>0.4</v>
      </c>
      <c r="T242" s="286">
        <v>2</v>
      </c>
      <c r="U242" s="78" t="str">
        <f t="shared" si="54"/>
        <v>2nd percentile</v>
      </c>
      <c r="X242" s="286">
        <v>68</v>
      </c>
      <c r="Y242" s="78" t="str">
        <f t="shared" si="57"/>
        <v>25-29|68</v>
      </c>
      <c r="Z242" s="286">
        <v>10</v>
      </c>
      <c r="AA242" s="286">
        <v>50</v>
      </c>
      <c r="AB242" s="78" t="str">
        <f t="shared" si="55"/>
        <v>50th percentile</v>
      </c>
      <c r="AE242" s="286">
        <v>-9</v>
      </c>
      <c r="AF242" s="286" t="str">
        <f t="shared" si="62"/>
        <v>75-79|-9</v>
      </c>
      <c r="AG242" s="286">
        <v>2</v>
      </c>
      <c r="AH242" s="286">
        <v>0.4</v>
      </c>
      <c r="AI242" s="78" t="str">
        <f t="shared" si="56"/>
        <v>0.4th percentile</v>
      </c>
    </row>
    <row r="243" spans="1:35">
      <c r="A243" s="286"/>
      <c r="B243" s="78" t="str">
        <f t="shared" si="63"/>
        <v>80-84|</v>
      </c>
      <c r="C243" s="286">
        <v>12</v>
      </c>
      <c r="D243" s="286"/>
      <c r="E243" s="78" t="str">
        <f t="shared" si="59"/>
        <v/>
      </c>
      <c r="J243" s="286">
        <v>11</v>
      </c>
      <c r="K243" s="78" t="str">
        <f t="shared" si="60"/>
        <v>70-74|11</v>
      </c>
      <c r="L243" s="286">
        <v>1</v>
      </c>
      <c r="M243" s="286">
        <v>0.1</v>
      </c>
      <c r="N243" s="78" t="str">
        <f t="shared" si="53"/>
        <v>0.1st percentile</v>
      </c>
      <c r="Q243" s="286">
        <v>11</v>
      </c>
      <c r="R243" s="286" t="str">
        <f t="shared" si="61"/>
        <v>70-74|11</v>
      </c>
      <c r="S243" s="286">
        <v>0.1</v>
      </c>
      <c r="T243" s="286">
        <v>1</v>
      </c>
      <c r="U243" s="78" t="str">
        <f t="shared" si="54"/>
        <v>1st percentile</v>
      </c>
      <c r="X243" s="286">
        <v>67</v>
      </c>
      <c r="Y243" s="78" t="str">
        <f t="shared" si="57"/>
        <v>25-29|67</v>
      </c>
      <c r="Z243" s="286">
        <v>10</v>
      </c>
      <c r="AA243" s="286">
        <v>50</v>
      </c>
      <c r="AB243" s="78" t="str">
        <f t="shared" si="55"/>
        <v>50th percentile</v>
      </c>
      <c r="AE243" s="286">
        <v>-10</v>
      </c>
      <c r="AF243" s="286" t="str">
        <f t="shared" si="62"/>
        <v>75-79|-10</v>
      </c>
      <c r="AG243" s="286">
        <v>1</v>
      </c>
      <c r="AH243" s="286">
        <v>0.1</v>
      </c>
      <c r="AI243" s="78" t="str">
        <f t="shared" si="56"/>
        <v>0.1st percentile</v>
      </c>
    </row>
    <row r="244" spans="1:35">
      <c r="A244" s="286">
        <v>4</v>
      </c>
      <c r="B244" s="78" t="str">
        <f t="shared" si="63"/>
        <v>80-84|4</v>
      </c>
      <c r="C244" s="286">
        <v>11</v>
      </c>
      <c r="D244" s="286">
        <v>63</v>
      </c>
      <c r="E244" s="78" t="str">
        <f t="shared" si="59"/>
        <v>63rd percentile</v>
      </c>
      <c r="J244" s="286">
        <v>12</v>
      </c>
      <c r="K244" s="78" t="str">
        <f t="shared" si="60"/>
        <v>70-74|12</v>
      </c>
      <c r="L244" s="286">
        <v>1</v>
      </c>
      <c r="M244" s="286">
        <v>0.1</v>
      </c>
      <c r="N244" s="78" t="str">
        <f t="shared" si="53"/>
        <v>0.1st percentile</v>
      </c>
      <c r="Q244" s="286">
        <v>12</v>
      </c>
      <c r="R244" s="286" t="str">
        <f t="shared" si="61"/>
        <v>70-74|12</v>
      </c>
      <c r="S244" s="286">
        <v>0.1</v>
      </c>
      <c r="T244" s="286">
        <v>1</v>
      </c>
      <c r="U244" s="78" t="str">
        <f t="shared" si="54"/>
        <v>1st percentile</v>
      </c>
      <c r="X244" s="286">
        <v>66</v>
      </c>
      <c r="Y244" s="78" t="str">
        <f t="shared" si="57"/>
        <v>25-29|66</v>
      </c>
      <c r="Z244" s="286">
        <v>10</v>
      </c>
      <c r="AA244" s="286">
        <v>50</v>
      </c>
      <c r="AB244" s="78" t="str">
        <f t="shared" si="55"/>
        <v>50th percentile</v>
      </c>
      <c r="AE244" s="286">
        <v>-11</v>
      </c>
      <c r="AF244" s="286" t="str">
        <f t="shared" si="62"/>
        <v>75-79|-11</v>
      </c>
      <c r="AG244" s="286">
        <v>1</v>
      </c>
      <c r="AH244" s="286">
        <v>0.1</v>
      </c>
      <c r="AI244" s="78" t="str">
        <f t="shared" si="56"/>
        <v>0.1st percentile</v>
      </c>
    </row>
    <row r="245" spans="1:35">
      <c r="A245" s="286"/>
      <c r="B245" s="78" t="str">
        <f t="shared" si="63"/>
        <v>80-84|</v>
      </c>
      <c r="C245" s="286">
        <v>10</v>
      </c>
      <c r="D245" s="286"/>
      <c r="E245" s="78" t="str">
        <f t="shared" si="59"/>
        <v/>
      </c>
      <c r="N245" s="78" t="str">
        <f t="shared" si="53"/>
        <v/>
      </c>
      <c r="U245" s="78" t="str">
        <f t="shared" si="54"/>
        <v/>
      </c>
      <c r="X245" s="286">
        <v>65</v>
      </c>
      <c r="Y245" s="78" t="str">
        <f t="shared" si="57"/>
        <v>25-29|65</v>
      </c>
      <c r="Z245" s="286">
        <v>10</v>
      </c>
      <c r="AA245" s="286">
        <v>50</v>
      </c>
      <c r="AB245" s="78" t="str">
        <f t="shared" si="55"/>
        <v>50th percentile</v>
      </c>
      <c r="AE245" s="286">
        <v>-12</v>
      </c>
      <c r="AF245" s="286" t="str">
        <f t="shared" si="62"/>
        <v>75-79|-12</v>
      </c>
      <c r="AG245" s="286">
        <v>1</v>
      </c>
      <c r="AH245" s="286">
        <v>0.1</v>
      </c>
      <c r="AI245" s="78" t="str">
        <f t="shared" si="56"/>
        <v>0.1st percentile</v>
      </c>
    </row>
    <row r="246" spans="1:35">
      <c r="A246" s="286">
        <v>3</v>
      </c>
      <c r="B246" s="78" t="str">
        <f t="shared" si="63"/>
        <v>80-84|3</v>
      </c>
      <c r="C246" s="286">
        <v>9</v>
      </c>
      <c r="D246" s="286">
        <v>37</v>
      </c>
      <c r="E246" s="78" t="str">
        <f t="shared" si="59"/>
        <v>37th percentile</v>
      </c>
      <c r="J246" s="78" t="s">
        <v>71</v>
      </c>
      <c r="N246" s="78" t="str">
        <f t="shared" si="53"/>
        <v/>
      </c>
      <c r="Q246" s="286" t="s">
        <v>71</v>
      </c>
      <c r="U246" s="78" t="str">
        <f t="shared" si="54"/>
        <v/>
      </c>
      <c r="X246" s="286">
        <v>64</v>
      </c>
      <c r="Y246" s="78" t="str">
        <f t="shared" si="57"/>
        <v>25-29|64</v>
      </c>
      <c r="Z246" s="286">
        <v>9</v>
      </c>
      <c r="AA246" s="286">
        <v>37</v>
      </c>
      <c r="AB246" s="78" t="str">
        <f t="shared" si="55"/>
        <v>37th percentile</v>
      </c>
      <c r="AI246" s="78" t="str">
        <f t="shared" si="56"/>
        <v/>
      </c>
    </row>
    <row r="247" spans="1:35">
      <c r="A247" s="286"/>
      <c r="B247" s="78" t="str">
        <f t="shared" si="63"/>
        <v>80-84|</v>
      </c>
      <c r="C247" s="286">
        <v>8</v>
      </c>
      <c r="D247" s="286"/>
      <c r="E247" s="78" t="str">
        <f t="shared" si="59"/>
        <v/>
      </c>
      <c r="J247" s="286">
        <v>-12</v>
      </c>
      <c r="K247" s="286" t="str">
        <f>J$246&amp;"|"&amp;J247</f>
        <v>75-79|-12</v>
      </c>
      <c r="L247" s="286">
        <v>19</v>
      </c>
      <c r="M247" s="286">
        <v>99.9</v>
      </c>
      <c r="N247" s="78" t="str">
        <f t="shared" si="53"/>
        <v>99.9th percentile</v>
      </c>
      <c r="Q247" s="286">
        <v>-12</v>
      </c>
      <c r="R247" t="str">
        <f>Q$246&amp;"|"&amp;Q247</f>
        <v>75-79|-12</v>
      </c>
      <c r="S247" s="286">
        <v>19</v>
      </c>
      <c r="T247" s="286">
        <v>99.9</v>
      </c>
      <c r="U247" s="78" t="str">
        <f t="shared" si="54"/>
        <v>99.9th percentile</v>
      </c>
      <c r="X247" s="286">
        <v>63</v>
      </c>
      <c r="Y247" s="78" t="str">
        <f t="shared" si="57"/>
        <v>25-29|63</v>
      </c>
      <c r="Z247" s="286">
        <v>9</v>
      </c>
      <c r="AA247" s="286">
        <v>37</v>
      </c>
      <c r="AB247" s="78" t="str">
        <f t="shared" si="55"/>
        <v>37th percentile</v>
      </c>
      <c r="AE247" s="78" t="s">
        <v>72</v>
      </c>
      <c r="AI247" s="78" t="str">
        <f t="shared" si="56"/>
        <v/>
      </c>
    </row>
    <row r="248" spans="1:35">
      <c r="A248" s="286">
        <v>2</v>
      </c>
      <c r="B248" s="78" t="str">
        <f t="shared" si="63"/>
        <v>80-84|2</v>
      </c>
      <c r="C248" s="286">
        <v>7</v>
      </c>
      <c r="D248" s="286">
        <v>16</v>
      </c>
      <c r="E248" s="78" t="str">
        <f t="shared" si="59"/>
        <v>16th percentile</v>
      </c>
      <c r="J248" s="286">
        <v>-11</v>
      </c>
      <c r="K248" s="286" t="str">
        <f t="shared" ref="K248:K271" si="64">J$246&amp;"|"&amp;J248</f>
        <v>75-79|-11</v>
      </c>
      <c r="L248" s="286">
        <v>19</v>
      </c>
      <c r="M248" s="286">
        <v>99.9</v>
      </c>
      <c r="N248" s="78" t="str">
        <f t="shared" si="53"/>
        <v>99.9th percentile</v>
      </c>
      <c r="Q248" s="286">
        <v>-11</v>
      </c>
      <c r="R248" s="78" t="str">
        <f t="shared" ref="R248:R271" si="65">Q$246&amp;"|"&amp;Q248</f>
        <v>75-79|-11</v>
      </c>
      <c r="S248" s="286">
        <v>19</v>
      </c>
      <c r="T248" s="286">
        <v>99.9</v>
      </c>
      <c r="U248" s="78" t="str">
        <f t="shared" si="54"/>
        <v>99.9th percentile</v>
      </c>
      <c r="X248" s="286">
        <v>62</v>
      </c>
      <c r="Y248" s="78" t="str">
        <f t="shared" si="57"/>
        <v>25-29|62</v>
      </c>
      <c r="Z248" s="286">
        <v>9</v>
      </c>
      <c r="AA248" s="286">
        <v>37</v>
      </c>
      <c r="AB248" s="78" t="str">
        <f t="shared" si="55"/>
        <v>37th percentile</v>
      </c>
      <c r="AE248" s="286">
        <v>12</v>
      </c>
      <c r="AF248" s="286" t="str">
        <f>AE$247&amp;"|"&amp;AE248</f>
        <v>80-84|12</v>
      </c>
      <c r="AG248" s="286">
        <v>19</v>
      </c>
      <c r="AH248" s="286">
        <v>99.9</v>
      </c>
      <c r="AI248" s="78" t="str">
        <f t="shared" si="56"/>
        <v>99.9th percentile</v>
      </c>
    </row>
    <row r="249" spans="1:35">
      <c r="A249" s="286"/>
      <c r="B249" s="78" t="str">
        <f t="shared" si="63"/>
        <v>80-84|</v>
      </c>
      <c r="C249" s="286">
        <v>6</v>
      </c>
      <c r="D249" s="286"/>
      <c r="E249" s="78" t="str">
        <f t="shared" si="59"/>
        <v/>
      </c>
      <c r="J249" s="286">
        <v>-10</v>
      </c>
      <c r="K249" s="286" t="str">
        <f t="shared" si="64"/>
        <v>75-79|-10</v>
      </c>
      <c r="L249" s="286">
        <v>19</v>
      </c>
      <c r="M249" s="286">
        <v>99.9</v>
      </c>
      <c r="N249" s="78" t="str">
        <f t="shared" si="53"/>
        <v>99.9th percentile</v>
      </c>
      <c r="Q249" s="286">
        <v>-10</v>
      </c>
      <c r="R249" s="78" t="str">
        <f t="shared" si="65"/>
        <v>75-79|-10</v>
      </c>
      <c r="S249" s="286">
        <v>19</v>
      </c>
      <c r="T249" s="286">
        <v>99.9</v>
      </c>
      <c r="U249" s="78" t="str">
        <f t="shared" si="54"/>
        <v>99.9th percentile</v>
      </c>
      <c r="X249" s="286">
        <v>61</v>
      </c>
      <c r="Y249" s="78" t="str">
        <f t="shared" si="57"/>
        <v>25-29|61</v>
      </c>
      <c r="Z249" s="286">
        <v>9</v>
      </c>
      <c r="AA249" s="286">
        <v>37</v>
      </c>
      <c r="AB249" s="78" t="str">
        <f t="shared" si="55"/>
        <v>37th percentile</v>
      </c>
      <c r="AE249" s="286">
        <v>11</v>
      </c>
      <c r="AF249" s="286" t="str">
        <f t="shared" ref="AF249:AF272" si="66">AE$247&amp;"|"&amp;AE249</f>
        <v>80-84|11</v>
      </c>
      <c r="AG249" s="286">
        <v>19</v>
      </c>
      <c r="AH249" s="286">
        <v>99.9</v>
      </c>
      <c r="AI249" s="78" t="str">
        <f t="shared" si="56"/>
        <v>99.9th percentile</v>
      </c>
    </row>
    <row r="250" spans="1:35">
      <c r="A250" s="286"/>
      <c r="B250" s="78" t="str">
        <f t="shared" si="63"/>
        <v>80-84|</v>
      </c>
      <c r="C250" s="286">
        <v>5</v>
      </c>
      <c r="D250" s="286"/>
      <c r="E250" s="78" t="str">
        <f t="shared" si="59"/>
        <v/>
      </c>
      <c r="J250" s="286">
        <v>-9</v>
      </c>
      <c r="K250" s="286" t="str">
        <f t="shared" si="64"/>
        <v>75-79|-9</v>
      </c>
      <c r="L250" s="286">
        <v>19</v>
      </c>
      <c r="M250" s="286">
        <v>99.9</v>
      </c>
      <c r="N250" s="78" t="str">
        <f t="shared" si="53"/>
        <v>99.9th percentile</v>
      </c>
      <c r="Q250" s="286">
        <v>-9</v>
      </c>
      <c r="R250" s="78" t="str">
        <f t="shared" si="65"/>
        <v>75-79|-9</v>
      </c>
      <c r="S250" s="286">
        <v>19</v>
      </c>
      <c r="T250" s="286">
        <v>99.9</v>
      </c>
      <c r="U250" s="78" t="str">
        <f t="shared" si="54"/>
        <v>99.9th percentile</v>
      </c>
      <c r="X250" s="286">
        <v>60</v>
      </c>
      <c r="Y250" s="78" t="str">
        <f t="shared" si="57"/>
        <v>25-29|60</v>
      </c>
      <c r="Z250" s="286">
        <v>9</v>
      </c>
      <c r="AA250" s="286">
        <v>37</v>
      </c>
      <c r="AB250" s="78" t="str">
        <f t="shared" si="55"/>
        <v>37th percentile</v>
      </c>
      <c r="AE250" s="286">
        <v>10</v>
      </c>
      <c r="AF250" s="286" t="str">
        <f t="shared" si="66"/>
        <v>80-84|10</v>
      </c>
      <c r="AG250" s="286">
        <v>18</v>
      </c>
      <c r="AH250" s="286">
        <v>99.6</v>
      </c>
      <c r="AI250" s="78" t="str">
        <f t="shared" si="56"/>
        <v>99.6th percentile</v>
      </c>
    </row>
    <row r="251" spans="1:35">
      <c r="A251" s="286">
        <v>1</v>
      </c>
      <c r="B251" s="78" t="str">
        <f t="shared" si="63"/>
        <v>80-84|1</v>
      </c>
      <c r="C251" s="286">
        <v>4</v>
      </c>
      <c r="D251" s="286">
        <v>2</v>
      </c>
      <c r="E251" s="78" t="str">
        <f t="shared" si="59"/>
        <v>2nd percentile</v>
      </c>
      <c r="J251" s="286">
        <v>-8</v>
      </c>
      <c r="K251" s="286" t="str">
        <f t="shared" si="64"/>
        <v>75-79|-8</v>
      </c>
      <c r="L251" s="286">
        <v>19</v>
      </c>
      <c r="M251" s="286">
        <v>99.9</v>
      </c>
      <c r="N251" s="78" t="str">
        <f t="shared" si="53"/>
        <v>99.9th percentile</v>
      </c>
      <c r="Q251" s="286">
        <v>-8</v>
      </c>
      <c r="R251" s="78" t="str">
        <f t="shared" si="65"/>
        <v>75-79|-8</v>
      </c>
      <c r="S251" s="286">
        <v>19</v>
      </c>
      <c r="T251" s="286">
        <v>99.9</v>
      </c>
      <c r="U251" s="78" t="str">
        <f t="shared" si="54"/>
        <v>99.9th percentile</v>
      </c>
      <c r="X251" s="286">
        <v>59</v>
      </c>
      <c r="Y251" s="78" t="str">
        <f t="shared" si="57"/>
        <v>25-29|59</v>
      </c>
      <c r="Z251" s="286">
        <v>9</v>
      </c>
      <c r="AA251" s="286">
        <v>37</v>
      </c>
      <c r="AB251" s="78" t="str">
        <f t="shared" si="55"/>
        <v>37th percentile</v>
      </c>
      <c r="AE251" s="286">
        <v>9</v>
      </c>
      <c r="AF251" s="286" t="str">
        <f t="shared" si="66"/>
        <v>80-84|9</v>
      </c>
      <c r="AG251" s="286">
        <v>18</v>
      </c>
      <c r="AH251" s="286">
        <v>99.6</v>
      </c>
      <c r="AI251" s="78" t="str">
        <f t="shared" si="56"/>
        <v>99.6th percentile</v>
      </c>
    </row>
    <row r="252" spans="1:35">
      <c r="A252" s="286"/>
      <c r="B252" s="78" t="str">
        <f t="shared" si="63"/>
        <v>80-84|</v>
      </c>
      <c r="C252" s="286">
        <v>3</v>
      </c>
      <c r="D252" s="286"/>
      <c r="E252" s="78" t="str">
        <f t="shared" si="59"/>
        <v/>
      </c>
      <c r="J252" s="286">
        <v>-7</v>
      </c>
      <c r="K252" s="286" t="str">
        <f t="shared" si="64"/>
        <v>75-79|-7</v>
      </c>
      <c r="L252" s="286">
        <v>17</v>
      </c>
      <c r="M252" s="286">
        <v>99</v>
      </c>
      <c r="N252" s="78" t="str">
        <f t="shared" si="53"/>
        <v>99th percentile</v>
      </c>
      <c r="Q252" s="286">
        <v>-7</v>
      </c>
      <c r="R252" s="78" t="str">
        <f t="shared" si="65"/>
        <v>75-79|-7</v>
      </c>
      <c r="S252" s="286">
        <v>19</v>
      </c>
      <c r="T252" s="286">
        <v>99.9</v>
      </c>
      <c r="U252" s="78" t="str">
        <f t="shared" si="54"/>
        <v>99.9th percentile</v>
      </c>
      <c r="X252" s="286">
        <v>58</v>
      </c>
      <c r="Y252" s="78" t="str">
        <f t="shared" si="57"/>
        <v>25-29|58</v>
      </c>
      <c r="Z252" s="286">
        <v>9</v>
      </c>
      <c r="AA252" s="286">
        <v>37</v>
      </c>
      <c r="AB252" s="78" t="str">
        <f t="shared" si="55"/>
        <v>37th percentile</v>
      </c>
      <c r="AE252" s="286">
        <v>8</v>
      </c>
      <c r="AF252" s="286" t="str">
        <f t="shared" si="66"/>
        <v>80-84|8</v>
      </c>
      <c r="AG252" s="286">
        <v>17</v>
      </c>
      <c r="AH252" s="286">
        <v>99</v>
      </c>
      <c r="AI252" s="78" t="str">
        <f t="shared" si="56"/>
        <v>99th percentile</v>
      </c>
    </row>
    <row r="253" spans="1:35">
      <c r="A253" s="286">
        <v>0</v>
      </c>
      <c r="B253" s="78" t="str">
        <f t="shared" si="63"/>
        <v>80-84|0</v>
      </c>
      <c r="C253" s="286">
        <v>2</v>
      </c>
      <c r="D253" s="286">
        <v>0.4</v>
      </c>
      <c r="E253" s="78" t="str">
        <f t="shared" si="59"/>
        <v>0.4th percentile</v>
      </c>
      <c r="J253" s="286">
        <v>-6</v>
      </c>
      <c r="K253" s="286" t="str">
        <f t="shared" si="64"/>
        <v>75-79|-6</v>
      </c>
      <c r="L253" s="286">
        <v>17</v>
      </c>
      <c r="M253" s="286">
        <v>99</v>
      </c>
      <c r="N253" s="78" t="str">
        <f t="shared" si="53"/>
        <v>99th percentile</v>
      </c>
      <c r="Q253" s="286">
        <v>-6</v>
      </c>
      <c r="R253" s="78" t="str">
        <f t="shared" si="65"/>
        <v>75-79|-6</v>
      </c>
      <c r="S253" s="286">
        <v>19</v>
      </c>
      <c r="T253" s="286">
        <v>99.9</v>
      </c>
      <c r="U253" s="78" t="str">
        <f t="shared" si="54"/>
        <v>99.9th percentile</v>
      </c>
      <c r="X253" s="286">
        <v>57</v>
      </c>
      <c r="Y253" s="78" t="str">
        <f t="shared" si="57"/>
        <v>25-29|57</v>
      </c>
      <c r="Z253" s="286">
        <v>9</v>
      </c>
      <c r="AA253" s="286">
        <v>37</v>
      </c>
      <c r="AB253" s="78" t="str">
        <f t="shared" si="55"/>
        <v>37th percentile</v>
      </c>
      <c r="AE253" s="286">
        <v>7</v>
      </c>
      <c r="AF253" s="286" t="str">
        <f t="shared" si="66"/>
        <v>80-84|7</v>
      </c>
      <c r="AG253" s="286">
        <v>14</v>
      </c>
      <c r="AH253" s="286">
        <v>91</v>
      </c>
      <c r="AI253" s="78" t="str">
        <f t="shared" si="56"/>
        <v>91st percentile</v>
      </c>
    </row>
    <row r="254" spans="1:35">
      <c r="A254" s="286"/>
      <c r="C254" s="286">
        <v>1</v>
      </c>
      <c r="D254" s="286"/>
      <c r="E254" s="78" t="str">
        <f t="shared" si="59"/>
        <v/>
      </c>
      <c r="J254" s="286">
        <v>-5</v>
      </c>
      <c r="K254" s="286" t="str">
        <f t="shared" si="64"/>
        <v>75-79|-5</v>
      </c>
      <c r="L254" s="702">
        <v>16</v>
      </c>
      <c r="M254" s="286">
        <v>98</v>
      </c>
      <c r="N254" s="78" t="str">
        <f t="shared" si="53"/>
        <v>98th percentile</v>
      </c>
      <c r="Q254" s="286">
        <v>-5</v>
      </c>
      <c r="R254" s="78" t="str">
        <f t="shared" si="65"/>
        <v>75-79|-5</v>
      </c>
      <c r="S254" s="286">
        <v>19</v>
      </c>
      <c r="T254" s="286">
        <v>99.9</v>
      </c>
      <c r="U254" s="78" t="str">
        <f t="shared" si="54"/>
        <v>99.9th percentile</v>
      </c>
      <c r="X254" s="286">
        <v>56</v>
      </c>
      <c r="Y254" s="78" t="str">
        <f t="shared" si="57"/>
        <v>25-29|56</v>
      </c>
      <c r="Z254" s="286">
        <v>9</v>
      </c>
      <c r="AA254" s="286">
        <v>37</v>
      </c>
      <c r="AB254" s="78" t="str">
        <f t="shared" si="55"/>
        <v>37th percentile</v>
      </c>
      <c r="AE254" s="286">
        <v>6</v>
      </c>
      <c r="AF254" s="286" t="str">
        <f t="shared" si="66"/>
        <v>80-84|6</v>
      </c>
      <c r="AG254" s="286">
        <v>13</v>
      </c>
      <c r="AH254" s="286">
        <v>84</v>
      </c>
      <c r="AI254" s="78" t="str">
        <f t="shared" si="56"/>
        <v>84th percentile</v>
      </c>
    </row>
    <row r="255" spans="1:35">
      <c r="A255" s="286" t="s">
        <v>73</v>
      </c>
      <c r="E255" s="78" t="str">
        <f t="shared" si="59"/>
        <v/>
      </c>
      <c r="J255" s="286">
        <v>-4</v>
      </c>
      <c r="K255" s="286" t="str">
        <f t="shared" si="64"/>
        <v>75-79|-4</v>
      </c>
      <c r="L255" s="702">
        <v>15</v>
      </c>
      <c r="M255" s="286">
        <v>95</v>
      </c>
      <c r="N255" s="78" t="str">
        <f t="shared" si="53"/>
        <v>95th percentile</v>
      </c>
      <c r="Q255" s="286">
        <v>-4</v>
      </c>
      <c r="R255" s="78" t="str">
        <f t="shared" si="65"/>
        <v>75-79|-4</v>
      </c>
      <c r="S255" s="286">
        <v>19</v>
      </c>
      <c r="T255" s="286">
        <v>99.9</v>
      </c>
      <c r="U255" s="78" t="str">
        <f t="shared" si="54"/>
        <v>99.9th percentile</v>
      </c>
      <c r="X255" s="286">
        <v>55</v>
      </c>
      <c r="Y255" s="78" t="str">
        <f t="shared" si="57"/>
        <v>25-29|55</v>
      </c>
      <c r="Z255" s="286">
        <v>9</v>
      </c>
      <c r="AA255" s="286">
        <v>37</v>
      </c>
      <c r="AB255" s="78" t="str">
        <f t="shared" si="55"/>
        <v>37th percentile</v>
      </c>
      <c r="AE255" s="286">
        <v>5</v>
      </c>
      <c r="AF255" s="286" t="str">
        <f t="shared" si="66"/>
        <v>80-84|5</v>
      </c>
      <c r="AG255" s="286">
        <v>11</v>
      </c>
      <c r="AH255" s="286">
        <v>63</v>
      </c>
      <c r="AI255" s="78" t="str">
        <f t="shared" si="56"/>
        <v>63rd percentile</v>
      </c>
    </row>
    <row r="256" spans="1:35">
      <c r="A256" s="286">
        <v>12</v>
      </c>
      <c r="B256" s="78" t="str">
        <f>A$255&amp;"|"&amp;A256</f>
        <v>85-90|12</v>
      </c>
      <c r="C256" s="286">
        <v>19</v>
      </c>
      <c r="D256" s="286">
        <v>99.9</v>
      </c>
      <c r="E256" s="78" t="str">
        <f t="shared" si="59"/>
        <v>99.9th percentile</v>
      </c>
      <c r="J256" s="286">
        <v>-3</v>
      </c>
      <c r="K256" s="286" t="str">
        <f t="shared" si="64"/>
        <v>75-79|-3</v>
      </c>
      <c r="L256" s="702">
        <v>14</v>
      </c>
      <c r="M256" s="286">
        <v>91</v>
      </c>
      <c r="N256" s="78" t="str">
        <f t="shared" si="53"/>
        <v>91st percentile</v>
      </c>
      <c r="Q256" s="286">
        <v>-3</v>
      </c>
      <c r="R256" s="78" t="str">
        <f t="shared" si="65"/>
        <v>75-79|-3</v>
      </c>
      <c r="S256" s="286">
        <v>18</v>
      </c>
      <c r="T256" s="286">
        <v>99.6</v>
      </c>
      <c r="U256" s="78" t="str">
        <f t="shared" si="54"/>
        <v>99.6th percentile</v>
      </c>
      <c r="X256" s="286">
        <v>54</v>
      </c>
      <c r="Y256" s="78" t="str">
        <f t="shared" si="57"/>
        <v>25-29|54</v>
      </c>
      <c r="Z256" s="286">
        <v>9</v>
      </c>
      <c r="AA256" s="286">
        <v>37</v>
      </c>
      <c r="AB256" s="78" t="str">
        <f t="shared" si="55"/>
        <v>37th percentile</v>
      </c>
      <c r="AE256" s="286">
        <v>4</v>
      </c>
      <c r="AF256" s="286" t="str">
        <f t="shared" si="66"/>
        <v>80-84|4</v>
      </c>
      <c r="AG256" s="286">
        <v>10</v>
      </c>
      <c r="AH256" s="286">
        <v>50</v>
      </c>
      <c r="AI256" s="78" t="str">
        <f t="shared" si="56"/>
        <v>50th percentile</v>
      </c>
    </row>
    <row r="257" spans="1:35">
      <c r="A257" s="286">
        <v>11</v>
      </c>
      <c r="B257" s="78" t="str">
        <f t="shared" ref="B257:B276" si="67">A$255&amp;"|"&amp;A257</f>
        <v>85-90|11</v>
      </c>
      <c r="C257" s="286">
        <v>19</v>
      </c>
      <c r="D257" s="286">
        <v>99.9</v>
      </c>
      <c r="E257" s="78" t="str">
        <f t="shared" si="59"/>
        <v>99.9th percentile</v>
      </c>
      <c r="J257" s="286">
        <v>-2</v>
      </c>
      <c r="K257" s="286" t="str">
        <f t="shared" si="64"/>
        <v>75-79|-2</v>
      </c>
      <c r="L257" s="702">
        <v>13</v>
      </c>
      <c r="M257" s="286">
        <v>84</v>
      </c>
      <c r="N257" s="78" t="str">
        <f t="shared" si="53"/>
        <v>84th percentile</v>
      </c>
      <c r="Q257" s="286">
        <v>-2</v>
      </c>
      <c r="R257" s="78" t="str">
        <f t="shared" si="65"/>
        <v>75-79|-2</v>
      </c>
      <c r="S257" s="286">
        <v>17</v>
      </c>
      <c r="T257" s="286">
        <v>99</v>
      </c>
      <c r="U257" s="78" t="str">
        <f t="shared" si="54"/>
        <v>99th percentile</v>
      </c>
      <c r="X257" s="286">
        <v>53</v>
      </c>
      <c r="Y257" s="78" t="str">
        <f t="shared" si="57"/>
        <v>25-29|53</v>
      </c>
      <c r="Z257" s="286">
        <v>9</v>
      </c>
      <c r="AA257" s="286">
        <v>37</v>
      </c>
      <c r="AB257" s="78" t="str">
        <f t="shared" si="55"/>
        <v>37th percentile</v>
      </c>
      <c r="AE257" s="286">
        <v>3</v>
      </c>
      <c r="AF257" s="286" t="str">
        <f t="shared" si="66"/>
        <v>80-84|3</v>
      </c>
      <c r="AG257" s="286">
        <v>8</v>
      </c>
      <c r="AH257" s="286">
        <v>25</v>
      </c>
      <c r="AI257" s="78" t="str">
        <f t="shared" si="56"/>
        <v>25th percentile</v>
      </c>
    </row>
    <row r="258" spans="1:35">
      <c r="A258" s="286">
        <v>10</v>
      </c>
      <c r="B258" s="78" t="str">
        <f t="shared" si="67"/>
        <v>85-90|10</v>
      </c>
      <c r="C258" s="286">
        <v>19</v>
      </c>
      <c r="D258" s="286">
        <v>99.9</v>
      </c>
      <c r="E258" s="78" t="str">
        <f t="shared" si="59"/>
        <v>99.9th percentile</v>
      </c>
      <c r="J258" s="286">
        <v>-1</v>
      </c>
      <c r="K258" s="286" t="str">
        <f t="shared" si="64"/>
        <v>75-79|-1</v>
      </c>
      <c r="L258" s="702">
        <v>12</v>
      </c>
      <c r="M258" s="286">
        <v>75</v>
      </c>
      <c r="N258" s="78" t="str">
        <f t="shared" si="53"/>
        <v>75th percentile</v>
      </c>
      <c r="Q258" s="286">
        <v>-1</v>
      </c>
      <c r="R258" s="78" t="str">
        <f t="shared" si="65"/>
        <v>75-79|-1</v>
      </c>
      <c r="S258" s="286">
        <v>16</v>
      </c>
      <c r="T258" s="286">
        <v>98</v>
      </c>
      <c r="U258" s="78" t="str">
        <f t="shared" si="54"/>
        <v>98th percentile</v>
      </c>
      <c r="X258" s="286">
        <v>52</v>
      </c>
      <c r="Y258" s="78" t="str">
        <f t="shared" si="57"/>
        <v>25-29|52</v>
      </c>
      <c r="Z258" s="286">
        <v>9</v>
      </c>
      <c r="AA258" s="286">
        <v>37</v>
      </c>
      <c r="AB258" s="78" t="str">
        <f t="shared" si="55"/>
        <v>37th percentile</v>
      </c>
      <c r="AE258" s="286">
        <v>2</v>
      </c>
      <c r="AF258" s="286" t="str">
        <f t="shared" si="66"/>
        <v>80-84|2</v>
      </c>
      <c r="AG258" s="286">
        <v>7</v>
      </c>
      <c r="AH258" s="286">
        <v>16</v>
      </c>
      <c r="AI258" s="78" t="str">
        <f t="shared" si="56"/>
        <v>16th percentile</v>
      </c>
    </row>
    <row r="259" spans="1:35">
      <c r="A259" s="286">
        <v>9</v>
      </c>
      <c r="B259" s="78" t="str">
        <f t="shared" si="67"/>
        <v>85-90|9</v>
      </c>
      <c r="C259" s="286">
        <v>19</v>
      </c>
      <c r="D259" s="286">
        <v>99.9</v>
      </c>
      <c r="E259" s="78" t="str">
        <f t="shared" si="59"/>
        <v>99.9th percentile</v>
      </c>
      <c r="J259" s="286">
        <v>0</v>
      </c>
      <c r="K259" s="286" t="str">
        <f t="shared" si="64"/>
        <v>75-79|0</v>
      </c>
      <c r="L259" s="702">
        <v>10</v>
      </c>
      <c r="M259" s="286">
        <v>50</v>
      </c>
      <c r="N259" s="78" t="str">
        <f t="shared" si="53"/>
        <v>50th percentile</v>
      </c>
      <c r="Q259" s="286">
        <v>0</v>
      </c>
      <c r="R259" s="78" t="str">
        <f t="shared" si="65"/>
        <v>75-79|0</v>
      </c>
      <c r="S259" s="286">
        <v>15</v>
      </c>
      <c r="T259" s="286">
        <v>95</v>
      </c>
      <c r="U259" s="78" t="str">
        <f t="shared" si="54"/>
        <v>95th percentile</v>
      </c>
      <c r="X259" s="286">
        <v>51</v>
      </c>
      <c r="Y259" s="78" t="str">
        <f t="shared" si="57"/>
        <v>25-29|51</v>
      </c>
      <c r="Z259" s="286">
        <v>8</v>
      </c>
      <c r="AA259" s="286">
        <v>25</v>
      </c>
      <c r="AB259" s="78" t="str">
        <f t="shared" si="55"/>
        <v>25th percentile</v>
      </c>
      <c r="AE259" s="286">
        <v>1</v>
      </c>
      <c r="AF259" s="286" t="str">
        <f t="shared" si="66"/>
        <v>80-84|1</v>
      </c>
      <c r="AG259" s="286">
        <v>6</v>
      </c>
      <c r="AH259" s="286">
        <v>10</v>
      </c>
      <c r="AI259" s="78" t="str">
        <f t="shared" si="56"/>
        <v>10th percentile</v>
      </c>
    </row>
    <row r="260" spans="1:35">
      <c r="A260" s="286">
        <v>8</v>
      </c>
      <c r="B260" s="78" t="str">
        <f t="shared" si="67"/>
        <v>85-90|8</v>
      </c>
      <c r="C260" s="286">
        <v>18</v>
      </c>
      <c r="D260" s="286">
        <v>99.6</v>
      </c>
      <c r="E260" s="78" t="str">
        <f t="shared" si="59"/>
        <v>99.6th percentile</v>
      </c>
      <c r="J260" s="286">
        <v>1</v>
      </c>
      <c r="K260" s="286" t="str">
        <f t="shared" si="64"/>
        <v>75-79|1</v>
      </c>
      <c r="L260" s="286">
        <v>9</v>
      </c>
      <c r="M260" s="286">
        <v>37</v>
      </c>
      <c r="N260" s="78" t="str">
        <f t="shared" si="53"/>
        <v>37th percentile</v>
      </c>
      <c r="Q260" s="286">
        <v>1</v>
      </c>
      <c r="R260" s="78" t="str">
        <f t="shared" si="65"/>
        <v>75-79|1</v>
      </c>
      <c r="S260" s="286">
        <v>13</v>
      </c>
      <c r="T260" s="286">
        <v>84</v>
      </c>
      <c r="U260" s="78" t="str">
        <f t="shared" si="54"/>
        <v>84th percentile</v>
      </c>
      <c r="X260" s="286">
        <v>50</v>
      </c>
      <c r="Y260" s="78" t="str">
        <f t="shared" si="57"/>
        <v>25-29|50</v>
      </c>
      <c r="Z260" s="286">
        <v>8</v>
      </c>
      <c r="AA260" s="286">
        <v>25</v>
      </c>
      <c r="AB260" s="78" t="str">
        <f t="shared" si="55"/>
        <v>25th percentile</v>
      </c>
      <c r="AE260" s="286">
        <v>0</v>
      </c>
      <c r="AF260" s="286" t="str">
        <f t="shared" si="66"/>
        <v>80-84|0</v>
      </c>
      <c r="AG260" s="286">
        <v>6</v>
      </c>
      <c r="AH260" s="286">
        <v>10</v>
      </c>
      <c r="AI260" s="78" t="str">
        <f t="shared" si="56"/>
        <v>10th percentile</v>
      </c>
    </row>
    <row r="261" spans="1:35">
      <c r="A261" s="286">
        <v>7</v>
      </c>
      <c r="B261" s="78" t="str">
        <f t="shared" si="67"/>
        <v>85-90|7</v>
      </c>
      <c r="C261" s="286">
        <v>17</v>
      </c>
      <c r="D261" s="286">
        <v>99</v>
      </c>
      <c r="E261" s="78" t="str">
        <f t="shared" si="59"/>
        <v>99th percentile</v>
      </c>
      <c r="J261" s="286">
        <v>2</v>
      </c>
      <c r="K261" s="286" t="str">
        <f t="shared" si="64"/>
        <v>75-79|2</v>
      </c>
      <c r="L261" s="286">
        <v>5</v>
      </c>
      <c r="M261" s="286">
        <v>5</v>
      </c>
      <c r="N261" s="78" t="str">
        <f t="shared" ref="N261:N324" si="68">IFERROR(VLOOKUP(M261,G:H,2,0),"")</f>
        <v>5th percentile</v>
      </c>
      <c r="Q261" s="286">
        <v>2</v>
      </c>
      <c r="R261" s="78" t="str">
        <f t="shared" si="65"/>
        <v>75-79|2</v>
      </c>
      <c r="S261" s="286">
        <v>12</v>
      </c>
      <c r="T261" s="286">
        <v>75</v>
      </c>
      <c r="U261" s="78" t="str">
        <f t="shared" ref="U261:U324" si="69">IFERROR(VLOOKUP(T261,G:H,2,0),"")</f>
        <v>75th percentile</v>
      </c>
      <c r="X261" s="286">
        <v>49</v>
      </c>
      <c r="Y261" s="78" t="str">
        <f t="shared" si="57"/>
        <v>25-29|49</v>
      </c>
      <c r="Z261" s="286">
        <v>8</v>
      </c>
      <c r="AA261" s="286">
        <v>25</v>
      </c>
      <c r="AB261" s="78" t="str">
        <f t="shared" ref="AB261:AB324" si="70">IFERROR(VLOOKUP(AA261,G:H,2,0),"")</f>
        <v>25th percentile</v>
      </c>
      <c r="AE261" s="286">
        <v>-1</v>
      </c>
      <c r="AF261" s="286" t="str">
        <f t="shared" si="66"/>
        <v>80-84|-1</v>
      </c>
      <c r="AG261" s="286">
        <v>5</v>
      </c>
      <c r="AH261" s="286">
        <v>5</v>
      </c>
      <c r="AI261" s="78" t="str">
        <f t="shared" ref="AI261:AI324" si="71">IFERROR(VLOOKUP(AH261,G:H,2,0),"")</f>
        <v>5th percentile</v>
      </c>
    </row>
    <row r="262" spans="1:35">
      <c r="A262" s="286">
        <v>6</v>
      </c>
      <c r="B262" s="78" t="str">
        <f t="shared" si="67"/>
        <v>85-90|6</v>
      </c>
      <c r="C262" s="286">
        <v>16</v>
      </c>
      <c r="D262" s="286">
        <v>98</v>
      </c>
      <c r="E262" s="78" t="str">
        <f t="shared" si="59"/>
        <v>98th percentile</v>
      </c>
      <c r="J262" s="286">
        <v>3</v>
      </c>
      <c r="K262" s="286" t="str">
        <f t="shared" si="64"/>
        <v>75-79|3</v>
      </c>
      <c r="L262" s="286">
        <v>4</v>
      </c>
      <c r="M262" s="286">
        <v>2</v>
      </c>
      <c r="N262" s="78" t="str">
        <f t="shared" si="68"/>
        <v>2nd percentile</v>
      </c>
      <c r="Q262" s="286">
        <v>3</v>
      </c>
      <c r="R262" s="78" t="str">
        <f t="shared" si="65"/>
        <v>75-79|3</v>
      </c>
      <c r="S262" s="286">
        <v>10</v>
      </c>
      <c r="T262" s="286">
        <v>50</v>
      </c>
      <c r="U262" s="78" t="str">
        <f t="shared" si="69"/>
        <v>50th percentile</v>
      </c>
      <c r="X262" s="286">
        <v>48</v>
      </c>
      <c r="Y262" s="78" t="str">
        <f t="shared" si="57"/>
        <v>25-29|48</v>
      </c>
      <c r="Z262" s="286">
        <v>8</v>
      </c>
      <c r="AA262" s="286">
        <v>25</v>
      </c>
      <c r="AB262" s="78" t="str">
        <f t="shared" si="70"/>
        <v>25th percentile</v>
      </c>
      <c r="AE262" s="286">
        <v>-2</v>
      </c>
      <c r="AF262" s="286" t="str">
        <f t="shared" si="66"/>
        <v>80-84|-2</v>
      </c>
      <c r="AG262" s="286">
        <v>4</v>
      </c>
      <c r="AH262" s="286">
        <v>2</v>
      </c>
      <c r="AI262" s="78" t="str">
        <f t="shared" si="71"/>
        <v>2nd percentile</v>
      </c>
    </row>
    <row r="263" spans="1:35">
      <c r="A263" s="286"/>
      <c r="B263" s="78" t="str">
        <f t="shared" si="67"/>
        <v>85-90|</v>
      </c>
      <c r="C263" s="286">
        <v>15</v>
      </c>
      <c r="D263" s="286">
        <v>95</v>
      </c>
      <c r="E263" s="78" t="str">
        <f t="shared" si="59"/>
        <v>95th percentile</v>
      </c>
      <c r="J263" s="286">
        <v>4</v>
      </c>
      <c r="K263" s="286" t="str">
        <f t="shared" si="64"/>
        <v>75-79|4</v>
      </c>
      <c r="L263" s="286">
        <v>3</v>
      </c>
      <c r="M263" s="286">
        <v>1</v>
      </c>
      <c r="N263" s="78" t="str">
        <f t="shared" si="68"/>
        <v>1st percentile</v>
      </c>
      <c r="Q263" s="286">
        <v>4</v>
      </c>
      <c r="R263" s="78" t="str">
        <f t="shared" si="65"/>
        <v>75-79|4</v>
      </c>
      <c r="S263" s="286">
        <v>9</v>
      </c>
      <c r="T263" s="286">
        <v>37</v>
      </c>
      <c r="U263" s="78" t="str">
        <f t="shared" si="69"/>
        <v>37th percentile</v>
      </c>
      <c r="X263" s="286">
        <v>47</v>
      </c>
      <c r="Y263" s="78" t="str">
        <f t="shared" si="57"/>
        <v>25-29|47</v>
      </c>
      <c r="Z263" s="286">
        <v>8</v>
      </c>
      <c r="AA263" s="286">
        <v>25</v>
      </c>
      <c r="AB263" s="78" t="str">
        <f t="shared" si="70"/>
        <v>25th percentile</v>
      </c>
      <c r="AE263" s="286">
        <v>-3</v>
      </c>
      <c r="AF263" s="286" t="str">
        <f t="shared" si="66"/>
        <v>80-84|-3</v>
      </c>
      <c r="AG263" s="286">
        <v>4</v>
      </c>
      <c r="AH263" s="286">
        <v>2</v>
      </c>
      <c r="AI263" s="78" t="str">
        <f t="shared" si="71"/>
        <v>2nd percentile</v>
      </c>
    </row>
    <row r="264" spans="1:35">
      <c r="A264" s="286"/>
      <c r="B264" s="78" t="str">
        <f t="shared" si="67"/>
        <v>85-90|</v>
      </c>
      <c r="C264" s="286">
        <v>14</v>
      </c>
      <c r="D264" s="286">
        <v>91</v>
      </c>
      <c r="E264" s="78" t="str">
        <f t="shared" si="59"/>
        <v>91st percentile</v>
      </c>
      <c r="J264" s="286">
        <v>5</v>
      </c>
      <c r="K264" s="286" t="str">
        <f t="shared" si="64"/>
        <v>75-79|5</v>
      </c>
      <c r="L264" s="286">
        <v>2</v>
      </c>
      <c r="M264" s="286">
        <v>0.4</v>
      </c>
      <c r="N264" s="78" t="str">
        <f t="shared" si="68"/>
        <v>0.4th percentile</v>
      </c>
      <c r="Q264" s="286">
        <v>5</v>
      </c>
      <c r="R264" s="78" t="str">
        <f t="shared" si="65"/>
        <v>75-79|5</v>
      </c>
      <c r="S264" s="286">
        <v>8</v>
      </c>
      <c r="T264" s="286">
        <v>25</v>
      </c>
      <c r="U264" s="78" t="str">
        <f t="shared" si="69"/>
        <v>25th percentile</v>
      </c>
      <c r="X264" s="286">
        <v>46</v>
      </c>
      <c r="Y264" s="78" t="str">
        <f t="shared" si="57"/>
        <v>25-29|46</v>
      </c>
      <c r="Z264" s="286">
        <v>8</v>
      </c>
      <c r="AA264" s="286">
        <v>25</v>
      </c>
      <c r="AB264" s="78" t="str">
        <f t="shared" si="70"/>
        <v>25th percentile</v>
      </c>
      <c r="AE264" s="286">
        <v>-4</v>
      </c>
      <c r="AF264" s="286" t="str">
        <f t="shared" si="66"/>
        <v>80-84|-4</v>
      </c>
      <c r="AG264" s="286">
        <v>3</v>
      </c>
      <c r="AH264" s="286">
        <v>1</v>
      </c>
      <c r="AI264" s="78" t="str">
        <f t="shared" si="71"/>
        <v>1st percentile</v>
      </c>
    </row>
    <row r="265" spans="1:35">
      <c r="A265" s="286">
        <v>5</v>
      </c>
      <c r="B265" s="78" t="str">
        <f t="shared" si="67"/>
        <v>85-90|5</v>
      </c>
      <c r="C265" s="286">
        <v>13</v>
      </c>
      <c r="D265" s="286">
        <v>84</v>
      </c>
      <c r="E265" s="78" t="str">
        <f t="shared" si="59"/>
        <v>84th percentile</v>
      </c>
      <c r="J265" s="286">
        <v>6</v>
      </c>
      <c r="K265" s="286" t="str">
        <f t="shared" si="64"/>
        <v>75-79|6</v>
      </c>
      <c r="L265" s="286">
        <v>2</v>
      </c>
      <c r="M265" s="286">
        <v>0.4</v>
      </c>
      <c r="N265" s="78" t="str">
        <f t="shared" si="68"/>
        <v>0.4th percentile</v>
      </c>
      <c r="Q265" s="286">
        <v>6</v>
      </c>
      <c r="R265" s="78" t="str">
        <f t="shared" si="65"/>
        <v>75-79|6</v>
      </c>
      <c r="S265" s="286">
        <v>6</v>
      </c>
      <c r="T265" s="286">
        <v>10</v>
      </c>
      <c r="U265" s="78" t="str">
        <f t="shared" si="69"/>
        <v>10th percentile</v>
      </c>
      <c r="X265" s="286">
        <v>45</v>
      </c>
      <c r="Y265" s="78" t="str">
        <f t="shared" si="57"/>
        <v>25-29|45</v>
      </c>
      <c r="Z265" s="286">
        <v>8</v>
      </c>
      <c r="AA265" s="286">
        <v>25</v>
      </c>
      <c r="AB265" s="78" t="str">
        <f t="shared" si="70"/>
        <v>25th percentile</v>
      </c>
      <c r="AE265" s="286">
        <v>-5</v>
      </c>
      <c r="AF265" s="286" t="str">
        <f t="shared" si="66"/>
        <v>80-84|-5</v>
      </c>
      <c r="AG265" s="286">
        <v>3</v>
      </c>
      <c r="AH265" s="286">
        <v>1</v>
      </c>
      <c r="AI265" s="78" t="str">
        <f t="shared" si="71"/>
        <v>1st percentile</v>
      </c>
    </row>
    <row r="266" spans="1:35">
      <c r="A266" s="286"/>
      <c r="B266" s="78" t="str">
        <f t="shared" si="67"/>
        <v>85-90|</v>
      </c>
      <c r="C266" s="286">
        <v>12</v>
      </c>
      <c r="D266" s="286">
        <v>75</v>
      </c>
      <c r="E266" s="78" t="str">
        <f t="shared" si="59"/>
        <v>75th percentile</v>
      </c>
      <c r="J266" s="286">
        <v>7</v>
      </c>
      <c r="K266" s="286" t="str">
        <f t="shared" si="64"/>
        <v>75-79|7</v>
      </c>
      <c r="L266" s="286">
        <v>1</v>
      </c>
      <c r="M266" s="286">
        <v>0.1</v>
      </c>
      <c r="N266" s="78" t="str">
        <f t="shared" si="68"/>
        <v>0.1st percentile</v>
      </c>
      <c r="Q266" s="286">
        <v>7</v>
      </c>
      <c r="R266" s="78" t="str">
        <f t="shared" si="65"/>
        <v>75-79|7</v>
      </c>
      <c r="S266" s="286">
        <v>5</v>
      </c>
      <c r="T266" s="286">
        <v>5</v>
      </c>
      <c r="U266" s="78" t="str">
        <f t="shared" si="69"/>
        <v>5th percentile</v>
      </c>
      <c r="X266" s="286">
        <v>44</v>
      </c>
      <c r="Y266" s="78" t="str">
        <f t="shared" si="57"/>
        <v>25-29|44</v>
      </c>
      <c r="Z266" s="286">
        <v>8</v>
      </c>
      <c r="AA266" s="286">
        <v>25</v>
      </c>
      <c r="AB266" s="78" t="str">
        <f t="shared" si="70"/>
        <v>25th percentile</v>
      </c>
      <c r="AE266" s="286">
        <v>-6</v>
      </c>
      <c r="AF266" s="286" t="str">
        <f t="shared" si="66"/>
        <v>80-84|-6</v>
      </c>
      <c r="AG266" s="286">
        <v>2</v>
      </c>
      <c r="AH266" s="286">
        <v>0.4</v>
      </c>
      <c r="AI266" s="78" t="str">
        <f t="shared" si="71"/>
        <v>0.4th percentile</v>
      </c>
    </row>
    <row r="267" spans="1:35">
      <c r="A267" s="286">
        <v>4</v>
      </c>
      <c r="B267" s="78" t="str">
        <f t="shared" si="67"/>
        <v>85-90|4</v>
      </c>
      <c r="C267" s="286">
        <v>11</v>
      </c>
      <c r="D267" s="286">
        <v>63</v>
      </c>
      <c r="E267" s="78" t="str">
        <f t="shared" si="59"/>
        <v>63rd percentile</v>
      </c>
      <c r="J267" s="286">
        <v>8</v>
      </c>
      <c r="K267" s="286" t="str">
        <f t="shared" si="64"/>
        <v>75-79|8</v>
      </c>
      <c r="L267" s="286">
        <v>1</v>
      </c>
      <c r="M267" s="286">
        <v>0.1</v>
      </c>
      <c r="N267" s="78" t="str">
        <f t="shared" si="68"/>
        <v>0.1st percentile</v>
      </c>
      <c r="Q267" s="286">
        <v>8</v>
      </c>
      <c r="R267" s="78" t="str">
        <f t="shared" si="65"/>
        <v>75-79|8</v>
      </c>
      <c r="S267" s="286">
        <v>2</v>
      </c>
      <c r="T267" s="286">
        <v>4</v>
      </c>
      <c r="U267" s="78" t="str">
        <f t="shared" si="69"/>
        <v>4th percentile</v>
      </c>
      <c r="X267" s="286">
        <v>43</v>
      </c>
      <c r="Y267" s="78" t="str">
        <f t="shared" si="57"/>
        <v>25-29|43</v>
      </c>
      <c r="Z267" s="286">
        <v>8</v>
      </c>
      <c r="AA267" s="286">
        <v>25</v>
      </c>
      <c r="AB267" s="78" t="str">
        <f t="shared" si="70"/>
        <v>25th percentile</v>
      </c>
      <c r="AE267" s="286">
        <v>-7</v>
      </c>
      <c r="AF267" s="286" t="str">
        <f t="shared" si="66"/>
        <v>80-84|-7</v>
      </c>
      <c r="AG267" s="286">
        <v>2</v>
      </c>
      <c r="AH267" s="286">
        <v>0.4</v>
      </c>
      <c r="AI267" s="78" t="str">
        <f t="shared" si="71"/>
        <v>0.4th percentile</v>
      </c>
    </row>
    <row r="268" spans="1:35">
      <c r="A268" s="286"/>
      <c r="B268" s="78" t="str">
        <f t="shared" si="67"/>
        <v>85-90|</v>
      </c>
      <c r="C268" s="286">
        <v>10</v>
      </c>
      <c r="D268" s="286">
        <v>50</v>
      </c>
      <c r="E268" s="78" t="str">
        <f t="shared" si="59"/>
        <v>50th percentile</v>
      </c>
      <c r="J268" s="286">
        <v>9</v>
      </c>
      <c r="K268" s="286" t="str">
        <f t="shared" si="64"/>
        <v>75-79|9</v>
      </c>
      <c r="L268" s="286">
        <v>1</v>
      </c>
      <c r="M268" s="286">
        <v>0.1</v>
      </c>
      <c r="N268" s="78" t="str">
        <f t="shared" si="68"/>
        <v>0.1st percentile</v>
      </c>
      <c r="Q268" s="286">
        <v>9</v>
      </c>
      <c r="R268" s="78" t="str">
        <f t="shared" si="65"/>
        <v>75-79|9</v>
      </c>
      <c r="S268" s="286">
        <v>1</v>
      </c>
      <c r="T268" s="286">
        <v>3</v>
      </c>
      <c r="U268" s="78" t="str">
        <f t="shared" si="69"/>
        <v>3rd percentile</v>
      </c>
      <c r="X268" s="286">
        <v>42</v>
      </c>
      <c r="Y268" s="78" t="str">
        <f t="shared" si="57"/>
        <v>25-29|42</v>
      </c>
      <c r="Z268" s="286">
        <v>8</v>
      </c>
      <c r="AA268" s="286">
        <v>25</v>
      </c>
      <c r="AB268" s="78" t="str">
        <f t="shared" si="70"/>
        <v>25th percentile</v>
      </c>
      <c r="AE268" s="286">
        <v>-8</v>
      </c>
      <c r="AF268" s="286" t="str">
        <f t="shared" si="66"/>
        <v>80-84|-8</v>
      </c>
      <c r="AG268" s="286">
        <v>2</v>
      </c>
      <c r="AH268" s="286">
        <v>0.4</v>
      </c>
      <c r="AI268" s="78" t="str">
        <f t="shared" si="71"/>
        <v>0.4th percentile</v>
      </c>
    </row>
    <row r="269" spans="1:35">
      <c r="A269" s="286">
        <v>3</v>
      </c>
      <c r="B269" s="78" t="str">
        <f t="shared" si="67"/>
        <v>85-90|3</v>
      </c>
      <c r="C269" s="286">
        <v>9</v>
      </c>
      <c r="D269" s="286">
        <v>37</v>
      </c>
      <c r="E269" s="78" t="str">
        <f t="shared" si="59"/>
        <v>37th percentile</v>
      </c>
      <c r="J269" s="286">
        <v>10</v>
      </c>
      <c r="K269" s="286" t="str">
        <f t="shared" si="64"/>
        <v>75-79|10</v>
      </c>
      <c r="L269" s="286">
        <v>1</v>
      </c>
      <c r="M269" s="286">
        <v>0.1</v>
      </c>
      <c r="N269" s="78" t="str">
        <f t="shared" si="68"/>
        <v>0.1st percentile</v>
      </c>
      <c r="Q269" s="286">
        <v>10</v>
      </c>
      <c r="R269" s="78" t="str">
        <f t="shared" si="65"/>
        <v>75-79|10</v>
      </c>
      <c r="S269" s="286">
        <v>0.4</v>
      </c>
      <c r="T269" s="286">
        <v>2</v>
      </c>
      <c r="U269" s="78" t="str">
        <f t="shared" si="69"/>
        <v>2nd percentile</v>
      </c>
      <c r="X269" s="286">
        <v>41</v>
      </c>
      <c r="Y269" s="78" t="str">
        <f t="shared" si="57"/>
        <v>25-29|41</v>
      </c>
      <c r="Z269" s="286">
        <v>8</v>
      </c>
      <c r="AA269" s="286">
        <v>25</v>
      </c>
      <c r="AB269" s="78" t="str">
        <f t="shared" si="70"/>
        <v>25th percentile</v>
      </c>
      <c r="AE269" s="286">
        <v>-9</v>
      </c>
      <c r="AF269" s="286" t="str">
        <f t="shared" si="66"/>
        <v>80-84|-9</v>
      </c>
      <c r="AG269" s="286">
        <v>2</v>
      </c>
      <c r="AH269" s="286">
        <v>0.4</v>
      </c>
      <c r="AI269" s="78" t="str">
        <f t="shared" si="71"/>
        <v>0.4th percentile</v>
      </c>
    </row>
    <row r="270" spans="1:35">
      <c r="A270" s="286"/>
      <c r="B270" s="78" t="str">
        <f t="shared" si="67"/>
        <v>85-90|</v>
      </c>
      <c r="C270" s="286">
        <v>8</v>
      </c>
      <c r="D270" s="286">
        <v>25</v>
      </c>
      <c r="E270" s="78" t="str">
        <f t="shared" si="59"/>
        <v>25th percentile</v>
      </c>
      <c r="J270" s="286">
        <v>11</v>
      </c>
      <c r="K270" s="286" t="str">
        <f t="shared" si="64"/>
        <v>75-79|11</v>
      </c>
      <c r="L270" s="286">
        <v>1</v>
      </c>
      <c r="M270" s="286">
        <v>0.1</v>
      </c>
      <c r="N270" s="78" t="str">
        <f t="shared" si="68"/>
        <v>0.1st percentile</v>
      </c>
      <c r="Q270" s="286">
        <v>11</v>
      </c>
      <c r="R270" s="78" t="str">
        <f t="shared" si="65"/>
        <v>75-79|11</v>
      </c>
      <c r="S270" s="286">
        <v>0.1</v>
      </c>
      <c r="T270" s="286">
        <v>1</v>
      </c>
      <c r="U270" s="78" t="str">
        <f t="shared" si="69"/>
        <v>1st percentile</v>
      </c>
      <c r="X270" s="286">
        <v>40</v>
      </c>
      <c r="Y270" s="78" t="str">
        <f t="shared" si="57"/>
        <v>25-29|40</v>
      </c>
      <c r="Z270" s="286">
        <v>7</v>
      </c>
      <c r="AA270" s="286">
        <v>16</v>
      </c>
      <c r="AB270" s="78" t="str">
        <f t="shared" si="70"/>
        <v>16th percentile</v>
      </c>
      <c r="AE270" s="286">
        <v>-10</v>
      </c>
      <c r="AF270" s="286" t="str">
        <f t="shared" si="66"/>
        <v>80-84|-10</v>
      </c>
      <c r="AG270" s="286">
        <v>2</v>
      </c>
      <c r="AH270" s="286">
        <v>0.4</v>
      </c>
      <c r="AI270" s="78" t="str">
        <f t="shared" si="71"/>
        <v>0.4th percentile</v>
      </c>
    </row>
    <row r="271" spans="1:35">
      <c r="A271" s="286">
        <v>2</v>
      </c>
      <c r="B271" s="78" t="str">
        <f t="shared" si="67"/>
        <v>85-90|2</v>
      </c>
      <c r="C271" s="286">
        <v>7</v>
      </c>
      <c r="D271" s="286">
        <v>16</v>
      </c>
      <c r="E271" s="78" t="str">
        <f t="shared" si="59"/>
        <v>16th percentile</v>
      </c>
      <c r="J271" s="286">
        <v>12</v>
      </c>
      <c r="K271" s="286" t="str">
        <f t="shared" si="64"/>
        <v>75-79|12</v>
      </c>
      <c r="L271" s="286">
        <v>1</v>
      </c>
      <c r="M271" s="286">
        <v>0.1</v>
      </c>
      <c r="N271" s="78" t="str">
        <f t="shared" si="68"/>
        <v>0.1st percentile</v>
      </c>
      <c r="Q271" s="286">
        <v>12</v>
      </c>
      <c r="R271" s="78" t="str">
        <f t="shared" si="65"/>
        <v>75-79|12</v>
      </c>
      <c r="S271" s="286">
        <v>0.1</v>
      </c>
      <c r="T271" s="286">
        <v>1</v>
      </c>
      <c r="U271" s="78" t="str">
        <f t="shared" si="69"/>
        <v>1st percentile</v>
      </c>
      <c r="X271" s="286">
        <v>39</v>
      </c>
      <c r="Y271" s="78" t="str">
        <f t="shared" si="57"/>
        <v>25-29|39</v>
      </c>
      <c r="Z271" s="286">
        <v>7</v>
      </c>
      <c r="AA271" s="286">
        <v>16</v>
      </c>
      <c r="AB271" s="78" t="str">
        <f t="shared" si="70"/>
        <v>16th percentile</v>
      </c>
      <c r="AE271" s="286">
        <v>-11</v>
      </c>
      <c r="AF271" s="286" t="str">
        <f t="shared" si="66"/>
        <v>80-84|-11</v>
      </c>
      <c r="AG271" s="286">
        <v>1</v>
      </c>
      <c r="AH271" s="286">
        <v>0.1</v>
      </c>
      <c r="AI271" s="78" t="str">
        <f t="shared" si="71"/>
        <v>0.1st percentile</v>
      </c>
    </row>
    <row r="272" spans="1:35">
      <c r="A272" s="286"/>
      <c r="B272" s="78" t="str">
        <f t="shared" si="67"/>
        <v>85-90|</v>
      </c>
      <c r="C272" s="286">
        <v>6</v>
      </c>
      <c r="D272" s="286">
        <v>10</v>
      </c>
      <c r="E272" s="78" t="str">
        <f t="shared" si="59"/>
        <v>10th percentile</v>
      </c>
      <c r="L272" s="78"/>
      <c r="N272" s="78" t="str">
        <f t="shared" si="68"/>
        <v/>
      </c>
      <c r="U272" s="78" t="str">
        <f t="shared" si="69"/>
        <v/>
      </c>
      <c r="X272" s="286">
        <v>38</v>
      </c>
      <c r="Y272" s="78" t="str">
        <f t="shared" si="57"/>
        <v>25-29|38</v>
      </c>
      <c r="Z272" s="286">
        <v>7</v>
      </c>
      <c r="AA272" s="286">
        <v>16</v>
      </c>
      <c r="AB272" s="78" t="str">
        <f t="shared" si="70"/>
        <v>16th percentile</v>
      </c>
      <c r="AE272" s="286">
        <v>-12</v>
      </c>
      <c r="AF272" s="286" t="str">
        <f t="shared" si="66"/>
        <v>80-84|-12</v>
      </c>
      <c r="AG272" s="286">
        <v>1</v>
      </c>
      <c r="AH272" s="286">
        <v>0.1</v>
      </c>
      <c r="AI272" s="78" t="str">
        <f t="shared" si="71"/>
        <v>0.1st percentile</v>
      </c>
    </row>
    <row r="273" spans="1:35">
      <c r="A273" s="286"/>
      <c r="B273" s="78" t="str">
        <f t="shared" si="67"/>
        <v>85-90|</v>
      </c>
      <c r="C273" s="286">
        <v>5</v>
      </c>
      <c r="D273" s="286">
        <v>5</v>
      </c>
      <c r="E273" s="78" t="str">
        <f t="shared" si="59"/>
        <v>5th percentile</v>
      </c>
      <c r="J273" s="286" t="s">
        <v>72</v>
      </c>
      <c r="N273" s="78" t="str">
        <f t="shared" si="68"/>
        <v/>
      </c>
      <c r="Q273" s="78" t="s">
        <v>72</v>
      </c>
      <c r="U273" s="78" t="str">
        <f t="shared" si="69"/>
        <v/>
      </c>
      <c r="X273" s="286">
        <v>37</v>
      </c>
      <c r="Y273" s="78" t="str">
        <f t="shared" si="57"/>
        <v>25-29|37</v>
      </c>
      <c r="Z273" s="286">
        <v>7</v>
      </c>
      <c r="AA273" s="286">
        <v>16</v>
      </c>
      <c r="AB273" s="78" t="str">
        <f t="shared" si="70"/>
        <v>16th percentile</v>
      </c>
      <c r="AI273" s="78" t="str">
        <f t="shared" si="71"/>
        <v/>
      </c>
    </row>
    <row r="274" spans="1:35">
      <c r="A274" s="286">
        <v>1</v>
      </c>
      <c r="B274" s="78" t="str">
        <f t="shared" si="67"/>
        <v>85-90|1</v>
      </c>
      <c r="C274" s="286">
        <v>4</v>
      </c>
      <c r="D274" s="286">
        <v>2</v>
      </c>
      <c r="E274" s="78" t="str">
        <f t="shared" si="59"/>
        <v>2nd percentile</v>
      </c>
      <c r="J274" s="286">
        <v>-12</v>
      </c>
      <c r="K274" t="str">
        <f>J$273&amp;"|"&amp;J274</f>
        <v>80-84|-12</v>
      </c>
      <c r="L274" s="286">
        <v>19</v>
      </c>
      <c r="M274" s="286">
        <v>99.9</v>
      </c>
      <c r="N274" s="78" t="str">
        <f t="shared" si="68"/>
        <v>99.9th percentile</v>
      </c>
      <c r="Q274" s="286">
        <v>-12</v>
      </c>
      <c r="R274" s="286" t="str">
        <f>Q$273&amp;"|"&amp;Q274</f>
        <v>80-84|-12</v>
      </c>
      <c r="S274" s="286">
        <v>19</v>
      </c>
      <c r="T274" s="286">
        <v>99.9</v>
      </c>
      <c r="U274" s="78" t="str">
        <f t="shared" si="69"/>
        <v>99.9th percentile</v>
      </c>
      <c r="X274" s="286">
        <v>36</v>
      </c>
      <c r="Y274" s="78" t="str">
        <f t="shared" si="57"/>
        <v>25-29|36</v>
      </c>
      <c r="Z274" s="286">
        <v>7</v>
      </c>
      <c r="AA274" s="286">
        <v>16</v>
      </c>
      <c r="AB274" s="78" t="str">
        <f t="shared" si="70"/>
        <v>16th percentile</v>
      </c>
      <c r="AE274" s="286" t="s">
        <v>73</v>
      </c>
      <c r="AI274" s="78" t="str">
        <f t="shared" si="71"/>
        <v/>
      </c>
    </row>
    <row r="275" spans="1:35">
      <c r="A275" s="286"/>
      <c r="B275" s="78" t="str">
        <f t="shared" si="67"/>
        <v>85-90|</v>
      </c>
      <c r="C275" s="286">
        <v>3</v>
      </c>
      <c r="D275" s="286">
        <v>1</v>
      </c>
      <c r="E275" s="78" t="str">
        <f t="shared" si="59"/>
        <v>1st percentile</v>
      </c>
      <c r="J275" s="286">
        <v>-11</v>
      </c>
      <c r="K275" s="78" t="str">
        <f t="shared" ref="K275:K298" si="72">J$273&amp;"|"&amp;J275</f>
        <v>80-84|-11</v>
      </c>
      <c r="L275" s="286">
        <v>19</v>
      </c>
      <c r="M275" s="286">
        <v>99.9</v>
      </c>
      <c r="N275" s="78" t="str">
        <f t="shared" si="68"/>
        <v>99.9th percentile</v>
      </c>
      <c r="Q275" s="286">
        <v>-11</v>
      </c>
      <c r="R275" s="286" t="str">
        <f t="shared" ref="R275:R298" si="73">Q$273&amp;"|"&amp;Q275</f>
        <v>80-84|-11</v>
      </c>
      <c r="S275" s="286">
        <v>19</v>
      </c>
      <c r="T275" s="286">
        <v>99.9</v>
      </c>
      <c r="U275" s="78" t="str">
        <f t="shared" si="69"/>
        <v>99.9th percentile</v>
      </c>
      <c r="X275" s="286">
        <v>35</v>
      </c>
      <c r="Y275" s="78" t="str">
        <f t="shared" ref="Y275:Y310" si="74">X$209&amp;"|"&amp;X275</f>
        <v>25-29|35</v>
      </c>
      <c r="Z275" s="286">
        <v>7</v>
      </c>
      <c r="AA275" s="286">
        <v>16</v>
      </c>
      <c r="AB275" s="78" t="str">
        <f t="shared" si="70"/>
        <v>16th percentile</v>
      </c>
      <c r="AE275" s="286">
        <v>12</v>
      </c>
      <c r="AF275" t="str">
        <f>AE$274&amp;"|"&amp;AE275</f>
        <v>85-90|12</v>
      </c>
      <c r="AG275" s="286">
        <v>19</v>
      </c>
      <c r="AH275" s="286">
        <v>99.9</v>
      </c>
      <c r="AI275" s="78" t="str">
        <f t="shared" si="71"/>
        <v>99.9th percentile</v>
      </c>
    </row>
    <row r="276" spans="1:35">
      <c r="A276" s="286">
        <v>0</v>
      </c>
      <c r="B276" s="78" t="str">
        <f t="shared" si="67"/>
        <v>85-90|0</v>
      </c>
      <c r="C276" s="286">
        <v>2</v>
      </c>
      <c r="D276" s="286">
        <v>0.4</v>
      </c>
      <c r="E276" s="78" t="str">
        <f t="shared" si="59"/>
        <v>0.4th percentile</v>
      </c>
      <c r="J276" s="286">
        <v>-10</v>
      </c>
      <c r="K276" s="78" t="str">
        <f t="shared" si="72"/>
        <v>80-84|-10</v>
      </c>
      <c r="L276" s="286">
        <v>19</v>
      </c>
      <c r="M276" s="286">
        <v>99.9</v>
      </c>
      <c r="N276" s="78" t="str">
        <f t="shared" si="68"/>
        <v>99.9th percentile</v>
      </c>
      <c r="Q276" s="286">
        <v>-10</v>
      </c>
      <c r="R276" s="286" t="str">
        <f t="shared" si="73"/>
        <v>80-84|-10</v>
      </c>
      <c r="S276" s="286">
        <v>19</v>
      </c>
      <c r="T276" s="286">
        <v>99.9</v>
      </c>
      <c r="U276" s="78" t="str">
        <f t="shared" si="69"/>
        <v>99.9th percentile</v>
      </c>
      <c r="X276" s="286">
        <v>34</v>
      </c>
      <c r="Y276" s="78" t="str">
        <f t="shared" si="74"/>
        <v>25-29|34</v>
      </c>
      <c r="Z276" s="286">
        <v>7</v>
      </c>
      <c r="AA276" s="286">
        <v>16</v>
      </c>
      <c r="AB276" s="78" t="str">
        <f t="shared" si="70"/>
        <v>16th percentile</v>
      </c>
      <c r="AE276" s="286">
        <v>11</v>
      </c>
      <c r="AF276" s="78" t="str">
        <f t="shared" ref="AF276:AF299" si="75">AE$274&amp;"|"&amp;AE276</f>
        <v>85-90|11</v>
      </c>
      <c r="AG276" s="286">
        <v>19</v>
      </c>
      <c r="AH276" s="286">
        <v>99.9</v>
      </c>
      <c r="AI276" s="78" t="str">
        <f t="shared" si="71"/>
        <v>99.9th percentile</v>
      </c>
    </row>
    <row r="277" spans="1:35">
      <c r="A277" s="286"/>
      <c r="C277" s="286">
        <v>1</v>
      </c>
      <c r="D277" s="286">
        <v>0.1</v>
      </c>
      <c r="E277" s="78" t="str">
        <f t="shared" si="59"/>
        <v>0.1st percentile</v>
      </c>
      <c r="J277" s="286">
        <v>-9</v>
      </c>
      <c r="K277" s="78" t="str">
        <f t="shared" si="72"/>
        <v>80-84|-9</v>
      </c>
      <c r="L277" s="286">
        <v>19</v>
      </c>
      <c r="M277" s="286">
        <v>99.9</v>
      </c>
      <c r="N277" s="78" t="str">
        <f t="shared" si="68"/>
        <v>99.9th percentile</v>
      </c>
      <c r="Q277" s="286">
        <v>-9</v>
      </c>
      <c r="R277" s="286" t="str">
        <f t="shared" si="73"/>
        <v>80-84|-9</v>
      </c>
      <c r="S277" s="286">
        <v>19</v>
      </c>
      <c r="T277" s="286">
        <v>99.9</v>
      </c>
      <c r="U277" s="78" t="str">
        <f t="shared" si="69"/>
        <v>99.9th percentile</v>
      </c>
      <c r="X277" s="286">
        <v>33</v>
      </c>
      <c r="Y277" s="78" t="str">
        <f t="shared" si="74"/>
        <v>25-29|33</v>
      </c>
      <c r="Z277" s="286">
        <v>7</v>
      </c>
      <c r="AA277" s="286">
        <v>16</v>
      </c>
      <c r="AB277" s="78" t="str">
        <f t="shared" si="70"/>
        <v>16th percentile</v>
      </c>
      <c r="AE277" s="286">
        <v>10</v>
      </c>
      <c r="AF277" s="78" t="str">
        <f t="shared" si="75"/>
        <v>85-90|10</v>
      </c>
      <c r="AG277" s="286">
        <v>18</v>
      </c>
      <c r="AH277" s="286">
        <v>99.6</v>
      </c>
      <c r="AI277" s="78" t="str">
        <f t="shared" si="71"/>
        <v>99.6th percentile</v>
      </c>
    </row>
    <row r="278" spans="1:35">
      <c r="J278" s="286">
        <v>-8</v>
      </c>
      <c r="K278" s="78" t="str">
        <f t="shared" si="72"/>
        <v>80-84|-8</v>
      </c>
      <c r="L278" s="286">
        <v>19</v>
      </c>
      <c r="M278" s="286">
        <v>99.9</v>
      </c>
      <c r="N278" s="78" t="str">
        <f t="shared" si="68"/>
        <v>99.9th percentile</v>
      </c>
      <c r="Q278" s="286">
        <v>-8</v>
      </c>
      <c r="R278" s="286" t="str">
        <f t="shared" si="73"/>
        <v>80-84|-8</v>
      </c>
      <c r="S278" s="286">
        <v>19</v>
      </c>
      <c r="T278" s="286">
        <v>99.9</v>
      </c>
      <c r="U278" s="78" t="str">
        <f t="shared" si="69"/>
        <v>99.9th percentile</v>
      </c>
      <c r="X278" s="286">
        <v>32</v>
      </c>
      <c r="Y278" s="78" t="str">
        <f t="shared" si="74"/>
        <v>25-29|32</v>
      </c>
      <c r="Z278" s="286">
        <v>7</v>
      </c>
      <c r="AA278" s="286">
        <v>16</v>
      </c>
      <c r="AB278" s="78" t="str">
        <f t="shared" si="70"/>
        <v>16th percentile</v>
      </c>
      <c r="AE278" s="286">
        <v>9</v>
      </c>
      <c r="AF278" s="78" t="str">
        <f t="shared" si="75"/>
        <v>85-90|9</v>
      </c>
      <c r="AG278" s="286">
        <v>18</v>
      </c>
      <c r="AH278" s="286">
        <v>99.6</v>
      </c>
      <c r="AI278" s="78" t="str">
        <f t="shared" si="71"/>
        <v>99.6th percentile</v>
      </c>
    </row>
    <row r="279" spans="1:35">
      <c r="J279" s="286">
        <v>-7</v>
      </c>
      <c r="K279" s="78" t="str">
        <f t="shared" si="72"/>
        <v>80-84|-7</v>
      </c>
      <c r="L279" s="286">
        <v>17</v>
      </c>
      <c r="M279" s="286">
        <v>99</v>
      </c>
      <c r="N279" s="78" t="str">
        <f t="shared" si="68"/>
        <v>99th percentile</v>
      </c>
      <c r="Q279" s="286">
        <v>-7</v>
      </c>
      <c r="R279" s="286" t="str">
        <f t="shared" si="73"/>
        <v>80-84|-7</v>
      </c>
      <c r="S279" s="286">
        <v>19</v>
      </c>
      <c r="T279" s="286">
        <v>99.9</v>
      </c>
      <c r="U279" s="78" t="str">
        <f t="shared" si="69"/>
        <v>99.9th percentile</v>
      </c>
      <c r="X279" s="286">
        <v>31</v>
      </c>
      <c r="Y279" s="78" t="str">
        <f t="shared" si="74"/>
        <v>25-29|31</v>
      </c>
      <c r="Z279" s="286">
        <v>7</v>
      </c>
      <c r="AA279" s="286">
        <v>16</v>
      </c>
      <c r="AB279" s="78" t="str">
        <f t="shared" si="70"/>
        <v>16th percentile</v>
      </c>
      <c r="AE279" s="286">
        <v>8</v>
      </c>
      <c r="AF279" s="78" t="str">
        <f t="shared" si="75"/>
        <v>85-90|8</v>
      </c>
      <c r="AG279" s="286">
        <v>17</v>
      </c>
      <c r="AH279" s="286">
        <v>99</v>
      </c>
      <c r="AI279" s="78" t="str">
        <f t="shared" si="71"/>
        <v>99th percentile</v>
      </c>
    </row>
    <row r="280" spans="1:35">
      <c r="J280" s="286">
        <v>-6</v>
      </c>
      <c r="K280" s="78" t="str">
        <f t="shared" si="72"/>
        <v>80-84|-6</v>
      </c>
      <c r="L280" s="286">
        <v>17</v>
      </c>
      <c r="M280" s="286">
        <v>99</v>
      </c>
      <c r="N280" s="78" t="str">
        <f t="shared" si="68"/>
        <v>99th percentile</v>
      </c>
      <c r="Q280" s="286">
        <v>-6</v>
      </c>
      <c r="R280" s="286" t="str">
        <f t="shared" si="73"/>
        <v>80-84|-6</v>
      </c>
      <c r="S280" s="286">
        <v>19</v>
      </c>
      <c r="T280" s="286">
        <v>99.9</v>
      </c>
      <c r="U280" s="78" t="str">
        <f t="shared" si="69"/>
        <v>99.9th percentile</v>
      </c>
      <c r="X280" s="286">
        <v>30</v>
      </c>
      <c r="Y280" s="78" t="str">
        <f t="shared" si="74"/>
        <v>25-29|30</v>
      </c>
      <c r="Z280" s="286">
        <v>7</v>
      </c>
      <c r="AA280" s="286">
        <v>16</v>
      </c>
      <c r="AB280" s="78" t="str">
        <f t="shared" si="70"/>
        <v>16th percentile</v>
      </c>
      <c r="AE280" s="286">
        <v>7</v>
      </c>
      <c r="AF280" s="78" t="str">
        <f t="shared" si="75"/>
        <v>85-90|7</v>
      </c>
      <c r="AG280" s="286">
        <v>14</v>
      </c>
      <c r="AH280" s="286">
        <v>91</v>
      </c>
      <c r="AI280" s="78" t="str">
        <f t="shared" si="71"/>
        <v>91st percentile</v>
      </c>
    </row>
    <row r="281" spans="1:35">
      <c r="J281" s="286">
        <v>-5</v>
      </c>
      <c r="K281" s="78" t="str">
        <f t="shared" si="72"/>
        <v>80-84|-5</v>
      </c>
      <c r="L281" s="702">
        <v>16</v>
      </c>
      <c r="M281" s="286">
        <v>98</v>
      </c>
      <c r="N281" s="78" t="str">
        <f t="shared" si="68"/>
        <v>98th percentile</v>
      </c>
      <c r="Q281" s="286">
        <v>-5</v>
      </c>
      <c r="R281" s="286" t="str">
        <f t="shared" si="73"/>
        <v>80-84|-5</v>
      </c>
      <c r="S281" s="286">
        <v>19</v>
      </c>
      <c r="T281" s="286">
        <v>99.9</v>
      </c>
      <c r="U281" s="78" t="str">
        <f t="shared" si="69"/>
        <v>99.9th percentile</v>
      </c>
      <c r="X281" s="286">
        <v>29</v>
      </c>
      <c r="Y281" s="78" t="str">
        <f t="shared" si="74"/>
        <v>25-29|29</v>
      </c>
      <c r="Z281" s="286">
        <v>6</v>
      </c>
      <c r="AA281" s="286">
        <v>10</v>
      </c>
      <c r="AB281" s="78" t="str">
        <f t="shared" si="70"/>
        <v>10th percentile</v>
      </c>
      <c r="AE281" s="286">
        <v>6</v>
      </c>
      <c r="AF281" s="78" t="str">
        <f t="shared" si="75"/>
        <v>85-90|6</v>
      </c>
      <c r="AG281" s="286">
        <v>13</v>
      </c>
      <c r="AH281" s="286">
        <v>84</v>
      </c>
      <c r="AI281" s="78" t="str">
        <f t="shared" si="71"/>
        <v>84th percentile</v>
      </c>
    </row>
    <row r="282" spans="1:35">
      <c r="J282" s="286">
        <v>-4</v>
      </c>
      <c r="K282" s="78" t="str">
        <f t="shared" si="72"/>
        <v>80-84|-4</v>
      </c>
      <c r="L282" s="702">
        <v>15</v>
      </c>
      <c r="M282" s="286">
        <v>95</v>
      </c>
      <c r="N282" s="78" t="str">
        <f t="shared" si="68"/>
        <v>95th percentile</v>
      </c>
      <c r="Q282" s="286">
        <v>-4</v>
      </c>
      <c r="R282" s="286" t="str">
        <f t="shared" si="73"/>
        <v>80-84|-4</v>
      </c>
      <c r="S282" s="286">
        <v>19</v>
      </c>
      <c r="T282" s="286">
        <v>99.9</v>
      </c>
      <c r="U282" s="78" t="str">
        <f t="shared" si="69"/>
        <v>99.9th percentile</v>
      </c>
      <c r="X282" s="286">
        <v>28</v>
      </c>
      <c r="Y282" s="78" t="str">
        <f t="shared" si="74"/>
        <v>25-29|28</v>
      </c>
      <c r="Z282" s="286">
        <v>6</v>
      </c>
      <c r="AA282" s="286">
        <v>10</v>
      </c>
      <c r="AB282" s="78" t="str">
        <f t="shared" si="70"/>
        <v>10th percentile</v>
      </c>
      <c r="AE282" s="286">
        <v>5</v>
      </c>
      <c r="AF282" s="78" t="str">
        <f t="shared" si="75"/>
        <v>85-90|5</v>
      </c>
      <c r="AG282" s="286">
        <v>11</v>
      </c>
      <c r="AH282" s="286">
        <v>63</v>
      </c>
      <c r="AI282" s="78" t="str">
        <f t="shared" si="71"/>
        <v>63rd percentile</v>
      </c>
    </row>
    <row r="283" spans="1:35">
      <c r="J283" s="286">
        <v>-3</v>
      </c>
      <c r="K283" s="78" t="str">
        <f t="shared" si="72"/>
        <v>80-84|-3</v>
      </c>
      <c r="L283" s="702">
        <v>14</v>
      </c>
      <c r="M283" s="286">
        <v>91</v>
      </c>
      <c r="N283" s="78" t="str">
        <f t="shared" si="68"/>
        <v>91st percentile</v>
      </c>
      <c r="Q283" s="286">
        <v>-3</v>
      </c>
      <c r="R283" s="286" t="str">
        <f t="shared" si="73"/>
        <v>80-84|-3</v>
      </c>
      <c r="S283" s="286">
        <v>18</v>
      </c>
      <c r="T283" s="286">
        <v>99.6</v>
      </c>
      <c r="U283" s="78" t="str">
        <f t="shared" si="69"/>
        <v>99.6th percentile</v>
      </c>
      <c r="X283" s="286">
        <v>27</v>
      </c>
      <c r="Y283" s="78" t="str">
        <f t="shared" si="74"/>
        <v>25-29|27</v>
      </c>
      <c r="Z283" s="286">
        <v>6</v>
      </c>
      <c r="AA283" s="286">
        <v>10</v>
      </c>
      <c r="AB283" s="78" t="str">
        <f t="shared" si="70"/>
        <v>10th percentile</v>
      </c>
      <c r="AE283" s="286">
        <v>4</v>
      </c>
      <c r="AF283" s="78" t="str">
        <f t="shared" si="75"/>
        <v>85-90|4</v>
      </c>
      <c r="AG283" s="286">
        <v>10</v>
      </c>
      <c r="AH283" s="286">
        <v>50</v>
      </c>
      <c r="AI283" s="78" t="str">
        <f t="shared" si="71"/>
        <v>50th percentile</v>
      </c>
    </row>
    <row r="284" spans="1:35">
      <c r="J284" s="286">
        <v>-2</v>
      </c>
      <c r="K284" s="78" t="str">
        <f t="shared" si="72"/>
        <v>80-84|-2</v>
      </c>
      <c r="L284" s="702">
        <v>13</v>
      </c>
      <c r="M284" s="286">
        <v>84</v>
      </c>
      <c r="N284" s="78" t="str">
        <f t="shared" si="68"/>
        <v>84th percentile</v>
      </c>
      <c r="Q284" s="286">
        <v>-2</v>
      </c>
      <c r="R284" s="286" t="str">
        <f t="shared" si="73"/>
        <v>80-84|-2</v>
      </c>
      <c r="S284" s="286">
        <v>17</v>
      </c>
      <c r="T284" s="286">
        <v>99</v>
      </c>
      <c r="U284" s="78" t="str">
        <f t="shared" si="69"/>
        <v>99th percentile</v>
      </c>
      <c r="X284" s="286">
        <v>26</v>
      </c>
      <c r="Y284" s="78" t="str">
        <f t="shared" si="74"/>
        <v>25-29|26</v>
      </c>
      <c r="Z284" s="286">
        <v>6</v>
      </c>
      <c r="AA284" s="286">
        <v>10</v>
      </c>
      <c r="AB284" s="78" t="str">
        <f t="shared" si="70"/>
        <v>10th percentile</v>
      </c>
      <c r="AE284" s="286">
        <v>3</v>
      </c>
      <c r="AF284" s="78" t="str">
        <f t="shared" si="75"/>
        <v>85-90|3</v>
      </c>
      <c r="AG284" s="286">
        <v>8</v>
      </c>
      <c r="AH284" s="286">
        <v>25</v>
      </c>
      <c r="AI284" s="78" t="str">
        <f t="shared" si="71"/>
        <v>25th percentile</v>
      </c>
    </row>
    <row r="285" spans="1:35">
      <c r="J285" s="286">
        <v>-1</v>
      </c>
      <c r="K285" s="78" t="str">
        <f t="shared" si="72"/>
        <v>80-84|-1</v>
      </c>
      <c r="L285" s="702">
        <v>12</v>
      </c>
      <c r="M285" s="286">
        <v>75</v>
      </c>
      <c r="N285" s="78" t="str">
        <f t="shared" si="68"/>
        <v>75th percentile</v>
      </c>
      <c r="Q285" s="286">
        <v>-1</v>
      </c>
      <c r="R285" s="286" t="str">
        <f t="shared" si="73"/>
        <v>80-84|-1</v>
      </c>
      <c r="S285" s="286">
        <v>16</v>
      </c>
      <c r="T285" s="286">
        <v>98</v>
      </c>
      <c r="U285" s="78" t="str">
        <f t="shared" si="69"/>
        <v>98th percentile</v>
      </c>
      <c r="X285" s="286">
        <v>25</v>
      </c>
      <c r="Y285" s="78" t="str">
        <f t="shared" si="74"/>
        <v>25-29|25</v>
      </c>
      <c r="Z285" s="286">
        <v>6</v>
      </c>
      <c r="AA285" s="286">
        <v>10</v>
      </c>
      <c r="AB285" s="78" t="str">
        <f t="shared" si="70"/>
        <v>10th percentile</v>
      </c>
      <c r="AE285" s="286">
        <v>2</v>
      </c>
      <c r="AF285" s="78" t="str">
        <f t="shared" si="75"/>
        <v>85-90|2</v>
      </c>
      <c r="AG285" s="286">
        <v>7</v>
      </c>
      <c r="AH285" s="286">
        <v>16</v>
      </c>
      <c r="AI285" s="78" t="str">
        <f t="shared" si="71"/>
        <v>16th percentile</v>
      </c>
    </row>
    <row r="286" spans="1:35">
      <c r="J286" s="286">
        <v>0</v>
      </c>
      <c r="K286" s="78" t="str">
        <f t="shared" si="72"/>
        <v>80-84|0</v>
      </c>
      <c r="L286" s="702">
        <v>10</v>
      </c>
      <c r="M286" s="286">
        <v>50</v>
      </c>
      <c r="N286" s="78" t="str">
        <f t="shared" si="68"/>
        <v>50th percentile</v>
      </c>
      <c r="Q286" s="286">
        <v>0</v>
      </c>
      <c r="R286" s="286" t="str">
        <f t="shared" si="73"/>
        <v>80-84|0</v>
      </c>
      <c r="S286" s="286">
        <v>15</v>
      </c>
      <c r="T286" s="286">
        <v>95</v>
      </c>
      <c r="U286" s="78" t="str">
        <f t="shared" si="69"/>
        <v>95th percentile</v>
      </c>
      <c r="X286" s="286">
        <v>24</v>
      </c>
      <c r="Y286" s="78" t="str">
        <f t="shared" si="74"/>
        <v>25-29|24</v>
      </c>
      <c r="Z286" s="286">
        <v>6</v>
      </c>
      <c r="AA286" s="286">
        <v>10</v>
      </c>
      <c r="AB286" s="78" t="str">
        <f t="shared" si="70"/>
        <v>10th percentile</v>
      </c>
      <c r="AE286" s="286">
        <v>1</v>
      </c>
      <c r="AF286" s="78" t="str">
        <f t="shared" si="75"/>
        <v>85-90|1</v>
      </c>
      <c r="AG286" s="286">
        <v>6</v>
      </c>
      <c r="AH286" s="286">
        <v>10</v>
      </c>
      <c r="AI286" s="78" t="str">
        <f t="shared" si="71"/>
        <v>10th percentile</v>
      </c>
    </row>
    <row r="287" spans="1:35">
      <c r="J287" s="286">
        <v>1</v>
      </c>
      <c r="K287" s="78" t="str">
        <f t="shared" si="72"/>
        <v>80-84|1</v>
      </c>
      <c r="L287" s="286">
        <v>9</v>
      </c>
      <c r="M287" s="286">
        <v>37</v>
      </c>
      <c r="N287" s="78" t="str">
        <f t="shared" si="68"/>
        <v>37th percentile</v>
      </c>
      <c r="Q287" s="286">
        <v>1</v>
      </c>
      <c r="R287" s="286" t="str">
        <f t="shared" si="73"/>
        <v>80-84|1</v>
      </c>
      <c r="S287" s="286">
        <v>13</v>
      </c>
      <c r="T287" s="286">
        <v>84</v>
      </c>
      <c r="U287" s="78" t="str">
        <f t="shared" si="69"/>
        <v>84th percentile</v>
      </c>
      <c r="X287" s="286">
        <v>23</v>
      </c>
      <c r="Y287" s="78" t="str">
        <f t="shared" si="74"/>
        <v>25-29|23</v>
      </c>
      <c r="Z287" s="286">
        <v>6</v>
      </c>
      <c r="AA287" s="286">
        <v>10</v>
      </c>
      <c r="AB287" s="78" t="str">
        <f t="shared" si="70"/>
        <v>10th percentile</v>
      </c>
      <c r="AE287" s="286">
        <v>0</v>
      </c>
      <c r="AF287" s="78" t="str">
        <f t="shared" si="75"/>
        <v>85-90|0</v>
      </c>
      <c r="AG287" s="286">
        <v>6</v>
      </c>
      <c r="AH287" s="286">
        <v>10</v>
      </c>
      <c r="AI287" s="78" t="str">
        <f t="shared" si="71"/>
        <v>10th percentile</v>
      </c>
    </row>
    <row r="288" spans="1:35">
      <c r="J288" s="286">
        <v>2</v>
      </c>
      <c r="K288" s="78" t="str">
        <f t="shared" si="72"/>
        <v>80-84|2</v>
      </c>
      <c r="L288" s="286">
        <v>5</v>
      </c>
      <c r="M288" s="286">
        <v>5</v>
      </c>
      <c r="N288" s="78" t="str">
        <f t="shared" si="68"/>
        <v>5th percentile</v>
      </c>
      <c r="Q288" s="286">
        <v>2</v>
      </c>
      <c r="R288" s="286" t="str">
        <f t="shared" si="73"/>
        <v>80-84|2</v>
      </c>
      <c r="S288" s="286">
        <v>12</v>
      </c>
      <c r="T288" s="286">
        <v>75</v>
      </c>
      <c r="U288" s="78" t="str">
        <f t="shared" si="69"/>
        <v>75th percentile</v>
      </c>
      <c r="X288" s="286">
        <v>22</v>
      </c>
      <c r="Y288" s="78" t="str">
        <f t="shared" si="74"/>
        <v>25-29|22</v>
      </c>
      <c r="Z288" s="286">
        <v>6</v>
      </c>
      <c r="AA288" s="286">
        <v>10</v>
      </c>
      <c r="AB288" s="78" t="str">
        <f t="shared" si="70"/>
        <v>10th percentile</v>
      </c>
      <c r="AE288" s="286">
        <v>-1</v>
      </c>
      <c r="AF288" s="78" t="str">
        <f t="shared" si="75"/>
        <v>85-90|-1</v>
      </c>
      <c r="AG288" s="286">
        <v>5</v>
      </c>
      <c r="AH288" s="286">
        <v>5</v>
      </c>
      <c r="AI288" s="78" t="str">
        <f t="shared" si="71"/>
        <v>5th percentile</v>
      </c>
    </row>
    <row r="289" spans="10:35">
      <c r="J289" s="286">
        <v>3</v>
      </c>
      <c r="K289" s="78" t="str">
        <f t="shared" si="72"/>
        <v>80-84|3</v>
      </c>
      <c r="L289" s="286">
        <v>4</v>
      </c>
      <c r="M289" s="286">
        <v>2</v>
      </c>
      <c r="N289" s="78" t="str">
        <f t="shared" si="68"/>
        <v>2nd percentile</v>
      </c>
      <c r="Q289" s="286">
        <v>3</v>
      </c>
      <c r="R289" s="286" t="str">
        <f t="shared" si="73"/>
        <v>80-84|3</v>
      </c>
      <c r="S289" s="286">
        <v>10</v>
      </c>
      <c r="T289" s="286">
        <v>50</v>
      </c>
      <c r="U289" s="78" t="str">
        <f t="shared" si="69"/>
        <v>50th percentile</v>
      </c>
      <c r="X289" s="286">
        <v>21</v>
      </c>
      <c r="Y289" s="78" t="str">
        <f t="shared" si="74"/>
        <v>25-29|21</v>
      </c>
      <c r="Z289" s="286">
        <v>6</v>
      </c>
      <c r="AA289" s="286">
        <v>10</v>
      </c>
      <c r="AB289" s="78" t="str">
        <f t="shared" si="70"/>
        <v>10th percentile</v>
      </c>
      <c r="AE289" s="286">
        <v>-2</v>
      </c>
      <c r="AF289" s="78" t="str">
        <f t="shared" si="75"/>
        <v>85-90|-2</v>
      </c>
      <c r="AG289" s="286">
        <v>4</v>
      </c>
      <c r="AH289" s="286">
        <v>2</v>
      </c>
      <c r="AI289" s="78" t="str">
        <f t="shared" si="71"/>
        <v>2nd percentile</v>
      </c>
    </row>
    <row r="290" spans="10:35">
      <c r="J290" s="286">
        <v>4</v>
      </c>
      <c r="K290" s="78" t="str">
        <f t="shared" si="72"/>
        <v>80-84|4</v>
      </c>
      <c r="L290" s="286">
        <v>3</v>
      </c>
      <c r="M290" s="286">
        <v>1</v>
      </c>
      <c r="N290" s="78" t="str">
        <f t="shared" si="68"/>
        <v>1st percentile</v>
      </c>
      <c r="Q290" s="286">
        <v>4</v>
      </c>
      <c r="R290" s="286" t="str">
        <f t="shared" si="73"/>
        <v>80-84|4</v>
      </c>
      <c r="S290" s="286">
        <v>9</v>
      </c>
      <c r="T290" s="286">
        <v>37</v>
      </c>
      <c r="U290" s="78" t="str">
        <f t="shared" si="69"/>
        <v>37th percentile</v>
      </c>
      <c r="X290" s="286">
        <v>20</v>
      </c>
      <c r="Y290" s="78" t="str">
        <f t="shared" si="74"/>
        <v>25-29|20</v>
      </c>
      <c r="Z290" s="286">
        <v>6</v>
      </c>
      <c r="AA290" s="286">
        <v>10</v>
      </c>
      <c r="AB290" s="78" t="str">
        <f t="shared" si="70"/>
        <v>10th percentile</v>
      </c>
      <c r="AE290" s="286">
        <v>-3</v>
      </c>
      <c r="AF290" s="78" t="str">
        <f t="shared" si="75"/>
        <v>85-90|-3</v>
      </c>
      <c r="AG290" s="286">
        <v>4</v>
      </c>
      <c r="AH290" s="286">
        <v>2</v>
      </c>
      <c r="AI290" s="78" t="str">
        <f t="shared" si="71"/>
        <v>2nd percentile</v>
      </c>
    </row>
    <row r="291" spans="10:35">
      <c r="J291" s="286">
        <v>5</v>
      </c>
      <c r="K291" s="78" t="str">
        <f t="shared" si="72"/>
        <v>80-84|5</v>
      </c>
      <c r="L291" s="286">
        <v>2</v>
      </c>
      <c r="M291" s="286">
        <v>0.4</v>
      </c>
      <c r="N291" s="78" t="str">
        <f t="shared" si="68"/>
        <v>0.4th percentile</v>
      </c>
      <c r="Q291" s="286">
        <v>5</v>
      </c>
      <c r="R291" s="286" t="str">
        <f t="shared" si="73"/>
        <v>80-84|5</v>
      </c>
      <c r="S291" s="286">
        <v>8</v>
      </c>
      <c r="T291" s="286">
        <v>25</v>
      </c>
      <c r="U291" s="78" t="str">
        <f t="shared" si="69"/>
        <v>25th percentile</v>
      </c>
      <c r="X291" s="286">
        <v>19</v>
      </c>
      <c r="Y291" s="78" t="str">
        <f t="shared" si="74"/>
        <v>25-29|19</v>
      </c>
      <c r="Z291" s="286">
        <v>6</v>
      </c>
      <c r="AA291" s="286">
        <v>10</v>
      </c>
      <c r="AB291" s="78" t="str">
        <f t="shared" si="70"/>
        <v>10th percentile</v>
      </c>
      <c r="AE291" s="286">
        <v>-4</v>
      </c>
      <c r="AF291" s="78" t="str">
        <f t="shared" si="75"/>
        <v>85-90|-4</v>
      </c>
      <c r="AG291" s="286">
        <v>3</v>
      </c>
      <c r="AH291" s="286">
        <v>1</v>
      </c>
      <c r="AI291" s="78" t="str">
        <f t="shared" si="71"/>
        <v>1st percentile</v>
      </c>
    </row>
    <row r="292" spans="10:35">
      <c r="J292" s="286">
        <v>6</v>
      </c>
      <c r="K292" s="78" t="str">
        <f t="shared" si="72"/>
        <v>80-84|6</v>
      </c>
      <c r="L292" s="286">
        <v>2</v>
      </c>
      <c r="M292" s="286">
        <v>0.4</v>
      </c>
      <c r="N292" s="78" t="str">
        <f t="shared" si="68"/>
        <v>0.4th percentile</v>
      </c>
      <c r="Q292" s="286">
        <v>6</v>
      </c>
      <c r="R292" s="286" t="str">
        <f t="shared" si="73"/>
        <v>80-84|6</v>
      </c>
      <c r="S292" s="286">
        <v>6</v>
      </c>
      <c r="T292" s="286">
        <v>10</v>
      </c>
      <c r="U292" s="78" t="str">
        <f t="shared" si="69"/>
        <v>10th percentile</v>
      </c>
      <c r="X292" s="286">
        <v>18</v>
      </c>
      <c r="Y292" s="78" t="str">
        <f t="shared" si="74"/>
        <v>25-29|18</v>
      </c>
      <c r="Z292" s="286">
        <v>5</v>
      </c>
      <c r="AA292" s="286">
        <v>5</v>
      </c>
      <c r="AB292" s="78" t="str">
        <f t="shared" si="70"/>
        <v>5th percentile</v>
      </c>
      <c r="AE292" s="286">
        <v>-5</v>
      </c>
      <c r="AF292" s="78" t="str">
        <f t="shared" si="75"/>
        <v>85-90|-5</v>
      </c>
      <c r="AG292" s="286">
        <v>3</v>
      </c>
      <c r="AH292" s="286">
        <v>1</v>
      </c>
      <c r="AI292" s="78" t="str">
        <f t="shared" si="71"/>
        <v>1st percentile</v>
      </c>
    </row>
    <row r="293" spans="10:35">
      <c r="J293" s="286">
        <v>7</v>
      </c>
      <c r="K293" s="78" t="str">
        <f t="shared" si="72"/>
        <v>80-84|7</v>
      </c>
      <c r="L293" s="286">
        <v>1</v>
      </c>
      <c r="M293" s="286">
        <v>0.1</v>
      </c>
      <c r="N293" s="78" t="str">
        <f t="shared" si="68"/>
        <v>0.1st percentile</v>
      </c>
      <c r="Q293" s="286">
        <v>7</v>
      </c>
      <c r="R293" s="286" t="str">
        <f t="shared" si="73"/>
        <v>80-84|7</v>
      </c>
      <c r="S293" s="286">
        <v>5</v>
      </c>
      <c r="T293" s="286">
        <v>5</v>
      </c>
      <c r="U293" s="78" t="str">
        <f t="shared" si="69"/>
        <v>5th percentile</v>
      </c>
      <c r="X293" s="286">
        <v>17</v>
      </c>
      <c r="Y293" s="78" t="str">
        <f t="shared" si="74"/>
        <v>25-29|17</v>
      </c>
      <c r="Z293" s="286">
        <v>5</v>
      </c>
      <c r="AA293" s="286">
        <v>5</v>
      </c>
      <c r="AB293" s="78" t="str">
        <f t="shared" si="70"/>
        <v>5th percentile</v>
      </c>
      <c r="AE293" s="286">
        <v>-6</v>
      </c>
      <c r="AF293" s="78" t="str">
        <f t="shared" si="75"/>
        <v>85-90|-6</v>
      </c>
      <c r="AG293" s="286">
        <v>2</v>
      </c>
      <c r="AH293" s="286">
        <v>0.4</v>
      </c>
      <c r="AI293" s="78" t="str">
        <f t="shared" si="71"/>
        <v>0.4th percentile</v>
      </c>
    </row>
    <row r="294" spans="10:35">
      <c r="J294" s="286">
        <v>8</v>
      </c>
      <c r="K294" s="78" t="str">
        <f t="shared" si="72"/>
        <v>80-84|8</v>
      </c>
      <c r="L294" s="286">
        <v>1</v>
      </c>
      <c r="M294" s="286">
        <v>0.1</v>
      </c>
      <c r="N294" s="78" t="str">
        <f t="shared" si="68"/>
        <v>0.1st percentile</v>
      </c>
      <c r="Q294" s="286">
        <v>8</v>
      </c>
      <c r="R294" s="286" t="str">
        <f t="shared" si="73"/>
        <v>80-84|8</v>
      </c>
      <c r="S294" s="286">
        <v>2</v>
      </c>
      <c r="T294" s="286">
        <v>4</v>
      </c>
      <c r="U294" s="78" t="str">
        <f t="shared" si="69"/>
        <v>4th percentile</v>
      </c>
      <c r="X294" s="286">
        <v>16</v>
      </c>
      <c r="Y294" s="78" t="str">
        <f t="shared" si="74"/>
        <v>25-29|16</v>
      </c>
      <c r="Z294" s="286">
        <v>5</v>
      </c>
      <c r="AA294" s="286">
        <v>5</v>
      </c>
      <c r="AB294" s="78" t="str">
        <f t="shared" si="70"/>
        <v>5th percentile</v>
      </c>
      <c r="AE294" s="286">
        <v>-7</v>
      </c>
      <c r="AF294" s="78" t="str">
        <f t="shared" si="75"/>
        <v>85-90|-7</v>
      </c>
      <c r="AG294" s="286">
        <v>2</v>
      </c>
      <c r="AH294" s="286">
        <v>0.4</v>
      </c>
      <c r="AI294" s="78" t="str">
        <f t="shared" si="71"/>
        <v>0.4th percentile</v>
      </c>
    </row>
    <row r="295" spans="10:35">
      <c r="J295" s="286">
        <v>9</v>
      </c>
      <c r="K295" s="78" t="str">
        <f t="shared" si="72"/>
        <v>80-84|9</v>
      </c>
      <c r="L295" s="286">
        <v>1</v>
      </c>
      <c r="M295" s="286">
        <v>0.1</v>
      </c>
      <c r="N295" s="78" t="str">
        <f t="shared" si="68"/>
        <v>0.1st percentile</v>
      </c>
      <c r="Q295" s="286">
        <v>9</v>
      </c>
      <c r="R295" s="286" t="str">
        <f t="shared" si="73"/>
        <v>80-84|9</v>
      </c>
      <c r="S295" s="286">
        <v>1</v>
      </c>
      <c r="T295" s="286">
        <v>3</v>
      </c>
      <c r="U295" s="78" t="str">
        <f t="shared" si="69"/>
        <v>3rd percentile</v>
      </c>
      <c r="X295" s="286">
        <v>15</v>
      </c>
      <c r="Y295" s="78" t="str">
        <f t="shared" si="74"/>
        <v>25-29|15</v>
      </c>
      <c r="Z295" s="286">
        <v>5</v>
      </c>
      <c r="AA295" s="286">
        <v>5</v>
      </c>
      <c r="AB295" s="78" t="str">
        <f t="shared" si="70"/>
        <v>5th percentile</v>
      </c>
      <c r="AE295" s="286">
        <v>-8</v>
      </c>
      <c r="AF295" s="78" t="str">
        <f t="shared" si="75"/>
        <v>85-90|-8</v>
      </c>
      <c r="AG295" s="286">
        <v>2</v>
      </c>
      <c r="AH295" s="286">
        <v>0.4</v>
      </c>
      <c r="AI295" s="78" t="str">
        <f t="shared" si="71"/>
        <v>0.4th percentile</v>
      </c>
    </row>
    <row r="296" spans="10:35">
      <c r="J296" s="286">
        <v>10</v>
      </c>
      <c r="K296" s="78" t="str">
        <f t="shared" si="72"/>
        <v>80-84|10</v>
      </c>
      <c r="L296" s="286">
        <v>1</v>
      </c>
      <c r="M296" s="286">
        <v>0.1</v>
      </c>
      <c r="N296" s="78" t="str">
        <f t="shared" si="68"/>
        <v>0.1st percentile</v>
      </c>
      <c r="Q296" s="286">
        <v>10</v>
      </c>
      <c r="R296" s="286" t="str">
        <f t="shared" si="73"/>
        <v>80-84|10</v>
      </c>
      <c r="S296" s="286">
        <v>0.4</v>
      </c>
      <c r="T296" s="286">
        <v>2</v>
      </c>
      <c r="U296" s="78" t="str">
        <f t="shared" si="69"/>
        <v>2nd percentile</v>
      </c>
      <c r="X296" s="286">
        <v>14</v>
      </c>
      <c r="Y296" s="78" t="str">
        <f t="shared" si="74"/>
        <v>25-29|14</v>
      </c>
      <c r="Z296" s="286">
        <v>5</v>
      </c>
      <c r="AA296" s="286">
        <v>5</v>
      </c>
      <c r="AB296" s="78" t="str">
        <f t="shared" si="70"/>
        <v>5th percentile</v>
      </c>
      <c r="AE296" s="286">
        <v>-9</v>
      </c>
      <c r="AF296" s="78" t="str">
        <f t="shared" si="75"/>
        <v>85-90|-9</v>
      </c>
      <c r="AG296" s="286">
        <v>2</v>
      </c>
      <c r="AH296" s="286">
        <v>0.4</v>
      </c>
      <c r="AI296" s="78" t="str">
        <f t="shared" si="71"/>
        <v>0.4th percentile</v>
      </c>
    </row>
    <row r="297" spans="10:35">
      <c r="J297" s="286">
        <v>11</v>
      </c>
      <c r="K297" s="78" t="str">
        <f t="shared" si="72"/>
        <v>80-84|11</v>
      </c>
      <c r="L297" s="286">
        <v>1</v>
      </c>
      <c r="M297" s="286">
        <v>0.1</v>
      </c>
      <c r="N297" s="78" t="str">
        <f t="shared" si="68"/>
        <v>0.1st percentile</v>
      </c>
      <c r="Q297" s="286">
        <v>11</v>
      </c>
      <c r="R297" s="286" t="str">
        <f t="shared" si="73"/>
        <v>80-84|11</v>
      </c>
      <c r="S297" s="286">
        <v>0.1</v>
      </c>
      <c r="T297" s="286">
        <v>1</v>
      </c>
      <c r="U297" s="78" t="str">
        <f t="shared" si="69"/>
        <v>1st percentile</v>
      </c>
      <c r="X297" s="286">
        <v>13</v>
      </c>
      <c r="Y297" s="78" t="str">
        <f t="shared" si="74"/>
        <v>25-29|13</v>
      </c>
      <c r="Z297" s="286">
        <v>5</v>
      </c>
      <c r="AA297" s="286">
        <v>5</v>
      </c>
      <c r="AB297" s="78" t="str">
        <f t="shared" si="70"/>
        <v>5th percentile</v>
      </c>
      <c r="AE297" s="286">
        <v>-10</v>
      </c>
      <c r="AF297" s="78" t="str">
        <f t="shared" si="75"/>
        <v>85-90|-10</v>
      </c>
      <c r="AG297" s="286">
        <v>2</v>
      </c>
      <c r="AH297" s="286">
        <v>0.4</v>
      </c>
      <c r="AI297" s="78" t="str">
        <f t="shared" si="71"/>
        <v>0.4th percentile</v>
      </c>
    </row>
    <row r="298" spans="10:35">
      <c r="J298" s="286">
        <v>12</v>
      </c>
      <c r="K298" s="78" t="str">
        <f t="shared" si="72"/>
        <v>80-84|12</v>
      </c>
      <c r="L298" s="286">
        <v>1</v>
      </c>
      <c r="M298" s="286">
        <v>0.1</v>
      </c>
      <c r="N298" s="78" t="str">
        <f t="shared" si="68"/>
        <v>0.1st percentile</v>
      </c>
      <c r="Q298" s="286">
        <v>12</v>
      </c>
      <c r="R298" s="286" t="str">
        <f t="shared" si="73"/>
        <v>80-84|12</v>
      </c>
      <c r="S298" s="286">
        <v>0.1</v>
      </c>
      <c r="T298" s="286">
        <v>1</v>
      </c>
      <c r="U298" s="78" t="str">
        <f t="shared" si="69"/>
        <v>1st percentile</v>
      </c>
      <c r="X298" s="286">
        <v>12</v>
      </c>
      <c r="Y298" s="78" t="str">
        <f t="shared" si="74"/>
        <v>25-29|12</v>
      </c>
      <c r="Z298" s="286">
        <v>5</v>
      </c>
      <c r="AA298" s="286">
        <v>5</v>
      </c>
      <c r="AB298" s="78" t="str">
        <f t="shared" si="70"/>
        <v>5th percentile</v>
      </c>
      <c r="AE298" s="286">
        <v>-11</v>
      </c>
      <c r="AF298" s="78" t="str">
        <f t="shared" si="75"/>
        <v>85-90|-11</v>
      </c>
      <c r="AG298" s="286">
        <v>1</v>
      </c>
      <c r="AH298" s="286">
        <v>0.1</v>
      </c>
      <c r="AI298" s="78" t="str">
        <f t="shared" si="71"/>
        <v>0.1st percentile</v>
      </c>
    </row>
    <row r="299" spans="10:35">
      <c r="N299" s="78" t="str">
        <f t="shared" si="68"/>
        <v/>
      </c>
      <c r="U299" s="78" t="str">
        <f t="shared" si="69"/>
        <v/>
      </c>
      <c r="X299" s="286">
        <v>11</v>
      </c>
      <c r="Y299" s="78" t="str">
        <f t="shared" si="74"/>
        <v>25-29|11</v>
      </c>
      <c r="Z299" s="286">
        <v>5</v>
      </c>
      <c r="AA299" s="286">
        <v>5</v>
      </c>
      <c r="AB299" s="78" t="str">
        <f t="shared" si="70"/>
        <v>5th percentile</v>
      </c>
      <c r="AE299" s="286">
        <v>-12</v>
      </c>
      <c r="AF299" s="78" t="str">
        <f t="shared" si="75"/>
        <v>85-90|-12</v>
      </c>
      <c r="AG299" s="286">
        <v>1</v>
      </c>
      <c r="AH299" s="286">
        <v>0.1</v>
      </c>
      <c r="AI299" s="78" t="str">
        <f t="shared" si="71"/>
        <v>0.1st percentile</v>
      </c>
    </row>
    <row r="300" spans="10:35">
      <c r="J300" s="286" t="s">
        <v>73</v>
      </c>
      <c r="N300" s="78" t="str">
        <f t="shared" si="68"/>
        <v/>
      </c>
      <c r="Q300" s="78" t="s">
        <v>73</v>
      </c>
      <c r="U300" s="78" t="str">
        <f t="shared" si="69"/>
        <v/>
      </c>
      <c r="X300" s="286">
        <v>10</v>
      </c>
      <c r="Y300" s="78" t="str">
        <f t="shared" si="74"/>
        <v>25-29|10</v>
      </c>
      <c r="Z300" s="286">
        <v>5</v>
      </c>
      <c r="AA300" s="286">
        <v>5</v>
      </c>
      <c r="AB300" s="78" t="str">
        <f t="shared" si="70"/>
        <v>5th percentile</v>
      </c>
      <c r="AI300" s="78" t="str">
        <f t="shared" si="71"/>
        <v/>
      </c>
    </row>
    <row r="301" spans="10:35">
      <c r="J301" s="286">
        <v>-12</v>
      </c>
      <c r="K301" t="str">
        <f>J$300&amp;"|"&amp;J301</f>
        <v>85-90|-12</v>
      </c>
      <c r="L301" s="286">
        <v>19</v>
      </c>
      <c r="M301" s="286">
        <v>99.9</v>
      </c>
      <c r="N301" s="78" t="str">
        <f t="shared" si="68"/>
        <v>99.9th percentile</v>
      </c>
      <c r="Q301" s="286">
        <v>-12</v>
      </c>
      <c r="R301" s="286" t="str">
        <f>Q$300&amp;"|"&amp;Q301</f>
        <v>85-90|-12</v>
      </c>
      <c r="S301" s="286">
        <v>19</v>
      </c>
      <c r="T301" s="286">
        <v>99.9</v>
      </c>
      <c r="U301" s="78" t="str">
        <f t="shared" si="69"/>
        <v>99.9th percentile</v>
      </c>
      <c r="X301" s="286">
        <v>9</v>
      </c>
      <c r="Y301" s="78" t="str">
        <f t="shared" si="74"/>
        <v>25-29|9</v>
      </c>
      <c r="Z301" s="286">
        <v>5</v>
      </c>
      <c r="AA301" s="286">
        <v>5</v>
      </c>
      <c r="AB301" s="78" t="str">
        <f t="shared" si="70"/>
        <v>5th percentile</v>
      </c>
      <c r="AI301" s="78" t="str">
        <f t="shared" si="71"/>
        <v/>
      </c>
    </row>
    <row r="302" spans="10:35">
      <c r="J302" s="286">
        <v>-11</v>
      </c>
      <c r="K302" s="78" t="str">
        <f t="shared" ref="K302:K325" si="76">J$300&amp;"|"&amp;J302</f>
        <v>85-90|-11</v>
      </c>
      <c r="L302" s="286">
        <v>19</v>
      </c>
      <c r="M302" s="286">
        <v>99.9</v>
      </c>
      <c r="N302" s="78" t="str">
        <f t="shared" si="68"/>
        <v>99.9th percentile</v>
      </c>
      <c r="Q302" s="286">
        <v>-11</v>
      </c>
      <c r="R302" s="286" t="str">
        <f t="shared" ref="R302:R325" si="77">Q$300&amp;"|"&amp;Q302</f>
        <v>85-90|-11</v>
      </c>
      <c r="S302" s="286">
        <v>19</v>
      </c>
      <c r="T302" s="286">
        <v>99.9</v>
      </c>
      <c r="U302" s="78" t="str">
        <f t="shared" si="69"/>
        <v>99.9th percentile</v>
      </c>
      <c r="X302" s="286">
        <v>8</v>
      </c>
      <c r="Y302" s="78" t="str">
        <f t="shared" si="74"/>
        <v>25-29|8</v>
      </c>
      <c r="Z302" s="286">
        <v>5</v>
      </c>
      <c r="AA302" s="286">
        <v>5</v>
      </c>
      <c r="AB302" s="78" t="str">
        <f t="shared" si="70"/>
        <v>5th percentile</v>
      </c>
      <c r="AI302" s="78" t="str">
        <f t="shared" si="71"/>
        <v/>
      </c>
    </row>
    <row r="303" spans="10:35">
      <c r="J303" s="286">
        <v>-10</v>
      </c>
      <c r="K303" s="78" t="str">
        <f t="shared" si="76"/>
        <v>85-90|-10</v>
      </c>
      <c r="L303" s="286">
        <v>19</v>
      </c>
      <c r="M303" s="286">
        <v>99.9</v>
      </c>
      <c r="N303" s="78" t="str">
        <f t="shared" si="68"/>
        <v>99.9th percentile</v>
      </c>
      <c r="Q303" s="286">
        <v>-10</v>
      </c>
      <c r="R303" s="286" t="str">
        <f t="shared" si="77"/>
        <v>85-90|-10</v>
      </c>
      <c r="S303" s="286">
        <v>19</v>
      </c>
      <c r="T303" s="286">
        <v>99.9</v>
      </c>
      <c r="U303" s="78" t="str">
        <f t="shared" si="69"/>
        <v>99.9th percentile</v>
      </c>
      <c r="X303" s="286">
        <v>7</v>
      </c>
      <c r="Y303" s="78" t="str">
        <f t="shared" si="74"/>
        <v>25-29|7</v>
      </c>
      <c r="Z303" s="286">
        <v>4</v>
      </c>
      <c r="AA303" s="286">
        <v>2</v>
      </c>
      <c r="AB303" s="78" t="str">
        <f t="shared" si="70"/>
        <v>2nd percentile</v>
      </c>
      <c r="AI303" s="78" t="str">
        <f t="shared" si="71"/>
        <v/>
      </c>
    </row>
    <row r="304" spans="10:35">
      <c r="J304" s="286">
        <v>-9</v>
      </c>
      <c r="K304" s="78" t="str">
        <f t="shared" si="76"/>
        <v>85-90|-9</v>
      </c>
      <c r="L304" s="286">
        <v>19</v>
      </c>
      <c r="M304" s="286">
        <v>99.9</v>
      </c>
      <c r="N304" s="78" t="str">
        <f t="shared" si="68"/>
        <v>99.9th percentile</v>
      </c>
      <c r="Q304" s="286">
        <v>-9</v>
      </c>
      <c r="R304" s="286" t="str">
        <f t="shared" si="77"/>
        <v>85-90|-9</v>
      </c>
      <c r="S304" s="286">
        <v>19</v>
      </c>
      <c r="T304" s="286">
        <v>99.9</v>
      </c>
      <c r="U304" s="78" t="str">
        <f t="shared" si="69"/>
        <v>99.9th percentile</v>
      </c>
      <c r="X304" s="286">
        <v>6</v>
      </c>
      <c r="Y304" s="78" t="str">
        <f t="shared" si="74"/>
        <v>25-29|6</v>
      </c>
      <c r="Z304" s="286">
        <v>4</v>
      </c>
      <c r="AA304" s="286">
        <v>2</v>
      </c>
      <c r="AB304" s="78" t="str">
        <f t="shared" si="70"/>
        <v>2nd percentile</v>
      </c>
      <c r="AI304" s="78" t="str">
        <f t="shared" si="71"/>
        <v/>
      </c>
    </row>
    <row r="305" spans="10:35">
      <c r="J305" s="286">
        <v>-8</v>
      </c>
      <c r="K305" s="78" t="str">
        <f t="shared" si="76"/>
        <v>85-90|-8</v>
      </c>
      <c r="L305" s="286">
        <v>19</v>
      </c>
      <c r="M305" s="286">
        <v>99.9</v>
      </c>
      <c r="N305" s="78" t="str">
        <f t="shared" si="68"/>
        <v>99.9th percentile</v>
      </c>
      <c r="Q305" s="286">
        <v>-8</v>
      </c>
      <c r="R305" s="286" t="str">
        <f t="shared" si="77"/>
        <v>85-90|-8</v>
      </c>
      <c r="S305" s="286">
        <v>19</v>
      </c>
      <c r="T305" s="286">
        <v>99.9</v>
      </c>
      <c r="U305" s="78" t="str">
        <f t="shared" si="69"/>
        <v>99.9th percentile</v>
      </c>
      <c r="X305" s="286">
        <v>5</v>
      </c>
      <c r="Y305" s="78" t="str">
        <f t="shared" si="74"/>
        <v>25-29|5</v>
      </c>
      <c r="Z305" s="286">
        <v>4</v>
      </c>
      <c r="AA305" s="286">
        <v>2</v>
      </c>
      <c r="AB305" s="78" t="str">
        <f t="shared" si="70"/>
        <v>2nd percentile</v>
      </c>
      <c r="AI305" s="78" t="str">
        <f t="shared" si="71"/>
        <v/>
      </c>
    </row>
    <row r="306" spans="10:35">
      <c r="J306" s="286">
        <v>-7</v>
      </c>
      <c r="K306" s="78" t="str">
        <f t="shared" si="76"/>
        <v>85-90|-7</v>
      </c>
      <c r="L306" s="286">
        <v>17</v>
      </c>
      <c r="M306" s="286">
        <v>99</v>
      </c>
      <c r="N306" s="78" t="str">
        <f t="shared" si="68"/>
        <v>99th percentile</v>
      </c>
      <c r="Q306" s="286">
        <v>-7</v>
      </c>
      <c r="R306" s="286" t="str">
        <f t="shared" si="77"/>
        <v>85-90|-7</v>
      </c>
      <c r="S306" s="286">
        <v>19</v>
      </c>
      <c r="T306" s="286">
        <v>99.9</v>
      </c>
      <c r="U306" s="78" t="str">
        <f t="shared" si="69"/>
        <v>99.9th percentile</v>
      </c>
      <c r="X306" s="286">
        <v>4</v>
      </c>
      <c r="Y306" s="78" t="str">
        <f t="shared" si="74"/>
        <v>25-29|4</v>
      </c>
      <c r="Z306" s="286">
        <v>4</v>
      </c>
      <c r="AA306" s="286">
        <v>2</v>
      </c>
      <c r="AB306" s="78" t="str">
        <f t="shared" si="70"/>
        <v>2nd percentile</v>
      </c>
      <c r="AI306" s="78" t="str">
        <f t="shared" si="71"/>
        <v/>
      </c>
    </row>
    <row r="307" spans="10:35">
      <c r="J307" s="286">
        <v>-6</v>
      </c>
      <c r="K307" s="78" t="str">
        <f t="shared" si="76"/>
        <v>85-90|-6</v>
      </c>
      <c r="L307" s="286">
        <v>17</v>
      </c>
      <c r="M307" s="286">
        <v>99</v>
      </c>
      <c r="N307" s="78" t="str">
        <f t="shared" si="68"/>
        <v>99th percentile</v>
      </c>
      <c r="Q307" s="286">
        <v>-6</v>
      </c>
      <c r="R307" s="286" t="str">
        <f t="shared" si="77"/>
        <v>85-90|-6</v>
      </c>
      <c r="S307" s="286">
        <v>19</v>
      </c>
      <c r="T307" s="286">
        <v>99.9</v>
      </c>
      <c r="U307" s="78" t="str">
        <f t="shared" si="69"/>
        <v>99.9th percentile</v>
      </c>
      <c r="X307" s="286">
        <v>3</v>
      </c>
      <c r="Y307" s="78" t="str">
        <f t="shared" si="74"/>
        <v>25-29|3</v>
      </c>
      <c r="Z307" s="286">
        <v>4</v>
      </c>
      <c r="AA307" s="286">
        <v>2</v>
      </c>
      <c r="AB307" s="78" t="str">
        <f t="shared" si="70"/>
        <v>2nd percentile</v>
      </c>
      <c r="AI307" s="78" t="str">
        <f t="shared" si="71"/>
        <v/>
      </c>
    </row>
    <row r="308" spans="10:35">
      <c r="J308" s="286">
        <v>-5</v>
      </c>
      <c r="K308" s="78" t="str">
        <f t="shared" si="76"/>
        <v>85-90|-5</v>
      </c>
      <c r="L308" s="702">
        <v>16</v>
      </c>
      <c r="M308" s="286">
        <v>98</v>
      </c>
      <c r="N308" s="78" t="str">
        <f t="shared" si="68"/>
        <v>98th percentile</v>
      </c>
      <c r="Q308" s="286">
        <v>-5</v>
      </c>
      <c r="R308" s="286" t="str">
        <f t="shared" si="77"/>
        <v>85-90|-5</v>
      </c>
      <c r="S308" s="286">
        <v>19</v>
      </c>
      <c r="T308" s="286">
        <v>99.9</v>
      </c>
      <c r="U308" s="78" t="str">
        <f t="shared" si="69"/>
        <v>99.9th percentile</v>
      </c>
      <c r="X308" s="286">
        <v>2</v>
      </c>
      <c r="Y308" s="78" t="str">
        <f t="shared" si="74"/>
        <v>25-29|2</v>
      </c>
      <c r="Z308" s="286">
        <v>4</v>
      </c>
      <c r="AA308" s="286">
        <v>2</v>
      </c>
      <c r="AB308" s="78" t="str">
        <f t="shared" si="70"/>
        <v>2nd percentile</v>
      </c>
      <c r="AI308" s="78" t="str">
        <f t="shared" si="71"/>
        <v/>
      </c>
    </row>
    <row r="309" spans="10:35">
      <c r="J309" s="286">
        <v>-4</v>
      </c>
      <c r="K309" s="78" t="str">
        <f t="shared" si="76"/>
        <v>85-90|-4</v>
      </c>
      <c r="L309" s="702">
        <v>15</v>
      </c>
      <c r="M309" s="286">
        <v>95</v>
      </c>
      <c r="N309" s="78" t="str">
        <f t="shared" si="68"/>
        <v>95th percentile</v>
      </c>
      <c r="Q309" s="286">
        <v>-4</v>
      </c>
      <c r="R309" s="286" t="str">
        <f t="shared" si="77"/>
        <v>85-90|-4</v>
      </c>
      <c r="S309" s="286">
        <v>19</v>
      </c>
      <c r="T309" s="286">
        <v>99.9</v>
      </c>
      <c r="U309" s="78" t="str">
        <f t="shared" si="69"/>
        <v>99.9th percentile</v>
      </c>
      <c r="X309" s="286">
        <v>1</v>
      </c>
      <c r="Y309" s="78" t="str">
        <f t="shared" si="74"/>
        <v>25-29|1</v>
      </c>
      <c r="Z309" s="286">
        <v>4</v>
      </c>
      <c r="AA309" s="286">
        <v>2</v>
      </c>
      <c r="AB309" s="78" t="str">
        <f t="shared" si="70"/>
        <v>2nd percentile</v>
      </c>
      <c r="AI309" s="78" t="str">
        <f t="shared" si="71"/>
        <v/>
      </c>
    </row>
    <row r="310" spans="10:35">
      <c r="J310" s="286">
        <v>-3</v>
      </c>
      <c r="K310" s="78" t="str">
        <f t="shared" si="76"/>
        <v>85-90|-3</v>
      </c>
      <c r="L310" s="702">
        <v>14</v>
      </c>
      <c r="M310" s="286">
        <v>91</v>
      </c>
      <c r="N310" s="78" t="str">
        <f t="shared" si="68"/>
        <v>91st percentile</v>
      </c>
      <c r="Q310" s="286">
        <v>-3</v>
      </c>
      <c r="R310" s="286" t="str">
        <f t="shared" si="77"/>
        <v>85-90|-3</v>
      </c>
      <c r="S310" s="286">
        <v>18</v>
      </c>
      <c r="T310" s="286">
        <v>99.6</v>
      </c>
      <c r="U310" s="78" t="str">
        <f t="shared" si="69"/>
        <v>99.6th percentile</v>
      </c>
      <c r="X310" s="286">
        <v>0</v>
      </c>
      <c r="Y310" s="78" t="str">
        <f t="shared" si="74"/>
        <v>25-29|0</v>
      </c>
      <c r="Z310" s="286">
        <v>4</v>
      </c>
      <c r="AA310" s="286">
        <v>2</v>
      </c>
      <c r="AB310" s="78" t="str">
        <f t="shared" si="70"/>
        <v>2nd percentile</v>
      </c>
      <c r="AI310" s="78" t="str">
        <f t="shared" si="71"/>
        <v/>
      </c>
    </row>
    <row r="311" spans="10:35">
      <c r="J311" s="286">
        <v>-2</v>
      </c>
      <c r="K311" s="78" t="str">
        <f t="shared" si="76"/>
        <v>85-90|-2</v>
      </c>
      <c r="L311" s="702">
        <v>13</v>
      </c>
      <c r="M311" s="286">
        <v>84</v>
      </c>
      <c r="N311" s="78" t="str">
        <f t="shared" si="68"/>
        <v>84th percentile</v>
      </c>
      <c r="Q311" s="286">
        <v>-2</v>
      </c>
      <c r="R311" s="286" t="str">
        <f t="shared" si="77"/>
        <v>85-90|-2</v>
      </c>
      <c r="S311" s="286">
        <v>17</v>
      </c>
      <c r="T311" s="286">
        <v>99</v>
      </c>
      <c r="U311" s="78" t="str">
        <f t="shared" si="69"/>
        <v>99th percentile</v>
      </c>
      <c r="AB311" s="78" t="str">
        <f t="shared" si="70"/>
        <v/>
      </c>
      <c r="AI311" s="78" t="str">
        <f t="shared" si="71"/>
        <v/>
      </c>
    </row>
    <row r="312" spans="10:35">
      <c r="J312" s="286">
        <v>-1</v>
      </c>
      <c r="K312" s="78" t="str">
        <f t="shared" si="76"/>
        <v>85-90|-1</v>
      </c>
      <c r="L312" s="702">
        <v>12</v>
      </c>
      <c r="M312" s="286">
        <v>75</v>
      </c>
      <c r="N312" s="78" t="str">
        <f t="shared" si="68"/>
        <v>75th percentile</v>
      </c>
      <c r="Q312" s="286">
        <v>-1</v>
      </c>
      <c r="R312" s="286" t="str">
        <f t="shared" si="77"/>
        <v>85-90|-1</v>
      </c>
      <c r="S312" s="286">
        <v>16</v>
      </c>
      <c r="T312" s="286">
        <v>98</v>
      </c>
      <c r="U312" s="78" t="str">
        <f t="shared" si="69"/>
        <v>98th percentile</v>
      </c>
      <c r="X312" s="39" t="s">
        <v>65</v>
      </c>
      <c r="AB312" s="78" t="str">
        <f t="shared" si="70"/>
        <v/>
      </c>
      <c r="AI312" s="78" t="str">
        <f t="shared" si="71"/>
        <v/>
      </c>
    </row>
    <row r="313" spans="10:35">
      <c r="J313" s="286">
        <v>0</v>
      </c>
      <c r="K313" s="78" t="str">
        <f t="shared" si="76"/>
        <v>85-90|0</v>
      </c>
      <c r="L313" s="702">
        <v>10</v>
      </c>
      <c r="M313" s="286">
        <v>50</v>
      </c>
      <c r="N313" s="78" t="str">
        <f t="shared" si="68"/>
        <v>50th percentile</v>
      </c>
      <c r="Q313" s="286">
        <v>0</v>
      </c>
      <c r="R313" s="286" t="str">
        <f t="shared" si="77"/>
        <v>85-90|0</v>
      </c>
      <c r="S313" s="286">
        <v>15</v>
      </c>
      <c r="T313" s="286">
        <v>95</v>
      </c>
      <c r="U313" s="78" t="str">
        <f t="shared" si="69"/>
        <v>95th percentile</v>
      </c>
      <c r="X313" s="286">
        <v>100</v>
      </c>
      <c r="Y313" s="286" t="str">
        <f>X$312&amp;"|"&amp;X313</f>
        <v>30-34|100</v>
      </c>
      <c r="Z313" s="286">
        <v>16</v>
      </c>
      <c r="AA313" s="286">
        <v>98</v>
      </c>
      <c r="AB313" s="78" t="str">
        <f t="shared" si="70"/>
        <v>98th percentile</v>
      </c>
      <c r="AI313" s="78" t="str">
        <f t="shared" si="71"/>
        <v/>
      </c>
    </row>
    <row r="314" spans="10:35">
      <c r="J314" s="286">
        <v>1</v>
      </c>
      <c r="K314" s="78" t="str">
        <f t="shared" si="76"/>
        <v>85-90|1</v>
      </c>
      <c r="L314" s="286">
        <v>9</v>
      </c>
      <c r="M314" s="286">
        <v>37</v>
      </c>
      <c r="N314" s="78" t="str">
        <f t="shared" si="68"/>
        <v>37th percentile</v>
      </c>
      <c r="Q314" s="286">
        <v>1</v>
      </c>
      <c r="R314" s="286" t="str">
        <f t="shared" si="77"/>
        <v>85-90|1</v>
      </c>
      <c r="S314" s="286">
        <v>13</v>
      </c>
      <c r="T314" s="286">
        <v>84</v>
      </c>
      <c r="U314" s="78" t="str">
        <f t="shared" si="69"/>
        <v>84th percentile</v>
      </c>
      <c r="X314" s="286">
        <v>99</v>
      </c>
      <c r="Y314" s="286" t="str">
        <f t="shared" ref="Y314:Y377" si="78">X$312&amp;"|"&amp;X314</f>
        <v>30-34|99</v>
      </c>
      <c r="Z314" s="286">
        <v>15</v>
      </c>
      <c r="AA314" s="286">
        <v>95</v>
      </c>
      <c r="AB314" s="78" t="str">
        <f t="shared" si="70"/>
        <v>95th percentile</v>
      </c>
      <c r="AI314" s="78" t="str">
        <f t="shared" si="71"/>
        <v/>
      </c>
    </row>
    <row r="315" spans="10:35">
      <c r="J315" s="286">
        <v>2</v>
      </c>
      <c r="K315" s="78" t="str">
        <f t="shared" si="76"/>
        <v>85-90|2</v>
      </c>
      <c r="L315" s="286">
        <v>5</v>
      </c>
      <c r="M315" s="286">
        <v>5</v>
      </c>
      <c r="N315" s="78" t="str">
        <f t="shared" si="68"/>
        <v>5th percentile</v>
      </c>
      <c r="Q315" s="286">
        <v>2</v>
      </c>
      <c r="R315" s="286" t="str">
        <f t="shared" si="77"/>
        <v>85-90|2</v>
      </c>
      <c r="S315" s="286">
        <v>12</v>
      </c>
      <c r="T315" s="286">
        <v>75</v>
      </c>
      <c r="U315" s="78" t="str">
        <f t="shared" si="69"/>
        <v>75th percentile</v>
      </c>
      <c r="X315" s="286">
        <v>98</v>
      </c>
      <c r="Y315" s="286" t="str">
        <f t="shared" si="78"/>
        <v>30-34|98</v>
      </c>
      <c r="Z315" s="286">
        <v>15</v>
      </c>
      <c r="AA315" s="286">
        <v>95</v>
      </c>
      <c r="AB315" s="78" t="str">
        <f t="shared" si="70"/>
        <v>95th percentile</v>
      </c>
      <c r="AI315" s="78" t="str">
        <f t="shared" si="71"/>
        <v/>
      </c>
    </row>
    <row r="316" spans="10:35">
      <c r="J316" s="286">
        <v>3</v>
      </c>
      <c r="K316" s="78" t="str">
        <f t="shared" si="76"/>
        <v>85-90|3</v>
      </c>
      <c r="L316" s="286">
        <v>4</v>
      </c>
      <c r="M316" s="286">
        <v>2</v>
      </c>
      <c r="N316" s="78" t="str">
        <f t="shared" si="68"/>
        <v>2nd percentile</v>
      </c>
      <c r="Q316" s="286">
        <v>3</v>
      </c>
      <c r="R316" s="286" t="str">
        <f t="shared" si="77"/>
        <v>85-90|3</v>
      </c>
      <c r="S316" s="286">
        <v>10</v>
      </c>
      <c r="T316" s="286">
        <v>50</v>
      </c>
      <c r="U316" s="78" t="str">
        <f t="shared" si="69"/>
        <v>50th percentile</v>
      </c>
      <c r="X316" s="286">
        <v>97</v>
      </c>
      <c r="Y316" s="286" t="str">
        <f t="shared" si="78"/>
        <v>30-34|97</v>
      </c>
      <c r="Z316" s="286">
        <v>15</v>
      </c>
      <c r="AA316" s="286">
        <v>95</v>
      </c>
      <c r="AB316" s="78" t="str">
        <f t="shared" si="70"/>
        <v>95th percentile</v>
      </c>
      <c r="AI316" s="78" t="str">
        <f t="shared" si="71"/>
        <v/>
      </c>
    </row>
    <row r="317" spans="10:35">
      <c r="J317" s="286">
        <v>4</v>
      </c>
      <c r="K317" s="78" t="str">
        <f t="shared" si="76"/>
        <v>85-90|4</v>
      </c>
      <c r="L317" s="286">
        <v>3</v>
      </c>
      <c r="M317" s="286">
        <v>1</v>
      </c>
      <c r="N317" s="78" t="str">
        <f t="shared" si="68"/>
        <v>1st percentile</v>
      </c>
      <c r="Q317" s="286">
        <v>4</v>
      </c>
      <c r="R317" s="286" t="str">
        <f t="shared" si="77"/>
        <v>85-90|4</v>
      </c>
      <c r="S317" s="286">
        <v>9</v>
      </c>
      <c r="T317" s="286">
        <v>37</v>
      </c>
      <c r="U317" s="78" t="str">
        <f t="shared" si="69"/>
        <v>37th percentile</v>
      </c>
      <c r="X317" s="286">
        <v>96</v>
      </c>
      <c r="Y317" s="286" t="str">
        <f t="shared" si="78"/>
        <v>30-34|96</v>
      </c>
      <c r="Z317" s="286">
        <v>15</v>
      </c>
      <c r="AA317" s="286">
        <v>95</v>
      </c>
      <c r="AB317" s="78" t="str">
        <f t="shared" si="70"/>
        <v>95th percentile</v>
      </c>
      <c r="AI317" s="78" t="str">
        <f t="shared" si="71"/>
        <v/>
      </c>
    </row>
    <row r="318" spans="10:35">
      <c r="J318" s="286">
        <v>5</v>
      </c>
      <c r="K318" s="78" t="str">
        <f t="shared" si="76"/>
        <v>85-90|5</v>
      </c>
      <c r="L318" s="286">
        <v>2</v>
      </c>
      <c r="M318" s="286">
        <v>0.4</v>
      </c>
      <c r="N318" s="78" t="str">
        <f t="shared" si="68"/>
        <v>0.4th percentile</v>
      </c>
      <c r="Q318" s="286">
        <v>5</v>
      </c>
      <c r="R318" s="286" t="str">
        <f t="shared" si="77"/>
        <v>85-90|5</v>
      </c>
      <c r="S318" s="286">
        <v>8</v>
      </c>
      <c r="T318" s="286">
        <v>25</v>
      </c>
      <c r="U318" s="78" t="str">
        <f t="shared" si="69"/>
        <v>25th percentile</v>
      </c>
      <c r="X318" s="286">
        <v>95</v>
      </c>
      <c r="Y318" s="286" t="str">
        <f t="shared" si="78"/>
        <v>30-34|95</v>
      </c>
      <c r="Z318" s="286">
        <v>14</v>
      </c>
      <c r="AA318" s="286">
        <v>91</v>
      </c>
      <c r="AB318" s="78" t="str">
        <f t="shared" si="70"/>
        <v>91st percentile</v>
      </c>
      <c r="AI318" s="78" t="str">
        <f t="shared" si="71"/>
        <v/>
      </c>
    </row>
    <row r="319" spans="10:35">
      <c r="J319" s="286">
        <v>6</v>
      </c>
      <c r="K319" s="78" t="str">
        <f t="shared" si="76"/>
        <v>85-90|6</v>
      </c>
      <c r="L319" s="286">
        <v>2</v>
      </c>
      <c r="M319" s="286">
        <v>0.4</v>
      </c>
      <c r="N319" s="78" t="str">
        <f t="shared" si="68"/>
        <v>0.4th percentile</v>
      </c>
      <c r="Q319" s="286">
        <v>6</v>
      </c>
      <c r="R319" s="286" t="str">
        <f t="shared" si="77"/>
        <v>85-90|6</v>
      </c>
      <c r="S319" s="286">
        <v>6</v>
      </c>
      <c r="T319" s="286">
        <v>10</v>
      </c>
      <c r="U319" s="78" t="str">
        <f t="shared" si="69"/>
        <v>10th percentile</v>
      </c>
      <c r="X319" s="286">
        <v>94</v>
      </c>
      <c r="Y319" s="286" t="str">
        <f t="shared" si="78"/>
        <v>30-34|94</v>
      </c>
      <c r="Z319" s="286">
        <v>14</v>
      </c>
      <c r="AA319" s="286">
        <v>91</v>
      </c>
      <c r="AB319" s="78" t="str">
        <f t="shared" si="70"/>
        <v>91st percentile</v>
      </c>
      <c r="AI319" s="78" t="str">
        <f t="shared" si="71"/>
        <v/>
      </c>
    </row>
    <row r="320" spans="10:35">
      <c r="J320" s="286">
        <v>7</v>
      </c>
      <c r="K320" s="78" t="str">
        <f t="shared" si="76"/>
        <v>85-90|7</v>
      </c>
      <c r="L320" s="286">
        <v>1</v>
      </c>
      <c r="M320" s="286">
        <v>0.1</v>
      </c>
      <c r="N320" s="78" t="str">
        <f t="shared" si="68"/>
        <v>0.1st percentile</v>
      </c>
      <c r="Q320" s="286">
        <v>7</v>
      </c>
      <c r="R320" s="286" t="str">
        <f t="shared" si="77"/>
        <v>85-90|7</v>
      </c>
      <c r="S320" s="286">
        <v>5</v>
      </c>
      <c r="T320" s="286">
        <v>5</v>
      </c>
      <c r="U320" s="78" t="str">
        <f t="shared" si="69"/>
        <v>5th percentile</v>
      </c>
      <c r="X320" s="286">
        <v>93</v>
      </c>
      <c r="Y320" s="286" t="str">
        <f t="shared" si="78"/>
        <v>30-34|93</v>
      </c>
      <c r="Z320" s="286">
        <v>14</v>
      </c>
      <c r="AA320" s="286">
        <v>91</v>
      </c>
      <c r="AB320" s="78" t="str">
        <f t="shared" si="70"/>
        <v>91st percentile</v>
      </c>
      <c r="AI320" s="78" t="str">
        <f t="shared" si="71"/>
        <v/>
      </c>
    </row>
    <row r="321" spans="10:35">
      <c r="J321" s="286">
        <v>8</v>
      </c>
      <c r="K321" s="78" t="str">
        <f t="shared" si="76"/>
        <v>85-90|8</v>
      </c>
      <c r="L321" s="286">
        <v>1</v>
      </c>
      <c r="M321" s="286">
        <v>0.1</v>
      </c>
      <c r="N321" s="78" t="str">
        <f t="shared" si="68"/>
        <v>0.1st percentile</v>
      </c>
      <c r="Q321" s="286">
        <v>8</v>
      </c>
      <c r="R321" s="286" t="str">
        <f t="shared" si="77"/>
        <v>85-90|8</v>
      </c>
      <c r="S321" s="286">
        <v>2</v>
      </c>
      <c r="T321" s="286">
        <v>4</v>
      </c>
      <c r="U321" s="78" t="str">
        <f t="shared" si="69"/>
        <v>4th percentile</v>
      </c>
      <c r="X321" s="286">
        <v>92</v>
      </c>
      <c r="Y321" s="286" t="str">
        <f t="shared" si="78"/>
        <v>30-34|92</v>
      </c>
      <c r="Z321" s="286">
        <v>14</v>
      </c>
      <c r="AA321" s="286">
        <v>91</v>
      </c>
      <c r="AB321" s="78" t="str">
        <f t="shared" si="70"/>
        <v>91st percentile</v>
      </c>
      <c r="AI321" s="78" t="str">
        <f t="shared" si="71"/>
        <v/>
      </c>
    </row>
    <row r="322" spans="10:35">
      <c r="J322" s="286">
        <v>9</v>
      </c>
      <c r="K322" s="78" t="str">
        <f t="shared" si="76"/>
        <v>85-90|9</v>
      </c>
      <c r="L322" s="286">
        <v>1</v>
      </c>
      <c r="M322" s="286">
        <v>0.1</v>
      </c>
      <c r="N322" s="78" t="str">
        <f t="shared" si="68"/>
        <v>0.1st percentile</v>
      </c>
      <c r="Q322" s="286">
        <v>9</v>
      </c>
      <c r="R322" s="286" t="str">
        <f t="shared" si="77"/>
        <v>85-90|9</v>
      </c>
      <c r="S322" s="286">
        <v>1</v>
      </c>
      <c r="T322" s="286">
        <v>3</v>
      </c>
      <c r="U322" s="78" t="str">
        <f t="shared" si="69"/>
        <v>3rd percentile</v>
      </c>
      <c r="X322" s="286">
        <v>91</v>
      </c>
      <c r="Y322" s="286" t="str">
        <f t="shared" si="78"/>
        <v>30-34|91</v>
      </c>
      <c r="Z322" s="286">
        <v>14</v>
      </c>
      <c r="AA322" s="286">
        <v>91</v>
      </c>
      <c r="AB322" s="78" t="str">
        <f t="shared" si="70"/>
        <v>91st percentile</v>
      </c>
      <c r="AI322" s="78" t="str">
        <f t="shared" si="71"/>
        <v/>
      </c>
    </row>
    <row r="323" spans="10:35">
      <c r="J323" s="286">
        <v>10</v>
      </c>
      <c r="K323" s="78" t="str">
        <f t="shared" si="76"/>
        <v>85-90|10</v>
      </c>
      <c r="L323" s="286">
        <v>1</v>
      </c>
      <c r="M323" s="286">
        <v>0.1</v>
      </c>
      <c r="N323" s="78" t="str">
        <f t="shared" si="68"/>
        <v>0.1st percentile</v>
      </c>
      <c r="Q323" s="286">
        <v>10</v>
      </c>
      <c r="R323" s="286" t="str">
        <f t="shared" si="77"/>
        <v>85-90|10</v>
      </c>
      <c r="S323" s="286">
        <v>0.4</v>
      </c>
      <c r="T323" s="286">
        <v>2</v>
      </c>
      <c r="U323" s="78" t="str">
        <f t="shared" si="69"/>
        <v>2nd percentile</v>
      </c>
      <c r="X323" s="286">
        <v>90</v>
      </c>
      <c r="Y323" s="286" t="str">
        <f t="shared" si="78"/>
        <v>30-34|90</v>
      </c>
      <c r="Z323" s="286">
        <v>13</v>
      </c>
      <c r="AA323" s="286">
        <v>84</v>
      </c>
      <c r="AB323" s="78" t="str">
        <f t="shared" si="70"/>
        <v>84th percentile</v>
      </c>
      <c r="AI323" s="78" t="str">
        <f t="shared" si="71"/>
        <v/>
      </c>
    </row>
    <row r="324" spans="10:35">
      <c r="J324" s="286">
        <v>11</v>
      </c>
      <c r="K324" s="78" t="str">
        <f t="shared" si="76"/>
        <v>85-90|11</v>
      </c>
      <c r="L324" s="286">
        <v>1</v>
      </c>
      <c r="M324" s="286">
        <v>0.1</v>
      </c>
      <c r="N324" s="78" t="str">
        <f t="shared" si="68"/>
        <v>0.1st percentile</v>
      </c>
      <c r="Q324" s="286">
        <v>11</v>
      </c>
      <c r="R324" s="286" t="str">
        <f t="shared" si="77"/>
        <v>85-90|11</v>
      </c>
      <c r="S324" s="286">
        <v>0.1</v>
      </c>
      <c r="T324" s="286">
        <v>1</v>
      </c>
      <c r="U324" s="78" t="str">
        <f t="shared" si="69"/>
        <v>1st percentile</v>
      </c>
      <c r="X324" s="286">
        <v>89</v>
      </c>
      <c r="Y324" s="286" t="str">
        <f t="shared" si="78"/>
        <v>30-34|89</v>
      </c>
      <c r="Z324" s="286">
        <v>13</v>
      </c>
      <c r="AA324" s="286">
        <v>84</v>
      </c>
      <c r="AB324" s="78" t="str">
        <f t="shared" si="70"/>
        <v>84th percentile</v>
      </c>
      <c r="AI324" s="78" t="str">
        <f t="shared" si="71"/>
        <v/>
      </c>
    </row>
    <row r="325" spans="10:35">
      <c r="J325" s="286">
        <v>12</v>
      </c>
      <c r="K325" s="78" t="str">
        <f t="shared" si="76"/>
        <v>85-90|12</v>
      </c>
      <c r="L325" s="286">
        <v>1</v>
      </c>
      <c r="M325" s="286">
        <v>0.1</v>
      </c>
      <c r="N325" s="78" t="str">
        <f t="shared" ref="N325" si="79">IFERROR(VLOOKUP(M325,G:H,2,0),"")</f>
        <v>0.1st percentile</v>
      </c>
      <c r="Q325" s="286">
        <v>12</v>
      </c>
      <c r="R325" s="286" t="str">
        <f t="shared" si="77"/>
        <v>85-90|12</v>
      </c>
      <c r="S325" s="286">
        <v>0.1</v>
      </c>
      <c r="T325" s="286">
        <v>1</v>
      </c>
      <c r="U325" s="78" t="str">
        <f t="shared" ref="U325" si="80">IFERROR(VLOOKUP(T325,G:H,2,0),"")</f>
        <v>1st percentile</v>
      </c>
      <c r="X325" s="286">
        <v>88</v>
      </c>
      <c r="Y325" s="286" t="str">
        <f t="shared" si="78"/>
        <v>30-34|88</v>
      </c>
      <c r="Z325" s="286">
        <v>13</v>
      </c>
      <c r="AA325" s="286">
        <v>84</v>
      </c>
      <c r="AB325" s="78" t="str">
        <f t="shared" ref="AB325:AB388" si="81">IFERROR(VLOOKUP(AA325,G:H,2,0),"")</f>
        <v>84th percentile</v>
      </c>
      <c r="AI325" s="78" t="str">
        <f t="shared" ref="AI325:AI388" si="82">IFERROR(VLOOKUP(AH325,G:H,2,0),"")</f>
        <v/>
      </c>
    </row>
    <row r="326" spans="10:35">
      <c r="X326" s="286">
        <v>87</v>
      </c>
      <c r="Y326" s="286" t="str">
        <f t="shared" si="78"/>
        <v>30-34|87</v>
      </c>
      <c r="Z326" s="286">
        <v>13</v>
      </c>
      <c r="AA326" s="286">
        <v>84</v>
      </c>
      <c r="AB326" s="78" t="str">
        <f t="shared" si="81"/>
        <v>84th percentile</v>
      </c>
      <c r="AI326" s="78" t="str">
        <f t="shared" si="82"/>
        <v/>
      </c>
    </row>
    <row r="327" spans="10:35">
      <c r="X327" s="286">
        <v>86</v>
      </c>
      <c r="Y327" s="286" t="str">
        <f t="shared" si="78"/>
        <v>30-34|86</v>
      </c>
      <c r="Z327" s="286">
        <v>13</v>
      </c>
      <c r="AA327" s="286">
        <v>84</v>
      </c>
      <c r="AB327" s="78" t="str">
        <f t="shared" si="81"/>
        <v>84th percentile</v>
      </c>
      <c r="AI327" s="78" t="str">
        <f t="shared" si="82"/>
        <v/>
      </c>
    </row>
    <row r="328" spans="10:35">
      <c r="X328" s="286">
        <v>85</v>
      </c>
      <c r="Y328" s="286" t="str">
        <f t="shared" si="78"/>
        <v>30-34|85</v>
      </c>
      <c r="Z328" s="286">
        <v>13</v>
      </c>
      <c r="AA328" s="286">
        <v>84</v>
      </c>
      <c r="AB328" s="78" t="str">
        <f t="shared" si="81"/>
        <v>84th percentile</v>
      </c>
      <c r="AI328" s="78" t="str">
        <f t="shared" si="82"/>
        <v/>
      </c>
    </row>
    <row r="329" spans="10:35">
      <c r="X329" s="286">
        <v>84</v>
      </c>
      <c r="Y329" s="286" t="str">
        <f t="shared" si="78"/>
        <v>30-34|84</v>
      </c>
      <c r="Z329" s="286">
        <v>12</v>
      </c>
      <c r="AA329" s="286">
        <v>75</v>
      </c>
      <c r="AB329" s="78" t="str">
        <f t="shared" si="81"/>
        <v>75th percentile</v>
      </c>
      <c r="AI329" s="78" t="str">
        <f t="shared" si="82"/>
        <v/>
      </c>
    </row>
    <row r="330" spans="10:35">
      <c r="X330" s="286">
        <v>83</v>
      </c>
      <c r="Y330" s="286" t="str">
        <f t="shared" si="78"/>
        <v>30-34|83</v>
      </c>
      <c r="Z330" s="286">
        <v>12</v>
      </c>
      <c r="AA330" s="286">
        <v>75</v>
      </c>
      <c r="AB330" s="78" t="str">
        <f t="shared" si="81"/>
        <v>75th percentile</v>
      </c>
      <c r="AI330" s="78" t="str">
        <f t="shared" si="82"/>
        <v/>
      </c>
    </row>
    <row r="331" spans="10:35">
      <c r="X331" s="286">
        <v>82</v>
      </c>
      <c r="Y331" s="286" t="str">
        <f t="shared" si="78"/>
        <v>30-34|82</v>
      </c>
      <c r="Z331" s="286">
        <v>12</v>
      </c>
      <c r="AA331" s="286">
        <v>75</v>
      </c>
      <c r="AB331" s="78" t="str">
        <f t="shared" si="81"/>
        <v>75th percentile</v>
      </c>
      <c r="AI331" s="78" t="str">
        <f t="shared" si="82"/>
        <v/>
      </c>
    </row>
    <row r="332" spans="10:35">
      <c r="X332" s="286">
        <v>81</v>
      </c>
      <c r="Y332" s="286" t="str">
        <f t="shared" si="78"/>
        <v>30-34|81</v>
      </c>
      <c r="Z332" s="286">
        <v>12</v>
      </c>
      <c r="AA332" s="286">
        <v>75</v>
      </c>
      <c r="AB332" s="78" t="str">
        <f t="shared" si="81"/>
        <v>75th percentile</v>
      </c>
      <c r="AI332" s="78" t="str">
        <f t="shared" si="82"/>
        <v/>
      </c>
    </row>
    <row r="333" spans="10:35">
      <c r="X333" s="286">
        <v>80</v>
      </c>
      <c r="Y333" s="286" t="str">
        <f t="shared" si="78"/>
        <v>30-34|80</v>
      </c>
      <c r="Z333" s="286">
        <v>12</v>
      </c>
      <c r="AA333" s="286">
        <v>75</v>
      </c>
      <c r="AB333" s="78" t="str">
        <f t="shared" si="81"/>
        <v>75th percentile</v>
      </c>
      <c r="AI333" s="78" t="str">
        <f t="shared" si="82"/>
        <v/>
      </c>
    </row>
    <row r="334" spans="10:35">
      <c r="X334" s="286">
        <v>79</v>
      </c>
      <c r="Y334" s="286" t="str">
        <f t="shared" si="78"/>
        <v>30-34|79</v>
      </c>
      <c r="Z334" s="286">
        <v>12</v>
      </c>
      <c r="AA334" s="286">
        <v>75</v>
      </c>
      <c r="AB334" s="78" t="str">
        <f t="shared" si="81"/>
        <v>75th percentile</v>
      </c>
      <c r="AI334" s="78" t="str">
        <f t="shared" si="82"/>
        <v/>
      </c>
    </row>
    <row r="335" spans="10:35">
      <c r="X335" s="286">
        <v>78</v>
      </c>
      <c r="Y335" s="286" t="str">
        <f t="shared" si="78"/>
        <v>30-34|78</v>
      </c>
      <c r="Z335" s="286">
        <v>11</v>
      </c>
      <c r="AA335" s="286">
        <v>63</v>
      </c>
      <c r="AB335" s="78" t="str">
        <f t="shared" si="81"/>
        <v>63rd percentile</v>
      </c>
      <c r="AI335" s="78" t="str">
        <f t="shared" si="82"/>
        <v/>
      </c>
    </row>
    <row r="336" spans="10:35">
      <c r="X336" s="286">
        <v>77</v>
      </c>
      <c r="Y336" s="286" t="str">
        <f t="shared" si="78"/>
        <v>30-34|77</v>
      </c>
      <c r="Z336" s="286">
        <v>11</v>
      </c>
      <c r="AA336" s="286">
        <v>63</v>
      </c>
      <c r="AB336" s="78" t="str">
        <f t="shared" si="81"/>
        <v>63rd percentile</v>
      </c>
      <c r="AI336" s="78" t="str">
        <f t="shared" si="82"/>
        <v/>
      </c>
    </row>
    <row r="337" spans="24:35">
      <c r="X337" s="286">
        <v>76</v>
      </c>
      <c r="Y337" s="286" t="str">
        <f t="shared" si="78"/>
        <v>30-34|76</v>
      </c>
      <c r="Z337" s="286">
        <v>11</v>
      </c>
      <c r="AA337" s="286">
        <v>63</v>
      </c>
      <c r="AB337" s="78" t="str">
        <f t="shared" si="81"/>
        <v>63rd percentile</v>
      </c>
      <c r="AI337" s="78" t="str">
        <f t="shared" si="82"/>
        <v/>
      </c>
    </row>
    <row r="338" spans="24:35">
      <c r="X338" s="286">
        <v>75</v>
      </c>
      <c r="Y338" s="286" t="str">
        <f t="shared" si="78"/>
        <v>30-34|75</v>
      </c>
      <c r="Z338" s="286">
        <v>11</v>
      </c>
      <c r="AA338" s="286">
        <v>63</v>
      </c>
      <c r="AB338" s="78" t="str">
        <f t="shared" si="81"/>
        <v>63rd percentile</v>
      </c>
      <c r="AI338" s="78" t="str">
        <f t="shared" si="82"/>
        <v/>
      </c>
    </row>
    <row r="339" spans="24:35">
      <c r="X339" s="286">
        <v>74</v>
      </c>
      <c r="Y339" s="286" t="str">
        <f t="shared" si="78"/>
        <v>30-34|74</v>
      </c>
      <c r="Z339" s="286">
        <v>11</v>
      </c>
      <c r="AA339" s="286">
        <v>63</v>
      </c>
      <c r="AB339" s="78" t="str">
        <f t="shared" si="81"/>
        <v>63rd percentile</v>
      </c>
      <c r="AI339" s="78" t="str">
        <f t="shared" si="82"/>
        <v/>
      </c>
    </row>
    <row r="340" spans="24:35">
      <c r="X340" s="286">
        <v>73</v>
      </c>
      <c r="Y340" s="286" t="str">
        <f t="shared" si="78"/>
        <v>30-34|73</v>
      </c>
      <c r="Z340" s="286">
        <v>11</v>
      </c>
      <c r="AA340" s="286">
        <v>63</v>
      </c>
      <c r="AB340" s="78" t="str">
        <f t="shared" si="81"/>
        <v>63rd percentile</v>
      </c>
      <c r="AI340" s="78" t="str">
        <f t="shared" si="82"/>
        <v/>
      </c>
    </row>
    <row r="341" spans="24:35">
      <c r="X341" s="286">
        <v>72</v>
      </c>
      <c r="Y341" s="286" t="str">
        <f t="shared" si="78"/>
        <v>30-34|72</v>
      </c>
      <c r="Z341" s="286">
        <v>11</v>
      </c>
      <c r="AA341" s="286">
        <v>63</v>
      </c>
      <c r="AB341" s="78" t="str">
        <f t="shared" si="81"/>
        <v>63rd percentile</v>
      </c>
      <c r="AI341" s="78" t="str">
        <f t="shared" si="82"/>
        <v/>
      </c>
    </row>
    <row r="342" spans="24:35">
      <c r="X342" s="286">
        <v>71</v>
      </c>
      <c r="Y342" s="286" t="str">
        <f t="shared" si="78"/>
        <v>30-34|71</v>
      </c>
      <c r="Z342" s="286">
        <v>11</v>
      </c>
      <c r="AA342" s="286">
        <v>63</v>
      </c>
      <c r="AB342" s="78" t="str">
        <f t="shared" si="81"/>
        <v>63rd percentile</v>
      </c>
      <c r="AI342" s="78" t="str">
        <f t="shared" si="82"/>
        <v/>
      </c>
    </row>
    <row r="343" spans="24:35">
      <c r="X343" s="286">
        <v>70</v>
      </c>
      <c r="Y343" s="286" t="str">
        <f t="shared" si="78"/>
        <v>30-34|70</v>
      </c>
      <c r="Z343" s="286">
        <v>10</v>
      </c>
      <c r="AA343" s="286">
        <v>50</v>
      </c>
      <c r="AB343" s="78" t="str">
        <f t="shared" si="81"/>
        <v>50th percentile</v>
      </c>
      <c r="AI343" s="78" t="str">
        <f t="shared" si="82"/>
        <v/>
      </c>
    </row>
    <row r="344" spans="24:35">
      <c r="X344" s="286">
        <v>69</v>
      </c>
      <c r="Y344" s="286" t="str">
        <f t="shared" si="78"/>
        <v>30-34|69</v>
      </c>
      <c r="Z344" s="286">
        <v>10</v>
      </c>
      <c r="AA344" s="286">
        <v>50</v>
      </c>
      <c r="AB344" s="78" t="str">
        <f t="shared" si="81"/>
        <v>50th percentile</v>
      </c>
      <c r="AI344" s="78" t="str">
        <f t="shared" si="82"/>
        <v/>
      </c>
    </row>
    <row r="345" spans="24:35">
      <c r="X345" s="286">
        <v>68</v>
      </c>
      <c r="Y345" s="286" t="str">
        <f t="shared" si="78"/>
        <v>30-34|68</v>
      </c>
      <c r="Z345" s="286">
        <v>10</v>
      </c>
      <c r="AA345" s="286">
        <v>50</v>
      </c>
      <c r="AB345" s="78" t="str">
        <f t="shared" si="81"/>
        <v>50th percentile</v>
      </c>
      <c r="AI345" s="78" t="str">
        <f t="shared" si="82"/>
        <v/>
      </c>
    </row>
    <row r="346" spans="24:35">
      <c r="X346" s="286">
        <v>67</v>
      </c>
      <c r="Y346" s="286" t="str">
        <f t="shared" si="78"/>
        <v>30-34|67</v>
      </c>
      <c r="Z346" s="286">
        <v>10</v>
      </c>
      <c r="AA346" s="286">
        <v>50</v>
      </c>
      <c r="AB346" s="78" t="str">
        <f t="shared" si="81"/>
        <v>50th percentile</v>
      </c>
      <c r="AI346" s="78" t="str">
        <f t="shared" si="82"/>
        <v/>
      </c>
    </row>
    <row r="347" spans="24:35">
      <c r="X347" s="286">
        <v>66</v>
      </c>
      <c r="Y347" s="286" t="str">
        <f t="shared" si="78"/>
        <v>30-34|66</v>
      </c>
      <c r="Z347" s="286">
        <v>10</v>
      </c>
      <c r="AA347" s="286">
        <v>50</v>
      </c>
      <c r="AB347" s="78" t="str">
        <f t="shared" si="81"/>
        <v>50th percentile</v>
      </c>
      <c r="AI347" s="78" t="str">
        <f t="shared" si="82"/>
        <v/>
      </c>
    </row>
    <row r="348" spans="24:35">
      <c r="X348" s="286">
        <v>65</v>
      </c>
      <c r="Y348" s="286" t="str">
        <f t="shared" si="78"/>
        <v>30-34|65</v>
      </c>
      <c r="Z348" s="286">
        <v>10</v>
      </c>
      <c r="AA348" s="286">
        <v>50</v>
      </c>
      <c r="AB348" s="78" t="str">
        <f t="shared" si="81"/>
        <v>50th percentile</v>
      </c>
      <c r="AI348" s="78" t="str">
        <f t="shared" si="82"/>
        <v/>
      </c>
    </row>
    <row r="349" spans="24:35">
      <c r="X349" s="286">
        <v>64</v>
      </c>
      <c r="Y349" s="286" t="str">
        <f t="shared" si="78"/>
        <v>30-34|64</v>
      </c>
      <c r="Z349" s="286">
        <v>10</v>
      </c>
      <c r="AA349" s="286">
        <v>50</v>
      </c>
      <c r="AB349" s="78" t="str">
        <f t="shared" si="81"/>
        <v>50th percentile</v>
      </c>
      <c r="AI349" s="78" t="str">
        <f t="shared" si="82"/>
        <v/>
      </c>
    </row>
    <row r="350" spans="24:35">
      <c r="X350" s="286">
        <v>63</v>
      </c>
      <c r="Y350" s="286" t="str">
        <f t="shared" si="78"/>
        <v>30-34|63</v>
      </c>
      <c r="Z350" s="286">
        <v>10</v>
      </c>
      <c r="AA350" s="286">
        <v>50</v>
      </c>
      <c r="AB350" s="78" t="str">
        <f t="shared" si="81"/>
        <v>50th percentile</v>
      </c>
      <c r="AI350" s="78" t="str">
        <f t="shared" si="82"/>
        <v/>
      </c>
    </row>
    <row r="351" spans="24:35">
      <c r="X351" s="286">
        <v>62</v>
      </c>
      <c r="Y351" s="286" t="str">
        <f t="shared" si="78"/>
        <v>30-34|62</v>
      </c>
      <c r="Z351" s="286">
        <v>9</v>
      </c>
      <c r="AA351" s="286">
        <v>37</v>
      </c>
      <c r="AB351" s="78" t="str">
        <f t="shared" si="81"/>
        <v>37th percentile</v>
      </c>
      <c r="AI351" s="78" t="str">
        <f t="shared" si="82"/>
        <v/>
      </c>
    </row>
    <row r="352" spans="24:35">
      <c r="X352" s="286">
        <v>61</v>
      </c>
      <c r="Y352" s="286" t="str">
        <f t="shared" si="78"/>
        <v>30-34|61</v>
      </c>
      <c r="Z352" s="286">
        <v>9</v>
      </c>
      <c r="AA352" s="286">
        <v>37</v>
      </c>
      <c r="AB352" s="78" t="str">
        <f t="shared" si="81"/>
        <v>37th percentile</v>
      </c>
      <c r="AI352" s="78" t="str">
        <f t="shared" si="82"/>
        <v/>
      </c>
    </row>
    <row r="353" spans="24:35">
      <c r="X353" s="286">
        <v>60</v>
      </c>
      <c r="Y353" s="286" t="str">
        <f t="shared" si="78"/>
        <v>30-34|60</v>
      </c>
      <c r="Z353" s="286">
        <v>9</v>
      </c>
      <c r="AA353" s="286">
        <v>37</v>
      </c>
      <c r="AB353" s="78" t="str">
        <f t="shared" si="81"/>
        <v>37th percentile</v>
      </c>
      <c r="AI353" s="78" t="str">
        <f t="shared" si="82"/>
        <v/>
      </c>
    </row>
    <row r="354" spans="24:35">
      <c r="X354" s="286">
        <v>59</v>
      </c>
      <c r="Y354" s="286" t="str">
        <f t="shared" si="78"/>
        <v>30-34|59</v>
      </c>
      <c r="Z354" s="286">
        <v>9</v>
      </c>
      <c r="AA354" s="286">
        <v>37</v>
      </c>
      <c r="AB354" s="78" t="str">
        <f t="shared" si="81"/>
        <v>37th percentile</v>
      </c>
      <c r="AI354" s="78" t="str">
        <f t="shared" si="82"/>
        <v/>
      </c>
    </row>
    <row r="355" spans="24:35">
      <c r="X355" s="286">
        <v>58</v>
      </c>
      <c r="Y355" s="286" t="str">
        <f t="shared" si="78"/>
        <v>30-34|58</v>
      </c>
      <c r="Z355" s="286">
        <v>9</v>
      </c>
      <c r="AA355" s="286">
        <v>37</v>
      </c>
      <c r="AB355" s="78" t="str">
        <f t="shared" si="81"/>
        <v>37th percentile</v>
      </c>
      <c r="AI355" s="78" t="str">
        <f t="shared" si="82"/>
        <v/>
      </c>
    </row>
    <row r="356" spans="24:35">
      <c r="X356" s="286">
        <v>57</v>
      </c>
      <c r="Y356" s="286" t="str">
        <f t="shared" si="78"/>
        <v>30-34|57</v>
      </c>
      <c r="Z356" s="286">
        <v>9</v>
      </c>
      <c r="AA356" s="286">
        <v>37</v>
      </c>
      <c r="AB356" s="78" t="str">
        <f t="shared" si="81"/>
        <v>37th percentile</v>
      </c>
      <c r="AI356" s="78" t="str">
        <f t="shared" si="82"/>
        <v/>
      </c>
    </row>
    <row r="357" spans="24:35">
      <c r="X357" s="286">
        <v>56</v>
      </c>
      <c r="Y357" s="286" t="str">
        <f t="shared" si="78"/>
        <v>30-34|56</v>
      </c>
      <c r="Z357" s="286">
        <v>9</v>
      </c>
      <c r="AA357" s="286">
        <v>37</v>
      </c>
      <c r="AB357" s="78" t="str">
        <f t="shared" si="81"/>
        <v>37th percentile</v>
      </c>
      <c r="AI357" s="78" t="str">
        <f t="shared" si="82"/>
        <v/>
      </c>
    </row>
    <row r="358" spans="24:35">
      <c r="X358" s="286">
        <v>55</v>
      </c>
      <c r="Y358" s="286" t="str">
        <f t="shared" si="78"/>
        <v>30-34|55</v>
      </c>
      <c r="Z358" s="286">
        <v>9</v>
      </c>
      <c r="AA358" s="286">
        <v>37</v>
      </c>
      <c r="AB358" s="78" t="str">
        <f t="shared" si="81"/>
        <v>37th percentile</v>
      </c>
      <c r="AI358" s="78" t="str">
        <f t="shared" si="82"/>
        <v/>
      </c>
    </row>
    <row r="359" spans="24:35">
      <c r="X359" s="286">
        <v>54</v>
      </c>
      <c r="Y359" s="286" t="str">
        <f t="shared" si="78"/>
        <v>30-34|54</v>
      </c>
      <c r="Z359" s="286">
        <v>9</v>
      </c>
      <c r="AA359" s="286">
        <v>37</v>
      </c>
      <c r="AB359" s="78" t="str">
        <f t="shared" si="81"/>
        <v>37th percentile</v>
      </c>
      <c r="AI359" s="78" t="str">
        <f t="shared" si="82"/>
        <v/>
      </c>
    </row>
    <row r="360" spans="24:35">
      <c r="X360" s="286">
        <v>53</v>
      </c>
      <c r="Y360" s="286" t="str">
        <f t="shared" si="78"/>
        <v>30-34|53</v>
      </c>
      <c r="Z360" s="286">
        <v>9</v>
      </c>
      <c r="AA360" s="286">
        <v>37</v>
      </c>
      <c r="AB360" s="78" t="str">
        <f t="shared" si="81"/>
        <v>37th percentile</v>
      </c>
      <c r="AI360" s="78" t="str">
        <f t="shared" si="82"/>
        <v/>
      </c>
    </row>
    <row r="361" spans="24:35">
      <c r="X361" s="286">
        <v>52</v>
      </c>
      <c r="Y361" s="286" t="str">
        <f t="shared" si="78"/>
        <v>30-34|52</v>
      </c>
      <c r="Z361" s="286">
        <v>9</v>
      </c>
      <c r="AA361" s="286">
        <v>37</v>
      </c>
      <c r="AB361" s="78" t="str">
        <f t="shared" si="81"/>
        <v>37th percentile</v>
      </c>
      <c r="AI361" s="78" t="str">
        <f t="shared" si="82"/>
        <v/>
      </c>
    </row>
    <row r="362" spans="24:35">
      <c r="X362" s="286">
        <v>51</v>
      </c>
      <c r="Y362" s="286" t="str">
        <f t="shared" si="78"/>
        <v>30-34|51</v>
      </c>
      <c r="Z362" s="286">
        <v>8</v>
      </c>
      <c r="AA362" s="286">
        <v>25</v>
      </c>
      <c r="AB362" s="78" t="str">
        <f t="shared" si="81"/>
        <v>25th percentile</v>
      </c>
      <c r="AI362" s="78" t="str">
        <f t="shared" si="82"/>
        <v/>
      </c>
    </row>
    <row r="363" spans="24:35">
      <c r="X363" s="286">
        <v>50</v>
      </c>
      <c r="Y363" s="286" t="str">
        <f t="shared" si="78"/>
        <v>30-34|50</v>
      </c>
      <c r="Z363" s="286">
        <v>8</v>
      </c>
      <c r="AA363" s="286">
        <v>25</v>
      </c>
      <c r="AB363" s="78" t="str">
        <f t="shared" si="81"/>
        <v>25th percentile</v>
      </c>
      <c r="AI363" s="78" t="str">
        <f t="shared" si="82"/>
        <v/>
      </c>
    </row>
    <row r="364" spans="24:35">
      <c r="X364" s="286">
        <v>49</v>
      </c>
      <c r="Y364" s="286" t="str">
        <f t="shared" si="78"/>
        <v>30-34|49</v>
      </c>
      <c r="Z364" s="286">
        <v>8</v>
      </c>
      <c r="AA364" s="286">
        <v>25</v>
      </c>
      <c r="AB364" s="78" t="str">
        <f t="shared" si="81"/>
        <v>25th percentile</v>
      </c>
      <c r="AI364" s="78" t="str">
        <f t="shared" si="82"/>
        <v/>
      </c>
    </row>
    <row r="365" spans="24:35">
      <c r="X365" s="286">
        <v>48</v>
      </c>
      <c r="Y365" s="286" t="str">
        <f t="shared" si="78"/>
        <v>30-34|48</v>
      </c>
      <c r="Z365" s="286">
        <v>8</v>
      </c>
      <c r="AA365" s="286">
        <v>25</v>
      </c>
      <c r="AB365" s="78" t="str">
        <f t="shared" si="81"/>
        <v>25th percentile</v>
      </c>
      <c r="AI365" s="78" t="str">
        <f t="shared" si="82"/>
        <v/>
      </c>
    </row>
    <row r="366" spans="24:35">
      <c r="X366" s="286">
        <v>47</v>
      </c>
      <c r="Y366" s="286" t="str">
        <f t="shared" si="78"/>
        <v>30-34|47</v>
      </c>
      <c r="Z366" s="286">
        <v>8</v>
      </c>
      <c r="AA366" s="286">
        <v>25</v>
      </c>
      <c r="AB366" s="78" t="str">
        <f t="shared" si="81"/>
        <v>25th percentile</v>
      </c>
      <c r="AI366" s="78" t="str">
        <f t="shared" si="82"/>
        <v/>
      </c>
    </row>
    <row r="367" spans="24:35">
      <c r="X367" s="286">
        <v>46</v>
      </c>
      <c r="Y367" s="286" t="str">
        <f t="shared" si="78"/>
        <v>30-34|46</v>
      </c>
      <c r="Z367" s="286">
        <v>8</v>
      </c>
      <c r="AA367" s="286">
        <v>25</v>
      </c>
      <c r="AB367" s="78" t="str">
        <f t="shared" si="81"/>
        <v>25th percentile</v>
      </c>
      <c r="AI367" s="78" t="str">
        <f t="shared" si="82"/>
        <v/>
      </c>
    </row>
    <row r="368" spans="24:35">
      <c r="X368" s="286">
        <v>45</v>
      </c>
      <c r="Y368" s="286" t="str">
        <f t="shared" si="78"/>
        <v>30-34|45</v>
      </c>
      <c r="Z368" s="286">
        <v>8</v>
      </c>
      <c r="AA368" s="286">
        <v>25</v>
      </c>
      <c r="AB368" s="78" t="str">
        <f t="shared" si="81"/>
        <v>25th percentile</v>
      </c>
      <c r="AI368" s="78" t="str">
        <f t="shared" si="82"/>
        <v/>
      </c>
    </row>
    <row r="369" spans="24:35">
      <c r="X369" s="286">
        <v>44</v>
      </c>
      <c r="Y369" s="286" t="str">
        <f t="shared" si="78"/>
        <v>30-34|44</v>
      </c>
      <c r="Z369" s="286">
        <v>8</v>
      </c>
      <c r="AA369" s="286">
        <v>25</v>
      </c>
      <c r="AB369" s="78" t="str">
        <f t="shared" si="81"/>
        <v>25th percentile</v>
      </c>
      <c r="AI369" s="78" t="str">
        <f t="shared" si="82"/>
        <v/>
      </c>
    </row>
    <row r="370" spans="24:35">
      <c r="X370" s="286">
        <v>43</v>
      </c>
      <c r="Y370" s="286" t="str">
        <f t="shared" si="78"/>
        <v>30-34|43</v>
      </c>
      <c r="Z370" s="286">
        <v>8</v>
      </c>
      <c r="AA370" s="286">
        <v>25</v>
      </c>
      <c r="AB370" s="78" t="str">
        <f t="shared" si="81"/>
        <v>25th percentile</v>
      </c>
      <c r="AI370" s="78" t="str">
        <f t="shared" si="82"/>
        <v/>
      </c>
    </row>
    <row r="371" spans="24:35">
      <c r="X371" s="286">
        <v>42</v>
      </c>
      <c r="Y371" s="286" t="str">
        <f t="shared" si="78"/>
        <v>30-34|42</v>
      </c>
      <c r="Z371" s="286">
        <v>8</v>
      </c>
      <c r="AA371" s="286">
        <v>25</v>
      </c>
      <c r="AB371" s="78" t="str">
        <f t="shared" si="81"/>
        <v>25th percentile</v>
      </c>
      <c r="AI371" s="78" t="str">
        <f t="shared" si="82"/>
        <v/>
      </c>
    </row>
    <row r="372" spans="24:35">
      <c r="X372" s="286">
        <v>41</v>
      </c>
      <c r="Y372" s="286" t="str">
        <f t="shared" si="78"/>
        <v>30-34|41</v>
      </c>
      <c r="Z372" s="286">
        <v>8</v>
      </c>
      <c r="AA372" s="286">
        <v>25</v>
      </c>
      <c r="AB372" s="78" t="str">
        <f t="shared" si="81"/>
        <v>25th percentile</v>
      </c>
      <c r="AI372" s="78" t="str">
        <f t="shared" si="82"/>
        <v/>
      </c>
    </row>
    <row r="373" spans="24:35">
      <c r="X373" s="286">
        <v>40</v>
      </c>
      <c r="Y373" s="286" t="str">
        <f t="shared" si="78"/>
        <v>30-34|40</v>
      </c>
      <c r="Z373" s="286">
        <v>8</v>
      </c>
      <c r="AA373" s="286">
        <v>25</v>
      </c>
      <c r="AB373" s="78" t="str">
        <f t="shared" si="81"/>
        <v>25th percentile</v>
      </c>
      <c r="AI373" s="78" t="str">
        <f t="shared" si="82"/>
        <v/>
      </c>
    </row>
    <row r="374" spans="24:35">
      <c r="X374" s="286">
        <v>39</v>
      </c>
      <c r="Y374" s="286" t="str">
        <f t="shared" si="78"/>
        <v>30-34|39</v>
      </c>
      <c r="Z374" s="286">
        <v>7</v>
      </c>
      <c r="AA374" s="286">
        <v>16</v>
      </c>
      <c r="AB374" s="78" t="str">
        <f t="shared" si="81"/>
        <v>16th percentile</v>
      </c>
      <c r="AI374" s="78" t="str">
        <f t="shared" si="82"/>
        <v/>
      </c>
    </row>
    <row r="375" spans="24:35">
      <c r="X375" s="286">
        <v>38</v>
      </c>
      <c r="Y375" s="286" t="str">
        <f t="shared" si="78"/>
        <v>30-34|38</v>
      </c>
      <c r="Z375" s="286">
        <v>7</v>
      </c>
      <c r="AA375" s="286">
        <v>16</v>
      </c>
      <c r="AB375" s="78" t="str">
        <f t="shared" si="81"/>
        <v>16th percentile</v>
      </c>
      <c r="AI375" s="78" t="str">
        <f t="shared" si="82"/>
        <v/>
      </c>
    </row>
    <row r="376" spans="24:35">
      <c r="X376" s="286">
        <v>37</v>
      </c>
      <c r="Y376" s="286" t="str">
        <f t="shared" si="78"/>
        <v>30-34|37</v>
      </c>
      <c r="Z376" s="286">
        <v>7</v>
      </c>
      <c r="AA376" s="286">
        <v>16</v>
      </c>
      <c r="AB376" s="78" t="str">
        <f t="shared" si="81"/>
        <v>16th percentile</v>
      </c>
      <c r="AI376" s="78" t="str">
        <f t="shared" si="82"/>
        <v/>
      </c>
    </row>
    <row r="377" spans="24:35">
      <c r="X377" s="286">
        <v>36</v>
      </c>
      <c r="Y377" s="286" t="str">
        <f t="shared" si="78"/>
        <v>30-34|36</v>
      </c>
      <c r="Z377" s="286">
        <v>7</v>
      </c>
      <c r="AA377" s="286">
        <v>16</v>
      </c>
      <c r="AB377" s="78" t="str">
        <f t="shared" si="81"/>
        <v>16th percentile</v>
      </c>
      <c r="AI377" s="78" t="str">
        <f t="shared" si="82"/>
        <v/>
      </c>
    </row>
    <row r="378" spans="24:35">
      <c r="X378" s="286">
        <v>35</v>
      </c>
      <c r="Y378" s="286" t="str">
        <f t="shared" ref="Y378:Y413" si="83">X$312&amp;"|"&amp;X378</f>
        <v>30-34|35</v>
      </c>
      <c r="Z378" s="286">
        <v>7</v>
      </c>
      <c r="AA378" s="286">
        <v>16</v>
      </c>
      <c r="AB378" s="78" t="str">
        <f t="shared" si="81"/>
        <v>16th percentile</v>
      </c>
      <c r="AI378" s="78" t="str">
        <f t="shared" si="82"/>
        <v/>
      </c>
    </row>
    <row r="379" spans="24:35">
      <c r="X379" s="286">
        <v>34</v>
      </c>
      <c r="Y379" s="286" t="str">
        <f t="shared" si="83"/>
        <v>30-34|34</v>
      </c>
      <c r="Z379" s="286">
        <v>7</v>
      </c>
      <c r="AA379" s="286">
        <v>16</v>
      </c>
      <c r="AB379" s="78" t="str">
        <f t="shared" si="81"/>
        <v>16th percentile</v>
      </c>
      <c r="AI379" s="78" t="str">
        <f t="shared" si="82"/>
        <v/>
      </c>
    </row>
    <row r="380" spans="24:35">
      <c r="X380" s="286">
        <v>33</v>
      </c>
      <c r="Y380" s="286" t="str">
        <f t="shared" si="83"/>
        <v>30-34|33</v>
      </c>
      <c r="Z380" s="286">
        <v>7</v>
      </c>
      <c r="AA380" s="286">
        <v>16</v>
      </c>
      <c r="AB380" s="78" t="str">
        <f t="shared" si="81"/>
        <v>16th percentile</v>
      </c>
      <c r="AI380" s="78" t="str">
        <f t="shared" si="82"/>
        <v/>
      </c>
    </row>
    <row r="381" spans="24:35">
      <c r="X381" s="286">
        <v>32</v>
      </c>
      <c r="Y381" s="286" t="str">
        <f t="shared" si="83"/>
        <v>30-34|32</v>
      </c>
      <c r="Z381" s="286">
        <v>7</v>
      </c>
      <c r="AA381" s="286">
        <v>16</v>
      </c>
      <c r="AB381" s="78" t="str">
        <f t="shared" si="81"/>
        <v>16th percentile</v>
      </c>
      <c r="AI381" s="78" t="str">
        <f t="shared" si="82"/>
        <v/>
      </c>
    </row>
    <row r="382" spans="24:35">
      <c r="X382" s="286">
        <v>31</v>
      </c>
      <c r="Y382" s="286" t="str">
        <f t="shared" si="83"/>
        <v>30-34|31</v>
      </c>
      <c r="Z382" s="286">
        <v>7</v>
      </c>
      <c r="AA382" s="286">
        <v>16</v>
      </c>
      <c r="AB382" s="78" t="str">
        <f t="shared" si="81"/>
        <v>16th percentile</v>
      </c>
      <c r="AI382" s="78" t="str">
        <f t="shared" si="82"/>
        <v/>
      </c>
    </row>
    <row r="383" spans="24:35">
      <c r="X383" s="286">
        <v>30</v>
      </c>
      <c r="Y383" s="286" t="str">
        <f t="shared" si="83"/>
        <v>30-34|30</v>
      </c>
      <c r="Z383" s="286">
        <v>7</v>
      </c>
      <c r="AA383" s="286">
        <v>16</v>
      </c>
      <c r="AB383" s="78" t="str">
        <f t="shared" si="81"/>
        <v>16th percentile</v>
      </c>
      <c r="AI383" s="78" t="str">
        <f t="shared" si="82"/>
        <v/>
      </c>
    </row>
    <row r="384" spans="24:35">
      <c r="X384" s="286">
        <v>29</v>
      </c>
      <c r="Y384" s="286" t="str">
        <f t="shared" si="83"/>
        <v>30-34|29</v>
      </c>
      <c r="Z384" s="286">
        <v>7</v>
      </c>
      <c r="AA384" s="286">
        <v>16</v>
      </c>
      <c r="AB384" s="78" t="str">
        <f t="shared" si="81"/>
        <v>16th percentile</v>
      </c>
      <c r="AI384" s="78" t="str">
        <f t="shared" si="82"/>
        <v/>
      </c>
    </row>
    <row r="385" spans="24:35">
      <c r="X385" s="286">
        <v>28</v>
      </c>
      <c r="Y385" s="286" t="str">
        <f t="shared" si="83"/>
        <v>30-34|28</v>
      </c>
      <c r="Z385" s="286">
        <v>6</v>
      </c>
      <c r="AA385" s="286">
        <v>10</v>
      </c>
      <c r="AB385" s="78" t="str">
        <f t="shared" si="81"/>
        <v>10th percentile</v>
      </c>
      <c r="AI385" s="78" t="str">
        <f t="shared" si="82"/>
        <v/>
      </c>
    </row>
    <row r="386" spans="24:35">
      <c r="X386" s="286">
        <v>27</v>
      </c>
      <c r="Y386" s="286" t="str">
        <f t="shared" si="83"/>
        <v>30-34|27</v>
      </c>
      <c r="Z386" s="286">
        <v>6</v>
      </c>
      <c r="AA386" s="286">
        <v>10</v>
      </c>
      <c r="AB386" s="78" t="str">
        <f t="shared" si="81"/>
        <v>10th percentile</v>
      </c>
      <c r="AI386" s="78" t="str">
        <f t="shared" si="82"/>
        <v/>
      </c>
    </row>
    <row r="387" spans="24:35">
      <c r="X387" s="286">
        <v>26</v>
      </c>
      <c r="Y387" s="286" t="str">
        <f t="shared" si="83"/>
        <v>30-34|26</v>
      </c>
      <c r="Z387" s="286">
        <v>6</v>
      </c>
      <c r="AA387" s="286">
        <v>10</v>
      </c>
      <c r="AB387" s="78" t="str">
        <f t="shared" si="81"/>
        <v>10th percentile</v>
      </c>
      <c r="AI387" s="78" t="str">
        <f t="shared" si="82"/>
        <v/>
      </c>
    </row>
    <row r="388" spans="24:35">
      <c r="X388" s="286">
        <v>25</v>
      </c>
      <c r="Y388" s="286" t="str">
        <f t="shared" si="83"/>
        <v>30-34|25</v>
      </c>
      <c r="Z388" s="286">
        <v>6</v>
      </c>
      <c r="AA388" s="286">
        <v>10</v>
      </c>
      <c r="AB388" s="78" t="str">
        <f t="shared" si="81"/>
        <v>10th percentile</v>
      </c>
      <c r="AI388" s="78" t="str">
        <f t="shared" si="82"/>
        <v/>
      </c>
    </row>
    <row r="389" spans="24:35">
      <c r="X389" s="286">
        <v>24</v>
      </c>
      <c r="Y389" s="286" t="str">
        <f t="shared" si="83"/>
        <v>30-34|24</v>
      </c>
      <c r="Z389" s="286">
        <v>6</v>
      </c>
      <c r="AA389" s="286">
        <v>10</v>
      </c>
      <c r="AB389" s="78" t="str">
        <f t="shared" ref="AB389:AB452" si="84">IFERROR(VLOOKUP(AA389,G:H,2,0),"")</f>
        <v>10th percentile</v>
      </c>
      <c r="AI389" s="78" t="str">
        <f t="shared" ref="AI389:AI437" si="85">IFERROR(VLOOKUP(AH389,G:H,2,0),"")</f>
        <v/>
      </c>
    </row>
    <row r="390" spans="24:35">
      <c r="X390" s="286">
        <v>23</v>
      </c>
      <c r="Y390" s="286" t="str">
        <f t="shared" si="83"/>
        <v>30-34|23</v>
      </c>
      <c r="Z390" s="286">
        <v>6</v>
      </c>
      <c r="AA390" s="286">
        <v>10</v>
      </c>
      <c r="AB390" s="78" t="str">
        <f t="shared" si="84"/>
        <v>10th percentile</v>
      </c>
      <c r="AI390" s="78" t="str">
        <f t="shared" si="85"/>
        <v/>
      </c>
    </row>
    <row r="391" spans="24:35">
      <c r="X391" s="286">
        <v>22</v>
      </c>
      <c r="Y391" s="286" t="str">
        <f t="shared" si="83"/>
        <v>30-34|22</v>
      </c>
      <c r="Z391" s="286">
        <v>6</v>
      </c>
      <c r="AA391" s="286">
        <v>10</v>
      </c>
      <c r="AB391" s="78" t="str">
        <f t="shared" si="84"/>
        <v>10th percentile</v>
      </c>
      <c r="AI391" s="78" t="str">
        <f t="shared" si="85"/>
        <v/>
      </c>
    </row>
    <row r="392" spans="24:35">
      <c r="X392" s="286">
        <v>21</v>
      </c>
      <c r="Y392" s="286" t="str">
        <f t="shared" si="83"/>
        <v>30-34|21</v>
      </c>
      <c r="Z392" s="286">
        <v>6</v>
      </c>
      <c r="AA392" s="286">
        <v>10</v>
      </c>
      <c r="AB392" s="78" t="str">
        <f t="shared" si="84"/>
        <v>10th percentile</v>
      </c>
      <c r="AI392" s="78" t="str">
        <f t="shared" si="85"/>
        <v/>
      </c>
    </row>
    <row r="393" spans="24:35">
      <c r="X393" s="286">
        <v>20</v>
      </c>
      <c r="Y393" s="286" t="str">
        <f t="shared" si="83"/>
        <v>30-34|20</v>
      </c>
      <c r="Z393" s="286">
        <v>6</v>
      </c>
      <c r="AA393" s="286">
        <v>10</v>
      </c>
      <c r="AB393" s="78" t="str">
        <f t="shared" si="84"/>
        <v>10th percentile</v>
      </c>
      <c r="AI393" s="78" t="str">
        <f t="shared" si="85"/>
        <v/>
      </c>
    </row>
    <row r="394" spans="24:35">
      <c r="X394" s="286">
        <v>19</v>
      </c>
      <c r="Y394" s="286" t="str">
        <f t="shared" si="83"/>
        <v>30-34|19</v>
      </c>
      <c r="Z394" s="286">
        <v>6</v>
      </c>
      <c r="AA394" s="286">
        <v>10</v>
      </c>
      <c r="AB394" s="78" t="str">
        <f t="shared" si="84"/>
        <v>10th percentile</v>
      </c>
      <c r="AI394" s="78" t="str">
        <f t="shared" si="85"/>
        <v/>
      </c>
    </row>
    <row r="395" spans="24:35">
      <c r="X395" s="286">
        <v>18</v>
      </c>
      <c r="Y395" s="286" t="str">
        <f t="shared" si="83"/>
        <v>30-34|18</v>
      </c>
      <c r="Z395" s="286">
        <v>6</v>
      </c>
      <c r="AA395" s="286">
        <v>10</v>
      </c>
      <c r="AB395" s="78" t="str">
        <f t="shared" si="84"/>
        <v>10th percentile</v>
      </c>
      <c r="AI395" s="78" t="str">
        <f t="shared" si="85"/>
        <v/>
      </c>
    </row>
    <row r="396" spans="24:35">
      <c r="X396" s="286">
        <v>17</v>
      </c>
      <c r="Y396" s="286" t="str">
        <f t="shared" si="83"/>
        <v>30-34|17</v>
      </c>
      <c r="Z396" s="286">
        <v>5</v>
      </c>
      <c r="AA396" s="286">
        <v>5</v>
      </c>
      <c r="AB396" s="78" t="str">
        <f t="shared" si="84"/>
        <v>5th percentile</v>
      </c>
      <c r="AI396" s="78" t="str">
        <f t="shared" si="85"/>
        <v/>
      </c>
    </row>
    <row r="397" spans="24:35">
      <c r="X397" s="286">
        <v>16</v>
      </c>
      <c r="Y397" s="286" t="str">
        <f t="shared" si="83"/>
        <v>30-34|16</v>
      </c>
      <c r="Z397" s="286">
        <v>5</v>
      </c>
      <c r="AA397" s="286">
        <v>5</v>
      </c>
      <c r="AB397" s="78" t="str">
        <f t="shared" si="84"/>
        <v>5th percentile</v>
      </c>
      <c r="AI397" s="78" t="str">
        <f t="shared" si="85"/>
        <v/>
      </c>
    </row>
    <row r="398" spans="24:35">
      <c r="X398" s="286">
        <v>15</v>
      </c>
      <c r="Y398" s="286" t="str">
        <f t="shared" si="83"/>
        <v>30-34|15</v>
      </c>
      <c r="Z398" s="286">
        <v>5</v>
      </c>
      <c r="AA398" s="286">
        <v>5</v>
      </c>
      <c r="AB398" s="78" t="str">
        <f t="shared" si="84"/>
        <v>5th percentile</v>
      </c>
      <c r="AI398" s="78" t="str">
        <f t="shared" si="85"/>
        <v/>
      </c>
    </row>
    <row r="399" spans="24:35">
      <c r="X399" s="286">
        <v>14</v>
      </c>
      <c r="Y399" s="286" t="str">
        <f t="shared" si="83"/>
        <v>30-34|14</v>
      </c>
      <c r="Z399" s="286">
        <v>5</v>
      </c>
      <c r="AA399" s="286">
        <v>5</v>
      </c>
      <c r="AB399" s="78" t="str">
        <f t="shared" si="84"/>
        <v>5th percentile</v>
      </c>
      <c r="AI399" s="78" t="str">
        <f t="shared" si="85"/>
        <v/>
      </c>
    </row>
    <row r="400" spans="24:35">
      <c r="X400" s="286">
        <v>13</v>
      </c>
      <c r="Y400" s="286" t="str">
        <f t="shared" si="83"/>
        <v>30-34|13</v>
      </c>
      <c r="Z400" s="286">
        <v>5</v>
      </c>
      <c r="AA400" s="286">
        <v>5</v>
      </c>
      <c r="AB400" s="78" t="str">
        <f t="shared" si="84"/>
        <v>5th percentile</v>
      </c>
      <c r="AI400" s="78" t="str">
        <f t="shared" si="85"/>
        <v/>
      </c>
    </row>
    <row r="401" spans="24:35">
      <c r="X401" s="286">
        <v>12</v>
      </c>
      <c r="Y401" s="286" t="str">
        <f t="shared" si="83"/>
        <v>30-34|12</v>
      </c>
      <c r="Z401" s="286">
        <v>5</v>
      </c>
      <c r="AA401" s="286">
        <v>5</v>
      </c>
      <c r="AB401" s="78" t="str">
        <f t="shared" si="84"/>
        <v>5th percentile</v>
      </c>
      <c r="AI401" s="78" t="str">
        <f t="shared" si="85"/>
        <v/>
      </c>
    </row>
    <row r="402" spans="24:35">
      <c r="X402" s="286">
        <v>11</v>
      </c>
      <c r="Y402" s="286" t="str">
        <f t="shared" si="83"/>
        <v>30-34|11</v>
      </c>
      <c r="Z402" s="286">
        <v>5</v>
      </c>
      <c r="AA402" s="286">
        <v>5</v>
      </c>
      <c r="AB402" s="78" t="str">
        <f t="shared" si="84"/>
        <v>5th percentile</v>
      </c>
      <c r="AI402" s="78" t="str">
        <f t="shared" si="85"/>
        <v/>
      </c>
    </row>
    <row r="403" spans="24:35">
      <c r="X403" s="286">
        <v>10</v>
      </c>
      <c r="Y403" s="286" t="str">
        <f t="shared" si="83"/>
        <v>30-34|10</v>
      </c>
      <c r="Z403" s="286">
        <v>5</v>
      </c>
      <c r="AA403" s="286">
        <v>5</v>
      </c>
      <c r="AB403" s="78" t="str">
        <f t="shared" si="84"/>
        <v>5th percentile</v>
      </c>
      <c r="AI403" s="78" t="str">
        <f t="shared" si="85"/>
        <v/>
      </c>
    </row>
    <row r="404" spans="24:35">
      <c r="X404" s="286">
        <v>9</v>
      </c>
      <c r="Y404" s="286" t="str">
        <f t="shared" si="83"/>
        <v>30-34|9</v>
      </c>
      <c r="Z404" s="286">
        <v>5</v>
      </c>
      <c r="AA404" s="286">
        <v>5</v>
      </c>
      <c r="AB404" s="78" t="str">
        <f t="shared" si="84"/>
        <v>5th percentile</v>
      </c>
      <c r="AI404" s="78" t="str">
        <f t="shared" si="85"/>
        <v/>
      </c>
    </row>
    <row r="405" spans="24:35">
      <c r="X405" s="286">
        <v>8</v>
      </c>
      <c r="Y405" s="286" t="str">
        <f t="shared" si="83"/>
        <v>30-34|8</v>
      </c>
      <c r="Z405" s="286">
        <v>5</v>
      </c>
      <c r="AA405" s="286">
        <v>5</v>
      </c>
      <c r="AB405" s="78" t="str">
        <f t="shared" si="84"/>
        <v>5th percentile</v>
      </c>
      <c r="AI405" s="78" t="str">
        <f t="shared" si="85"/>
        <v/>
      </c>
    </row>
    <row r="406" spans="24:35">
      <c r="X406" s="286">
        <v>7</v>
      </c>
      <c r="Y406" s="286" t="str">
        <f t="shared" si="83"/>
        <v>30-34|7</v>
      </c>
      <c r="Z406" s="286">
        <v>5</v>
      </c>
      <c r="AA406" s="286">
        <v>5</v>
      </c>
      <c r="AB406" s="78" t="str">
        <f t="shared" si="84"/>
        <v>5th percentile</v>
      </c>
      <c r="AI406" s="78" t="str">
        <f t="shared" si="85"/>
        <v/>
      </c>
    </row>
    <row r="407" spans="24:35">
      <c r="X407" s="286">
        <v>6</v>
      </c>
      <c r="Y407" s="286" t="str">
        <f t="shared" si="83"/>
        <v>30-34|6</v>
      </c>
      <c r="Z407" s="286">
        <v>4</v>
      </c>
      <c r="AA407" s="286">
        <v>2</v>
      </c>
      <c r="AB407" s="78" t="str">
        <f t="shared" si="84"/>
        <v>2nd percentile</v>
      </c>
      <c r="AI407" s="78" t="str">
        <f t="shared" si="85"/>
        <v/>
      </c>
    </row>
    <row r="408" spans="24:35">
      <c r="X408" s="286">
        <v>5</v>
      </c>
      <c r="Y408" s="286" t="str">
        <f t="shared" si="83"/>
        <v>30-34|5</v>
      </c>
      <c r="Z408" s="286">
        <v>4</v>
      </c>
      <c r="AA408" s="286">
        <v>2</v>
      </c>
      <c r="AB408" s="78" t="str">
        <f t="shared" si="84"/>
        <v>2nd percentile</v>
      </c>
      <c r="AI408" s="78" t="str">
        <f t="shared" si="85"/>
        <v/>
      </c>
    </row>
    <row r="409" spans="24:35">
      <c r="X409" s="286">
        <v>4</v>
      </c>
      <c r="Y409" s="286" t="str">
        <f t="shared" si="83"/>
        <v>30-34|4</v>
      </c>
      <c r="Z409" s="286">
        <v>4</v>
      </c>
      <c r="AA409" s="286">
        <v>2</v>
      </c>
      <c r="AB409" s="78" t="str">
        <f t="shared" si="84"/>
        <v>2nd percentile</v>
      </c>
      <c r="AI409" s="78" t="str">
        <f t="shared" si="85"/>
        <v/>
      </c>
    </row>
    <row r="410" spans="24:35">
      <c r="X410" s="286">
        <v>3</v>
      </c>
      <c r="Y410" s="286" t="str">
        <f t="shared" si="83"/>
        <v>30-34|3</v>
      </c>
      <c r="Z410" s="286">
        <v>4</v>
      </c>
      <c r="AA410" s="286">
        <v>2</v>
      </c>
      <c r="AB410" s="78" t="str">
        <f t="shared" si="84"/>
        <v>2nd percentile</v>
      </c>
      <c r="AI410" s="78" t="str">
        <f t="shared" si="85"/>
        <v/>
      </c>
    </row>
    <row r="411" spans="24:35">
      <c r="X411" s="286">
        <v>2</v>
      </c>
      <c r="Y411" s="286" t="str">
        <f t="shared" si="83"/>
        <v>30-34|2</v>
      </c>
      <c r="Z411" s="286">
        <v>4</v>
      </c>
      <c r="AA411" s="286">
        <v>2</v>
      </c>
      <c r="AB411" s="78" t="str">
        <f t="shared" si="84"/>
        <v>2nd percentile</v>
      </c>
      <c r="AI411" s="78" t="str">
        <f t="shared" si="85"/>
        <v/>
      </c>
    </row>
    <row r="412" spans="24:35">
      <c r="X412" s="286">
        <v>1</v>
      </c>
      <c r="Y412" s="286" t="str">
        <f t="shared" si="83"/>
        <v>30-34|1</v>
      </c>
      <c r="Z412" s="286">
        <v>4</v>
      </c>
      <c r="AA412" s="286">
        <v>2</v>
      </c>
      <c r="AB412" s="78" t="str">
        <f t="shared" si="84"/>
        <v>2nd percentile</v>
      </c>
      <c r="AI412" s="78" t="str">
        <f t="shared" si="85"/>
        <v/>
      </c>
    </row>
    <row r="413" spans="24:35">
      <c r="X413" s="286">
        <v>0</v>
      </c>
      <c r="Y413" s="286" t="str">
        <f t="shared" si="83"/>
        <v>30-34|0</v>
      </c>
      <c r="Z413" s="286">
        <v>4</v>
      </c>
      <c r="AA413" s="286">
        <v>2</v>
      </c>
      <c r="AB413" s="78" t="str">
        <f t="shared" si="84"/>
        <v>2nd percentile</v>
      </c>
      <c r="AI413" s="78" t="str">
        <f t="shared" si="85"/>
        <v/>
      </c>
    </row>
    <row r="414" spans="24:35">
      <c r="AB414" s="78" t="str">
        <f t="shared" si="84"/>
        <v/>
      </c>
      <c r="AI414" s="78" t="str">
        <f t="shared" si="85"/>
        <v/>
      </c>
    </row>
    <row r="415" spans="24:35">
      <c r="X415" s="39" t="s">
        <v>66</v>
      </c>
      <c r="AB415" s="78" t="str">
        <f t="shared" si="84"/>
        <v/>
      </c>
      <c r="AI415" s="78" t="str">
        <f t="shared" si="85"/>
        <v/>
      </c>
    </row>
    <row r="416" spans="24:35">
      <c r="X416" s="286">
        <v>100</v>
      </c>
      <c r="Y416" t="str">
        <f>X$415&amp;"|"&amp;X416</f>
        <v>35-44|100</v>
      </c>
      <c r="Z416" s="286">
        <v>16</v>
      </c>
      <c r="AA416" s="286">
        <v>98</v>
      </c>
      <c r="AB416" s="78" t="str">
        <f t="shared" si="84"/>
        <v>98th percentile</v>
      </c>
      <c r="AI416" s="78" t="str">
        <f t="shared" si="85"/>
        <v/>
      </c>
    </row>
    <row r="417" spans="24:35">
      <c r="X417" s="286">
        <v>99</v>
      </c>
      <c r="Y417" s="78" t="str">
        <f t="shared" ref="Y417:Y480" si="86">X$415&amp;"|"&amp;X417</f>
        <v>35-44|99</v>
      </c>
      <c r="Z417" s="286">
        <v>16</v>
      </c>
      <c r="AA417" s="286">
        <v>98</v>
      </c>
      <c r="AB417" s="78" t="str">
        <f t="shared" si="84"/>
        <v>98th percentile</v>
      </c>
      <c r="AI417" s="78" t="str">
        <f t="shared" si="85"/>
        <v/>
      </c>
    </row>
    <row r="418" spans="24:35">
      <c r="X418" s="286">
        <v>98</v>
      </c>
      <c r="Y418" s="78" t="str">
        <f t="shared" si="86"/>
        <v>35-44|98</v>
      </c>
      <c r="Z418" s="286">
        <v>15</v>
      </c>
      <c r="AA418" s="286">
        <v>98</v>
      </c>
      <c r="AB418" s="78" t="str">
        <f t="shared" si="84"/>
        <v>98th percentile</v>
      </c>
      <c r="AI418" s="78" t="str">
        <f t="shared" si="85"/>
        <v/>
      </c>
    </row>
    <row r="419" spans="24:35">
      <c r="X419" s="286">
        <v>97</v>
      </c>
      <c r="Y419" s="78" t="str">
        <f t="shared" si="86"/>
        <v>35-44|97</v>
      </c>
      <c r="Z419" s="286">
        <v>15</v>
      </c>
      <c r="AA419" s="286">
        <v>98</v>
      </c>
      <c r="AB419" s="78" t="str">
        <f t="shared" si="84"/>
        <v>98th percentile</v>
      </c>
      <c r="AI419" s="78" t="str">
        <f t="shared" si="85"/>
        <v/>
      </c>
    </row>
    <row r="420" spans="24:35">
      <c r="X420" s="286">
        <v>96</v>
      </c>
      <c r="Y420" s="78" t="str">
        <f t="shared" si="86"/>
        <v>35-44|96</v>
      </c>
      <c r="Z420" s="286">
        <v>15</v>
      </c>
      <c r="AA420" s="286">
        <v>98</v>
      </c>
      <c r="AB420" s="78" t="str">
        <f t="shared" si="84"/>
        <v>98th percentile</v>
      </c>
      <c r="AI420" s="78" t="str">
        <f t="shared" si="85"/>
        <v/>
      </c>
    </row>
    <row r="421" spans="24:35">
      <c r="X421" s="286">
        <v>95</v>
      </c>
      <c r="Y421" s="78" t="str">
        <f t="shared" si="86"/>
        <v>35-44|95</v>
      </c>
      <c r="Z421" s="286">
        <v>15</v>
      </c>
      <c r="AA421" s="286">
        <v>98</v>
      </c>
      <c r="AB421" s="78" t="str">
        <f t="shared" si="84"/>
        <v>98th percentile</v>
      </c>
      <c r="AI421" s="78" t="str">
        <f t="shared" si="85"/>
        <v/>
      </c>
    </row>
    <row r="422" spans="24:35">
      <c r="X422" s="286">
        <v>94</v>
      </c>
      <c r="Y422" s="78" t="str">
        <f t="shared" si="86"/>
        <v>35-44|94</v>
      </c>
      <c r="Z422" s="286">
        <v>14</v>
      </c>
      <c r="AA422" s="286">
        <v>91</v>
      </c>
      <c r="AB422" s="78" t="str">
        <f t="shared" si="84"/>
        <v>91st percentile</v>
      </c>
      <c r="AI422" s="78" t="str">
        <f t="shared" si="85"/>
        <v/>
      </c>
    </row>
    <row r="423" spans="24:35">
      <c r="X423" s="286">
        <v>93</v>
      </c>
      <c r="Y423" s="78" t="str">
        <f t="shared" si="86"/>
        <v>35-44|93</v>
      </c>
      <c r="Z423" s="286">
        <v>14</v>
      </c>
      <c r="AA423" s="286">
        <v>91</v>
      </c>
      <c r="AB423" s="78" t="str">
        <f t="shared" si="84"/>
        <v>91st percentile</v>
      </c>
      <c r="AI423" s="78" t="str">
        <f t="shared" si="85"/>
        <v/>
      </c>
    </row>
    <row r="424" spans="24:35">
      <c r="X424" s="286">
        <v>92</v>
      </c>
      <c r="Y424" s="78" t="str">
        <f t="shared" si="86"/>
        <v>35-44|92</v>
      </c>
      <c r="Z424" s="286">
        <v>14</v>
      </c>
      <c r="AA424" s="286">
        <v>91</v>
      </c>
      <c r="AB424" s="78" t="str">
        <f t="shared" si="84"/>
        <v>91st percentile</v>
      </c>
      <c r="AI424" s="78" t="str">
        <f t="shared" si="85"/>
        <v/>
      </c>
    </row>
    <row r="425" spans="24:35">
      <c r="X425" s="286">
        <v>91</v>
      </c>
      <c r="Y425" s="78" t="str">
        <f t="shared" si="86"/>
        <v>35-44|91</v>
      </c>
      <c r="Z425" s="286">
        <v>14</v>
      </c>
      <c r="AA425" s="286">
        <v>91</v>
      </c>
      <c r="AB425" s="78" t="str">
        <f t="shared" si="84"/>
        <v>91st percentile</v>
      </c>
      <c r="AI425" s="78" t="str">
        <f t="shared" si="85"/>
        <v/>
      </c>
    </row>
    <row r="426" spans="24:35">
      <c r="X426" s="286">
        <v>90</v>
      </c>
      <c r="Y426" s="78" t="str">
        <f t="shared" si="86"/>
        <v>35-44|90</v>
      </c>
      <c r="Z426" s="286">
        <v>14</v>
      </c>
      <c r="AA426" s="286">
        <v>91</v>
      </c>
      <c r="AB426" s="78" t="str">
        <f t="shared" si="84"/>
        <v>91st percentile</v>
      </c>
      <c r="AI426" s="78" t="str">
        <f t="shared" si="85"/>
        <v/>
      </c>
    </row>
    <row r="427" spans="24:35">
      <c r="X427" s="286">
        <v>89</v>
      </c>
      <c r="Y427" s="78" t="str">
        <f t="shared" si="86"/>
        <v>35-44|89</v>
      </c>
      <c r="Z427" s="286">
        <v>14</v>
      </c>
      <c r="AA427" s="286">
        <v>91</v>
      </c>
      <c r="AB427" s="78" t="str">
        <f t="shared" si="84"/>
        <v>91st percentile</v>
      </c>
      <c r="AI427" s="78" t="str">
        <f t="shared" si="85"/>
        <v/>
      </c>
    </row>
    <row r="428" spans="24:35">
      <c r="X428" s="286">
        <v>88</v>
      </c>
      <c r="Y428" s="78" t="str">
        <f t="shared" si="86"/>
        <v>35-44|88</v>
      </c>
      <c r="Z428" s="286">
        <v>13</v>
      </c>
      <c r="AA428" s="286">
        <v>84</v>
      </c>
      <c r="AB428" s="78" t="str">
        <f t="shared" si="84"/>
        <v>84th percentile</v>
      </c>
      <c r="AI428" s="78" t="str">
        <f t="shared" si="85"/>
        <v/>
      </c>
    </row>
    <row r="429" spans="24:35">
      <c r="X429" s="286">
        <v>87</v>
      </c>
      <c r="Y429" s="78" t="str">
        <f t="shared" si="86"/>
        <v>35-44|87</v>
      </c>
      <c r="Z429" s="286">
        <v>13</v>
      </c>
      <c r="AA429" s="286">
        <v>84</v>
      </c>
      <c r="AB429" s="78" t="str">
        <f t="shared" si="84"/>
        <v>84th percentile</v>
      </c>
      <c r="AI429" s="78" t="str">
        <f t="shared" si="85"/>
        <v/>
      </c>
    </row>
    <row r="430" spans="24:35">
      <c r="X430" s="286">
        <v>86</v>
      </c>
      <c r="Y430" s="78" t="str">
        <f t="shared" si="86"/>
        <v>35-44|86</v>
      </c>
      <c r="Z430" s="286">
        <v>13</v>
      </c>
      <c r="AA430" s="286">
        <v>84</v>
      </c>
      <c r="AB430" s="78" t="str">
        <f t="shared" si="84"/>
        <v>84th percentile</v>
      </c>
      <c r="AI430" s="78" t="str">
        <f t="shared" si="85"/>
        <v/>
      </c>
    </row>
    <row r="431" spans="24:35">
      <c r="X431" s="286">
        <v>85</v>
      </c>
      <c r="Y431" s="78" t="str">
        <f t="shared" si="86"/>
        <v>35-44|85</v>
      </c>
      <c r="Z431" s="286">
        <v>13</v>
      </c>
      <c r="AA431" s="286">
        <v>84</v>
      </c>
      <c r="AB431" s="78" t="str">
        <f t="shared" si="84"/>
        <v>84th percentile</v>
      </c>
      <c r="AI431" s="78" t="str">
        <f t="shared" si="85"/>
        <v/>
      </c>
    </row>
    <row r="432" spans="24:35">
      <c r="X432" s="286">
        <v>84</v>
      </c>
      <c r="Y432" s="78" t="str">
        <f t="shared" si="86"/>
        <v>35-44|84</v>
      </c>
      <c r="Z432" s="286">
        <v>13</v>
      </c>
      <c r="AA432" s="286">
        <v>84</v>
      </c>
      <c r="AB432" s="78" t="str">
        <f t="shared" si="84"/>
        <v>84th percentile</v>
      </c>
      <c r="AI432" s="78" t="str">
        <f t="shared" si="85"/>
        <v/>
      </c>
    </row>
    <row r="433" spans="24:35">
      <c r="X433" s="286">
        <v>83</v>
      </c>
      <c r="Y433" s="78" t="str">
        <f t="shared" si="86"/>
        <v>35-44|83</v>
      </c>
      <c r="Z433" s="286">
        <v>13</v>
      </c>
      <c r="AA433" s="286">
        <v>84</v>
      </c>
      <c r="AB433" s="78" t="str">
        <f t="shared" si="84"/>
        <v>84th percentile</v>
      </c>
      <c r="AI433" s="78" t="str">
        <f t="shared" si="85"/>
        <v/>
      </c>
    </row>
    <row r="434" spans="24:35">
      <c r="X434" s="286">
        <v>82</v>
      </c>
      <c r="Y434" s="78" t="str">
        <f t="shared" si="86"/>
        <v>35-44|82</v>
      </c>
      <c r="Z434" s="286">
        <v>12</v>
      </c>
      <c r="AA434" s="286">
        <v>75</v>
      </c>
      <c r="AB434" s="78" t="str">
        <f t="shared" si="84"/>
        <v>75th percentile</v>
      </c>
      <c r="AI434" s="78" t="str">
        <f t="shared" si="85"/>
        <v/>
      </c>
    </row>
    <row r="435" spans="24:35">
      <c r="X435" s="286">
        <v>81</v>
      </c>
      <c r="Y435" s="78" t="str">
        <f t="shared" si="86"/>
        <v>35-44|81</v>
      </c>
      <c r="Z435" s="286">
        <v>12</v>
      </c>
      <c r="AA435" s="286">
        <v>75</v>
      </c>
      <c r="AB435" s="78" t="str">
        <f t="shared" si="84"/>
        <v>75th percentile</v>
      </c>
      <c r="AI435" s="78" t="str">
        <f t="shared" si="85"/>
        <v/>
      </c>
    </row>
    <row r="436" spans="24:35">
      <c r="X436" s="286">
        <v>80</v>
      </c>
      <c r="Y436" s="78" t="str">
        <f t="shared" si="86"/>
        <v>35-44|80</v>
      </c>
      <c r="Z436" s="286">
        <v>12</v>
      </c>
      <c r="AA436" s="286">
        <v>75</v>
      </c>
      <c r="AB436" s="78" t="str">
        <f t="shared" si="84"/>
        <v>75th percentile</v>
      </c>
      <c r="AI436" s="78" t="str">
        <f t="shared" si="85"/>
        <v/>
      </c>
    </row>
    <row r="437" spans="24:35">
      <c r="X437" s="286">
        <v>79</v>
      </c>
      <c r="Y437" s="78" t="str">
        <f t="shared" si="86"/>
        <v>35-44|79</v>
      </c>
      <c r="Z437" s="286">
        <v>12</v>
      </c>
      <c r="AA437" s="286">
        <v>75</v>
      </c>
      <c r="AB437" s="78" t="str">
        <f t="shared" si="84"/>
        <v>75th percentile</v>
      </c>
      <c r="AI437" s="78" t="str">
        <f t="shared" si="85"/>
        <v/>
      </c>
    </row>
    <row r="438" spans="24:35">
      <c r="X438" s="286">
        <v>78</v>
      </c>
      <c r="Y438" s="78" t="str">
        <f t="shared" si="86"/>
        <v>35-44|78</v>
      </c>
      <c r="Z438" s="286">
        <v>12</v>
      </c>
      <c r="AA438" s="286">
        <v>75</v>
      </c>
      <c r="AB438" s="78" t="str">
        <f t="shared" si="84"/>
        <v>75th percentile</v>
      </c>
    </row>
    <row r="439" spans="24:35">
      <c r="X439" s="286">
        <v>77</v>
      </c>
      <c r="Y439" s="78" t="str">
        <f t="shared" si="86"/>
        <v>35-44|77</v>
      </c>
      <c r="Z439" s="286">
        <v>12</v>
      </c>
      <c r="AA439" s="286">
        <v>75</v>
      </c>
      <c r="AB439" s="78" t="str">
        <f t="shared" si="84"/>
        <v>75th percentile</v>
      </c>
    </row>
    <row r="440" spans="24:35">
      <c r="X440" s="286">
        <v>76</v>
      </c>
      <c r="Y440" s="78" t="str">
        <f t="shared" si="86"/>
        <v>35-44|76</v>
      </c>
      <c r="Z440" s="286">
        <v>11</v>
      </c>
      <c r="AA440" s="286">
        <v>63</v>
      </c>
      <c r="AB440" s="78" t="str">
        <f t="shared" si="84"/>
        <v>63rd percentile</v>
      </c>
    </row>
    <row r="441" spans="24:35">
      <c r="X441" s="286">
        <v>75</v>
      </c>
      <c r="Y441" s="78" t="str">
        <f t="shared" si="86"/>
        <v>35-44|75</v>
      </c>
      <c r="Z441" s="286">
        <v>11</v>
      </c>
      <c r="AA441" s="286">
        <v>63</v>
      </c>
      <c r="AB441" s="78" t="str">
        <f t="shared" si="84"/>
        <v>63rd percentile</v>
      </c>
    </row>
    <row r="442" spans="24:35">
      <c r="X442" s="286">
        <v>74</v>
      </c>
      <c r="Y442" s="78" t="str">
        <f t="shared" si="86"/>
        <v>35-44|74</v>
      </c>
      <c r="Z442" s="286">
        <v>11</v>
      </c>
      <c r="AA442" s="286">
        <v>63</v>
      </c>
      <c r="AB442" s="78" t="str">
        <f t="shared" si="84"/>
        <v>63rd percentile</v>
      </c>
    </row>
    <row r="443" spans="24:35">
      <c r="X443" s="286">
        <v>73</v>
      </c>
      <c r="Y443" s="78" t="str">
        <f t="shared" si="86"/>
        <v>35-44|73</v>
      </c>
      <c r="Z443" s="286">
        <v>11</v>
      </c>
      <c r="AA443" s="286">
        <v>63</v>
      </c>
      <c r="AB443" s="78" t="str">
        <f t="shared" si="84"/>
        <v>63rd percentile</v>
      </c>
    </row>
    <row r="444" spans="24:35">
      <c r="X444" s="286">
        <v>72</v>
      </c>
      <c r="Y444" s="78" t="str">
        <f t="shared" si="86"/>
        <v>35-44|72</v>
      </c>
      <c r="Z444" s="286">
        <v>11</v>
      </c>
      <c r="AA444" s="286">
        <v>63</v>
      </c>
      <c r="AB444" s="78" t="str">
        <f t="shared" si="84"/>
        <v>63rd percentile</v>
      </c>
    </row>
    <row r="445" spans="24:35">
      <c r="X445" s="286">
        <v>71</v>
      </c>
      <c r="Y445" s="78" t="str">
        <f t="shared" si="86"/>
        <v>35-44|71</v>
      </c>
      <c r="Z445" s="286">
        <v>11</v>
      </c>
      <c r="AA445" s="286">
        <v>63</v>
      </c>
      <c r="AB445" s="78" t="str">
        <f t="shared" si="84"/>
        <v>63rd percentile</v>
      </c>
    </row>
    <row r="446" spans="24:35">
      <c r="X446" s="286">
        <v>70</v>
      </c>
      <c r="Y446" s="78" t="str">
        <f t="shared" si="86"/>
        <v>35-44|70</v>
      </c>
      <c r="Z446" s="286">
        <v>11</v>
      </c>
      <c r="AA446" s="286">
        <v>63</v>
      </c>
      <c r="AB446" s="78" t="str">
        <f t="shared" si="84"/>
        <v>63rd percentile</v>
      </c>
    </row>
    <row r="447" spans="24:35">
      <c r="X447" s="286">
        <v>69</v>
      </c>
      <c r="Y447" s="78" t="str">
        <f t="shared" si="86"/>
        <v>35-44|69</v>
      </c>
      <c r="Z447" s="286">
        <v>11</v>
      </c>
      <c r="AA447" s="286">
        <v>63</v>
      </c>
      <c r="AB447" s="78" t="str">
        <f t="shared" si="84"/>
        <v>63rd percentile</v>
      </c>
    </row>
    <row r="448" spans="24:35">
      <c r="X448" s="286">
        <v>68</v>
      </c>
      <c r="Y448" s="78" t="str">
        <f t="shared" si="86"/>
        <v>35-44|68</v>
      </c>
      <c r="Z448" s="286">
        <v>10</v>
      </c>
      <c r="AA448" s="286">
        <v>50</v>
      </c>
      <c r="AB448" s="78" t="str">
        <f t="shared" si="84"/>
        <v>50th percentile</v>
      </c>
    </row>
    <row r="449" spans="24:28">
      <c r="X449" s="286">
        <v>67</v>
      </c>
      <c r="Y449" s="78" t="str">
        <f t="shared" si="86"/>
        <v>35-44|67</v>
      </c>
      <c r="Z449" s="286">
        <v>10</v>
      </c>
      <c r="AA449" s="286">
        <v>50</v>
      </c>
      <c r="AB449" s="78" t="str">
        <f t="shared" si="84"/>
        <v>50th percentile</v>
      </c>
    </row>
    <row r="450" spans="24:28">
      <c r="X450" s="286">
        <v>66</v>
      </c>
      <c r="Y450" s="78" t="str">
        <f t="shared" si="86"/>
        <v>35-44|66</v>
      </c>
      <c r="Z450" s="286">
        <v>10</v>
      </c>
      <c r="AA450" s="286">
        <v>50</v>
      </c>
      <c r="AB450" s="78" t="str">
        <f t="shared" si="84"/>
        <v>50th percentile</v>
      </c>
    </row>
    <row r="451" spans="24:28">
      <c r="X451" s="286">
        <v>65</v>
      </c>
      <c r="Y451" s="78" t="str">
        <f t="shared" si="86"/>
        <v>35-44|65</v>
      </c>
      <c r="Z451" s="286">
        <v>10</v>
      </c>
      <c r="AA451" s="286">
        <v>50</v>
      </c>
      <c r="AB451" s="78" t="str">
        <f t="shared" si="84"/>
        <v>50th percentile</v>
      </c>
    </row>
    <row r="452" spans="24:28">
      <c r="X452" s="286">
        <v>64</v>
      </c>
      <c r="Y452" s="78" t="str">
        <f t="shared" si="86"/>
        <v>35-44|64</v>
      </c>
      <c r="Z452" s="286">
        <v>10</v>
      </c>
      <c r="AA452" s="286">
        <v>50</v>
      </c>
      <c r="AB452" s="78" t="str">
        <f t="shared" si="84"/>
        <v>50th percentile</v>
      </c>
    </row>
    <row r="453" spans="24:28">
      <c r="X453" s="286">
        <v>63</v>
      </c>
      <c r="Y453" s="78" t="str">
        <f t="shared" si="86"/>
        <v>35-44|63</v>
      </c>
      <c r="Z453" s="286">
        <v>10</v>
      </c>
      <c r="AA453" s="286">
        <v>50</v>
      </c>
      <c r="AB453" s="78" t="str">
        <f t="shared" ref="AB453:AB516" si="87">IFERROR(VLOOKUP(AA453,G:H,2,0),"")</f>
        <v>50th percentile</v>
      </c>
    </row>
    <row r="454" spans="24:28">
      <c r="X454" s="286">
        <v>62</v>
      </c>
      <c r="Y454" s="78" t="str">
        <f t="shared" si="86"/>
        <v>35-44|62</v>
      </c>
      <c r="Z454" s="286">
        <v>10</v>
      </c>
      <c r="AA454" s="286">
        <v>50</v>
      </c>
      <c r="AB454" s="78" t="str">
        <f t="shared" si="87"/>
        <v>50th percentile</v>
      </c>
    </row>
    <row r="455" spans="24:28">
      <c r="X455" s="286">
        <v>61</v>
      </c>
      <c r="Y455" s="78" t="str">
        <f t="shared" si="86"/>
        <v>35-44|61</v>
      </c>
      <c r="Z455" s="286">
        <v>10</v>
      </c>
      <c r="AA455" s="286">
        <v>50</v>
      </c>
      <c r="AB455" s="78" t="str">
        <f t="shared" si="87"/>
        <v>50th percentile</v>
      </c>
    </row>
    <row r="456" spans="24:28">
      <c r="X456" s="286">
        <v>60</v>
      </c>
      <c r="Y456" s="78" t="str">
        <f t="shared" si="86"/>
        <v>35-44|60</v>
      </c>
      <c r="Z456" s="286">
        <v>10</v>
      </c>
      <c r="AA456" s="286">
        <v>50</v>
      </c>
      <c r="AB456" s="78" t="str">
        <f t="shared" si="87"/>
        <v>50th percentile</v>
      </c>
    </row>
    <row r="457" spans="24:28">
      <c r="X457" s="286">
        <v>59</v>
      </c>
      <c r="Y457" s="78" t="str">
        <f t="shared" si="86"/>
        <v>35-44|59</v>
      </c>
      <c r="Z457" s="286">
        <v>9</v>
      </c>
      <c r="AA457" s="286">
        <v>37</v>
      </c>
      <c r="AB457" s="78" t="str">
        <f t="shared" si="87"/>
        <v>37th percentile</v>
      </c>
    </row>
    <row r="458" spans="24:28">
      <c r="X458" s="286">
        <v>58</v>
      </c>
      <c r="Y458" s="78" t="str">
        <f t="shared" si="86"/>
        <v>35-44|58</v>
      </c>
      <c r="Z458" s="286">
        <v>9</v>
      </c>
      <c r="AA458" s="286">
        <v>37</v>
      </c>
      <c r="AB458" s="78" t="str">
        <f t="shared" si="87"/>
        <v>37th percentile</v>
      </c>
    </row>
    <row r="459" spans="24:28">
      <c r="X459" s="286">
        <v>57</v>
      </c>
      <c r="Y459" s="78" t="str">
        <f t="shared" si="86"/>
        <v>35-44|57</v>
      </c>
      <c r="Z459" s="286">
        <v>9</v>
      </c>
      <c r="AA459" s="286">
        <v>37</v>
      </c>
      <c r="AB459" s="78" t="str">
        <f t="shared" si="87"/>
        <v>37th percentile</v>
      </c>
    </row>
    <row r="460" spans="24:28">
      <c r="X460" s="286">
        <v>56</v>
      </c>
      <c r="Y460" s="78" t="str">
        <f t="shared" si="86"/>
        <v>35-44|56</v>
      </c>
      <c r="Z460" s="286">
        <v>9</v>
      </c>
      <c r="AA460" s="286">
        <v>37</v>
      </c>
      <c r="AB460" s="78" t="str">
        <f t="shared" si="87"/>
        <v>37th percentile</v>
      </c>
    </row>
    <row r="461" spans="24:28">
      <c r="X461" s="286">
        <v>55</v>
      </c>
      <c r="Y461" s="78" t="str">
        <f t="shared" si="86"/>
        <v>35-44|55</v>
      </c>
      <c r="Z461" s="286">
        <v>9</v>
      </c>
      <c r="AA461" s="286">
        <v>37</v>
      </c>
      <c r="AB461" s="78" t="str">
        <f t="shared" si="87"/>
        <v>37th percentile</v>
      </c>
    </row>
    <row r="462" spans="24:28">
      <c r="X462" s="286">
        <v>54</v>
      </c>
      <c r="Y462" s="78" t="str">
        <f t="shared" si="86"/>
        <v>35-44|54</v>
      </c>
      <c r="Z462" s="286">
        <v>9</v>
      </c>
      <c r="AA462" s="286">
        <v>37</v>
      </c>
      <c r="AB462" s="78" t="str">
        <f t="shared" si="87"/>
        <v>37th percentile</v>
      </c>
    </row>
    <row r="463" spans="24:28">
      <c r="X463" s="286">
        <v>53</v>
      </c>
      <c r="Y463" s="78" t="str">
        <f t="shared" si="86"/>
        <v>35-44|53</v>
      </c>
      <c r="Z463" s="286">
        <v>9</v>
      </c>
      <c r="AA463" s="286">
        <v>37</v>
      </c>
      <c r="AB463" s="78" t="str">
        <f t="shared" si="87"/>
        <v>37th percentile</v>
      </c>
    </row>
    <row r="464" spans="24:28">
      <c r="X464" s="286">
        <v>52</v>
      </c>
      <c r="Y464" s="78" t="str">
        <f t="shared" si="86"/>
        <v>35-44|52</v>
      </c>
      <c r="Z464" s="286">
        <v>9</v>
      </c>
      <c r="AA464" s="286">
        <v>37</v>
      </c>
      <c r="AB464" s="78" t="str">
        <f t="shared" si="87"/>
        <v>37th percentile</v>
      </c>
    </row>
    <row r="465" spans="24:28">
      <c r="X465" s="286">
        <v>51</v>
      </c>
      <c r="Y465" s="78" t="str">
        <f t="shared" si="86"/>
        <v>35-44|51</v>
      </c>
      <c r="Z465" s="286">
        <v>9</v>
      </c>
      <c r="AA465" s="286">
        <v>37</v>
      </c>
      <c r="AB465" s="78" t="str">
        <f t="shared" si="87"/>
        <v>37th percentile</v>
      </c>
    </row>
    <row r="466" spans="24:28">
      <c r="X466" s="286">
        <v>50</v>
      </c>
      <c r="Y466" s="78" t="str">
        <f t="shared" si="86"/>
        <v>35-44|50</v>
      </c>
      <c r="Z466" s="286">
        <v>9</v>
      </c>
      <c r="AA466" s="286">
        <v>37</v>
      </c>
      <c r="AB466" s="78" t="str">
        <f t="shared" si="87"/>
        <v>37th percentile</v>
      </c>
    </row>
    <row r="467" spans="24:28">
      <c r="X467" s="286">
        <v>49</v>
      </c>
      <c r="Y467" s="78" t="str">
        <f t="shared" si="86"/>
        <v>35-44|49</v>
      </c>
      <c r="Z467" s="286">
        <v>8</v>
      </c>
      <c r="AA467" s="286">
        <v>25</v>
      </c>
      <c r="AB467" s="78" t="str">
        <f t="shared" si="87"/>
        <v>25th percentile</v>
      </c>
    </row>
    <row r="468" spans="24:28">
      <c r="X468" s="286">
        <v>48</v>
      </c>
      <c r="Y468" s="78" t="str">
        <f t="shared" si="86"/>
        <v>35-44|48</v>
      </c>
      <c r="Z468" s="286">
        <v>8</v>
      </c>
      <c r="AA468" s="286">
        <v>25</v>
      </c>
      <c r="AB468" s="78" t="str">
        <f t="shared" si="87"/>
        <v>25th percentile</v>
      </c>
    </row>
    <row r="469" spans="24:28">
      <c r="X469" s="286">
        <v>47</v>
      </c>
      <c r="Y469" s="78" t="str">
        <f t="shared" si="86"/>
        <v>35-44|47</v>
      </c>
      <c r="Z469" s="286">
        <v>8</v>
      </c>
      <c r="AA469" s="286">
        <v>25</v>
      </c>
      <c r="AB469" s="78" t="str">
        <f t="shared" si="87"/>
        <v>25th percentile</v>
      </c>
    </row>
    <row r="470" spans="24:28">
      <c r="X470" s="286">
        <v>46</v>
      </c>
      <c r="Y470" s="78" t="str">
        <f t="shared" si="86"/>
        <v>35-44|46</v>
      </c>
      <c r="Z470" s="286">
        <v>8</v>
      </c>
      <c r="AA470" s="286">
        <v>25</v>
      </c>
      <c r="AB470" s="78" t="str">
        <f t="shared" si="87"/>
        <v>25th percentile</v>
      </c>
    </row>
    <row r="471" spans="24:28">
      <c r="X471" s="286">
        <v>45</v>
      </c>
      <c r="Y471" s="78" t="str">
        <f t="shared" si="86"/>
        <v>35-44|45</v>
      </c>
      <c r="Z471" s="286">
        <v>8</v>
      </c>
      <c r="AA471" s="286">
        <v>25</v>
      </c>
      <c r="AB471" s="78" t="str">
        <f t="shared" si="87"/>
        <v>25th percentile</v>
      </c>
    </row>
    <row r="472" spans="24:28">
      <c r="X472" s="286">
        <v>44</v>
      </c>
      <c r="Y472" s="78" t="str">
        <f t="shared" si="86"/>
        <v>35-44|44</v>
      </c>
      <c r="Z472" s="286">
        <v>8</v>
      </c>
      <c r="AA472" s="286">
        <v>25</v>
      </c>
      <c r="AB472" s="78" t="str">
        <f t="shared" si="87"/>
        <v>25th percentile</v>
      </c>
    </row>
    <row r="473" spans="24:28">
      <c r="X473" s="286">
        <v>43</v>
      </c>
      <c r="Y473" s="78" t="str">
        <f t="shared" si="86"/>
        <v>35-44|43</v>
      </c>
      <c r="Z473" s="286">
        <v>8</v>
      </c>
      <c r="AA473" s="286">
        <v>25</v>
      </c>
      <c r="AB473" s="78" t="str">
        <f t="shared" si="87"/>
        <v>25th percentile</v>
      </c>
    </row>
    <row r="474" spans="24:28">
      <c r="X474" s="286">
        <v>42</v>
      </c>
      <c r="Y474" s="78" t="str">
        <f t="shared" si="86"/>
        <v>35-44|42</v>
      </c>
      <c r="Z474" s="286">
        <v>8</v>
      </c>
      <c r="AA474" s="286">
        <v>25</v>
      </c>
      <c r="AB474" s="78" t="str">
        <f t="shared" si="87"/>
        <v>25th percentile</v>
      </c>
    </row>
    <row r="475" spans="24:28">
      <c r="X475" s="286">
        <v>41</v>
      </c>
      <c r="Y475" s="78" t="str">
        <f t="shared" si="86"/>
        <v>35-44|41</v>
      </c>
      <c r="Z475" s="286">
        <v>8</v>
      </c>
      <c r="AA475" s="286">
        <v>25</v>
      </c>
      <c r="AB475" s="78" t="str">
        <f t="shared" si="87"/>
        <v>25th percentile</v>
      </c>
    </row>
    <row r="476" spans="24:28">
      <c r="X476" s="286">
        <v>40</v>
      </c>
      <c r="Y476" s="78" t="str">
        <f t="shared" si="86"/>
        <v>35-44|40</v>
      </c>
      <c r="Z476" s="286">
        <v>8</v>
      </c>
      <c r="AA476" s="286">
        <v>25</v>
      </c>
      <c r="AB476" s="78" t="str">
        <f t="shared" si="87"/>
        <v>25th percentile</v>
      </c>
    </row>
    <row r="477" spans="24:28">
      <c r="X477" s="286">
        <v>39</v>
      </c>
      <c r="Y477" s="78" t="str">
        <f t="shared" si="86"/>
        <v>35-44|39</v>
      </c>
      <c r="Z477" s="286">
        <v>8</v>
      </c>
      <c r="AA477" s="286">
        <v>25</v>
      </c>
      <c r="AB477" s="78" t="str">
        <f t="shared" si="87"/>
        <v>25th percentile</v>
      </c>
    </row>
    <row r="478" spans="24:28">
      <c r="X478" s="286">
        <v>38</v>
      </c>
      <c r="Y478" s="78" t="str">
        <f t="shared" si="86"/>
        <v>35-44|38</v>
      </c>
      <c r="Z478" s="286">
        <v>8</v>
      </c>
      <c r="AA478" s="286">
        <v>25</v>
      </c>
      <c r="AB478" s="78" t="str">
        <f t="shared" si="87"/>
        <v>25th percentile</v>
      </c>
    </row>
    <row r="479" spans="24:28">
      <c r="X479" s="286">
        <v>37</v>
      </c>
      <c r="Y479" s="78" t="str">
        <f t="shared" si="86"/>
        <v>35-44|37</v>
      </c>
      <c r="Z479" s="286">
        <v>8</v>
      </c>
      <c r="AA479" s="286">
        <v>25</v>
      </c>
      <c r="AB479" s="78" t="str">
        <f t="shared" si="87"/>
        <v>25th percentile</v>
      </c>
    </row>
    <row r="480" spans="24:28">
      <c r="X480" s="286">
        <v>36</v>
      </c>
      <c r="Y480" s="78" t="str">
        <f t="shared" si="86"/>
        <v>35-44|36</v>
      </c>
      <c r="Z480" s="286">
        <v>7</v>
      </c>
      <c r="AA480" s="286">
        <v>16</v>
      </c>
      <c r="AB480" s="78" t="str">
        <f t="shared" si="87"/>
        <v>16th percentile</v>
      </c>
    </row>
    <row r="481" spans="24:28">
      <c r="X481" s="286">
        <v>35</v>
      </c>
      <c r="Y481" s="78" t="str">
        <f t="shared" ref="Y481:Y516" si="88">X$415&amp;"|"&amp;X481</f>
        <v>35-44|35</v>
      </c>
      <c r="Z481" s="286">
        <v>7</v>
      </c>
      <c r="AA481" s="286">
        <v>16</v>
      </c>
      <c r="AB481" s="78" t="str">
        <f t="shared" si="87"/>
        <v>16th percentile</v>
      </c>
    </row>
    <row r="482" spans="24:28">
      <c r="X482" s="286">
        <v>34</v>
      </c>
      <c r="Y482" s="78" t="str">
        <f t="shared" si="88"/>
        <v>35-44|34</v>
      </c>
      <c r="Z482" s="286">
        <v>7</v>
      </c>
      <c r="AA482" s="286">
        <v>16</v>
      </c>
      <c r="AB482" s="78" t="str">
        <f t="shared" si="87"/>
        <v>16th percentile</v>
      </c>
    </row>
    <row r="483" spans="24:28">
      <c r="X483" s="286">
        <v>33</v>
      </c>
      <c r="Y483" s="78" t="str">
        <f t="shared" si="88"/>
        <v>35-44|33</v>
      </c>
      <c r="Z483" s="286">
        <v>7</v>
      </c>
      <c r="AA483" s="286">
        <v>16</v>
      </c>
      <c r="AB483" s="78" t="str">
        <f t="shared" si="87"/>
        <v>16th percentile</v>
      </c>
    </row>
    <row r="484" spans="24:28">
      <c r="X484" s="286">
        <v>32</v>
      </c>
      <c r="Y484" s="78" t="str">
        <f t="shared" si="88"/>
        <v>35-44|32</v>
      </c>
      <c r="Z484" s="286">
        <v>7</v>
      </c>
      <c r="AA484" s="286">
        <v>16</v>
      </c>
      <c r="AB484" s="78" t="str">
        <f t="shared" si="87"/>
        <v>16th percentile</v>
      </c>
    </row>
    <row r="485" spans="24:28">
      <c r="X485" s="286">
        <v>31</v>
      </c>
      <c r="Y485" s="78" t="str">
        <f t="shared" si="88"/>
        <v>35-44|31</v>
      </c>
      <c r="Z485" s="286">
        <v>7</v>
      </c>
      <c r="AA485" s="286">
        <v>16</v>
      </c>
      <c r="AB485" s="78" t="str">
        <f t="shared" si="87"/>
        <v>16th percentile</v>
      </c>
    </row>
    <row r="486" spans="24:28">
      <c r="X486" s="286">
        <v>30</v>
      </c>
      <c r="Y486" s="78" t="str">
        <f t="shared" si="88"/>
        <v>35-44|30</v>
      </c>
      <c r="Z486" s="286">
        <v>7</v>
      </c>
      <c r="AA486" s="286">
        <v>16</v>
      </c>
      <c r="AB486" s="78" t="str">
        <f t="shared" si="87"/>
        <v>16th percentile</v>
      </c>
    </row>
    <row r="487" spans="24:28">
      <c r="X487" s="286">
        <v>29</v>
      </c>
      <c r="Y487" s="78" t="str">
        <f t="shared" si="88"/>
        <v>35-44|29</v>
      </c>
      <c r="Z487" s="286">
        <v>7</v>
      </c>
      <c r="AA487" s="286">
        <v>16</v>
      </c>
      <c r="AB487" s="78" t="str">
        <f t="shared" si="87"/>
        <v>16th percentile</v>
      </c>
    </row>
    <row r="488" spans="24:28">
      <c r="X488" s="286">
        <v>28</v>
      </c>
      <c r="Y488" s="78" t="str">
        <f t="shared" si="88"/>
        <v>35-44|28</v>
      </c>
      <c r="Z488" s="286">
        <v>7</v>
      </c>
      <c r="AA488" s="286">
        <v>16</v>
      </c>
      <c r="AB488" s="78" t="str">
        <f t="shared" si="87"/>
        <v>16th percentile</v>
      </c>
    </row>
    <row r="489" spans="24:28">
      <c r="X489" s="286">
        <v>27</v>
      </c>
      <c r="Y489" s="78" t="str">
        <f t="shared" si="88"/>
        <v>35-44|27</v>
      </c>
      <c r="Z489" s="286">
        <v>7</v>
      </c>
      <c r="AA489" s="286">
        <v>16</v>
      </c>
      <c r="AB489" s="78" t="str">
        <f t="shared" si="87"/>
        <v>16th percentile</v>
      </c>
    </row>
    <row r="490" spans="24:28">
      <c r="X490" s="286">
        <v>26</v>
      </c>
      <c r="Y490" s="78" t="str">
        <f t="shared" si="88"/>
        <v>35-44|26</v>
      </c>
      <c r="Z490" s="286">
        <v>7</v>
      </c>
      <c r="AA490" s="286">
        <v>16</v>
      </c>
      <c r="AB490" s="78" t="str">
        <f t="shared" si="87"/>
        <v>16th percentile</v>
      </c>
    </row>
    <row r="491" spans="24:28">
      <c r="X491" s="286">
        <v>25</v>
      </c>
      <c r="Y491" s="78" t="str">
        <f t="shared" si="88"/>
        <v>35-44|25</v>
      </c>
      <c r="Z491" s="286">
        <v>6</v>
      </c>
      <c r="AA491" s="286">
        <v>10</v>
      </c>
      <c r="AB491" s="78" t="str">
        <f t="shared" si="87"/>
        <v>10th percentile</v>
      </c>
    </row>
    <row r="492" spans="24:28">
      <c r="X492" s="286">
        <v>24</v>
      </c>
      <c r="Y492" s="78" t="str">
        <f t="shared" si="88"/>
        <v>35-44|24</v>
      </c>
      <c r="Z492" s="286">
        <v>6</v>
      </c>
      <c r="AA492" s="286">
        <v>10</v>
      </c>
      <c r="AB492" s="78" t="str">
        <f t="shared" si="87"/>
        <v>10th percentile</v>
      </c>
    </row>
    <row r="493" spans="24:28">
      <c r="X493" s="286">
        <v>23</v>
      </c>
      <c r="Y493" s="78" t="str">
        <f t="shared" si="88"/>
        <v>35-44|23</v>
      </c>
      <c r="Z493" s="286">
        <v>6</v>
      </c>
      <c r="AA493" s="286">
        <v>10</v>
      </c>
      <c r="AB493" s="78" t="str">
        <f t="shared" si="87"/>
        <v>10th percentile</v>
      </c>
    </row>
    <row r="494" spans="24:28">
      <c r="X494" s="286">
        <v>22</v>
      </c>
      <c r="Y494" s="78" t="str">
        <f t="shared" si="88"/>
        <v>35-44|22</v>
      </c>
      <c r="Z494" s="286">
        <v>6</v>
      </c>
      <c r="AA494" s="286">
        <v>10</v>
      </c>
      <c r="AB494" s="78" t="str">
        <f t="shared" si="87"/>
        <v>10th percentile</v>
      </c>
    </row>
    <row r="495" spans="24:28">
      <c r="X495" s="286">
        <v>21</v>
      </c>
      <c r="Y495" s="78" t="str">
        <f t="shared" si="88"/>
        <v>35-44|21</v>
      </c>
      <c r="Z495" s="286">
        <v>6</v>
      </c>
      <c r="AA495" s="286">
        <v>10</v>
      </c>
      <c r="AB495" s="78" t="str">
        <f t="shared" si="87"/>
        <v>10th percentile</v>
      </c>
    </row>
    <row r="496" spans="24:28">
      <c r="X496" s="286">
        <v>20</v>
      </c>
      <c r="Y496" s="78" t="str">
        <f t="shared" si="88"/>
        <v>35-44|20</v>
      </c>
      <c r="Z496" s="286">
        <v>6</v>
      </c>
      <c r="AA496" s="286">
        <v>10</v>
      </c>
      <c r="AB496" s="78" t="str">
        <f t="shared" si="87"/>
        <v>10th percentile</v>
      </c>
    </row>
    <row r="497" spans="24:28">
      <c r="X497" s="286">
        <v>19</v>
      </c>
      <c r="Y497" s="78" t="str">
        <f t="shared" si="88"/>
        <v>35-44|19</v>
      </c>
      <c r="Z497" s="286">
        <v>6</v>
      </c>
      <c r="AA497" s="286">
        <v>10</v>
      </c>
      <c r="AB497" s="78" t="str">
        <f t="shared" si="87"/>
        <v>10th percentile</v>
      </c>
    </row>
    <row r="498" spans="24:28">
      <c r="X498" s="286">
        <v>18</v>
      </c>
      <c r="Y498" s="78" t="str">
        <f t="shared" si="88"/>
        <v>35-44|18</v>
      </c>
      <c r="Z498" s="286">
        <v>6</v>
      </c>
      <c r="AA498" s="286">
        <v>10</v>
      </c>
      <c r="AB498" s="78" t="str">
        <f t="shared" si="87"/>
        <v>10th percentile</v>
      </c>
    </row>
    <row r="499" spans="24:28">
      <c r="X499" s="286">
        <v>17</v>
      </c>
      <c r="Y499" s="78" t="str">
        <f t="shared" si="88"/>
        <v>35-44|17</v>
      </c>
      <c r="Z499" s="286">
        <v>6</v>
      </c>
      <c r="AA499" s="286">
        <v>10</v>
      </c>
      <c r="AB499" s="78" t="str">
        <f t="shared" si="87"/>
        <v>10th percentile</v>
      </c>
    </row>
    <row r="500" spans="24:28">
      <c r="X500" s="286">
        <v>16</v>
      </c>
      <c r="Y500" s="78" t="str">
        <f t="shared" si="88"/>
        <v>35-44|16</v>
      </c>
      <c r="Z500" s="286">
        <v>6</v>
      </c>
      <c r="AA500" s="286">
        <v>10</v>
      </c>
      <c r="AB500" s="78" t="str">
        <f t="shared" si="87"/>
        <v>10th percentile</v>
      </c>
    </row>
    <row r="501" spans="24:28">
      <c r="X501" s="286">
        <v>15</v>
      </c>
      <c r="Y501" s="78" t="str">
        <f t="shared" si="88"/>
        <v>35-44|15</v>
      </c>
      <c r="Z501" s="286">
        <v>6</v>
      </c>
      <c r="AA501" s="286">
        <v>10</v>
      </c>
      <c r="AB501" s="78" t="str">
        <f t="shared" si="87"/>
        <v>10th percentile</v>
      </c>
    </row>
    <row r="502" spans="24:28">
      <c r="X502" s="286">
        <v>14</v>
      </c>
      <c r="Y502" s="78" t="str">
        <f t="shared" si="88"/>
        <v>35-44|14</v>
      </c>
      <c r="Z502" s="286">
        <v>6</v>
      </c>
      <c r="AA502" s="286">
        <v>10</v>
      </c>
      <c r="AB502" s="78" t="str">
        <f t="shared" si="87"/>
        <v>10th percentile</v>
      </c>
    </row>
    <row r="503" spans="24:28">
      <c r="X503" s="286">
        <v>13</v>
      </c>
      <c r="Y503" s="78" t="str">
        <f t="shared" si="88"/>
        <v>35-44|13</v>
      </c>
      <c r="Z503" s="286">
        <v>5</v>
      </c>
      <c r="AA503" s="286">
        <v>5</v>
      </c>
      <c r="AB503" s="78" t="str">
        <f t="shared" si="87"/>
        <v>5th percentile</v>
      </c>
    </row>
    <row r="504" spans="24:28">
      <c r="X504" s="286">
        <v>12</v>
      </c>
      <c r="Y504" s="78" t="str">
        <f t="shared" si="88"/>
        <v>35-44|12</v>
      </c>
      <c r="Z504" s="286">
        <v>5</v>
      </c>
      <c r="AA504" s="286">
        <v>5</v>
      </c>
      <c r="AB504" s="78" t="str">
        <f t="shared" si="87"/>
        <v>5th percentile</v>
      </c>
    </row>
    <row r="505" spans="24:28">
      <c r="X505" s="286">
        <v>11</v>
      </c>
      <c r="Y505" s="78" t="str">
        <f t="shared" si="88"/>
        <v>35-44|11</v>
      </c>
      <c r="Z505" s="286">
        <v>5</v>
      </c>
      <c r="AA505" s="286">
        <v>5</v>
      </c>
      <c r="AB505" s="78" t="str">
        <f t="shared" si="87"/>
        <v>5th percentile</v>
      </c>
    </row>
    <row r="506" spans="24:28">
      <c r="X506" s="286">
        <v>10</v>
      </c>
      <c r="Y506" s="78" t="str">
        <f t="shared" si="88"/>
        <v>35-44|10</v>
      </c>
      <c r="Z506" s="286">
        <v>5</v>
      </c>
      <c r="AA506" s="286">
        <v>5</v>
      </c>
      <c r="AB506" s="78" t="str">
        <f t="shared" si="87"/>
        <v>5th percentile</v>
      </c>
    </row>
    <row r="507" spans="24:28">
      <c r="X507" s="286">
        <v>9</v>
      </c>
      <c r="Y507" s="78" t="str">
        <f t="shared" si="88"/>
        <v>35-44|9</v>
      </c>
      <c r="Z507" s="286">
        <v>5</v>
      </c>
      <c r="AA507" s="286">
        <v>5</v>
      </c>
      <c r="AB507" s="78" t="str">
        <f t="shared" si="87"/>
        <v>5th percentile</v>
      </c>
    </row>
    <row r="508" spans="24:28">
      <c r="X508" s="286">
        <v>8</v>
      </c>
      <c r="Y508" s="78" t="str">
        <f t="shared" si="88"/>
        <v>35-44|8</v>
      </c>
      <c r="Z508" s="286">
        <v>5</v>
      </c>
      <c r="AA508" s="286">
        <v>5</v>
      </c>
      <c r="AB508" s="78" t="str">
        <f t="shared" si="87"/>
        <v>5th percentile</v>
      </c>
    </row>
    <row r="509" spans="24:28">
      <c r="X509" s="286">
        <v>7</v>
      </c>
      <c r="Y509" s="78" t="str">
        <f t="shared" si="88"/>
        <v>35-44|7</v>
      </c>
      <c r="Z509" s="286">
        <v>5</v>
      </c>
      <c r="AA509" s="286">
        <v>5</v>
      </c>
      <c r="AB509" s="78" t="str">
        <f t="shared" si="87"/>
        <v>5th percentile</v>
      </c>
    </row>
    <row r="510" spans="24:28">
      <c r="X510" s="286">
        <v>6</v>
      </c>
      <c r="Y510" s="78" t="str">
        <f t="shared" si="88"/>
        <v>35-44|6</v>
      </c>
      <c r="Z510" s="286">
        <v>5</v>
      </c>
      <c r="AA510" s="286">
        <v>5</v>
      </c>
      <c r="AB510" s="78" t="str">
        <f t="shared" si="87"/>
        <v>5th percentile</v>
      </c>
    </row>
    <row r="511" spans="24:28">
      <c r="X511" s="286">
        <v>5</v>
      </c>
      <c r="Y511" s="78" t="str">
        <f t="shared" si="88"/>
        <v>35-44|5</v>
      </c>
      <c r="Z511" s="286">
        <v>5</v>
      </c>
      <c r="AA511" s="286">
        <v>5</v>
      </c>
      <c r="AB511" s="78" t="str">
        <f t="shared" si="87"/>
        <v>5th percentile</v>
      </c>
    </row>
    <row r="512" spans="24:28">
      <c r="X512" s="286">
        <v>4</v>
      </c>
      <c r="Y512" s="78" t="str">
        <f t="shared" si="88"/>
        <v>35-44|4</v>
      </c>
      <c r="Z512" s="286">
        <v>5</v>
      </c>
      <c r="AA512" s="286">
        <v>5</v>
      </c>
      <c r="AB512" s="78" t="str">
        <f t="shared" si="87"/>
        <v>5th percentile</v>
      </c>
    </row>
    <row r="513" spans="24:28">
      <c r="X513" s="286">
        <v>3</v>
      </c>
      <c r="Y513" s="78" t="str">
        <f t="shared" si="88"/>
        <v>35-44|3</v>
      </c>
      <c r="Z513" s="286">
        <v>5</v>
      </c>
      <c r="AA513" s="286">
        <v>5</v>
      </c>
      <c r="AB513" s="78" t="str">
        <f t="shared" si="87"/>
        <v>5th percentile</v>
      </c>
    </row>
    <row r="514" spans="24:28">
      <c r="X514" s="286">
        <v>2</v>
      </c>
      <c r="Y514" s="78" t="str">
        <f t="shared" si="88"/>
        <v>35-44|2</v>
      </c>
      <c r="Z514" s="286">
        <v>4</v>
      </c>
      <c r="AA514" s="286">
        <v>2</v>
      </c>
      <c r="AB514" s="78" t="str">
        <f t="shared" si="87"/>
        <v>2nd percentile</v>
      </c>
    </row>
    <row r="515" spans="24:28">
      <c r="X515" s="286">
        <v>1</v>
      </c>
      <c r="Y515" s="78" t="str">
        <f t="shared" si="88"/>
        <v>35-44|1</v>
      </c>
      <c r="Z515" s="286">
        <v>4</v>
      </c>
      <c r="AA515" s="286">
        <v>2</v>
      </c>
      <c r="AB515" s="78" t="str">
        <f t="shared" si="87"/>
        <v>2nd percentile</v>
      </c>
    </row>
    <row r="516" spans="24:28">
      <c r="X516" s="286">
        <v>0</v>
      </c>
      <c r="Y516" s="78" t="str">
        <f t="shared" si="88"/>
        <v>35-44|0</v>
      </c>
      <c r="Z516" s="286">
        <v>4</v>
      </c>
      <c r="AA516" s="286">
        <v>2</v>
      </c>
      <c r="AB516" s="78" t="str">
        <f t="shared" si="87"/>
        <v>2nd percentile</v>
      </c>
    </row>
    <row r="517" spans="24:28">
      <c r="AB517" s="78" t="str">
        <f t="shared" ref="AB517:AB580" si="89">IFERROR(VLOOKUP(AA517,G:H,2,0),"")</f>
        <v/>
      </c>
    </row>
    <row r="518" spans="24:28">
      <c r="X518" s="39" t="s">
        <v>67</v>
      </c>
      <c r="AB518" s="78" t="str">
        <f t="shared" si="89"/>
        <v/>
      </c>
    </row>
    <row r="519" spans="24:28">
      <c r="X519" s="286">
        <v>100</v>
      </c>
      <c r="Y519" t="str">
        <f>X$518&amp;"|"&amp;X519</f>
        <v>45-54|100</v>
      </c>
      <c r="Z519" s="286">
        <v>16</v>
      </c>
      <c r="AA519" s="286">
        <v>98</v>
      </c>
      <c r="AB519" s="78" t="str">
        <f t="shared" si="89"/>
        <v>98th percentile</v>
      </c>
    </row>
    <row r="520" spans="24:28">
      <c r="X520" s="286">
        <v>99</v>
      </c>
      <c r="Y520" s="78" t="str">
        <f t="shared" ref="Y520:Y583" si="90">X$518&amp;"|"&amp;X520</f>
        <v>45-54|99</v>
      </c>
      <c r="Z520" s="286">
        <v>16</v>
      </c>
      <c r="AA520" s="286">
        <v>98</v>
      </c>
      <c r="AB520" s="78" t="str">
        <f t="shared" si="89"/>
        <v>98th percentile</v>
      </c>
    </row>
    <row r="521" spans="24:28">
      <c r="X521" s="286">
        <v>98</v>
      </c>
      <c r="Y521" s="78" t="str">
        <f t="shared" si="90"/>
        <v>45-54|98</v>
      </c>
      <c r="Z521" s="286">
        <v>15</v>
      </c>
      <c r="AA521" s="286">
        <v>98</v>
      </c>
      <c r="AB521" s="78" t="str">
        <f t="shared" si="89"/>
        <v>98th percentile</v>
      </c>
    </row>
    <row r="522" spans="24:28">
      <c r="X522" s="286">
        <v>97</v>
      </c>
      <c r="Y522" s="78" t="str">
        <f t="shared" si="90"/>
        <v>45-54|97</v>
      </c>
      <c r="Z522" s="286">
        <v>15</v>
      </c>
      <c r="AA522" s="286">
        <v>98</v>
      </c>
      <c r="AB522" s="78" t="str">
        <f t="shared" si="89"/>
        <v>98th percentile</v>
      </c>
    </row>
    <row r="523" spans="24:28">
      <c r="X523" s="286">
        <v>96</v>
      </c>
      <c r="Y523" s="78" t="str">
        <f t="shared" si="90"/>
        <v>45-54|96</v>
      </c>
      <c r="Z523" s="286">
        <v>15</v>
      </c>
      <c r="AA523" s="286">
        <v>98</v>
      </c>
      <c r="AB523" s="78" t="str">
        <f t="shared" si="89"/>
        <v>98th percentile</v>
      </c>
    </row>
    <row r="524" spans="24:28">
      <c r="X524" s="286">
        <v>95</v>
      </c>
      <c r="Y524" s="78" t="str">
        <f t="shared" si="90"/>
        <v>45-54|95</v>
      </c>
      <c r="Z524" s="286">
        <v>15</v>
      </c>
      <c r="AA524" s="286">
        <v>98</v>
      </c>
      <c r="AB524" s="78" t="str">
        <f t="shared" si="89"/>
        <v>98th percentile</v>
      </c>
    </row>
    <row r="525" spans="24:28">
      <c r="X525" s="286">
        <v>94</v>
      </c>
      <c r="Y525" s="78" t="str">
        <f t="shared" si="90"/>
        <v>45-54|94</v>
      </c>
      <c r="Z525" s="286">
        <v>14</v>
      </c>
      <c r="AA525" s="286">
        <v>91</v>
      </c>
      <c r="AB525" s="78" t="str">
        <f t="shared" si="89"/>
        <v>91st percentile</v>
      </c>
    </row>
    <row r="526" spans="24:28">
      <c r="X526" s="286">
        <v>93</v>
      </c>
      <c r="Y526" s="78" t="str">
        <f t="shared" si="90"/>
        <v>45-54|93</v>
      </c>
      <c r="Z526" s="286">
        <v>14</v>
      </c>
      <c r="AA526" s="286">
        <v>91</v>
      </c>
      <c r="AB526" s="78" t="str">
        <f t="shared" si="89"/>
        <v>91st percentile</v>
      </c>
    </row>
    <row r="527" spans="24:28">
      <c r="X527" s="286">
        <v>92</v>
      </c>
      <c r="Y527" s="78" t="str">
        <f t="shared" si="90"/>
        <v>45-54|92</v>
      </c>
      <c r="Z527" s="286">
        <v>14</v>
      </c>
      <c r="AA527" s="286">
        <v>91</v>
      </c>
      <c r="AB527" s="78" t="str">
        <f t="shared" si="89"/>
        <v>91st percentile</v>
      </c>
    </row>
    <row r="528" spans="24:28">
      <c r="X528" s="286">
        <v>91</v>
      </c>
      <c r="Y528" s="78" t="str">
        <f t="shared" si="90"/>
        <v>45-54|91</v>
      </c>
      <c r="Z528" s="286">
        <v>14</v>
      </c>
      <c r="AA528" s="286">
        <v>91</v>
      </c>
      <c r="AB528" s="78" t="str">
        <f t="shared" si="89"/>
        <v>91st percentile</v>
      </c>
    </row>
    <row r="529" spans="24:28">
      <c r="X529" s="286">
        <v>90</v>
      </c>
      <c r="Y529" s="78" t="str">
        <f t="shared" si="90"/>
        <v>45-54|90</v>
      </c>
      <c r="Z529" s="286">
        <v>14</v>
      </c>
      <c r="AA529" s="286">
        <v>91</v>
      </c>
      <c r="AB529" s="78" t="str">
        <f t="shared" si="89"/>
        <v>91st percentile</v>
      </c>
    </row>
    <row r="530" spans="24:28">
      <c r="X530" s="286">
        <v>89</v>
      </c>
      <c r="Y530" s="78" t="str">
        <f t="shared" si="90"/>
        <v>45-54|89</v>
      </c>
      <c r="Z530" s="286">
        <v>14</v>
      </c>
      <c r="AA530" s="286">
        <v>91</v>
      </c>
      <c r="AB530" s="78" t="str">
        <f t="shared" si="89"/>
        <v>91st percentile</v>
      </c>
    </row>
    <row r="531" spans="24:28">
      <c r="X531" s="286">
        <v>88</v>
      </c>
      <c r="Y531" s="78" t="str">
        <f t="shared" si="90"/>
        <v>45-54|88</v>
      </c>
      <c r="Z531" s="286">
        <v>13</v>
      </c>
      <c r="AA531" s="286">
        <v>84</v>
      </c>
      <c r="AB531" s="78" t="str">
        <f t="shared" si="89"/>
        <v>84th percentile</v>
      </c>
    </row>
    <row r="532" spans="24:28">
      <c r="X532" s="286">
        <v>87</v>
      </c>
      <c r="Y532" s="78" t="str">
        <f t="shared" si="90"/>
        <v>45-54|87</v>
      </c>
      <c r="Z532" s="286">
        <v>13</v>
      </c>
      <c r="AA532" s="286">
        <v>84</v>
      </c>
      <c r="AB532" s="78" t="str">
        <f t="shared" si="89"/>
        <v>84th percentile</v>
      </c>
    </row>
    <row r="533" spans="24:28">
      <c r="X533" s="286">
        <v>86</v>
      </c>
      <c r="Y533" s="78" t="str">
        <f t="shared" si="90"/>
        <v>45-54|86</v>
      </c>
      <c r="Z533" s="286">
        <v>13</v>
      </c>
      <c r="AA533" s="286">
        <v>84</v>
      </c>
      <c r="AB533" s="78" t="str">
        <f t="shared" si="89"/>
        <v>84th percentile</v>
      </c>
    </row>
    <row r="534" spans="24:28">
      <c r="X534" s="286">
        <v>85</v>
      </c>
      <c r="Y534" s="78" t="str">
        <f t="shared" si="90"/>
        <v>45-54|85</v>
      </c>
      <c r="Z534" s="286">
        <v>13</v>
      </c>
      <c r="AA534" s="286">
        <v>84</v>
      </c>
      <c r="AB534" s="78" t="str">
        <f t="shared" si="89"/>
        <v>84th percentile</v>
      </c>
    </row>
    <row r="535" spans="24:28">
      <c r="X535" s="286">
        <v>84</v>
      </c>
      <c r="Y535" s="78" t="str">
        <f t="shared" si="90"/>
        <v>45-54|84</v>
      </c>
      <c r="Z535" s="286">
        <v>13</v>
      </c>
      <c r="AA535" s="286">
        <v>84</v>
      </c>
      <c r="AB535" s="78" t="str">
        <f t="shared" si="89"/>
        <v>84th percentile</v>
      </c>
    </row>
    <row r="536" spans="24:28">
      <c r="X536" s="286">
        <v>83</v>
      </c>
      <c r="Y536" s="78" t="str">
        <f t="shared" si="90"/>
        <v>45-54|83</v>
      </c>
      <c r="Z536" s="286">
        <v>13</v>
      </c>
      <c r="AA536" s="286">
        <v>84</v>
      </c>
      <c r="AB536" s="78" t="str">
        <f t="shared" si="89"/>
        <v>84th percentile</v>
      </c>
    </row>
    <row r="537" spans="24:28">
      <c r="X537" s="286">
        <v>82</v>
      </c>
      <c r="Y537" s="78" t="str">
        <f t="shared" si="90"/>
        <v>45-54|82</v>
      </c>
      <c r="Z537" s="286">
        <v>12</v>
      </c>
      <c r="AA537" s="286">
        <v>75</v>
      </c>
      <c r="AB537" s="78" t="str">
        <f t="shared" si="89"/>
        <v>75th percentile</v>
      </c>
    </row>
    <row r="538" spans="24:28">
      <c r="X538" s="286">
        <v>81</v>
      </c>
      <c r="Y538" s="78" t="str">
        <f t="shared" si="90"/>
        <v>45-54|81</v>
      </c>
      <c r="Z538" s="286">
        <v>12</v>
      </c>
      <c r="AA538" s="286">
        <v>75</v>
      </c>
      <c r="AB538" s="78" t="str">
        <f t="shared" si="89"/>
        <v>75th percentile</v>
      </c>
    </row>
    <row r="539" spans="24:28">
      <c r="X539" s="286">
        <v>80</v>
      </c>
      <c r="Y539" s="78" t="str">
        <f t="shared" si="90"/>
        <v>45-54|80</v>
      </c>
      <c r="Z539" s="286">
        <v>12</v>
      </c>
      <c r="AA539" s="286">
        <v>75</v>
      </c>
      <c r="AB539" s="78" t="str">
        <f t="shared" si="89"/>
        <v>75th percentile</v>
      </c>
    </row>
    <row r="540" spans="24:28">
      <c r="X540" s="286">
        <v>79</v>
      </c>
      <c r="Y540" s="78" t="str">
        <f t="shared" si="90"/>
        <v>45-54|79</v>
      </c>
      <c r="Z540" s="286">
        <v>12</v>
      </c>
      <c r="AA540" s="286">
        <v>75</v>
      </c>
      <c r="AB540" s="78" t="str">
        <f t="shared" si="89"/>
        <v>75th percentile</v>
      </c>
    </row>
    <row r="541" spans="24:28">
      <c r="X541" s="286">
        <v>78</v>
      </c>
      <c r="Y541" s="78" t="str">
        <f t="shared" si="90"/>
        <v>45-54|78</v>
      </c>
      <c r="Z541" s="286">
        <v>12</v>
      </c>
      <c r="AA541" s="286">
        <v>75</v>
      </c>
      <c r="AB541" s="78" t="str">
        <f t="shared" si="89"/>
        <v>75th percentile</v>
      </c>
    </row>
    <row r="542" spans="24:28">
      <c r="X542" s="286">
        <v>77</v>
      </c>
      <c r="Y542" s="78" t="str">
        <f t="shared" si="90"/>
        <v>45-54|77</v>
      </c>
      <c r="Z542" s="286">
        <v>12</v>
      </c>
      <c r="AA542" s="286">
        <v>75</v>
      </c>
      <c r="AB542" s="78" t="str">
        <f t="shared" si="89"/>
        <v>75th percentile</v>
      </c>
    </row>
    <row r="543" spans="24:28">
      <c r="X543" s="286">
        <v>76</v>
      </c>
      <c r="Y543" s="78" t="str">
        <f t="shared" si="90"/>
        <v>45-54|76</v>
      </c>
      <c r="Z543" s="286">
        <v>11</v>
      </c>
      <c r="AA543" s="286">
        <v>63</v>
      </c>
      <c r="AB543" s="78" t="str">
        <f t="shared" si="89"/>
        <v>63rd percentile</v>
      </c>
    </row>
    <row r="544" spans="24:28">
      <c r="X544" s="286">
        <v>75</v>
      </c>
      <c r="Y544" s="78" t="str">
        <f t="shared" si="90"/>
        <v>45-54|75</v>
      </c>
      <c r="Z544" s="286">
        <v>11</v>
      </c>
      <c r="AA544" s="286">
        <v>63</v>
      </c>
      <c r="AB544" s="78" t="str">
        <f t="shared" si="89"/>
        <v>63rd percentile</v>
      </c>
    </row>
    <row r="545" spans="24:28">
      <c r="X545" s="286">
        <v>74</v>
      </c>
      <c r="Y545" s="78" t="str">
        <f t="shared" si="90"/>
        <v>45-54|74</v>
      </c>
      <c r="Z545" s="286">
        <v>11</v>
      </c>
      <c r="AA545" s="286">
        <v>63</v>
      </c>
      <c r="AB545" s="78" t="str">
        <f t="shared" si="89"/>
        <v>63rd percentile</v>
      </c>
    </row>
    <row r="546" spans="24:28">
      <c r="X546" s="286">
        <v>73</v>
      </c>
      <c r="Y546" s="78" t="str">
        <f t="shared" si="90"/>
        <v>45-54|73</v>
      </c>
      <c r="Z546" s="286">
        <v>11</v>
      </c>
      <c r="AA546" s="286">
        <v>63</v>
      </c>
      <c r="AB546" s="78" t="str">
        <f t="shared" si="89"/>
        <v>63rd percentile</v>
      </c>
    </row>
    <row r="547" spans="24:28">
      <c r="X547" s="286">
        <v>72</v>
      </c>
      <c r="Y547" s="78" t="str">
        <f t="shared" si="90"/>
        <v>45-54|72</v>
      </c>
      <c r="Z547" s="286">
        <v>11</v>
      </c>
      <c r="AA547" s="286">
        <v>63</v>
      </c>
      <c r="AB547" s="78" t="str">
        <f t="shared" si="89"/>
        <v>63rd percentile</v>
      </c>
    </row>
    <row r="548" spans="24:28">
      <c r="X548" s="286">
        <v>71</v>
      </c>
      <c r="Y548" s="78" t="str">
        <f t="shared" si="90"/>
        <v>45-54|71</v>
      </c>
      <c r="Z548" s="286">
        <v>11</v>
      </c>
      <c r="AA548" s="286">
        <v>63</v>
      </c>
      <c r="AB548" s="78" t="str">
        <f t="shared" si="89"/>
        <v>63rd percentile</v>
      </c>
    </row>
    <row r="549" spans="24:28">
      <c r="X549" s="286">
        <v>70</v>
      </c>
      <c r="Y549" s="78" t="str">
        <f t="shared" si="90"/>
        <v>45-54|70</v>
      </c>
      <c r="Z549" s="286">
        <v>11</v>
      </c>
      <c r="AA549" s="286">
        <v>63</v>
      </c>
      <c r="AB549" s="78" t="str">
        <f t="shared" si="89"/>
        <v>63rd percentile</v>
      </c>
    </row>
    <row r="550" spans="24:28">
      <c r="X550" s="286">
        <v>69</v>
      </c>
      <c r="Y550" s="78" t="str">
        <f t="shared" si="90"/>
        <v>45-54|69</v>
      </c>
      <c r="Z550" s="286">
        <v>11</v>
      </c>
      <c r="AA550" s="286">
        <v>63</v>
      </c>
      <c r="AB550" s="78" t="str">
        <f t="shared" si="89"/>
        <v>63rd percentile</v>
      </c>
    </row>
    <row r="551" spans="24:28">
      <c r="X551" s="286">
        <v>68</v>
      </c>
      <c r="Y551" s="78" t="str">
        <f t="shared" si="90"/>
        <v>45-54|68</v>
      </c>
      <c r="Z551" s="286">
        <v>10</v>
      </c>
      <c r="AA551" s="286">
        <v>50</v>
      </c>
      <c r="AB551" s="78" t="str">
        <f t="shared" si="89"/>
        <v>50th percentile</v>
      </c>
    </row>
    <row r="552" spans="24:28">
      <c r="X552" s="286">
        <v>67</v>
      </c>
      <c r="Y552" s="78" t="str">
        <f t="shared" si="90"/>
        <v>45-54|67</v>
      </c>
      <c r="Z552" s="286">
        <v>10</v>
      </c>
      <c r="AA552" s="286">
        <v>50</v>
      </c>
      <c r="AB552" s="78" t="str">
        <f t="shared" si="89"/>
        <v>50th percentile</v>
      </c>
    </row>
    <row r="553" spans="24:28">
      <c r="X553" s="286">
        <v>66</v>
      </c>
      <c r="Y553" s="78" t="str">
        <f t="shared" si="90"/>
        <v>45-54|66</v>
      </c>
      <c r="Z553" s="286">
        <v>10</v>
      </c>
      <c r="AA553" s="286">
        <v>50</v>
      </c>
      <c r="AB553" s="78" t="str">
        <f t="shared" si="89"/>
        <v>50th percentile</v>
      </c>
    </row>
    <row r="554" spans="24:28">
      <c r="X554" s="286">
        <v>65</v>
      </c>
      <c r="Y554" s="78" t="str">
        <f t="shared" si="90"/>
        <v>45-54|65</v>
      </c>
      <c r="Z554" s="286">
        <v>10</v>
      </c>
      <c r="AA554" s="286">
        <v>50</v>
      </c>
      <c r="AB554" s="78" t="str">
        <f t="shared" si="89"/>
        <v>50th percentile</v>
      </c>
    </row>
    <row r="555" spans="24:28">
      <c r="X555" s="286">
        <v>64</v>
      </c>
      <c r="Y555" s="78" t="str">
        <f t="shared" si="90"/>
        <v>45-54|64</v>
      </c>
      <c r="Z555" s="286">
        <v>10</v>
      </c>
      <c r="AA555" s="286">
        <v>50</v>
      </c>
      <c r="AB555" s="78" t="str">
        <f t="shared" si="89"/>
        <v>50th percentile</v>
      </c>
    </row>
    <row r="556" spans="24:28">
      <c r="X556" s="286">
        <v>63</v>
      </c>
      <c r="Y556" s="78" t="str">
        <f t="shared" si="90"/>
        <v>45-54|63</v>
      </c>
      <c r="Z556" s="286">
        <v>10</v>
      </c>
      <c r="AA556" s="286">
        <v>50</v>
      </c>
      <c r="AB556" s="78" t="str">
        <f t="shared" si="89"/>
        <v>50th percentile</v>
      </c>
    </row>
    <row r="557" spans="24:28">
      <c r="X557" s="286">
        <v>62</v>
      </c>
      <c r="Y557" s="78" t="str">
        <f t="shared" si="90"/>
        <v>45-54|62</v>
      </c>
      <c r="Z557" s="286">
        <v>10</v>
      </c>
      <c r="AA557" s="286">
        <v>50</v>
      </c>
      <c r="AB557" s="78" t="str">
        <f t="shared" si="89"/>
        <v>50th percentile</v>
      </c>
    </row>
    <row r="558" spans="24:28">
      <c r="X558" s="286">
        <v>61</v>
      </c>
      <c r="Y558" s="78" t="str">
        <f t="shared" si="90"/>
        <v>45-54|61</v>
      </c>
      <c r="Z558" s="286">
        <v>10</v>
      </c>
      <c r="AA558" s="286">
        <v>50</v>
      </c>
      <c r="AB558" s="78" t="str">
        <f t="shared" si="89"/>
        <v>50th percentile</v>
      </c>
    </row>
    <row r="559" spans="24:28">
      <c r="X559" s="286">
        <v>60</v>
      </c>
      <c r="Y559" s="78" t="str">
        <f t="shared" si="90"/>
        <v>45-54|60</v>
      </c>
      <c r="Z559" s="286">
        <v>10</v>
      </c>
      <c r="AA559" s="286">
        <v>50</v>
      </c>
      <c r="AB559" s="78" t="str">
        <f t="shared" si="89"/>
        <v>50th percentile</v>
      </c>
    </row>
    <row r="560" spans="24:28">
      <c r="X560" s="286">
        <v>59</v>
      </c>
      <c r="Y560" s="78" t="str">
        <f t="shared" si="90"/>
        <v>45-54|59</v>
      </c>
      <c r="Z560" s="286">
        <v>10</v>
      </c>
      <c r="AA560" s="286">
        <v>50</v>
      </c>
      <c r="AB560" s="78" t="str">
        <f t="shared" si="89"/>
        <v>50th percentile</v>
      </c>
    </row>
    <row r="561" spans="24:28">
      <c r="X561" s="286">
        <v>58</v>
      </c>
      <c r="Y561" s="78" t="str">
        <f t="shared" si="90"/>
        <v>45-54|58</v>
      </c>
      <c r="Z561" s="286">
        <v>10</v>
      </c>
      <c r="AA561" s="286">
        <v>50</v>
      </c>
      <c r="AB561" s="78" t="str">
        <f t="shared" si="89"/>
        <v>50th percentile</v>
      </c>
    </row>
    <row r="562" spans="24:28">
      <c r="X562" s="286">
        <v>57</v>
      </c>
      <c r="Y562" s="78" t="str">
        <f t="shared" si="90"/>
        <v>45-54|57</v>
      </c>
      <c r="Z562" s="286">
        <v>10</v>
      </c>
      <c r="AA562" s="286">
        <v>50</v>
      </c>
      <c r="AB562" s="78" t="str">
        <f t="shared" si="89"/>
        <v>50th percentile</v>
      </c>
    </row>
    <row r="563" spans="24:28">
      <c r="X563" s="286">
        <v>56</v>
      </c>
      <c r="Y563" s="78" t="str">
        <f t="shared" si="90"/>
        <v>45-54|56</v>
      </c>
      <c r="Z563" s="286">
        <v>10</v>
      </c>
      <c r="AA563" s="286">
        <v>50</v>
      </c>
      <c r="AB563" s="78" t="str">
        <f t="shared" si="89"/>
        <v>50th percentile</v>
      </c>
    </row>
    <row r="564" spans="24:28">
      <c r="X564" s="286">
        <v>55</v>
      </c>
      <c r="Y564" s="78" t="str">
        <f t="shared" si="90"/>
        <v>45-54|55</v>
      </c>
      <c r="Z564" s="286">
        <v>9</v>
      </c>
      <c r="AA564" s="286">
        <v>37</v>
      </c>
      <c r="AB564" s="78" t="str">
        <f t="shared" si="89"/>
        <v>37th percentile</v>
      </c>
    </row>
    <row r="565" spans="24:28">
      <c r="X565" s="286">
        <v>54</v>
      </c>
      <c r="Y565" s="78" t="str">
        <f t="shared" si="90"/>
        <v>45-54|54</v>
      </c>
      <c r="Z565" s="286">
        <v>9</v>
      </c>
      <c r="AA565" s="286">
        <v>37</v>
      </c>
      <c r="AB565" s="78" t="str">
        <f t="shared" si="89"/>
        <v>37th percentile</v>
      </c>
    </row>
    <row r="566" spans="24:28">
      <c r="X566" s="286">
        <v>53</v>
      </c>
      <c r="Y566" s="78" t="str">
        <f t="shared" si="90"/>
        <v>45-54|53</v>
      </c>
      <c r="Z566" s="286">
        <v>9</v>
      </c>
      <c r="AA566" s="286">
        <v>37</v>
      </c>
      <c r="AB566" s="78" t="str">
        <f t="shared" si="89"/>
        <v>37th percentile</v>
      </c>
    </row>
    <row r="567" spans="24:28">
      <c r="X567" s="286">
        <v>52</v>
      </c>
      <c r="Y567" s="78" t="str">
        <f t="shared" si="90"/>
        <v>45-54|52</v>
      </c>
      <c r="Z567" s="286">
        <v>9</v>
      </c>
      <c r="AA567" s="286">
        <v>37</v>
      </c>
      <c r="AB567" s="78" t="str">
        <f t="shared" si="89"/>
        <v>37th percentile</v>
      </c>
    </row>
    <row r="568" spans="24:28">
      <c r="X568" s="286">
        <v>51</v>
      </c>
      <c r="Y568" s="78" t="str">
        <f t="shared" si="90"/>
        <v>45-54|51</v>
      </c>
      <c r="Z568" s="286">
        <v>9</v>
      </c>
      <c r="AA568" s="286">
        <v>37</v>
      </c>
      <c r="AB568" s="78" t="str">
        <f t="shared" si="89"/>
        <v>37th percentile</v>
      </c>
    </row>
    <row r="569" spans="24:28">
      <c r="X569" s="286">
        <v>50</v>
      </c>
      <c r="Y569" s="78" t="str">
        <f t="shared" si="90"/>
        <v>45-54|50</v>
      </c>
      <c r="Z569" s="286">
        <v>9</v>
      </c>
      <c r="AA569" s="286">
        <v>37</v>
      </c>
      <c r="AB569" s="78" t="str">
        <f t="shared" si="89"/>
        <v>37th percentile</v>
      </c>
    </row>
    <row r="570" spans="24:28">
      <c r="X570" s="286">
        <v>49</v>
      </c>
      <c r="Y570" s="78" t="str">
        <f t="shared" si="90"/>
        <v>45-54|49</v>
      </c>
      <c r="Z570" s="286">
        <v>9</v>
      </c>
      <c r="AA570" s="286">
        <v>37</v>
      </c>
      <c r="AB570" s="78" t="str">
        <f t="shared" si="89"/>
        <v>37th percentile</v>
      </c>
    </row>
    <row r="571" spans="24:28">
      <c r="X571" s="286">
        <v>48</v>
      </c>
      <c r="Y571" s="78" t="str">
        <f t="shared" si="90"/>
        <v>45-54|48</v>
      </c>
      <c r="Z571" s="286">
        <v>9</v>
      </c>
      <c r="AA571" s="286">
        <v>37</v>
      </c>
      <c r="AB571" s="78" t="str">
        <f t="shared" si="89"/>
        <v>37th percentile</v>
      </c>
    </row>
    <row r="572" spans="24:28">
      <c r="X572" s="286">
        <v>47</v>
      </c>
      <c r="Y572" s="78" t="str">
        <f t="shared" si="90"/>
        <v>45-54|47</v>
      </c>
      <c r="Z572" s="286">
        <v>9</v>
      </c>
      <c r="AA572" s="286">
        <v>37</v>
      </c>
      <c r="AB572" s="78" t="str">
        <f t="shared" si="89"/>
        <v>37th percentile</v>
      </c>
    </row>
    <row r="573" spans="24:28">
      <c r="X573" s="286">
        <v>46</v>
      </c>
      <c r="Y573" s="78" t="str">
        <f t="shared" si="90"/>
        <v>45-54|46</v>
      </c>
      <c r="Z573" s="286">
        <v>9</v>
      </c>
      <c r="AA573" s="286">
        <v>37</v>
      </c>
      <c r="AB573" s="78" t="str">
        <f t="shared" si="89"/>
        <v>37th percentile</v>
      </c>
    </row>
    <row r="574" spans="24:28">
      <c r="X574" s="286">
        <v>45</v>
      </c>
      <c r="Y574" s="78" t="str">
        <f t="shared" si="90"/>
        <v>45-54|45</v>
      </c>
      <c r="Z574" s="286">
        <v>8</v>
      </c>
      <c r="AA574" s="286">
        <v>25</v>
      </c>
      <c r="AB574" s="78" t="str">
        <f t="shared" si="89"/>
        <v>25th percentile</v>
      </c>
    </row>
    <row r="575" spans="24:28">
      <c r="X575" s="286">
        <v>44</v>
      </c>
      <c r="Y575" s="78" t="str">
        <f t="shared" si="90"/>
        <v>45-54|44</v>
      </c>
      <c r="Z575" s="286">
        <v>8</v>
      </c>
      <c r="AA575" s="286">
        <v>25</v>
      </c>
      <c r="AB575" s="78" t="str">
        <f t="shared" si="89"/>
        <v>25th percentile</v>
      </c>
    </row>
    <row r="576" spans="24:28">
      <c r="X576" s="286">
        <v>43</v>
      </c>
      <c r="Y576" s="78" t="str">
        <f t="shared" si="90"/>
        <v>45-54|43</v>
      </c>
      <c r="Z576" s="286">
        <v>8</v>
      </c>
      <c r="AA576" s="286">
        <v>25</v>
      </c>
      <c r="AB576" s="78" t="str">
        <f t="shared" si="89"/>
        <v>25th percentile</v>
      </c>
    </row>
    <row r="577" spans="24:28">
      <c r="X577" s="286">
        <v>42</v>
      </c>
      <c r="Y577" s="78" t="str">
        <f t="shared" si="90"/>
        <v>45-54|42</v>
      </c>
      <c r="Z577" s="286">
        <v>8</v>
      </c>
      <c r="AA577" s="286">
        <v>25</v>
      </c>
      <c r="AB577" s="78" t="str">
        <f t="shared" si="89"/>
        <v>25th percentile</v>
      </c>
    </row>
    <row r="578" spans="24:28">
      <c r="X578" s="286">
        <v>41</v>
      </c>
      <c r="Y578" s="78" t="str">
        <f t="shared" si="90"/>
        <v>45-54|41</v>
      </c>
      <c r="Z578" s="286">
        <v>8</v>
      </c>
      <c r="AA578" s="286">
        <v>25</v>
      </c>
      <c r="AB578" s="78" t="str">
        <f t="shared" si="89"/>
        <v>25th percentile</v>
      </c>
    </row>
    <row r="579" spans="24:28">
      <c r="X579" s="286">
        <v>40</v>
      </c>
      <c r="Y579" s="78" t="str">
        <f t="shared" si="90"/>
        <v>45-54|40</v>
      </c>
      <c r="Z579" s="286">
        <v>8</v>
      </c>
      <c r="AA579" s="286">
        <v>25</v>
      </c>
      <c r="AB579" s="78" t="str">
        <f t="shared" si="89"/>
        <v>25th percentile</v>
      </c>
    </row>
    <row r="580" spans="24:28">
      <c r="X580" s="286">
        <v>39</v>
      </c>
      <c r="Y580" s="78" t="str">
        <f t="shared" si="90"/>
        <v>45-54|39</v>
      </c>
      <c r="Z580" s="286">
        <v>8</v>
      </c>
      <c r="AA580" s="286">
        <v>25</v>
      </c>
      <c r="AB580" s="78" t="str">
        <f t="shared" si="89"/>
        <v>25th percentile</v>
      </c>
    </row>
    <row r="581" spans="24:28">
      <c r="X581" s="286">
        <v>38</v>
      </c>
      <c r="Y581" s="78" t="str">
        <f t="shared" si="90"/>
        <v>45-54|38</v>
      </c>
      <c r="Z581" s="286">
        <v>8</v>
      </c>
      <c r="AA581" s="286">
        <v>25</v>
      </c>
      <c r="AB581" s="78" t="str">
        <f t="shared" ref="AB581:AB644" si="91">IFERROR(VLOOKUP(AA581,G:H,2,0),"")</f>
        <v>25th percentile</v>
      </c>
    </row>
    <row r="582" spans="24:28">
      <c r="X582" s="286">
        <v>37</v>
      </c>
      <c r="Y582" s="78" t="str">
        <f t="shared" si="90"/>
        <v>45-54|37</v>
      </c>
      <c r="Z582" s="286">
        <v>8</v>
      </c>
      <c r="AA582" s="286">
        <v>25</v>
      </c>
      <c r="AB582" s="78" t="str">
        <f t="shared" si="91"/>
        <v>25th percentile</v>
      </c>
    </row>
    <row r="583" spans="24:28">
      <c r="X583" s="286">
        <v>36</v>
      </c>
      <c r="Y583" s="78" t="str">
        <f t="shared" si="90"/>
        <v>45-54|36</v>
      </c>
      <c r="Z583" s="286">
        <v>8</v>
      </c>
      <c r="AA583" s="286">
        <v>25</v>
      </c>
      <c r="AB583" s="78" t="str">
        <f t="shared" si="91"/>
        <v>25th percentile</v>
      </c>
    </row>
    <row r="584" spans="24:28">
      <c r="X584" s="286">
        <v>35</v>
      </c>
      <c r="Y584" s="78" t="str">
        <f t="shared" ref="Y584:Y619" si="92">X$518&amp;"|"&amp;X584</f>
        <v>45-54|35</v>
      </c>
      <c r="Z584" s="286">
        <v>8</v>
      </c>
      <c r="AA584" s="286">
        <v>25</v>
      </c>
      <c r="AB584" s="78" t="str">
        <f t="shared" si="91"/>
        <v>25th percentile</v>
      </c>
    </row>
    <row r="585" spans="24:28">
      <c r="X585" s="286">
        <v>34</v>
      </c>
      <c r="Y585" s="78" t="str">
        <f t="shared" si="92"/>
        <v>45-54|34</v>
      </c>
      <c r="Z585" s="286">
        <v>8</v>
      </c>
      <c r="AA585" s="286">
        <v>25</v>
      </c>
      <c r="AB585" s="78" t="str">
        <f t="shared" si="91"/>
        <v>25th percentile</v>
      </c>
    </row>
    <row r="586" spans="24:28">
      <c r="X586" s="286">
        <v>33</v>
      </c>
      <c r="Y586" s="78" t="str">
        <f t="shared" si="92"/>
        <v>45-54|33</v>
      </c>
      <c r="Z586" s="286">
        <v>8</v>
      </c>
      <c r="AA586" s="286">
        <v>25</v>
      </c>
      <c r="AB586" s="78" t="str">
        <f t="shared" si="91"/>
        <v>25th percentile</v>
      </c>
    </row>
    <row r="587" spans="24:28">
      <c r="X587" s="286">
        <v>32</v>
      </c>
      <c r="Y587" s="78" t="str">
        <f t="shared" si="92"/>
        <v>45-54|32</v>
      </c>
      <c r="Z587" s="286">
        <v>7</v>
      </c>
      <c r="AA587" s="286">
        <v>16</v>
      </c>
      <c r="AB587" s="78" t="str">
        <f t="shared" si="91"/>
        <v>16th percentile</v>
      </c>
    </row>
    <row r="588" spans="24:28">
      <c r="X588" s="286">
        <v>31</v>
      </c>
      <c r="Y588" s="78" t="str">
        <f t="shared" si="92"/>
        <v>45-54|31</v>
      </c>
      <c r="Z588" s="286">
        <v>7</v>
      </c>
      <c r="AA588" s="286">
        <v>16</v>
      </c>
      <c r="AB588" s="78" t="str">
        <f t="shared" si="91"/>
        <v>16th percentile</v>
      </c>
    </row>
    <row r="589" spans="24:28">
      <c r="X589" s="286">
        <v>30</v>
      </c>
      <c r="Y589" s="78" t="str">
        <f t="shared" si="92"/>
        <v>45-54|30</v>
      </c>
      <c r="Z589" s="286">
        <v>7</v>
      </c>
      <c r="AA589" s="286">
        <v>16</v>
      </c>
      <c r="AB589" s="78" t="str">
        <f t="shared" si="91"/>
        <v>16th percentile</v>
      </c>
    </row>
    <row r="590" spans="24:28">
      <c r="X590" s="286">
        <v>29</v>
      </c>
      <c r="Y590" s="78" t="str">
        <f t="shared" si="92"/>
        <v>45-54|29</v>
      </c>
      <c r="Z590" s="286">
        <v>7</v>
      </c>
      <c r="AA590" s="286">
        <v>16</v>
      </c>
      <c r="AB590" s="78" t="str">
        <f t="shared" si="91"/>
        <v>16th percentile</v>
      </c>
    </row>
    <row r="591" spans="24:28">
      <c r="X591" s="286">
        <v>28</v>
      </c>
      <c r="Y591" s="78" t="str">
        <f t="shared" si="92"/>
        <v>45-54|28</v>
      </c>
      <c r="Z591" s="286">
        <v>7</v>
      </c>
      <c r="AA591" s="286">
        <v>16</v>
      </c>
      <c r="AB591" s="78" t="str">
        <f t="shared" si="91"/>
        <v>16th percentile</v>
      </c>
    </row>
    <row r="592" spans="24:28">
      <c r="X592" s="286">
        <v>27</v>
      </c>
      <c r="Y592" s="78" t="str">
        <f t="shared" si="92"/>
        <v>45-54|27</v>
      </c>
      <c r="Z592" s="286">
        <v>7</v>
      </c>
      <c r="AA592" s="286">
        <v>16</v>
      </c>
      <c r="AB592" s="78" t="str">
        <f t="shared" si="91"/>
        <v>16th percentile</v>
      </c>
    </row>
    <row r="593" spans="24:28">
      <c r="X593" s="286">
        <v>26</v>
      </c>
      <c r="Y593" s="78" t="str">
        <f t="shared" si="92"/>
        <v>45-54|26</v>
      </c>
      <c r="Z593" s="286">
        <v>7</v>
      </c>
      <c r="AA593" s="286">
        <v>16</v>
      </c>
      <c r="AB593" s="78" t="str">
        <f t="shared" si="91"/>
        <v>16th percentile</v>
      </c>
    </row>
    <row r="594" spans="24:28">
      <c r="X594" s="286">
        <v>25</v>
      </c>
      <c r="Y594" s="78" t="str">
        <f t="shared" si="92"/>
        <v>45-54|25</v>
      </c>
      <c r="Z594" s="286">
        <v>7</v>
      </c>
      <c r="AA594" s="286">
        <v>16</v>
      </c>
      <c r="AB594" s="78" t="str">
        <f t="shared" si="91"/>
        <v>16th percentile</v>
      </c>
    </row>
    <row r="595" spans="24:28">
      <c r="X595" s="286">
        <v>24</v>
      </c>
      <c r="Y595" s="78" t="str">
        <f t="shared" si="92"/>
        <v>45-54|24</v>
      </c>
      <c r="Z595" s="286">
        <v>7</v>
      </c>
      <c r="AA595" s="286">
        <v>16</v>
      </c>
      <c r="AB595" s="78" t="str">
        <f t="shared" si="91"/>
        <v>16th percentile</v>
      </c>
    </row>
    <row r="596" spans="24:28">
      <c r="X596" s="286">
        <v>23</v>
      </c>
      <c r="Y596" s="78" t="str">
        <f t="shared" si="92"/>
        <v>45-54|23</v>
      </c>
      <c r="Z596" s="286">
        <v>7</v>
      </c>
      <c r="AA596" s="286">
        <v>16</v>
      </c>
      <c r="AB596" s="78" t="str">
        <f t="shared" si="91"/>
        <v>16th percentile</v>
      </c>
    </row>
    <row r="597" spans="24:28">
      <c r="X597" s="286">
        <v>22</v>
      </c>
      <c r="Y597" s="78" t="str">
        <f t="shared" si="92"/>
        <v>45-54|22</v>
      </c>
      <c r="Z597" s="286">
        <v>7</v>
      </c>
      <c r="AA597" s="286">
        <v>16</v>
      </c>
      <c r="AB597" s="78" t="str">
        <f t="shared" si="91"/>
        <v>16th percentile</v>
      </c>
    </row>
    <row r="598" spans="24:28">
      <c r="X598" s="286">
        <v>21</v>
      </c>
      <c r="Y598" s="78" t="str">
        <f t="shared" si="92"/>
        <v>45-54|21</v>
      </c>
      <c r="Z598" s="286">
        <v>7</v>
      </c>
      <c r="AA598" s="286">
        <v>16</v>
      </c>
      <c r="AB598" s="78" t="str">
        <f t="shared" si="91"/>
        <v>16th percentile</v>
      </c>
    </row>
    <row r="599" spans="24:28">
      <c r="X599" s="286">
        <v>20</v>
      </c>
      <c r="Y599" s="78" t="str">
        <f t="shared" si="92"/>
        <v>45-54|20</v>
      </c>
      <c r="Z599" s="286">
        <v>6</v>
      </c>
      <c r="AA599" s="286">
        <v>10</v>
      </c>
      <c r="AB599" s="78" t="str">
        <f t="shared" si="91"/>
        <v>10th percentile</v>
      </c>
    </row>
    <row r="600" spans="24:28">
      <c r="X600" s="286">
        <v>19</v>
      </c>
      <c r="Y600" s="78" t="str">
        <f t="shared" si="92"/>
        <v>45-54|19</v>
      </c>
      <c r="Z600" s="286">
        <v>6</v>
      </c>
      <c r="AA600" s="286">
        <v>10</v>
      </c>
      <c r="AB600" s="78" t="str">
        <f t="shared" si="91"/>
        <v>10th percentile</v>
      </c>
    </row>
    <row r="601" spans="24:28">
      <c r="X601" s="286">
        <v>18</v>
      </c>
      <c r="Y601" s="78" t="str">
        <f t="shared" si="92"/>
        <v>45-54|18</v>
      </c>
      <c r="Z601" s="286">
        <v>6</v>
      </c>
      <c r="AA601" s="286">
        <v>10</v>
      </c>
      <c r="AB601" s="78" t="str">
        <f t="shared" si="91"/>
        <v>10th percentile</v>
      </c>
    </row>
    <row r="602" spans="24:28">
      <c r="X602" s="286">
        <v>17</v>
      </c>
      <c r="Y602" s="78" t="str">
        <f t="shared" si="92"/>
        <v>45-54|17</v>
      </c>
      <c r="Z602" s="286">
        <v>6</v>
      </c>
      <c r="AA602" s="286">
        <v>10</v>
      </c>
      <c r="AB602" s="78" t="str">
        <f t="shared" si="91"/>
        <v>10th percentile</v>
      </c>
    </row>
    <row r="603" spans="24:28">
      <c r="X603" s="286">
        <v>16</v>
      </c>
      <c r="Y603" s="78" t="str">
        <f t="shared" si="92"/>
        <v>45-54|16</v>
      </c>
      <c r="Z603" s="286">
        <v>6</v>
      </c>
      <c r="AA603" s="286">
        <v>10</v>
      </c>
      <c r="AB603" s="78" t="str">
        <f t="shared" si="91"/>
        <v>10th percentile</v>
      </c>
    </row>
    <row r="604" spans="24:28">
      <c r="X604" s="286">
        <v>15</v>
      </c>
      <c r="Y604" s="78" t="str">
        <f t="shared" si="92"/>
        <v>45-54|15</v>
      </c>
      <c r="Z604" s="286">
        <v>6</v>
      </c>
      <c r="AA604" s="286">
        <v>10</v>
      </c>
      <c r="AB604" s="78" t="str">
        <f t="shared" si="91"/>
        <v>10th percentile</v>
      </c>
    </row>
    <row r="605" spans="24:28">
      <c r="X605" s="286">
        <v>14</v>
      </c>
      <c r="Y605" s="78" t="str">
        <f t="shared" si="92"/>
        <v>45-54|14</v>
      </c>
      <c r="Z605" s="286">
        <v>6</v>
      </c>
      <c r="AA605" s="286">
        <v>10</v>
      </c>
      <c r="AB605" s="78" t="str">
        <f t="shared" si="91"/>
        <v>10th percentile</v>
      </c>
    </row>
    <row r="606" spans="24:28">
      <c r="X606" s="286">
        <v>13</v>
      </c>
      <c r="Y606" s="78" t="str">
        <f t="shared" si="92"/>
        <v>45-54|13</v>
      </c>
      <c r="Z606" s="286">
        <v>6</v>
      </c>
      <c r="AA606" s="286">
        <v>10</v>
      </c>
      <c r="AB606" s="78" t="str">
        <f t="shared" si="91"/>
        <v>10th percentile</v>
      </c>
    </row>
    <row r="607" spans="24:28">
      <c r="X607" s="286">
        <v>12</v>
      </c>
      <c r="Y607" s="78" t="str">
        <f t="shared" si="92"/>
        <v>45-54|12</v>
      </c>
      <c r="Z607" s="286">
        <v>6</v>
      </c>
      <c r="AA607" s="286">
        <v>10</v>
      </c>
      <c r="AB607" s="78" t="str">
        <f t="shared" si="91"/>
        <v>10th percentile</v>
      </c>
    </row>
    <row r="608" spans="24:28">
      <c r="X608" s="286">
        <v>11</v>
      </c>
      <c r="Y608" s="78" t="str">
        <f t="shared" si="92"/>
        <v>45-54|11</v>
      </c>
      <c r="Z608" s="286">
        <v>6</v>
      </c>
      <c r="AA608" s="286">
        <v>10</v>
      </c>
      <c r="AB608" s="78" t="str">
        <f t="shared" si="91"/>
        <v>10th percentile</v>
      </c>
    </row>
    <row r="609" spans="24:28">
      <c r="X609" s="286">
        <v>10</v>
      </c>
      <c r="Y609" s="78" t="str">
        <f t="shared" si="92"/>
        <v>45-54|10</v>
      </c>
      <c r="Z609" s="286">
        <v>6</v>
      </c>
      <c r="AA609" s="286">
        <v>10</v>
      </c>
      <c r="AB609" s="78" t="str">
        <f t="shared" si="91"/>
        <v>10th percentile</v>
      </c>
    </row>
    <row r="610" spans="24:28">
      <c r="X610" s="286">
        <v>9</v>
      </c>
      <c r="Y610" s="78" t="str">
        <f t="shared" si="92"/>
        <v>45-54|9</v>
      </c>
      <c r="Z610" s="286">
        <v>6</v>
      </c>
      <c r="AA610" s="286">
        <v>10</v>
      </c>
      <c r="AB610" s="78" t="str">
        <f t="shared" si="91"/>
        <v>10th percentile</v>
      </c>
    </row>
    <row r="611" spans="24:28">
      <c r="X611" s="286">
        <v>8</v>
      </c>
      <c r="Y611" s="78" t="str">
        <f t="shared" si="92"/>
        <v>45-54|8</v>
      </c>
      <c r="Z611" s="286">
        <v>6</v>
      </c>
      <c r="AA611" s="286">
        <v>10</v>
      </c>
      <c r="AB611" s="78" t="str">
        <f t="shared" si="91"/>
        <v>10th percentile</v>
      </c>
    </row>
    <row r="612" spans="24:28">
      <c r="X612" s="286">
        <v>7</v>
      </c>
      <c r="Y612" s="78" t="str">
        <f t="shared" si="92"/>
        <v>45-54|7</v>
      </c>
      <c r="Z612" s="286">
        <v>6</v>
      </c>
      <c r="AA612" s="286">
        <v>10</v>
      </c>
      <c r="AB612" s="78" t="str">
        <f t="shared" si="91"/>
        <v>10th percentile</v>
      </c>
    </row>
    <row r="613" spans="24:28">
      <c r="X613" s="286">
        <v>6</v>
      </c>
      <c r="Y613" s="78" t="str">
        <f t="shared" si="92"/>
        <v>45-54|6</v>
      </c>
      <c r="Z613" s="286">
        <v>5</v>
      </c>
      <c r="AA613" s="286">
        <v>5</v>
      </c>
      <c r="AB613" s="78" t="str">
        <f t="shared" si="91"/>
        <v>5th percentile</v>
      </c>
    </row>
    <row r="614" spans="24:28">
      <c r="X614" s="286">
        <v>5</v>
      </c>
      <c r="Y614" s="78" t="str">
        <f t="shared" si="92"/>
        <v>45-54|5</v>
      </c>
      <c r="Z614" s="286">
        <v>5</v>
      </c>
      <c r="AA614" s="286">
        <v>5</v>
      </c>
      <c r="AB614" s="78" t="str">
        <f t="shared" si="91"/>
        <v>5th percentile</v>
      </c>
    </row>
    <row r="615" spans="24:28">
      <c r="X615" s="286">
        <v>4</v>
      </c>
      <c r="Y615" s="78" t="str">
        <f t="shared" si="92"/>
        <v>45-54|4</v>
      </c>
      <c r="Z615" s="286">
        <v>5</v>
      </c>
      <c r="AA615" s="286">
        <v>5</v>
      </c>
      <c r="AB615" s="78" t="str">
        <f t="shared" si="91"/>
        <v>5th percentile</v>
      </c>
    </row>
    <row r="616" spans="24:28">
      <c r="X616" s="286">
        <v>3</v>
      </c>
      <c r="Y616" s="78" t="str">
        <f t="shared" si="92"/>
        <v>45-54|3</v>
      </c>
      <c r="Z616" s="286">
        <v>5</v>
      </c>
      <c r="AA616" s="286">
        <v>5</v>
      </c>
      <c r="AB616" s="78" t="str">
        <f t="shared" si="91"/>
        <v>5th percentile</v>
      </c>
    </row>
    <row r="617" spans="24:28">
      <c r="X617" s="286">
        <v>2</v>
      </c>
      <c r="Y617" s="78" t="str">
        <f t="shared" si="92"/>
        <v>45-54|2</v>
      </c>
      <c r="Z617" s="286">
        <v>5</v>
      </c>
      <c r="AA617" s="286">
        <v>5</v>
      </c>
      <c r="AB617" s="78" t="str">
        <f t="shared" si="91"/>
        <v>5th percentile</v>
      </c>
    </row>
    <row r="618" spans="24:28">
      <c r="X618" s="286">
        <v>1</v>
      </c>
      <c r="Y618" s="78" t="str">
        <f t="shared" si="92"/>
        <v>45-54|1</v>
      </c>
      <c r="Z618" s="286">
        <v>5</v>
      </c>
      <c r="AA618" s="286">
        <v>5</v>
      </c>
      <c r="AB618" s="78" t="str">
        <f t="shared" si="91"/>
        <v>5th percentile</v>
      </c>
    </row>
    <row r="619" spans="24:28">
      <c r="X619" s="286">
        <v>0</v>
      </c>
      <c r="Y619" s="78" t="str">
        <f t="shared" si="92"/>
        <v>45-54|0</v>
      </c>
      <c r="Z619" s="286">
        <v>5</v>
      </c>
      <c r="AA619" s="286">
        <v>5</v>
      </c>
      <c r="AB619" s="78" t="str">
        <f t="shared" si="91"/>
        <v>5th percentile</v>
      </c>
    </row>
    <row r="620" spans="24:28">
      <c r="AB620" s="78" t="str">
        <f t="shared" si="91"/>
        <v/>
      </c>
    </row>
    <row r="621" spans="24:28">
      <c r="X621" s="39" t="s">
        <v>68</v>
      </c>
      <c r="AB621" s="78" t="str">
        <f t="shared" si="91"/>
        <v/>
      </c>
    </row>
    <row r="622" spans="24:28">
      <c r="X622" s="286">
        <v>100</v>
      </c>
      <c r="Y622" t="str">
        <f>X$621&amp;"|"&amp;X622</f>
        <v>55-64|100</v>
      </c>
      <c r="Z622" s="286">
        <v>16</v>
      </c>
      <c r="AA622" s="286">
        <v>98</v>
      </c>
      <c r="AB622" s="78" t="str">
        <f t="shared" si="91"/>
        <v>98th percentile</v>
      </c>
    </row>
    <row r="623" spans="24:28">
      <c r="X623" s="286">
        <v>99</v>
      </c>
      <c r="Y623" s="78" t="str">
        <f t="shared" ref="Y623:Y686" si="93">X$621&amp;"|"&amp;X623</f>
        <v>55-64|99</v>
      </c>
      <c r="Z623" s="286">
        <v>16</v>
      </c>
      <c r="AA623" s="286">
        <v>98</v>
      </c>
      <c r="AB623" s="78" t="str">
        <f t="shared" si="91"/>
        <v>98th percentile</v>
      </c>
    </row>
    <row r="624" spans="24:28">
      <c r="X624" s="286">
        <v>98</v>
      </c>
      <c r="Y624" s="78" t="str">
        <f t="shared" si="93"/>
        <v>55-64|98</v>
      </c>
      <c r="Z624" s="286">
        <v>16</v>
      </c>
      <c r="AA624" s="286">
        <v>98</v>
      </c>
      <c r="AB624" s="78" t="str">
        <f t="shared" si="91"/>
        <v>98th percentile</v>
      </c>
    </row>
    <row r="625" spans="24:28">
      <c r="X625" s="286">
        <v>97</v>
      </c>
      <c r="Y625" s="78" t="str">
        <f t="shared" si="93"/>
        <v>55-64|97</v>
      </c>
      <c r="Z625" s="286">
        <v>16</v>
      </c>
      <c r="AA625" s="286">
        <v>98</v>
      </c>
      <c r="AB625" s="78" t="str">
        <f t="shared" si="91"/>
        <v>98th percentile</v>
      </c>
    </row>
    <row r="626" spans="24:28">
      <c r="X626" s="286">
        <v>96</v>
      </c>
      <c r="Y626" s="78" t="str">
        <f t="shared" si="93"/>
        <v>55-64|96</v>
      </c>
      <c r="Z626" s="286">
        <v>15</v>
      </c>
      <c r="AA626" s="286">
        <v>98</v>
      </c>
      <c r="AB626" s="78" t="str">
        <f t="shared" si="91"/>
        <v>98th percentile</v>
      </c>
    </row>
    <row r="627" spans="24:28">
      <c r="X627" s="286">
        <v>95</v>
      </c>
      <c r="Y627" s="78" t="str">
        <f t="shared" si="93"/>
        <v>55-64|95</v>
      </c>
      <c r="Z627" s="286">
        <v>15</v>
      </c>
      <c r="AA627" s="286">
        <v>98</v>
      </c>
      <c r="AB627" s="78" t="str">
        <f t="shared" si="91"/>
        <v>98th percentile</v>
      </c>
    </row>
    <row r="628" spans="24:28">
      <c r="X628" s="286">
        <v>94</v>
      </c>
      <c r="Y628" s="78" t="str">
        <f t="shared" si="93"/>
        <v>55-64|94</v>
      </c>
      <c r="Z628" s="286">
        <v>15</v>
      </c>
      <c r="AA628" s="286">
        <v>98</v>
      </c>
      <c r="AB628" s="78" t="str">
        <f t="shared" si="91"/>
        <v>98th percentile</v>
      </c>
    </row>
    <row r="629" spans="24:28">
      <c r="X629" s="286">
        <v>93</v>
      </c>
      <c r="Y629" s="78" t="str">
        <f t="shared" si="93"/>
        <v>55-64|93</v>
      </c>
      <c r="Z629" s="286">
        <v>15</v>
      </c>
      <c r="AA629" s="286">
        <v>98</v>
      </c>
      <c r="AB629" s="78" t="str">
        <f t="shared" si="91"/>
        <v>98th percentile</v>
      </c>
    </row>
    <row r="630" spans="24:28">
      <c r="X630" s="286">
        <v>92</v>
      </c>
      <c r="Y630" s="78" t="str">
        <f t="shared" si="93"/>
        <v>55-64|92</v>
      </c>
      <c r="Z630" s="286">
        <v>15</v>
      </c>
      <c r="AA630" s="286">
        <v>98</v>
      </c>
      <c r="AB630" s="78" t="str">
        <f t="shared" si="91"/>
        <v>98th percentile</v>
      </c>
    </row>
    <row r="631" spans="24:28">
      <c r="X631" s="286">
        <v>91</v>
      </c>
      <c r="Y631" s="78" t="str">
        <f t="shared" si="93"/>
        <v>55-64|91</v>
      </c>
      <c r="Z631" s="286">
        <v>15</v>
      </c>
      <c r="AA631" s="286">
        <v>98</v>
      </c>
      <c r="AB631" s="78" t="str">
        <f t="shared" si="91"/>
        <v>98th percentile</v>
      </c>
    </row>
    <row r="632" spans="24:28">
      <c r="X632" s="286">
        <v>90</v>
      </c>
      <c r="Y632" s="78" t="str">
        <f t="shared" si="93"/>
        <v>55-64|90</v>
      </c>
      <c r="Z632" s="286">
        <v>15</v>
      </c>
      <c r="AA632" s="286">
        <v>98</v>
      </c>
      <c r="AB632" s="78" t="str">
        <f t="shared" si="91"/>
        <v>98th percentile</v>
      </c>
    </row>
    <row r="633" spans="24:28">
      <c r="X633" s="286">
        <v>89</v>
      </c>
      <c r="Y633" s="78" t="str">
        <f t="shared" si="93"/>
        <v>55-64|89</v>
      </c>
      <c r="Z633" s="286">
        <v>14</v>
      </c>
      <c r="AA633" s="286">
        <v>91</v>
      </c>
      <c r="AB633" s="78" t="str">
        <f t="shared" si="91"/>
        <v>91st percentile</v>
      </c>
    </row>
    <row r="634" spans="24:28">
      <c r="X634" s="286">
        <v>88</v>
      </c>
      <c r="Y634" s="78" t="str">
        <f t="shared" si="93"/>
        <v>55-64|88</v>
      </c>
      <c r="Z634" s="286">
        <v>14</v>
      </c>
      <c r="AA634" s="286">
        <v>91</v>
      </c>
      <c r="AB634" s="78" t="str">
        <f t="shared" si="91"/>
        <v>91st percentile</v>
      </c>
    </row>
    <row r="635" spans="24:28">
      <c r="X635" s="286">
        <v>87</v>
      </c>
      <c r="Y635" s="78" t="str">
        <f t="shared" si="93"/>
        <v>55-64|87</v>
      </c>
      <c r="Z635" s="286">
        <v>14</v>
      </c>
      <c r="AA635" s="286">
        <v>91</v>
      </c>
      <c r="AB635" s="78" t="str">
        <f t="shared" si="91"/>
        <v>91st percentile</v>
      </c>
    </row>
    <row r="636" spans="24:28">
      <c r="X636" s="286">
        <v>86</v>
      </c>
      <c r="Y636" s="78" t="str">
        <f t="shared" si="93"/>
        <v>55-64|86</v>
      </c>
      <c r="Z636" s="286">
        <v>14</v>
      </c>
      <c r="AA636" s="286">
        <v>91</v>
      </c>
      <c r="AB636" s="78" t="str">
        <f t="shared" si="91"/>
        <v>91st percentile</v>
      </c>
    </row>
    <row r="637" spans="24:28">
      <c r="X637" s="286">
        <v>85</v>
      </c>
      <c r="Y637" s="78" t="str">
        <f t="shared" si="93"/>
        <v>55-64|85</v>
      </c>
      <c r="Z637" s="286">
        <v>14</v>
      </c>
      <c r="AA637" s="286">
        <v>91</v>
      </c>
      <c r="AB637" s="78" t="str">
        <f t="shared" si="91"/>
        <v>91st percentile</v>
      </c>
    </row>
    <row r="638" spans="24:28">
      <c r="X638" s="286">
        <v>84</v>
      </c>
      <c r="Y638" s="78" t="str">
        <f t="shared" si="93"/>
        <v>55-64|84</v>
      </c>
      <c r="Z638" s="286">
        <v>14</v>
      </c>
      <c r="AA638" s="286">
        <v>91</v>
      </c>
      <c r="AB638" s="78" t="str">
        <f t="shared" si="91"/>
        <v>91st percentile</v>
      </c>
    </row>
    <row r="639" spans="24:28">
      <c r="X639" s="286">
        <v>83</v>
      </c>
      <c r="Y639" s="78" t="str">
        <f t="shared" si="93"/>
        <v>55-64|83</v>
      </c>
      <c r="Z639" s="286">
        <v>14</v>
      </c>
      <c r="AA639" s="286">
        <v>91</v>
      </c>
      <c r="AB639" s="78" t="str">
        <f t="shared" si="91"/>
        <v>91st percentile</v>
      </c>
    </row>
    <row r="640" spans="24:28">
      <c r="X640" s="286">
        <v>82</v>
      </c>
      <c r="Y640" s="78" t="str">
        <f t="shared" si="93"/>
        <v>55-64|82</v>
      </c>
      <c r="Z640" s="286">
        <v>14</v>
      </c>
      <c r="AA640" s="286">
        <v>91</v>
      </c>
      <c r="AB640" s="78" t="str">
        <f t="shared" si="91"/>
        <v>91st percentile</v>
      </c>
    </row>
    <row r="641" spans="24:28">
      <c r="X641" s="286">
        <v>81</v>
      </c>
      <c r="Y641" s="78" t="str">
        <f t="shared" si="93"/>
        <v>55-64|81</v>
      </c>
      <c r="Z641" s="286">
        <v>14</v>
      </c>
      <c r="AA641" s="286">
        <v>91</v>
      </c>
      <c r="AB641" s="78" t="str">
        <f t="shared" si="91"/>
        <v>91st percentile</v>
      </c>
    </row>
    <row r="642" spans="24:28">
      <c r="X642" s="286">
        <v>80</v>
      </c>
      <c r="Y642" s="78" t="str">
        <f t="shared" si="93"/>
        <v>55-64|80</v>
      </c>
      <c r="Z642" s="286">
        <v>13</v>
      </c>
      <c r="AA642" s="286">
        <v>84</v>
      </c>
      <c r="AB642" s="78" t="str">
        <f t="shared" si="91"/>
        <v>84th percentile</v>
      </c>
    </row>
    <row r="643" spans="24:28">
      <c r="X643" s="286">
        <v>79</v>
      </c>
      <c r="Y643" s="78" t="str">
        <f t="shared" si="93"/>
        <v>55-64|79</v>
      </c>
      <c r="Z643" s="286">
        <v>13</v>
      </c>
      <c r="AA643" s="286">
        <v>84</v>
      </c>
      <c r="AB643" s="78" t="str">
        <f t="shared" si="91"/>
        <v>84th percentile</v>
      </c>
    </row>
    <row r="644" spans="24:28">
      <c r="X644" s="286">
        <v>78</v>
      </c>
      <c r="Y644" s="78" t="str">
        <f t="shared" si="93"/>
        <v>55-64|78</v>
      </c>
      <c r="Z644" s="286">
        <v>13</v>
      </c>
      <c r="AA644" s="286">
        <v>84</v>
      </c>
      <c r="AB644" s="78" t="str">
        <f t="shared" si="91"/>
        <v>84th percentile</v>
      </c>
    </row>
    <row r="645" spans="24:28">
      <c r="X645" s="286">
        <v>77</v>
      </c>
      <c r="Y645" s="78" t="str">
        <f t="shared" si="93"/>
        <v>55-64|77</v>
      </c>
      <c r="Z645" s="286">
        <v>13</v>
      </c>
      <c r="AA645" s="286">
        <v>84</v>
      </c>
      <c r="AB645" s="78" t="str">
        <f t="shared" ref="AB645:AB708" si="94">IFERROR(VLOOKUP(AA645,G:H,2,0),"")</f>
        <v>84th percentile</v>
      </c>
    </row>
    <row r="646" spans="24:28">
      <c r="X646" s="286">
        <v>76</v>
      </c>
      <c r="Y646" s="78" t="str">
        <f t="shared" si="93"/>
        <v>55-64|76</v>
      </c>
      <c r="Z646" s="286">
        <v>13</v>
      </c>
      <c r="AA646" s="286">
        <v>84</v>
      </c>
      <c r="AB646" s="78" t="str">
        <f t="shared" si="94"/>
        <v>84th percentile</v>
      </c>
    </row>
    <row r="647" spans="24:28">
      <c r="X647" s="286">
        <v>75</v>
      </c>
      <c r="Y647" s="78" t="str">
        <f t="shared" si="93"/>
        <v>55-64|75</v>
      </c>
      <c r="Z647" s="286">
        <v>13</v>
      </c>
      <c r="AA647" s="286">
        <v>84</v>
      </c>
      <c r="AB647" s="78" t="str">
        <f t="shared" si="94"/>
        <v>84th percentile</v>
      </c>
    </row>
    <row r="648" spans="24:28">
      <c r="X648" s="286">
        <v>74</v>
      </c>
      <c r="Y648" s="78" t="str">
        <f t="shared" si="93"/>
        <v>55-64|74</v>
      </c>
      <c r="Z648" s="286">
        <v>13</v>
      </c>
      <c r="AA648" s="286">
        <v>84</v>
      </c>
      <c r="AB648" s="78" t="str">
        <f t="shared" si="94"/>
        <v>84th percentile</v>
      </c>
    </row>
    <row r="649" spans="24:28">
      <c r="X649" s="286">
        <v>73</v>
      </c>
      <c r="Y649" s="78" t="str">
        <f t="shared" si="93"/>
        <v>55-64|73</v>
      </c>
      <c r="Z649" s="286">
        <v>13</v>
      </c>
      <c r="AA649" s="286">
        <v>84</v>
      </c>
      <c r="AB649" s="78" t="str">
        <f t="shared" si="94"/>
        <v>84th percentile</v>
      </c>
    </row>
    <row r="650" spans="24:28">
      <c r="X650" s="286">
        <v>72</v>
      </c>
      <c r="Y650" s="78" t="str">
        <f t="shared" si="93"/>
        <v>55-64|72</v>
      </c>
      <c r="Z650" s="286">
        <v>13</v>
      </c>
      <c r="AA650" s="286">
        <v>84</v>
      </c>
      <c r="AB650" s="78" t="str">
        <f t="shared" si="94"/>
        <v>84th percentile</v>
      </c>
    </row>
    <row r="651" spans="24:28">
      <c r="X651" s="286">
        <v>71</v>
      </c>
      <c r="Y651" s="78" t="str">
        <f t="shared" si="93"/>
        <v>55-64|71</v>
      </c>
      <c r="Z651" s="286">
        <v>12</v>
      </c>
      <c r="AA651" s="286">
        <v>75</v>
      </c>
      <c r="AB651" s="78" t="str">
        <f t="shared" si="94"/>
        <v>75th percentile</v>
      </c>
    </row>
    <row r="652" spans="24:28">
      <c r="X652" s="286">
        <v>70</v>
      </c>
      <c r="Y652" s="78" t="str">
        <f t="shared" si="93"/>
        <v>55-64|70</v>
      </c>
      <c r="Z652" s="286">
        <v>12</v>
      </c>
      <c r="AA652" s="286">
        <v>75</v>
      </c>
      <c r="AB652" s="78" t="str">
        <f t="shared" si="94"/>
        <v>75th percentile</v>
      </c>
    </row>
    <row r="653" spans="24:28">
      <c r="X653" s="286">
        <v>69</v>
      </c>
      <c r="Y653" s="78" t="str">
        <f t="shared" si="93"/>
        <v>55-64|69</v>
      </c>
      <c r="Z653" s="286">
        <v>12</v>
      </c>
      <c r="AA653" s="286">
        <v>75</v>
      </c>
      <c r="AB653" s="78" t="str">
        <f t="shared" si="94"/>
        <v>75th percentile</v>
      </c>
    </row>
    <row r="654" spans="24:28">
      <c r="X654" s="286">
        <v>68</v>
      </c>
      <c r="Y654" s="78" t="str">
        <f t="shared" si="93"/>
        <v>55-64|68</v>
      </c>
      <c r="Z654" s="286">
        <v>12</v>
      </c>
      <c r="AA654" s="286">
        <v>75</v>
      </c>
      <c r="AB654" s="78" t="str">
        <f t="shared" si="94"/>
        <v>75th percentile</v>
      </c>
    </row>
    <row r="655" spans="24:28">
      <c r="X655" s="286">
        <v>67</v>
      </c>
      <c r="Y655" s="78" t="str">
        <f t="shared" si="93"/>
        <v>55-64|67</v>
      </c>
      <c r="Z655" s="286">
        <v>12</v>
      </c>
      <c r="AA655" s="286">
        <v>75</v>
      </c>
      <c r="AB655" s="78" t="str">
        <f t="shared" si="94"/>
        <v>75th percentile</v>
      </c>
    </row>
    <row r="656" spans="24:28">
      <c r="X656" s="286">
        <v>66</v>
      </c>
      <c r="Y656" s="78" t="str">
        <f t="shared" si="93"/>
        <v>55-64|66</v>
      </c>
      <c r="Z656" s="286">
        <v>12</v>
      </c>
      <c r="AA656" s="286">
        <v>75</v>
      </c>
      <c r="AB656" s="78" t="str">
        <f t="shared" si="94"/>
        <v>75th percentile</v>
      </c>
    </row>
    <row r="657" spans="24:28">
      <c r="X657" s="286">
        <v>65</v>
      </c>
      <c r="Y657" s="78" t="str">
        <f t="shared" si="93"/>
        <v>55-64|65</v>
      </c>
      <c r="Z657" s="286">
        <v>12</v>
      </c>
      <c r="AA657" s="286">
        <v>75</v>
      </c>
      <c r="AB657" s="78" t="str">
        <f t="shared" si="94"/>
        <v>75th percentile</v>
      </c>
    </row>
    <row r="658" spans="24:28">
      <c r="X658" s="286">
        <v>64</v>
      </c>
      <c r="Y658" s="78" t="str">
        <f t="shared" si="93"/>
        <v>55-64|64</v>
      </c>
      <c r="Z658" s="286">
        <v>12</v>
      </c>
      <c r="AA658" s="286">
        <v>75</v>
      </c>
      <c r="AB658" s="78" t="str">
        <f t="shared" si="94"/>
        <v>75th percentile</v>
      </c>
    </row>
    <row r="659" spans="24:28">
      <c r="X659" s="286">
        <v>63</v>
      </c>
      <c r="Y659" s="78" t="str">
        <f t="shared" si="93"/>
        <v>55-64|63</v>
      </c>
      <c r="Z659" s="286">
        <v>12</v>
      </c>
      <c r="AA659" s="286">
        <v>75</v>
      </c>
      <c r="AB659" s="78" t="str">
        <f t="shared" si="94"/>
        <v>75th percentile</v>
      </c>
    </row>
    <row r="660" spans="24:28">
      <c r="X660" s="286">
        <v>62</v>
      </c>
      <c r="Y660" s="78" t="str">
        <f t="shared" si="93"/>
        <v>55-64|62</v>
      </c>
      <c r="Z660" s="286">
        <v>12</v>
      </c>
      <c r="AA660" s="286">
        <v>75</v>
      </c>
      <c r="AB660" s="78" t="str">
        <f t="shared" si="94"/>
        <v>75th percentile</v>
      </c>
    </row>
    <row r="661" spans="24:28">
      <c r="X661" s="286">
        <v>61</v>
      </c>
      <c r="Y661" s="78" t="str">
        <f t="shared" si="93"/>
        <v>55-64|61</v>
      </c>
      <c r="Z661" s="286">
        <v>11</v>
      </c>
      <c r="AA661" s="286">
        <v>63</v>
      </c>
      <c r="AB661" s="78" t="str">
        <f t="shared" si="94"/>
        <v>63rd percentile</v>
      </c>
    </row>
    <row r="662" spans="24:28">
      <c r="X662" s="286">
        <v>60</v>
      </c>
      <c r="Y662" s="78" t="str">
        <f t="shared" si="93"/>
        <v>55-64|60</v>
      </c>
      <c r="Z662" s="286">
        <v>11</v>
      </c>
      <c r="AA662" s="286">
        <v>63</v>
      </c>
      <c r="AB662" s="78" t="str">
        <f t="shared" si="94"/>
        <v>63rd percentile</v>
      </c>
    </row>
    <row r="663" spans="24:28">
      <c r="X663" s="286">
        <v>59</v>
      </c>
      <c r="Y663" s="78" t="str">
        <f t="shared" si="93"/>
        <v>55-64|59</v>
      </c>
      <c r="Z663" s="286">
        <v>11</v>
      </c>
      <c r="AA663" s="286">
        <v>63</v>
      </c>
      <c r="AB663" s="78" t="str">
        <f t="shared" si="94"/>
        <v>63rd percentile</v>
      </c>
    </row>
    <row r="664" spans="24:28">
      <c r="X664" s="286">
        <v>58</v>
      </c>
      <c r="Y664" s="78" t="str">
        <f t="shared" si="93"/>
        <v>55-64|58</v>
      </c>
      <c r="Z664" s="286">
        <v>11</v>
      </c>
      <c r="AA664" s="286">
        <v>63</v>
      </c>
      <c r="AB664" s="78" t="str">
        <f t="shared" si="94"/>
        <v>63rd percentile</v>
      </c>
    </row>
    <row r="665" spans="24:28">
      <c r="X665" s="286">
        <v>57</v>
      </c>
      <c r="Y665" s="78" t="str">
        <f t="shared" si="93"/>
        <v>55-64|57</v>
      </c>
      <c r="Z665" s="286">
        <v>11</v>
      </c>
      <c r="AA665" s="286">
        <v>63</v>
      </c>
      <c r="AB665" s="78" t="str">
        <f t="shared" si="94"/>
        <v>63rd percentile</v>
      </c>
    </row>
    <row r="666" spans="24:28">
      <c r="X666" s="286">
        <v>56</v>
      </c>
      <c r="Y666" s="78" t="str">
        <f t="shared" si="93"/>
        <v>55-64|56</v>
      </c>
      <c r="Z666" s="286">
        <v>11</v>
      </c>
      <c r="AA666" s="286">
        <v>63</v>
      </c>
      <c r="AB666" s="78" t="str">
        <f t="shared" si="94"/>
        <v>63rd percentile</v>
      </c>
    </row>
    <row r="667" spans="24:28">
      <c r="X667" s="286">
        <v>55</v>
      </c>
      <c r="Y667" s="78" t="str">
        <f t="shared" si="93"/>
        <v>55-64|55</v>
      </c>
      <c r="Z667" s="286">
        <v>11</v>
      </c>
      <c r="AA667" s="286">
        <v>63</v>
      </c>
      <c r="AB667" s="78" t="str">
        <f t="shared" si="94"/>
        <v>63rd percentile</v>
      </c>
    </row>
    <row r="668" spans="24:28">
      <c r="X668" s="286">
        <v>54</v>
      </c>
      <c r="Y668" s="78" t="str">
        <f t="shared" si="93"/>
        <v>55-64|54</v>
      </c>
      <c r="Z668" s="286">
        <v>11</v>
      </c>
      <c r="AA668" s="286">
        <v>63</v>
      </c>
      <c r="AB668" s="78" t="str">
        <f t="shared" si="94"/>
        <v>63rd percentile</v>
      </c>
    </row>
    <row r="669" spans="24:28">
      <c r="X669" s="286">
        <v>53</v>
      </c>
      <c r="Y669" s="78" t="str">
        <f t="shared" si="93"/>
        <v>55-64|53</v>
      </c>
      <c r="Z669" s="286">
        <v>11</v>
      </c>
      <c r="AA669" s="286">
        <v>63</v>
      </c>
      <c r="AB669" s="78" t="str">
        <f t="shared" si="94"/>
        <v>63rd percentile</v>
      </c>
    </row>
    <row r="670" spans="24:28">
      <c r="X670" s="286">
        <v>52</v>
      </c>
      <c r="Y670" s="78" t="str">
        <f t="shared" si="93"/>
        <v>55-64|52</v>
      </c>
      <c r="Z670" s="286">
        <v>11</v>
      </c>
      <c r="AA670" s="286">
        <v>63</v>
      </c>
      <c r="AB670" s="78" t="str">
        <f t="shared" si="94"/>
        <v>63rd percentile</v>
      </c>
    </row>
    <row r="671" spans="24:28">
      <c r="X671" s="286">
        <v>51</v>
      </c>
      <c r="Y671" s="78" t="str">
        <f t="shared" si="93"/>
        <v>55-64|51</v>
      </c>
      <c r="Z671" s="286">
        <v>11</v>
      </c>
      <c r="AA671" s="286">
        <v>63</v>
      </c>
      <c r="AB671" s="78" t="str">
        <f t="shared" si="94"/>
        <v>63rd percentile</v>
      </c>
    </row>
    <row r="672" spans="24:28">
      <c r="X672" s="286">
        <v>50</v>
      </c>
      <c r="Y672" s="78" t="str">
        <f t="shared" si="93"/>
        <v>55-64|50</v>
      </c>
      <c r="Z672" s="286">
        <v>11</v>
      </c>
      <c r="AA672" s="286">
        <v>63</v>
      </c>
      <c r="AB672" s="78" t="str">
        <f t="shared" si="94"/>
        <v>63rd percentile</v>
      </c>
    </row>
    <row r="673" spans="24:28">
      <c r="X673" s="286">
        <v>49</v>
      </c>
      <c r="Y673" s="78" t="str">
        <f t="shared" si="93"/>
        <v>55-64|49</v>
      </c>
      <c r="Z673" s="286">
        <v>11</v>
      </c>
      <c r="AA673" s="286">
        <v>63</v>
      </c>
      <c r="AB673" s="78" t="str">
        <f t="shared" si="94"/>
        <v>63rd percentile</v>
      </c>
    </row>
    <row r="674" spans="24:28">
      <c r="X674" s="286">
        <v>48</v>
      </c>
      <c r="Y674" s="78" t="str">
        <f t="shared" si="93"/>
        <v>55-64|48</v>
      </c>
      <c r="Z674" s="286">
        <v>11</v>
      </c>
      <c r="AA674" s="286">
        <v>63</v>
      </c>
      <c r="AB674" s="78" t="str">
        <f t="shared" si="94"/>
        <v>63rd percentile</v>
      </c>
    </row>
    <row r="675" spans="24:28">
      <c r="X675" s="286">
        <v>47</v>
      </c>
      <c r="Y675" s="78" t="str">
        <f t="shared" si="93"/>
        <v>55-64|47</v>
      </c>
      <c r="Z675" s="286">
        <v>10</v>
      </c>
      <c r="AA675" s="286">
        <v>50</v>
      </c>
      <c r="AB675" s="78" t="str">
        <f t="shared" si="94"/>
        <v>50th percentile</v>
      </c>
    </row>
    <row r="676" spans="24:28">
      <c r="X676" s="286">
        <v>46</v>
      </c>
      <c r="Y676" s="78" t="str">
        <f t="shared" si="93"/>
        <v>55-64|46</v>
      </c>
      <c r="Z676" s="286">
        <v>10</v>
      </c>
      <c r="AA676" s="286">
        <v>50</v>
      </c>
      <c r="AB676" s="78" t="str">
        <f t="shared" si="94"/>
        <v>50th percentile</v>
      </c>
    </row>
    <row r="677" spans="24:28">
      <c r="X677" s="286">
        <v>45</v>
      </c>
      <c r="Y677" s="78" t="str">
        <f t="shared" si="93"/>
        <v>55-64|45</v>
      </c>
      <c r="Z677" s="286">
        <v>10</v>
      </c>
      <c r="AA677" s="286">
        <v>50</v>
      </c>
      <c r="AB677" s="78" t="str">
        <f t="shared" si="94"/>
        <v>50th percentile</v>
      </c>
    </row>
    <row r="678" spans="24:28">
      <c r="X678" s="286">
        <v>44</v>
      </c>
      <c r="Y678" s="78" t="str">
        <f t="shared" si="93"/>
        <v>55-64|44</v>
      </c>
      <c r="Z678" s="286">
        <v>10</v>
      </c>
      <c r="AA678" s="286">
        <v>50</v>
      </c>
      <c r="AB678" s="78" t="str">
        <f t="shared" si="94"/>
        <v>50th percentile</v>
      </c>
    </row>
    <row r="679" spans="24:28">
      <c r="X679" s="286">
        <v>43</v>
      </c>
      <c r="Y679" s="78" t="str">
        <f t="shared" si="93"/>
        <v>55-64|43</v>
      </c>
      <c r="Z679" s="286">
        <v>10</v>
      </c>
      <c r="AA679" s="286">
        <v>50</v>
      </c>
      <c r="AB679" s="78" t="str">
        <f t="shared" si="94"/>
        <v>50th percentile</v>
      </c>
    </row>
    <row r="680" spans="24:28">
      <c r="X680" s="286">
        <v>42</v>
      </c>
      <c r="Y680" s="78" t="str">
        <f t="shared" si="93"/>
        <v>55-64|42</v>
      </c>
      <c r="Z680" s="286">
        <v>10</v>
      </c>
      <c r="AA680" s="286">
        <v>50</v>
      </c>
      <c r="AB680" s="78" t="str">
        <f t="shared" si="94"/>
        <v>50th percentile</v>
      </c>
    </row>
    <row r="681" spans="24:28">
      <c r="X681" s="286">
        <v>41</v>
      </c>
      <c r="Y681" s="78" t="str">
        <f t="shared" si="93"/>
        <v>55-64|41</v>
      </c>
      <c r="Z681" s="286">
        <v>10</v>
      </c>
      <c r="AA681" s="286">
        <v>50</v>
      </c>
      <c r="AB681" s="78" t="str">
        <f t="shared" si="94"/>
        <v>50th percentile</v>
      </c>
    </row>
    <row r="682" spans="24:28">
      <c r="X682" s="286">
        <v>40</v>
      </c>
      <c r="Y682" s="78" t="str">
        <f t="shared" si="93"/>
        <v>55-64|40</v>
      </c>
      <c r="Z682" s="286">
        <v>10</v>
      </c>
      <c r="AA682" s="286">
        <v>50</v>
      </c>
      <c r="AB682" s="78" t="str">
        <f t="shared" si="94"/>
        <v>50th percentile</v>
      </c>
    </row>
    <row r="683" spans="24:28">
      <c r="X683" s="286">
        <v>39</v>
      </c>
      <c r="Y683" s="78" t="str">
        <f t="shared" si="93"/>
        <v>55-64|39</v>
      </c>
      <c r="Z683" s="286">
        <v>10</v>
      </c>
      <c r="AA683" s="286">
        <v>50</v>
      </c>
      <c r="AB683" s="78" t="str">
        <f t="shared" si="94"/>
        <v>50th percentile</v>
      </c>
    </row>
    <row r="684" spans="24:28">
      <c r="X684" s="286">
        <v>38</v>
      </c>
      <c r="Y684" s="78" t="str">
        <f t="shared" si="93"/>
        <v>55-64|38</v>
      </c>
      <c r="Z684" s="286">
        <v>10</v>
      </c>
      <c r="AA684" s="286">
        <v>50</v>
      </c>
      <c r="AB684" s="78" t="str">
        <f t="shared" si="94"/>
        <v>50th percentile</v>
      </c>
    </row>
    <row r="685" spans="24:28">
      <c r="X685" s="286">
        <v>37</v>
      </c>
      <c r="Y685" s="78" t="str">
        <f t="shared" si="93"/>
        <v>55-64|37</v>
      </c>
      <c r="Z685" s="286">
        <v>10</v>
      </c>
      <c r="AA685" s="286">
        <v>50</v>
      </c>
      <c r="AB685" s="78" t="str">
        <f t="shared" si="94"/>
        <v>50th percentile</v>
      </c>
    </row>
    <row r="686" spans="24:28">
      <c r="X686" s="286">
        <v>36</v>
      </c>
      <c r="Y686" s="78" t="str">
        <f t="shared" si="93"/>
        <v>55-64|36</v>
      </c>
      <c r="Z686" s="286">
        <v>10</v>
      </c>
      <c r="AA686" s="286">
        <v>50</v>
      </c>
      <c r="AB686" s="78" t="str">
        <f t="shared" si="94"/>
        <v>50th percentile</v>
      </c>
    </row>
    <row r="687" spans="24:28">
      <c r="X687" s="286">
        <v>35</v>
      </c>
      <c r="Y687" s="78" t="str">
        <f t="shared" ref="Y687:Y722" si="95">X$621&amp;"|"&amp;X687</f>
        <v>55-64|35</v>
      </c>
      <c r="Z687" s="286">
        <v>10</v>
      </c>
      <c r="AA687" s="286">
        <v>50</v>
      </c>
      <c r="AB687" s="78" t="str">
        <f t="shared" si="94"/>
        <v>50th percentile</v>
      </c>
    </row>
    <row r="688" spans="24:28">
      <c r="X688" s="286">
        <v>34</v>
      </c>
      <c r="Y688" s="78" t="str">
        <f t="shared" si="95"/>
        <v>55-64|34</v>
      </c>
      <c r="Z688" s="286">
        <v>10</v>
      </c>
      <c r="AA688" s="286">
        <v>50</v>
      </c>
      <c r="AB688" s="78" t="str">
        <f t="shared" si="94"/>
        <v>50th percentile</v>
      </c>
    </row>
    <row r="689" spans="24:28">
      <c r="X689" s="286">
        <v>33</v>
      </c>
      <c r="Y689" s="78" t="str">
        <f t="shared" si="95"/>
        <v>55-64|33</v>
      </c>
      <c r="Z689" s="286">
        <v>10</v>
      </c>
      <c r="AA689" s="286">
        <v>50</v>
      </c>
      <c r="AB689" s="78" t="str">
        <f t="shared" si="94"/>
        <v>50th percentile</v>
      </c>
    </row>
    <row r="690" spans="24:28">
      <c r="X690" s="286">
        <v>32</v>
      </c>
      <c r="Y690" s="78" t="str">
        <f t="shared" si="95"/>
        <v>55-64|32</v>
      </c>
      <c r="Z690" s="286">
        <v>9</v>
      </c>
      <c r="AA690" s="286">
        <v>37</v>
      </c>
      <c r="AB690" s="78" t="str">
        <f t="shared" si="94"/>
        <v>37th percentile</v>
      </c>
    </row>
    <row r="691" spans="24:28">
      <c r="X691" s="286">
        <v>31</v>
      </c>
      <c r="Y691" s="78" t="str">
        <f t="shared" si="95"/>
        <v>55-64|31</v>
      </c>
      <c r="Z691" s="286">
        <v>9</v>
      </c>
      <c r="AA691" s="286">
        <v>37</v>
      </c>
      <c r="AB691" s="78" t="str">
        <f t="shared" si="94"/>
        <v>37th percentile</v>
      </c>
    </row>
    <row r="692" spans="24:28">
      <c r="X692" s="286">
        <v>30</v>
      </c>
      <c r="Y692" s="78" t="str">
        <f t="shared" si="95"/>
        <v>55-64|30</v>
      </c>
      <c r="Z692" s="286">
        <v>9</v>
      </c>
      <c r="AA692" s="286">
        <v>37</v>
      </c>
      <c r="AB692" s="78" t="str">
        <f t="shared" si="94"/>
        <v>37th percentile</v>
      </c>
    </row>
    <row r="693" spans="24:28">
      <c r="X693" s="286">
        <v>29</v>
      </c>
      <c r="Y693" s="78" t="str">
        <f t="shared" si="95"/>
        <v>55-64|29</v>
      </c>
      <c r="Z693" s="286">
        <v>9</v>
      </c>
      <c r="AA693" s="286">
        <v>37</v>
      </c>
      <c r="AB693" s="78" t="str">
        <f t="shared" si="94"/>
        <v>37th percentile</v>
      </c>
    </row>
    <row r="694" spans="24:28">
      <c r="X694" s="286">
        <v>28</v>
      </c>
      <c r="Y694" s="78" t="str">
        <f t="shared" si="95"/>
        <v>55-64|28</v>
      </c>
      <c r="Z694" s="286">
        <v>9</v>
      </c>
      <c r="AA694" s="286">
        <v>37</v>
      </c>
      <c r="AB694" s="78" t="str">
        <f t="shared" si="94"/>
        <v>37th percentile</v>
      </c>
    </row>
    <row r="695" spans="24:28">
      <c r="X695" s="286">
        <v>27</v>
      </c>
      <c r="Y695" s="78" t="str">
        <f t="shared" si="95"/>
        <v>55-64|27</v>
      </c>
      <c r="Z695" s="286">
        <v>9</v>
      </c>
      <c r="AA695" s="286">
        <v>37</v>
      </c>
      <c r="AB695" s="78" t="str">
        <f t="shared" si="94"/>
        <v>37th percentile</v>
      </c>
    </row>
    <row r="696" spans="24:28">
      <c r="X696" s="286">
        <v>26</v>
      </c>
      <c r="Y696" s="78" t="str">
        <f t="shared" si="95"/>
        <v>55-64|26</v>
      </c>
      <c r="Z696" s="286">
        <v>9</v>
      </c>
      <c r="AA696" s="286">
        <v>37</v>
      </c>
      <c r="AB696" s="78" t="str">
        <f t="shared" si="94"/>
        <v>37th percentile</v>
      </c>
    </row>
    <row r="697" spans="24:28">
      <c r="X697" s="286">
        <v>25</v>
      </c>
      <c r="Y697" s="78" t="str">
        <f t="shared" si="95"/>
        <v>55-64|25</v>
      </c>
      <c r="Z697" s="286">
        <v>9</v>
      </c>
      <c r="AA697" s="286">
        <v>37</v>
      </c>
      <c r="AB697" s="78" t="str">
        <f t="shared" si="94"/>
        <v>37th percentile</v>
      </c>
    </row>
    <row r="698" spans="24:28">
      <c r="X698" s="286">
        <v>24</v>
      </c>
      <c r="Y698" s="78" t="str">
        <f t="shared" si="95"/>
        <v>55-64|24</v>
      </c>
      <c r="Z698" s="286">
        <v>8</v>
      </c>
      <c r="AA698" s="286">
        <v>25</v>
      </c>
      <c r="AB698" s="78" t="str">
        <f t="shared" si="94"/>
        <v>25th percentile</v>
      </c>
    </row>
    <row r="699" spans="24:28">
      <c r="X699" s="286">
        <v>23</v>
      </c>
      <c r="Y699" s="78" t="str">
        <f t="shared" si="95"/>
        <v>55-64|23</v>
      </c>
      <c r="Z699" s="286">
        <v>8</v>
      </c>
      <c r="AA699" s="286">
        <v>25</v>
      </c>
      <c r="AB699" s="78" t="str">
        <f t="shared" si="94"/>
        <v>25th percentile</v>
      </c>
    </row>
    <row r="700" spans="24:28">
      <c r="X700" s="286">
        <v>22</v>
      </c>
      <c r="Y700" s="78" t="str">
        <f t="shared" si="95"/>
        <v>55-64|22</v>
      </c>
      <c r="Z700" s="286">
        <v>8</v>
      </c>
      <c r="AA700" s="286">
        <v>25</v>
      </c>
      <c r="AB700" s="78" t="str">
        <f t="shared" si="94"/>
        <v>25th percentile</v>
      </c>
    </row>
    <row r="701" spans="24:28">
      <c r="X701" s="286">
        <v>21</v>
      </c>
      <c r="Y701" s="78" t="str">
        <f t="shared" si="95"/>
        <v>55-64|21</v>
      </c>
      <c r="Z701" s="286">
        <v>8</v>
      </c>
      <c r="AA701" s="286">
        <v>25</v>
      </c>
      <c r="AB701" s="78" t="str">
        <f t="shared" si="94"/>
        <v>25th percentile</v>
      </c>
    </row>
    <row r="702" spans="24:28">
      <c r="X702" s="286">
        <v>20</v>
      </c>
      <c r="Y702" s="78" t="str">
        <f t="shared" si="95"/>
        <v>55-64|20</v>
      </c>
      <c r="Z702" s="286">
        <v>8</v>
      </c>
      <c r="AA702" s="286">
        <v>25</v>
      </c>
      <c r="AB702" s="78" t="str">
        <f t="shared" si="94"/>
        <v>25th percentile</v>
      </c>
    </row>
    <row r="703" spans="24:28">
      <c r="X703" s="286">
        <v>19</v>
      </c>
      <c r="Y703" s="78" t="str">
        <f t="shared" si="95"/>
        <v>55-64|19</v>
      </c>
      <c r="Z703" s="286">
        <v>8</v>
      </c>
      <c r="AA703" s="286">
        <v>25</v>
      </c>
      <c r="AB703" s="78" t="str">
        <f t="shared" si="94"/>
        <v>25th percentile</v>
      </c>
    </row>
    <row r="704" spans="24:28">
      <c r="X704" s="286">
        <v>18</v>
      </c>
      <c r="Y704" s="78" t="str">
        <f t="shared" si="95"/>
        <v>55-64|18</v>
      </c>
      <c r="Z704" s="286">
        <v>8</v>
      </c>
      <c r="AA704" s="286">
        <v>25</v>
      </c>
      <c r="AB704" s="78" t="str">
        <f t="shared" si="94"/>
        <v>25th percentile</v>
      </c>
    </row>
    <row r="705" spans="24:28">
      <c r="X705" s="286">
        <v>17</v>
      </c>
      <c r="Y705" s="78" t="str">
        <f t="shared" si="95"/>
        <v>55-64|17</v>
      </c>
      <c r="Z705" s="286">
        <v>8</v>
      </c>
      <c r="AA705" s="286">
        <v>25</v>
      </c>
      <c r="AB705" s="78" t="str">
        <f t="shared" si="94"/>
        <v>25th percentile</v>
      </c>
    </row>
    <row r="706" spans="24:28">
      <c r="X706" s="286">
        <v>16</v>
      </c>
      <c r="Y706" s="78" t="str">
        <f t="shared" si="95"/>
        <v>55-64|16</v>
      </c>
      <c r="Z706" s="286">
        <v>8</v>
      </c>
      <c r="AA706" s="286">
        <v>25</v>
      </c>
      <c r="AB706" s="78" t="str">
        <f t="shared" si="94"/>
        <v>25th percentile</v>
      </c>
    </row>
    <row r="707" spans="24:28">
      <c r="X707" s="286">
        <v>15</v>
      </c>
      <c r="Y707" s="78" t="str">
        <f t="shared" si="95"/>
        <v>55-64|15</v>
      </c>
      <c r="Z707" s="286">
        <v>8</v>
      </c>
      <c r="AA707" s="286">
        <v>25</v>
      </c>
      <c r="AB707" s="78" t="str">
        <f t="shared" si="94"/>
        <v>25th percentile</v>
      </c>
    </row>
    <row r="708" spans="24:28">
      <c r="X708" s="286">
        <v>14</v>
      </c>
      <c r="Y708" s="78" t="str">
        <f t="shared" si="95"/>
        <v>55-64|14</v>
      </c>
      <c r="Z708" s="286">
        <v>7</v>
      </c>
      <c r="AA708" s="286">
        <v>16</v>
      </c>
      <c r="AB708" s="78" t="str">
        <f t="shared" si="94"/>
        <v>16th percentile</v>
      </c>
    </row>
    <row r="709" spans="24:28">
      <c r="X709" s="286">
        <v>13</v>
      </c>
      <c r="Y709" s="78" t="str">
        <f t="shared" si="95"/>
        <v>55-64|13</v>
      </c>
      <c r="Z709" s="286">
        <v>7</v>
      </c>
      <c r="AA709" s="286">
        <v>16</v>
      </c>
      <c r="AB709" s="78" t="str">
        <f t="shared" ref="AB709:AB772" si="96">IFERROR(VLOOKUP(AA709,G:H,2,0),"")</f>
        <v>16th percentile</v>
      </c>
    </row>
    <row r="710" spans="24:28">
      <c r="X710" s="286">
        <v>12</v>
      </c>
      <c r="Y710" s="78" t="str">
        <f t="shared" si="95"/>
        <v>55-64|12</v>
      </c>
      <c r="Z710" s="286">
        <v>7</v>
      </c>
      <c r="AA710" s="286">
        <v>16</v>
      </c>
      <c r="AB710" s="78" t="str">
        <f t="shared" si="96"/>
        <v>16th percentile</v>
      </c>
    </row>
    <row r="711" spans="24:28">
      <c r="X711" s="286">
        <v>11</v>
      </c>
      <c r="Y711" s="78" t="str">
        <f t="shared" si="95"/>
        <v>55-64|11</v>
      </c>
      <c r="Z711" s="286">
        <v>7</v>
      </c>
      <c r="AA711" s="286">
        <v>16</v>
      </c>
      <c r="AB711" s="78" t="str">
        <f t="shared" si="96"/>
        <v>16th percentile</v>
      </c>
    </row>
    <row r="712" spans="24:28">
      <c r="X712" s="286">
        <v>10</v>
      </c>
      <c r="Y712" s="78" t="str">
        <f t="shared" si="95"/>
        <v>55-64|10</v>
      </c>
      <c r="Z712" s="286">
        <v>7</v>
      </c>
      <c r="AA712" s="286">
        <v>16</v>
      </c>
      <c r="AB712" s="78" t="str">
        <f t="shared" si="96"/>
        <v>16th percentile</v>
      </c>
    </row>
    <row r="713" spans="24:28">
      <c r="X713" s="286">
        <v>9</v>
      </c>
      <c r="Y713" s="78" t="str">
        <f t="shared" si="95"/>
        <v>55-64|9</v>
      </c>
      <c r="Z713" s="286">
        <v>7</v>
      </c>
      <c r="AA713" s="286">
        <v>16</v>
      </c>
      <c r="AB713" s="78" t="str">
        <f t="shared" si="96"/>
        <v>16th percentile</v>
      </c>
    </row>
    <row r="714" spans="24:28">
      <c r="X714" s="286">
        <v>8</v>
      </c>
      <c r="Y714" s="78" t="str">
        <f t="shared" si="95"/>
        <v>55-64|8</v>
      </c>
      <c r="Z714" s="286">
        <v>7</v>
      </c>
      <c r="AA714" s="286">
        <v>16</v>
      </c>
      <c r="AB714" s="78" t="str">
        <f t="shared" si="96"/>
        <v>16th percentile</v>
      </c>
    </row>
    <row r="715" spans="24:28">
      <c r="X715" s="286">
        <v>7</v>
      </c>
      <c r="Y715" s="78" t="str">
        <f t="shared" si="95"/>
        <v>55-64|7</v>
      </c>
      <c r="Z715" s="286">
        <v>7</v>
      </c>
      <c r="AA715" s="286">
        <v>16</v>
      </c>
      <c r="AB715" s="78" t="str">
        <f t="shared" si="96"/>
        <v>16th percentile</v>
      </c>
    </row>
    <row r="716" spans="24:28">
      <c r="X716" s="286">
        <v>6</v>
      </c>
      <c r="Y716" s="78" t="str">
        <f t="shared" si="95"/>
        <v>55-64|6</v>
      </c>
      <c r="Z716" s="286">
        <v>7</v>
      </c>
      <c r="AA716" s="286">
        <v>16</v>
      </c>
      <c r="AB716" s="78" t="str">
        <f t="shared" si="96"/>
        <v>16th percentile</v>
      </c>
    </row>
    <row r="717" spans="24:28">
      <c r="X717" s="286">
        <v>5</v>
      </c>
      <c r="Y717" s="78" t="str">
        <f t="shared" si="95"/>
        <v>55-64|5</v>
      </c>
      <c r="Z717" s="286">
        <v>7</v>
      </c>
      <c r="AA717" s="286">
        <v>16</v>
      </c>
      <c r="AB717" s="78" t="str">
        <f t="shared" si="96"/>
        <v>16th percentile</v>
      </c>
    </row>
    <row r="718" spans="24:28">
      <c r="X718" s="286">
        <v>4</v>
      </c>
      <c r="Y718" s="78" t="str">
        <f t="shared" si="95"/>
        <v>55-64|4</v>
      </c>
      <c r="Z718" s="286">
        <v>7</v>
      </c>
      <c r="AA718" s="286">
        <v>16</v>
      </c>
      <c r="AB718" s="78" t="str">
        <f t="shared" si="96"/>
        <v>16th percentile</v>
      </c>
    </row>
    <row r="719" spans="24:28">
      <c r="X719" s="286">
        <v>3</v>
      </c>
      <c r="Y719" s="78" t="str">
        <f t="shared" si="95"/>
        <v>55-64|3</v>
      </c>
      <c r="Z719" s="286">
        <v>7</v>
      </c>
      <c r="AA719" s="286">
        <v>16</v>
      </c>
      <c r="AB719" s="78" t="str">
        <f t="shared" si="96"/>
        <v>16th percentile</v>
      </c>
    </row>
    <row r="720" spans="24:28">
      <c r="X720" s="286">
        <v>2</v>
      </c>
      <c r="Y720" s="78" t="str">
        <f t="shared" si="95"/>
        <v>55-64|2</v>
      </c>
      <c r="Z720" s="286">
        <v>6</v>
      </c>
      <c r="AA720" s="286">
        <v>10</v>
      </c>
      <c r="AB720" s="78" t="str">
        <f t="shared" si="96"/>
        <v>10th percentile</v>
      </c>
    </row>
    <row r="721" spans="24:28">
      <c r="X721" s="286">
        <v>1</v>
      </c>
      <c r="Y721" s="78" t="str">
        <f t="shared" si="95"/>
        <v>55-64|1</v>
      </c>
      <c r="Z721" s="286">
        <v>6</v>
      </c>
      <c r="AA721" s="286">
        <v>10</v>
      </c>
      <c r="AB721" s="78" t="str">
        <f t="shared" si="96"/>
        <v>10th percentile</v>
      </c>
    </row>
    <row r="722" spans="24:28">
      <c r="X722" s="286">
        <v>0</v>
      </c>
      <c r="Y722" s="78" t="str">
        <f t="shared" si="95"/>
        <v>55-64|0</v>
      </c>
      <c r="Z722" s="286">
        <v>6</v>
      </c>
      <c r="AA722" s="286">
        <v>10</v>
      </c>
      <c r="AB722" s="78" t="str">
        <f t="shared" si="96"/>
        <v>10th percentile</v>
      </c>
    </row>
    <row r="723" spans="24:28">
      <c r="AB723" s="78" t="str">
        <f t="shared" si="96"/>
        <v/>
      </c>
    </row>
    <row r="724" spans="24:28">
      <c r="X724" s="39" t="s">
        <v>69</v>
      </c>
      <c r="AB724" s="78" t="str">
        <f t="shared" si="96"/>
        <v/>
      </c>
    </row>
    <row r="725" spans="24:28">
      <c r="X725" s="286">
        <v>100</v>
      </c>
      <c r="Y725" s="286" t="str">
        <f>X$724&amp;"|"&amp;X725</f>
        <v>65-69|100</v>
      </c>
      <c r="Z725" s="286">
        <v>17</v>
      </c>
      <c r="AA725" s="286">
        <v>99</v>
      </c>
      <c r="AB725" s="78" t="str">
        <f t="shared" si="96"/>
        <v>99th percentile</v>
      </c>
    </row>
    <row r="726" spans="24:28">
      <c r="X726" s="286">
        <v>99</v>
      </c>
      <c r="Y726" s="286" t="str">
        <f t="shared" ref="Y726:Y789" si="97">X$724&amp;"|"&amp;X726</f>
        <v>65-69|99</v>
      </c>
      <c r="Z726" s="286">
        <v>17</v>
      </c>
      <c r="AA726" s="286">
        <v>99</v>
      </c>
      <c r="AB726" s="78" t="str">
        <f t="shared" si="96"/>
        <v>99th percentile</v>
      </c>
    </row>
    <row r="727" spans="24:28">
      <c r="X727" s="286">
        <v>98</v>
      </c>
      <c r="Y727" s="286" t="str">
        <f t="shared" si="97"/>
        <v>65-69|98</v>
      </c>
      <c r="Z727" s="286">
        <v>17</v>
      </c>
      <c r="AA727" s="286">
        <v>99</v>
      </c>
      <c r="AB727" s="78" t="str">
        <f t="shared" si="96"/>
        <v>99th percentile</v>
      </c>
    </row>
    <row r="728" spans="24:28">
      <c r="X728" s="286">
        <v>97</v>
      </c>
      <c r="Y728" s="286" t="str">
        <f t="shared" si="97"/>
        <v>65-69|97</v>
      </c>
      <c r="Z728" s="286">
        <v>17</v>
      </c>
      <c r="AA728" s="286">
        <v>99</v>
      </c>
      <c r="AB728" s="78" t="str">
        <f t="shared" si="96"/>
        <v>99th percentile</v>
      </c>
    </row>
    <row r="729" spans="24:28">
      <c r="X729" s="286">
        <v>96</v>
      </c>
      <c r="Y729" s="286" t="str">
        <f t="shared" si="97"/>
        <v>65-69|96</v>
      </c>
      <c r="Z729" s="286">
        <v>17</v>
      </c>
      <c r="AA729" s="286">
        <v>99</v>
      </c>
      <c r="AB729" s="78" t="str">
        <f t="shared" si="96"/>
        <v>99th percentile</v>
      </c>
    </row>
    <row r="730" spans="24:28">
      <c r="X730" s="286">
        <v>95</v>
      </c>
      <c r="Y730" s="286" t="str">
        <f t="shared" si="97"/>
        <v>65-69|95</v>
      </c>
      <c r="Z730" s="286">
        <v>16</v>
      </c>
      <c r="AA730" s="286">
        <v>98</v>
      </c>
      <c r="AB730" s="78" t="str">
        <f t="shared" si="96"/>
        <v>98th percentile</v>
      </c>
    </row>
    <row r="731" spans="24:28">
      <c r="X731" s="286">
        <v>94</v>
      </c>
      <c r="Y731" s="286" t="str">
        <f t="shared" si="97"/>
        <v>65-69|94</v>
      </c>
      <c r="Z731" s="286">
        <v>16</v>
      </c>
      <c r="AA731" s="286">
        <v>98</v>
      </c>
      <c r="AB731" s="78" t="str">
        <f t="shared" si="96"/>
        <v>98th percentile</v>
      </c>
    </row>
    <row r="732" spans="24:28">
      <c r="X732" s="286">
        <v>93</v>
      </c>
      <c r="Y732" s="286" t="str">
        <f t="shared" si="97"/>
        <v>65-69|93</v>
      </c>
      <c r="Z732" s="286">
        <v>16</v>
      </c>
      <c r="AA732" s="286">
        <v>98</v>
      </c>
      <c r="AB732" s="78" t="str">
        <f t="shared" si="96"/>
        <v>98th percentile</v>
      </c>
    </row>
    <row r="733" spans="24:28">
      <c r="X733" s="286">
        <v>92</v>
      </c>
      <c r="Y733" s="286" t="str">
        <f t="shared" si="97"/>
        <v>65-69|92</v>
      </c>
      <c r="Z733" s="286">
        <v>16</v>
      </c>
      <c r="AA733" s="286">
        <v>98</v>
      </c>
      <c r="AB733" s="78" t="str">
        <f t="shared" si="96"/>
        <v>98th percentile</v>
      </c>
    </row>
    <row r="734" spans="24:28">
      <c r="X734" s="286">
        <v>91</v>
      </c>
      <c r="Y734" s="286" t="str">
        <f t="shared" si="97"/>
        <v>65-69|91</v>
      </c>
      <c r="Z734" s="286">
        <v>16</v>
      </c>
      <c r="AA734" s="286">
        <v>98</v>
      </c>
      <c r="AB734" s="78" t="str">
        <f t="shared" si="96"/>
        <v>98th percentile</v>
      </c>
    </row>
    <row r="735" spans="24:28">
      <c r="X735" s="286">
        <v>90</v>
      </c>
      <c r="Y735" s="286" t="str">
        <f t="shared" si="97"/>
        <v>65-69|90</v>
      </c>
      <c r="Z735" s="286">
        <v>16</v>
      </c>
      <c r="AA735" s="286">
        <v>98</v>
      </c>
      <c r="AB735" s="78" t="str">
        <f t="shared" si="96"/>
        <v>98th percentile</v>
      </c>
    </row>
    <row r="736" spans="24:28">
      <c r="X736" s="286">
        <v>89</v>
      </c>
      <c r="Y736" s="286" t="str">
        <f t="shared" si="97"/>
        <v>65-69|89</v>
      </c>
      <c r="Z736" s="286">
        <v>15</v>
      </c>
      <c r="AA736" s="286">
        <v>98</v>
      </c>
      <c r="AB736" s="78" t="str">
        <f t="shared" si="96"/>
        <v>98th percentile</v>
      </c>
    </row>
    <row r="737" spans="24:28">
      <c r="X737" s="286">
        <v>88</v>
      </c>
      <c r="Y737" s="286" t="str">
        <f t="shared" si="97"/>
        <v>65-69|88</v>
      </c>
      <c r="Z737" s="286">
        <v>15</v>
      </c>
      <c r="AA737" s="286">
        <v>98</v>
      </c>
      <c r="AB737" s="78" t="str">
        <f t="shared" si="96"/>
        <v>98th percentile</v>
      </c>
    </row>
    <row r="738" spans="24:28">
      <c r="X738" s="286">
        <v>87</v>
      </c>
      <c r="Y738" s="286" t="str">
        <f t="shared" si="97"/>
        <v>65-69|87</v>
      </c>
      <c r="Z738" s="286">
        <v>15</v>
      </c>
      <c r="AA738" s="286">
        <v>98</v>
      </c>
      <c r="AB738" s="78" t="str">
        <f t="shared" si="96"/>
        <v>98th percentile</v>
      </c>
    </row>
    <row r="739" spans="24:28">
      <c r="X739" s="286">
        <v>86</v>
      </c>
      <c r="Y739" s="286" t="str">
        <f t="shared" si="97"/>
        <v>65-69|86</v>
      </c>
      <c r="Z739" s="286">
        <v>15</v>
      </c>
      <c r="AA739" s="286">
        <v>98</v>
      </c>
      <c r="AB739" s="78" t="str">
        <f t="shared" si="96"/>
        <v>98th percentile</v>
      </c>
    </row>
    <row r="740" spans="24:28">
      <c r="X740" s="286">
        <v>85</v>
      </c>
      <c r="Y740" s="286" t="str">
        <f t="shared" si="97"/>
        <v>65-69|85</v>
      </c>
      <c r="Z740" s="286">
        <v>15</v>
      </c>
      <c r="AA740" s="286">
        <v>98</v>
      </c>
      <c r="AB740" s="78" t="str">
        <f t="shared" si="96"/>
        <v>98th percentile</v>
      </c>
    </row>
    <row r="741" spans="24:28">
      <c r="X741" s="286">
        <v>84</v>
      </c>
      <c r="Y741" s="286" t="str">
        <f t="shared" si="97"/>
        <v>65-69|84</v>
      </c>
      <c r="Z741" s="286">
        <v>15</v>
      </c>
      <c r="AA741" s="286">
        <v>98</v>
      </c>
      <c r="AB741" s="78" t="str">
        <f t="shared" si="96"/>
        <v>98th percentile</v>
      </c>
    </row>
    <row r="742" spans="24:28">
      <c r="X742" s="286">
        <v>83</v>
      </c>
      <c r="Y742" s="286" t="str">
        <f t="shared" si="97"/>
        <v>65-69|83</v>
      </c>
      <c r="Z742" s="286">
        <v>15</v>
      </c>
      <c r="AA742" s="286">
        <v>98</v>
      </c>
      <c r="AB742" s="78" t="str">
        <f t="shared" si="96"/>
        <v>98th percentile</v>
      </c>
    </row>
    <row r="743" spans="24:28">
      <c r="X743" s="286">
        <v>82</v>
      </c>
      <c r="Y743" s="286" t="str">
        <f t="shared" si="97"/>
        <v>65-69|82</v>
      </c>
      <c r="Z743" s="286">
        <v>14</v>
      </c>
      <c r="AA743" s="286">
        <v>91</v>
      </c>
      <c r="AB743" s="78" t="str">
        <f t="shared" si="96"/>
        <v>91st percentile</v>
      </c>
    </row>
    <row r="744" spans="24:28">
      <c r="X744" s="286">
        <v>81</v>
      </c>
      <c r="Y744" s="286" t="str">
        <f t="shared" si="97"/>
        <v>65-69|81</v>
      </c>
      <c r="Z744" s="286">
        <v>14</v>
      </c>
      <c r="AA744" s="286">
        <v>91</v>
      </c>
      <c r="AB744" s="78" t="str">
        <f t="shared" si="96"/>
        <v>91st percentile</v>
      </c>
    </row>
    <row r="745" spans="24:28">
      <c r="X745" s="286">
        <v>80</v>
      </c>
      <c r="Y745" s="286" t="str">
        <f t="shared" si="97"/>
        <v>65-69|80</v>
      </c>
      <c r="Z745" s="286">
        <v>14</v>
      </c>
      <c r="AA745" s="286">
        <v>91</v>
      </c>
      <c r="AB745" s="78" t="str">
        <f t="shared" si="96"/>
        <v>91st percentile</v>
      </c>
    </row>
    <row r="746" spans="24:28">
      <c r="X746" s="286">
        <v>79</v>
      </c>
      <c r="Y746" s="286" t="str">
        <f t="shared" si="97"/>
        <v>65-69|79</v>
      </c>
      <c r="Z746" s="286">
        <v>14</v>
      </c>
      <c r="AA746" s="286">
        <v>91</v>
      </c>
      <c r="AB746" s="78" t="str">
        <f t="shared" si="96"/>
        <v>91st percentile</v>
      </c>
    </row>
    <row r="747" spans="24:28">
      <c r="X747" s="286">
        <v>78</v>
      </c>
      <c r="Y747" s="286" t="str">
        <f t="shared" si="97"/>
        <v>65-69|78</v>
      </c>
      <c r="Z747" s="286">
        <v>14</v>
      </c>
      <c r="AA747" s="286">
        <v>91</v>
      </c>
      <c r="AB747" s="78" t="str">
        <f t="shared" si="96"/>
        <v>91st percentile</v>
      </c>
    </row>
    <row r="748" spans="24:28">
      <c r="X748" s="286">
        <v>77</v>
      </c>
      <c r="Y748" s="286" t="str">
        <f t="shared" si="97"/>
        <v>65-69|77</v>
      </c>
      <c r="Z748" s="286">
        <v>14</v>
      </c>
      <c r="AA748" s="286">
        <v>91</v>
      </c>
      <c r="AB748" s="78" t="str">
        <f t="shared" si="96"/>
        <v>91st percentile</v>
      </c>
    </row>
    <row r="749" spans="24:28">
      <c r="X749" s="286">
        <v>76</v>
      </c>
      <c r="Y749" s="286" t="str">
        <f t="shared" si="97"/>
        <v>65-69|76</v>
      </c>
      <c r="Z749" s="286">
        <v>14</v>
      </c>
      <c r="AA749" s="286">
        <v>91</v>
      </c>
      <c r="AB749" s="78" t="str">
        <f t="shared" si="96"/>
        <v>91st percentile</v>
      </c>
    </row>
    <row r="750" spans="24:28">
      <c r="X750" s="286">
        <v>75</v>
      </c>
      <c r="Y750" s="286" t="str">
        <f t="shared" si="97"/>
        <v>65-69|75</v>
      </c>
      <c r="Z750" s="286">
        <v>14</v>
      </c>
      <c r="AA750" s="286">
        <v>91</v>
      </c>
      <c r="AB750" s="78" t="str">
        <f t="shared" si="96"/>
        <v>91st percentile</v>
      </c>
    </row>
    <row r="751" spans="24:28">
      <c r="X751" s="286">
        <v>74</v>
      </c>
      <c r="Y751" s="286" t="str">
        <f t="shared" si="97"/>
        <v>65-69|74</v>
      </c>
      <c r="Z751" s="286">
        <v>13</v>
      </c>
      <c r="AA751" s="286">
        <v>84</v>
      </c>
      <c r="AB751" s="78" t="str">
        <f t="shared" si="96"/>
        <v>84th percentile</v>
      </c>
    </row>
    <row r="752" spans="24:28">
      <c r="X752" s="286">
        <v>73</v>
      </c>
      <c r="Y752" s="286" t="str">
        <f t="shared" si="97"/>
        <v>65-69|73</v>
      </c>
      <c r="Z752" s="286">
        <v>13</v>
      </c>
      <c r="AA752" s="286">
        <v>84</v>
      </c>
      <c r="AB752" s="78" t="str">
        <f t="shared" si="96"/>
        <v>84th percentile</v>
      </c>
    </row>
    <row r="753" spans="24:28">
      <c r="X753" s="286">
        <v>72</v>
      </c>
      <c r="Y753" s="286" t="str">
        <f t="shared" si="97"/>
        <v>65-69|72</v>
      </c>
      <c r="Z753" s="286">
        <v>13</v>
      </c>
      <c r="AA753" s="286">
        <v>84</v>
      </c>
      <c r="AB753" s="78" t="str">
        <f t="shared" si="96"/>
        <v>84th percentile</v>
      </c>
    </row>
    <row r="754" spans="24:28">
      <c r="X754" s="286">
        <v>71</v>
      </c>
      <c r="Y754" s="286" t="str">
        <f t="shared" si="97"/>
        <v>65-69|71</v>
      </c>
      <c r="Z754" s="286">
        <v>13</v>
      </c>
      <c r="AA754" s="286">
        <v>84</v>
      </c>
      <c r="AB754" s="78" t="str">
        <f t="shared" si="96"/>
        <v>84th percentile</v>
      </c>
    </row>
    <row r="755" spans="24:28">
      <c r="X755" s="286">
        <v>70</v>
      </c>
      <c r="Y755" s="286" t="str">
        <f t="shared" si="97"/>
        <v>65-69|70</v>
      </c>
      <c r="Z755" s="286">
        <v>13</v>
      </c>
      <c r="AA755" s="286">
        <v>84</v>
      </c>
      <c r="AB755" s="78" t="str">
        <f t="shared" si="96"/>
        <v>84th percentile</v>
      </c>
    </row>
    <row r="756" spans="24:28">
      <c r="X756" s="286">
        <v>69</v>
      </c>
      <c r="Y756" s="286" t="str">
        <f t="shared" si="97"/>
        <v>65-69|69</v>
      </c>
      <c r="Z756" s="286">
        <v>13</v>
      </c>
      <c r="AA756" s="286">
        <v>84</v>
      </c>
      <c r="AB756" s="78" t="str">
        <f t="shared" si="96"/>
        <v>84th percentile</v>
      </c>
    </row>
    <row r="757" spans="24:28">
      <c r="X757" s="286">
        <v>68</v>
      </c>
      <c r="Y757" s="286" t="str">
        <f t="shared" si="97"/>
        <v>65-69|68</v>
      </c>
      <c r="Z757" s="286">
        <v>13</v>
      </c>
      <c r="AA757" s="286">
        <v>84</v>
      </c>
      <c r="AB757" s="78" t="str">
        <f t="shared" si="96"/>
        <v>84th percentile</v>
      </c>
    </row>
    <row r="758" spans="24:28">
      <c r="X758" s="286">
        <v>67</v>
      </c>
      <c r="Y758" s="286" t="str">
        <f t="shared" si="97"/>
        <v>65-69|67</v>
      </c>
      <c r="Z758" s="286">
        <v>13</v>
      </c>
      <c r="AA758" s="286">
        <v>84</v>
      </c>
      <c r="AB758" s="78" t="str">
        <f t="shared" si="96"/>
        <v>84th percentile</v>
      </c>
    </row>
    <row r="759" spans="24:28">
      <c r="X759" s="286">
        <v>66</v>
      </c>
      <c r="Y759" s="286" t="str">
        <f t="shared" si="97"/>
        <v>65-69|66</v>
      </c>
      <c r="Z759" s="286">
        <v>12</v>
      </c>
      <c r="AA759" s="286">
        <v>75</v>
      </c>
      <c r="AB759" s="78" t="str">
        <f t="shared" si="96"/>
        <v>75th percentile</v>
      </c>
    </row>
    <row r="760" spans="24:28">
      <c r="X760" s="286">
        <v>65</v>
      </c>
      <c r="Y760" s="286" t="str">
        <f t="shared" si="97"/>
        <v>65-69|65</v>
      </c>
      <c r="Z760" s="286">
        <v>12</v>
      </c>
      <c r="AA760" s="286">
        <v>75</v>
      </c>
      <c r="AB760" s="78" t="str">
        <f t="shared" si="96"/>
        <v>75th percentile</v>
      </c>
    </row>
    <row r="761" spans="24:28">
      <c r="X761" s="286">
        <v>64</v>
      </c>
      <c r="Y761" s="286" t="str">
        <f t="shared" si="97"/>
        <v>65-69|64</v>
      </c>
      <c r="Z761" s="286">
        <v>12</v>
      </c>
      <c r="AA761" s="286">
        <v>75</v>
      </c>
      <c r="AB761" s="78" t="str">
        <f t="shared" si="96"/>
        <v>75th percentile</v>
      </c>
    </row>
    <row r="762" spans="24:28">
      <c r="X762" s="286">
        <v>63</v>
      </c>
      <c r="Y762" s="286" t="str">
        <f t="shared" si="97"/>
        <v>65-69|63</v>
      </c>
      <c r="Z762" s="286">
        <v>12</v>
      </c>
      <c r="AA762" s="286">
        <v>75</v>
      </c>
      <c r="AB762" s="78" t="str">
        <f t="shared" si="96"/>
        <v>75th percentile</v>
      </c>
    </row>
    <row r="763" spans="24:28">
      <c r="X763" s="286">
        <v>62</v>
      </c>
      <c r="Y763" s="286" t="str">
        <f t="shared" si="97"/>
        <v>65-69|62</v>
      </c>
      <c r="Z763" s="286">
        <v>12</v>
      </c>
      <c r="AA763" s="286">
        <v>75</v>
      </c>
      <c r="AB763" s="78" t="str">
        <f t="shared" si="96"/>
        <v>75th percentile</v>
      </c>
    </row>
    <row r="764" spans="24:28">
      <c r="X764" s="286">
        <v>61</v>
      </c>
      <c r="Y764" s="286" t="str">
        <f t="shared" si="97"/>
        <v>65-69|61</v>
      </c>
      <c r="Z764" s="286">
        <v>12</v>
      </c>
      <c r="AA764" s="286">
        <v>75</v>
      </c>
      <c r="AB764" s="78" t="str">
        <f t="shared" si="96"/>
        <v>75th percentile</v>
      </c>
    </row>
    <row r="765" spans="24:28">
      <c r="X765" s="286">
        <v>60</v>
      </c>
      <c r="Y765" s="286" t="str">
        <f t="shared" si="97"/>
        <v>65-69|60</v>
      </c>
      <c r="Z765" s="286">
        <v>12</v>
      </c>
      <c r="AA765" s="286">
        <v>75</v>
      </c>
      <c r="AB765" s="78" t="str">
        <f t="shared" si="96"/>
        <v>75th percentile</v>
      </c>
    </row>
    <row r="766" spans="24:28">
      <c r="X766" s="286">
        <v>59</v>
      </c>
      <c r="Y766" s="286" t="str">
        <f t="shared" si="97"/>
        <v>65-69|59</v>
      </c>
      <c r="Z766" s="286">
        <v>12</v>
      </c>
      <c r="AA766" s="286">
        <v>75</v>
      </c>
      <c r="AB766" s="78" t="str">
        <f t="shared" si="96"/>
        <v>75th percentile</v>
      </c>
    </row>
    <row r="767" spans="24:28">
      <c r="X767" s="286">
        <v>58</v>
      </c>
      <c r="Y767" s="286" t="str">
        <f t="shared" si="97"/>
        <v>65-69|58</v>
      </c>
      <c r="Z767" s="286">
        <v>12</v>
      </c>
      <c r="AA767" s="286">
        <v>75</v>
      </c>
      <c r="AB767" s="78" t="str">
        <f t="shared" si="96"/>
        <v>75th percentile</v>
      </c>
    </row>
    <row r="768" spans="24:28">
      <c r="X768" s="286">
        <v>57</v>
      </c>
      <c r="Y768" s="286" t="str">
        <f t="shared" si="97"/>
        <v>65-69|57</v>
      </c>
      <c r="Z768" s="286">
        <v>12</v>
      </c>
      <c r="AA768" s="286">
        <v>75</v>
      </c>
      <c r="AB768" s="78" t="str">
        <f t="shared" si="96"/>
        <v>75th percentile</v>
      </c>
    </row>
    <row r="769" spans="24:28">
      <c r="X769" s="286">
        <v>56</v>
      </c>
      <c r="Y769" s="286" t="str">
        <f t="shared" si="97"/>
        <v>65-69|56</v>
      </c>
      <c r="Z769" s="286">
        <v>11</v>
      </c>
      <c r="AA769" s="286">
        <v>63</v>
      </c>
      <c r="AB769" s="78" t="str">
        <f t="shared" si="96"/>
        <v>63rd percentile</v>
      </c>
    </row>
    <row r="770" spans="24:28">
      <c r="X770" s="286">
        <v>55</v>
      </c>
      <c r="Y770" s="286" t="str">
        <f t="shared" si="97"/>
        <v>65-69|55</v>
      </c>
      <c r="Z770" s="286">
        <v>11</v>
      </c>
      <c r="AA770" s="286">
        <v>63</v>
      </c>
      <c r="AB770" s="78" t="str">
        <f t="shared" si="96"/>
        <v>63rd percentile</v>
      </c>
    </row>
    <row r="771" spans="24:28">
      <c r="X771" s="286">
        <v>54</v>
      </c>
      <c r="Y771" s="286" t="str">
        <f t="shared" si="97"/>
        <v>65-69|54</v>
      </c>
      <c r="Z771" s="286">
        <v>11</v>
      </c>
      <c r="AA771" s="286">
        <v>63</v>
      </c>
      <c r="AB771" s="78" t="str">
        <f t="shared" si="96"/>
        <v>63rd percentile</v>
      </c>
    </row>
    <row r="772" spans="24:28">
      <c r="X772" s="286">
        <v>53</v>
      </c>
      <c r="Y772" s="286" t="str">
        <f t="shared" si="97"/>
        <v>65-69|53</v>
      </c>
      <c r="Z772" s="286">
        <v>11</v>
      </c>
      <c r="AA772" s="286">
        <v>63</v>
      </c>
      <c r="AB772" s="78" t="str">
        <f t="shared" si="96"/>
        <v>63rd percentile</v>
      </c>
    </row>
    <row r="773" spans="24:28">
      <c r="X773" s="286">
        <v>52</v>
      </c>
      <c r="Y773" s="286" t="str">
        <f t="shared" si="97"/>
        <v>65-69|52</v>
      </c>
      <c r="Z773" s="286">
        <v>11</v>
      </c>
      <c r="AA773" s="286">
        <v>63</v>
      </c>
      <c r="AB773" s="78" t="str">
        <f t="shared" ref="AB773:AB836" si="98">IFERROR(VLOOKUP(AA773,G:H,2,0),"")</f>
        <v>63rd percentile</v>
      </c>
    </row>
    <row r="774" spans="24:28">
      <c r="X774" s="286">
        <v>51</v>
      </c>
      <c r="Y774" s="286" t="str">
        <f t="shared" si="97"/>
        <v>65-69|51</v>
      </c>
      <c r="Z774" s="286">
        <v>11</v>
      </c>
      <c r="AA774" s="286">
        <v>63</v>
      </c>
      <c r="AB774" s="78" t="str">
        <f t="shared" si="98"/>
        <v>63rd percentile</v>
      </c>
    </row>
    <row r="775" spans="24:28">
      <c r="X775" s="286">
        <v>50</v>
      </c>
      <c r="Y775" s="286" t="str">
        <f t="shared" si="97"/>
        <v>65-69|50</v>
      </c>
      <c r="Z775" s="286">
        <v>11</v>
      </c>
      <c r="AA775" s="286">
        <v>63</v>
      </c>
      <c r="AB775" s="78" t="str">
        <f t="shared" si="98"/>
        <v>63rd percentile</v>
      </c>
    </row>
    <row r="776" spans="24:28">
      <c r="X776" s="286">
        <v>49</v>
      </c>
      <c r="Y776" s="286" t="str">
        <f t="shared" si="97"/>
        <v>65-69|49</v>
      </c>
      <c r="Z776" s="286">
        <v>11</v>
      </c>
      <c r="AA776" s="286">
        <v>63</v>
      </c>
      <c r="AB776" s="78" t="str">
        <f t="shared" si="98"/>
        <v>63rd percentile</v>
      </c>
    </row>
    <row r="777" spans="24:28">
      <c r="X777" s="286">
        <v>48</v>
      </c>
      <c r="Y777" s="286" t="str">
        <f t="shared" si="97"/>
        <v>65-69|48</v>
      </c>
      <c r="Z777" s="286">
        <v>11</v>
      </c>
      <c r="AA777" s="286">
        <v>63</v>
      </c>
      <c r="AB777" s="78" t="str">
        <f t="shared" si="98"/>
        <v>63rd percentile</v>
      </c>
    </row>
    <row r="778" spans="24:28">
      <c r="X778" s="286">
        <v>47</v>
      </c>
      <c r="Y778" s="286" t="str">
        <f t="shared" si="97"/>
        <v>65-69|47</v>
      </c>
      <c r="Z778" s="286">
        <v>11</v>
      </c>
      <c r="AA778" s="286">
        <v>63</v>
      </c>
      <c r="AB778" s="78" t="str">
        <f t="shared" si="98"/>
        <v>63rd percentile</v>
      </c>
    </row>
    <row r="779" spans="24:28">
      <c r="X779" s="286">
        <v>46</v>
      </c>
      <c r="Y779" s="286" t="str">
        <f t="shared" si="97"/>
        <v>65-69|46</v>
      </c>
      <c r="Z779" s="286">
        <v>10</v>
      </c>
      <c r="AA779" s="286">
        <v>50</v>
      </c>
      <c r="AB779" s="78" t="str">
        <f t="shared" si="98"/>
        <v>50th percentile</v>
      </c>
    </row>
    <row r="780" spans="24:28">
      <c r="X780" s="286">
        <v>45</v>
      </c>
      <c r="Y780" s="286" t="str">
        <f t="shared" si="97"/>
        <v>65-69|45</v>
      </c>
      <c r="Z780" s="286">
        <v>10</v>
      </c>
      <c r="AA780" s="286">
        <v>50</v>
      </c>
      <c r="AB780" s="78" t="str">
        <f t="shared" si="98"/>
        <v>50th percentile</v>
      </c>
    </row>
    <row r="781" spans="24:28">
      <c r="X781" s="286">
        <v>44</v>
      </c>
      <c r="Y781" s="286" t="str">
        <f t="shared" si="97"/>
        <v>65-69|44</v>
      </c>
      <c r="Z781" s="286">
        <v>10</v>
      </c>
      <c r="AA781" s="286">
        <v>50</v>
      </c>
      <c r="AB781" s="78" t="str">
        <f t="shared" si="98"/>
        <v>50th percentile</v>
      </c>
    </row>
    <row r="782" spans="24:28">
      <c r="X782" s="286">
        <v>43</v>
      </c>
      <c r="Y782" s="286" t="str">
        <f t="shared" si="97"/>
        <v>65-69|43</v>
      </c>
      <c r="Z782" s="286">
        <v>10</v>
      </c>
      <c r="AA782" s="286">
        <v>50</v>
      </c>
      <c r="AB782" s="78" t="str">
        <f t="shared" si="98"/>
        <v>50th percentile</v>
      </c>
    </row>
    <row r="783" spans="24:28">
      <c r="X783" s="286">
        <v>42</v>
      </c>
      <c r="Y783" s="286" t="str">
        <f t="shared" si="97"/>
        <v>65-69|42</v>
      </c>
      <c r="Z783" s="286">
        <v>10</v>
      </c>
      <c r="AA783" s="286">
        <v>50</v>
      </c>
      <c r="AB783" s="78" t="str">
        <f t="shared" si="98"/>
        <v>50th percentile</v>
      </c>
    </row>
    <row r="784" spans="24:28">
      <c r="X784" s="286">
        <v>41</v>
      </c>
      <c r="Y784" s="286" t="str">
        <f t="shared" si="97"/>
        <v>65-69|41</v>
      </c>
      <c r="Z784" s="286">
        <v>10</v>
      </c>
      <c r="AA784" s="286">
        <v>50</v>
      </c>
      <c r="AB784" s="78" t="str">
        <f t="shared" si="98"/>
        <v>50th percentile</v>
      </c>
    </row>
    <row r="785" spans="24:28">
      <c r="X785" s="286">
        <v>40</v>
      </c>
      <c r="Y785" s="286" t="str">
        <f t="shared" si="97"/>
        <v>65-69|40</v>
      </c>
      <c r="Z785" s="286">
        <v>10</v>
      </c>
      <c r="AA785" s="286">
        <v>50</v>
      </c>
      <c r="AB785" s="78" t="str">
        <f t="shared" si="98"/>
        <v>50th percentile</v>
      </c>
    </row>
    <row r="786" spans="24:28">
      <c r="X786" s="286">
        <v>39</v>
      </c>
      <c r="Y786" s="286" t="str">
        <f t="shared" si="97"/>
        <v>65-69|39</v>
      </c>
      <c r="Z786" s="286">
        <v>10</v>
      </c>
      <c r="AA786" s="286">
        <v>50</v>
      </c>
      <c r="AB786" s="78" t="str">
        <f t="shared" si="98"/>
        <v>50th percentile</v>
      </c>
    </row>
    <row r="787" spans="24:28">
      <c r="X787" s="286">
        <v>38</v>
      </c>
      <c r="Y787" s="286" t="str">
        <f t="shared" si="97"/>
        <v>65-69|38</v>
      </c>
      <c r="Z787" s="286">
        <v>10</v>
      </c>
      <c r="AA787" s="286">
        <v>50</v>
      </c>
      <c r="AB787" s="78" t="str">
        <f t="shared" si="98"/>
        <v>50th percentile</v>
      </c>
    </row>
    <row r="788" spans="24:28">
      <c r="X788" s="286">
        <v>37</v>
      </c>
      <c r="Y788" s="286" t="str">
        <f t="shared" si="97"/>
        <v>65-69|37</v>
      </c>
      <c r="Z788" s="286">
        <v>10</v>
      </c>
      <c r="AA788" s="286">
        <v>50</v>
      </c>
      <c r="AB788" s="78" t="str">
        <f t="shared" si="98"/>
        <v>50th percentile</v>
      </c>
    </row>
    <row r="789" spans="24:28">
      <c r="X789" s="286">
        <v>36</v>
      </c>
      <c r="Y789" s="286" t="str">
        <f t="shared" si="97"/>
        <v>65-69|36</v>
      </c>
      <c r="Z789" s="286">
        <v>10</v>
      </c>
      <c r="AA789" s="286">
        <v>50</v>
      </c>
      <c r="AB789" s="78" t="str">
        <f t="shared" si="98"/>
        <v>50th percentile</v>
      </c>
    </row>
    <row r="790" spans="24:28">
      <c r="X790" s="286">
        <v>35</v>
      </c>
      <c r="Y790" s="286" t="str">
        <f t="shared" ref="Y790:Y825" si="99">X$724&amp;"|"&amp;X790</f>
        <v>65-69|35</v>
      </c>
      <c r="Z790" s="286">
        <v>10</v>
      </c>
      <c r="AA790" s="286">
        <v>50</v>
      </c>
      <c r="AB790" s="78" t="str">
        <f t="shared" si="98"/>
        <v>50th percentile</v>
      </c>
    </row>
    <row r="791" spans="24:28">
      <c r="X791" s="286">
        <v>34</v>
      </c>
      <c r="Y791" s="286" t="str">
        <f t="shared" si="99"/>
        <v>65-69|34</v>
      </c>
      <c r="Z791" s="286">
        <v>10</v>
      </c>
      <c r="AA791" s="286">
        <v>50</v>
      </c>
      <c r="AB791" s="78" t="str">
        <f t="shared" si="98"/>
        <v>50th percentile</v>
      </c>
    </row>
    <row r="792" spans="24:28">
      <c r="X792" s="286">
        <v>33</v>
      </c>
      <c r="Y792" s="286" t="str">
        <f t="shared" si="99"/>
        <v>65-69|33</v>
      </c>
      <c r="Z792" s="286">
        <v>10</v>
      </c>
      <c r="AA792" s="286">
        <v>50</v>
      </c>
      <c r="AB792" s="78" t="str">
        <f t="shared" si="98"/>
        <v>50th percentile</v>
      </c>
    </row>
    <row r="793" spans="24:28">
      <c r="X793" s="286">
        <v>32</v>
      </c>
      <c r="Y793" s="286" t="str">
        <f t="shared" si="99"/>
        <v>65-69|32</v>
      </c>
      <c r="Z793" s="286">
        <v>9</v>
      </c>
      <c r="AA793" s="286">
        <v>37</v>
      </c>
      <c r="AB793" s="78" t="str">
        <f t="shared" si="98"/>
        <v>37th percentile</v>
      </c>
    </row>
    <row r="794" spans="24:28">
      <c r="X794" s="286">
        <v>31</v>
      </c>
      <c r="Y794" s="286" t="str">
        <f t="shared" si="99"/>
        <v>65-69|31</v>
      </c>
      <c r="Z794" s="286">
        <v>9</v>
      </c>
      <c r="AA794" s="286">
        <v>37</v>
      </c>
      <c r="AB794" s="78" t="str">
        <f t="shared" si="98"/>
        <v>37th percentile</v>
      </c>
    </row>
    <row r="795" spans="24:28">
      <c r="X795" s="286">
        <v>30</v>
      </c>
      <c r="Y795" s="286" t="str">
        <f t="shared" si="99"/>
        <v>65-69|30</v>
      </c>
      <c r="Z795" s="286">
        <v>9</v>
      </c>
      <c r="AA795" s="286">
        <v>37</v>
      </c>
      <c r="AB795" s="78" t="str">
        <f t="shared" si="98"/>
        <v>37th percentile</v>
      </c>
    </row>
    <row r="796" spans="24:28">
      <c r="X796" s="286">
        <v>29</v>
      </c>
      <c r="Y796" s="286" t="str">
        <f t="shared" si="99"/>
        <v>65-69|29</v>
      </c>
      <c r="Z796" s="286">
        <v>9</v>
      </c>
      <c r="AA796" s="286">
        <v>37</v>
      </c>
      <c r="AB796" s="78" t="str">
        <f t="shared" si="98"/>
        <v>37th percentile</v>
      </c>
    </row>
    <row r="797" spans="24:28">
      <c r="X797" s="286">
        <v>28</v>
      </c>
      <c r="Y797" s="286" t="str">
        <f t="shared" si="99"/>
        <v>65-69|28</v>
      </c>
      <c r="Z797" s="286">
        <v>9</v>
      </c>
      <c r="AA797" s="286">
        <v>37</v>
      </c>
      <c r="AB797" s="78" t="str">
        <f t="shared" si="98"/>
        <v>37th percentile</v>
      </c>
    </row>
    <row r="798" spans="24:28">
      <c r="X798" s="286">
        <v>27</v>
      </c>
      <c r="Y798" s="286" t="str">
        <f t="shared" si="99"/>
        <v>65-69|27</v>
      </c>
      <c r="Z798" s="286">
        <v>9</v>
      </c>
      <c r="AA798" s="286">
        <v>37</v>
      </c>
      <c r="AB798" s="78" t="str">
        <f t="shared" si="98"/>
        <v>37th percentile</v>
      </c>
    </row>
    <row r="799" spans="24:28">
      <c r="X799" s="286">
        <v>26</v>
      </c>
      <c r="Y799" s="286" t="str">
        <f t="shared" si="99"/>
        <v>65-69|26</v>
      </c>
      <c r="Z799" s="286">
        <v>9</v>
      </c>
      <c r="AA799" s="286">
        <v>37</v>
      </c>
      <c r="AB799" s="78" t="str">
        <f t="shared" si="98"/>
        <v>37th percentile</v>
      </c>
    </row>
    <row r="800" spans="24:28">
      <c r="X800" s="286">
        <v>25</v>
      </c>
      <c r="Y800" s="286" t="str">
        <f t="shared" si="99"/>
        <v>65-69|25</v>
      </c>
      <c r="Z800" s="286">
        <v>9</v>
      </c>
      <c r="AA800" s="286">
        <v>37</v>
      </c>
      <c r="AB800" s="78" t="str">
        <f t="shared" si="98"/>
        <v>37th percentile</v>
      </c>
    </row>
    <row r="801" spans="24:28">
      <c r="X801" s="286">
        <v>24</v>
      </c>
      <c r="Y801" s="286" t="str">
        <f t="shared" si="99"/>
        <v>65-69|24</v>
      </c>
      <c r="Z801" s="286">
        <v>8</v>
      </c>
      <c r="AA801" s="286">
        <v>25</v>
      </c>
      <c r="AB801" s="78" t="str">
        <f t="shared" si="98"/>
        <v>25th percentile</v>
      </c>
    </row>
    <row r="802" spans="24:28">
      <c r="X802" s="286">
        <v>23</v>
      </c>
      <c r="Y802" s="286" t="str">
        <f t="shared" si="99"/>
        <v>65-69|23</v>
      </c>
      <c r="Z802" s="286">
        <v>8</v>
      </c>
      <c r="AA802" s="286">
        <v>25</v>
      </c>
      <c r="AB802" s="78" t="str">
        <f t="shared" si="98"/>
        <v>25th percentile</v>
      </c>
    </row>
    <row r="803" spans="24:28">
      <c r="X803" s="286">
        <v>22</v>
      </c>
      <c r="Y803" s="286" t="str">
        <f t="shared" si="99"/>
        <v>65-69|22</v>
      </c>
      <c r="Z803" s="286">
        <v>8</v>
      </c>
      <c r="AA803" s="286">
        <v>25</v>
      </c>
      <c r="AB803" s="78" t="str">
        <f t="shared" si="98"/>
        <v>25th percentile</v>
      </c>
    </row>
    <row r="804" spans="24:28">
      <c r="X804" s="286">
        <v>21</v>
      </c>
      <c r="Y804" s="286" t="str">
        <f t="shared" si="99"/>
        <v>65-69|21</v>
      </c>
      <c r="Z804" s="286">
        <v>8</v>
      </c>
      <c r="AA804" s="286">
        <v>25</v>
      </c>
      <c r="AB804" s="78" t="str">
        <f t="shared" si="98"/>
        <v>25th percentile</v>
      </c>
    </row>
    <row r="805" spans="24:28">
      <c r="X805" s="286">
        <v>20</v>
      </c>
      <c r="Y805" s="286" t="str">
        <f t="shared" si="99"/>
        <v>65-69|20</v>
      </c>
      <c r="Z805" s="286">
        <v>8</v>
      </c>
      <c r="AA805" s="286">
        <v>25</v>
      </c>
      <c r="AB805" s="78" t="str">
        <f t="shared" si="98"/>
        <v>25th percentile</v>
      </c>
    </row>
    <row r="806" spans="24:28">
      <c r="X806" s="286">
        <v>19</v>
      </c>
      <c r="Y806" s="286" t="str">
        <f t="shared" si="99"/>
        <v>65-69|19</v>
      </c>
      <c r="Z806" s="286">
        <v>8</v>
      </c>
      <c r="AA806" s="286">
        <v>25</v>
      </c>
      <c r="AB806" s="78" t="str">
        <f t="shared" si="98"/>
        <v>25th percentile</v>
      </c>
    </row>
    <row r="807" spans="24:28">
      <c r="X807" s="286">
        <v>18</v>
      </c>
      <c r="Y807" s="286" t="str">
        <f t="shared" si="99"/>
        <v>65-69|18</v>
      </c>
      <c r="Z807" s="286">
        <v>8</v>
      </c>
      <c r="AA807" s="286">
        <v>25</v>
      </c>
      <c r="AB807" s="78" t="str">
        <f t="shared" si="98"/>
        <v>25th percentile</v>
      </c>
    </row>
    <row r="808" spans="24:28">
      <c r="X808" s="286">
        <v>17</v>
      </c>
      <c r="Y808" s="286" t="str">
        <f t="shared" si="99"/>
        <v>65-69|17</v>
      </c>
      <c r="Z808" s="286">
        <v>8</v>
      </c>
      <c r="AA808" s="286">
        <v>25</v>
      </c>
      <c r="AB808" s="78" t="str">
        <f t="shared" si="98"/>
        <v>25th percentile</v>
      </c>
    </row>
    <row r="809" spans="24:28">
      <c r="X809" s="286">
        <v>16</v>
      </c>
      <c r="Y809" s="286" t="str">
        <f t="shared" si="99"/>
        <v>65-69|16</v>
      </c>
      <c r="Z809" s="286">
        <v>8</v>
      </c>
      <c r="AA809" s="286">
        <v>25</v>
      </c>
      <c r="AB809" s="78" t="str">
        <f t="shared" si="98"/>
        <v>25th percentile</v>
      </c>
    </row>
    <row r="810" spans="24:28">
      <c r="X810" s="286">
        <v>15</v>
      </c>
      <c r="Y810" s="286" t="str">
        <f t="shared" si="99"/>
        <v>65-69|15</v>
      </c>
      <c r="Z810" s="286">
        <v>8</v>
      </c>
      <c r="AA810" s="286">
        <v>25</v>
      </c>
      <c r="AB810" s="78" t="str">
        <f t="shared" si="98"/>
        <v>25th percentile</v>
      </c>
    </row>
    <row r="811" spans="24:28">
      <c r="X811" s="286">
        <v>14</v>
      </c>
      <c r="Y811" s="286" t="str">
        <f t="shared" si="99"/>
        <v>65-69|14</v>
      </c>
      <c r="Z811" s="286">
        <v>7</v>
      </c>
      <c r="AA811" s="286">
        <v>16</v>
      </c>
      <c r="AB811" s="78" t="str">
        <f t="shared" si="98"/>
        <v>16th percentile</v>
      </c>
    </row>
    <row r="812" spans="24:28">
      <c r="X812" s="286">
        <v>13</v>
      </c>
      <c r="Y812" s="286" t="str">
        <f t="shared" si="99"/>
        <v>65-69|13</v>
      </c>
      <c r="Z812" s="286">
        <v>7</v>
      </c>
      <c r="AA812" s="286">
        <v>16</v>
      </c>
      <c r="AB812" s="78" t="str">
        <f t="shared" si="98"/>
        <v>16th percentile</v>
      </c>
    </row>
    <row r="813" spans="24:28">
      <c r="X813" s="286">
        <v>12</v>
      </c>
      <c r="Y813" s="286" t="str">
        <f t="shared" si="99"/>
        <v>65-69|12</v>
      </c>
      <c r="Z813" s="286">
        <v>7</v>
      </c>
      <c r="AA813" s="286">
        <v>16</v>
      </c>
      <c r="AB813" s="78" t="str">
        <f t="shared" si="98"/>
        <v>16th percentile</v>
      </c>
    </row>
    <row r="814" spans="24:28">
      <c r="X814" s="286">
        <v>11</v>
      </c>
      <c r="Y814" s="286" t="str">
        <f t="shared" si="99"/>
        <v>65-69|11</v>
      </c>
      <c r="Z814" s="286">
        <v>7</v>
      </c>
      <c r="AA814" s="286">
        <v>16</v>
      </c>
      <c r="AB814" s="78" t="str">
        <f t="shared" si="98"/>
        <v>16th percentile</v>
      </c>
    </row>
    <row r="815" spans="24:28">
      <c r="X815" s="286">
        <v>10</v>
      </c>
      <c r="Y815" s="286" t="str">
        <f t="shared" si="99"/>
        <v>65-69|10</v>
      </c>
      <c r="Z815" s="286">
        <v>7</v>
      </c>
      <c r="AA815" s="286">
        <v>16</v>
      </c>
      <c r="AB815" s="78" t="str">
        <f t="shared" si="98"/>
        <v>16th percentile</v>
      </c>
    </row>
    <row r="816" spans="24:28">
      <c r="X816" s="286">
        <v>9</v>
      </c>
      <c r="Y816" s="286" t="str">
        <f t="shared" si="99"/>
        <v>65-69|9</v>
      </c>
      <c r="Z816" s="286">
        <v>7</v>
      </c>
      <c r="AA816" s="286">
        <v>16</v>
      </c>
      <c r="AB816" s="78" t="str">
        <f t="shared" si="98"/>
        <v>16th percentile</v>
      </c>
    </row>
    <row r="817" spans="24:28">
      <c r="X817" s="286">
        <v>8</v>
      </c>
      <c r="Y817" s="286" t="str">
        <f t="shared" si="99"/>
        <v>65-69|8</v>
      </c>
      <c r="Z817" s="286">
        <v>7</v>
      </c>
      <c r="AA817" s="286">
        <v>16</v>
      </c>
      <c r="AB817" s="78" t="str">
        <f t="shared" si="98"/>
        <v>16th percentile</v>
      </c>
    </row>
    <row r="818" spans="24:28">
      <c r="X818" s="286">
        <v>7</v>
      </c>
      <c r="Y818" s="286" t="str">
        <f t="shared" si="99"/>
        <v>65-69|7</v>
      </c>
      <c r="Z818" s="286">
        <v>7</v>
      </c>
      <c r="AA818" s="286">
        <v>16</v>
      </c>
      <c r="AB818" s="78" t="str">
        <f t="shared" si="98"/>
        <v>16th percentile</v>
      </c>
    </row>
    <row r="819" spans="24:28">
      <c r="X819" s="286">
        <v>6</v>
      </c>
      <c r="Y819" s="286" t="str">
        <f t="shared" si="99"/>
        <v>65-69|6</v>
      </c>
      <c r="Z819" s="286">
        <v>7</v>
      </c>
      <c r="AA819" s="286">
        <v>16</v>
      </c>
      <c r="AB819" s="78" t="str">
        <f t="shared" si="98"/>
        <v>16th percentile</v>
      </c>
    </row>
    <row r="820" spans="24:28">
      <c r="X820" s="286">
        <v>5</v>
      </c>
      <c r="Y820" s="286" t="str">
        <f t="shared" si="99"/>
        <v>65-69|5</v>
      </c>
      <c r="Z820" s="286">
        <v>7</v>
      </c>
      <c r="AA820" s="286">
        <v>16</v>
      </c>
      <c r="AB820" s="78" t="str">
        <f t="shared" si="98"/>
        <v>16th percentile</v>
      </c>
    </row>
    <row r="821" spans="24:28">
      <c r="X821" s="286">
        <v>4</v>
      </c>
      <c r="Y821" s="286" t="str">
        <f t="shared" si="99"/>
        <v>65-69|4</v>
      </c>
      <c r="Z821" s="286">
        <v>7</v>
      </c>
      <c r="AA821" s="286">
        <v>16</v>
      </c>
      <c r="AB821" s="78" t="str">
        <f t="shared" si="98"/>
        <v>16th percentile</v>
      </c>
    </row>
    <row r="822" spans="24:28">
      <c r="X822" s="286">
        <v>3</v>
      </c>
      <c r="Y822" s="286" t="str">
        <f t="shared" si="99"/>
        <v>65-69|3</v>
      </c>
      <c r="Z822" s="286">
        <v>7</v>
      </c>
      <c r="AA822" s="286">
        <v>16</v>
      </c>
      <c r="AB822" s="78" t="str">
        <f t="shared" si="98"/>
        <v>16th percentile</v>
      </c>
    </row>
    <row r="823" spans="24:28">
      <c r="X823" s="286">
        <v>2</v>
      </c>
      <c r="Y823" s="286" t="str">
        <f t="shared" si="99"/>
        <v>65-69|2</v>
      </c>
      <c r="Z823" s="286">
        <v>7</v>
      </c>
      <c r="AA823" s="286">
        <v>16</v>
      </c>
      <c r="AB823" s="78" t="str">
        <f t="shared" si="98"/>
        <v>16th percentile</v>
      </c>
    </row>
    <row r="824" spans="24:28">
      <c r="X824" s="286">
        <v>1</v>
      </c>
      <c r="Y824" s="286" t="str">
        <f t="shared" si="99"/>
        <v>65-69|1</v>
      </c>
      <c r="Z824" s="286">
        <v>7</v>
      </c>
      <c r="AA824" s="286">
        <v>16</v>
      </c>
      <c r="AB824" s="78" t="str">
        <f t="shared" si="98"/>
        <v>16th percentile</v>
      </c>
    </row>
    <row r="825" spans="24:28">
      <c r="X825" s="286">
        <v>0</v>
      </c>
      <c r="Y825" s="286" t="str">
        <f t="shared" si="99"/>
        <v>65-69|0</v>
      </c>
      <c r="Z825" s="286">
        <v>7</v>
      </c>
      <c r="AA825" s="286">
        <v>16</v>
      </c>
      <c r="AB825" s="78" t="str">
        <f t="shared" si="98"/>
        <v>16th percentile</v>
      </c>
    </row>
    <row r="826" spans="24:28">
      <c r="AB826" s="78" t="str">
        <f t="shared" si="98"/>
        <v/>
      </c>
    </row>
    <row r="827" spans="24:28">
      <c r="X827" s="286" t="s">
        <v>70</v>
      </c>
      <c r="AB827" s="78" t="str">
        <f t="shared" si="98"/>
        <v/>
      </c>
    </row>
    <row r="828" spans="24:28">
      <c r="X828" s="286">
        <v>100</v>
      </c>
      <c r="Y828" s="286" t="str">
        <f t="shared" ref="Y828:Y859" si="100">X$827&amp;"|"&amp;X828</f>
        <v>70-74|100</v>
      </c>
      <c r="Z828" s="286">
        <v>17</v>
      </c>
      <c r="AA828" s="286">
        <v>99</v>
      </c>
      <c r="AB828" s="78" t="str">
        <f t="shared" si="98"/>
        <v>99th percentile</v>
      </c>
    </row>
    <row r="829" spans="24:28">
      <c r="X829" s="286">
        <v>99</v>
      </c>
      <c r="Y829" s="286" t="str">
        <f t="shared" si="100"/>
        <v>70-74|99</v>
      </c>
      <c r="Z829" s="286">
        <v>17</v>
      </c>
      <c r="AA829" s="286">
        <v>99</v>
      </c>
      <c r="AB829" s="78" t="str">
        <f t="shared" si="98"/>
        <v>99th percentile</v>
      </c>
    </row>
    <row r="830" spans="24:28">
      <c r="X830" s="286">
        <v>98</v>
      </c>
      <c r="Y830" s="286" t="str">
        <f t="shared" si="100"/>
        <v>70-74|98</v>
      </c>
      <c r="Z830" s="286">
        <v>17</v>
      </c>
      <c r="AA830" s="286">
        <v>99</v>
      </c>
      <c r="AB830" s="78" t="str">
        <f t="shared" si="98"/>
        <v>99th percentile</v>
      </c>
    </row>
    <row r="831" spans="24:28">
      <c r="X831" s="286">
        <v>97</v>
      </c>
      <c r="Y831" s="286" t="str">
        <f t="shared" si="100"/>
        <v>70-74|97</v>
      </c>
      <c r="Z831" s="286">
        <v>17</v>
      </c>
      <c r="AA831" s="286">
        <v>99</v>
      </c>
      <c r="AB831" s="78" t="str">
        <f t="shared" si="98"/>
        <v>99th percentile</v>
      </c>
    </row>
    <row r="832" spans="24:28">
      <c r="X832" s="286">
        <v>96</v>
      </c>
      <c r="Y832" s="286" t="str">
        <f t="shared" si="100"/>
        <v>70-74|96</v>
      </c>
      <c r="Z832" s="286">
        <v>17</v>
      </c>
      <c r="AA832" s="286">
        <v>99</v>
      </c>
      <c r="AB832" s="78" t="str">
        <f t="shared" si="98"/>
        <v>99th percentile</v>
      </c>
    </row>
    <row r="833" spans="24:28">
      <c r="X833" s="286">
        <v>95</v>
      </c>
      <c r="Y833" s="286" t="str">
        <f t="shared" si="100"/>
        <v>70-74|95</v>
      </c>
      <c r="Z833" s="286">
        <v>17</v>
      </c>
      <c r="AA833" s="286">
        <v>99</v>
      </c>
      <c r="AB833" s="78" t="str">
        <f t="shared" si="98"/>
        <v>99th percentile</v>
      </c>
    </row>
    <row r="834" spans="24:28">
      <c r="X834" s="286">
        <v>94</v>
      </c>
      <c r="Y834" s="286" t="str">
        <f t="shared" si="100"/>
        <v>70-74|94</v>
      </c>
      <c r="Z834" s="286">
        <v>17</v>
      </c>
      <c r="AA834" s="286">
        <v>99</v>
      </c>
      <c r="AB834" s="78" t="str">
        <f t="shared" si="98"/>
        <v>99th percentile</v>
      </c>
    </row>
    <row r="835" spans="24:28">
      <c r="X835" s="286">
        <v>93</v>
      </c>
      <c r="Y835" s="286" t="str">
        <f t="shared" si="100"/>
        <v>70-74|93</v>
      </c>
      <c r="Z835" s="286">
        <v>16</v>
      </c>
      <c r="AA835" s="286">
        <v>98</v>
      </c>
      <c r="AB835" s="78" t="str">
        <f t="shared" si="98"/>
        <v>98th percentile</v>
      </c>
    </row>
    <row r="836" spans="24:28">
      <c r="X836" s="286">
        <v>92</v>
      </c>
      <c r="Y836" s="286" t="str">
        <f t="shared" si="100"/>
        <v>70-74|92</v>
      </c>
      <c r="Z836" s="286">
        <v>16</v>
      </c>
      <c r="AA836" s="286">
        <v>98</v>
      </c>
      <c r="AB836" s="78" t="str">
        <f t="shared" si="98"/>
        <v>98th percentile</v>
      </c>
    </row>
    <row r="837" spans="24:28">
      <c r="X837" s="286">
        <v>91</v>
      </c>
      <c r="Y837" s="286" t="str">
        <f t="shared" si="100"/>
        <v>70-74|91</v>
      </c>
      <c r="Z837" s="286">
        <v>16</v>
      </c>
      <c r="AA837" s="286">
        <v>98</v>
      </c>
      <c r="AB837" s="78" t="str">
        <f t="shared" ref="AB837:AB900" si="101">IFERROR(VLOOKUP(AA837,G:H,2,0),"")</f>
        <v>98th percentile</v>
      </c>
    </row>
    <row r="838" spans="24:28">
      <c r="X838" s="286">
        <v>90</v>
      </c>
      <c r="Y838" s="286" t="str">
        <f t="shared" si="100"/>
        <v>70-74|90</v>
      </c>
      <c r="Z838" s="286">
        <v>16</v>
      </c>
      <c r="AA838" s="286">
        <v>98</v>
      </c>
      <c r="AB838" s="78" t="str">
        <f t="shared" si="101"/>
        <v>98th percentile</v>
      </c>
    </row>
    <row r="839" spans="24:28">
      <c r="X839" s="286">
        <v>89</v>
      </c>
      <c r="Y839" s="286" t="str">
        <f t="shared" si="100"/>
        <v>70-74|89</v>
      </c>
      <c r="Z839" s="286">
        <v>16</v>
      </c>
      <c r="AA839" s="286">
        <v>98</v>
      </c>
      <c r="AB839" s="78" t="str">
        <f t="shared" si="101"/>
        <v>98th percentile</v>
      </c>
    </row>
    <row r="840" spans="24:28">
      <c r="X840" s="286">
        <v>88</v>
      </c>
      <c r="Y840" s="286" t="str">
        <f t="shared" si="100"/>
        <v>70-74|88</v>
      </c>
      <c r="Z840" s="286">
        <v>16</v>
      </c>
      <c r="AA840" s="286">
        <v>98</v>
      </c>
      <c r="AB840" s="78" t="str">
        <f t="shared" si="101"/>
        <v>98th percentile</v>
      </c>
    </row>
    <row r="841" spans="24:28">
      <c r="X841" s="286">
        <v>87</v>
      </c>
      <c r="Y841" s="286" t="str">
        <f t="shared" si="100"/>
        <v>70-74|87</v>
      </c>
      <c r="Z841" s="286">
        <v>15</v>
      </c>
      <c r="AA841" s="286">
        <v>95</v>
      </c>
      <c r="AB841" s="78" t="str">
        <f t="shared" si="101"/>
        <v>95th percentile</v>
      </c>
    </row>
    <row r="842" spans="24:28">
      <c r="X842" s="286">
        <v>86</v>
      </c>
      <c r="Y842" s="286" t="str">
        <f t="shared" si="100"/>
        <v>70-74|86</v>
      </c>
      <c r="Z842" s="286">
        <v>15</v>
      </c>
      <c r="AA842" s="286">
        <v>95</v>
      </c>
      <c r="AB842" s="78" t="str">
        <f t="shared" si="101"/>
        <v>95th percentile</v>
      </c>
    </row>
    <row r="843" spans="24:28">
      <c r="X843" s="286">
        <v>85</v>
      </c>
      <c r="Y843" s="286" t="str">
        <f t="shared" si="100"/>
        <v>70-74|85</v>
      </c>
      <c r="Z843" s="286">
        <v>15</v>
      </c>
      <c r="AA843" s="286">
        <v>95</v>
      </c>
      <c r="AB843" s="78" t="str">
        <f t="shared" si="101"/>
        <v>95th percentile</v>
      </c>
    </row>
    <row r="844" spans="24:28">
      <c r="X844" s="286">
        <v>84</v>
      </c>
      <c r="Y844" s="286" t="str">
        <f t="shared" si="100"/>
        <v>70-74|84</v>
      </c>
      <c r="Z844" s="286">
        <v>15</v>
      </c>
      <c r="AA844" s="286">
        <v>95</v>
      </c>
      <c r="AB844" s="78" t="str">
        <f t="shared" si="101"/>
        <v>95th percentile</v>
      </c>
    </row>
    <row r="845" spans="24:28">
      <c r="X845" s="286">
        <v>83</v>
      </c>
      <c r="Y845" s="286" t="str">
        <f t="shared" si="100"/>
        <v>70-74|83</v>
      </c>
      <c r="Z845" s="286">
        <v>15</v>
      </c>
      <c r="AA845" s="286">
        <v>95</v>
      </c>
      <c r="AB845" s="78" t="str">
        <f t="shared" si="101"/>
        <v>95th percentile</v>
      </c>
    </row>
    <row r="846" spans="24:28">
      <c r="X846" s="286">
        <v>82</v>
      </c>
      <c r="Y846" s="286" t="str">
        <f t="shared" si="100"/>
        <v>70-74|82</v>
      </c>
      <c r="Z846" s="286">
        <v>15</v>
      </c>
      <c r="AA846" s="286">
        <v>95</v>
      </c>
      <c r="AB846" s="78" t="str">
        <f t="shared" si="101"/>
        <v>95th percentile</v>
      </c>
    </row>
    <row r="847" spans="24:28">
      <c r="X847" s="286">
        <v>81</v>
      </c>
      <c r="Y847" s="286" t="str">
        <f t="shared" si="100"/>
        <v>70-74|81</v>
      </c>
      <c r="Z847" s="286">
        <v>14</v>
      </c>
      <c r="AA847" s="286">
        <v>91</v>
      </c>
      <c r="AB847" s="78" t="str">
        <f t="shared" si="101"/>
        <v>91st percentile</v>
      </c>
    </row>
    <row r="848" spans="24:28">
      <c r="X848" s="286">
        <v>80</v>
      </c>
      <c r="Y848" s="286" t="str">
        <f t="shared" si="100"/>
        <v>70-74|80</v>
      </c>
      <c r="Z848" s="286">
        <v>14</v>
      </c>
      <c r="AA848" s="286">
        <v>91</v>
      </c>
      <c r="AB848" s="78" t="str">
        <f t="shared" si="101"/>
        <v>91st percentile</v>
      </c>
    </row>
    <row r="849" spans="24:28">
      <c r="X849" s="286">
        <v>79</v>
      </c>
      <c r="Y849" s="286" t="str">
        <f t="shared" si="100"/>
        <v>70-74|79</v>
      </c>
      <c r="Z849" s="286">
        <v>14</v>
      </c>
      <c r="AA849" s="286">
        <v>91</v>
      </c>
      <c r="AB849" s="78" t="str">
        <f t="shared" si="101"/>
        <v>91st percentile</v>
      </c>
    </row>
    <row r="850" spans="24:28">
      <c r="X850" s="286">
        <v>78</v>
      </c>
      <c r="Y850" s="286" t="str">
        <f t="shared" si="100"/>
        <v>70-74|78</v>
      </c>
      <c r="Z850" s="286">
        <v>14</v>
      </c>
      <c r="AA850" s="286">
        <v>91</v>
      </c>
      <c r="AB850" s="78" t="str">
        <f t="shared" si="101"/>
        <v>91st percentile</v>
      </c>
    </row>
    <row r="851" spans="24:28">
      <c r="X851" s="286">
        <v>77</v>
      </c>
      <c r="Y851" s="286" t="str">
        <f t="shared" si="100"/>
        <v>70-74|77</v>
      </c>
      <c r="Z851" s="286">
        <v>14</v>
      </c>
      <c r="AA851" s="286">
        <v>91</v>
      </c>
      <c r="AB851" s="78" t="str">
        <f t="shared" si="101"/>
        <v>91st percentile</v>
      </c>
    </row>
    <row r="852" spans="24:28">
      <c r="X852" s="286">
        <v>76</v>
      </c>
      <c r="Y852" s="286" t="str">
        <f t="shared" si="100"/>
        <v>70-74|76</v>
      </c>
      <c r="Z852" s="286">
        <v>14</v>
      </c>
      <c r="AA852" s="286">
        <v>91</v>
      </c>
      <c r="AB852" s="78" t="str">
        <f t="shared" si="101"/>
        <v>91st percentile</v>
      </c>
    </row>
    <row r="853" spans="24:28">
      <c r="X853" s="286">
        <v>75</v>
      </c>
      <c r="Y853" s="286" t="str">
        <f t="shared" si="100"/>
        <v>70-74|75</v>
      </c>
      <c r="Z853" s="286">
        <v>14</v>
      </c>
      <c r="AA853" s="286">
        <v>91</v>
      </c>
      <c r="AB853" s="78" t="str">
        <f t="shared" si="101"/>
        <v>91st percentile</v>
      </c>
    </row>
    <row r="854" spans="24:28">
      <c r="X854" s="286">
        <v>74</v>
      </c>
      <c r="Y854" s="286" t="str">
        <f t="shared" si="100"/>
        <v>70-74|74</v>
      </c>
      <c r="Z854" s="286">
        <v>14</v>
      </c>
      <c r="AA854" s="286">
        <v>91</v>
      </c>
      <c r="AB854" s="78" t="str">
        <f t="shared" si="101"/>
        <v>91st percentile</v>
      </c>
    </row>
    <row r="855" spans="24:28">
      <c r="X855" s="286">
        <v>73</v>
      </c>
      <c r="Y855" s="286" t="str">
        <f t="shared" si="100"/>
        <v>70-74|73</v>
      </c>
      <c r="Z855" s="286">
        <v>13</v>
      </c>
      <c r="AA855" s="286">
        <v>84</v>
      </c>
      <c r="AB855" s="78" t="str">
        <f t="shared" si="101"/>
        <v>84th percentile</v>
      </c>
    </row>
    <row r="856" spans="24:28">
      <c r="X856" s="286">
        <v>72</v>
      </c>
      <c r="Y856" s="286" t="str">
        <f t="shared" si="100"/>
        <v>70-74|72</v>
      </c>
      <c r="Z856" s="286">
        <v>13</v>
      </c>
      <c r="AA856" s="286">
        <v>84</v>
      </c>
      <c r="AB856" s="78" t="str">
        <f t="shared" si="101"/>
        <v>84th percentile</v>
      </c>
    </row>
    <row r="857" spans="24:28">
      <c r="X857" s="286">
        <v>71</v>
      </c>
      <c r="Y857" s="286" t="str">
        <f t="shared" si="100"/>
        <v>70-74|71</v>
      </c>
      <c r="Z857" s="286">
        <v>13</v>
      </c>
      <c r="AA857" s="286">
        <v>84</v>
      </c>
      <c r="AB857" s="78" t="str">
        <f t="shared" si="101"/>
        <v>84th percentile</v>
      </c>
    </row>
    <row r="858" spans="24:28">
      <c r="X858" s="286">
        <v>70</v>
      </c>
      <c r="Y858" s="286" t="str">
        <f t="shared" si="100"/>
        <v>70-74|70</v>
      </c>
      <c r="Z858" s="286">
        <v>13</v>
      </c>
      <c r="AA858" s="286">
        <v>84</v>
      </c>
      <c r="AB858" s="78" t="str">
        <f t="shared" si="101"/>
        <v>84th percentile</v>
      </c>
    </row>
    <row r="859" spans="24:28">
      <c r="X859" s="286">
        <v>69</v>
      </c>
      <c r="Y859" s="286" t="str">
        <f t="shared" si="100"/>
        <v>70-74|69</v>
      </c>
      <c r="Z859" s="286">
        <v>13</v>
      </c>
      <c r="AA859" s="286">
        <v>84</v>
      </c>
      <c r="AB859" s="78" t="str">
        <f t="shared" si="101"/>
        <v>84th percentile</v>
      </c>
    </row>
    <row r="860" spans="24:28">
      <c r="X860" s="286">
        <v>68</v>
      </c>
      <c r="Y860" s="286" t="str">
        <f t="shared" ref="Y860:Y891" si="102">X$827&amp;"|"&amp;X860</f>
        <v>70-74|68</v>
      </c>
      <c r="Z860" s="286">
        <v>13</v>
      </c>
      <c r="AA860" s="286">
        <v>84</v>
      </c>
      <c r="AB860" s="78" t="str">
        <f t="shared" si="101"/>
        <v>84th percentile</v>
      </c>
    </row>
    <row r="861" spans="24:28">
      <c r="X861" s="286">
        <v>67</v>
      </c>
      <c r="Y861" s="286" t="str">
        <f t="shared" si="102"/>
        <v>70-74|67</v>
      </c>
      <c r="Z861" s="286">
        <v>13</v>
      </c>
      <c r="AA861" s="286">
        <v>84</v>
      </c>
      <c r="AB861" s="78" t="str">
        <f t="shared" si="101"/>
        <v>84th percentile</v>
      </c>
    </row>
    <row r="862" spans="24:28">
      <c r="X862" s="286">
        <v>66</v>
      </c>
      <c r="Y862" s="286" t="str">
        <f t="shared" si="102"/>
        <v>70-74|66</v>
      </c>
      <c r="Z862" s="286">
        <v>13</v>
      </c>
      <c r="AA862" s="286">
        <v>84</v>
      </c>
      <c r="AB862" s="78" t="str">
        <f t="shared" si="101"/>
        <v>84th percentile</v>
      </c>
    </row>
    <row r="863" spans="24:28">
      <c r="X863" s="286">
        <v>65</v>
      </c>
      <c r="Y863" s="286" t="str">
        <f t="shared" si="102"/>
        <v>70-74|65</v>
      </c>
      <c r="Z863" s="286">
        <v>12</v>
      </c>
      <c r="AA863" s="286">
        <v>75</v>
      </c>
      <c r="AB863" s="78" t="str">
        <f t="shared" si="101"/>
        <v>75th percentile</v>
      </c>
    </row>
    <row r="864" spans="24:28">
      <c r="X864" s="286">
        <v>64</v>
      </c>
      <c r="Y864" s="286" t="str">
        <f t="shared" si="102"/>
        <v>70-74|64</v>
      </c>
      <c r="Z864" s="286">
        <v>12</v>
      </c>
      <c r="AA864" s="286">
        <v>75</v>
      </c>
      <c r="AB864" s="78" t="str">
        <f t="shared" si="101"/>
        <v>75th percentile</v>
      </c>
    </row>
    <row r="865" spans="24:28">
      <c r="X865" s="286">
        <v>63</v>
      </c>
      <c r="Y865" s="286" t="str">
        <f t="shared" si="102"/>
        <v>70-74|63</v>
      </c>
      <c r="Z865" s="286">
        <v>12</v>
      </c>
      <c r="AA865" s="286">
        <v>75</v>
      </c>
      <c r="AB865" s="78" t="str">
        <f t="shared" si="101"/>
        <v>75th percentile</v>
      </c>
    </row>
    <row r="866" spans="24:28">
      <c r="X866" s="286">
        <v>62</v>
      </c>
      <c r="Y866" s="286" t="str">
        <f t="shared" si="102"/>
        <v>70-74|62</v>
      </c>
      <c r="Z866" s="286">
        <v>12</v>
      </c>
      <c r="AA866" s="286">
        <v>75</v>
      </c>
      <c r="AB866" s="78" t="str">
        <f t="shared" si="101"/>
        <v>75th percentile</v>
      </c>
    </row>
    <row r="867" spans="24:28">
      <c r="X867" s="286">
        <v>61</v>
      </c>
      <c r="Y867" s="286" t="str">
        <f t="shared" si="102"/>
        <v>70-74|61</v>
      </c>
      <c r="Z867" s="286">
        <v>12</v>
      </c>
      <c r="AA867" s="286">
        <v>75</v>
      </c>
      <c r="AB867" s="78" t="str">
        <f t="shared" si="101"/>
        <v>75th percentile</v>
      </c>
    </row>
    <row r="868" spans="24:28">
      <c r="X868" s="286">
        <v>60</v>
      </c>
      <c r="Y868" s="286" t="str">
        <f t="shared" si="102"/>
        <v>70-74|60</v>
      </c>
      <c r="Z868" s="286">
        <v>12</v>
      </c>
      <c r="AA868" s="286">
        <v>75</v>
      </c>
      <c r="AB868" s="78" t="str">
        <f t="shared" si="101"/>
        <v>75th percentile</v>
      </c>
    </row>
    <row r="869" spans="24:28">
      <c r="X869" s="286">
        <v>59</v>
      </c>
      <c r="Y869" s="286" t="str">
        <f t="shared" si="102"/>
        <v>70-74|59</v>
      </c>
      <c r="Z869" s="286">
        <v>12</v>
      </c>
      <c r="AA869" s="286">
        <v>75</v>
      </c>
      <c r="AB869" s="78" t="str">
        <f t="shared" si="101"/>
        <v>75th percentile</v>
      </c>
    </row>
    <row r="870" spans="24:28">
      <c r="X870" s="286">
        <v>58</v>
      </c>
      <c r="Y870" s="286" t="str">
        <f t="shared" si="102"/>
        <v>70-74|58</v>
      </c>
      <c r="Z870" s="286">
        <v>12</v>
      </c>
      <c r="AA870" s="286">
        <v>75</v>
      </c>
      <c r="AB870" s="78" t="str">
        <f t="shared" si="101"/>
        <v>75th percentile</v>
      </c>
    </row>
    <row r="871" spans="24:28">
      <c r="X871" s="286">
        <v>57</v>
      </c>
      <c r="Y871" s="286" t="str">
        <f t="shared" si="102"/>
        <v>70-74|57</v>
      </c>
      <c r="Z871" s="286">
        <v>12</v>
      </c>
      <c r="AA871" s="286">
        <v>75</v>
      </c>
      <c r="AB871" s="78" t="str">
        <f t="shared" si="101"/>
        <v>75th percentile</v>
      </c>
    </row>
    <row r="872" spans="24:28">
      <c r="X872" s="286">
        <v>56</v>
      </c>
      <c r="Y872" s="286" t="str">
        <f t="shared" si="102"/>
        <v>70-74|56</v>
      </c>
      <c r="Z872" s="286">
        <v>12</v>
      </c>
      <c r="AA872" s="286">
        <v>75</v>
      </c>
      <c r="AB872" s="78" t="str">
        <f t="shared" si="101"/>
        <v>75th percentile</v>
      </c>
    </row>
    <row r="873" spans="24:28">
      <c r="X873" s="286">
        <v>55</v>
      </c>
      <c r="Y873" s="286" t="str">
        <f t="shared" si="102"/>
        <v>70-74|55</v>
      </c>
      <c r="Z873" s="286">
        <v>12</v>
      </c>
      <c r="AA873" s="286">
        <v>75</v>
      </c>
      <c r="AB873" s="78" t="str">
        <f t="shared" si="101"/>
        <v>75th percentile</v>
      </c>
    </row>
    <row r="874" spans="24:28">
      <c r="X874" s="286">
        <v>54</v>
      </c>
      <c r="Y874" s="286" t="str">
        <f t="shared" si="102"/>
        <v>70-74|54</v>
      </c>
      <c r="Z874" s="286">
        <v>11</v>
      </c>
      <c r="AA874" s="286">
        <v>63</v>
      </c>
      <c r="AB874" s="78" t="str">
        <f t="shared" si="101"/>
        <v>63rd percentile</v>
      </c>
    </row>
    <row r="875" spans="24:28">
      <c r="X875" s="286">
        <v>53</v>
      </c>
      <c r="Y875" s="286" t="str">
        <f t="shared" si="102"/>
        <v>70-74|53</v>
      </c>
      <c r="Z875" s="286">
        <v>11</v>
      </c>
      <c r="AA875" s="286">
        <v>63</v>
      </c>
      <c r="AB875" s="78" t="str">
        <f t="shared" si="101"/>
        <v>63rd percentile</v>
      </c>
    </row>
    <row r="876" spans="24:28">
      <c r="X876" s="286">
        <v>52</v>
      </c>
      <c r="Y876" s="286" t="str">
        <f t="shared" si="102"/>
        <v>70-74|52</v>
      </c>
      <c r="Z876" s="286">
        <v>11</v>
      </c>
      <c r="AA876" s="286">
        <v>63</v>
      </c>
      <c r="AB876" s="78" t="str">
        <f t="shared" si="101"/>
        <v>63rd percentile</v>
      </c>
    </row>
    <row r="877" spans="24:28">
      <c r="X877" s="286">
        <v>51</v>
      </c>
      <c r="Y877" s="286" t="str">
        <f t="shared" si="102"/>
        <v>70-74|51</v>
      </c>
      <c r="Z877" s="286">
        <v>11</v>
      </c>
      <c r="AA877" s="286">
        <v>63</v>
      </c>
      <c r="AB877" s="78" t="str">
        <f t="shared" si="101"/>
        <v>63rd percentile</v>
      </c>
    </row>
    <row r="878" spans="24:28">
      <c r="X878" s="286">
        <v>50</v>
      </c>
      <c r="Y878" s="286" t="str">
        <f t="shared" si="102"/>
        <v>70-74|50</v>
      </c>
      <c r="Z878" s="286">
        <v>11</v>
      </c>
      <c r="AA878" s="286">
        <v>63</v>
      </c>
      <c r="AB878" s="78" t="str">
        <f t="shared" si="101"/>
        <v>63rd percentile</v>
      </c>
    </row>
    <row r="879" spans="24:28">
      <c r="X879" s="286">
        <v>49</v>
      </c>
      <c r="Y879" s="286" t="str">
        <f t="shared" si="102"/>
        <v>70-74|49</v>
      </c>
      <c r="Z879" s="286">
        <v>11</v>
      </c>
      <c r="AA879" s="286">
        <v>63</v>
      </c>
      <c r="AB879" s="78" t="str">
        <f t="shared" si="101"/>
        <v>63rd percentile</v>
      </c>
    </row>
    <row r="880" spans="24:28">
      <c r="X880" s="286">
        <v>48</v>
      </c>
      <c r="Y880" s="286" t="str">
        <f t="shared" si="102"/>
        <v>70-74|48</v>
      </c>
      <c r="Z880" s="286">
        <v>11</v>
      </c>
      <c r="AA880" s="286">
        <v>63</v>
      </c>
      <c r="AB880" s="78" t="str">
        <f t="shared" si="101"/>
        <v>63rd percentile</v>
      </c>
    </row>
    <row r="881" spans="24:28">
      <c r="X881" s="286">
        <v>47</v>
      </c>
      <c r="Y881" s="286" t="str">
        <f t="shared" si="102"/>
        <v>70-74|47</v>
      </c>
      <c r="Z881" s="286">
        <v>11</v>
      </c>
      <c r="AA881" s="286">
        <v>63</v>
      </c>
      <c r="AB881" s="78" t="str">
        <f t="shared" si="101"/>
        <v>63rd percentile</v>
      </c>
    </row>
    <row r="882" spans="24:28">
      <c r="X882" s="286">
        <v>46</v>
      </c>
      <c r="Y882" s="286" t="str">
        <f t="shared" si="102"/>
        <v>70-74|46</v>
      </c>
      <c r="Z882" s="286">
        <v>11</v>
      </c>
      <c r="AA882" s="286">
        <v>63</v>
      </c>
      <c r="AB882" s="78" t="str">
        <f t="shared" si="101"/>
        <v>63rd percentile</v>
      </c>
    </row>
    <row r="883" spans="24:28">
      <c r="X883" s="286">
        <v>45</v>
      </c>
      <c r="Y883" s="286" t="str">
        <f t="shared" si="102"/>
        <v>70-74|45</v>
      </c>
      <c r="Z883" s="286">
        <v>11</v>
      </c>
      <c r="AA883" s="286">
        <v>63</v>
      </c>
      <c r="AB883" s="78" t="str">
        <f t="shared" si="101"/>
        <v>63rd percentile</v>
      </c>
    </row>
    <row r="884" spans="24:28">
      <c r="X884" s="286">
        <v>44</v>
      </c>
      <c r="Y884" s="286" t="str">
        <f t="shared" si="102"/>
        <v>70-74|44</v>
      </c>
      <c r="Z884" s="286">
        <v>10</v>
      </c>
      <c r="AA884" s="286">
        <v>50</v>
      </c>
      <c r="AB884" s="78" t="str">
        <f t="shared" si="101"/>
        <v>50th percentile</v>
      </c>
    </row>
    <row r="885" spans="24:28">
      <c r="X885" s="286">
        <v>43</v>
      </c>
      <c r="Y885" s="286" t="str">
        <f t="shared" si="102"/>
        <v>70-74|43</v>
      </c>
      <c r="Z885" s="286">
        <v>10</v>
      </c>
      <c r="AA885" s="286">
        <v>50</v>
      </c>
      <c r="AB885" s="78" t="str">
        <f t="shared" si="101"/>
        <v>50th percentile</v>
      </c>
    </row>
    <row r="886" spans="24:28">
      <c r="X886" s="286">
        <v>42</v>
      </c>
      <c r="Y886" s="286" t="str">
        <f t="shared" si="102"/>
        <v>70-74|42</v>
      </c>
      <c r="Z886" s="286">
        <v>10</v>
      </c>
      <c r="AA886" s="286">
        <v>50</v>
      </c>
      <c r="AB886" s="78" t="str">
        <f t="shared" si="101"/>
        <v>50th percentile</v>
      </c>
    </row>
    <row r="887" spans="24:28">
      <c r="X887" s="286">
        <v>41</v>
      </c>
      <c r="Y887" s="286" t="str">
        <f t="shared" si="102"/>
        <v>70-74|41</v>
      </c>
      <c r="Z887" s="286">
        <v>10</v>
      </c>
      <c r="AA887" s="286">
        <v>50</v>
      </c>
      <c r="AB887" s="78" t="str">
        <f t="shared" si="101"/>
        <v>50th percentile</v>
      </c>
    </row>
    <row r="888" spans="24:28">
      <c r="X888" s="286">
        <v>40</v>
      </c>
      <c r="Y888" s="286" t="str">
        <f t="shared" si="102"/>
        <v>70-74|40</v>
      </c>
      <c r="Z888" s="286">
        <v>10</v>
      </c>
      <c r="AA888" s="286">
        <v>50</v>
      </c>
      <c r="AB888" s="78" t="str">
        <f t="shared" si="101"/>
        <v>50th percentile</v>
      </c>
    </row>
    <row r="889" spans="24:28">
      <c r="X889" s="286">
        <v>39</v>
      </c>
      <c r="Y889" s="286" t="str">
        <f t="shared" si="102"/>
        <v>70-74|39</v>
      </c>
      <c r="Z889" s="286">
        <v>10</v>
      </c>
      <c r="AA889" s="286">
        <v>50</v>
      </c>
      <c r="AB889" s="78" t="str">
        <f t="shared" si="101"/>
        <v>50th percentile</v>
      </c>
    </row>
    <row r="890" spans="24:28">
      <c r="X890" s="286">
        <v>38</v>
      </c>
      <c r="Y890" s="286" t="str">
        <f t="shared" si="102"/>
        <v>70-74|38</v>
      </c>
      <c r="Z890" s="286">
        <v>10</v>
      </c>
      <c r="AA890" s="286">
        <v>50</v>
      </c>
      <c r="AB890" s="78" t="str">
        <f t="shared" si="101"/>
        <v>50th percentile</v>
      </c>
    </row>
    <row r="891" spans="24:28">
      <c r="X891" s="286">
        <v>37</v>
      </c>
      <c r="Y891" s="286" t="str">
        <f t="shared" si="102"/>
        <v>70-74|37</v>
      </c>
      <c r="Z891" s="286">
        <v>10</v>
      </c>
      <c r="AA891" s="286">
        <v>50</v>
      </c>
      <c r="AB891" s="78" t="str">
        <f t="shared" si="101"/>
        <v>50th percentile</v>
      </c>
    </row>
    <row r="892" spans="24:28">
      <c r="X892" s="286">
        <v>36</v>
      </c>
      <c r="Y892" s="286" t="str">
        <f t="shared" ref="Y892:Y923" si="103">X$827&amp;"|"&amp;X892</f>
        <v>70-74|36</v>
      </c>
      <c r="Z892" s="286">
        <v>10</v>
      </c>
      <c r="AA892" s="286">
        <v>50</v>
      </c>
      <c r="AB892" s="78" t="str">
        <f t="shared" si="101"/>
        <v>50th percentile</v>
      </c>
    </row>
    <row r="893" spans="24:28">
      <c r="X893" s="286">
        <v>35</v>
      </c>
      <c r="Y893" s="286" t="str">
        <f t="shared" si="103"/>
        <v>70-74|35</v>
      </c>
      <c r="Z893" s="286">
        <v>10</v>
      </c>
      <c r="AA893" s="286">
        <v>50</v>
      </c>
      <c r="AB893" s="78" t="str">
        <f t="shared" si="101"/>
        <v>50th percentile</v>
      </c>
    </row>
    <row r="894" spans="24:28">
      <c r="X894" s="286">
        <v>34</v>
      </c>
      <c r="Y894" s="286" t="str">
        <f t="shared" si="103"/>
        <v>70-74|34</v>
      </c>
      <c r="Z894" s="286">
        <v>10</v>
      </c>
      <c r="AA894" s="286">
        <v>50</v>
      </c>
      <c r="AB894" s="78" t="str">
        <f t="shared" si="101"/>
        <v>50th percentile</v>
      </c>
    </row>
    <row r="895" spans="24:28">
      <c r="X895" s="286">
        <v>33</v>
      </c>
      <c r="Y895" s="286" t="str">
        <f t="shared" si="103"/>
        <v>70-74|33</v>
      </c>
      <c r="Z895" s="286">
        <v>10</v>
      </c>
      <c r="AA895" s="286">
        <v>50</v>
      </c>
      <c r="AB895" s="78" t="str">
        <f t="shared" si="101"/>
        <v>50th percentile</v>
      </c>
    </row>
    <row r="896" spans="24:28">
      <c r="X896" s="286">
        <v>32</v>
      </c>
      <c r="Y896" s="286" t="str">
        <f t="shared" si="103"/>
        <v>70-74|32</v>
      </c>
      <c r="Z896" s="286">
        <v>9</v>
      </c>
      <c r="AA896" s="286">
        <v>37</v>
      </c>
      <c r="AB896" s="78" t="str">
        <f t="shared" si="101"/>
        <v>37th percentile</v>
      </c>
    </row>
    <row r="897" spans="24:28">
      <c r="X897" s="286">
        <v>31</v>
      </c>
      <c r="Y897" s="286" t="str">
        <f t="shared" si="103"/>
        <v>70-74|31</v>
      </c>
      <c r="Z897" s="286">
        <v>9</v>
      </c>
      <c r="AA897" s="286">
        <v>37</v>
      </c>
      <c r="AB897" s="78" t="str">
        <f t="shared" si="101"/>
        <v>37th percentile</v>
      </c>
    </row>
    <row r="898" spans="24:28">
      <c r="X898" s="286">
        <v>30</v>
      </c>
      <c r="Y898" s="286" t="str">
        <f t="shared" si="103"/>
        <v>70-74|30</v>
      </c>
      <c r="Z898" s="286">
        <v>9</v>
      </c>
      <c r="AA898" s="286">
        <v>37</v>
      </c>
      <c r="AB898" s="78" t="str">
        <f t="shared" si="101"/>
        <v>37th percentile</v>
      </c>
    </row>
    <row r="899" spans="24:28">
      <c r="X899" s="286">
        <v>29</v>
      </c>
      <c r="Y899" s="286" t="str">
        <f t="shared" si="103"/>
        <v>70-74|29</v>
      </c>
      <c r="Z899" s="286">
        <v>9</v>
      </c>
      <c r="AA899" s="286">
        <v>37</v>
      </c>
      <c r="AB899" s="78" t="str">
        <f t="shared" si="101"/>
        <v>37th percentile</v>
      </c>
    </row>
    <row r="900" spans="24:28">
      <c r="X900" s="286">
        <v>28</v>
      </c>
      <c r="Y900" s="286" t="str">
        <f t="shared" si="103"/>
        <v>70-74|28</v>
      </c>
      <c r="Z900" s="286">
        <v>9</v>
      </c>
      <c r="AA900" s="286">
        <v>37</v>
      </c>
      <c r="AB900" s="78" t="str">
        <f t="shared" si="101"/>
        <v>37th percentile</v>
      </c>
    </row>
    <row r="901" spans="24:28">
      <c r="X901" s="286">
        <v>27</v>
      </c>
      <c r="Y901" s="286" t="str">
        <f t="shared" si="103"/>
        <v>70-74|27</v>
      </c>
      <c r="Z901" s="286">
        <v>9</v>
      </c>
      <c r="AA901" s="286">
        <v>37</v>
      </c>
      <c r="AB901" s="78" t="str">
        <f t="shared" ref="AB901:AB964" si="104">IFERROR(VLOOKUP(AA901,G:H,2,0),"")</f>
        <v>37th percentile</v>
      </c>
    </row>
    <row r="902" spans="24:28">
      <c r="X902" s="286">
        <v>26</v>
      </c>
      <c r="Y902" s="286" t="str">
        <f t="shared" si="103"/>
        <v>70-74|26</v>
      </c>
      <c r="Z902" s="286">
        <v>9</v>
      </c>
      <c r="AA902" s="286">
        <v>37</v>
      </c>
      <c r="AB902" s="78" t="str">
        <f t="shared" si="104"/>
        <v>37th percentile</v>
      </c>
    </row>
    <row r="903" spans="24:28">
      <c r="X903" s="286">
        <v>25</v>
      </c>
      <c r="Y903" s="286" t="str">
        <f t="shared" si="103"/>
        <v>70-74|25</v>
      </c>
      <c r="Z903" s="286">
        <v>9</v>
      </c>
      <c r="AA903" s="286">
        <v>37</v>
      </c>
      <c r="AB903" s="78" t="str">
        <f t="shared" si="104"/>
        <v>37th percentile</v>
      </c>
    </row>
    <row r="904" spans="24:28">
      <c r="X904" s="286">
        <v>24</v>
      </c>
      <c r="Y904" s="286" t="str">
        <f t="shared" si="103"/>
        <v>70-74|24</v>
      </c>
      <c r="Z904" s="286">
        <v>8</v>
      </c>
      <c r="AA904" s="286">
        <v>25</v>
      </c>
      <c r="AB904" s="78" t="str">
        <f t="shared" si="104"/>
        <v>25th percentile</v>
      </c>
    </row>
    <row r="905" spans="24:28">
      <c r="X905" s="286">
        <v>23</v>
      </c>
      <c r="Y905" s="286" t="str">
        <f t="shared" si="103"/>
        <v>70-74|23</v>
      </c>
      <c r="Z905" s="286">
        <v>8</v>
      </c>
      <c r="AA905" s="286">
        <v>25</v>
      </c>
      <c r="AB905" s="78" t="str">
        <f t="shared" si="104"/>
        <v>25th percentile</v>
      </c>
    </row>
    <row r="906" spans="24:28">
      <c r="X906" s="286">
        <v>22</v>
      </c>
      <c r="Y906" s="286" t="str">
        <f t="shared" si="103"/>
        <v>70-74|22</v>
      </c>
      <c r="Z906" s="286">
        <v>8</v>
      </c>
      <c r="AA906" s="286">
        <v>25</v>
      </c>
      <c r="AB906" s="78" t="str">
        <f t="shared" si="104"/>
        <v>25th percentile</v>
      </c>
    </row>
    <row r="907" spans="24:28">
      <c r="X907" s="286">
        <v>21</v>
      </c>
      <c r="Y907" s="286" t="str">
        <f t="shared" si="103"/>
        <v>70-74|21</v>
      </c>
      <c r="Z907" s="286">
        <v>8</v>
      </c>
      <c r="AA907" s="286">
        <v>25</v>
      </c>
      <c r="AB907" s="78" t="str">
        <f t="shared" si="104"/>
        <v>25th percentile</v>
      </c>
    </row>
    <row r="908" spans="24:28">
      <c r="X908" s="286">
        <v>20</v>
      </c>
      <c r="Y908" s="286" t="str">
        <f t="shared" si="103"/>
        <v>70-74|20</v>
      </c>
      <c r="Z908" s="286">
        <v>8</v>
      </c>
      <c r="AA908" s="286">
        <v>25</v>
      </c>
      <c r="AB908" s="78" t="str">
        <f t="shared" si="104"/>
        <v>25th percentile</v>
      </c>
    </row>
    <row r="909" spans="24:28">
      <c r="X909" s="286">
        <v>19</v>
      </c>
      <c r="Y909" s="286" t="str">
        <f t="shared" si="103"/>
        <v>70-74|19</v>
      </c>
      <c r="Z909" s="286">
        <v>8</v>
      </c>
      <c r="AA909" s="286">
        <v>25</v>
      </c>
      <c r="AB909" s="78" t="str">
        <f t="shared" si="104"/>
        <v>25th percentile</v>
      </c>
    </row>
    <row r="910" spans="24:28">
      <c r="X910" s="286">
        <v>18</v>
      </c>
      <c r="Y910" s="286" t="str">
        <f t="shared" si="103"/>
        <v>70-74|18</v>
      </c>
      <c r="Z910" s="286">
        <v>8</v>
      </c>
      <c r="AA910" s="286">
        <v>25</v>
      </c>
      <c r="AB910" s="78" t="str">
        <f t="shared" si="104"/>
        <v>25th percentile</v>
      </c>
    </row>
    <row r="911" spans="24:28">
      <c r="X911" s="286">
        <v>17</v>
      </c>
      <c r="Y911" s="286" t="str">
        <f t="shared" si="103"/>
        <v>70-74|17</v>
      </c>
      <c r="Z911" s="286">
        <v>8</v>
      </c>
      <c r="AA911" s="286">
        <v>25</v>
      </c>
      <c r="AB911" s="78" t="str">
        <f t="shared" si="104"/>
        <v>25th percentile</v>
      </c>
    </row>
    <row r="912" spans="24:28">
      <c r="X912" s="286">
        <v>16</v>
      </c>
      <c r="Y912" s="286" t="str">
        <f t="shared" si="103"/>
        <v>70-74|16</v>
      </c>
      <c r="Z912" s="286">
        <v>8</v>
      </c>
      <c r="AA912" s="286">
        <v>25</v>
      </c>
      <c r="AB912" s="78" t="str">
        <f t="shared" si="104"/>
        <v>25th percentile</v>
      </c>
    </row>
    <row r="913" spans="24:28">
      <c r="X913" s="286">
        <v>15</v>
      </c>
      <c r="Y913" s="286" t="str">
        <f t="shared" si="103"/>
        <v>70-74|15</v>
      </c>
      <c r="Z913" s="286">
        <v>8</v>
      </c>
      <c r="AA913" s="286">
        <v>25</v>
      </c>
      <c r="AB913" s="78" t="str">
        <f t="shared" si="104"/>
        <v>25th percentile</v>
      </c>
    </row>
    <row r="914" spans="24:28">
      <c r="X914" s="286">
        <v>14</v>
      </c>
      <c r="Y914" s="286" t="str">
        <f t="shared" si="103"/>
        <v>70-74|14</v>
      </c>
      <c r="Z914" s="286">
        <v>7</v>
      </c>
      <c r="AA914" s="286">
        <v>16</v>
      </c>
      <c r="AB914" s="78" t="str">
        <f t="shared" si="104"/>
        <v>16th percentile</v>
      </c>
    </row>
    <row r="915" spans="24:28">
      <c r="X915" s="286">
        <v>13</v>
      </c>
      <c r="Y915" s="286" t="str">
        <f t="shared" si="103"/>
        <v>70-74|13</v>
      </c>
      <c r="Z915" s="286">
        <v>7</v>
      </c>
      <c r="AA915" s="286">
        <v>16</v>
      </c>
      <c r="AB915" s="78" t="str">
        <f t="shared" si="104"/>
        <v>16th percentile</v>
      </c>
    </row>
    <row r="916" spans="24:28">
      <c r="X916" s="286">
        <v>12</v>
      </c>
      <c r="Y916" s="286" t="str">
        <f t="shared" si="103"/>
        <v>70-74|12</v>
      </c>
      <c r="Z916" s="286">
        <v>7</v>
      </c>
      <c r="AA916" s="286">
        <v>16</v>
      </c>
      <c r="AB916" s="78" t="str">
        <f t="shared" si="104"/>
        <v>16th percentile</v>
      </c>
    </row>
    <row r="917" spans="24:28">
      <c r="X917" s="286">
        <v>11</v>
      </c>
      <c r="Y917" s="286" t="str">
        <f t="shared" si="103"/>
        <v>70-74|11</v>
      </c>
      <c r="Z917" s="286">
        <v>7</v>
      </c>
      <c r="AA917" s="286">
        <v>16</v>
      </c>
      <c r="AB917" s="78" t="str">
        <f t="shared" si="104"/>
        <v>16th percentile</v>
      </c>
    </row>
    <row r="918" spans="24:28">
      <c r="X918" s="286">
        <v>10</v>
      </c>
      <c r="Y918" s="286" t="str">
        <f t="shared" si="103"/>
        <v>70-74|10</v>
      </c>
      <c r="Z918" s="286">
        <v>7</v>
      </c>
      <c r="AA918" s="286">
        <v>16</v>
      </c>
      <c r="AB918" s="78" t="str">
        <f t="shared" si="104"/>
        <v>16th percentile</v>
      </c>
    </row>
    <row r="919" spans="24:28">
      <c r="X919" s="286">
        <v>9</v>
      </c>
      <c r="Y919" s="286" t="str">
        <f t="shared" si="103"/>
        <v>70-74|9</v>
      </c>
      <c r="Z919" s="286">
        <v>7</v>
      </c>
      <c r="AA919" s="286">
        <v>16</v>
      </c>
      <c r="AB919" s="78" t="str">
        <f t="shared" si="104"/>
        <v>16th percentile</v>
      </c>
    </row>
    <row r="920" spans="24:28">
      <c r="X920" s="286">
        <v>8</v>
      </c>
      <c r="Y920" s="286" t="str">
        <f t="shared" si="103"/>
        <v>70-74|8</v>
      </c>
      <c r="Z920" s="286">
        <v>7</v>
      </c>
      <c r="AA920" s="286">
        <v>16</v>
      </c>
      <c r="AB920" s="78" t="str">
        <f t="shared" si="104"/>
        <v>16th percentile</v>
      </c>
    </row>
    <row r="921" spans="24:28">
      <c r="X921" s="286">
        <v>7</v>
      </c>
      <c r="Y921" s="286" t="str">
        <f t="shared" si="103"/>
        <v>70-74|7</v>
      </c>
      <c r="Z921" s="286">
        <v>7</v>
      </c>
      <c r="AA921" s="286">
        <v>16</v>
      </c>
      <c r="AB921" s="78" t="str">
        <f t="shared" si="104"/>
        <v>16th percentile</v>
      </c>
    </row>
    <row r="922" spans="24:28">
      <c r="X922" s="286">
        <v>6</v>
      </c>
      <c r="Y922" s="286" t="str">
        <f t="shared" si="103"/>
        <v>70-74|6</v>
      </c>
      <c r="Z922" s="286">
        <v>7</v>
      </c>
      <c r="AA922" s="286">
        <v>16</v>
      </c>
      <c r="AB922" s="78" t="str">
        <f t="shared" si="104"/>
        <v>16th percentile</v>
      </c>
    </row>
    <row r="923" spans="24:28">
      <c r="X923" s="286">
        <v>5</v>
      </c>
      <c r="Y923" s="286" t="str">
        <f t="shared" si="103"/>
        <v>70-74|5</v>
      </c>
      <c r="Z923" s="286">
        <v>7</v>
      </c>
      <c r="AA923" s="286">
        <v>16</v>
      </c>
      <c r="AB923" s="78" t="str">
        <f t="shared" si="104"/>
        <v>16th percentile</v>
      </c>
    </row>
    <row r="924" spans="24:28">
      <c r="X924" s="286">
        <v>4</v>
      </c>
      <c r="Y924" s="286" t="str">
        <f t="shared" ref="Y924:Y928" si="105">X$827&amp;"|"&amp;X924</f>
        <v>70-74|4</v>
      </c>
      <c r="Z924" s="286">
        <v>7</v>
      </c>
      <c r="AA924" s="286">
        <v>16</v>
      </c>
      <c r="AB924" s="78" t="str">
        <f t="shared" si="104"/>
        <v>16th percentile</v>
      </c>
    </row>
    <row r="925" spans="24:28">
      <c r="X925" s="286">
        <v>3</v>
      </c>
      <c r="Y925" s="286" t="str">
        <f t="shared" si="105"/>
        <v>70-74|3</v>
      </c>
      <c r="Z925" s="286">
        <v>7</v>
      </c>
      <c r="AA925" s="286">
        <v>16</v>
      </c>
      <c r="AB925" s="78" t="str">
        <f t="shared" si="104"/>
        <v>16th percentile</v>
      </c>
    </row>
    <row r="926" spans="24:28">
      <c r="X926" s="286">
        <v>2</v>
      </c>
      <c r="Y926" s="286" t="str">
        <f t="shared" si="105"/>
        <v>70-74|2</v>
      </c>
      <c r="Z926" s="286">
        <v>7</v>
      </c>
      <c r="AA926" s="286">
        <v>16</v>
      </c>
      <c r="AB926" s="78" t="str">
        <f t="shared" si="104"/>
        <v>16th percentile</v>
      </c>
    </row>
    <row r="927" spans="24:28">
      <c r="X927" s="286">
        <v>1</v>
      </c>
      <c r="Y927" s="286" t="str">
        <f t="shared" si="105"/>
        <v>70-74|1</v>
      </c>
      <c r="Z927" s="286">
        <v>7</v>
      </c>
      <c r="AA927" s="286">
        <v>16</v>
      </c>
      <c r="AB927" s="78" t="str">
        <f t="shared" si="104"/>
        <v>16th percentile</v>
      </c>
    </row>
    <row r="928" spans="24:28">
      <c r="X928" s="286">
        <v>0</v>
      </c>
      <c r="Y928" s="286" t="str">
        <f t="shared" si="105"/>
        <v>70-74|0</v>
      </c>
      <c r="Z928" s="286">
        <v>7</v>
      </c>
      <c r="AA928" s="286">
        <v>16</v>
      </c>
      <c r="AB928" s="78" t="str">
        <f t="shared" si="104"/>
        <v>16th percentile</v>
      </c>
    </row>
    <row r="929" spans="24:28">
      <c r="Y929" s="286"/>
      <c r="Z929" s="286"/>
      <c r="AA929" s="286"/>
      <c r="AB929" s="78" t="str">
        <f t="shared" si="104"/>
        <v/>
      </c>
    </row>
    <row r="930" spans="24:28">
      <c r="X930" s="286" t="s">
        <v>71</v>
      </c>
      <c r="Y930" s="286"/>
      <c r="Z930" s="286"/>
      <c r="AA930" s="286"/>
      <c r="AB930" s="78" t="str">
        <f t="shared" si="104"/>
        <v/>
      </c>
    </row>
    <row r="931" spans="24:28">
      <c r="X931" s="286">
        <v>100</v>
      </c>
      <c r="Y931" t="str">
        <f>X$930&amp;"|"&amp;X931</f>
        <v>75-79|100</v>
      </c>
      <c r="Z931" s="286">
        <v>18</v>
      </c>
      <c r="AA931" s="286">
        <v>99.6</v>
      </c>
      <c r="AB931" s="78" t="str">
        <f t="shared" si="104"/>
        <v>99.6th percentile</v>
      </c>
    </row>
    <row r="932" spans="24:28">
      <c r="X932" s="286">
        <v>99</v>
      </c>
      <c r="Y932" s="78" t="str">
        <f t="shared" ref="Y932:Y995" si="106">X$930&amp;"|"&amp;X932</f>
        <v>75-79|99</v>
      </c>
      <c r="Z932" s="286">
        <v>18</v>
      </c>
      <c r="AA932" s="286">
        <v>99.6</v>
      </c>
      <c r="AB932" s="78" t="str">
        <f t="shared" si="104"/>
        <v>99.6th percentile</v>
      </c>
    </row>
    <row r="933" spans="24:28">
      <c r="X933" s="286">
        <v>98</v>
      </c>
      <c r="Y933" s="78" t="str">
        <f t="shared" si="106"/>
        <v>75-79|98</v>
      </c>
      <c r="Z933" s="286">
        <v>18</v>
      </c>
      <c r="AA933" s="286">
        <v>99.6</v>
      </c>
      <c r="AB933" s="78" t="str">
        <f t="shared" si="104"/>
        <v>99.6th percentile</v>
      </c>
    </row>
    <row r="934" spans="24:28">
      <c r="X934" s="286">
        <v>97</v>
      </c>
      <c r="Y934" s="78" t="str">
        <f t="shared" si="106"/>
        <v>75-79|97</v>
      </c>
      <c r="Z934" s="286">
        <v>18</v>
      </c>
      <c r="AA934" s="286">
        <v>99.6</v>
      </c>
      <c r="AB934" s="78" t="str">
        <f t="shared" si="104"/>
        <v>99.6th percentile</v>
      </c>
    </row>
    <row r="935" spans="24:28">
      <c r="X935" s="286">
        <v>96</v>
      </c>
      <c r="Y935" s="78" t="str">
        <f t="shared" si="106"/>
        <v>75-79|96</v>
      </c>
      <c r="Z935" s="286">
        <v>18</v>
      </c>
      <c r="AA935" s="286">
        <v>99.6</v>
      </c>
      <c r="AB935" s="78" t="str">
        <f t="shared" si="104"/>
        <v>99.6th percentile</v>
      </c>
    </row>
    <row r="936" spans="24:28">
      <c r="X936" s="286">
        <v>95</v>
      </c>
      <c r="Y936" s="78" t="str">
        <f t="shared" si="106"/>
        <v>75-79|95</v>
      </c>
      <c r="Z936" s="286">
        <v>17</v>
      </c>
      <c r="AA936" s="286">
        <v>99</v>
      </c>
      <c r="AB936" s="78" t="str">
        <f t="shared" si="104"/>
        <v>99th percentile</v>
      </c>
    </row>
    <row r="937" spans="24:28">
      <c r="X937" s="286">
        <v>94</v>
      </c>
      <c r="Y937" s="78" t="str">
        <f t="shared" si="106"/>
        <v>75-79|94</v>
      </c>
      <c r="Z937" s="286">
        <v>17</v>
      </c>
      <c r="AA937" s="286">
        <v>99</v>
      </c>
      <c r="AB937" s="78" t="str">
        <f t="shared" si="104"/>
        <v>99th percentile</v>
      </c>
    </row>
    <row r="938" spans="24:28">
      <c r="X938" s="286">
        <v>93</v>
      </c>
      <c r="Y938" s="78" t="str">
        <f t="shared" si="106"/>
        <v>75-79|93</v>
      </c>
      <c r="Z938" s="286">
        <v>17</v>
      </c>
      <c r="AA938" s="286">
        <v>99</v>
      </c>
      <c r="AB938" s="78" t="str">
        <f t="shared" si="104"/>
        <v>99th percentile</v>
      </c>
    </row>
    <row r="939" spans="24:28">
      <c r="X939" s="286">
        <v>92</v>
      </c>
      <c r="Y939" s="78" t="str">
        <f t="shared" si="106"/>
        <v>75-79|92</v>
      </c>
      <c r="Z939" s="286">
        <v>17</v>
      </c>
      <c r="AA939" s="286">
        <v>99</v>
      </c>
      <c r="AB939" s="78" t="str">
        <f t="shared" si="104"/>
        <v>99th percentile</v>
      </c>
    </row>
    <row r="940" spans="24:28">
      <c r="X940" s="286">
        <v>91</v>
      </c>
      <c r="Y940" s="78" t="str">
        <f t="shared" si="106"/>
        <v>75-79|91</v>
      </c>
      <c r="Z940" s="286">
        <v>17</v>
      </c>
      <c r="AA940" s="286">
        <v>99</v>
      </c>
      <c r="AB940" s="78" t="str">
        <f t="shared" si="104"/>
        <v>99th percentile</v>
      </c>
    </row>
    <row r="941" spans="24:28">
      <c r="X941" s="286">
        <v>90</v>
      </c>
      <c r="Y941" s="78" t="str">
        <f t="shared" si="106"/>
        <v>75-79|90</v>
      </c>
      <c r="Z941" s="286">
        <v>17</v>
      </c>
      <c r="AA941" s="286">
        <v>99</v>
      </c>
      <c r="AB941" s="78" t="str">
        <f t="shared" si="104"/>
        <v>99th percentile</v>
      </c>
    </row>
    <row r="942" spans="24:28">
      <c r="X942" s="286">
        <v>89</v>
      </c>
      <c r="Y942" s="78" t="str">
        <f t="shared" si="106"/>
        <v>75-79|89</v>
      </c>
      <c r="Z942" s="286">
        <v>16</v>
      </c>
      <c r="AA942" s="286">
        <v>98</v>
      </c>
      <c r="AB942" s="78" t="str">
        <f t="shared" si="104"/>
        <v>98th percentile</v>
      </c>
    </row>
    <row r="943" spans="24:28">
      <c r="X943" s="286">
        <v>88</v>
      </c>
      <c r="Y943" s="78" t="str">
        <f t="shared" si="106"/>
        <v>75-79|88</v>
      </c>
      <c r="Z943" s="286">
        <v>16</v>
      </c>
      <c r="AA943" s="286">
        <v>98</v>
      </c>
      <c r="AB943" s="78" t="str">
        <f t="shared" si="104"/>
        <v>98th percentile</v>
      </c>
    </row>
    <row r="944" spans="24:28">
      <c r="X944" s="286">
        <v>87</v>
      </c>
      <c r="Y944" s="78" t="str">
        <f t="shared" si="106"/>
        <v>75-79|87</v>
      </c>
      <c r="Z944" s="286">
        <v>16</v>
      </c>
      <c r="AA944" s="286">
        <v>98</v>
      </c>
      <c r="AB944" s="78" t="str">
        <f t="shared" si="104"/>
        <v>98th percentile</v>
      </c>
    </row>
    <row r="945" spans="24:28">
      <c r="X945" s="286">
        <v>86</v>
      </c>
      <c r="Y945" s="78" t="str">
        <f t="shared" si="106"/>
        <v>75-79|86</v>
      </c>
      <c r="Z945" s="286">
        <v>16</v>
      </c>
      <c r="AA945" s="286">
        <v>98</v>
      </c>
      <c r="AB945" s="78" t="str">
        <f t="shared" si="104"/>
        <v>98th percentile</v>
      </c>
    </row>
    <row r="946" spans="24:28">
      <c r="X946" s="286">
        <v>85</v>
      </c>
      <c r="Y946" s="78" t="str">
        <f t="shared" si="106"/>
        <v>75-79|85</v>
      </c>
      <c r="Z946" s="286">
        <v>16</v>
      </c>
      <c r="AA946" s="286">
        <v>98</v>
      </c>
      <c r="AB946" s="78" t="str">
        <f t="shared" si="104"/>
        <v>98th percentile</v>
      </c>
    </row>
    <row r="947" spans="24:28">
      <c r="X947" s="286">
        <v>84</v>
      </c>
      <c r="Y947" s="78" t="str">
        <f t="shared" si="106"/>
        <v>75-79|84</v>
      </c>
      <c r="Z947" s="286">
        <v>16</v>
      </c>
      <c r="AA947" s="286">
        <v>98</v>
      </c>
      <c r="AB947" s="78" t="str">
        <f t="shared" si="104"/>
        <v>98th percentile</v>
      </c>
    </row>
    <row r="948" spans="24:28">
      <c r="X948" s="286">
        <v>83</v>
      </c>
      <c r="Y948" s="78" t="str">
        <f t="shared" si="106"/>
        <v>75-79|83</v>
      </c>
      <c r="Z948" s="286">
        <v>16</v>
      </c>
      <c r="AA948" s="286">
        <v>98</v>
      </c>
      <c r="AB948" s="78" t="str">
        <f t="shared" si="104"/>
        <v>98th percentile</v>
      </c>
    </row>
    <row r="949" spans="24:28">
      <c r="X949" s="286">
        <v>82</v>
      </c>
      <c r="Y949" s="78" t="str">
        <f t="shared" si="106"/>
        <v>75-79|82</v>
      </c>
      <c r="Z949" s="286">
        <v>16</v>
      </c>
      <c r="AA949" s="286">
        <v>98</v>
      </c>
      <c r="AB949" s="78" t="str">
        <f t="shared" si="104"/>
        <v>98th percentile</v>
      </c>
    </row>
    <row r="950" spans="24:28">
      <c r="X950" s="286">
        <v>81</v>
      </c>
      <c r="Y950" s="78" t="str">
        <f t="shared" si="106"/>
        <v>75-79|81</v>
      </c>
      <c r="Z950" s="286">
        <v>15</v>
      </c>
      <c r="AA950" s="286">
        <v>95</v>
      </c>
      <c r="AB950" s="78" t="str">
        <f t="shared" si="104"/>
        <v>95th percentile</v>
      </c>
    </row>
    <row r="951" spans="24:28">
      <c r="X951" s="286">
        <v>80</v>
      </c>
      <c r="Y951" s="78" t="str">
        <f t="shared" si="106"/>
        <v>75-79|80</v>
      </c>
      <c r="Z951" s="286">
        <v>15</v>
      </c>
      <c r="AA951" s="286">
        <v>95</v>
      </c>
      <c r="AB951" s="78" t="str">
        <f t="shared" si="104"/>
        <v>95th percentile</v>
      </c>
    </row>
    <row r="952" spans="24:28">
      <c r="X952" s="286">
        <v>79</v>
      </c>
      <c r="Y952" s="78" t="str">
        <f t="shared" si="106"/>
        <v>75-79|79</v>
      </c>
      <c r="Z952" s="286">
        <v>15</v>
      </c>
      <c r="AA952" s="286">
        <v>95</v>
      </c>
      <c r="AB952" s="78" t="str">
        <f t="shared" si="104"/>
        <v>95th percentile</v>
      </c>
    </row>
    <row r="953" spans="24:28">
      <c r="X953" s="286">
        <v>78</v>
      </c>
      <c r="Y953" s="78" t="str">
        <f t="shared" si="106"/>
        <v>75-79|78</v>
      </c>
      <c r="Z953" s="286">
        <v>15</v>
      </c>
      <c r="AA953" s="286">
        <v>95</v>
      </c>
      <c r="AB953" s="78" t="str">
        <f t="shared" si="104"/>
        <v>95th percentile</v>
      </c>
    </row>
    <row r="954" spans="24:28">
      <c r="X954" s="286">
        <v>77</v>
      </c>
      <c r="Y954" s="78" t="str">
        <f t="shared" si="106"/>
        <v>75-79|77</v>
      </c>
      <c r="Z954" s="286">
        <v>15</v>
      </c>
      <c r="AA954" s="286">
        <v>95</v>
      </c>
      <c r="AB954" s="78" t="str">
        <f t="shared" si="104"/>
        <v>95th percentile</v>
      </c>
    </row>
    <row r="955" spans="24:28">
      <c r="X955" s="286">
        <v>76</v>
      </c>
      <c r="Y955" s="78" t="str">
        <f t="shared" si="106"/>
        <v>75-79|76</v>
      </c>
      <c r="Z955" s="286">
        <v>15</v>
      </c>
      <c r="AA955" s="286">
        <v>95</v>
      </c>
      <c r="AB955" s="78" t="str">
        <f t="shared" si="104"/>
        <v>95th percentile</v>
      </c>
    </row>
    <row r="956" spans="24:28">
      <c r="X956" s="286">
        <v>75</v>
      </c>
      <c r="Y956" s="78" t="str">
        <f t="shared" si="106"/>
        <v>75-79|75</v>
      </c>
      <c r="Z956" s="286">
        <v>15</v>
      </c>
      <c r="AA956" s="286">
        <v>95</v>
      </c>
      <c r="AB956" s="78" t="str">
        <f t="shared" si="104"/>
        <v>95th percentile</v>
      </c>
    </row>
    <row r="957" spans="24:28">
      <c r="X957" s="286">
        <v>74</v>
      </c>
      <c r="Y957" s="78" t="str">
        <f t="shared" si="106"/>
        <v>75-79|74</v>
      </c>
      <c r="Z957" s="286">
        <v>15</v>
      </c>
      <c r="AA957" s="286">
        <v>95</v>
      </c>
      <c r="AB957" s="78" t="str">
        <f t="shared" si="104"/>
        <v>95th percentile</v>
      </c>
    </row>
    <row r="958" spans="24:28">
      <c r="X958" s="286">
        <v>73</v>
      </c>
      <c r="Y958" s="78" t="str">
        <f t="shared" si="106"/>
        <v>75-79|73</v>
      </c>
      <c r="Z958" s="286">
        <v>15</v>
      </c>
      <c r="AA958" s="286">
        <v>95</v>
      </c>
      <c r="AB958" s="78" t="str">
        <f t="shared" si="104"/>
        <v>95th percentile</v>
      </c>
    </row>
    <row r="959" spans="24:28">
      <c r="X959" s="286">
        <v>72</v>
      </c>
      <c r="Y959" s="78" t="str">
        <f t="shared" si="106"/>
        <v>75-79|72</v>
      </c>
      <c r="Z959" s="286">
        <v>14</v>
      </c>
      <c r="AA959" s="286">
        <v>91</v>
      </c>
      <c r="AB959" s="78" t="str">
        <f t="shared" si="104"/>
        <v>91st percentile</v>
      </c>
    </row>
    <row r="960" spans="24:28">
      <c r="X960" s="286">
        <v>71</v>
      </c>
      <c r="Y960" s="78" t="str">
        <f t="shared" si="106"/>
        <v>75-79|71</v>
      </c>
      <c r="Z960" s="286">
        <v>14</v>
      </c>
      <c r="AA960" s="286">
        <v>91</v>
      </c>
      <c r="AB960" s="78" t="str">
        <f t="shared" si="104"/>
        <v>91st percentile</v>
      </c>
    </row>
    <row r="961" spans="24:28">
      <c r="X961" s="286">
        <v>70</v>
      </c>
      <c r="Y961" s="78" t="str">
        <f t="shared" si="106"/>
        <v>75-79|70</v>
      </c>
      <c r="Z961" s="286">
        <v>14</v>
      </c>
      <c r="AA961" s="286">
        <v>91</v>
      </c>
      <c r="AB961" s="78" t="str">
        <f t="shared" si="104"/>
        <v>91st percentile</v>
      </c>
    </row>
    <row r="962" spans="24:28">
      <c r="X962" s="286">
        <v>69</v>
      </c>
      <c r="Y962" s="78" t="str">
        <f t="shared" si="106"/>
        <v>75-79|69</v>
      </c>
      <c r="Z962" s="286">
        <v>14</v>
      </c>
      <c r="AA962" s="286">
        <v>91</v>
      </c>
      <c r="AB962" s="78" t="str">
        <f t="shared" si="104"/>
        <v>91st percentile</v>
      </c>
    </row>
    <row r="963" spans="24:28">
      <c r="X963" s="286">
        <v>68</v>
      </c>
      <c r="Y963" s="78" t="str">
        <f t="shared" si="106"/>
        <v>75-79|68</v>
      </c>
      <c r="Z963" s="286">
        <v>14</v>
      </c>
      <c r="AA963" s="286">
        <v>91</v>
      </c>
      <c r="AB963" s="78" t="str">
        <f t="shared" si="104"/>
        <v>91st percentile</v>
      </c>
    </row>
    <row r="964" spans="24:28">
      <c r="X964" s="286">
        <v>67</v>
      </c>
      <c r="Y964" s="78" t="str">
        <f t="shared" si="106"/>
        <v>75-79|67</v>
      </c>
      <c r="Z964" s="286">
        <v>14</v>
      </c>
      <c r="AA964" s="286">
        <v>91</v>
      </c>
      <c r="AB964" s="78" t="str">
        <f t="shared" si="104"/>
        <v>91st percentile</v>
      </c>
    </row>
    <row r="965" spans="24:28">
      <c r="X965" s="286">
        <v>66</v>
      </c>
      <c r="Y965" s="78" t="str">
        <f t="shared" si="106"/>
        <v>75-79|66</v>
      </c>
      <c r="Z965" s="286">
        <v>14</v>
      </c>
      <c r="AA965" s="286">
        <v>91</v>
      </c>
      <c r="AB965" s="78" t="str">
        <f t="shared" ref="AB965:AB1028" si="107">IFERROR(VLOOKUP(AA965,G:H,2,0),"")</f>
        <v>91st percentile</v>
      </c>
    </row>
    <row r="966" spans="24:28">
      <c r="X966" s="286">
        <v>65</v>
      </c>
      <c r="Y966" s="78" t="str">
        <f t="shared" si="106"/>
        <v>75-79|65</v>
      </c>
      <c r="Z966" s="286">
        <v>14</v>
      </c>
      <c r="AA966" s="286">
        <v>91</v>
      </c>
      <c r="AB966" s="78" t="str">
        <f t="shared" si="107"/>
        <v>91st percentile</v>
      </c>
    </row>
    <row r="967" spans="24:28">
      <c r="X967" s="286">
        <v>64</v>
      </c>
      <c r="Y967" s="78" t="str">
        <f t="shared" si="106"/>
        <v>75-79|64</v>
      </c>
      <c r="Z967" s="286">
        <v>14</v>
      </c>
      <c r="AA967" s="286">
        <v>91</v>
      </c>
      <c r="AB967" s="78" t="str">
        <f t="shared" si="107"/>
        <v>91st percentile</v>
      </c>
    </row>
    <row r="968" spans="24:28">
      <c r="X968" s="286">
        <v>63</v>
      </c>
      <c r="Y968" s="78" t="str">
        <f t="shared" si="106"/>
        <v>75-79|63</v>
      </c>
      <c r="Z968" s="286">
        <v>14</v>
      </c>
      <c r="AA968" s="286">
        <v>91</v>
      </c>
      <c r="AB968" s="78" t="str">
        <f t="shared" si="107"/>
        <v>91st percentile</v>
      </c>
    </row>
    <row r="969" spans="24:28">
      <c r="X969" s="286">
        <v>62</v>
      </c>
      <c r="Y969" s="78" t="str">
        <f t="shared" si="106"/>
        <v>75-79|62</v>
      </c>
      <c r="Z969" s="286">
        <v>13</v>
      </c>
      <c r="AA969" s="286">
        <v>84</v>
      </c>
      <c r="AB969" s="78" t="str">
        <f t="shared" si="107"/>
        <v>84th percentile</v>
      </c>
    </row>
    <row r="970" spans="24:28">
      <c r="X970" s="286">
        <v>61</v>
      </c>
      <c r="Y970" s="78" t="str">
        <f t="shared" si="106"/>
        <v>75-79|61</v>
      </c>
      <c r="Z970" s="286">
        <v>13</v>
      </c>
      <c r="AA970" s="286">
        <v>84</v>
      </c>
      <c r="AB970" s="78" t="str">
        <f t="shared" si="107"/>
        <v>84th percentile</v>
      </c>
    </row>
    <row r="971" spans="24:28">
      <c r="X971" s="286">
        <v>60</v>
      </c>
      <c r="Y971" s="78" t="str">
        <f t="shared" si="106"/>
        <v>75-79|60</v>
      </c>
      <c r="Z971" s="286">
        <v>13</v>
      </c>
      <c r="AA971" s="286">
        <v>84</v>
      </c>
      <c r="AB971" s="78" t="str">
        <f t="shared" si="107"/>
        <v>84th percentile</v>
      </c>
    </row>
    <row r="972" spans="24:28">
      <c r="X972" s="286">
        <v>59</v>
      </c>
      <c r="Y972" s="78" t="str">
        <f t="shared" si="106"/>
        <v>75-79|59</v>
      </c>
      <c r="Z972" s="286">
        <v>13</v>
      </c>
      <c r="AA972" s="286">
        <v>84</v>
      </c>
      <c r="AB972" s="78" t="str">
        <f t="shared" si="107"/>
        <v>84th percentile</v>
      </c>
    </row>
    <row r="973" spans="24:28">
      <c r="X973" s="286">
        <v>58</v>
      </c>
      <c r="Y973" s="78" t="str">
        <f t="shared" si="106"/>
        <v>75-79|58</v>
      </c>
      <c r="Z973" s="286">
        <v>13</v>
      </c>
      <c r="AA973" s="286">
        <v>84</v>
      </c>
      <c r="AB973" s="78" t="str">
        <f t="shared" si="107"/>
        <v>84th percentile</v>
      </c>
    </row>
    <row r="974" spans="24:28">
      <c r="X974" s="286">
        <v>57</v>
      </c>
      <c r="Y974" s="78" t="str">
        <f t="shared" si="106"/>
        <v>75-79|57</v>
      </c>
      <c r="Z974" s="286">
        <v>13</v>
      </c>
      <c r="AA974" s="286">
        <v>84</v>
      </c>
      <c r="AB974" s="78" t="str">
        <f t="shared" si="107"/>
        <v>84th percentile</v>
      </c>
    </row>
    <row r="975" spans="24:28">
      <c r="X975" s="286">
        <v>56</v>
      </c>
      <c r="Y975" s="78" t="str">
        <f t="shared" si="106"/>
        <v>75-79|56</v>
      </c>
      <c r="Z975" s="286">
        <v>13</v>
      </c>
      <c r="AA975" s="286">
        <v>84</v>
      </c>
      <c r="AB975" s="78" t="str">
        <f t="shared" si="107"/>
        <v>84th percentile</v>
      </c>
    </row>
    <row r="976" spans="24:28">
      <c r="X976" s="286">
        <v>55</v>
      </c>
      <c r="Y976" s="78" t="str">
        <f t="shared" si="106"/>
        <v>75-79|55</v>
      </c>
      <c r="Z976" s="286">
        <v>13</v>
      </c>
      <c r="AA976" s="286">
        <v>84</v>
      </c>
      <c r="AB976" s="78" t="str">
        <f t="shared" si="107"/>
        <v>84th percentile</v>
      </c>
    </row>
    <row r="977" spans="24:28">
      <c r="X977" s="286">
        <v>54</v>
      </c>
      <c r="Y977" s="78" t="str">
        <f t="shared" si="106"/>
        <v>75-79|54</v>
      </c>
      <c r="Z977" s="286">
        <v>13</v>
      </c>
      <c r="AA977" s="286">
        <v>84</v>
      </c>
      <c r="AB977" s="78" t="str">
        <f t="shared" si="107"/>
        <v>84th percentile</v>
      </c>
    </row>
    <row r="978" spans="24:28">
      <c r="X978" s="286">
        <v>53</v>
      </c>
      <c r="Y978" s="78" t="str">
        <f t="shared" si="106"/>
        <v>75-79|53</v>
      </c>
      <c r="Z978" s="286">
        <v>12</v>
      </c>
      <c r="AA978" s="286">
        <v>75</v>
      </c>
      <c r="AB978" s="78" t="str">
        <f t="shared" si="107"/>
        <v>75th percentile</v>
      </c>
    </row>
    <row r="979" spans="24:28">
      <c r="X979" s="286">
        <v>52</v>
      </c>
      <c r="Y979" s="78" t="str">
        <f t="shared" si="106"/>
        <v>75-79|52</v>
      </c>
      <c r="Z979" s="286">
        <v>12</v>
      </c>
      <c r="AA979" s="286">
        <v>75</v>
      </c>
      <c r="AB979" s="78" t="str">
        <f t="shared" si="107"/>
        <v>75th percentile</v>
      </c>
    </row>
    <row r="980" spans="24:28">
      <c r="X980" s="286">
        <v>51</v>
      </c>
      <c r="Y980" s="78" t="str">
        <f t="shared" si="106"/>
        <v>75-79|51</v>
      </c>
      <c r="Z980" s="286">
        <v>12</v>
      </c>
      <c r="AA980" s="286">
        <v>75</v>
      </c>
      <c r="AB980" s="78" t="str">
        <f t="shared" si="107"/>
        <v>75th percentile</v>
      </c>
    </row>
    <row r="981" spans="24:28">
      <c r="X981" s="286">
        <v>50</v>
      </c>
      <c r="Y981" s="78" t="str">
        <f t="shared" si="106"/>
        <v>75-79|50</v>
      </c>
      <c r="Z981" s="286">
        <v>12</v>
      </c>
      <c r="AA981" s="286">
        <v>75</v>
      </c>
      <c r="AB981" s="78" t="str">
        <f t="shared" si="107"/>
        <v>75th percentile</v>
      </c>
    </row>
    <row r="982" spans="24:28">
      <c r="X982" s="286">
        <v>49</v>
      </c>
      <c r="Y982" s="78" t="str">
        <f t="shared" si="106"/>
        <v>75-79|49</v>
      </c>
      <c r="Z982" s="286">
        <v>12</v>
      </c>
      <c r="AA982" s="286">
        <v>75</v>
      </c>
      <c r="AB982" s="78" t="str">
        <f t="shared" si="107"/>
        <v>75th percentile</v>
      </c>
    </row>
    <row r="983" spans="24:28">
      <c r="X983" s="286">
        <v>48</v>
      </c>
      <c r="Y983" s="78" t="str">
        <f t="shared" si="106"/>
        <v>75-79|48</v>
      </c>
      <c r="Z983" s="286">
        <v>12</v>
      </c>
      <c r="AA983" s="286">
        <v>75</v>
      </c>
      <c r="AB983" s="78" t="str">
        <f t="shared" si="107"/>
        <v>75th percentile</v>
      </c>
    </row>
    <row r="984" spans="24:28">
      <c r="X984" s="286">
        <v>47</v>
      </c>
      <c r="Y984" s="78" t="str">
        <f t="shared" si="106"/>
        <v>75-79|47</v>
      </c>
      <c r="Z984" s="286">
        <v>12</v>
      </c>
      <c r="AA984" s="286">
        <v>75</v>
      </c>
      <c r="AB984" s="78" t="str">
        <f t="shared" si="107"/>
        <v>75th percentile</v>
      </c>
    </row>
    <row r="985" spans="24:28">
      <c r="X985" s="286">
        <v>46</v>
      </c>
      <c r="Y985" s="78" t="str">
        <f t="shared" si="106"/>
        <v>75-79|46</v>
      </c>
      <c r="Z985" s="286">
        <v>12</v>
      </c>
      <c r="AA985" s="286">
        <v>75</v>
      </c>
      <c r="AB985" s="78" t="str">
        <f t="shared" si="107"/>
        <v>75th percentile</v>
      </c>
    </row>
    <row r="986" spans="24:28">
      <c r="X986" s="286">
        <v>45</v>
      </c>
      <c r="Y986" s="78" t="str">
        <f t="shared" si="106"/>
        <v>75-79|45</v>
      </c>
      <c r="Z986" s="286">
        <v>11</v>
      </c>
      <c r="AA986" s="286">
        <v>63</v>
      </c>
      <c r="AB986" s="78" t="str">
        <f t="shared" si="107"/>
        <v>63rd percentile</v>
      </c>
    </row>
    <row r="987" spans="24:28">
      <c r="X987" s="286">
        <v>44</v>
      </c>
      <c r="Y987" s="78" t="str">
        <f t="shared" si="106"/>
        <v>75-79|44</v>
      </c>
      <c r="Z987" s="286">
        <v>11</v>
      </c>
      <c r="AA987" s="286">
        <v>63</v>
      </c>
      <c r="AB987" s="78" t="str">
        <f t="shared" si="107"/>
        <v>63rd percentile</v>
      </c>
    </row>
    <row r="988" spans="24:28">
      <c r="X988" s="286">
        <v>43</v>
      </c>
      <c r="Y988" s="78" t="str">
        <f t="shared" si="106"/>
        <v>75-79|43</v>
      </c>
      <c r="Z988" s="286">
        <v>11</v>
      </c>
      <c r="AA988" s="286">
        <v>63</v>
      </c>
      <c r="AB988" s="78" t="str">
        <f t="shared" si="107"/>
        <v>63rd percentile</v>
      </c>
    </row>
    <row r="989" spans="24:28">
      <c r="X989" s="286">
        <v>42</v>
      </c>
      <c r="Y989" s="78" t="str">
        <f t="shared" si="106"/>
        <v>75-79|42</v>
      </c>
      <c r="Z989" s="286">
        <v>11</v>
      </c>
      <c r="AA989" s="286">
        <v>63</v>
      </c>
      <c r="AB989" s="78" t="str">
        <f t="shared" si="107"/>
        <v>63rd percentile</v>
      </c>
    </row>
    <row r="990" spans="24:28">
      <c r="X990" s="286">
        <v>41</v>
      </c>
      <c r="Y990" s="78" t="str">
        <f t="shared" si="106"/>
        <v>75-79|41</v>
      </c>
      <c r="Z990" s="286">
        <v>11</v>
      </c>
      <c r="AA990" s="286">
        <v>63</v>
      </c>
      <c r="AB990" s="78" t="str">
        <f t="shared" si="107"/>
        <v>63rd percentile</v>
      </c>
    </row>
    <row r="991" spans="24:28">
      <c r="X991" s="286">
        <v>40</v>
      </c>
      <c r="Y991" s="78" t="str">
        <f t="shared" si="106"/>
        <v>75-79|40</v>
      </c>
      <c r="Z991" s="286">
        <v>11</v>
      </c>
      <c r="AA991" s="286">
        <v>63</v>
      </c>
      <c r="AB991" s="78" t="str">
        <f t="shared" si="107"/>
        <v>63rd percentile</v>
      </c>
    </row>
    <row r="992" spans="24:28">
      <c r="X992" s="286">
        <v>39</v>
      </c>
      <c r="Y992" s="78" t="str">
        <f t="shared" si="106"/>
        <v>75-79|39</v>
      </c>
      <c r="Z992" s="286">
        <v>11</v>
      </c>
      <c r="AA992" s="286">
        <v>63</v>
      </c>
      <c r="AB992" s="78" t="str">
        <f t="shared" si="107"/>
        <v>63rd percentile</v>
      </c>
    </row>
    <row r="993" spans="24:28">
      <c r="X993" s="286">
        <v>38</v>
      </c>
      <c r="Y993" s="78" t="str">
        <f t="shared" si="106"/>
        <v>75-79|38</v>
      </c>
      <c r="Z993" s="286">
        <v>11</v>
      </c>
      <c r="AA993" s="286">
        <v>63</v>
      </c>
      <c r="AB993" s="78" t="str">
        <f t="shared" si="107"/>
        <v>63rd percentile</v>
      </c>
    </row>
    <row r="994" spans="24:28">
      <c r="X994" s="286">
        <v>37</v>
      </c>
      <c r="Y994" s="78" t="str">
        <f t="shared" si="106"/>
        <v>75-79|37</v>
      </c>
      <c r="Z994" s="286">
        <v>10</v>
      </c>
      <c r="AA994" s="286">
        <v>50</v>
      </c>
      <c r="AB994" s="78" t="str">
        <f t="shared" si="107"/>
        <v>50th percentile</v>
      </c>
    </row>
    <row r="995" spans="24:28">
      <c r="X995" s="286">
        <v>36</v>
      </c>
      <c r="Y995" s="78" t="str">
        <f t="shared" si="106"/>
        <v>75-79|36</v>
      </c>
      <c r="Z995" s="286">
        <v>10</v>
      </c>
      <c r="AA995" s="286">
        <v>50</v>
      </c>
      <c r="AB995" s="78" t="str">
        <f t="shared" si="107"/>
        <v>50th percentile</v>
      </c>
    </row>
    <row r="996" spans="24:28">
      <c r="X996" s="286">
        <v>35</v>
      </c>
      <c r="Y996" s="78" t="str">
        <f t="shared" ref="Y996:Y1031" si="108">X$930&amp;"|"&amp;X996</f>
        <v>75-79|35</v>
      </c>
      <c r="Z996" s="286">
        <v>10</v>
      </c>
      <c r="AA996" s="286">
        <v>50</v>
      </c>
      <c r="AB996" s="78" t="str">
        <f t="shared" si="107"/>
        <v>50th percentile</v>
      </c>
    </row>
    <row r="997" spans="24:28">
      <c r="X997" s="286">
        <v>34</v>
      </c>
      <c r="Y997" s="78" t="str">
        <f t="shared" si="108"/>
        <v>75-79|34</v>
      </c>
      <c r="Z997" s="286">
        <v>10</v>
      </c>
      <c r="AA997" s="286">
        <v>50</v>
      </c>
      <c r="AB997" s="78" t="str">
        <f t="shared" si="107"/>
        <v>50th percentile</v>
      </c>
    </row>
    <row r="998" spans="24:28">
      <c r="X998" s="286">
        <v>33</v>
      </c>
      <c r="Y998" s="78" t="str">
        <f t="shared" si="108"/>
        <v>75-79|33</v>
      </c>
      <c r="Z998" s="286">
        <v>10</v>
      </c>
      <c r="AA998" s="286">
        <v>50</v>
      </c>
      <c r="AB998" s="78" t="str">
        <f t="shared" si="107"/>
        <v>50th percentile</v>
      </c>
    </row>
    <row r="999" spans="24:28">
      <c r="X999" s="286">
        <v>32</v>
      </c>
      <c r="Y999" s="78" t="str">
        <f t="shared" si="108"/>
        <v>75-79|32</v>
      </c>
      <c r="Z999" s="286">
        <v>10</v>
      </c>
      <c r="AA999" s="286">
        <v>50</v>
      </c>
      <c r="AB999" s="78" t="str">
        <f t="shared" si="107"/>
        <v>50th percentile</v>
      </c>
    </row>
    <row r="1000" spans="24:28">
      <c r="X1000" s="286">
        <v>31</v>
      </c>
      <c r="Y1000" s="78" t="str">
        <f t="shared" si="108"/>
        <v>75-79|31</v>
      </c>
      <c r="Z1000" s="286">
        <v>10</v>
      </c>
      <c r="AA1000" s="286">
        <v>50</v>
      </c>
      <c r="AB1000" s="78" t="str">
        <f t="shared" si="107"/>
        <v>50th percentile</v>
      </c>
    </row>
    <row r="1001" spans="24:28">
      <c r="X1001" s="286">
        <v>30</v>
      </c>
      <c r="Y1001" s="78" t="str">
        <f t="shared" si="108"/>
        <v>75-79|30</v>
      </c>
      <c r="Z1001" s="286">
        <v>10</v>
      </c>
      <c r="AA1001" s="286">
        <v>50</v>
      </c>
      <c r="AB1001" s="78" t="str">
        <f t="shared" si="107"/>
        <v>50th percentile</v>
      </c>
    </row>
    <row r="1002" spans="24:28">
      <c r="X1002" s="286">
        <v>29</v>
      </c>
      <c r="Y1002" s="78" t="str">
        <f t="shared" si="108"/>
        <v>75-79|29</v>
      </c>
      <c r="Z1002" s="286">
        <v>10</v>
      </c>
      <c r="AA1002" s="286">
        <v>50</v>
      </c>
      <c r="AB1002" s="78" t="str">
        <f t="shared" si="107"/>
        <v>50th percentile</v>
      </c>
    </row>
    <row r="1003" spans="24:28">
      <c r="X1003" s="286">
        <v>28</v>
      </c>
      <c r="Y1003" s="78" t="str">
        <f t="shared" si="108"/>
        <v>75-79|28</v>
      </c>
      <c r="Z1003" s="286">
        <v>9</v>
      </c>
      <c r="AA1003" s="286">
        <v>37</v>
      </c>
      <c r="AB1003" s="78" t="str">
        <f t="shared" si="107"/>
        <v>37th percentile</v>
      </c>
    </row>
    <row r="1004" spans="24:28">
      <c r="X1004" s="286">
        <v>27</v>
      </c>
      <c r="Y1004" s="78" t="str">
        <f t="shared" si="108"/>
        <v>75-79|27</v>
      </c>
      <c r="Z1004" s="286">
        <v>9</v>
      </c>
      <c r="AA1004" s="286">
        <v>37</v>
      </c>
      <c r="AB1004" s="78" t="str">
        <f t="shared" si="107"/>
        <v>37th percentile</v>
      </c>
    </row>
    <row r="1005" spans="24:28">
      <c r="X1005" s="286">
        <v>26</v>
      </c>
      <c r="Y1005" s="78" t="str">
        <f t="shared" si="108"/>
        <v>75-79|26</v>
      </c>
      <c r="Z1005" s="286">
        <v>9</v>
      </c>
      <c r="AA1005" s="286">
        <v>37</v>
      </c>
      <c r="AB1005" s="78" t="str">
        <f t="shared" si="107"/>
        <v>37th percentile</v>
      </c>
    </row>
    <row r="1006" spans="24:28">
      <c r="X1006" s="286">
        <v>25</v>
      </c>
      <c r="Y1006" s="78" t="str">
        <f t="shared" si="108"/>
        <v>75-79|25</v>
      </c>
      <c r="Z1006" s="286">
        <v>9</v>
      </c>
      <c r="AA1006" s="286">
        <v>37</v>
      </c>
      <c r="AB1006" s="78" t="str">
        <f t="shared" si="107"/>
        <v>37th percentile</v>
      </c>
    </row>
    <row r="1007" spans="24:28">
      <c r="X1007" s="286">
        <v>24</v>
      </c>
      <c r="Y1007" s="78" t="str">
        <f t="shared" si="108"/>
        <v>75-79|24</v>
      </c>
      <c r="Z1007" s="286">
        <v>8</v>
      </c>
      <c r="AA1007" s="286">
        <v>25</v>
      </c>
      <c r="AB1007" s="78" t="str">
        <f t="shared" si="107"/>
        <v>25th percentile</v>
      </c>
    </row>
    <row r="1008" spans="24:28">
      <c r="X1008" s="286">
        <v>23</v>
      </c>
      <c r="Y1008" s="78" t="str">
        <f t="shared" si="108"/>
        <v>75-79|23</v>
      </c>
      <c r="Z1008" s="286">
        <v>8</v>
      </c>
      <c r="AA1008" s="286">
        <v>25</v>
      </c>
      <c r="AB1008" s="78" t="str">
        <f t="shared" si="107"/>
        <v>25th percentile</v>
      </c>
    </row>
    <row r="1009" spans="24:28">
      <c r="X1009" s="286">
        <v>22</v>
      </c>
      <c r="Y1009" s="78" t="str">
        <f t="shared" si="108"/>
        <v>75-79|22</v>
      </c>
      <c r="Z1009" s="286">
        <v>8</v>
      </c>
      <c r="AA1009" s="286">
        <v>25</v>
      </c>
      <c r="AB1009" s="78" t="str">
        <f t="shared" si="107"/>
        <v>25th percentile</v>
      </c>
    </row>
    <row r="1010" spans="24:28">
      <c r="X1010" s="286">
        <v>21</v>
      </c>
      <c r="Y1010" s="78" t="str">
        <f t="shared" si="108"/>
        <v>75-79|21</v>
      </c>
      <c r="Z1010" s="286">
        <v>8</v>
      </c>
      <c r="AA1010" s="286">
        <v>25</v>
      </c>
      <c r="AB1010" s="78" t="str">
        <f t="shared" si="107"/>
        <v>25th percentile</v>
      </c>
    </row>
    <row r="1011" spans="24:28">
      <c r="X1011" s="286">
        <v>20</v>
      </c>
      <c r="Y1011" s="78" t="str">
        <f t="shared" si="108"/>
        <v>75-79|20</v>
      </c>
      <c r="Z1011" s="286">
        <v>8</v>
      </c>
      <c r="AA1011" s="286">
        <v>25</v>
      </c>
      <c r="AB1011" s="78" t="str">
        <f t="shared" si="107"/>
        <v>25th percentile</v>
      </c>
    </row>
    <row r="1012" spans="24:28">
      <c r="X1012" s="286">
        <v>19</v>
      </c>
      <c r="Y1012" s="78" t="str">
        <f t="shared" si="108"/>
        <v>75-79|19</v>
      </c>
      <c r="Z1012" s="286">
        <v>8</v>
      </c>
      <c r="AA1012" s="286">
        <v>25</v>
      </c>
      <c r="AB1012" s="78" t="str">
        <f t="shared" si="107"/>
        <v>25th percentile</v>
      </c>
    </row>
    <row r="1013" spans="24:28">
      <c r="X1013" s="286">
        <v>18</v>
      </c>
      <c r="Y1013" s="78" t="str">
        <f t="shared" si="108"/>
        <v>75-79|18</v>
      </c>
      <c r="Z1013" s="286">
        <v>8</v>
      </c>
      <c r="AA1013" s="286">
        <v>25</v>
      </c>
      <c r="AB1013" s="78" t="str">
        <f t="shared" si="107"/>
        <v>25th percentile</v>
      </c>
    </row>
    <row r="1014" spans="24:28">
      <c r="X1014" s="286">
        <v>17</v>
      </c>
      <c r="Y1014" s="78" t="str">
        <f t="shared" si="108"/>
        <v>75-79|17</v>
      </c>
      <c r="Z1014" s="286">
        <v>8</v>
      </c>
      <c r="AA1014" s="286">
        <v>25</v>
      </c>
      <c r="AB1014" s="78" t="str">
        <f t="shared" si="107"/>
        <v>25th percentile</v>
      </c>
    </row>
    <row r="1015" spans="24:28">
      <c r="X1015" s="286">
        <v>16</v>
      </c>
      <c r="Y1015" s="78" t="str">
        <f t="shared" si="108"/>
        <v>75-79|16</v>
      </c>
      <c r="Z1015" s="286">
        <v>8</v>
      </c>
      <c r="AA1015" s="286">
        <v>25</v>
      </c>
      <c r="AB1015" s="78" t="str">
        <f t="shared" si="107"/>
        <v>25th percentile</v>
      </c>
    </row>
    <row r="1016" spans="24:28">
      <c r="X1016" s="286">
        <v>15</v>
      </c>
      <c r="Y1016" s="78" t="str">
        <f t="shared" si="108"/>
        <v>75-79|15</v>
      </c>
      <c r="Z1016" s="286">
        <v>8</v>
      </c>
      <c r="AA1016" s="286">
        <v>25</v>
      </c>
      <c r="AB1016" s="78" t="str">
        <f t="shared" si="107"/>
        <v>25th percentile</v>
      </c>
    </row>
    <row r="1017" spans="24:28">
      <c r="X1017" s="286">
        <v>14</v>
      </c>
      <c r="Y1017" s="78" t="str">
        <f t="shared" si="108"/>
        <v>75-79|14</v>
      </c>
      <c r="Z1017" s="286">
        <v>8</v>
      </c>
      <c r="AA1017" s="286">
        <v>25</v>
      </c>
      <c r="AB1017" s="78" t="str">
        <f t="shared" si="107"/>
        <v>25th percentile</v>
      </c>
    </row>
    <row r="1018" spans="24:28">
      <c r="X1018" s="286">
        <v>13</v>
      </c>
      <c r="Y1018" s="78" t="str">
        <f t="shared" si="108"/>
        <v>75-79|13</v>
      </c>
      <c r="Z1018" s="286">
        <v>7</v>
      </c>
      <c r="AA1018" s="286">
        <v>16</v>
      </c>
      <c r="AB1018" s="78" t="str">
        <f t="shared" si="107"/>
        <v>16th percentile</v>
      </c>
    </row>
    <row r="1019" spans="24:28">
      <c r="X1019" s="286">
        <v>12</v>
      </c>
      <c r="Y1019" s="78" t="str">
        <f t="shared" si="108"/>
        <v>75-79|12</v>
      </c>
      <c r="Z1019" s="286">
        <v>7</v>
      </c>
      <c r="AA1019" s="286">
        <v>16</v>
      </c>
      <c r="AB1019" s="78" t="str">
        <f t="shared" si="107"/>
        <v>16th percentile</v>
      </c>
    </row>
    <row r="1020" spans="24:28">
      <c r="X1020" s="286">
        <v>11</v>
      </c>
      <c r="Y1020" s="78" t="str">
        <f t="shared" si="108"/>
        <v>75-79|11</v>
      </c>
      <c r="Z1020" s="286">
        <v>7</v>
      </c>
      <c r="AA1020" s="286">
        <v>16</v>
      </c>
      <c r="AB1020" s="78" t="str">
        <f t="shared" si="107"/>
        <v>16th percentile</v>
      </c>
    </row>
    <row r="1021" spans="24:28">
      <c r="X1021" s="286">
        <v>10</v>
      </c>
      <c r="Y1021" s="78" t="str">
        <f t="shared" si="108"/>
        <v>75-79|10</v>
      </c>
      <c r="Z1021" s="286">
        <v>7</v>
      </c>
      <c r="AA1021" s="286">
        <v>16</v>
      </c>
      <c r="AB1021" s="78" t="str">
        <f t="shared" si="107"/>
        <v>16th percentile</v>
      </c>
    </row>
    <row r="1022" spans="24:28">
      <c r="X1022" s="286">
        <v>9</v>
      </c>
      <c r="Y1022" s="78" t="str">
        <f t="shared" si="108"/>
        <v>75-79|9</v>
      </c>
      <c r="Z1022" s="286">
        <v>7</v>
      </c>
      <c r="AA1022" s="286">
        <v>16</v>
      </c>
      <c r="AB1022" s="78" t="str">
        <f t="shared" si="107"/>
        <v>16th percentile</v>
      </c>
    </row>
    <row r="1023" spans="24:28">
      <c r="X1023" s="286">
        <v>8</v>
      </c>
      <c r="Y1023" s="78" t="str">
        <f t="shared" si="108"/>
        <v>75-79|8</v>
      </c>
      <c r="Z1023" s="286">
        <v>7</v>
      </c>
      <c r="AA1023" s="286">
        <v>16</v>
      </c>
      <c r="AB1023" s="78" t="str">
        <f t="shared" si="107"/>
        <v>16th percentile</v>
      </c>
    </row>
    <row r="1024" spans="24:28">
      <c r="X1024" s="286">
        <v>7</v>
      </c>
      <c r="Y1024" s="78" t="str">
        <f t="shared" si="108"/>
        <v>75-79|7</v>
      </c>
      <c r="Z1024" s="286">
        <v>7</v>
      </c>
      <c r="AA1024" s="286">
        <v>16</v>
      </c>
      <c r="AB1024" s="78" t="str">
        <f t="shared" si="107"/>
        <v>16th percentile</v>
      </c>
    </row>
    <row r="1025" spans="24:28">
      <c r="X1025" s="286">
        <v>6</v>
      </c>
      <c r="Y1025" s="78" t="str">
        <f t="shared" si="108"/>
        <v>75-79|6</v>
      </c>
      <c r="Z1025" s="286">
        <v>7</v>
      </c>
      <c r="AA1025" s="286">
        <v>16</v>
      </c>
      <c r="AB1025" s="78" t="str">
        <f t="shared" si="107"/>
        <v>16th percentile</v>
      </c>
    </row>
    <row r="1026" spans="24:28">
      <c r="X1026" s="286">
        <v>5</v>
      </c>
      <c r="Y1026" s="78" t="str">
        <f t="shared" si="108"/>
        <v>75-79|5</v>
      </c>
      <c r="Z1026" s="286">
        <v>7</v>
      </c>
      <c r="AA1026" s="286">
        <v>16</v>
      </c>
      <c r="AB1026" s="78" t="str">
        <f t="shared" si="107"/>
        <v>16th percentile</v>
      </c>
    </row>
    <row r="1027" spans="24:28">
      <c r="X1027" s="286">
        <v>4</v>
      </c>
      <c r="Y1027" s="78" t="str">
        <f t="shared" si="108"/>
        <v>75-79|4</v>
      </c>
      <c r="Z1027" s="286">
        <v>7</v>
      </c>
      <c r="AA1027" s="286">
        <v>16</v>
      </c>
      <c r="AB1027" s="78" t="str">
        <f t="shared" si="107"/>
        <v>16th percentile</v>
      </c>
    </row>
    <row r="1028" spans="24:28">
      <c r="X1028" s="286">
        <v>3</v>
      </c>
      <c r="Y1028" s="78" t="str">
        <f t="shared" si="108"/>
        <v>75-79|3</v>
      </c>
      <c r="Z1028" s="286">
        <v>7</v>
      </c>
      <c r="AA1028" s="286">
        <v>16</v>
      </c>
      <c r="AB1028" s="78" t="str">
        <f t="shared" si="107"/>
        <v>16th percentile</v>
      </c>
    </row>
    <row r="1029" spans="24:28">
      <c r="X1029" s="286">
        <v>2</v>
      </c>
      <c r="Y1029" s="78" t="str">
        <f t="shared" si="108"/>
        <v>75-79|2</v>
      </c>
      <c r="Z1029" s="286">
        <v>7</v>
      </c>
      <c r="AA1029" s="286">
        <v>16</v>
      </c>
      <c r="AB1029" s="78" t="str">
        <f t="shared" ref="AB1029:AB1092" si="109">IFERROR(VLOOKUP(AA1029,G:H,2,0),"")</f>
        <v>16th percentile</v>
      </c>
    </row>
    <row r="1030" spans="24:28">
      <c r="X1030" s="286">
        <v>1</v>
      </c>
      <c r="Y1030" s="78" t="str">
        <f t="shared" si="108"/>
        <v>75-79|1</v>
      </c>
      <c r="Z1030" s="286">
        <v>7</v>
      </c>
      <c r="AA1030" s="286">
        <v>16</v>
      </c>
      <c r="AB1030" s="78" t="str">
        <f t="shared" si="109"/>
        <v>16th percentile</v>
      </c>
    </row>
    <row r="1031" spans="24:28">
      <c r="X1031" s="286">
        <v>0</v>
      </c>
      <c r="Y1031" s="78" t="str">
        <f t="shared" si="108"/>
        <v>75-79|0</v>
      </c>
      <c r="Z1031" s="286">
        <v>7</v>
      </c>
      <c r="AA1031" s="286">
        <v>16</v>
      </c>
      <c r="AB1031" s="78" t="str">
        <f t="shared" si="109"/>
        <v>16th percentile</v>
      </c>
    </row>
    <row r="1032" spans="24:28">
      <c r="AB1032" s="78" t="str">
        <f t="shared" si="109"/>
        <v/>
      </c>
    </row>
    <row r="1033" spans="24:28">
      <c r="X1033" s="286" t="s">
        <v>72</v>
      </c>
      <c r="AB1033" s="78" t="str">
        <f t="shared" si="109"/>
        <v/>
      </c>
    </row>
    <row r="1034" spans="24:28">
      <c r="X1034" s="286">
        <v>100</v>
      </c>
      <c r="Y1034" t="str">
        <f>X$1033&amp;"|"&amp;X1034</f>
        <v>80-84|100</v>
      </c>
      <c r="Z1034" s="286">
        <v>19</v>
      </c>
      <c r="AA1034" s="286">
        <v>99.9</v>
      </c>
      <c r="AB1034" s="78" t="str">
        <f t="shared" si="109"/>
        <v>99.9th percentile</v>
      </c>
    </row>
    <row r="1035" spans="24:28">
      <c r="X1035" s="286">
        <v>99</v>
      </c>
      <c r="Y1035" s="78" t="str">
        <f t="shared" ref="Y1035:Y1098" si="110">X$1033&amp;"|"&amp;X1035</f>
        <v>80-84|99</v>
      </c>
      <c r="Z1035" s="286">
        <v>19</v>
      </c>
      <c r="AA1035" s="286">
        <v>99.9</v>
      </c>
      <c r="AB1035" s="78" t="str">
        <f t="shared" si="109"/>
        <v>99.9th percentile</v>
      </c>
    </row>
    <row r="1036" spans="24:28">
      <c r="X1036" s="286">
        <v>98</v>
      </c>
      <c r="Y1036" s="78" t="str">
        <f t="shared" si="110"/>
        <v>80-84|98</v>
      </c>
      <c r="Z1036" s="286">
        <v>19</v>
      </c>
      <c r="AA1036" s="286">
        <v>99.9</v>
      </c>
      <c r="AB1036" s="78" t="str">
        <f t="shared" si="109"/>
        <v>99.9th percentile</v>
      </c>
    </row>
    <row r="1037" spans="24:28">
      <c r="X1037" s="286">
        <v>97</v>
      </c>
      <c r="Y1037" s="78" t="str">
        <f t="shared" si="110"/>
        <v>80-84|97</v>
      </c>
      <c r="Z1037" s="286">
        <v>19</v>
      </c>
      <c r="AA1037" s="286">
        <v>99.9</v>
      </c>
      <c r="AB1037" s="78" t="str">
        <f t="shared" si="109"/>
        <v>99.9th percentile</v>
      </c>
    </row>
    <row r="1038" spans="24:28">
      <c r="X1038" s="286">
        <v>96</v>
      </c>
      <c r="Y1038" s="78" t="str">
        <f t="shared" si="110"/>
        <v>80-84|96</v>
      </c>
      <c r="Z1038" s="286">
        <v>19</v>
      </c>
      <c r="AA1038" s="286">
        <v>99.9</v>
      </c>
      <c r="AB1038" s="78" t="str">
        <f t="shared" si="109"/>
        <v>99.9th percentile</v>
      </c>
    </row>
    <row r="1039" spans="24:28">
      <c r="X1039" s="286">
        <v>95</v>
      </c>
      <c r="Y1039" s="78" t="str">
        <f t="shared" si="110"/>
        <v>80-84|95</v>
      </c>
      <c r="Z1039" s="286">
        <v>18</v>
      </c>
      <c r="AA1039" s="286">
        <v>99.6</v>
      </c>
      <c r="AB1039" s="78" t="str">
        <f t="shared" si="109"/>
        <v>99.6th percentile</v>
      </c>
    </row>
    <row r="1040" spans="24:28">
      <c r="X1040" s="286">
        <v>94</v>
      </c>
      <c r="Y1040" s="78" t="str">
        <f t="shared" si="110"/>
        <v>80-84|94</v>
      </c>
      <c r="Z1040" s="286">
        <v>18</v>
      </c>
      <c r="AA1040" s="286">
        <v>99.6</v>
      </c>
      <c r="AB1040" s="78" t="str">
        <f t="shared" si="109"/>
        <v>99.6th percentile</v>
      </c>
    </row>
    <row r="1041" spans="24:28">
      <c r="X1041" s="286">
        <v>93</v>
      </c>
      <c r="Y1041" s="78" t="str">
        <f t="shared" si="110"/>
        <v>80-84|93</v>
      </c>
      <c r="Z1041" s="286">
        <v>18</v>
      </c>
      <c r="AA1041" s="286">
        <v>99.6</v>
      </c>
      <c r="AB1041" s="78" t="str">
        <f t="shared" si="109"/>
        <v>99.6th percentile</v>
      </c>
    </row>
    <row r="1042" spans="24:28">
      <c r="X1042" s="286">
        <v>92</v>
      </c>
      <c r="Y1042" s="78" t="str">
        <f t="shared" si="110"/>
        <v>80-84|92</v>
      </c>
      <c r="Z1042" s="286">
        <v>18</v>
      </c>
      <c r="AA1042" s="286">
        <v>99.6</v>
      </c>
      <c r="AB1042" s="78" t="str">
        <f t="shared" si="109"/>
        <v>99.6th percentile</v>
      </c>
    </row>
    <row r="1043" spans="24:28">
      <c r="X1043" s="286">
        <v>91</v>
      </c>
      <c r="Y1043" s="78" t="str">
        <f t="shared" si="110"/>
        <v>80-84|91</v>
      </c>
      <c r="Z1043" s="286">
        <v>18</v>
      </c>
      <c r="AA1043" s="286">
        <v>99.6</v>
      </c>
      <c r="AB1043" s="78" t="str">
        <f t="shared" si="109"/>
        <v>99.6th percentile</v>
      </c>
    </row>
    <row r="1044" spans="24:28">
      <c r="X1044" s="286">
        <v>90</v>
      </c>
      <c r="Y1044" s="78" t="str">
        <f t="shared" si="110"/>
        <v>80-84|90</v>
      </c>
      <c r="Z1044" s="286">
        <v>17</v>
      </c>
      <c r="AA1044" s="286">
        <v>99</v>
      </c>
      <c r="AB1044" s="78" t="str">
        <f t="shared" si="109"/>
        <v>99th percentile</v>
      </c>
    </row>
    <row r="1045" spans="24:28">
      <c r="X1045" s="286">
        <v>89</v>
      </c>
      <c r="Y1045" s="78" t="str">
        <f t="shared" si="110"/>
        <v>80-84|89</v>
      </c>
      <c r="Z1045" s="286">
        <v>17</v>
      </c>
      <c r="AA1045" s="286">
        <v>99</v>
      </c>
      <c r="AB1045" s="78" t="str">
        <f t="shared" si="109"/>
        <v>99th percentile</v>
      </c>
    </row>
    <row r="1046" spans="24:28">
      <c r="X1046" s="286">
        <v>88</v>
      </c>
      <c r="Y1046" s="78" t="str">
        <f t="shared" si="110"/>
        <v>80-84|88</v>
      </c>
      <c r="Z1046" s="286">
        <v>17</v>
      </c>
      <c r="AA1046" s="286">
        <v>99</v>
      </c>
      <c r="AB1046" s="78" t="str">
        <f t="shared" si="109"/>
        <v>99th percentile</v>
      </c>
    </row>
    <row r="1047" spans="24:28">
      <c r="X1047" s="286">
        <v>87</v>
      </c>
      <c r="Y1047" s="78" t="str">
        <f t="shared" si="110"/>
        <v>80-84|87</v>
      </c>
      <c r="Z1047" s="286">
        <v>17</v>
      </c>
      <c r="AA1047" s="286">
        <v>99</v>
      </c>
      <c r="AB1047" s="78" t="str">
        <f t="shared" si="109"/>
        <v>99th percentile</v>
      </c>
    </row>
    <row r="1048" spans="24:28">
      <c r="X1048" s="286">
        <v>86</v>
      </c>
      <c r="Y1048" s="78" t="str">
        <f t="shared" si="110"/>
        <v>80-84|86</v>
      </c>
      <c r="Z1048" s="286">
        <v>17</v>
      </c>
      <c r="AA1048" s="286">
        <v>99</v>
      </c>
      <c r="AB1048" s="78" t="str">
        <f t="shared" si="109"/>
        <v>99th percentile</v>
      </c>
    </row>
    <row r="1049" spans="24:28">
      <c r="X1049" s="286">
        <v>85</v>
      </c>
      <c r="Y1049" s="78" t="str">
        <f t="shared" si="110"/>
        <v>80-84|85</v>
      </c>
      <c r="Z1049" s="286">
        <v>17</v>
      </c>
      <c r="AA1049" s="286">
        <v>99</v>
      </c>
      <c r="AB1049" s="78" t="str">
        <f t="shared" si="109"/>
        <v>99th percentile</v>
      </c>
    </row>
    <row r="1050" spans="24:28">
      <c r="X1050" s="286">
        <v>84</v>
      </c>
      <c r="Y1050" s="78" t="str">
        <f t="shared" si="110"/>
        <v>80-84|84</v>
      </c>
      <c r="Z1050" s="286">
        <v>16</v>
      </c>
      <c r="AA1050" s="286">
        <v>98</v>
      </c>
      <c r="AB1050" s="78" t="str">
        <f t="shared" si="109"/>
        <v>98th percentile</v>
      </c>
    </row>
    <row r="1051" spans="24:28">
      <c r="X1051" s="286">
        <v>83</v>
      </c>
      <c r="Y1051" s="78" t="str">
        <f t="shared" si="110"/>
        <v>80-84|83</v>
      </c>
      <c r="Z1051" s="286">
        <v>16</v>
      </c>
      <c r="AA1051" s="286">
        <v>98</v>
      </c>
      <c r="AB1051" s="78" t="str">
        <f t="shared" si="109"/>
        <v>98th percentile</v>
      </c>
    </row>
    <row r="1052" spans="24:28">
      <c r="X1052" s="286">
        <v>82</v>
      </c>
      <c r="Y1052" s="78" t="str">
        <f t="shared" si="110"/>
        <v>80-84|82</v>
      </c>
      <c r="Z1052" s="286">
        <v>16</v>
      </c>
      <c r="AA1052" s="286">
        <v>98</v>
      </c>
      <c r="AB1052" s="78" t="str">
        <f t="shared" si="109"/>
        <v>98th percentile</v>
      </c>
    </row>
    <row r="1053" spans="24:28">
      <c r="X1053" s="286">
        <v>81</v>
      </c>
      <c r="Y1053" s="78" t="str">
        <f t="shared" si="110"/>
        <v>80-84|81</v>
      </c>
      <c r="Z1053" s="286">
        <v>16</v>
      </c>
      <c r="AA1053" s="286">
        <v>98</v>
      </c>
      <c r="AB1053" s="78" t="str">
        <f t="shared" si="109"/>
        <v>98th percentile</v>
      </c>
    </row>
    <row r="1054" spans="24:28">
      <c r="X1054" s="286">
        <v>80</v>
      </c>
      <c r="Y1054" s="78" t="str">
        <f t="shared" si="110"/>
        <v>80-84|80</v>
      </c>
      <c r="Z1054" s="286">
        <v>16</v>
      </c>
      <c r="AA1054" s="286">
        <v>98</v>
      </c>
      <c r="AB1054" s="78" t="str">
        <f t="shared" si="109"/>
        <v>98th percentile</v>
      </c>
    </row>
    <row r="1055" spans="24:28">
      <c r="X1055" s="286">
        <v>79</v>
      </c>
      <c r="Y1055" s="78" t="str">
        <f t="shared" si="110"/>
        <v>80-84|79</v>
      </c>
      <c r="Z1055" s="286">
        <v>16</v>
      </c>
      <c r="AA1055" s="286">
        <v>98</v>
      </c>
      <c r="AB1055" s="78" t="str">
        <f t="shared" si="109"/>
        <v>98th percentile</v>
      </c>
    </row>
    <row r="1056" spans="24:28">
      <c r="X1056" s="286">
        <v>78</v>
      </c>
      <c r="Y1056" s="78" t="str">
        <f t="shared" si="110"/>
        <v>80-84|78</v>
      </c>
      <c r="Z1056" s="286">
        <v>16</v>
      </c>
      <c r="AA1056" s="286">
        <v>98</v>
      </c>
      <c r="AB1056" s="78" t="str">
        <f t="shared" si="109"/>
        <v>98th percentile</v>
      </c>
    </row>
    <row r="1057" spans="24:28">
      <c r="X1057" s="286">
        <v>77</v>
      </c>
      <c r="Y1057" s="78" t="str">
        <f t="shared" si="110"/>
        <v>80-84|77</v>
      </c>
      <c r="Z1057" s="286">
        <v>15</v>
      </c>
      <c r="AA1057" s="286">
        <v>95</v>
      </c>
      <c r="AB1057" s="78" t="str">
        <f t="shared" si="109"/>
        <v>95th percentile</v>
      </c>
    </row>
    <row r="1058" spans="24:28">
      <c r="X1058" s="286">
        <v>76</v>
      </c>
      <c r="Y1058" s="78" t="str">
        <f t="shared" si="110"/>
        <v>80-84|76</v>
      </c>
      <c r="Z1058" s="286">
        <v>15</v>
      </c>
      <c r="AA1058" s="286">
        <v>95</v>
      </c>
      <c r="AB1058" s="78" t="str">
        <f t="shared" si="109"/>
        <v>95th percentile</v>
      </c>
    </row>
    <row r="1059" spans="24:28">
      <c r="X1059" s="286">
        <v>75</v>
      </c>
      <c r="Y1059" s="78" t="str">
        <f t="shared" si="110"/>
        <v>80-84|75</v>
      </c>
      <c r="Z1059" s="286">
        <v>15</v>
      </c>
      <c r="AA1059" s="286">
        <v>95</v>
      </c>
      <c r="AB1059" s="78" t="str">
        <f t="shared" si="109"/>
        <v>95th percentile</v>
      </c>
    </row>
    <row r="1060" spans="24:28">
      <c r="X1060" s="286">
        <v>74</v>
      </c>
      <c r="Y1060" s="78" t="str">
        <f t="shared" si="110"/>
        <v>80-84|74</v>
      </c>
      <c r="Z1060" s="286">
        <v>15</v>
      </c>
      <c r="AA1060" s="286">
        <v>95</v>
      </c>
      <c r="AB1060" s="78" t="str">
        <f t="shared" si="109"/>
        <v>95th percentile</v>
      </c>
    </row>
    <row r="1061" spans="24:28">
      <c r="X1061" s="286">
        <v>73</v>
      </c>
      <c r="Y1061" s="78" t="str">
        <f t="shared" si="110"/>
        <v>80-84|73</v>
      </c>
      <c r="Z1061" s="286">
        <v>15</v>
      </c>
      <c r="AA1061" s="286">
        <v>95</v>
      </c>
      <c r="AB1061" s="78" t="str">
        <f t="shared" si="109"/>
        <v>95th percentile</v>
      </c>
    </row>
    <row r="1062" spans="24:28">
      <c r="X1062" s="286">
        <v>72</v>
      </c>
      <c r="Y1062" s="78" t="str">
        <f t="shared" si="110"/>
        <v>80-84|72</v>
      </c>
      <c r="Z1062" s="286">
        <v>15</v>
      </c>
      <c r="AA1062" s="286">
        <v>95</v>
      </c>
      <c r="AB1062" s="78" t="str">
        <f t="shared" si="109"/>
        <v>95th percentile</v>
      </c>
    </row>
    <row r="1063" spans="24:28">
      <c r="X1063" s="286">
        <v>71</v>
      </c>
      <c r="Y1063" s="78" t="str">
        <f t="shared" si="110"/>
        <v>80-84|71</v>
      </c>
      <c r="Z1063" s="286">
        <v>15</v>
      </c>
      <c r="AA1063" s="286">
        <v>95</v>
      </c>
      <c r="AB1063" s="78" t="str">
        <f t="shared" si="109"/>
        <v>95th percentile</v>
      </c>
    </row>
    <row r="1064" spans="24:28">
      <c r="X1064" s="286">
        <v>70</v>
      </c>
      <c r="Y1064" s="78" t="str">
        <f t="shared" si="110"/>
        <v>80-84|70</v>
      </c>
      <c r="Z1064" s="286">
        <v>15</v>
      </c>
      <c r="AA1064" s="286">
        <v>95</v>
      </c>
      <c r="AB1064" s="78" t="str">
        <f t="shared" si="109"/>
        <v>95th percentile</v>
      </c>
    </row>
    <row r="1065" spans="24:28">
      <c r="X1065" s="286">
        <v>69</v>
      </c>
      <c r="Y1065" s="78" t="str">
        <f t="shared" si="110"/>
        <v>80-84|69</v>
      </c>
      <c r="Z1065" s="286">
        <v>14</v>
      </c>
      <c r="AA1065" s="286">
        <v>91</v>
      </c>
      <c r="AB1065" s="78" t="str">
        <f t="shared" si="109"/>
        <v>91st percentile</v>
      </c>
    </row>
    <row r="1066" spans="24:28">
      <c r="X1066" s="286">
        <v>68</v>
      </c>
      <c r="Y1066" s="78" t="str">
        <f t="shared" si="110"/>
        <v>80-84|68</v>
      </c>
      <c r="Z1066" s="286">
        <v>14</v>
      </c>
      <c r="AA1066" s="286">
        <v>91</v>
      </c>
      <c r="AB1066" s="78" t="str">
        <f t="shared" si="109"/>
        <v>91st percentile</v>
      </c>
    </row>
    <row r="1067" spans="24:28">
      <c r="X1067" s="286">
        <v>67</v>
      </c>
      <c r="Y1067" s="78" t="str">
        <f t="shared" si="110"/>
        <v>80-84|67</v>
      </c>
      <c r="Z1067" s="286">
        <v>14</v>
      </c>
      <c r="AA1067" s="286">
        <v>91</v>
      </c>
      <c r="AB1067" s="78" t="str">
        <f t="shared" si="109"/>
        <v>91st percentile</v>
      </c>
    </row>
    <row r="1068" spans="24:28">
      <c r="X1068" s="286">
        <v>66</v>
      </c>
      <c r="Y1068" s="78" t="str">
        <f t="shared" si="110"/>
        <v>80-84|66</v>
      </c>
      <c r="Z1068" s="286">
        <v>14</v>
      </c>
      <c r="AA1068" s="286">
        <v>91</v>
      </c>
      <c r="AB1068" s="78" t="str">
        <f t="shared" si="109"/>
        <v>91st percentile</v>
      </c>
    </row>
    <row r="1069" spans="24:28">
      <c r="X1069" s="286">
        <v>65</v>
      </c>
      <c r="Y1069" s="78" t="str">
        <f t="shared" si="110"/>
        <v>80-84|65</v>
      </c>
      <c r="Z1069" s="286">
        <v>14</v>
      </c>
      <c r="AA1069" s="286">
        <v>91</v>
      </c>
      <c r="AB1069" s="78" t="str">
        <f t="shared" si="109"/>
        <v>91st percentile</v>
      </c>
    </row>
    <row r="1070" spans="24:28">
      <c r="X1070" s="286">
        <v>64</v>
      </c>
      <c r="Y1070" s="78" t="str">
        <f t="shared" si="110"/>
        <v>80-84|64</v>
      </c>
      <c r="Z1070" s="286">
        <v>14</v>
      </c>
      <c r="AA1070" s="286">
        <v>91</v>
      </c>
      <c r="AB1070" s="78" t="str">
        <f t="shared" si="109"/>
        <v>91st percentile</v>
      </c>
    </row>
    <row r="1071" spans="24:28">
      <c r="X1071" s="286">
        <v>63</v>
      </c>
      <c r="Y1071" s="78" t="str">
        <f t="shared" si="110"/>
        <v>80-84|63</v>
      </c>
      <c r="Z1071" s="286">
        <v>14</v>
      </c>
      <c r="AA1071" s="286">
        <v>91</v>
      </c>
      <c r="AB1071" s="78" t="str">
        <f t="shared" si="109"/>
        <v>91st percentile</v>
      </c>
    </row>
    <row r="1072" spans="24:28">
      <c r="X1072" s="286">
        <v>62</v>
      </c>
      <c r="Y1072" s="78" t="str">
        <f t="shared" si="110"/>
        <v>80-84|62</v>
      </c>
      <c r="Z1072" s="286">
        <v>14</v>
      </c>
      <c r="AA1072" s="286">
        <v>91</v>
      </c>
      <c r="AB1072" s="78" t="str">
        <f t="shared" si="109"/>
        <v>91st percentile</v>
      </c>
    </row>
    <row r="1073" spans="24:28">
      <c r="X1073" s="286">
        <v>61</v>
      </c>
      <c r="Y1073" s="78" t="str">
        <f t="shared" si="110"/>
        <v>80-84|61</v>
      </c>
      <c r="Z1073" s="286">
        <v>14</v>
      </c>
      <c r="AA1073" s="286">
        <v>91</v>
      </c>
      <c r="AB1073" s="78" t="str">
        <f t="shared" si="109"/>
        <v>91st percentile</v>
      </c>
    </row>
    <row r="1074" spans="24:28">
      <c r="X1074" s="286">
        <v>60</v>
      </c>
      <c r="Y1074" s="78" t="str">
        <f t="shared" si="110"/>
        <v>80-84|60</v>
      </c>
      <c r="Z1074" s="286">
        <v>14</v>
      </c>
      <c r="AA1074" s="286">
        <v>91</v>
      </c>
      <c r="AB1074" s="78" t="str">
        <f t="shared" si="109"/>
        <v>91st percentile</v>
      </c>
    </row>
    <row r="1075" spans="24:28">
      <c r="X1075" s="286">
        <v>59</v>
      </c>
      <c r="Y1075" s="78" t="str">
        <f t="shared" si="110"/>
        <v>80-84|59</v>
      </c>
      <c r="Z1075" s="286">
        <v>13</v>
      </c>
      <c r="AA1075" s="286">
        <v>84</v>
      </c>
      <c r="AB1075" s="78" t="str">
        <f t="shared" si="109"/>
        <v>84th percentile</v>
      </c>
    </row>
    <row r="1076" spans="24:28">
      <c r="X1076" s="286">
        <v>58</v>
      </c>
      <c r="Y1076" s="78" t="str">
        <f t="shared" si="110"/>
        <v>80-84|58</v>
      </c>
      <c r="Z1076" s="286">
        <v>13</v>
      </c>
      <c r="AA1076" s="286">
        <v>84</v>
      </c>
      <c r="AB1076" s="78" t="str">
        <f t="shared" si="109"/>
        <v>84th percentile</v>
      </c>
    </row>
    <row r="1077" spans="24:28">
      <c r="X1077" s="286">
        <v>57</v>
      </c>
      <c r="Y1077" s="78" t="str">
        <f t="shared" si="110"/>
        <v>80-84|57</v>
      </c>
      <c r="Z1077" s="286">
        <v>13</v>
      </c>
      <c r="AA1077" s="286">
        <v>84</v>
      </c>
      <c r="AB1077" s="78" t="str">
        <f t="shared" si="109"/>
        <v>84th percentile</v>
      </c>
    </row>
    <row r="1078" spans="24:28">
      <c r="X1078" s="286">
        <v>56</v>
      </c>
      <c r="Y1078" s="78" t="str">
        <f t="shared" si="110"/>
        <v>80-84|56</v>
      </c>
      <c r="Z1078" s="286">
        <v>13</v>
      </c>
      <c r="AA1078" s="286">
        <v>84</v>
      </c>
      <c r="AB1078" s="78" t="str">
        <f t="shared" si="109"/>
        <v>84th percentile</v>
      </c>
    </row>
    <row r="1079" spans="24:28">
      <c r="X1079" s="286">
        <v>55</v>
      </c>
      <c r="Y1079" s="78" t="str">
        <f t="shared" si="110"/>
        <v>80-84|55</v>
      </c>
      <c r="Z1079" s="286">
        <v>13</v>
      </c>
      <c r="AA1079" s="286">
        <v>84</v>
      </c>
      <c r="AB1079" s="78" t="str">
        <f t="shared" si="109"/>
        <v>84th percentile</v>
      </c>
    </row>
    <row r="1080" spans="24:28">
      <c r="X1080" s="286">
        <v>54</v>
      </c>
      <c r="Y1080" s="78" t="str">
        <f t="shared" si="110"/>
        <v>80-84|54</v>
      </c>
      <c r="Z1080" s="286">
        <v>13</v>
      </c>
      <c r="AA1080" s="286">
        <v>84</v>
      </c>
      <c r="AB1080" s="78" t="str">
        <f t="shared" si="109"/>
        <v>84th percentile</v>
      </c>
    </row>
    <row r="1081" spans="24:28">
      <c r="X1081" s="286">
        <v>53</v>
      </c>
      <c r="Y1081" s="78" t="str">
        <f t="shared" si="110"/>
        <v>80-84|53</v>
      </c>
      <c r="Z1081" s="286">
        <v>13</v>
      </c>
      <c r="AA1081" s="286">
        <v>84</v>
      </c>
      <c r="AB1081" s="78" t="str">
        <f t="shared" si="109"/>
        <v>84th percentile</v>
      </c>
    </row>
    <row r="1082" spans="24:28">
      <c r="X1082" s="286">
        <v>52</v>
      </c>
      <c r="Y1082" s="78" t="str">
        <f t="shared" si="110"/>
        <v>80-84|52</v>
      </c>
      <c r="Z1082" s="286">
        <v>13</v>
      </c>
      <c r="AA1082" s="286">
        <v>84</v>
      </c>
      <c r="AB1082" s="78" t="str">
        <f t="shared" si="109"/>
        <v>84th percentile</v>
      </c>
    </row>
    <row r="1083" spans="24:28">
      <c r="X1083" s="286">
        <v>51</v>
      </c>
      <c r="Y1083" s="78" t="str">
        <f t="shared" si="110"/>
        <v>80-84|51</v>
      </c>
      <c r="Z1083" s="286">
        <v>13</v>
      </c>
      <c r="AA1083" s="286">
        <v>84</v>
      </c>
      <c r="AB1083" s="78" t="str">
        <f t="shared" si="109"/>
        <v>84th percentile</v>
      </c>
    </row>
    <row r="1084" spans="24:28">
      <c r="X1084" s="286">
        <v>50</v>
      </c>
      <c r="Y1084" s="78" t="str">
        <f t="shared" si="110"/>
        <v>80-84|50</v>
      </c>
      <c r="Z1084" s="286">
        <v>13</v>
      </c>
      <c r="AA1084" s="286">
        <v>84</v>
      </c>
      <c r="AB1084" s="78" t="str">
        <f t="shared" si="109"/>
        <v>84th percentile</v>
      </c>
    </row>
    <row r="1085" spans="24:28">
      <c r="X1085" s="286">
        <v>49</v>
      </c>
      <c r="Y1085" s="78" t="str">
        <f t="shared" si="110"/>
        <v>80-84|49</v>
      </c>
      <c r="Z1085" s="286">
        <v>12</v>
      </c>
      <c r="AA1085" s="286">
        <v>75</v>
      </c>
      <c r="AB1085" s="78" t="str">
        <f t="shared" si="109"/>
        <v>75th percentile</v>
      </c>
    </row>
    <row r="1086" spans="24:28">
      <c r="X1086" s="286">
        <v>48</v>
      </c>
      <c r="Y1086" s="78" t="str">
        <f t="shared" si="110"/>
        <v>80-84|48</v>
      </c>
      <c r="Z1086" s="286">
        <v>12</v>
      </c>
      <c r="AA1086" s="286">
        <v>75</v>
      </c>
      <c r="AB1086" s="78" t="str">
        <f t="shared" si="109"/>
        <v>75th percentile</v>
      </c>
    </row>
    <row r="1087" spans="24:28">
      <c r="X1087" s="286">
        <v>47</v>
      </c>
      <c r="Y1087" s="78" t="str">
        <f t="shared" si="110"/>
        <v>80-84|47</v>
      </c>
      <c r="Z1087" s="286">
        <v>12</v>
      </c>
      <c r="AA1087" s="286">
        <v>75</v>
      </c>
      <c r="AB1087" s="78" t="str">
        <f t="shared" si="109"/>
        <v>75th percentile</v>
      </c>
    </row>
    <row r="1088" spans="24:28">
      <c r="X1088" s="286">
        <v>46</v>
      </c>
      <c r="Y1088" s="78" t="str">
        <f t="shared" si="110"/>
        <v>80-84|46</v>
      </c>
      <c r="Z1088" s="286">
        <v>12</v>
      </c>
      <c r="AA1088" s="286">
        <v>75</v>
      </c>
      <c r="AB1088" s="78" t="str">
        <f t="shared" si="109"/>
        <v>75th percentile</v>
      </c>
    </row>
    <row r="1089" spans="24:28">
      <c r="X1089" s="286">
        <v>45</v>
      </c>
      <c r="Y1089" s="78" t="str">
        <f t="shared" si="110"/>
        <v>80-84|45</v>
      </c>
      <c r="Z1089" s="286">
        <v>12</v>
      </c>
      <c r="AA1089" s="286">
        <v>75</v>
      </c>
      <c r="AB1089" s="78" t="str">
        <f t="shared" si="109"/>
        <v>75th percentile</v>
      </c>
    </row>
    <row r="1090" spans="24:28">
      <c r="X1090" s="286">
        <v>44</v>
      </c>
      <c r="Y1090" s="78" t="str">
        <f t="shared" si="110"/>
        <v>80-84|44</v>
      </c>
      <c r="Z1090" s="286">
        <v>12</v>
      </c>
      <c r="AA1090" s="286">
        <v>75</v>
      </c>
      <c r="AB1090" s="78" t="str">
        <f t="shared" si="109"/>
        <v>75th percentile</v>
      </c>
    </row>
    <row r="1091" spans="24:28">
      <c r="X1091" s="286">
        <v>43</v>
      </c>
      <c r="Y1091" s="78" t="str">
        <f t="shared" si="110"/>
        <v>80-84|43</v>
      </c>
      <c r="Z1091" s="286">
        <v>12</v>
      </c>
      <c r="AA1091" s="286">
        <v>75</v>
      </c>
      <c r="AB1091" s="78" t="str">
        <f t="shared" si="109"/>
        <v>75th percentile</v>
      </c>
    </row>
    <row r="1092" spans="24:28">
      <c r="X1092" s="286">
        <v>42</v>
      </c>
      <c r="Y1092" s="78" t="str">
        <f t="shared" si="110"/>
        <v>80-84|42</v>
      </c>
      <c r="Z1092" s="286">
        <v>12</v>
      </c>
      <c r="AA1092" s="286">
        <v>75</v>
      </c>
      <c r="AB1092" s="78" t="str">
        <f t="shared" si="109"/>
        <v>75th percentile</v>
      </c>
    </row>
    <row r="1093" spans="24:28">
      <c r="X1093" s="286">
        <v>41</v>
      </c>
      <c r="Y1093" s="78" t="str">
        <f t="shared" si="110"/>
        <v>80-84|41</v>
      </c>
      <c r="Z1093" s="286">
        <v>12</v>
      </c>
      <c r="AA1093" s="286">
        <v>75</v>
      </c>
      <c r="AB1093" s="78" t="str">
        <f t="shared" ref="AB1093:AB1156" si="111">IFERROR(VLOOKUP(AA1093,G:H,2,0),"")</f>
        <v>75th percentile</v>
      </c>
    </row>
    <row r="1094" spans="24:28">
      <c r="X1094" s="286">
        <v>40</v>
      </c>
      <c r="Y1094" s="78" t="str">
        <f t="shared" si="110"/>
        <v>80-84|40</v>
      </c>
      <c r="Z1094" s="286">
        <v>12</v>
      </c>
      <c r="AA1094" s="286">
        <v>75</v>
      </c>
      <c r="AB1094" s="78" t="str">
        <f t="shared" si="111"/>
        <v>75th percentile</v>
      </c>
    </row>
    <row r="1095" spans="24:28">
      <c r="X1095" s="286">
        <v>39</v>
      </c>
      <c r="Y1095" s="78" t="str">
        <f t="shared" si="110"/>
        <v>80-84|39</v>
      </c>
      <c r="Z1095" s="286">
        <v>11</v>
      </c>
      <c r="AA1095" s="286">
        <v>63</v>
      </c>
      <c r="AB1095" s="78" t="str">
        <f t="shared" si="111"/>
        <v>63rd percentile</v>
      </c>
    </row>
    <row r="1096" spans="24:28">
      <c r="X1096" s="286">
        <v>38</v>
      </c>
      <c r="Y1096" s="78" t="str">
        <f t="shared" si="110"/>
        <v>80-84|38</v>
      </c>
      <c r="Z1096" s="286">
        <v>11</v>
      </c>
      <c r="AA1096" s="286">
        <v>63</v>
      </c>
      <c r="AB1096" s="78" t="str">
        <f t="shared" si="111"/>
        <v>63rd percentile</v>
      </c>
    </row>
    <row r="1097" spans="24:28">
      <c r="X1097" s="286">
        <v>37</v>
      </c>
      <c r="Y1097" s="78" t="str">
        <f t="shared" si="110"/>
        <v>80-84|37</v>
      </c>
      <c r="Z1097" s="286">
        <v>11</v>
      </c>
      <c r="AA1097" s="286">
        <v>63</v>
      </c>
      <c r="AB1097" s="78" t="str">
        <f t="shared" si="111"/>
        <v>63rd percentile</v>
      </c>
    </row>
    <row r="1098" spans="24:28">
      <c r="X1098" s="286">
        <v>36</v>
      </c>
      <c r="Y1098" s="78" t="str">
        <f t="shared" si="110"/>
        <v>80-84|36</v>
      </c>
      <c r="Z1098" s="286">
        <v>11</v>
      </c>
      <c r="AA1098" s="286">
        <v>63</v>
      </c>
      <c r="AB1098" s="78" t="str">
        <f t="shared" si="111"/>
        <v>63rd percentile</v>
      </c>
    </row>
    <row r="1099" spans="24:28">
      <c r="X1099" s="286">
        <v>35</v>
      </c>
      <c r="Y1099" s="78" t="str">
        <f t="shared" ref="Y1099:Y1134" si="112">X$1033&amp;"|"&amp;X1099</f>
        <v>80-84|35</v>
      </c>
      <c r="Z1099" s="286">
        <v>11</v>
      </c>
      <c r="AA1099" s="286">
        <v>63</v>
      </c>
      <c r="AB1099" s="78" t="str">
        <f t="shared" si="111"/>
        <v>63rd percentile</v>
      </c>
    </row>
    <row r="1100" spans="24:28">
      <c r="X1100" s="286">
        <v>34</v>
      </c>
      <c r="Y1100" s="78" t="str">
        <f t="shared" si="112"/>
        <v>80-84|34</v>
      </c>
      <c r="Z1100" s="286">
        <v>11</v>
      </c>
      <c r="AA1100" s="286">
        <v>63</v>
      </c>
      <c r="AB1100" s="78" t="str">
        <f t="shared" si="111"/>
        <v>63rd percentile</v>
      </c>
    </row>
    <row r="1101" spans="24:28">
      <c r="X1101" s="286">
        <v>33</v>
      </c>
      <c r="Y1101" s="78" t="str">
        <f t="shared" si="112"/>
        <v>80-84|33</v>
      </c>
      <c r="Z1101" s="286">
        <v>10</v>
      </c>
      <c r="AA1101" s="286">
        <v>50</v>
      </c>
      <c r="AB1101" s="78" t="str">
        <f t="shared" si="111"/>
        <v>50th percentile</v>
      </c>
    </row>
    <row r="1102" spans="24:28">
      <c r="X1102" s="286">
        <v>32</v>
      </c>
      <c r="Y1102" s="78" t="str">
        <f t="shared" si="112"/>
        <v>80-84|32</v>
      </c>
      <c r="Z1102" s="286">
        <v>10</v>
      </c>
      <c r="AA1102" s="286">
        <v>50</v>
      </c>
      <c r="AB1102" s="78" t="str">
        <f t="shared" si="111"/>
        <v>50th percentile</v>
      </c>
    </row>
    <row r="1103" spans="24:28">
      <c r="X1103" s="286">
        <v>31</v>
      </c>
      <c r="Y1103" s="78" t="str">
        <f t="shared" si="112"/>
        <v>80-84|31</v>
      </c>
      <c r="Z1103" s="286">
        <v>10</v>
      </c>
      <c r="AA1103" s="286">
        <v>50</v>
      </c>
      <c r="AB1103" s="78" t="str">
        <f t="shared" si="111"/>
        <v>50th percentile</v>
      </c>
    </row>
    <row r="1104" spans="24:28">
      <c r="X1104" s="286">
        <v>30</v>
      </c>
      <c r="Y1104" s="78" t="str">
        <f t="shared" si="112"/>
        <v>80-84|30</v>
      </c>
      <c r="Z1104" s="286">
        <v>10</v>
      </c>
      <c r="AA1104" s="286">
        <v>50</v>
      </c>
      <c r="AB1104" s="78" t="str">
        <f t="shared" si="111"/>
        <v>50th percentile</v>
      </c>
    </row>
    <row r="1105" spans="24:28">
      <c r="X1105" s="286">
        <v>29</v>
      </c>
      <c r="Y1105" s="78" t="str">
        <f t="shared" si="112"/>
        <v>80-84|29</v>
      </c>
      <c r="Z1105" s="286">
        <v>10</v>
      </c>
      <c r="AA1105" s="286">
        <v>50</v>
      </c>
      <c r="AB1105" s="78" t="str">
        <f t="shared" si="111"/>
        <v>50th percentile</v>
      </c>
    </row>
    <row r="1106" spans="24:28">
      <c r="X1106" s="286">
        <v>28</v>
      </c>
      <c r="Y1106" s="78" t="str">
        <f t="shared" si="112"/>
        <v>80-84|28</v>
      </c>
      <c r="Z1106" s="286">
        <v>10</v>
      </c>
      <c r="AA1106" s="286">
        <v>50</v>
      </c>
      <c r="AB1106" s="78" t="str">
        <f t="shared" si="111"/>
        <v>50th percentile</v>
      </c>
    </row>
    <row r="1107" spans="24:28">
      <c r="X1107" s="286">
        <v>27</v>
      </c>
      <c r="Y1107" s="78" t="str">
        <f t="shared" si="112"/>
        <v>80-84|27</v>
      </c>
      <c r="Z1107" s="286">
        <v>9</v>
      </c>
      <c r="AA1107" s="286">
        <v>37</v>
      </c>
      <c r="AB1107" s="78" t="str">
        <f t="shared" si="111"/>
        <v>37th percentile</v>
      </c>
    </row>
    <row r="1108" spans="24:28">
      <c r="X1108" s="286">
        <v>26</v>
      </c>
      <c r="Y1108" s="78" t="str">
        <f t="shared" si="112"/>
        <v>80-84|26</v>
      </c>
      <c r="Z1108" s="286">
        <v>9</v>
      </c>
      <c r="AA1108" s="286">
        <v>37</v>
      </c>
      <c r="AB1108" s="78" t="str">
        <f t="shared" si="111"/>
        <v>37th percentile</v>
      </c>
    </row>
    <row r="1109" spans="24:28">
      <c r="X1109" s="286">
        <v>25</v>
      </c>
      <c r="Y1109" s="78" t="str">
        <f t="shared" si="112"/>
        <v>80-84|25</v>
      </c>
      <c r="Z1109" s="286">
        <v>9</v>
      </c>
      <c r="AA1109" s="286">
        <v>37</v>
      </c>
      <c r="AB1109" s="78" t="str">
        <f t="shared" si="111"/>
        <v>37th percentile</v>
      </c>
    </row>
    <row r="1110" spans="24:28">
      <c r="X1110" s="286">
        <v>24</v>
      </c>
      <c r="Y1110" s="78" t="str">
        <f t="shared" si="112"/>
        <v>80-84|24</v>
      </c>
      <c r="Z1110" s="286">
        <v>9</v>
      </c>
      <c r="AA1110" s="286">
        <v>37</v>
      </c>
      <c r="AB1110" s="78" t="str">
        <f t="shared" si="111"/>
        <v>37th percentile</v>
      </c>
    </row>
    <row r="1111" spans="24:28">
      <c r="X1111" s="286">
        <v>23</v>
      </c>
      <c r="Y1111" s="78" t="str">
        <f t="shared" si="112"/>
        <v>80-84|23</v>
      </c>
      <c r="Z1111" s="286">
        <v>9</v>
      </c>
      <c r="AA1111" s="286">
        <v>37</v>
      </c>
      <c r="AB1111" s="78" t="str">
        <f t="shared" si="111"/>
        <v>37th percentile</v>
      </c>
    </row>
    <row r="1112" spans="24:28">
      <c r="X1112" s="286">
        <v>22</v>
      </c>
      <c r="Y1112" s="78" t="str">
        <f t="shared" si="112"/>
        <v>80-84|22</v>
      </c>
      <c r="Z1112" s="286">
        <v>9</v>
      </c>
      <c r="AA1112" s="286">
        <v>37</v>
      </c>
      <c r="AB1112" s="78" t="str">
        <f t="shared" si="111"/>
        <v>37th percentile</v>
      </c>
    </row>
    <row r="1113" spans="24:28">
      <c r="X1113" s="286">
        <v>21</v>
      </c>
      <c r="Y1113" s="78" t="str">
        <f t="shared" si="112"/>
        <v>80-84|21</v>
      </c>
      <c r="Z1113" s="286">
        <v>9</v>
      </c>
      <c r="AA1113" s="286">
        <v>37</v>
      </c>
      <c r="AB1113" s="78" t="str">
        <f t="shared" si="111"/>
        <v>37th percentile</v>
      </c>
    </row>
    <row r="1114" spans="24:28">
      <c r="X1114" s="286">
        <v>20</v>
      </c>
      <c r="Y1114" s="78" t="str">
        <f t="shared" si="112"/>
        <v>80-84|20</v>
      </c>
      <c r="Z1114" s="286">
        <v>9</v>
      </c>
      <c r="AA1114" s="286">
        <v>37</v>
      </c>
      <c r="AB1114" s="78" t="str">
        <f t="shared" si="111"/>
        <v>37th percentile</v>
      </c>
    </row>
    <row r="1115" spans="24:28">
      <c r="X1115" s="286">
        <v>19</v>
      </c>
      <c r="Y1115" s="78" t="str">
        <f t="shared" si="112"/>
        <v>80-84|19</v>
      </c>
      <c r="Z1115" s="286">
        <v>9</v>
      </c>
      <c r="AA1115" s="286">
        <v>37</v>
      </c>
      <c r="AB1115" s="78" t="str">
        <f t="shared" si="111"/>
        <v>37th percentile</v>
      </c>
    </row>
    <row r="1116" spans="24:28">
      <c r="X1116" s="286">
        <v>18</v>
      </c>
      <c r="Y1116" s="78" t="str">
        <f t="shared" si="112"/>
        <v>80-84|18</v>
      </c>
      <c r="Z1116" s="286">
        <v>8</v>
      </c>
      <c r="AA1116" s="286">
        <v>25</v>
      </c>
      <c r="AB1116" s="78" t="str">
        <f t="shared" si="111"/>
        <v>25th percentile</v>
      </c>
    </row>
    <row r="1117" spans="24:28">
      <c r="X1117" s="286">
        <v>17</v>
      </c>
      <c r="Y1117" s="78" t="str">
        <f t="shared" si="112"/>
        <v>80-84|17</v>
      </c>
      <c r="Z1117" s="286">
        <v>8</v>
      </c>
      <c r="AA1117" s="286">
        <v>25</v>
      </c>
      <c r="AB1117" s="78" t="str">
        <f t="shared" si="111"/>
        <v>25th percentile</v>
      </c>
    </row>
    <row r="1118" spans="24:28">
      <c r="X1118" s="286">
        <v>16</v>
      </c>
      <c r="Y1118" s="78" t="str">
        <f t="shared" si="112"/>
        <v>80-84|16</v>
      </c>
      <c r="Z1118" s="286">
        <v>8</v>
      </c>
      <c r="AA1118" s="286">
        <v>25</v>
      </c>
      <c r="AB1118" s="78" t="str">
        <f t="shared" si="111"/>
        <v>25th percentile</v>
      </c>
    </row>
    <row r="1119" spans="24:28">
      <c r="X1119" s="286">
        <v>15</v>
      </c>
      <c r="Y1119" s="78" t="str">
        <f t="shared" si="112"/>
        <v>80-84|15</v>
      </c>
      <c r="Z1119" s="286">
        <v>8</v>
      </c>
      <c r="AA1119" s="286">
        <v>25</v>
      </c>
      <c r="AB1119" s="78" t="str">
        <f t="shared" si="111"/>
        <v>25th percentile</v>
      </c>
    </row>
    <row r="1120" spans="24:28">
      <c r="X1120" s="286">
        <v>14</v>
      </c>
      <c r="Y1120" s="78" t="str">
        <f t="shared" si="112"/>
        <v>80-84|14</v>
      </c>
      <c r="Z1120" s="286">
        <v>8</v>
      </c>
      <c r="AA1120" s="286">
        <v>25</v>
      </c>
      <c r="AB1120" s="78" t="str">
        <f t="shared" si="111"/>
        <v>25th percentile</v>
      </c>
    </row>
    <row r="1121" spans="24:28">
      <c r="X1121" s="286">
        <v>13</v>
      </c>
      <c r="Y1121" s="78" t="str">
        <f t="shared" si="112"/>
        <v>80-84|13</v>
      </c>
      <c r="Z1121" s="286">
        <v>8</v>
      </c>
      <c r="AA1121" s="286">
        <v>25</v>
      </c>
      <c r="AB1121" s="78" t="str">
        <f t="shared" si="111"/>
        <v>25th percentile</v>
      </c>
    </row>
    <row r="1122" spans="24:28">
      <c r="X1122" s="286">
        <v>12</v>
      </c>
      <c r="Y1122" s="78" t="str">
        <f t="shared" si="112"/>
        <v>80-84|12</v>
      </c>
      <c r="Z1122" s="286">
        <v>8</v>
      </c>
      <c r="AA1122" s="286">
        <v>25</v>
      </c>
      <c r="AB1122" s="78" t="str">
        <f t="shared" si="111"/>
        <v>25th percentile</v>
      </c>
    </row>
    <row r="1123" spans="24:28">
      <c r="X1123" s="286">
        <v>11</v>
      </c>
      <c r="Y1123" s="78" t="str">
        <f t="shared" si="112"/>
        <v>80-84|11</v>
      </c>
      <c r="Z1123" s="286">
        <v>8</v>
      </c>
      <c r="AA1123" s="286">
        <v>25</v>
      </c>
      <c r="AB1123" s="78" t="str">
        <f t="shared" si="111"/>
        <v>25th percentile</v>
      </c>
    </row>
    <row r="1124" spans="24:28">
      <c r="X1124" s="286">
        <v>10</v>
      </c>
      <c r="Y1124" s="78" t="str">
        <f t="shared" si="112"/>
        <v>80-84|10</v>
      </c>
      <c r="Z1124" s="286">
        <v>8</v>
      </c>
      <c r="AA1124" s="286">
        <v>25</v>
      </c>
      <c r="AB1124" s="78" t="str">
        <f t="shared" si="111"/>
        <v>25th percentile</v>
      </c>
    </row>
    <row r="1125" spans="24:28">
      <c r="X1125" s="286">
        <v>9</v>
      </c>
      <c r="Y1125" s="78" t="str">
        <f t="shared" si="112"/>
        <v>80-84|9</v>
      </c>
      <c r="Z1125" s="286">
        <v>8</v>
      </c>
      <c r="AA1125" s="286">
        <v>25</v>
      </c>
      <c r="AB1125" s="78" t="str">
        <f t="shared" si="111"/>
        <v>25th percentile</v>
      </c>
    </row>
    <row r="1126" spans="24:28">
      <c r="X1126" s="286">
        <v>8</v>
      </c>
      <c r="Y1126" s="78" t="str">
        <f t="shared" si="112"/>
        <v>80-84|8</v>
      </c>
      <c r="Z1126" s="286">
        <v>8</v>
      </c>
      <c r="AA1126" s="286">
        <v>25</v>
      </c>
      <c r="AB1126" s="78" t="str">
        <f t="shared" si="111"/>
        <v>25th percentile</v>
      </c>
    </row>
    <row r="1127" spans="24:28">
      <c r="X1127" s="286">
        <v>7</v>
      </c>
      <c r="Y1127" s="78" t="str">
        <f t="shared" si="112"/>
        <v>80-84|7</v>
      </c>
      <c r="Z1127" s="286">
        <v>8</v>
      </c>
      <c r="AA1127" s="286">
        <v>25</v>
      </c>
      <c r="AB1127" s="78" t="str">
        <f t="shared" si="111"/>
        <v>25th percentile</v>
      </c>
    </row>
    <row r="1128" spans="24:28">
      <c r="X1128" s="286">
        <v>6</v>
      </c>
      <c r="Y1128" s="78" t="str">
        <f t="shared" si="112"/>
        <v>80-84|6</v>
      </c>
      <c r="Z1128" s="286">
        <v>8</v>
      </c>
      <c r="AA1128" s="286">
        <v>25</v>
      </c>
      <c r="AB1128" s="78" t="str">
        <f t="shared" si="111"/>
        <v>25th percentile</v>
      </c>
    </row>
    <row r="1129" spans="24:28">
      <c r="X1129" s="286">
        <v>5</v>
      </c>
      <c r="Y1129" s="78" t="str">
        <f t="shared" si="112"/>
        <v>80-84|5</v>
      </c>
      <c r="Z1129" s="286">
        <v>8</v>
      </c>
      <c r="AA1129" s="286">
        <v>25</v>
      </c>
      <c r="AB1129" s="78" t="str">
        <f t="shared" si="111"/>
        <v>25th percentile</v>
      </c>
    </row>
    <row r="1130" spans="24:28">
      <c r="X1130" s="286">
        <v>4</v>
      </c>
      <c r="Y1130" s="78" t="str">
        <f t="shared" si="112"/>
        <v>80-84|4</v>
      </c>
      <c r="Z1130" s="286">
        <v>8</v>
      </c>
      <c r="AA1130" s="286">
        <v>25</v>
      </c>
      <c r="AB1130" s="78" t="str">
        <f t="shared" si="111"/>
        <v>25th percentile</v>
      </c>
    </row>
    <row r="1131" spans="24:28">
      <c r="X1131" s="286">
        <v>3</v>
      </c>
      <c r="Y1131" s="78" t="str">
        <f t="shared" si="112"/>
        <v>80-84|3</v>
      </c>
      <c r="Z1131" s="286">
        <v>8</v>
      </c>
      <c r="AA1131" s="286">
        <v>25</v>
      </c>
      <c r="AB1131" s="78" t="str">
        <f t="shared" si="111"/>
        <v>25th percentile</v>
      </c>
    </row>
    <row r="1132" spans="24:28">
      <c r="X1132" s="286">
        <v>2</v>
      </c>
      <c r="Y1132" s="78" t="str">
        <f t="shared" si="112"/>
        <v>80-84|2</v>
      </c>
      <c r="Z1132" s="286">
        <v>8</v>
      </c>
      <c r="AA1132" s="286">
        <v>25</v>
      </c>
      <c r="AB1132" s="78" t="str">
        <f t="shared" si="111"/>
        <v>25th percentile</v>
      </c>
    </row>
    <row r="1133" spans="24:28">
      <c r="X1133" s="286">
        <v>1</v>
      </c>
      <c r="Y1133" s="78" t="str">
        <f t="shared" si="112"/>
        <v>80-84|1</v>
      </c>
      <c r="Z1133" s="286">
        <v>8</v>
      </c>
      <c r="AA1133" s="286">
        <v>25</v>
      </c>
      <c r="AB1133" s="78" t="str">
        <f t="shared" si="111"/>
        <v>25th percentile</v>
      </c>
    </row>
    <row r="1134" spans="24:28">
      <c r="X1134" s="286">
        <v>0</v>
      </c>
      <c r="Y1134" s="78" t="str">
        <f t="shared" si="112"/>
        <v>80-84|0</v>
      </c>
      <c r="Z1134" s="286">
        <v>8</v>
      </c>
      <c r="AA1134" s="286">
        <v>25</v>
      </c>
      <c r="AB1134" s="78" t="str">
        <f t="shared" si="111"/>
        <v>25th percentile</v>
      </c>
    </row>
    <row r="1135" spans="24:28">
      <c r="AB1135" s="78" t="str">
        <f t="shared" si="111"/>
        <v/>
      </c>
    </row>
    <row r="1136" spans="24:28">
      <c r="X1136" s="286" t="s">
        <v>73</v>
      </c>
      <c r="AB1136" s="78" t="str">
        <f t="shared" si="111"/>
        <v/>
      </c>
    </row>
    <row r="1137" spans="24:28">
      <c r="X1137" s="286">
        <v>100</v>
      </c>
      <c r="Y1137" t="str">
        <f>X$1136&amp;"|"&amp;X1137</f>
        <v>85-90|100</v>
      </c>
      <c r="Z1137" s="286">
        <v>19</v>
      </c>
      <c r="AA1137" s="286">
        <v>99.9</v>
      </c>
      <c r="AB1137" s="78" t="str">
        <f t="shared" si="111"/>
        <v>99.9th percentile</v>
      </c>
    </row>
    <row r="1138" spans="24:28">
      <c r="X1138" s="286">
        <v>99</v>
      </c>
      <c r="Y1138" s="78" t="str">
        <f t="shared" ref="Y1138:Y1201" si="113">X$1136&amp;"|"&amp;X1138</f>
        <v>85-90|99</v>
      </c>
      <c r="Z1138" s="286">
        <v>19</v>
      </c>
      <c r="AA1138" s="286">
        <v>99.9</v>
      </c>
      <c r="AB1138" s="78" t="str">
        <f t="shared" si="111"/>
        <v>99.9th percentile</v>
      </c>
    </row>
    <row r="1139" spans="24:28">
      <c r="X1139" s="286">
        <v>98</v>
      </c>
      <c r="Y1139" s="78" t="str">
        <f t="shared" si="113"/>
        <v>85-90|98</v>
      </c>
      <c r="Z1139" s="286">
        <v>19</v>
      </c>
      <c r="AA1139" s="286">
        <v>99.9</v>
      </c>
      <c r="AB1139" s="78" t="str">
        <f t="shared" si="111"/>
        <v>99.9th percentile</v>
      </c>
    </row>
    <row r="1140" spans="24:28">
      <c r="X1140" s="286">
        <v>97</v>
      </c>
      <c r="Y1140" s="78" t="str">
        <f t="shared" si="113"/>
        <v>85-90|97</v>
      </c>
      <c r="Z1140" s="286">
        <v>19</v>
      </c>
      <c r="AA1140" s="286">
        <v>99.9</v>
      </c>
      <c r="AB1140" s="78" t="str">
        <f t="shared" si="111"/>
        <v>99.9th percentile</v>
      </c>
    </row>
    <row r="1141" spans="24:28">
      <c r="X1141" s="286">
        <v>96</v>
      </c>
      <c r="Y1141" s="78" t="str">
        <f t="shared" si="113"/>
        <v>85-90|96</v>
      </c>
      <c r="Z1141" s="286">
        <v>19</v>
      </c>
      <c r="AA1141" s="286">
        <v>99.9</v>
      </c>
      <c r="AB1141" s="78" t="str">
        <f t="shared" si="111"/>
        <v>99.9th percentile</v>
      </c>
    </row>
    <row r="1142" spans="24:28">
      <c r="X1142" s="286">
        <v>95</v>
      </c>
      <c r="Y1142" s="78" t="str">
        <f t="shared" si="113"/>
        <v>85-90|95</v>
      </c>
      <c r="Z1142" s="286">
        <v>19</v>
      </c>
      <c r="AA1142" s="286">
        <v>99.9</v>
      </c>
      <c r="AB1142" s="78" t="str">
        <f t="shared" si="111"/>
        <v>99.9th percentile</v>
      </c>
    </row>
    <row r="1143" spans="24:28">
      <c r="X1143" s="286">
        <v>94</v>
      </c>
      <c r="Y1143" s="78" t="str">
        <f t="shared" si="113"/>
        <v>85-90|94</v>
      </c>
      <c r="Z1143" s="286">
        <v>19</v>
      </c>
      <c r="AA1143" s="286">
        <v>99.9</v>
      </c>
      <c r="AB1143" s="78" t="str">
        <f t="shared" si="111"/>
        <v>99.9th percentile</v>
      </c>
    </row>
    <row r="1144" spans="24:28">
      <c r="X1144" s="286">
        <v>93</v>
      </c>
      <c r="Y1144" s="78" t="str">
        <f t="shared" si="113"/>
        <v>85-90|93</v>
      </c>
      <c r="Z1144" s="286">
        <v>18</v>
      </c>
      <c r="AA1144" s="286">
        <v>99.6</v>
      </c>
      <c r="AB1144" s="78" t="str">
        <f t="shared" si="111"/>
        <v>99.6th percentile</v>
      </c>
    </row>
    <row r="1145" spans="24:28">
      <c r="X1145" s="286">
        <v>92</v>
      </c>
      <c r="Y1145" s="78" t="str">
        <f t="shared" si="113"/>
        <v>85-90|92</v>
      </c>
      <c r="Z1145" s="286">
        <v>18</v>
      </c>
      <c r="AA1145" s="286">
        <v>99.6</v>
      </c>
      <c r="AB1145" s="78" t="str">
        <f t="shared" si="111"/>
        <v>99.6th percentile</v>
      </c>
    </row>
    <row r="1146" spans="24:28">
      <c r="X1146" s="286">
        <v>91</v>
      </c>
      <c r="Y1146" s="78" t="str">
        <f t="shared" si="113"/>
        <v>85-90|91</v>
      </c>
      <c r="Z1146" s="286">
        <v>18</v>
      </c>
      <c r="AA1146" s="286">
        <v>99.6</v>
      </c>
      <c r="AB1146" s="78" t="str">
        <f t="shared" si="111"/>
        <v>99.6th percentile</v>
      </c>
    </row>
    <row r="1147" spans="24:28">
      <c r="X1147" s="286">
        <v>90</v>
      </c>
      <c r="Y1147" s="78" t="str">
        <f t="shared" si="113"/>
        <v>85-90|90</v>
      </c>
      <c r="Z1147" s="286">
        <v>18</v>
      </c>
      <c r="AA1147" s="286">
        <v>99.6</v>
      </c>
      <c r="AB1147" s="78" t="str">
        <f t="shared" si="111"/>
        <v>99.6th percentile</v>
      </c>
    </row>
    <row r="1148" spans="24:28">
      <c r="X1148" s="286">
        <v>89</v>
      </c>
      <c r="Y1148" s="78" t="str">
        <f t="shared" si="113"/>
        <v>85-90|89</v>
      </c>
      <c r="Z1148" s="286">
        <v>18</v>
      </c>
      <c r="AA1148" s="286">
        <v>99.6</v>
      </c>
      <c r="AB1148" s="78" t="str">
        <f t="shared" si="111"/>
        <v>99.6th percentile</v>
      </c>
    </row>
    <row r="1149" spans="24:28">
      <c r="X1149" s="286">
        <v>88</v>
      </c>
      <c r="Y1149" s="78" t="str">
        <f t="shared" si="113"/>
        <v>85-90|88</v>
      </c>
      <c r="Z1149" s="286">
        <v>18</v>
      </c>
      <c r="AA1149" s="286">
        <v>99.6</v>
      </c>
      <c r="AB1149" s="78" t="str">
        <f t="shared" si="111"/>
        <v>99.6th percentile</v>
      </c>
    </row>
    <row r="1150" spans="24:28">
      <c r="X1150" s="286">
        <v>87</v>
      </c>
      <c r="Y1150" s="78" t="str">
        <f t="shared" si="113"/>
        <v>85-90|87</v>
      </c>
      <c r="Z1150" s="286">
        <v>18</v>
      </c>
      <c r="AA1150" s="286">
        <v>99.6</v>
      </c>
      <c r="AB1150" s="78" t="str">
        <f t="shared" si="111"/>
        <v>99.6th percentile</v>
      </c>
    </row>
    <row r="1151" spans="24:28">
      <c r="X1151" s="286">
        <v>86</v>
      </c>
      <c r="Y1151" s="78" t="str">
        <f t="shared" si="113"/>
        <v>85-90|86</v>
      </c>
      <c r="Z1151" s="286">
        <v>17</v>
      </c>
      <c r="AA1151" s="286">
        <v>99</v>
      </c>
      <c r="AB1151" s="78" t="str">
        <f t="shared" si="111"/>
        <v>99th percentile</v>
      </c>
    </row>
    <row r="1152" spans="24:28">
      <c r="X1152" s="286">
        <v>85</v>
      </c>
      <c r="Y1152" s="78" t="str">
        <f t="shared" si="113"/>
        <v>85-90|85</v>
      </c>
      <c r="Z1152" s="286">
        <v>17</v>
      </c>
      <c r="AA1152" s="286">
        <v>99</v>
      </c>
      <c r="AB1152" s="78" t="str">
        <f t="shared" si="111"/>
        <v>99th percentile</v>
      </c>
    </row>
    <row r="1153" spans="24:28">
      <c r="X1153" s="286">
        <v>84</v>
      </c>
      <c r="Y1153" s="78" t="str">
        <f t="shared" si="113"/>
        <v>85-90|84</v>
      </c>
      <c r="Z1153" s="286">
        <v>17</v>
      </c>
      <c r="AA1153" s="286">
        <v>99</v>
      </c>
      <c r="AB1153" s="78" t="str">
        <f t="shared" si="111"/>
        <v>99th percentile</v>
      </c>
    </row>
    <row r="1154" spans="24:28">
      <c r="X1154" s="286">
        <v>83</v>
      </c>
      <c r="Y1154" s="78" t="str">
        <f t="shared" si="113"/>
        <v>85-90|83</v>
      </c>
      <c r="Z1154" s="286">
        <v>17</v>
      </c>
      <c r="AA1154" s="286">
        <v>99</v>
      </c>
      <c r="AB1154" s="78" t="str">
        <f t="shared" si="111"/>
        <v>99th percentile</v>
      </c>
    </row>
    <row r="1155" spans="24:28">
      <c r="X1155" s="286">
        <v>82</v>
      </c>
      <c r="Y1155" s="78" t="str">
        <f t="shared" si="113"/>
        <v>85-90|82</v>
      </c>
      <c r="Z1155" s="286">
        <v>17</v>
      </c>
      <c r="AA1155" s="286">
        <v>99</v>
      </c>
      <c r="AB1155" s="78" t="str">
        <f t="shared" si="111"/>
        <v>99th percentile</v>
      </c>
    </row>
    <row r="1156" spans="24:28">
      <c r="X1156" s="286">
        <v>81</v>
      </c>
      <c r="Y1156" s="78" t="str">
        <f t="shared" si="113"/>
        <v>85-90|81</v>
      </c>
      <c r="Z1156" s="286">
        <v>17</v>
      </c>
      <c r="AA1156" s="286">
        <v>99</v>
      </c>
      <c r="AB1156" s="78" t="str">
        <f t="shared" si="111"/>
        <v>99th percentile</v>
      </c>
    </row>
    <row r="1157" spans="24:28">
      <c r="X1157" s="286">
        <v>80</v>
      </c>
      <c r="Y1157" s="78" t="str">
        <f t="shared" si="113"/>
        <v>85-90|80</v>
      </c>
      <c r="Z1157" s="286">
        <v>17</v>
      </c>
      <c r="AA1157" s="286">
        <v>99</v>
      </c>
      <c r="AB1157" s="78" t="str">
        <f t="shared" ref="AB1157:AB1220" si="114">IFERROR(VLOOKUP(AA1157,G:H,2,0),"")</f>
        <v>99th percentile</v>
      </c>
    </row>
    <row r="1158" spans="24:28">
      <c r="X1158" s="286">
        <v>79</v>
      </c>
      <c r="Y1158" s="78" t="str">
        <f t="shared" si="113"/>
        <v>85-90|79</v>
      </c>
      <c r="Z1158" s="286">
        <v>17</v>
      </c>
      <c r="AA1158" s="286">
        <v>99</v>
      </c>
      <c r="AB1158" s="78" t="str">
        <f t="shared" si="114"/>
        <v>99th percentile</v>
      </c>
    </row>
    <row r="1159" spans="24:28">
      <c r="X1159" s="286">
        <v>78</v>
      </c>
      <c r="Y1159" s="78" t="str">
        <f t="shared" si="113"/>
        <v>85-90|78</v>
      </c>
      <c r="Z1159" s="286">
        <v>16</v>
      </c>
      <c r="AA1159" s="286">
        <v>98</v>
      </c>
      <c r="AB1159" s="78" t="str">
        <f t="shared" si="114"/>
        <v>98th percentile</v>
      </c>
    </row>
    <row r="1160" spans="24:28">
      <c r="X1160" s="286">
        <v>77</v>
      </c>
      <c r="Y1160" s="78" t="str">
        <f t="shared" si="113"/>
        <v>85-90|77</v>
      </c>
      <c r="Z1160" s="286">
        <v>16</v>
      </c>
      <c r="AA1160" s="286">
        <v>98</v>
      </c>
      <c r="AB1160" s="78" t="str">
        <f t="shared" si="114"/>
        <v>98th percentile</v>
      </c>
    </row>
    <row r="1161" spans="24:28">
      <c r="X1161" s="286">
        <v>76</v>
      </c>
      <c r="Y1161" s="78" t="str">
        <f t="shared" si="113"/>
        <v>85-90|76</v>
      </c>
      <c r="Z1161" s="286">
        <v>16</v>
      </c>
      <c r="AA1161" s="286">
        <v>98</v>
      </c>
      <c r="AB1161" s="78" t="str">
        <f t="shared" si="114"/>
        <v>98th percentile</v>
      </c>
    </row>
    <row r="1162" spans="24:28">
      <c r="X1162" s="286">
        <v>75</v>
      </c>
      <c r="Y1162" s="78" t="str">
        <f t="shared" si="113"/>
        <v>85-90|75</v>
      </c>
      <c r="Z1162" s="286">
        <v>16</v>
      </c>
      <c r="AA1162" s="286">
        <v>98</v>
      </c>
      <c r="AB1162" s="78" t="str">
        <f t="shared" si="114"/>
        <v>98th percentile</v>
      </c>
    </row>
    <row r="1163" spans="24:28">
      <c r="X1163" s="286">
        <v>74</v>
      </c>
      <c r="Y1163" s="78" t="str">
        <f t="shared" si="113"/>
        <v>85-90|74</v>
      </c>
      <c r="Z1163" s="286">
        <v>16</v>
      </c>
      <c r="AA1163" s="286">
        <v>98</v>
      </c>
      <c r="AB1163" s="78" t="str">
        <f t="shared" si="114"/>
        <v>98th percentile</v>
      </c>
    </row>
    <row r="1164" spans="24:28">
      <c r="X1164" s="286">
        <v>73</v>
      </c>
      <c r="Y1164" s="78" t="str">
        <f t="shared" si="113"/>
        <v>85-90|73</v>
      </c>
      <c r="Z1164" s="286">
        <v>16</v>
      </c>
      <c r="AA1164" s="286">
        <v>98</v>
      </c>
      <c r="AB1164" s="78" t="str">
        <f t="shared" si="114"/>
        <v>98th percentile</v>
      </c>
    </row>
    <row r="1165" spans="24:28">
      <c r="X1165" s="286">
        <v>72</v>
      </c>
      <c r="Y1165" s="78" t="str">
        <f t="shared" si="113"/>
        <v>85-90|72</v>
      </c>
      <c r="Z1165" s="286">
        <v>16</v>
      </c>
      <c r="AA1165" s="286">
        <v>98</v>
      </c>
      <c r="AB1165" s="78" t="str">
        <f t="shared" si="114"/>
        <v>98th percentile</v>
      </c>
    </row>
    <row r="1166" spans="24:28">
      <c r="X1166" s="286">
        <v>71</v>
      </c>
      <c r="Y1166" s="78" t="str">
        <f t="shared" si="113"/>
        <v>85-90|71</v>
      </c>
      <c r="Z1166" s="286">
        <v>16</v>
      </c>
      <c r="AA1166" s="286">
        <v>98</v>
      </c>
      <c r="AB1166" s="78" t="str">
        <f t="shared" si="114"/>
        <v>98th percentile</v>
      </c>
    </row>
    <row r="1167" spans="24:28">
      <c r="X1167" s="286">
        <v>70</v>
      </c>
      <c r="Y1167" s="78" t="str">
        <f t="shared" si="113"/>
        <v>85-90|70</v>
      </c>
      <c r="Z1167" s="286">
        <v>15</v>
      </c>
      <c r="AA1167" s="286">
        <v>95</v>
      </c>
      <c r="AB1167" s="78" t="str">
        <f t="shared" si="114"/>
        <v>95th percentile</v>
      </c>
    </row>
    <row r="1168" spans="24:28">
      <c r="X1168" s="286">
        <v>69</v>
      </c>
      <c r="Y1168" s="78" t="str">
        <f t="shared" si="113"/>
        <v>85-90|69</v>
      </c>
      <c r="Z1168" s="286">
        <v>15</v>
      </c>
      <c r="AA1168" s="286">
        <v>95</v>
      </c>
      <c r="AB1168" s="78" t="str">
        <f t="shared" si="114"/>
        <v>95th percentile</v>
      </c>
    </row>
    <row r="1169" spans="24:28">
      <c r="X1169" s="286">
        <v>68</v>
      </c>
      <c r="Y1169" s="78" t="str">
        <f t="shared" si="113"/>
        <v>85-90|68</v>
      </c>
      <c r="Z1169" s="286">
        <v>15</v>
      </c>
      <c r="AA1169" s="286">
        <v>95</v>
      </c>
      <c r="AB1169" s="78" t="str">
        <f t="shared" si="114"/>
        <v>95th percentile</v>
      </c>
    </row>
    <row r="1170" spans="24:28">
      <c r="X1170" s="286">
        <v>67</v>
      </c>
      <c r="Y1170" s="78" t="str">
        <f t="shared" si="113"/>
        <v>85-90|67</v>
      </c>
      <c r="Z1170" s="286">
        <v>15</v>
      </c>
      <c r="AA1170" s="286">
        <v>95</v>
      </c>
      <c r="AB1170" s="78" t="str">
        <f t="shared" si="114"/>
        <v>95th percentile</v>
      </c>
    </row>
    <row r="1171" spans="24:28">
      <c r="X1171" s="286">
        <v>66</v>
      </c>
      <c r="Y1171" s="78" t="str">
        <f t="shared" si="113"/>
        <v>85-90|66</v>
      </c>
      <c r="Z1171" s="286">
        <v>15</v>
      </c>
      <c r="AA1171" s="286">
        <v>95</v>
      </c>
      <c r="AB1171" s="78" t="str">
        <f t="shared" si="114"/>
        <v>95th percentile</v>
      </c>
    </row>
    <row r="1172" spans="24:28">
      <c r="X1172" s="286">
        <v>65</v>
      </c>
      <c r="Y1172" s="78" t="str">
        <f t="shared" si="113"/>
        <v>85-90|65</v>
      </c>
      <c r="Z1172" s="286">
        <v>15</v>
      </c>
      <c r="AA1172" s="286">
        <v>95</v>
      </c>
      <c r="AB1172" s="78" t="str">
        <f t="shared" si="114"/>
        <v>95th percentile</v>
      </c>
    </row>
    <row r="1173" spans="24:28">
      <c r="X1173" s="286">
        <v>64</v>
      </c>
      <c r="Y1173" s="78" t="str">
        <f t="shared" si="113"/>
        <v>85-90|64</v>
      </c>
      <c r="Z1173" s="286">
        <v>15</v>
      </c>
      <c r="AA1173" s="286">
        <v>95</v>
      </c>
      <c r="AB1173" s="78" t="str">
        <f t="shared" si="114"/>
        <v>95th percentile</v>
      </c>
    </row>
    <row r="1174" spans="24:28">
      <c r="X1174" s="286">
        <v>63</v>
      </c>
      <c r="Y1174" s="78" t="str">
        <f t="shared" si="113"/>
        <v>85-90|63</v>
      </c>
      <c r="Z1174" s="286">
        <v>15</v>
      </c>
      <c r="AA1174" s="286">
        <v>95</v>
      </c>
      <c r="AB1174" s="78" t="str">
        <f t="shared" si="114"/>
        <v>95th percentile</v>
      </c>
    </row>
    <row r="1175" spans="24:28">
      <c r="X1175" s="286">
        <v>62</v>
      </c>
      <c r="Y1175" s="78" t="str">
        <f t="shared" si="113"/>
        <v>85-90|62</v>
      </c>
      <c r="Z1175" s="286">
        <v>15</v>
      </c>
      <c r="AA1175" s="286">
        <v>95</v>
      </c>
      <c r="AB1175" s="78" t="str">
        <f t="shared" si="114"/>
        <v>95th percentile</v>
      </c>
    </row>
    <row r="1176" spans="24:28">
      <c r="X1176" s="286">
        <v>61</v>
      </c>
      <c r="Y1176" s="78" t="str">
        <f t="shared" si="113"/>
        <v>85-90|61</v>
      </c>
      <c r="Z1176" s="286">
        <v>14</v>
      </c>
      <c r="AA1176" s="286">
        <v>91</v>
      </c>
      <c r="AB1176" s="78" t="str">
        <f t="shared" si="114"/>
        <v>91st percentile</v>
      </c>
    </row>
    <row r="1177" spans="24:28">
      <c r="X1177" s="286">
        <v>60</v>
      </c>
      <c r="Y1177" s="78" t="str">
        <f t="shared" si="113"/>
        <v>85-90|60</v>
      </c>
      <c r="Z1177" s="286">
        <v>14</v>
      </c>
      <c r="AA1177" s="286">
        <v>91</v>
      </c>
      <c r="AB1177" s="78" t="str">
        <f t="shared" si="114"/>
        <v>91st percentile</v>
      </c>
    </row>
    <row r="1178" spans="24:28">
      <c r="X1178" s="286">
        <v>59</v>
      </c>
      <c r="Y1178" s="78" t="str">
        <f t="shared" si="113"/>
        <v>85-90|59</v>
      </c>
      <c r="Z1178" s="286">
        <v>14</v>
      </c>
      <c r="AA1178" s="286">
        <v>91</v>
      </c>
      <c r="AB1178" s="78" t="str">
        <f t="shared" si="114"/>
        <v>91st percentile</v>
      </c>
    </row>
    <row r="1179" spans="24:28">
      <c r="X1179" s="286">
        <v>58</v>
      </c>
      <c r="Y1179" s="78" t="str">
        <f t="shared" si="113"/>
        <v>85-90|58</v>
      </c>
      <c r="Z1179" s="286">
        <v>14</v>
      </c>
      <c r="AA1179" s="286">
        <v>91</v>
      </c>
      <c r="AB1179" s="78" t="str">
        <f t="shared" si="114"/>
        <v>91st percentile</v>
      </c>
    </row>
    <row r="1180" spans="24:28">
      <c r="X1180" s="286">
        <v>57</v>
      </c>
      <c r="Y1180" s="78" t="str">
        <f t="shared" si="113"/>
        <v>85-90|57</v>
      </c>
      <c r="Z1180" s="286">
        <v>14</v>
      </c>
      <c r="AA1180" s="286">
        <v>91</v>
      </c>
      <c r="AB1180" s="78" t="str">
        <f t="shared" si="114"/>
        <v>91st percentile</v>
      </c>
    </row>
    <row r="1181" spans="24:28">
      <c r="X1181" s="286">
        <v>56</v>
      </c>
      <c r="Y1181" s="78" t="str">
        <f t="shared" si="113"/>
        <v>85-90|56</v>
      </c>
      <c r="Z1181" s="286">
        <v>14</v>
      </c>
      <c r="AA1181" s="286">
        <v>91</v>
      </c>
      <c r="AB1181" s="78" t="str">
        <f t="shared" si="114"/>
        <v>91st percentile</v>
      </c>
    </row>
    <row r="1182" spans="24:28">
      <c r="X1182" s="286">
        <v>55</v>
      </c>
      <c r="Y1182" s="78" t="str">
        <f t="shared" si="113"/>
        <v>85-90|55</v>
      </c>
      <c r="Z1182" s="286">
        <v>14</v>
      </c>
      <c r="AA1182" s="286">
        <v>91</v>
      </c>
      <c r="AB1182" s="78" t="str">
        <f t="shared" si="114"/>
        <v>91st percentile</v>
      </c>
    </row>
    <row r="1183" spans="24:28">
      <c r="X1183" s="286">
        <v>54</v>
      </c>
      <c r="Y1183" s="78" t="str">
        <f t="shared" si="113"/>
        <v>85-90|54</v>
      </c>
      <c r="Z1183" s="286">
        <v>14</v>
      </c>
      <c r="AA1183" s="286">
        <v>91</v>
      </c>
      <c r="AB1183" s="78" t="str">
        <f t="shared" si="114"/>
        <v>91st percentile</v>
      </c>
    </row>
    <row r="1184" spans="24:28">
      <c r="X1184" s="286">
        <v>53</v>
      </c>
      <c r="Y1184" s="78" t="str">
        <f t="shared" si="113"/>
        <v>85-90|53</v>
      </c>
      <c r="Z1184" s="286">
        <v>14</v>
      </c>
      <c r="AA1184" s="286">
        <v>91</v>
      </c>
      <c r="AB1184" s="78" t="str">
        <f t="shared" si="114"/>
        <v>91st percentile</v>
      </c>
    </row>
    <row r="1185" spans="24:28">
      <c r="X1185" s="286">
        <v>52</v>
      </c>
      <c r="Y1185" s="78" t="str">
        <f t="shared" si="113"/>
        <v>85-90|52</v>
      </c>
      <c r="Z1185" s="286">
        <v>13</v>
      </c>
      <c r="AA1185" s="286">
        <v>84</v>
      </c>
      <c r="AB1185" s="78" t="str">
        <f t="shared" si="114"/>
        <v>84th percentile</v>
      </c>
    </row>
    <row r="1186" spans="24:28">
      <c r="X1186" s="286">
        <v>51</v>
      </c>
      <c r="Y1186" s="78" t="str">
        <f t="shared" si="113"/>
        <v>85-90|51</v>
      </c>
      <c r="Z1186" s="286">
        <v>13</v>
      </c>
      <c r="AA1186" s="286">
        <v>84</v>
      </c>
      <c r="AB1186" s="78" t="str">
        <f t="shared" si="114"/>
        <v>84th percentile</v>
      </c>
    </row>
    <row r="1187" spans="24:28">
      <c r="X1187" s="286">
        <v>50</v>
      </c>
      <c r="Y1187" s="78" t="str">
        <f t="shared" si="113"/>
        <v>85-90|50</v>
      </c>
      <c r="Z1187" s="286">
        <v>13</v>
      </c>
      <c r="AA1187" s="286">
        <v>84</v>
      </c>
      <c r="AB1187" s="78" t="str">
        <f t="shared" si="114"/>
        <v>84th percentile</v>
      </c>
    </row>
    <row r="1188" spans="24:28">
      <c r="X1188" s="286">
        <v>49</v>
      </c>
      <c r="Y1188" s="78" t="str">
        <f t="shared" si="113"/>
        <v>85-90|49</v>
      </c>
      <c r="Z1188" s="286">
        <v>13</v>
      </c>
      <c r="AA1188" s="286">
        <v>84</v>
      </c>
      <c r="AB1188" s="78" t="str">
        <f t="shared" si="114"/>
        <v>84th percentile</v>
      </c>
    </row>
    <row r="1189" spans="24:28">
      <c r="X1189" s="286">
        <v>48</v>
      </c>
      <c r="Y1189" s="78" t="str">
        <f t="shared" si="113"/>
        <v>85-90|48</v>
      </c>
      <c r="Z1189" s="286">
        <v>13</v>
      </c>
      <c r="AA1189" s="286">
        <v>84</v>
      </c>
      <c r="AB1189" s="78" t="str">
        <f t="shared" si="114"/>
        <v>84th percentile</v>
      </c>
    </row>
    <row r="1190" spans="24:28">
      <c r="X1190" s="286">
        <v>47</v>
      </c>
      <c r="Y1190" s="78" t="str">
        <f t="shared" si="113"/>
        <v>85-90|47</v>
      </c>
      <c r="Z1190" s="286">
        <v>13</v>
      </c>
      <c r="AA1190" s="286">
        <v>84</v>
      </c>
      <c r="AB1190" s="78" t="str">
        <f t="shared" si="114"/>
        <v>84th percentile</v>
      </c>
    </row>
    <row r="1191" spans="24:28">
      <c r="X1191" s="286">
        <v>46</v>
      </c>
      <c r="Y1191" s="78" t="str">
        <f t="shared" si="113"/>
        <v>85-90|46</v>
      </c>
      <c r="Z1191" s="286">
        <v>13</v>
      </c>
      <c r="AA1191" s="286">
        <v>84</v>
      </c>
      <c r="AB1191" s="78" t="str">
        <f t="shared" si="114"/>
        <v>84th percentile</v>
      </c>
    </row>
    <row r="1192" spans="24:28">
      <c r="X1192" s="286">
        <v>45</v>
      </c>
      <c r="Y1192" s="78" t="str">
        <f t="shared" si="113"/>
        <v>85-90|45</v>
      </c>
      <c r="Z1192" s="286">
        <v>13</v>
      </c>
      <c r="AA1192" s="286">
        <v>84</v>
      </c>
      <c r="AB1192" s="78" t="str">
        <f t="shared" si="114"/>
        <v>84th percentile</v>
      </c>
    </row>
    <row r="1193" spans="24:28">
      <c r="X1193" s="286">
        <v>44</v>
      </c>
      <c r="Y1193" s="78" t="str">
        <f t="shared" si="113"/>
        <v>85-90|44</v>
      </c>
      <c r="Z1193" s="286">
        <v>13</v>
      </c>
      <c r="AA1193" s="286">
        <v>84</v>
      </c>
      <c r="AB1193" s="78" t="str">
        <f t="shared" si="114"/>
        <v>84th percentile</v>
      </c>
    </row>
    <row r="1194" spans="24:28">
      <c r="X1194" s="286">
        <v>43</v>
      </c>
      <c r="Y1194" s="78" t="str">
        <f t="shared" si="113"/>
        <v>85-90|43</v>
      </c>
      <c r="Z1194" s="286">
        <v>13</v>
      </c>
      <c r="AA1194" s="286">
        <v>84</v>
      </c>
      <c r="AB1194" s="78" t="str">
        <f t="shared" si="114"/>
        <v>84th percentile</v>
      </c>
    </row>
    <row r="1195" spans="24:28">
      <c r="X1195" s="286">
        <v>42</v>
      </c>
      <c r="Y1195" s="78" t="str">
        <f t="shared" si="113"/>
        <v>85-90|42</v>
      </c>
      <c r="Z1195" s="286">
        <v>13</v>
      </c>
      <c r="AA1195" s="286">
        <v>84</v>
      </c>
      <c r="AB1195" s="78" t="str">
        <f t="shared" si="114"/>
        <v>84th percentile</v>
      </c>
    </row>
    <row r="1196" spans="24:28">
      <c r="X1196" s="286">
        <v>41</v>
      </c>
      <c r="Y1196" s="78" t="str">
        <f t="shared" si="113"/>
        <v>85-90|41</v>
      </c>
      <c r="Z1196" s="286">
        <v>12</v>
      </c>
      <c r="AA1196" s="286">
        <v>75</v>
      </c>
      <c r="AB1196" s="78" t="str">
        <f t="shared" si="114"/>
        <v>75th percentile</v>
      </c>
    </row>
    <row r="1197" spans="24:28">
      <c r="X1197" s="286">
        <v>40</v>
      </c>
      <c r="Y1197" s="78" t="str">
        <f t="shared" si="113"/>
        <v>85-90|40</v>
      </c>
      <c r="Z1197" s="286">
        <v>12</v>
      </c>
      <c r="AA1197" s="286">
        <v>75</v>
      </c>
      <c r="AB1197" s="78" t="str">
        <f t="shared" si="114"/>
        <v>75th percentile</v>
      </c>
    </row>
    <row r="1198" spans="24:28">
      <c r="X1198" s="286">
        <v>39</v>
      </c>
      <c r="Y1198" s="78" t="str">
        <f t="shared" si="113"/>
        <v>85-90|39</v>
      </c>
      <c r="Z1198" s="286">
        <v>12</v>
      </c>
      <c r="AA1198" s="286">
        <v>75</v>
      </c>
      <c r="AB1198" s="78" t="str">
        <f t="shared" si="114"/>
        <v>75th percentile</v>
      </c>
    </row>
    <row r="1199" spans="24:28">
      <c r="X1199" s="286">
        <v>38</v>
      </c>
      <c r="Y1199" s="78" t="str">
        <f t="shared" si="113"/>
        <v>85-90|38</v>
      </c>
      <c r="Z1199" s="286">
        <v>12</v>
      </c>
      <c r="AA1199" s="286">
        <v>75</v>
      </c>
      <c r="AB1199" s="78" t="str">
        <f t="shared" si="114"/>
        <v>75th percentile</v>
      </c>
    </row>
    <row r="1200" spans="24:28">
      <c r="X1200" s="286">
        <v>37</v>
      </c>
      <c r="Y1200" s="78" t="str">
        <f t="shared" si="113"/>
        <v>85-90|37</v>
      </c>
      <c r="Z1200" s="286">
        <v>12</v>
      </c>
      <c r="AA1200" s="286">
        <v>75</v>
      </c>
      <c r="AB1200" s="78" t="str">
        <f t="shared" si="114"/>
        <v>75th percentile</v>
      </c>
    </row>
    <row r="1201" spans="24:28">
      <c r="X1201" s="286">
        <v>36</v>
      </c>
      <c r="Y1201" s="78" t="str">
        <f t="shared" si="113"/>
        <v>85-90|36</v>
      </c>
      <c r="Z1201" s="286">
        <v>11</v>
      </c>
      <c r="AA1201" s="286">
        <v>63</v>
      </c>
      <c r="AB1201" s="78" t="str">
        <f t="shared" si="114"/>
        <v>63rd percentile</v>
      </c>
    </row>
    <row r="1202" spans="24:28">
      <c r="X1202" s="286">
        <v>35</v>
      </c>
      <c r="Y1202" s="78" t="str">
        <f t="shared" ref="Y1202:Y1237" si="115">X$1136&amp;"|"&amp;X1202</f>
        <v>85-90|35</v>
      </c>
      <c r="Z1202" s="286">
        <v>11</v>
      </c>
      <c r="AA1202" s="286">
        <v>63</v>
      </c>
      <c r="AB1202" s="78" t="str">
        <f t="shared" si="114"/>
        <v>63rd percentile</v>
      </c>
    </row>
    <row r="1203" spans="24:28">
      <c r="X1203" s="286">
        <v>34</v>
      </c>
      <c r="Y1203" s="78" t="str">
        <f t="shared" si="115"/>
        <v>85-90|34</v>
      </c>
      <c r="Z1203" s="286">
        <v>11</v>
      </c>
      <c r="AA1203" s="286">
        <v>63</v>
      </c>
      <c r="AB1203" s="78" t="str">
        <f t="shared" si="114"/>
        <v>63rd percentile</v>
      </c>
    </row>
    <row r="1204" spans="24:28">
      <c r="X1204" s="286">
        <v>33</v>
      </c>
      <c r="Y1204" s="78" t="str">
        <f t="shared" si="115"/>
        <v>85-90|33</v>
      </c>
      <c r="Z1204" s="286">
        <v>11</v>
      </c>
      <c r="AA1204" s="286">
        <v>63</v>
      </c>
      <c r="AB1204" s="78" t="str">
        <f t="shared" si="114"/>
        <v>63rd percentile</v>
      </c>
    </row>
    <row r="1205" spans="24:28">
      <c r="X1205" s="286">
        <v>32</v>
      </c>
      <c r="Y1205" s="78" t="str">
        <f t="shared" si="115"/>
        <v>85-90|32</v>
      </c>
      <c r="Z1205" s="286">
        <v>11</v>
      </c>
      <c r="AA1205" s="286">
        <v>63</v>
      </c>
      <c r="AB1205" s="78" t="str">
        <f t="shared" si="114"/>
        <v>63rd percentile</v>
      </c>
    </row>
    <row r="1206" spans="24:28">
      <c r="X1206" s="286">
        <v>31</v>
      </c>
      <c r="Y1206" s="78" t="str">
        <f t="shared" si="115"/>
        <v>85-90|31</v>
      </c>
      <c r="Z1206" s="286">
        <v>10</v>
      </c>
      <c r="AA1206" s="286">
        <v>50</v>
      </c>
      <c r="AB1206" s="78" t="str">
        <f t="shared" si="114"/>
        <v>50th percentile</v>
      </c>
    </row>
    <row r="1207" spans="24:28">
      <c r="X1207" s="286">
        <v>30</v>
      </c>
      <c r="Y1207" s="78" t="str">
        <f t="shared" si="115"/>
        <v>85-90|30</v>
      </c>
      <c r="Z1207" s="286">
        <v>10</v>
      </c>
      <c r="AA1207" s="286">
        <v>50</v>
      </c>
      <c r="AB1207" s="78" t="str">
        <f t="shared" si="114"/>
        <v>50th percentile</v>
      </c>
    </row>
    <row r="1208" spans="24:28">
      <c r="X1208" s="286">
        <v>29</v>
      </c>
      <c r="Y1208" s="78" t="str">
        <f t="shared" si="115"/>
        <v>85-90|29</v>
      </c>
      <c r="Z1208" s="286">
        <v>10</v>
      </c>
      <c r="AA1208" s="286">
        <v>50</v>
      </c>
      <c r="AB1208" s="78" t="str">
        <f t="shared" si="114"/>
        <v>50th percentile</v>
      </c>
    </row>
    <row r="1209" spans="24:28">
      <c r="X1209" s="286">
        <v>28</v>
      </c>
      <c r="Y1209" s="78" t="str">
        <f t="shared" si="115"/>
        <v>85-90|28</v>
      </c>
      <c r="Z1209" s="286">
        <v>10</v>
      </c>
      <c r="AA1209" s="286">
        <v>50</v>
      </c>
      <c r="AB1209" s="78" t="str">
        <f t="shared" si="114"/>
        <v>50th percentile</v>
      </c>
    </row>
    <row r="1210" spans="24:28">
      <c r="X1210" s="286">
        <v>27</v>
      </c>
      <c r="Y1210" s="78" t="str">
        <f t="shared" si="115"/>
        <v>85-90|27</v>
      </c>
      <c r="Z1210" s="286">
        <v>10</v>
      </c>
      <c r="AA1210" s="286">
        <v>50</v>
      </c>
      <c r="AB1210" s="78" t="str">
        <f t="shared" si="114"/>
        <v>50th percentile</v>
      </c>
    </row>
    <row r="1211" spans="24:28">
      <c r="X1211" s="286">
        <v>26</v>
      </c>
      <c r="Y1211" s="78" t="str">
        <f t="shared" si="115"/>
        <v>85-90|26</v>
      </c>
      <c r="Z1211" s="286">
        <v>10</v>
      </c>
      <c r="AA1211" s="286">
        <v>50</v>
      </c>
      <c r="AB1211" s="78" t="str">
        <f t="shared" si="114"/>
        <v>50th percentile</v>
      </c>
    </row>
    <row r="1212" spans="24:28">
      <c r="X1212" s="286">
        <v>25</v>
      </c>
      <c r="Y1212" s="78" t="str">
        <f t="shared" si="115"/>
        <v>85-90|25</v>
      </c>
      <c r="Z1212" s="286">
        <v>9</v>
      </c>
      <c r="AA1212" s="286">
        <v>37</v>
      </c>
      <c r="AB1212" s="78" t="str">
        <f t="shared" si="114"/>
        <v>37th percentile</v>
      </c>
    </row>
    <row r="1213" spans="24:28">
      <c r="X1213" s="286">
        <v>24</v>
      </c>
      <c r="Y1213" s="78" t="str">
        <f t="shared" si="115"/>
        <v>85-90|24</v>
      </c>
      <c r="Z1213" s="286">
        <v>9</v>
      </c>
      <c r="AA1213" s="286">
        <v>37</v>
      </c>
      <c r="AB1213" s="78" t="str">
        <f t="shared" si="114"/>
        <v>37th percentile</v>
      </c>
    </row>
    <row r="1214" spans="24:28">
      <c r="X1214" s="286">
        <v>23</v>
      </c>
      <c r="Y1214" s="78" t="str">
        <f t="shared" si="115"/>
        <v>85-90|23</v>
      </c>
      <c r="Z1214" s="286">
        <v>9</v>
      </c>
      <c r="AA1214" s="286">
        <v>37</v>
      </c>
      <c r="AB1214" s="78" t="str">
        <f t="shared" si="114"/>
        <v>37th percentile</v>
      </c>
    </row>
    <row r="1215" spans="24:28">
      <c r="X1215" s="286">
        <v>22</v>
      </c>
      <c r="Y1215" s="78" t="str">
        <f t="shared" si="115"/>
        <v>85-90|22</v>
      </c>
      <c r="Z1215" s="286">
        <v>9</v>
      </c>
      <c r="AA1215" s="286">
        <v>37</v>
      </c>
      <c r="AB1215" s="78" t="str">
        <f t="shared" si="114"/>
        <v>37th percentile</v>
      </c>
    </row>
    <row r="1216" spans="24:28">
      <c r="X1216" s="286">
        <v>21</v>
      </c>
      <c r="Y1216" s="78" t="str">
        <f t="shared" si="115"/>
        <v>85-90|21</v>
      </c>
      <c r="Z1216" s="286">
        <v>9</v>
      </c>
      <c r="AA1216" s="286">
        <v>37</v>
      </c>
      <c r="AB1216" s="78" t="str">
        <f t="shared" si="114"/>
        <v>37th percentile</v>
      </c>
    </row>
    <row r="1217" spans="24:28">
      <c r="X1217" s="286">
        <v>20</v>
      </c>
      <c r="Y1217" s="78" t="str">
        <f t="shared" si="115"/>
        <v>85-90|20</v>
      </c>
      <c r="Z1217" s="286">
        <v>9</v>
      </c>
      <c r="AA1217" s="286">
        <v>37</v>
      </c>
      <c r="AB1217" s="78" t="str">
        <f t="shared" si="114"/>
        <v>37th percentile</v>
      </c>
    </row>
    <row r="1218" spans="24:28">
      <c r="X1218" s="286">
        <v>19</v>
      </c>
      <c r="Y1218" s="78" t="str">
        <f t="shared" si="115"/>
        <v>85-90|19</v>
      </c>
      <c r="Z1218" s="286">
        <v>9</v>
      </c>
      <c r="AA1218" s="286">
        <v>37</v>
      </c>
      <c r="AB1218" s="78" t="str">
        <f t="shared" si="114"/>
        <v>37th percentile</v>
      </c>
    </row>
    <row r="1219" spans="24:28">
      <c r="X1219" s="286">
        <v>18</v>
      </c>
      <c r="Y1219" s="78" t="str">
        <f t="shared" si="115"/>
        <v>85-90|18</v>
      </c>
      <c r="Z1219" s="286">
        <v>9</v>
      </c>
      <c r="AA1219" s="286">
        <v>37</v>
      </c>
      <c r="AB1219" s="78" t="str">
        <f t="shared" si="114"/>
        <v>37th percentile</v>
      </c>
    </row>
    <row r="1220" spans="24:28">
      <c r="X1220" s="286">
        <v>17</v>
      </c>
      <c r="Y1220" s="78" t="str">
        <f t="shared" si="115"/>
        <v>85-90|17</v>
      </c>
      <c r="Z1220" s="286">
        <v>8</v>
      </c>
      <c r="AA1220" s="286">
        <v>25</v>
      </c>
      <c r="AB1220" s="78" t="str">
        <f t="shared" si="114"/>
        <v>25th percentile</v>
      </c>
    </row>
    <row r="1221" spans="24:28">
      <c r="X1221" s="286">
        <v>16</v>
      </c>
      <c r="Y1221" s="78" t="str">
        <f t="shared" si="115"/>
        <v>85-90|16</v>
      </c>
      <c r="Z1221" s="286">
        <v>8</v>
      </c>
      <c r="AA1221" s="286">
        <v>25</v>
      </c>
      <c r="AB1221" s="78" t="str">
        <f t="shared" ref="AB1221:AB1237" si="116">IFERROR(VLOOKUP(AA1221,G:H,2,0),"")</f>
        <v>25th percentile</v>
      </c>
    </row>
    <row r="1222" spans="24:28">
      <c r="X1222" s="286">
        <v>15</v>
      </c>
      <c r="Y1222" s="78" t="str">
        <f t="shared" si="115"/>
        <v>85-90|15</v>
      </c>
      <c r="Z1222" s="286">
        <v>8</v>
      </c>
      <c r="AA1222" s="286">
        <v>25</v>
      </c>
      <c r="AB1222" s="78" t="str">
        <f t="shared" si="116"/>
        <v>25th percentile</v>
      </c>
    </row>
    <row r="1223" spans="24:28">
      <c r="X1223" s="286">
        <v>14</v>
      </c>
      <c r="Y1223" s="78" t="str">
        <f t="shared" si="115"/>
        <v>85-90|14</v>
      </c>
      <c r="Z1223" s="286">
        <v>8</v>
      </c>
      <c r="AA1223" s="286">
        <v>25</v>
      </c>
      <c r="AB1223" s="78" t="str">
        <f t="shared" si="116"/>
        <v>25th percentile</v>
      </c>
    </row>
    <row r="1224" spans="24:28">
      <c r="X1224" s="286">
        <v>13</v>
      </c>
      <c r="Y1224" s="78" t="str">
        <f t="shared" si="115"/>
        <v>85-90|13</v>
      </c>
      <c r="Z1224" s="286">
        <v>8</v>
      </c>
      <c r="AA1224" s="286">
        <v>25</v>
      </c>
      <c r="AB1224" s="78" t="str">
        <f t="shared" si="116"/>
        <v>25th percentile</v>
      </c>
    </row>
    <row r="1225" spans="24:28">
      <c r="X1225" s="286">
        <v>12</v>
      </c>
      <c r="Y1225" s="78" t="str">
        <f t="shared" si="115"/>
        <v>85-90|12</v>
      </c>
      <c r="Z1225" s="286">
        <v>8</v>
      </c>
      <c r="AA1225" s="286">
        <v>25</v>
      </c>
      <c r="AB1225" s="78" t="str">
        <f t="shared" si="116"/>
        <v>25th percentile</v>
      </c>
    </row>
    <row r="1226" spans="24:28">
      <c r="X1226" s="286">
        <v>11</v>
      </c>
      <c r="Y1226" s="78" t="str">
        <f t="shared" si="115"/>
        <v>85-90|11</v>
      </c>
      <c r="Z1226" s="286">
        <v>8</v>
      </c>
      <c r="AA1226" s="286">
        <v>25</v>
      </c>
      <c r="AB1226" s="78" t="str">
        <f t="shared" si="116"/>
        <v>25th percentile</v>
      </c>
    </row>
    <row r="1227" spans="24:28">
      <c r="X1227" s="286">
        <v>10</v>
      </c>
      <c r="Y1227" s="78" t="str">
        <f t="shared" si="115"/>
        <v>85-90|10</v>
      </c>
      <c r="Z1227" s="286">
        <v>8</v>
      </c>
      <c r="AA1227" s="286">
        <v>25</v>
      </c>
      <c r="AB1227" s="78" t="str">
        <f t="shared" si="116"/>
        <v>25th percentile</v>
      </c>
    </row>
    <row r="1228" spans="24:28">
      <c r="X1228" s="286">
        <v>9</v>
      </c>
      <c r="Y1228" s="78" t="str">
        <f t="shared" si="115"/>
        <v>85-90|9</v>
      </c>
      <c r="Z1228" s="286">
        <v>8</v>
      </c>
      <c r="AA1228" s="286">
        <v>25</v>
      </c>
      <c r="AB1228" s="78" t="str">
        <f t="shared" si="116"/>
        <v>25th percentile</v>
      </c>
    </row>
    <row r="1229" spans="24:28">
      <c r="X1229" s="286">
        <v>8</v>
      </c>
      <c r="Y1229" s="78" t="str">
        <f t="shared" si="115"/>
        <v>85-90|8</v>
      </c>
      <c r="Z1229" s="286">
        <v>8</v>
      </c>
      <c r="AA1229" s="286">
        <v>25</v>
      </c>
      <c r="AB1229" s="78" t="str">
        <f t="shared" si="116"/>
        <v>25th percentile</v>
      </c>
    </row>
    <row r="1230" spans="24:28">
      <c r="X1230" s="286">
        <v>7</v>
      </c>
      <c r="Y1230" s="78" t="str">
        <f t="shared" si="115"/>
        <v>85-90|7</v>
      </c>
      <c r="Z1230" s="286">
        <v>8</v>
      </c>
      <c r="AA1230" s="286">
        <v>25</v>
      </c>
      <c r="AB1230" s="78" t="str">
        <f t="shared" si="116"/>
        <v>25th percentile</v>
      </c>
    </row>
    <row r="1231" spans="24:28">
      <c r="X1231" s="286">
        <v>6</v>
      </c>
      <c r="Y1231" s="78" t="str">
        <f t="shared" si="115"/>
        <v>85-90|6</v>
      </c>
      <c r="Z1231" s="286">
        <v>8</v>
      </c>
      <c r="AA1231" s="286">
        <v>25</v>
      </c>
      <c r="AB1231" s="78" t="str">
        <f t="shared" si="116"/>
        <v>25th percentile</v>
      </c>
    </row>
    <row r="1232" spans="24:28">
      <c r="X1232" s="286">
        <v>5</v>
      </c>
      <c r="Y1232" s="78" t="str">
        <f t="shared" si="115"/>
        <v>85-90|5</v>
      </c>
      <c r="Z1232" s="286">
        <v>8</v>
      </c>
      <c r="AA1232" s="286">
        <v>25</v>
      </c>
      <c r="AB1232" s="78" t="str">
        <f t="shared" si="116"/>
        <v>25th percentile</v>
      </c>
    </row>
    <row r="1233" spans="24:28">
      <c r="X1233" s="286">
        <v>4</v>
      </c>
      <c r="Y1233" s="78" t="str">
        <f t="shared" si="115"/>
        <v>85-90|4</v>
      </c>
      <c r="Z1233" s="286">
        <v>8</v>
      </c>
      <c r="AA1233" s="286">
        <v>25</v>
      </c>
      <c r="AB1233" s="78" t="str">
        <f t="shared" si="116"/>
        <v>25th percentile</v>
      </c>
    </row>
    <row r="1234" spans="24:28">
      <c r="X1234" s="286">
        <v>3</v>
      </c>
      <c r="Y1234" s="78" t="str">
        <f t="shared" si="115"/>
        <v>85-90|3</v>
      </c>
      <c r="Z1234" s="286">
        <v>8</v>
      </c>
      <c r="AA1234" s="286">
        <v>25</v>
      </c>
      <c r="AB1234" s="78" t="str">
        <f t="shared" si="116"/>
        <v>25th percentile</v>
      </c>
    </row>
    <row r="1235" spans="24:28">
      <c r="X1235" s="286">
        <v>2</v>
      </c>
      <c r="Y1235" s="78" t="str">
        <f t="shared" si="115"/>
        <v>85-90|2</v>
      </c>
      <c r="Z1235" s="286">
        <v>8</v>
      </c>
      <c r="AA1235" s="286">
        <v>25</v>
      </c>
      <c r="AB1235" s="78" t="str">
        <f t="shared" si="116"/>
        <v>25th percentile</v>
      </c>
    </row>
    <row r="1236" spans="24:28">
      <c r="X1236" s="286">
        <v>1</v>
      </c>
      <c r="Y1236" s="78" t="str">
        <f t="shared" si="115"/>
        <v>85-90|1</v>
      </c>
      <c r="Z1236" s="286">
        <v>8</v>
      </c>
      <c r="AA1236" s="286">
        <v>25</v>
      </c>
      <c r="AB1236" s="78" t="str">
        <f t="shared" si="116"/>
        <v>25th percentile</v>
      </c>
    </row>
    <row r="1237" spans="24:28">
      <c r="X1237" s="286">
        <v>0</v>
      </c>
      <c r="Y1237" s="78" t="str">
        <f t="shared" si="115"/>
        <v>85-90|0</v>
      </c>
      <c r="Z1237" s="286">
        <v>8</v>
      </c>
      <c r="AA1237" s="286">
        <v>25</v>
      </c>
      <c r="AB1237" s="78" t="str">
        <f t="shared" si="116"/>
        <v>25th percentile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C463"/>
  <sheetViews>
    <sheetView workbookViewId="0">
      <pane ySplit="6" topLeftCell="A7" activePane="bottomLeft" state="frozen"/>
      <selection pane="bottomLeft" activeCell="J12" sqref="J12"/>
    </sheetView>
  </sheetViews>
  <sheetFormatPr defaultColWidth="8.85546875" defaultRowHeight="15"/>
  <cols>
    <col min="1" max="3" width="8.85546875" style="79"/>
    <col min="4" max="5" width="8.85546875" style="69"/>
    <col min="6" max="7" width="8.85546875" style="79"/>
    <col min="8" max="8" width="10.42578125" style="79" customWidth="1"/>
    <col min="9" max="9" width="8.42578125" style="79" customWidth="1"/>
    <col min="10" max="10" width="11.42578125" style="79" customWidth="1"/>
    <col min="11" max="11" width="10.7109375" style="79" customWidth="1"/>
    <col min="12" max="12" width="16.85546875" style="79" customWidth="1"/>
    <col min="13" max="13" width="9.140625" style="79" customWidth="1"/>
    <col min="14" max="17" width="8.85546875" style="79"/>
    <col min="18" max="18" width="13.85546875" style="79" customWidth="1"/>
    <col min="19" max="16384" width="8.85546875" style="79"/>
  </cols>
  <sheetData>
    <row r="1" spans="1:29" s="210" customFormat="1" ht="15" customHeight="1">
      <c r="C1" s="296"/>
      <c r="D1" s="296"/>
      <c r="E1" s="756" t="s">
        <v>30</v>
      </c>
      <c r="F1" s="756"/>
      <c r="G1" s="756"/>
      <c r="H1" s="756"/>
      <c r="I1" s="756"/>
      <c r="J1" s="756"/>
      <c r="K1" s="756"/>
      <c r="L1" s="756"/>
      <c r="M1" s="756"/>
      <c r="N1" s="756"/>
      <c r="O1" s="296"/>
      <c r="P1" s="296"/>
      <c r="Q1" s="296"/>
      <c r="R1" s="296" t="s">
        <v>2038</v>
      </c>
      <c r="S1" s="297" t="str">
        <f>IF(Home!$J$10="","",Home!$J$10)</f>
        <v/>
      </c>
      <c r="T1" s="296"/>
      <c r="U1" s="296"/>
      <c r="V1" s="296"/>
      <c r="W1" s="296"/>
    </row>
    <row r="2" spans="1:29" s="210" customFormat="1" ht="15" customHeight="1">
      <c r="C2" s="296"/>
      <c r="D2" s="296"/>
      <c r="E2" s="756"/>
      <c r="F2" s="756"/>
      <c r="G2" s="756"/>
      <c r="H2" s="756"/>
      <c r="I2" s="756"/>
      <c r="J2" s="756"/>
      <c r="K2" s="756"/>
      <c r="L2" s="756"/>
      <c r="M2" s="756"/>
      <c r="N2" s="756"/>
      <c r="O2" s="296"/>
      <c r="P2" s="296"/>
      <c r="Q2" s="296"/>
      <c r="R2" s="296" t="s">
        <v>2039</v>
      </c>
      <c r="S2" s="297" t="str">
        <f>Home!$J$25</f>
        <v/>
      </c>
      <c r="T2" s="296"/>
      <c r="U2" s="296"/>
      <c r="V2" s="296"/>
      <c r="W2" s="296"/>
    </row>
    <row r="3" spans="1:29" s="210" customFormat="1" ht="15" customHeight="1">
      <c r="A3" s="296"/>
      <c r="B3" s="296"/>
      <c r="C3" s="296"/>
      <c r="D3" s="29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296"/>
      <c r="P3" s="296"/>
      <c r="Q3" s="296"/>
      <c r="R3" s="296" t="s">
        <v>2042</v>
      </c>
      <c r="S3" s="296" t="str">
        <f>IF(Home!J13="","",Home!J13)</f>
        <v/>
      </c>
      <c r="T3" s="296"/>
      <c r="U3" s="296"/>
      <c r="V3" s="296"/>
      <c r="W3" s="296"/>
    </row>
    <row r="4" spans="1:29" s="210" customFormat="1" ht="14.25" customHeight="1">
      <c r="A4" s="296"/>
      <c r="B4" s="296"/>
      <c r="C4" s="296"/>
      <c r="D4" s="29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296"/>
      <c r="P4" s="296"/>
      <c r="Q4" s="296"/>
      <c r="R4" s="296"/>
      <c r="S4" s="296"/>
      <c r="T4" s="296"/>
      <c r="U4" s="296"/>
      <c r="V4" s="296"/>
      <c r="W4" s="296"/>
    </row>
    <row r="5" spans="1:29">
      <c r="A5" s="299"/>
      <c r="B5" s="299"/>
      <c r="C5" s="299"/>
      <c r="D5" s="298"/>
      <c r="E5" s="298"/>
      <c r="F5" s="299"/>
      <c r="G5" s="299"/>
      <c r="H5" s="299"/>
      <c r="I5" s="299"/>
      <c r="J5" s="299"/>
      <c r="K5" s="299"/>
      <c r="L5" s="299"/>
      <c r="M5" s="299"/>
      <c r="N5" s="299"/>
      <c r="O5" s="299"/>
      <c r="P5" s="299"/>
      <c r="Q5" s="299"/>
      <c r="R5" s="299"/>
      <c r="S5" s="299"/>
      <c r="T5" s="299"/>
      <c r="U5" s="299"/>
      <c r="V5" s="299"/>
      <c r="W5" s="299"/>
    </row>
    <row r="6" spans="1:29">
      <c r="A6" s="299"/>
      <c r="B6" s="299"/>
      <c r="C6" s="299"/>
      <c r="D6" s="298"/>
      <c r="E6" s="298"/>
      <c r="F6" s="299"/>
      <c r="G6" s="299"/>
      <c r="H6" s="299"/>
      <c r="I6" s="299"/>
      <c r="J6" s="299"/>
      <c r="K6" s="299"/>
      <c r="L6" s="299"/>
      <c r="M6" s="299"/>
      <c r="N6" s="299"/>
      <c r="O6" s="299"/>
      <c r="P6" s="299"/>
      <c r="Q6" s="299"/>
      <c r="R6" s="299"/>
      <c r="S6" s="299"/>
      <c r="T6" s="299"/>
      <c r="U6" s="299"/>
      <c r="V6" s="299"/>
      <c r="W6" s="299"/>
    </row>
    <row r="7" spans="1:29" ht="15.75">
      <c r="A7" s="299"/>
      <c r="B7" s="343"/>
      <c r="C7" s="343"/>
      <c r="D7" s="344"/>
      <c r="E7" s="345"/>
      <c r="F7" s="345"/>
      <c r="G7" s="344"/>
      <c r="H7" s="344"/>
      <c r="I7" s="344"/>
      <c r="J7" s="344"/>
      <c r="K7" s="344"/>
      <c r="L7" s="344"/>
      <c r="M7" s="344"/>
      <c r="N7" s="327" t="s">
        <v>1980</v>
      </c>
      <c r="O7" s="298"/>
      <c r="P7" s="298"/>
      <c r="Q7" s="298"/>
      <c r="R7" s="298" t="s">
        <v>1979</v>
      </c>
      <c r="S7" s="298"/>
      <c r="T7" s="298"/>
      <c r="U7" s="298"/>
      <c r="V7" s="298"/>
      <c r="W7" s="298"/>
      <c r="X7" s="69"/>
      <c r="Y7" s="69"/>
      <c r="Z7" s="69"/>
      <c r="AA7" s="69"/>
      <c r="AB7" s="69"/>
      <c r="AC7" s="69"/>
    </row>
    <row r="8" spans="1:29" ht="19.5" thickBot="1">
      <c r="A8" s="299"/>
      <c r="B8" s="343"/>
      <c r="C8" s="298" t="e">
        <f>VLOOKUP(Home!J25,'Verbal Memory'!D:E,2,0)</f>
        <v>#N/A</v>
      </c>
      <c r="D8" s="344"/>
      <c r="E8" s="344"/>
      <c r="F8" s="433" t="s">
        <v>9</v>
      </c>
      <c r="G8" s="437"/>
      <c r="H8" s="437"/>
      <c r="I8" s="437"/>
      <c r="J8" s="492" t="s">
        <v>35</v>
      </c>
      <c r="K8" s="492" t="s">
        <v>38</v>
      </c>
      <c r="L8" s="758" t="s">
        <v>1407</v>
      </c>
      <c r="M8" s="758"/>
      <c r="N8" s="298" t="e">
        <f>VLOOKUP(Home!J25,'Verbal Memory'!D:E,2,0)</f>
        <v>#N/A</v>
      </c>
      <c r="O8" s="298"/>
      <c r="P8" s="298" t="s">
        <v>1978</v>
      </c>
      <c r="Q8" s="298">
        <f>Home!J13</f>
        <v>0</v>
      </c>
      <c r="R8" s="298" t="e">
        <f>VLOOKUP(Home!J25,O:P,2,FALSE)</f>
        <v>#N/A</v>
      </c>
      <c r="S8" s="298"/>
      <c r="T8" s="298"/>
      <c r="U8" s="298"/>
      <c r="V8" s="298"/>
      <c r="W8" s="298"/>
      <c r="X8" s="69"/>
      <c r="Y8" s="69"/>
      <c r="Z8" s="69"/>
      <c r="AA8" s="69"/>
      <c r="AB8" s="69"/>
      <c r="AC8" s="69"/>
    </row>
    <row r="9" spans="1:29" ht="15" customHeight="1" thickTop="1">
      <c r="A9" s="299"/>
      <c r="B9" s="343"/>
      <c r="C9" s="343"/>
      <c r="D9" s="348" t="s">
        <v>1969</v>
      </c>
      <c r="E9" s="327"/>
      <c r="F9" s="321"/>
      <c r="G9" s="321"/>
      <c r="H9" s="321"/>
      <c r="I9" s="321"/>
      <c r="J9" s="321"/>
      <c r="K9" s="314"/>
      <c r="L9" s="349"/>
      <c r="M9" s="349"/>
      <c r="N9" s="327"/>
      <c r="O9" s="298" t="s">
        <v>1968</v>
      </c>
      <c r="P9" s="298"/>
      <c r="Q9" s="298"/>
      <c r="R9" s="298"/>
      <c r="S9" s="298"/>
      <c r="T9" s="298"/>
      <c r="U9" s="298"/>
      <c r="V9" s="298"/>
      <c r="W9" s="298"/>
      <c r="X9" s="69"/>
      <c r="Y9" s="69"/>
      <c r="Z9" s="69"/>
      <c r="AA9" s="69"/>
      <c r="AB9" s="69"/>
      <c r="AC9" s="69"/>
    </row>
    <row r="10" spans="1:29" ht="15" customHeight="1">
      <c r="A10" s="299"/>
      <c r="B10" s="343"/>
      <c r="C10" s="343"/>
      <c r="D10" s="298">
        <v>16</v>
      </c>
      <c r="E10" s="350" t="s">
        <v>770</v>
      </c>
      <c r="F10" s="344" t="s">
        <v>1404</v>
      </c>
      <c r="G10" s="321"/>
      <c r="H10" s="321"/>
      <c r="I10" s="327" t="e">
        <f>C8&amp;"|"&amp;J10</f>
        <v>#N/A</v>
      </c>
      <c r="J10" s="31"/>
      <c r="K10" s="351" t="str">
        <f>IFERROR(VLOOKUP(I10,'WMS-IV'!C:E,2,0),"")</f>
        <v/>
      </c>
      <c r="L10" s="354" t="str">
        <f>IFERROR(VLOOKUP(I10,'WMS-IV'!C:E,3,0),"")</f>
        <v/>
      </c>
      <c r="M10" s="352"/>
      <c r="N10" s="353" t="str">
        <f t="shared" ref="N10:N15" si="0">IFERROR(VLOOKUP(L10,Z:AA,2,0),"")</f>
        <v/>
      </c>
      <c r="O10" s="298">
        <v>16</v>
      </c>
      <c r="P10" s="350" t="s">
        <v>173</v>
      </c>
      <c r="Q10" s="298"/>
      <c r="R10" s="298"/>
      <c r="S10" s="298"/>
      <c r="T10" s="298"/>
      <c r="U10" s="298"/>
      <c r="V10" s="298"/>
      <c r="W10" s="298"/>
      <c r="X10" s="69"/>
      <c r="Y10" s="69"/>
      <c r="Z10" s="69"/>
      <c r="AA10" s="69"/>
      <c r="AB10" s="69"/>
      <c r="AC10" s="69"/>
    </row>
    <row r="11" spans="1:29">
      <c r="A11" s="299"/>
      <c r="B11" s="343"/>
      <c r="C11" s="343"/>
      <c r="D11" s="298">
        <v>17</v>
      </c>
      <c r="E11" s="350" t="s">
        <v>770</v>
      </c>
      <c r="F11" s="344"/>
      <c r="G11" s="321"/>
      <c r="H11" s="321"/>
      <c r="I11" s="327"/>
      <c r="J11" s="314"/>
      <c r="K11" s="314"/>
      <c r="L11" s="354"/>
      <c r="M11" s="354"/>
      <c r="N11" s="353" t="str">
        <f t="shared" si="0"/>
        <v/>
      </c>
      <c r="O11" s="298">
        <v>17</v>
      </c>
      <c r="P11" s="350" t="s">
        <v>173</v>
      </c>
      <c r="Q11" s="327"/>
      <c r="R11" s="298"/>
      <c r="S11" s="298"/>
      <c r="T11" s="298"/>
      <c r="U11" s="298"/>
      <c r="V11" s="298"/>
      <c r="W11" s="298"/>
      <c r="X11" s="69"/>
      <c r="Y11" s="69"/>
      <c r="Z11" s="69"/>
      <c r="AA11" s="69"/>
      <c r="AB11" s="69"/>
      <c r="AC11" s="69"/>
    </row>
    <row r="12" spans="1:29" ht="15" customHeight="1">
      <c r="A12" s="299"/>
      <c r="B12" s="343"/>
      <c r="C12" s="343"/>
      <c r="D12" s="298">
        <v>18</v>
      </c>
      <c r="E12" s="350" t="s">
        <v>803</v>
      </c>
      <c r="F12" s="344" t="s">
        <v>1405</v>
      </c>
      <c r="G12" s="321"/>
      <c r="H12" s="321"/>
      <c r="I12" s="327" t="e">
        <f>C8&amp;"|"&amp;J12</f>
        <v>#N/A</v>
      </c>
      <c r="J12" s="31"/>
      <c r="K12" s="351" t="str">
        <f>IFERROR(VLOOKUP(I12,'WMS-IV'!S:U,2,0),"")</f>
        <v/>
      </c>
      <c r="L12" s="354" t="str">
        <f>IFERROR(VLOOKUP(I12,'WMS-IV'!S:U,3,0),"")</f>
        <v/>
      </c>
      <c r="M12" s="352"/>
      <c r="N12" s="353" t="str">
        <f t="shared" si="0"/>
        <v/>
      </c>
      <c r="O12" s="298">
        <v>18</v>
      </c>
      <c r="P12" s="350" t="s">
        <v>173</v>
      </c>
      <c r="Q12" s="327"/>
      <c r="R12" s="298"/>
      <c r="S12" s="298"/>
      <c r="T12" s="298"/>
      <c r="U12" s="298"/>
      <c r="V12" s="298"/>
      <c r="W12" s="298"/>
      <c r="X12" s="69"/>
      <c r="Y12" s="69"/>
      <c r="Z12" s="69"/>
      <c r="AA12" s="69"/>
      <c r="AB12" s="69"/>
      <c r="AC12" s="69"/>
    </row>
    <row r="13" spans="1:29" ht="15" customHeight="1">
      <c r="A13" s="299"/>
      <c r="B13" s="343"/>
      <c r="C13" s="343"/>
      <c r="D13" s="298">
        <f>D12+1</f>
        <v>19</v>
      </c>
      <c r="E13" s="350" t="s">
        <v>803</v>
      </c>
      <c r="F13" s="344"/>
      <c r="G13" s="321"/>
      <c r="H13" s="321"/>
      <c r="I13" s="327"/>
      <c r="J13" s="314"/>
      <c r="K13" s="314"/>
      <c r="L13" s="354"/>
      <c r="M13" s="354"/>
      <c r="N13" s="353" t="str">
        <f t="shared" si="0"/>
        <v/>
      </c>
      <c r="O13" s="298">
        <f>O12+1</f>
        <v>19</v>
      </c>
      <c r="P13" s="350" t="s">
        <v>173</v>
      </c>
      <c r="Q13" s="327"/>
      <c r="R13" s="298"/>
      <c r="S13" s="298"/>
      <c r="T13" s="298"/>
      <c r="U13" s="298"/>
      <c r="V13" s="298"/>
      <c r="W13" s="298"/>
      <c r="X13" s="69"/>
      <c r="Y13" s="69"/>
      <c r="Z13" s="69"/>
      <c r="AA13" s="69"/>
      <c r="AB13" s="69"/>
      <c r="AC13" s="69"/>
    </row>
    <row r="14" spans="1:29" ht="15.75">
      <c r="A14" s="299"/>
      <c r="B14" s="343"/>
      <c r="C14" s="343"/>
      <c r="D14" s="298">
        <f t="shared" ref="D14:D90" si="1">D13+1</f>
        <v>20</v>
      </c>
      <c r="E14" s="350" t="s">
        <v>63</v>
      </c>
      <c r="F14" s="344" t="s">
        <v>1406</v>
      </c>
      <c r="G14" s="321"/>
      <c r="H14" s="321"/>
      <c r="I14" s="327" t="e">
        <f>C8&amp;"|"&amp;J14</f>
        <v>#N/A</v>
      </c>
      <c r="J14" s="31"/>
      <c r="K14" s="351" t="s">
        <v>1967</v>
      </c>
      <c r="L14" s="354" t="str">
        <f>IFERROR(VLOOKUP(I14,'WMS-IV'!Y:AA,3,0),"")</f>
        <v/>
      </c>
      <c r="M14" s="352"/>
      <c r="N14" s="353" t="str">
        <f t="shared" si="0"/>
        <v/>
      </c>
      <c r="O14" s="298">
        <f t="shared" ref="O14:O90" si="2">O13+1</f>
        <v>20</v>
      </c>
      <c r="P14" s="350" t="s">
        <v>245</v>
      </c>
      <c r="Q14" s="327"/>
      <c r="R14" s="298"/>
      <c r="S14" s="298"/>
      <c r="T14" s="298"/>
      <c r="U14" s="298"/>
      <c r="V14" s="298"/>
      <c r="W14" s="298"/>
      <c r="X14" s="69"/>
      <c r="Y14" s="270">
        <v>0</v>
      </c>
      <c r="Z14" s="270" t="s">
        <v>1866</v>
      </c>
      <c r="AA14" s="270">
        <v>0</v>
      </c>
      <c r="AB14" s="69"/>
      <c r="AC14" s="69"/>
    </row>
    <row r="15" spans="1:29" ht="15.75">
      <c r="A15" s="299"/>
      <c r="B15" s="343"/>
      <c r="C15" s="343"/>
      <c r="D15" s="298">
        <f t="shared" si="1"/>
        <v>21</v>
      </c>
      <c r="E15" s="350" t="s">
        <v>63</v>
      </c>
      <c r="F15" s="344"/>
      <c r="G15" s="321"/>
      <c r="H15" s="321"/>
      <c r="I15" s="327"/>
      <c r="J15" s="321"/>
      <c r="K15" s="314"/>
      <c r="L15" s="335"/>
      <c r="M15" s="335"/>
      <c r="N15" s="353" t="str">
        <f t="shared" si="0"/>
        <v/>
      </c>
      <c r="O15" s="298">
        <f t="shared" si="2"/>
        <v>21</v>
      </c>
      <c r="P15" s="350" t="s">
        <v>245</v>
      </c>
      <c r="Q15" s="327"/>
      <c r="R15" s="298"/>
      <c r="S15" s="298"/>
      <c r="T15" s="298"/>
      <c r="U15" s="298"/>
      <c r="V15" s="298"/>
      <c r="W15" s="298"/>
      <c r="X15" s="69"/>
      <c r="Y15" s="270">
        <v>0.1</v>
      </c>
      <c r="Z15" s="270" t="s">
        <v>41</v>
      </c>
      <c r="AA15" s="270">
        <v>0.1</v>
      </c>
      <c r="AB15" s="69"/>
      <c r="AC15" s="69"/>
    </row>
    <row r="16" spans="1:29" ht="15.75">
      <c r="A16" s="299"/>
      <c r="B16" s="343"/>
      <c r="C16" s="343"/>
      <c r="D16" s="298">
        <f t="shared" si="1"/>
        <v>22</v>
      </c>
      <c r="E16" s="350" t="s">
        <v>63</v>
      </c>
      <c r="F16" s="344" t="s">
        <v>2035</v>
      </c>
      <c r="G16" s="321"/>
      <c r="H16" s="321"/>
      <c r="I16" s="321"/>
      <c r="J16" s="321"/>
      <c r="K16" s="314"/>
      <c r="L16" s="612" t="str">
        <f>IF(OR(J12="",J10=""),"",((J12/J10)))</f>
        <v/>
      </c>
      <c r="M16" s="335"/>
      <c r="N16" s="353" t="str">
        <f>IFERROR(VLOOKUP(#REF!,Z:AA,2,0),"")</f>
        <v/>
      </c>
      <c r="O16" s="298">
        <f t="shared" si="2"/>
        <v>22</v>
      </c>
      <c r="P16" s="350" t="s">
        <v>245</v>
      </c>
      <c r="Q16" s="327"/>
      <c r="R16" s="298"/>
      <c r="S16" s="298"/>
      <c r="T16" s="298"/>
      <c r="U16" s="298"/>
      <c r="V16" s="298"/>
      <c r="W16" s="298"/>
      <c r="X16" s="69"/>
      <c r="Y16" s="270">
        <v>0.2</v>
      </c>
      <c r="Z16" s="270" t="s">
        <v>98</v>
      </c>
      <c r="AA16" s="270">
        <v>0.2</v>
      </c>
      <c r="AB16" s="69"/>
      <c r="AC16" s="69"/>
    </row>
    <row r="17" spans="1:29" ht="15.75">
      <c r="A17" s="299"/>
      <c r="B17" s="343"/>
      <c r="C17" s="343"/>
      <c r="D17" s="298"/>
      <c r="E17" s="350"/>
      <c r="F17" s="347"/>
      <c r="G17" s="321"/>
      <c r="H17" s="321"/>
      <c r="I17" s="321"/>
      <c r="J17" s="321"/>
      <c r="K17" s="314"/>
      <c r="L17" s="352"/>
      <c r="M17" s="335"/>
      <c r="N17" s="353"/>
      <c r="O17" s="298"/>
      <c r="P17" s="350"/>
      <c r="Q17" s="327"/>
      <c r="R17" s="298"/>
      <c r="S17" s="298"/>
      <c r="T17" s="298"/>
      <c r="U17" s="298"/>
      <c r="V17" s="298"/>
      <c r="W17" s="298"/>
      <c r="X17" s="69"/>
      <c r="Y17" s="270"/>
      <c r="Z17" s="270"/>
      <c r="AA17" s="270"/>
      <c r="AB17" s="69"/>
      <c r="AC17" s="69"/>
    </row>
    <row r="18" spans="1:29" ht="19.5" thickBot="1">
      <c r="A18" s="299"/>
      <c r="B18" s="343"/>
      <c r="C18" s="343"/>
      <c r="D18" s="298">
        <f>D16+1</f>
        <v>23</v>
      </c>
      <c r="E18" s="350" t="s">
        <v>63</v>
      </c>
      <c r="F18" s="433" t="s">
        <v>1408</v>
      </c>
      <c r="G18" s="434"/>
      <c r="H18" s="434"/>
      <c r="I18" s="434"/>
      <c r="J18" s="435" t="s">
        <v>35</v>
      </c>
      <c r="K18" s="435" t="s">
        <v>38</v>
      </c>
      <c r="L18" s="436" t="s">
        <v>1407</v>
      </c>
      <c r="M18" s="436"/>
      <c r="N18" s="353" t="str">
        <f>IFERROR(VLOOKUP(L18,Z:AA,2,0),"")</f>
        <v/>
      </c>
      <c r="O18" s="298">
        <f>O16+1</f>
        <v>23</v>
      </c>
      <c r="P18" s="350" t="s">
        <v>245</v>
      </c>
      <c r="Q18" s="298"/>
      <c r="R18" s="298"/>
      <c r="S18" s="298"/>
      <c r="T18" s="298"/>
      <c r="U18" s="298"/>
      <c r="V18" s="298"/>
      <c r="W18" s="298"/>
      <c r="X18" s="69"/>
      <c r="Y18" s="270">
        <v>0.3</v>
      </c>
      <c r="Z18" s="270" t="s">
        <v>99</v>
      </c>
      <c r="AA18" s="270">
        <v>0.3</v>
      </c>
      <c r="AB18" s="69"/>
      <c r="AC18" s="69"/>
    </row>
    <row r="19" spans="1:29" ht="16.5" thickTop="1">
      <c r="A19" s="299"/>
      <c r="B19" s="343"/>
      <c r="C19" s="343"/>
      <c r="D19" s="298">
        <f t="shared" si="1"/>
        <v>24</v>
      </c>
      <c r="E19" s="350" t="s">
        <v>63</v>
      </c>
      <c r="F19" s="299"/>
      <c r="G19" s="299"/>
      <c r="H19" s="299"/>
      <c r="I19" s="299"/>
      <c r="J19" s="321"/>
      <c r="K19" s="314"/>
      <c r="L19" s="349"/>
      <c r="M19" s="349"/>
      <c r="N19" s="353" t="str">
        <f>IFERROR(VLOOKUP(L19,Z:AA,2,0),"")</f>
        <v/>
      </c>
      <c r="O19" s="298">
        <f t="shared" si="2"/>
        <v>24</v>
      </c>
      <c r="P19" s="350" t="s">
        <v>245</v>
      </c>
      <c r="Q19" s="298"/>
      <c r="R19" s="298"/>
      <c r="S19" s="298"/>
      <c r="T19" s="298"/>
      <c r="U19" s="298"/>
      <c r="V19" s="298"/>
      <c r="W19" s="298"/>
      <c r="X19" s="69"/>
      <c r="Y19" s="270">
        <v>0.4</v>
      </c>
      <c r="Z19" s="270" t="s">
        <v>42</v>
      </c>
      <c r="AA19" s="270">
        <v>0.4</v>
      </c>
      <c r="AB19" s="69"/>
      <c r="AC19" s="69"/>
    </row>
    <row r="20" spans="1:29" ht="15.75">
      <c r="A20" s="299"/>
      <c r="B20" s="343"/>
      <c r="C20" s="343"/>
      <c r="D20" s="298"/>
      <c r="E20" s="350"/>
      <c r="F20" s="344" t="s">
        <v>2187</v>
      </c>
      <c r="G20" s="299"/>
      <c r="H20" s="299"/>
      <c r="I20" s="327" t="e">
        <f>C8&amp;"|"&amp;J20</f>
        <v>#N/A</v>
      </c>
      <c r="J20" s="31"/>
      <c r="K20" s="314" t="str">
        <f>IFERROR(VLOOKUP(I20,'WMS-III Additional Scores'!B:C,2,0),"")</f>
        <v/>
      </c>
      <c r="L20" s="354" t="str">
        <f>IFERROR(VLOOKUP(I20,'WMS-III Additional Scores'!B:E,4,0),"")</f>
        <v/>
      </c>
      <c r="M20" s="497"/>
      <c r="N20" s="353"/>
      <c r="O20" s="298"/>
      <c r="P20" s="350"/>
      <c r="Q20" s="298"/>
      <c r="R20" s="298"/>
      <c r="S20" s="298"/>
      <c r="T20" s="298"/>
      <c r="U20" s="298"/>
      <c r="V20" s="298"/>
      <c r="W20" s="298"/>
      <c r="X20" s="69"/>
      <c r="Y20" s="270"/>
      <c r="Z20" s="270"/>
      <c r="AA20" s="270"/>
      <c r="AB20" s="69"/>
      <c r="AC20" s="69"/>
    </row>
    <row r="21" spans="1:29" ht="15.75">
      <c r="A21" s="299"/>
      <c r="B21" s="343"/>
      <c r="C21" s="343"/>
      <c r="D21" s="298"/>
      <c r="E21" s="350"/>
      <c r="F21" s="299"/>
      <c r="G21" s="299"/>
      <c r="H21" s="299"/>
      <c r="I21" s="299"/>
      <c r="J21" s="321"/>
      <c r="K21" s="314"/>
      <c r="L21" s="497"/>
      <c r="M21" s="497"/>
      <c r="N21" s="353"/>
      <c r="O21" s="298"/>
      <c r="P21" s="350"/>
      <c r="Q21" s="298"/>
      <c r="R21" s="298"/>
      <c r="S21" s="298"/>
      <c r="T21" s="298"/>
      <c r="U21" s="298"/>
      <c r="V21" s="298"/>
      <c r="W21" s="298"/>
      <c r="X21" s="69"/>
      <c r="Y21" s="270"/>
      <c r="Z21" s="270"/>
      <c r="AA21" s="270"/>
      <c r="AB21" s="69"/>
      <c r="AC21" s="69"/>
    </row>
    <row r="22" spans="1:29" ht="15.75">
      <c r="A22" s="299"/>
      <c r="B22" s="343"/>
      <c r="C22" s="343"/>
      <c r="D22" s="298"/>
      <c r="E22" s="350"/>
      <c r="F22" s="344" t="s">
        <v>2188</v>
      </c>
      <c r="G22" s="299"/>
      <c r="H22" s="299"/>
      <c r="I22" s="327"/>
      <c r="J22" s="31"/>
      <c r="K22" s="314"/>
      <c r="L22" s="497"/>
      <c r="M22" s="497"/>
      <c r="N22" s="353"/>
      <c r="O22" s="298"/>
      <c r="P22" s="350"/>
      <c r="Q22" s="298"/>
      <c r="R22" s="298"/>
      <c r="S22" s="298"/>
      <c r="T22" s="298"/>
      <c r="U22" s="298"/>
      <c r="V22" s="298"/>
      <c r="W22" s="298"/>
      <c r="X22" s="69"/>
      <c r="Y22" s="270"/>
      <c r="Z22" s="270"/>
      <c r="AA22" s="270"/>
      <c r="AB22" s="69"/>
      <c r="AC22" s="69"/>
    </row>
    <row r="23" spans="1:29" ht="15.75">
      <c r="A23" s="299"/>
      <c r="B23" s="343"/>
      <c r="C23" s="343"/>
      <c r="D23" s="298"/>
      <c r="E23" s="350"/>
      <c r="F23" s="299"/>
      <c r="G23" s="299"/>
      <c r="H23" s="299"/>
      <c r="I23" s="299"/>
      <c r="J23" s="321"/>
      <c r="K23" s="314"/>
      <c r="L23" s="497"/>
      <c r="M23" s="497"/>
      <c r="N23" s="353"/>
      <c r="O23" s="298"/>
      <c r="P23" s="350"/>
      <c r="Q23" s="298"/>
      <c r="R23" s="298"/>
      <c r="S23" s="298"/>
      <c r="T23" s="298"/>
      <c r="U23" s="298"/>
      <c r="V23" s="298"/>
      <c r="W23" s="298"/>
      <c r="X23" s="69"/>
      <c r="Y23" s="270"/>
      <c r="Z23" s="270"/>
      <c r="AA23" s="270"/>
      <c r="AB23" s="69"/>
      <c r="AC23" s="69"/>
    </row>
    <row r="24" spans="1:29" ht="15.75">
      <c r="A24" s="299"/>
      <c r="B24" s="343"/>
      <c r="C24" s="343"/>
      <c r="D24" s="298">
        <f>D19+1</f>
        <v>25</v>
      </c>
      <c r="E24" s="350" t="s">
        <v>64</v>
      </c>
      <c r="F24" s="344" t="s">
        <v>2189</v>
      </c>
      <c r="G24" s="299"/>
      <c r="H24" s="299"/>
      <c r="I24" s="327" t="e">
        <f>C8&amp;"|"&amp;J24</f>
        <v>#N/A</v>
      </c>
      <c r="J24" s="31"/>
      <c r="K24" s="351" t="str">
        <f>IFERROR(VLOOKUP(I24,'WMS-III'!C:E,2,0),"")</f>
        <v/>
      </c>
      <c r="L24" s="352" t="str">
        <f>IFERROR(VLOOKUP(I24,'WMS-III'!C:E,3,0),"")</f>
        <v/>
      </c>
      <c r="M24" s="352"/>
      <c r="N24" s="353" t="str">
        <f>IFERROR(VLOOKUP(L24,Z:AA,2,0),"")</f>
        <v/>
      </c>
      <c r="O24" s="298">
        <f>O19+1</f>
        <v>25</v>
      </c>
      <c r="P24" s="350" t="s">
        <v>245</v>
      </c>
      <c r="Q24" s="298"/>
      <c r="R24" s="298"/>
      <c r="S24" s="298"/>
      <c r="T24" s="298"/>
      <c r="U24" s="298"/>
      <c r="V24" s="298"/>
      <c r="W24" s="298"/>
      <c r="X24" s="69"/>
      <c r="Y24" s="270">
        <v>0.5</v>
      </c>
      <c r="Z24" s="270" t="s">
        <v>100</v>
      </c>
      <c r="AA24" s="270">
        <v>0.5</v>
      </c>
      <c r="AB24" s="69"/>
      <c r="AC24" s="69"/>
    </row>
    <row r="25" spans="1:29" ht="15.75">
      <c r="A25" s="299"/>
      <c r="B25" s="343"/>
      <c r="C25" s="343"/>
      <c r="D25" s="298">
        <f t="shared" si="1"/>
        <v>26</v>
      </c>
      <c r="E25" s="350" t="s">
        <v>64</v>
      </c>
      <c r="F25" s="344"/>
      <c r="G25" s="299"/>
      <c r="H25" s="299"/>
      <c r="I25" s="327"/>
      <c r="J25" s="343"/>
      <c r="K25" s="327"/>
      <c r="L25" s="352"/>
      <c r="M25" s="352"/>
      <c r="N25" s="353" t="str">
        <f>IFERROR(VLOOKUP(L25,Z:AA,2,0),"")</f>
        <v/>
      </c>
      <c r="O25" s="298">
        <f t="shared" si="2"/>
        <v>26</v>
      </c>
      <c r="P25" s="350" t="s">
        <v>245</v>
      </c>
      <c r="Q25" s="298"/>
      <c r="R25" s="298"/>
      <c r="S25" s="298"/>
      <c r="T25" s="298"/>
      <c r="U25" s="298"/>
      <c r="V25" s="298"/>
      <c r="W25" s="298"/>
      <c r="X25" s="69"/>
      <c r="Y25" s="270">
        <v>0.6</v>
      </c>
      <c r="Z25" s="270" t="s">
        <v>1877</v>
      </c>
      <c r="AA25" s="270">
        <v>0.6</v>
      </c>
      <c r="AB25" s="69"/>
      <c r="AC25" s="69"/>
    </row>
    <row r="26" spans="1:29" ht="15.75">
      <c r="A26" s="299"/>
      <c r="B26" s="343"/>
      <c r="C26" s="343"/>
      <c r="D26" s="298"/>
      <c r="E26" s="350"/>
      <c r="F26" s="344" t="s">
        <v>2174</v>
      </c>
      <c r="G26" s="299"/>
      <c r="H26" s="299"/>
      <c r="I26" s="327"/>
      <c r="J26" s="31"/>
      <c r="K26" s="351"/>
      <c r="L26" s="352"/>
      <c r="M26" s="352"/>
      <c r="N26" s="353"/>
      <c r="O26" s="298"/>
      <c r="P26" s="350"/>
      <c r="Q26" s="298"/>
      <c r="R26" s="298"/>
      <c r="S26" s="298"/>
      <c r="T26" s="298"/>
      <c r="U26" s="298"/>
      <c r="V26" s="298"/>
      <c r="W26" s="298"/>
      <c r="X26" s="69"/>
      <c r="Y26" s="270"/>
      <c r="Z26" s="270"/>
      <c r="AA26" s="270"/>
      <c r="AB26" s="69"/>
      <c r="AC26" s="69"/>
    </row>
    <row r="27" spans="1:29" ht="15.75">
      <c r="A27" s="299"/>
      <c r="B27" s="343"/>
      <c r="C27" s="343"/>
      <c r="D27" s="298"/>
      <c r="E27" s="350"/>
      <c r="F27" s="344"/>
      <c r="G27" s="299"/>
      <c r="H27" s="299"/>
      <c r="I27" s="327"/>
      <c r="J27" s="343"/>
      <c r="K27" s="327"/>
      <c r="L27" s="352"/>
      <c r="M27" s="352"/>
      <c r="N27" s="353"/>
      <c r="O27" s="298"/>
      <c r="P27" s="350"/>
      <c r="Q27" s="298"/>
      <c r="R27" s="298"/>
      <c r="S27" s="298"/>
      <c r="T27" s="298"/>
      <c r="U27" s="298"/>
      <c r="V27" s="298"/>
      <c r="W27" s="298"/>
      <c r="X27" s="69"/>
      <c r="Y27" s="270"/>
      <c r="Z27" s="270"/>
      <c r="AA27" s="270"/>
      <c r="AB27" s="69"/>
      <c r="AC27" s="69"/>
    </row>
    <row r="28" spans="1:29" ht="15.75">
      <c r="A28" s="299"/>
      <c r="B28" s="343"/>
      <c r="C28" s="343"/>
      <c r="D28" s="298"/>
      <c r="E28" s="350"/>
      <c r="F28" s="344" t="s">
        <v>2173</v>
      </c>
      <c r="G28" s="299"/>
      <c r="H28" s="299"/>
      <c r="I28" s="327"/>
      <c r="J28" s="31"/>
      <c r="K28" s="327"/>
      <c r="L28" s="352"/>
      <c r="M28" s="352"/>
      <c r="N28" s="353"/>
      <c r="O28" s="298"/>
      <c r="P28" s="350"/>
      <c r="Q28" s="298"/>
      <c r="R28" s="298"/>
      <c r="S28" s="298"/>
      <c r="T28" s="298"/>
      <c r="U28" s="298"/>
      <c r="V28" s="298"/>
      <c r="W28" s="298"/>
      <c r="X28" s="69"/>
      <c r="Y28" s="270"/>
      <c r="Z28" s="270"/>
      <c r="AA28" s="270"/>
      <c r="AB28" s="69"/>
      <c r="AC28" s="69"/>
    </row>
    <row r="29" spans="1:29" ht="15.75">
      <c r="A29" s="299"/>
      <c r="B29" s="343"/>
      <c r="C29" s="343"/>
      <c r="D29" s="298"/>
      <c r="E29" s="350"/>
      <c r="F29" s="344"/>
      <c r="G29" s="299"/>
      <c r="H29" s="299"/>
      <c r="I29" s="327"/>
      <c r="J29" s="343"/>
      <c r="K29" s="327"/>
      <c r="L29" s="352"/>
      <c r="M29" s="352"/>
      <c r="N29" s="353"/>
      <c r="O29" s="298"/>
      <c r="P29" s="350"/>
      <c r="Q29" s="298"/>
      <c r="R29" s="298"/>
      <c r="S29" s="298"/>
      <c r="T29" s="298"/>
      <c r="U29" s="298"/>
      <c r="V29" s="298"/>
      <c r="W29" s="298"/>
      <c r="X29" s="69"/>
      <c r="Y29" s="270"/>
      <c r="Z29" s="270"/>
      <c r="AA29" s="270"/>
      <c r="AB29" s="69"/>
      <c r="AC29" s="69"/>
    </row>
    <row r="30" spans="1:29" ht="15.75">
      <c r="A30" s="299"/>
      <c r="B30" s="343"/>
      <c r="C30" s="343"/>
      <c r="D30" s="298"/>
      <c r="E30" s="350"/>
      <c r="F30" s="344" t="s">
        <v>2183</v>
      </c>
      <c r="G30" s="299"/>
      <c r="H30" s="299"/>
      <c r="I30" s="327" t="e">
        <f>C8&amp;"|"&amp;J30</f>
        <v>#N/A</v>
      </c>
      <c r="J30" s="317" t="str">
        <f>IF(OR(J20="",J26=""),"",J20-J26)</f>
        <v/>
      </c>
      <c r="K30" s="351" t="str">
        <f>IFERROR(VLOOKUP(I30,'WMS-III Additional Scores'!K:L,2,),"")</f>
        <v/>
      </c>
      <c r="L30" s="352" t="str">
        <f>IFERROR(VLOOKUP(I30,'WMS-III Additional Scores'!K:N,4,0),"")</f>
        <v/>
      </c>
      <c r="M30" s="352"/>
      <c r="N30" s="353"/>
      <c r="O30" s="298"/>
      <c r="P30" s="350"/>
      <c r="Q30" s="298"/>
      <c r="R30" s="298"/>
      <c r="S30" s="298"/>
      <c r="T30" s="298"/>
      <c r="U30" s="298"/>
      <c r="V30" s="298"/>
      <c r="W30" s="298"/>
      <c r="X30" s="69"/>
      <c r="Y30" s="270"/>
      <c r="Z30" s="270"/>
      <c r="AA30" s="270"/>
      <c r="AB30" s="69"/>
      <c r="AC30" s="69"/>
    </row>
    <row r="31" spans="1:29" ht="15.75">
      <c r="A31" s="299"/>
      <c r="B31" s="343"/>
      <c r="C31" s="343"/>
      <c r="D31" s="298"/>
      <c r="E31" s="350"/>
      <c r="F31" s="344"/>
      <c r="G31" s="299"/>
      <c r="H31" s="299"/>
      <c r="I31" s="327"/>
      <c r="J31" s="343"/>
      <c r="K31" s="327"/>
      <c r="L31" s="352"/>
      <c r="M31" s="352"/>
      <c r="N31" s="353"/>
      <c r="O31" s="298"/>
      <c r="P31" s="350"/>
      <c r="Q31" s="298"/>
      <c r="R31" s="298"/>
      <c r="S31" s="298"/>
      <c r="T31" s="298"/>
      <c r="U31" s="298"/>
      <c r="V31" s="298"/>
      <c r="W31" s="298"/>
      <c r="X31" s="69"/>
      <c r="Y31" s="270"/>
      <c r="Z31" s="270"/>
      <c r="AA31" s="270"/>
      <c r="AB31" s="69"/>
      <c r="AC31" s="69"/>
    </row>
    <row r="32" spans="1:29" ht="15.75">
      <c r="A32" s="299"/>
      <c r="B32" s="343"/>
      <c r="C32" s="343"/>
      <c r="D32" s="298">
        <f>D25+1</f>
        <v>27</v>
      </c>
      <c r="E32" s="350" t="s">
        <v>64</v>
      </c>
      <c r="F32" s="344" t="s">
        <v>2172</v>
      </c>
      <c r="G32" s="299"/>
      <c r="H32" s="299"/>
      <c r="I32" s="327" t="e">
        <f>C8&amp;"|"&amp;J32</f>
        <v>#N/A</v>
      </c>
      <c r="J32" s="317" t="str">
        <f>IF(OR(J22="",J20=""),"",J22-J20)</f>
        <v/>
      </c>
      <c r="K32" s="351" t="str">
        <f>IFERROR(VLOOKUP(I32,'WMS-III Additional Scores'!AF:AG,2,0),"")</f>
        <v/>
      </c>
      <c r="L32" s="352" t="str">
        <f>IFERROR(VLOOKUP(I32,'WMS-III Additional Scores'!AF:AI,4,0),"")</f>
        <v/>
      </c>
      <c r="M32" s="352"/>
      <c r="N32" s="353" t="str">
        <f>IFERROR(VLOOKUP(L32,Z:AA,2,0),"")</f>
        <v/>
      </c>
      <c r="O32" s="298">
        <f>O25+1</f>
        <v>27</v>
      </c>
      <c r="P32" s="350" t="s">
        <v>245</v>
      </c>
      <c r="Q32" s="298"/>
      <c r="R32" s="298"/>
      <c r="S32" s="298"/>
      <c r="T32" s="298"/>
      <c r="U32" s="298"/>
      <c r="V32" s="298"/>
      <c r="W32" s="298"/>
      <c r="X32" s="69"/>
      <c r="Y32" s="270">
        <v>0.7</v>
      </c>
      <c r="Z32" s="270" t="s">
        <v>1880</v>
      </c>
      <c r="AA32" s="270">
        <v>0.7</v>
      </c>
      <c r="AB32" s="69"/>
      <c r="AC32" s="69"/>
    </row>
    <row r="33" spans="1:29" ht="15.75">
      <c r="A33" s="299"/>
      <c r="B33" s="343"/>
      <c r="C33" s="343"/>
      <c r="D33" s="298">
        <f t="shared" si="1"/>
        <v>28</v>
      </c>
      <c r="E33" s="350" t="s">
        <v>64</v>
      </c>
      <c r="F33" s="304"/>
      <c r="G33" s="299"/>
      <c r="H33" s="299"/>
      <c r="I33" s="327"/>
      <c r="J33" s="343"/>
      <c r="K33" s="327"/>
      <c r="L33" s="352"/>
      <c r="M33" s="352"/>
      <c r="N33" s="353" t="str">
        <f>IFERROR(VLOOKUP(L33,Z:AA,2,0),"")</f>
        <v/>
      </c>
      <c r="O33" s="298">
        <f t="shared" si="2"/>
        <v>28</v>
      </c>
      <c r="P33" s="350" t="s">
        <v>245</v>
      </c>
      <c r="Q33" s="298"/>
      <c r="R33" s="298"/>
      <c r="S33" s="298"/>
      <c r="T33" s="298"/>
      <c r="U33" s="298"/>
      <c r="V33" s="298"/>
      <c r="W33" s="298"/>
      <c r="X33" s="69"/>
      <c r="Y33" s="270">
        <v>0.8</v>
      </c>
      <c r="Z33" s="270" t="s">
        <v>1883</v>
      </c>
      <c r="AA33" s="270">
        <v>0.8</v>
      </c>
      <c r="AB33" s="69"/>
      <c r="AC33" s="69"/>
    </row>
    <row r="34" spans="1:29" ht="15.75">
      <c r="A34" s="299"/>
      <c r="B34" s="343"/>
      <c r="C34" s="343"/>
      <c r="D34" s="298">
        <f t="shared" si="1"/>
        <v>29</v>
      </c>
      <c r="E34" s="350" t="s">
        <v>64</v>
      </c>
      <c r="F34" s="79" t="s">
        <v>2175</v>
      </c>
      <c r="I34" s="69" t="e">
        <f>C8&amp;"|"&amp;J34</f>
        <v>#N/A</v>
      </c>
      <c r="J34" s="317" t="str">
        <f>IF(OR(J22="",J28=""),"",J22-J28)</f>
        <v/>
      </c>
      <c r="K34" s="698" t="str">
        <f>IFERROR(VLOOKUP(I34,'WMS-III Additional Scores'!R:S,2,0),"")</f>
        <v/>
      </c>
      <c r="L34" s="79" t="str">
        <f>IFERROR(VLOOKUP(I34,'WMS-III Additional Scores'!R:U,4,0),"")</f>
        <v/>
      </c>
      <c r="M34" s="352"/>
      <c r="N34" s="353" t="str">
        <f>IFERROR(VLOOKUP(L30,Z:AA,2,0),"")</f>
        <v/>
      </c>
      <c r="O34" s="298">
        <f t="shared" si="2"/>
        <v>29</v>
      </c>
      <c r="P34" s="350" t="s">
        <v>245</v>
      </c>
      <c r="Q34" s="298"/>
      <c r="R34" s="298"/>
      <c r="S34" s="298"/>
      <c r="T34" s="298"/>
      <c r="U34" s="298"/>
      <c r="V34" s="298"/>
      <c r="W34" s="298"/>
      <c r="X34" s="69"/>
      <c r="Y34" s="270" t="s">
        <v>1757</v>
      </c>
      <c r="Z34" s="270" t="s">
        <v>1857</v>
      </c>
      <c r="AA34" s="270" t="s">
        <v>1757</v>
      </c>
      <c r="AB34" s="69"/>
      <c r="AC34" s="69"/>
    </row>
    <row r="35" spans="1:29" ht="15.75">
      <c r="A35" s="299"/>
      <c r="B35" s="343"/>
      <c r="C35" s="343"/>
      <c r="D35" s="298">
        <f t="shared" si="1"/>
        <v>30</v>
      </c>
      <c r="E35" s="350" t="s">
        <v>65</v>
      </c>
      <c r="F35" s="304"/>
      <c r="G35" s="299"/>
      <c r="H35" s="299"/>
      <c r="I35" s="327"/>
      <c r="J35" s="343"/>
      <c r="K35" s="327"/>
      <c r="L35" s="352"/>
      <c r="M35" s="352"/>
      <c r="N35" s="353" t="str">
        <f>IFERROR(VLOOKUP(L35,Z:AA,2,0),"")</f>
        <v/>
      </c>
      <c r="O35" s="298">
        <f t="shared" si="2"/>
        <v>30</v>
      </c>
      <c r="P35" s="350" t="s">
        <v>317</v>
      </c>
      <c r="Q35" s="298"/>
      <c r="R35" s="298"/>
      <c r="S35" s="298"/>
      <c r="T35" s="298"/>
      <c r="U35" s="298"/>
      <c r="V35" s="298"/>
      <c r="W35" s="298"/>
      <c r="X35" s="69"/>
      <c r="Y35" s="270">
        <v>1</v>
      </c>
      <c r="Z35" s="270" t="s">
        <v>43</v>
      </c>
      <c r="AA35" s="270">
        <v>1</v>
      </c>
      <c r="AB35" s="69"/>
      <c r="AC35" s="69"/>
    </row>
    <row r="36" spans="1:29" ht="15.75">
      <c r="A36" s="299"/>
      <c r="B36" s="343"/>
      <c r="C36" s="343"/>
      <c r="D36" s="298">
        <f t="shared" si="1"/>
        <v>31</v>
      </c>
      <c r="E36" s="350" t="s">
        <v>65</v>
      </c>
      <c r="F36" s="344" t="s">
        <v>2184</v>
      </c>
      <c r="G36" s="299"/>
      <c r="H36" s="299"/>
      <c r="I36" s="327" t="e">
        <f>C8&amp;"|"&amp;J36</f>
        <v>#N/A</v>
      </c>
      <c r="J36" s="31"/>
      <c r="K36" s="351" t="str">
        <f>IFERROR(VLOOKUP(I36,'WMS-III'!X:Z,2,0),"")</f>
        <v/>
      </c>
      <c r="L36" s="352" t="str">
        <f>IFERROR(VLOOKUP(I36,'WMS-III'!X:Z,3,0),"")</f>
        <v/>
      </c>
      <c r="M36" s="352"/>
      <c r="N36" s="353" t="str">
        <f>IFERROR(VLOOKUP(L36,Z:AA,2,0),"")</f>
        <v/>
      </c>
      <c r="O36" s="298">
        <f t="shared" si="2"/>
        <v>31</v>
      </c>
      <c r="P36" s="350" t="s">
        <v>317</v>
      </c>
      <c r="Q36" s="298"/>
      <c r="R36" s="298"/>
      <c r="S36" s="298"/>
      <c r="T36" s="298"/>
      <c r="U36" s="298"/>
      <c r="V36" s="298"/>
      <c r="W36" s="298"/>
      <c r="X36" s="69"/>
      <c r="Y36" s="270">
        <v>2</v>
      </c>
      <c r="Z36" s="270" t="s">
        <v>44</v>
      </c>
      <c r="AA36" s="270">
        <v>2</v>
      </c>
      <c r="AB36" s="69"/>
      <c r="AC36" s="69"/>
    </row>
    <row r="37" spans="1:29" ht="15.75">
      <c r="A37" s="299"/>
      <c r="B37" s="343"/>
      <c r="C37" s="343"/>
      <c r="D37" s="298">
        <f t="shared" si="1"/>
        <v>32</v>
      </c>
      <c r="E37" s="350" t="s">
        <v>65</v>
      </c>
      <c r="F37" s="304"/>
      <c r="G37" s="299"/>
      <c r="H37" s="299"/>
      <c r="I37" s="327"/>
      <c r="J37" s="343"/>
      <c r="K37" s="327"/>
      <c r="L37" s="352"/>
      <c r="M37" s="352"/>
      <c r="N37" s="353" t="str">
        <f>IFERROR(VLOOKUP(L37,Z:AA,2,0),"")</f>
        <v/>
      </c>
      <c r="O37" s="298">
        <f t="shared" si="2"/>
        <v>32</v>
      </c>
      <c r="P37" s="350" t="s">
        <v>317</v>
      </c>
      <c r="Q37" s="298"/>
      <c r="R37" s="298"/>
      <c r="S37" s="298"/>
      <c r="T37" s="298"/>
      <c r="U37" s="298"/>
      <c r="V37" s="298"/>
      <c r="W37" s="298"/>
      <c r="X37" s="69"/>
      <c r="Y37" s="270">
        <v>3</v>
      </c>
      <c r="Z37" s="270" t="s">
        <v>101</v>
      </c>
      <c r="AA37" s="270">
        <v>3</v>
      </c>
      <c r="AB37" s="69"/>
      <c r="AC37" s="69"/>
    </row>
    <row r="38" spans="1:29" ht="15.75">
      <c r="A38" s="299"/>
      <c r="B38" s="343"/>
      <c r="C38" s="343"/>
      <c r="D38" s="298"/>
      <c r="E38" s="350"/>
      <c r="F38" s="344" t="s">
        <v>2185</v>
      </c>
      <c r="G38" s="299"/>
      <c r="H38" s="299"/>
      <c r="I38" s="327"/>
      <c r="J38" s="343"/>
      <c r="K38" s="343"/>
      <c r="L38" s="612" t="str">
        <f>IFERROR(IF(OR(J36="",J22=""),"",(J36/J22)),"")</f>
        <v/>
      </c>
      <c r="M38" s="352"/>
      <c r="N38" s="353"/>
      <c r="O38" s="298"/>
      <c r="P38" s="350"/>
      <c r="Q38" s="298"/>
      <c r="R38" s="298"/>
      <c r="S38" s="298"/>
      <c r="T38" s="298"/>
      <c r="U38" s="298"/>
      <c r="V38" s="298"/>
      <c r="W38" s="298"/>
      <c r="X38" s="69"/>
      <c r="Y38" s="270"/>
      <c r="Z38" s="270"/>
      <c r="AA38" s="270"/>
      <c r="AB38" s="69"/>
      <c r="AC38" s="69"/>
    </row>
    <row r="39" spans="1:29" ht="15.75">
      <c r="A39" s="299"/>
      <c r="B39" s="343"/>
      <c r="C39" s="343"/>
      <c r="D39" s="298"/>
      <c r="E39" s="350"/>
      <c r="F39" s="304"/>
      <c r="G39" s="299"/>
      <c r="H39" s="299"/>
      <c r="I39" s="327"/>
      <c r="J39" s="343"/>
      <c r="K39" s="327"/>
      <c r="L39" s="352"/>
      <c r="M39" s="352"/>
      <c r="N39" s="353"/>
      <c r="O39" s="298"/>
      <c r="P39" s="350"/>
      <c r="Q39" s="298"/>
      <c r="R39" s="298"/>
      <c r="S39" s="298"/>
      <c r="T39" s="298"/>
      <c r="U39" s="298"/>
      <c r="V39" s="298"/>
      <c r="W39" s="298"/>
      <c r="X39" s="69"/>
      <c r="Y39" s="270"/>
      <c r="Z39" s="270"/>
      <c r="AA39" s="270"/>
      <c r="AB39" s="69"/>
      <c r="AC39" s="69"/>
    </row>
    <row r="40" spans="1:29" ht="15.75">
      <c r="A40" s="299"/>
      <c r="B40" s="343"/>
      <c r="C40" s="343"/>
      <c r="D40" s="298">
        <f>D37+1</f>
        <v>33</v>
      </c>
      <c r="E40" s="350" t="s">
        <v>65</v>
      </c>
      <c r="F40" s="344" t="s">
        <v>2186</v>
      </c>
      <c r="G40" s="299"/>
      <c r="H40" s="299"/>
      <c r="I40" s="327" t="e">
        <f>C8&amp;"|"&amp;J40</f>
        <v>#N/A</v>
      </c>
      <c r="J40" s="31"/>
      <c r="K40" s="351" t="str">
        <f>IFERROR(VLOOKUP(I40,'WMS-III'!AE:AG,2,0),"")</f>
        <v/>
      </c>
      <c r="L40" s="352" t="str">
        <f>IFERROR(VLOOKUP(I40,'WMS-III'!AE:AG,3,0),"")</f>
        <v/>
      </c>
      <c r="M40" s="352"/>
      <c r="N40" s="353" t="str">
        <f t="shared" ref="N40:N55" si="3">IFERROR(VLOOKUP(L40,Z:AA,2,0),"")</f>
        <v/>
      </c>
      <c r="O40" s="298">
        <f>O37+1</f>
        <v>33</v>
      </c>
      <c r="P40" s="350" t="s">
        <v>317</v>
      </c>
      <c r="Q40" s="298"/>
      <c r="R40" s="298"/>
      <c r="S40" s="298"/>
      <c r="T40" s="298"/>
      <c r="U40" s="298"/>
      <c r="V40" s="298"/>
      <c r="W40" s="298"/>
      <c r="X40" s="69"/>
      <c r="Y40" s="270">
        <v>4</v>
      </c>
      <c r="Z40" s="270" t="s">
        <v>102</v>
      </c>
      <c r="AA40" s="270">
        <v>4</v>
      </c>
      <c r="AB40" s="69"/>
      <c r="AC40" s="69"/>
    </row>
    <row r="41" spans="1:29" ht="15.75">
      <c r="A41" s="299"/>
      <c r="B41" s="343"/>
      <c r="C41" s="343"/>
      <c r="D41" s="298">
        <f t="shared" si="1"/>
        <v>34</v>
      </c>
      <c r="E41" s="350" t="s">
        <v>65</v>
      </c>
      <c r="F41" s="304"/>
      <c r="G41" s="299"/>
      <c r="H41" s="299"/>
      <c r="I41" s="327"/>
      <c r="J41" s="343"/>
      <c r="K41" s="327"/>
      <c r="L41" s="352"/>
      <c r="M41" s="352"/>
      <c r="N41" s="353" t="str">
        <f t="shared" si="3"/>
        <v/>
      </c>
      <c r="O41" s="298">
        <f t="shared" si="2"/>
        <v>34</v>
      </c>
      <c r="P41" s="350" t="s">
        <v>317</v>
      </c>
      <c r="Q41" s="298"/>
      <c r="R41" s="298"/>
      <c r="S41" s="298"/>
      <c r="T41" s="298"/>
      <c r="U41" s="298"/>
      <c r="V41" s="298"/>
      <c r="W41" s="298"/>
      <c r="X41" s="69"/>
      <c r="Y41" s="270">
        <v>5</v>
      </c>
      <c r="Z41" s="270" t="s">
        <v>45</v>
      </c>
      <c r="AA41" s="270">
        <v>5</v>
      </c>
      <c r="AB41" s="69"/>
      <c r="AC41" s="69"/>
    </row>
    <row r="42" spans="1:29" ht="15.75">
      <c r="A42" s="299"/>
      <c r="B42" s="343"/>
      <c r="C42" s="343"/>
      <c r="D42" s="298">
        <f>D41+1</f>
        <v>35</v>
      </c>
      <c r="E42" s="350" t="s">
        <v>66</v>
      </c>
      <c r="G42" s="357"/>
      <c r="H42" s="357"/>
      <c r="I42" s="358"/>
      <c r="J42" s="358"/>
      <c r="K42" s="299"/>
      <c r="L42" s="352"/>
      <c r="M42" s="352"/>
      <c r="N42" s="353" t="str">
        <f t="shared" si="3"/>
        <v/>
      </c>
      <c r="O42" s="298">
        <f>O41+1</f>
        <v>35</v>
      </c>
      <c r="P42" s="350" t="s">
        <v>317</v>
      </c>
      <c r="Q42" s="327"/>
      <c r="R42" s="298"/>
      <c r="S42" s="298"/>
      <c r="T42" s="298"/>
      <c r="U42" s="298"/>
      <c r="V42" s="298"/>
      <c r="W42" s="298"/>
      <c r="X42" s="69"/>
      <c r="Y42" s="270">
        <v>6</v>
      </c>
      <c r="Z42" s="270" t="s">
        <v>103</v>
      </c>
      <c r="AA42" s="270">
        <v>6</v>
      </c>
      <c r="AB42" s="69"/>
      <c r="AC42" s="69"/>
    </row>
    <row r="43" spans="1:29" ht="19.5" thickBot="1">
      <c r="A43" s="299"/>
      <c r="B43" s="343"/>
      <c r="C43" s="343"/>
      <c r="D43" s="298">
        <f t="shared" si="1"/>
        <v>36</v>
      </c>
      <c r="E43" s="350" t="s">
        <v>66</v>
      </c>
      <c r="F43" s="433" t="s">
        <v>10</v>
      </c>
      <c r="G43" s="434"/>
      <c r="H43" s="434"/>
      <c r="I43" s="438"/>
      <c r="J43" s="435" t="s">
        <v>35</v>
      </c>
      <c r="K43" s="435"/>
      <c r="L43" s="439" t="s">
        <v>1407</v>
      </c>
      <c r="M43" s="439"/>
      <c r="N43" s="353" t="str">
        <f t="shared" si="3"/>
        <v/>
      </c>
      <c r="O43" s="298">
        <f t="shared" si="2"/>
        <v>36</v>
      </c>
      <c r="P43" s="350" t="s">
        <v>317</v>
      </c>
      <c r="Q43" s="298"/>
      <c r="R43" s="298"/>
      <c r="S43" s="298"/>
      <c r="T43" s="298"/>
      <c r="U43" s="298"/>
      <c r="V43" s="298"/>
      <c r="W43" s="298"/>
      <c r="X43" s="69"/>
      <c r="Y43" s="270">
        <v>7</v>
      </c>
      <c r="Z43" s="270" t="s">
        <v>104</v>
      </c>
      <c r="AA43" s="270">
        <v>7</v>
      </c>
      <c r="AB43" s="69"/>
      <c r="AC43" s="69"/>
    </row>
    <row r="44" spans="1:29" ht="19.5" thickTop="1">
      <c r="A44" s="299"/>
      <c r="B44" s="343"/>
      <c r="C44" s="343"/>
      <c r="D44" s="298">
        <f t="shared" si="1"/>
        <v>37</v>
      </c>
      <c r="E44" s="350" t="s">
        <v>66</v>
      </c>
      <c r="F44" s="346"/>
      <c r="G44" s="299"/>
      <c r="H44" s="299"/>
      <c r="I44" s="359"/>
      <c r="J44" s="299"/>
      <c r="K44" s="299"/>
      <c r="L44" s="360"/>
      <c r="M44" s="360"/>
      <c r="N44" s="353" t="str">
        <f t="shared" si="3"/>
        <v/>
      </c>
      <c r="O44" s="298">
        <f t="shared" si="2"/>
        <v>37</v>
      </c>
      <c r="P44" s="350" t="s">
        <v>317</v>
      </c>
      <c r="Q44" s="298"/>
      <c r="R44" s="298"/>
      <c r="S44" s="298"/>
      <c r="T44" s="298"/>
      <c r="U44" s="298"/>
      <c r="V44" s="298"/>
      <c r="W44" s="298"/>
      <c r="X44" s="69"/>
      <c r="Y44" s="270">
        <v>8</v>
      </c>
      <c r="Z44" s="270" t="s">
        <v>105</v>
      </c>
      <c r="AA44" s="270">
        <v>8</v>
      </c>
      <c r="AB44" s="69"/>
      <c r="AC44" s="69"/>
    </row>
    <row r="45" spans="1:29" ht="15.75">
      <c r="A45" s="299"/>
      <c r="B45" s="299"/>
      <c r="C45" s="299"/>
      <c r="D45" s="298">
        <f t="shared" si="1"/>
        <v>38</v>
      </c>
      <c r="E45" s="350" t="s">
        <v>66</v>
      </c>
      <c r="F45" s="302" t="s">
        <v>1582</v>
      </c>
      <c r="G45" s="299"/>
      <c r="H45" s="299"/>
      <c r="I45" s="361" t="e">
        <f>R$8&amp;"|"&amp;Home!J$13&amp;F45</f>
        <v>#N/A</v>
      </c>
      <c r="J45" s="31"/>
      <c r="K45" s="362" t="str">
        <f>IFERROR(VLOOKUP(I45,'Ravlt calculator'!A:I,8,0),"")</f>
        <v/>
      </c>
      <c r="L45" s="360" t="str">
        <f>IFERROR(VLOOKUP(K45,Y:Z,2,0),"")</f>
        <v/>
      </c>
      <c r="M45" s="299"/>
      <c r="N45" s="353" t="str">
        <f t="shared" si="3"/>
        <v/>
      </c>
      <c r="O45" s="298">
        <f t="shared" si="2"/>
        <v>38</v>
      </c>
      <c r="P45" s="350" t="s">
        <v>317</v>
      </c>
      <c r="Q45" s="298"/>
      <c r="R45" s="298"/>
      <c r="S45" s="298"/>
      <c r="T45" s="298"/>
      <c r="U45" s="298"/>
      <c r="V45" s="298"/>
      <c r="W45" s="298"/>
      <c r="X45" s="69"/>
      <c r="Y45" s="270">
        <v>9</v>
      </c>
      <c r="Z45" s="270" t="s">
        <v>46</v>
      </c>
      <c r="AA45" s="270">
        <v>9</v>
      </c>
      <c r="AB45" s="69"/>
      <c r="AC45" s="69"/>
    </row>
    <row r="46" spans="1:29" ht="15.75">
      <c r="A46" s="299"/>
      <c r="B46" s="299"/>
      <c r="C46" s="299"/>
      <c r="D46" s="298">
        <f t="shared" si="1"/>
        <v>39</v>
      </c>
      <c r="E46" s="350" t="s">
        <v>66</v>
      </c>
      <c r="F46" s="302"/>
      <c r="G46" s="299"/>
      <c r="H46" s="299"/>
      <c r="I46" s="361"/>
      <c r="J46" s="299"/>
      <c r="K46" s="362"/>
      <c r="L46" s="360"/>
      <c r="M46" s="363"/>
      <c r="N46" s="353" t="str">
        <f t="shared" si="3"/>
        <v/>
      </c>
      <c r="O46" s="298">
        <f t="shared" si="2"/>
        <v>39</v>
      </c>
      <c r="P46" s="350" t="s">
        <v>317</v>
      </c>
      <c r="Q46" s="298"/>
      <c r="R46" s="298"/>
      <c r="S46" s="298"/>
      <c r="T46" s="298"/>
      <c r="U46" s="298"/>
      <c r="V46" s="298"/>
      <c r="W46" s="298"/>
      <c r="X46" s="69"/>
      <c r="Y46" s="270">
        <v>10</v>
      </c>
      <c r="Z46" s="270" t="s">
        <v>106</v>
      </c>
      <c r="AA46" s="270">
        <v>10</v>
      </c>
      <c r="AB46" s="69"/>
      <c r="AC46" s="69"/>
    </row>
    <row r="47" spans="1:29" ht="15.75">
      <c r="A47" s="299"/>
      <c r="B47" s="299"/>
      <c r="C47" s="299"/>
      <c r="D47" s="298">
        <f t="shared" si="1"/>
        <v>40</v>
      </c>
      <c r="E47" s="350" t="s">
        <v>66</v>
      </c>
      <c r="F47" s="302" t="s">
        <v>1583</v>
      </c>
      <c r="G47" s="299"/>
      <c r="H47" s="299"/>
      <c r="I47" s="361" t="e">
        <f>R$8&amp;"|"&amp;Home!J$13&amp;F47</f>
        <v>#N/A</v>
      </c>
      <c r="J47" s="31"/>
      <c r="K47" s="364" t="str">
        <f>IFERROR(VLOOKUP(I47,'Ravlt calculator'!A:I,8,0),"")</f>
        <v/>
      </c>
      <c r="L47" s="363" t="str">
        <f>IFERROR(IF(J47="", "",VLOOKUP($K47,Y:Z,2,TRUE)),"")</f>
        <v/>
      </c>
      <c r="M47" s="299"/>
      <c r="N47" s="353" t="str">
        <f t="shared" si="3"/>
        <v/>
      </c>
      <c r="O47" s="298">
        <f t="shared" si="2"/>
        <v>40</v>
      </c>
      <c r="P47" s="350" t="s">
        <v>389</v>
      </c>
      <c r="Q47" s="298"/>
      <c r="R47" s="298"/>
      <c r="S47" s="298"/>
      <c r="T47" s="298"/>
      <c r="U47" s="298"/>
      <c r="V47" s="298"/>
      <c r="W47" s="298"/>
      <c r="X47" s="69"/>
      <c r="Y47" s="270">
        <v>11</v>
      </c>
      <c r="Z47" s="270" t="s">
        <v>1899</v>
      </c>
      <c r="AA47" s="270">
        <v>11</v>
      </c>
      <c r="AB47" s="69"/>
      <c r="AC47" s="69"/>
    </row>
    <row r="48" spans="1:29" ht="15.75">
      <c r="A48" s="299"/>
      <c r="B48" s="299"/>
      <c r="C48" s="299"/>
      <c r="D48" s="298">
        <f t="shared" si="1"/>
        <v>41</v>
      </c>
      <c r="E48" s="350" t="s">
        <v>66</v>
      </c>
      <c r="F48" s="302"/>
      <c r="G48" s="321"/>
      <c r="H48" s="321"/>
      <c r="I48" s="361"/>
      <c r="J48" s="321"/>
      <c r="K48" s="365"/>
      <c r="L48" s="363"/>
      <c r="M48" s="299"/>
      <c r="N48" s="353" t="str">
        <f t="shared" si="3"/>
        <v/>
      </c>
      <c r="O48" s="298">
        <f t="shared" si="2"/>
        <v>41</v>
      </c>
      <c r="P48" s="350" t="s">
        <v>389</v>
      </c>
      <c r="Q48" s="298"/>
      <c r="R48" s="298"/>
      <c r="S48" s="298"/>
      <c r="T48" s="298"/>
      <c r="U48" s="298"/>
      <c r="V48" s="298"/>
      <c r="W48" s="298"/>
      <c r="X48" s="69"/>
      <c r="Y48" s="270">
        <v>12</v>
      </c>
      <c r="Z48" s="270" t="s">
        <v>107</v>
      </c>
      <c r="AA48" s="270">
        <v>12</v>
      </c>
      <c r="AB48" s="69"/>
      <c r="AC48" s="69"/>
    </row>
    <row r="49" spans="1:29" ht="15.75">
      <c r="A49" s="299"/>
      <c r="B49" s="299"/>
      <c r="C49" s="299"/>
      <c r="D49" s="298">
        <f t="shared" si="1"/>
        <v>42</v>
      </c>
      <c r="E49" s="350" t="s">
        <v>66</v>
      </c>
      <c r="F49" s="302" t="s">
        <v>1584</v>
      </c>
      <c r="G49" s="321"/>
      <c r="H49" s="321"/>
      <c r="I49" s="366" t="e">
        <f>R$8&amp;"|"&amp;Home!J$13&amp;F49</f>
        <v>#N/A</v>
      </c>
      <c r="J49" s="31"/>
      <c r="K49" s="364" t="str">
        <f>IFERROR(VLOOKUP(I49,'Ravlt calculator'!A:I,8,0),"")</f>
        <v/>
      </c>
      <c r="L49" s="363" t="str">
        <f>IFERROR(IF(J49="","",VLOOKUP($K49,Y:Z,2,TRUE)),"")</f>
        <v/>
      </c>
      <c r="M49" s="299"/>
      <c r="N49" s="353" t="str">
        <f t="shared" si="3"/>
        <v/>
      </c>
      <c r="O49" s="298">
        <f t="shared" si="2"/>
        <v>42</v>
      </c>
      <c r="P49" s="350" t="s">
        <v>389</v>
      </c>
      <c r="Q49" s="298"/>
      <c r="R49" s="298"/>
      <c r="S49" s="298"/>
      <c r="T49" s="298"/>
      <c r="U49" s="298"/>
      <c r="V49" s="298"/>
      <c r="W49" s="298"/>
      <c r="X49" s="69"/>
      <c r="Y49" s="270">
        <v>13</v>
      </c>
      <c r="Z49" s="270" t="s">
        <v>108</v>
      </c>
      <c r="AA49" s="270">
        <v>13</v>
      </c>
      <c r="AB49" s="69"/>
      <c r="AC49" s="69"/>
    </row>
    <row r="50" spans="1:29" ht="15.75">
      <c r="A50" s="299"/>
      <c r="B50" s="299"/>
      <c r="C50" s="299"/>
      <c r="D50" s="298">
        <f t="shared" si="1"/>
        <v>43</v>
      </c>
      <c r="E50" s="350" t="s">
        <v>66</v>
      </c>
      <c r="F50" s="302"/>
      <c r="G50" s="321"/>
      <c r="H50" s="321"/>
      <c r="I50" s="361"/>
      <c r="J50" s="321"/>
      <c r="K50" s="365"/>
      <c r="L50" s="363"/>
      <c r="M50" s="299"/>
      <c r="N50" s="353" t="str">
        <f t="shared" si="3"/>
        <v/>
      </c>
      <c r="O50" s="298">
        <f t="shared" si="2"/>
        <v>43</v>
      </c>
      <c r="P50" s="350" t="s">
        <v>389</v>
      </c>
      <c r="Q50" s="298"/>
      <c r="R50" s="298"/>
      <c r="S50" s="298"/>
      <c r="T50" s="298"/>
      <c r="U50" s="298"/>
      <c r="V50" s="298"/>
      <c r="W50" s="298"/>
      <c r="X50" s="69"/>
      <c r="Y50" s="270">
        <v>14</v>
      </c>
      <c r="Z50" s="270" t="s">
        <v>109</v>
      </c>
      <c r="AA50" s="270">
        <v>14</v>
      </c>
      <c r="AB50" s="69"/>
      <c r="AC50" s="69"/>
    </row>
    <row r="51" spans="1:29" ht="15.75">
      <c r="A51" s="299"/>
      <c r="B51" s="299"/>
      <c r="C51" s="299"/>
      <c r="D51" s="298">
        <f t="shared" si="1"/>
        <v>44</v>
      </c>
      <c r="E51" s="350" t="s">
        <v>66</v>
      </c>
      <c r="F51" s="302" t="s">
        <v>1981</v>
      </c>
      <c r="G51" s="321"/>
      <c r="H51" s="321"/>
      <c r="I51" s="361" t="e">
        <f>R$8&amp;"|"&amp;Home!J$13&amp;F51</f>
        <v>#N/A</v>
      </c>
      <c r="J51" s="31"/>
      <c r="K51" s="364" t="str">
        <f>IFERROR(VLOOKUP(I51,'Ravlt calculator'!A:I,8,0),"")</f>
        <v/>
      </c>
      <c r="L51" s="363" t="str">
        <f>IFERROR(IF(J51="","",VLOOKUP($K51,Y:Z,2,TRUE)),"")</f>
        <v/>
      </c>
      <c r="M51" s="299"/>
      <c r="N51" s="353" t="str">
        <f t="shared" si="3"/>
        <v/>
      </c>
      <c r="O51" s="298">
        <f t="shared" si="2"/>
        <v>44</v>
      </c>
      <c r="P51" s="350" t="s">
        <v>389</v>
      </c>
      <c r="Q51" s="298"/>
      <c r="R51" s="298"/>
      <c r="S51" s="298"/>
      <c r="T51" s="298"/>
      <c r="U51" s="298"/>
      <c r="V51" s="298"/>
      <c r="W51" s="298"/>
      <c r="X51" s="69"/>
      <c r="Y51" s="270">
        <v>15</v>
      </c>
      <c r="Z51" s="270" t="s">
        <v>1900</v>
      </c>
      <c r="AA51" s="270">
        <v>15</v>
      </c>
      <c r="AB51" s="69"/>
      <c r="AC51" s="69"/>
    </row>
    <row r="52" spans="1:29" ht="15.75">
      <c r="A52" s="299"/>
      <c r="B52" s="299"/>
      <c r="C52" s="299"/>
      <c r="D52" s="298">
        <f t="shared" si="1"/>
        <v>45</v>
      </c>
      <c r="E52" s="350" t="s">
        <v>67</v>
      </c>
      <c r="F52" s="302"/>
      <c r="G52" s="321"/>
      <c r="H52" s="321"/>
      <c r="I52" s="361"/>
      <c r="J52" s="321"/>
      <c r="K52" s="364" t="str">
        <f>IFERROR(ROUND(K53,1),"")</f>
        <v/>
      </c>
      <c r="L52" s="363"/>
      <c r="M52" s="299"/>
      <c r="N52" s="353" t="str">
        <f t="shared" si="3"/>
        <v/>
      </c>
      <c r="O52" s="298">
        <f t="shared" si="2"/>
        <v>45</v>
      </c>
      <c r="P52" s="350" t="s">
        <v>389</v>
      </c>
      <c r="Q52" s="327"/>
      <c r="R52" s="298"/>
      <c r="S52" s="298"/>
      <c r="T52" s="298"/>
      <c r="U52" s="298"/>
      <c r="V52" s="298"/>
      <c r="W52" s="298"/>
      <c r="X52" s="69"/>
      <c r="Y52" s="270">
        <v>16</v>
      </c>
      <c r="Z52" s="270" t="s">
        <v>47</v>
      </c>
      <c r="AA52" s="270">
        <v>16</v>
      </c>
      <c r="AB52" s="69"/>
      <c r="AC52" s="69"/>
    </row>
    <row r="53" spans="1:29" ht="15.75">
      <c r="A53" s="299"/>
      <c r="B53" s="299"/>
      <c r="C53" s="299"/>
      <c r="D53" s="298">
        <f t="shared" si="1"/>
        <v>46</v>
      </c>
      <c r="E53" s="350" t="s">
        <v>67</v>
      </c>
      <c r="F53" s="302" t="s">
        <v>1586</v>
      </c>
      <c r="G53" s="321"/>
      <c r="H53" s="321"/>
      <c r="I53" s="367" t="e">
        <f>R$8&amp;"|"&amp;Home!J$13&amp;F53</f>
        <v>#N/A</v>
      </c>
      <c r="J53" s="31"/>
      <c r="K53" s="364" t="str">
        <f>IFERROR(VLOOKUP(I53,'Ravlt calculator'!A:I,8,0),"")</f>
        <v/>
      </c>
      <c r="L53" s="363" t="str">
        <f>IFERROR(IF(J53="","",VLOOKUP($K52,Y:Z,2,TRUE)),"")</f>
        <v/>
      </c>
      <c r="M53" s="299"/>
      <c r="N53" s="353" t="str">
        <f t="shared" si="3"/>
        <v/>
      </c>
      <c r="O53" s="298">
        <f t="shared" si="2"/>
        <v>46</v>
      </c>
      <c r="P53" s="350" t="s">
        <v>389</v>
      </c>
      <c r="Q53" s="327"/>
      <c r="R53" s="298"/>
      <c r="S53" s="298"/>
      <c r="T53" s="298"/>
      <c r="U53" s="298"/>
      <c r="V53" s="298"/>
      <c r="W53" s="298"/>
      <c r="X53" s="69"/>
      <c r="Y53" s="270">
        <v>17</v>
      </c>
      <c r="Z53" s="270" t="s">
        <v>1901</v>
      </c>
      <c r="AA53" s="270">
        <v>17</v>
      </c>
      <c r="AB53" s="69"/>
      <c r="AC53" s="69"/>
    </row>
    <row r="54" spans="1:29" ht="15.75">
      <c r="A54" s="299"/>
      <c r="B54" s="299"/>
      <c r="C54" s="299"/>
      <c r="D54" s="298">
        <f t="shared" si="1"/>
        <v>47</v>
      </c>
      <c r="E54" s="350" t="s">
        <v>67</v>
      </c>
      <c r="F54" s="302"/>
      <c r="G54" s="299"/>
      <c r="H54" s="299"/>
      <c r="I54" s="365"/>
      <c r="J54" s="299"/>
      <c r="K54" s="365"/>
      <c r="L54" s="363"/>
      <c r="M54" s="299"/>
      <c r="N54" s="353" t="str">
        <f t="shared" si="3"/>
        <v/>
      </c>
      <c r="O54" s="298">
        <f t="shared" si="2"/>
        <v>47</v>
      </c>
      <c r="P54" s="350" t="s">
        <v>389</v>
      </c>
      <c r="Q54" s="327"/>
      <c r="R54" s="298"/>
      <c r="S54" s="298"/>
      <c r="T54" s="298"/>
      <c r="U54" s="298"/>
      <c r="V54" s="298"/>
      <c r="W54" s="298"/>
      <c r="X54" s="69"/>
      <c r="Y54" s="270">
        <v>18</v>
      </c>
      <c r="Z54" s="270" t="s">
        <v>110</v>
      </c>
      <c r="AA54" s="270">
        <v>18</v>
      </c>
      <c r="AB54" s="69"/>
      <c r="AC54" s="69"/>
    </row>
    <row r="55" spans="1:29" ht="15.75">
      <c r="A55" s="299"/>
      <c r="B55" s="299"/>
      <c r="C55" s="299"/>
      <c r="D55" s="298">
        <f t="shared" si="1"/>
        <v>48</v>
      </c>
      <c r="E55" s="350" t="s">
        <v>67</v>
      </c>
      <c r="F55" s="302" t="s">
        <v>1587</v>
      </c>
      <c r="G55" s="299"/>
      <c r="H55" s="299"/>
      <c r="I55" s="361" t="e">
        <f>R$8&amp;"|"&amp;Home!J$13&amp;F55</f>
        <v>#N/A</v>
      </c>
      <c r="J55" s="31"/>
      <c r="K55" s="364" t="str">
        <f>IFERROR(VLOOKUP(I55,'Ravlt calculator'!A:I,8,0),"")</f>
        <v/>
      </c>
      <c r="L55" s="363" t="str">
        <f>IFERROR(IF(J55="","",VLOOKUP($K55,Y:Z,2,TRUE)),"")</f>
        <v/>
      </c>
      <c r="M55" s="299"/>
      <c r="N55" s="353" t="str">
        <f t="shared" si="3"/>
        <v/>
      </c>
      <c r="O55" s="298">
        <f t="shared" si="2"/>
        <v>48</v>
      </c>
      <c r="P55" s="350" t="s">
        <v>389</v>
      </c>
      <c r="Q55" s="327"/>
      <c r="R55" s="298"/>
      <c r="S55" s="298"/>
      <c r="T55" s="298"/>
      <c r="U55" s="298"/>
      <c r="V55" s="298"/>
      <c r="W55" s="298"/>
      <c r="X55" s="69"/>
      <c r="Y55" s="270">
        <v>19</v>
      </c>
      <c r="Z55" s="270" t="s">
        <v>111</v>
      </c>
      <c r="AA55" s="270">
        <v>19</v>
      </c>
      <c r="AB55" s="69"/>
      <c r="AC55" s="69"/>
    </row>
    <row r="56" spans="1:29" ht="15.75">
      <c r="A56" s="299"/>
      <c r="B56" s="299"/>
      <c r="C56" s="299"/>
      <c r="D56" s="298">
        <f t="shared" si="1"/>
        <v>49</v>
      </c>
      <c r="E56" s="350" t="s">
        <v>67</v>
      </c>
      <c r="F56" s="302"/>
      <c r="G56" s="299"/>
      <c r="H56" s="299"/>
      <c r="I56" s="368"/>
      <c r="J56" s="299"/>
      <c r="K56" s="299"/>
      <c r="L56" s="360"/>
      <c r="M56" s="360"/>
      <c r="N56" s="369"/>
      <c r="O56" s="298">
        <f t="shared" si="2"/>
        <v>49</v>
      </c>
      <c r="P56" s="350" t="s">
        <v>389</v>
      </c>
      <c r="Q56" s="327"/>
      <c r="R56" s="298"/>
      <c r="S56" s="298"/>
      <c r="T56" s="298"/>
      <c r="U56" s="298"/>
      <c r="V56" s="298"/>
      <c r="W56" s="298"/>
      <c r="X56" s="69"/>
      <c r="Y56" s="270">
        <v>20</v>
      </c>
      <c r="Z56" s="270" t="s">
        <v>1902</v>
      </c>
      <c r="AA56" s="270">
        <v>20</v>
      </c>
      <c r="AB56" s="69"/>
      <c r="AC56" s="69"/>
    </row>
    <row r="57" spans="1:29" ht="15.75">
      <c r="A57" s="299"/>
      <c r="B57" s="299"/>
      <c r="C57" s="299"/>
      <c r="D57" s="298">
        <f t="shared" si="1"/>
        <v>50</v>
      </c>
      <c r="E57" s="350" t="s">
        <v>67</v>
      </c>
      <c r="F57" s="302" t="s">
        <v>2036</v>
      </c>
      <c r="G57" s="299"/>
      <c r="H57" s="299"/>
      <c r="I57" s="361"/>
      <c r="J57" s="361"/>
      <c r="K57" s="364"/>
      <c r="L57" s="370" t="str">
        <f>IF(OR(J53="",J47=""),"",J53/J47)</f>
        <v/>
      </c>
      <c r="M57" s="299"/>
      <c r="N57" s="369"/>
      <c r="O57" s="298">
        <f t="shared" si="2"/>
        <v>50</v>
      </c>
      <c r="P57" s="350" t="s">
        <v>461</v>
      </c>
      <c r="Q57" s="327"/>
      <c r="R57" s="298"/>
      <c r="S57" s="298"/>
      <c r="T57" s="298"/>
      <c r="U57" s="298"/>
      <c r="V57" s="298"/>
      <c r="W57" s="298"/>
      <c r="X57" s="69"/>
      <c r="Y57" s="270">
        <v>21</v>
      </c>
      <c r="Z57" s="270" t="s">
        <v>112</v>
      </c>
      <c r="AA57" s="270">
        <v>21</v>
      </c>
      <c r="AB57" s="69"/>
      <c r="AC57" s="69"/>
    </row>
    <row r="58" spans="1:29" ht="15.75">
      <c r="A58" s="299"/>
      <c r="B58" s="299"/>
      <c r="C58" s="299"/>
      <c r="D58" s="298">
        <f t="shared" si="1"/>
        <v>51</v>
      </c>
      <c r="E58" s="350" t="s">
        <v>67</v>
      </c>
      <c r="F58" s="299"/>
      <c r="G58" s="299"/>
      <c r="H58" s="299"/>
      <c r="I58" s="299"/>
      <c r="J58" s="299"/>
      <c r="K58" s="299"/>
      <c r="L58" s="299"/>
      <c r="M58" s="299"/>
      <c r="N58" s="315"/>
      <c r="O58" s="298">
        <f t="shared" si="2"/>
        <v>51</v>
      </c>
      <c r="P58" s="350" t="s">
        <v>461</v>
      </c>
      <c r="Q58" s="298"/>
      <c r="R58" s="298"/>
      <c r="S58" s="298"/>
      <c r="T58" s="298"/>
      <c r="U58" s="298"/>
      <c r="V58" s="298"/>
      <c r="W58" s="298"/>
      <c r="X58" s="69"/>
      <c r="Y58" s="270">
        <v>22</v>
      </c>
      <c r="Z58" s="270" t="s">
        <v>1903</v>
      </c>
      <c r="AA58" s="270">
        <v>22</v>
      </c>
      <c r="AB58" s="69"/>
      <c r="AC58" s="69"/>
    </row>
    <row r="59" spans="1:29" ht="15.75">
      <c r="A59" s="299"/>
      <c r="B59" s="299"/>
      <c r="C59" s="299"/>
      <c r="D59" s="298">
        <f t="shared" si="1"/>
        <v>52</v>
      </c>
      <c r="E59" s="350" t="s">
        <v>67</v>
      </c>
      <c r="F59" s="299"/>
      <c r="G59" s="299"/>
      <c r="H59" s="299"/>
      <c r="I59" s="299"/>
      <c r="J59" s="299"/>
      <c r="K59" s="299"/>
      <c r="L59" s="299"/>
      <c r="M59" s="299"/>
      <c r="N59" s="315"/>
      <c r="O59" s="298">
        <f t="shared" si="2"/>
        <v>52</v>
      </c>
      <c r="P59" s="350" t="s">
        <v>461</v>
      </c>
      <c r="Q59" s="298"/>
      <c r="R59" s="298"/>
      <c r="S59" s="298"/>
      <c r="T59" s="298"/>
      <c r="U59" s="298"/>
      <c r="V59" s="298"/>
      <c r="W59" s="298"/>
      <c r="X59" s="69"/>
      <c r="Y59" s="270">
        <v>23</v>
      </c>
      <c r="Z59" s="270" t="s">
        <v>113</v>
      </c>
      <c r="AA59" s="270">
        <v>23</v>
      </c>
      <c r="AB59" s="69"/>
      <c r="AC59" s="69"/>
    </row>
    <row r="60" spans="1:29" ht="15.75">
      <c r="A60" s="299"/>
      <c r="B60" s="299"/>
      <c r="C60" s="299"/>
      <c r="D60" s="298">
        <f t="shared" si="1"/>
        <v>53</v>
      </c>
      <c r="E60" s="350" t="s">
        <v>67</v>
      </c>
      <c r="F60" s="299"/>
      <c r="G60" s="299"/>
      <c r="H60" s="299"/>
      <c r="I60" s="299"/>
      <c r="J60" s="299"/>
      <c r="K60" s="299"/>
      <c r="L60" s="299"/>
      <c r="M60" s="299"/>
      <c r="N60" s="315"/>
      <c r="O60" s="298">
        <f t="shared" si="2"/>
        <v>53</v>
      </c>
      <c r="P60" s="350" t="s">
        <v>461</v>
      </c>
      <c r="Q60" s="298"/>
      <c r="R60" s="298"/>
      <c r="S60" s="298"/>
      <c r="T60" s="298"/>
      <c r="U60" s="298"/>
      <c r="V60" s="298"/>
      <c r="W60" s="298"/>
      <c r="X60" s="69"/>
      <c r="Y60" s="270">
        <v>24</v>
      </c>
      <c r="Z60" s="270" t="s">
        <v>1904</v>
      </c>
      <c r="AA60" s="270">
        <v>24</v>
      </c>
      <c r="AB60" s="69"/>
      <c r="AC60" s="69"/>
    </row>
    <row r="61" spans="1:29" ht="15.75">
      <c r="A61" s="299"/>
      <c r="B61" s="299"/>
      <c r="C61" s="299"/>
      <c r="D61" s="298">
        <f t="shared" si="1"/>
        <v>54</v>
      </c>
      <c r="E61" s="350" t="s">
        <v>67</v>
      </c>
      <c r="F61" s="355"/>
      <c r="G61" s="299"/>
      <c r="H61" s="299"/>
      <c r="I61" s="299"/>
      <c r="J61" s="299"/>
      <c r="K61" s="299"/>
      <c r="L61" s="360"/>
      <c r="M61" s="360"/>
      <c r="N61" s="315"/>
      <c r="O61" s="298">
        <f t="shared" si="2"/>
        <v>54</v>
      </c>
      <c r="P61" s="350" t="s">
        <v>461</v>
      </c>
      <c r="Q61" s="298"/>
      <c r="R61" s="298"/>
      <c r="S61" s="298"/>
      <c r="T61" s="298"/>
      <c r="U61" s="298"/>
      <c r="V61" s="298"/>
      <c r="W61" s="298"/>
      <c r="X61" s="69"/>
      <c r="Y61" s="270">
        <v>25</v>
      </c>
      <c r="Z61" s="270" t="s">
        <v>48</v>
      </c>
      <c r="AA61" s="270">
        <v>25</v>
      </c>
      <c r="AB61" s="69"/>
      <c r="AC61" s="69"/>
    </row>
    <row r="62" spans="1:29" ht="15.75">
      <c r="A62" s="299"/>
      <c r="B62" s="299"/>
      <c r="C62" s="299"/>
      <c r="D62" s="298">
        <f t="shared" si="1"/>
        <v>55</v>
      </c>
      <c r="E62" s="350" t="s">
        <v>68</v>
      </c>
      <c r="F62" s="321"/>
      <c r="G62" s="299"/>
      <c r="H62" s="299"/>
      <c r="I62" s="299"/>
      <c r="J62" s="299"/>
      <c r="K62" s="299"/>
      <c r="L62" s="360"/>
      <c r="M62" s="360"/>
      <c r="N62" s="315"/>
      <c r="O62" s="298">
        <f t="shared" si="2"/>
        <v>55</v>
      </c>
      <c r="P62" s="350" t="s">
        <v>461</v>
      </c>
      <c r="Q62" s="298"/>
      <c r="R62" s="298"/>
      <c r="S62" s="298"/>
      <c r="T62" s="298"/>
      <c r="U62" s="298"/>
      <c r="V62" s="298"/>
      <c r="W62" s="298"/>
      <c r="X62" s="69"/>
      <c r="Y62" s="270">
        <v>26</v>
      </c>
      <c r="Z62" s="270" t="s">
        <v>1906</v>
      </c>
      <c r="AA62" s="270">
        <v>26</v>
      </c>
      <c r="AB62" s="69"/>
      <c r="AC62" s="69"/>
    </row>
    <row r="63" spans="1:29" ht="15.75">
      <c r="A63" s="299"/>
      <c r="B63" s="299"/>
      <c r="C63" s="299"/>
      <c r="D63" s="298">
        <f t="shared" si="1"/>
        <v>56</v>
      </c>
      <c r="E63" s="350" t="s">
        <v>68</v>
      </c>
      <c r="F63" s="321"/>
      <c r="G63" s="299"/>
      <c r="H63" s="299"/>
      <c r="I63" s="299"/>
      <c r="J63" s="299"/>
      <c r="K63" s="299"/>
      <c r="L63" s="360"/>
      <c r="M63" s="360"/>
      <c r="N63" s="315"/>
      <c r="O63" s="298">
        <f t="shared" si="2"/>
        <v>56</v>
      </c>
      <c r="P63" s="350" t="s">
        <v>461</v>
      </c>
      <c r="Q63" s="298"/>
      <c r="R63" s="298"/>
      <c r="S63" s="298"/>
      <c r="T63" s="298"/>
      <c r="U63" s="298"/>
      <c r="V63" s="298"/>
      <c r="W63" s="298"/>
      <c r="X63" s="69"/>
      <c r="Y63" s="270">
        <v>27</v>
      </c>
      <c r="Z63" s="270" t="s">
        <v>114</v>
      </c>
      <c r="AA63" s="270">
        <v>27</v>
      </c>
      <c r="AB63" s="69"/>
      <c r="AC63" s="69"/>
    </row>
    <row r="64" spans="1:29" ht="15.75">
      <c r="A64" s="299"/>
      <c r="B64" s="299"/>
      <c r="C64" s="299"/>
      <c r="D64" s="298">
        <f t="shared" si="1"/>
        <v>57</v>
      </c>
      <c r="E64" s="350" t="s">
        <v>68</v>
      </c>
      <c r="F64" s="299"/>
      <c r="G64" s="299"/>
      <c r="H64" s="299"/>
      <c r="I64" s="299"/>
      <c r="J64" s="299"/>
      <c r="K64" s="299"/>
      <c r="L64" s="360"/>
      <c r="M64" s="360"/>
      <c r="N64" s="315"/>
      <c r="O64" s="298">
        <f t="shared" si="2"/>
        <v>57</v>
      </c>
      <c r="P64" s="350" t="s">
        <v>461</v>
      </c>
      <c r="Q64" s="298"/>
      <c r="R64" s="298"/>
      <c r="S64" s="298"/>
      <c r="T64" s="298"/>
      <c r="U64" s="298"/>
      <c r="V64" s="298"/>
      <c r="W64" s="298"/>
      <c r="X64" s="69"/>
      <c r="Y64" s="270">
        <v>28</v>
      </c>
      <c r="Z64" s="270" t="s">
        <v>1907</v>
      </c>
      <c r="AA64" s="270">
        <v>28</v>
      </c>
      <c r="AB64" s="69"/>
      <c r="AC64" s="69"/>
    </row>
    <row r="65" spans="1:29" ht="15.75">
      <c r="A65" s="299"/>
      <c r="B65" s="299"/>
      <c r="C65" s="299"/>
      <c r="D65" s="298">
        <f t="shared" si="1"/>
        <v>58</v>
      </c>
      <c r="E65" s="350" t="s">
        <v>68</v>
      </c>
      <c r="F65" s="299"/>
      <c r="G65" s="299"/>
      <c r="H65" s="299"/>
      <c r="I65" s="299"/>
      <c r="J65" s="299"/>
      <c r="K65" s="299"/>
      <c r="L65" s="360"/>
      <c r="M65" s="360"/>
      <c r="N65" s="315"/>
      <c r="O65" s="298">
        <f t="shared" si="2"/>
        <v>58</v>
      </c>
      <c r="P65" s="350" t="s">
        <v>461</v>
      </c>
      <c r="Q65" s="298"/>
      <c r="R65" s="298"/>
      <c r="S65" s="298"/>
      <c r="T65" s="298"/>
      <c r="U65" s="298"/>
      <c r="V65" s="298"/>
      <c r="W65" s="298"/>
      <c r="X65" s="69"/>
      <c r="Y65" s="270">
        <v>29</v>
      </c>
      <c r="Z65" s="270" t="s">
        <v>1908</v>
      </c>
      <c r="AA65" s="270">
        <v>29</v>
      </c>
      <c r="AB65" s="69"/>
      <c r="AC65" s="69"/>
    </row>
    <row r="66" spans="1:29" ht="15.75">
      <c r="A66" s="299"/>
      <c r="B66" s="299"/>
      <c r="C66" s="299"/>
      <c r="D66" s="298">
        <f t="shared" si="1"/>
        <v>59</v>
      </c>
      <c r="E66" s="350" t="s">
        <v>68</v>
      </c>
      <c r="F66" s="299"/>
      <c r="G66" s="299"/>
      <c r="H66" s="299"/>
      <c r="I66" s="299"/>
      <c r="J66" s="299"/>
      <c r="K66" s="299"/>
      <c r="L66" s="299"/>
      <c r="M66" s="299"/>
      <c r="N66" s="298"/>
      <c r="O66" s="298">
        <f t="shared" si="2"/>
        <v>59</v>
      </c>
      <c r="P66" s="350" t="s">
        <v>461</v>
      </c>
      <c r="Q66" s="298"/>
      <c r="R66" s="298"/>
      <c r="S66" s="298"/>
      <c r="T66" s="298"/>
      <c r="U66" s="298"/>
      <c r="V66" s="298"/>
      <c r="W66" s="298"/>
      <c r="X66" s="69"/>
      <c r="Y66" s="270">
        <v>30</v>
      </c>
      <c r="Z66" s="270" t="s">
        <v>115</v>
      </c>
      <c r="AA66" s="270">
        <v>30</v>
      </c>
      <c r="AB66" s="69"/>
      <c r="AC66" s="69"/>
    </row>
    <row r="67" spans="1:29" ht="15.75">
      <c r="A67" s="299"/>
      <c r="B67" s="299"/>
      <c r="C67" s="299"/>
      <c r="D67" s="298">
        <f t="shared" si="1"/>
        <v>60</v>
      </c>
      <c r="E67" s="350" t="s">
        <v>68</v>
      </c>
      <c r="F67" s="299"/>
      <c r="G67" s="299"/>
      <c r="H67" s="299"/>
      <c r="I67" s="299"/>
      <c r="J67" s="299"/>
      <c r="K67" s="299"/>
      <c r="L67" s="299"/>
      <c r="M67" s="299"/>
      <c r="N67" s="298"/>
      <c r="O67" s="298">
        <f t="shared" si="2"/>
        <v>60</v>
      </c>
      <c r="P67" s="350" t="s">
        <v>533</v>
      </c>
      <c r="Q67" s="298"/>
      <c r="R67" s="298"/>
      <c r="S67" s="298"/>
      <c r="T67" s="298"/>
      <c r="U67" s="298"/>
      <c r="V67" s="298"/>
      <c r="W67" s="298"/>
      <c r="X67" s="69"/>
      <c r="Y67" s="270">
        <v>31</v>
      </c>
      <c r="Z67" s="270" t="s">
        <v>1909</v>
      </c>
      <c r="AA67" s="270">
        <v>31</v>
      </c>
      <c r="AB67" s="69"/>
      <c r="AC67" s="69"/>
    </row>
    <row r="68" spans="1:29" ht="15.75">
      <c r="A68" s="299"/>
      <c r="B68" s="299"/>
      <c r="C68" s="299"/>
      <c r="D68" s="298">
        <f t="shared" si="1"/>
        <v>61</v>
      </c>
      <c r="E68" s="350" t="s">
        <v>68</v>
      </c>
      <c r="F68" s="299"/>
      <c r="G68" s="299"/>
      <c r="H68" s="299"/>
      <c r="I68" s="299"/>
      <c r="J68" s="299"/>
      <c r="K68" s="299"/>
      <c r="L68" s="299"/>
      <c r="M68" s="299"/>
      <c r="N68" s="298"/>
      <c r="O68" s="298">
        <f t="shared" si="2"/>
        <v>61</v>
      </c>
      <c r="P68" s="350" t="s">
        <v>533</v>
      </c>
      <c r="Q68" s="298"/>
      <c r="R68" s="298"/>
      <c r="S68" s="298"/>
      <c r="T68" s="298"/>
      <c r="U68" s="298"/>
      <c r="V68" s="298"/>
      <c r="W68" s="298"/>
      <c r="X68" s="69"/>
      <c r="Y68" s="270">
        <v>32</v>
      </c>
      <c r="Z68" s="270" t="s">
        <v>116</v>
      </c>
      <c r="AA68" s="270">
        <v>32</v>
      </c>
      <c r="AB68" s="69"/>
      <c r="AC68" s="69"/>
    </row>
    <row r="69" spans="1:29" ht="15.75">
      <c r="A69" s="299"/>
      <c r="B69" s="299"/>
      <c r="C69" s="299"/>
      <c r="D69" s="298">
        <f t="shared" si="1"/>
        <v>62</v>
      </c>
      <c r="E69" s="350" t="s">
        <v>68</v>
      </c>
      <c r="F69" s="299"/>
      <c r="G69" s="299"/>
      <c r="H69" s="299"/>
      <c r="I69" s="299"/>
      <c r="J69" s="299"/>
      <c r="K69" s="299"/>
      <c r="L69" s="299"/>
      <c r="M69" s="299"/>
      <c r="N69" s="298"/>
      <c r="O69" s="298">
        <f t="shared" si="2"/>
        <v>62</v>
      </c>
      <c r="P69" s="350" t="s">
        <v>533</v>
      </c>
      <c r="Q69" s="298"/>
      <c r="R69" s="298"/>
      <c r="S69" s="298"/>
      <c r="T69" s="298"/>
      <c r="U69" s="298"/>
      <c r="V69" s="298"/>
      <c r="W69" s="298"/>
      <c r="X69" s="69"/>
      <c r="Y69" s="270">
        <v>33</v>
      </c>
      <c r="Z69" s="270" t="s">
        <v>1858</v>
      </c>
      <c r="AA69" s="270">
        <v>33</v>
      </c>
      <c r="AB69" s="69"/>
      <c r="AC69" s="69"/>
    </row>
    <row r="70" spans="1:29" ht="15.75">
      <c r="A70" s="299"/>
      <c r="B70" s="299"/>
      <c r="C70" s="299"/>
      <c r="D70" s="298">
        <f t="shared" si="1"/>
        <v>63</v>
      </c>
      <c r="E70" s="350" t="s">
        <v>68</v>
      </c>
      <c r="F70" s="299"/>
      <c r="G70" s="299"/>
      <c r="H70" s="299"/>
      <c r="I70" s="299"/>
      <c r="J70" s="299"/>
      <c r="K70" s="299"/>
      <c r="L70" s="299"/>
      <c r="M70" s="299"/>
      <c r="N70" s="298"/>
      <c r="O70" s="298">
        <f t="shared" si="2"/>
        <v>63</v>
      </c>
      <c r="P70" s="350" t="s">
        <v>533</v>
      </c>
      <c r="Q70" s="298"/>
      <c r="R70" s="298"/>
      <c r="S70" s="298"/>
      <c r="T70" s="298"/>
      <c r="U70" s="298"/>
      <c r="V70" s="298"/>
      <c r="W70" s="298"/>
      <c r="X70" s="69"/>
      <c r="Y70" s="270">
        <v>34</v>
      </c>
      <c r="Z70" s="270" t="s">
        <v>117</v>
      </c>
      <c r="AA70" s="270">
        <v>34</v>
      </c>
      <c r="AB70" s="69"/>
      <c r="AC70" s="69"/>
    </row>
    <row r="71" spans="1:29" ht="15.75">
      <c r="A71" s="299"/>
      <c r="B71" s="299"/>
      <c r="C71" s="299"/>
      <c r="D71" s="298">
        <f t="shared" si="1"/>
        <v>64</v>
      </c>
      <c r="E71" s="350" t="s">
        <v>68</v>
      </c>
      <c r="F71" s="299"/>
      <c r="G71" s="299"/>
      <c r="H71" s="299"/>
      <c r="I71" s="299"/>
      <c r="J71" s="299"/>
      <c r="K71" s="299"/>
      <c r="L71" s="299"/>
      <c r="M71" s="299"/>
      <c r="N71" s="298"/>
      <c r="O71" s="298">
        <f t="shared" si="2"/>
        <v>64</v>
      </c>
      <c r="P71" s="350" t="s">
        <v>533</v>
      </c>
      <c r="Q71" s="298"/>
      <c r="R71" s="298"/>
      <c r="S71" s="298"/>
      <c r="T71" s="298"/>
      <c r="U71" s="298"/>
      <c r="V71" s="298"/>
      <c r="W71" s="298"/>
      <c r="X71" s="69"/>
      <c r="Y71" s="270">
        <v>35</v>
      </c>
      <c r="Z71" s="270" t="s">
        <v>1910</v>
      </c>
      <c r="AA71" s="270">
        <v>35</v>
      </c>
      <c r="AB71" s="69"/>
      <c r="AC71" s="69"/>
    </row>
    <row r="72" spans="1:29" ht="15.75">
      <c r="A72" s="299"/>
      <c r="B72" s="299"/>
      <c r="C72" s="299"/>
      <c r="D72" s="298">
        <f t="shared" si="1"/>
        <v>65</v>
      </c>
      <c r="E72" s="350" t="s">
        <v>69</v>
      </c>
      <c r="F72" s="299"/>
      <c r="G72" s="299"/>
      <c r="H72" s="299"/>
      <c r="I72" s="299"/>
      <c r="J72" s="299"/>
      <c r="K72" s="299"/>
      <c r="L72" s="299"/>
      <c r="M72" s="299"/>
      <c r="N72" s="298"/>
      <c r="O72" s="298">
        <f t="shared" si="2"/>
        <v>65</v>
      </c>
      <c r="P72" s="350" t="s">
        <v>533</v>
      </c>
      <c r="Q72" s="298"/>
      <c r="R72" s="298"/>
      <c r="S72" s="298"/>
      <c r="T72" s="298"/>
      <c r="U72" s="298"/>
      <c r="V72" s="298"/>
      <c r="W72" s="298"/>
      <c r="X72" s="69"/>
      <c r="Y72" s="270">
        <v>36</v>
      </c>
      <c r="Z72" s="270" t="s">
        <v>1911</v>
      </c>
      <c r="AA72" s="270">
        <v>36</v>
      </c>
      <c r="AB72" s="69"/>
      <c r="AC72" s="69"/>
    </row>
    <row r="73" spans="1:29" ht="15.75">
      <c r="A73" s="299"/>
      <c r="B73" s="299"/>
      <c r="C73" s="299"/>
      <c r="D73" s="298">
        <f t="shared" si="1"/>
        <v>66</v>
      </c>
      <c r="E73" s="350" t="s">
        <v>69</v>
      </c>
      <c r="F73" s="299"/>
      <c r="G73" s="299"/>
      <c r="H73" s="299"/>
      <c r="I73" s="299"/>
      <c r="J73" s="299"/>
      <c r="K73" s="299"/>
      <c r="L73" s="299"/>
      <c r="M73" s="299"/>
      <c r="N73" s="298"/>
      <c r="O73" s="298">
        <f t="shared" si="2"/>
        <v>66</v>
      </c>
      <c r="P73" s="350" t="s">
        <v>533</v>
      </c>
      <c r="Q73" s="298"/>
      <c r="R73" s="298"/>
      <c r="S73" s="298"/>
      <c r="T73" s="298"/>
      <c r="U73" s="298"/>
      <c r="V73" s="298"/>
      <c r="W73" s="298"/>
      <c r="X73" s="69"/>
      <c r="Y73" s="270">
        <v>37</v>
      </c>
      <c r="Z73" s="270" t="s">
        <v>49</v>
      </c>
      <c r="AA73" s="270">
        <v>37</v>
      </c>
      <c r="AB73" s="69"/>
      <c r="AC73" s="69"/>
    </row>
    <row r="74" spans="1:29" ht="15.75">
      <c r="A74" s="299"/>
      <c r="B74" s="299"/>
      <c r="C74" s="299"/>
      <c r="D74" s="298">
        <f t="shared" si="1"/>
        <v>67</v>
      </c>
      <c r="E74" s="350" t="s">
        <v>69</v>
      </c>
      <c r="F74" s="299"/>
      <c r="G74" s="299"/>
      <c r="H74" s="299"/>
      <c r="I74" s="299"/>
      <c r="J74" s="299"/>
      <c r="K74" s="299"/>
      <c r="L74" s="299"/>
      <c r="M74" s="299"/>
      <c r="N74" s="298"/>
      <c r="O74" s="298">
        <f t="shared" si="2"/>
        <v>67</v>
      </c>
      <c r="P74" s="350" t="s">
        <v>533</v>
      </c>
      <c r="Q74" s="298"/>
      <c r="R74" s="298"/>
      <c r="S74" s="298"/>
      <c r="T74" s="298"/>
      <c r="U74" s="298"/>
      <c r="V74" s="298"/>
      <c r="W74" s="298"/>
      <c r="X74" s="69"/>
      <c r="Y74" s="270">
        <v>38</v>
      </c>
      <c r="Z74" s="270" t="s">
        <v>1912</v>
      </c>
      <c r="AA74" s="270">
        <v>38</v>
      </c>
      <c r="AB74" s="69"/>
      <c r="AC74" s="69"/>
    </row>
    <row r="75" spans="1:29" ht="15.75">
      <c r="A75" s="299"/>
      <c r="B75" s="299"/>
      <c r="C75" s="299"/>
      <c r="D75" s="298">
        <f t="shared" si="1"/>
        <v>68</v>
      </c>
      <c r="E75" s="350" t="s">
        <v>69</v>
      </c>
      <c r="F75" s="299"/>
      <c r="G75" s="299"/>
      <c r="H75" s="299"/>
      <c r="I75" s="299"/>
      <c r="J75" s="299"/>
      <c r="K75" s="299"/>
      <c r="L75" s="299"/>
      <c r="M75" s="299"/>
      <c r="N75" s="298"/>
      <c r="O75" s="298">
        <f t="shared" si="2"/>
        <v>68</v>
      </c>
      <c r="P75" s="350" t="s">
        <v>533</v>
      </c>
      <c r="Q75" s="298"/>
      <c r="R75" s="298"/>
      <c r="S75" s="298"/>
      <c r="T75" s="298"/>
      <c r="U75" s="298"/>
      <c r="V75" s="298"/>
      <c r="W75" s="298"/>
      <c r="X75" s="69"/>
      <c r="Y75" s="270">
        <v>39</v>
      </c>
      <c r="Z75" s="270" t="s">
        <v>118</v>
      </c>
      <c r="AA75" s="270">
        <v>39</v>
      </c>
      <c r="AB75" s="69"/>
      <c r="AC75" s="69"/>
    </row>
    <row r="76" spans="1:29" ht="15.75">
      <c r="A76" s="299"/>
      <c r="B76" s="299"/>
      <c r="C76" s="299"/>
      <c r="D76" s="298">
        <f t="shared" si="1"/>
        <v>69</v>
      </c>
      <c r="E76" s="350" t="s">
        <v>69</v>
      </c>
      <c r="F76" s="299"/>
      <c r="G76" s="299"/>
      <c r="H76" s="299"/>
      <c r="I76" s="299"/>
      <c r="J76" s="299"/>
      <c r="K76" s="299"/>
      <c r="L76" s="299"/>
      <c r="M76" s="299"/>
      <c r="N76" s="298"/>
      <c r="O76" s="298">
        <f t="shared" si="2"/>
        <v>69</v>
      </c>
      <c r="P76" s="350" t="s">
        <v>533</v>
      </c>
      <c r="Q76" s="298"/>
      <c r="R76" s="298"/>
      <c r="S76" s="298"/>
      <c r="T76" s="298"/>
      <c r="U76" s="298"/>
      <c r="V76" s="298"/>
      <c r="W76" s="298"/>
      <c r="X76" s="69"/>
      <c r="Y76" s="270">
        <v>40</v>
      </c>
      <c r="Z76" s="270" t="s">
        <v>1913</v>
      </c>
      <c r="AA76" s="270">
        <v>40</v>
      </c>
      <c r="AB76" s="69"/>
      <c r="AC76" s="69"/>
    </row>
    <row r="77" spans="1:29" ht="15.75">
      <c r="A77" s="299"/>
      <c r="B77" s="299"/>
      <c r="C77" s="299"/>
      <c r="D77" s="298">
        <f t="shared" si="1"/>
        <v>70</v>
      </c>
      <c r="E77" s="350" t="s">
        <v>70</v>
      </c>
      <c r="F77" s="299"/>
      <c r="G77" s="299"/>
      <c r="H77" s="299"/>
      <c r="I77" s="299"/>
      <c r="J77" s="299"/>
      <c r="K77" s="299"/>
      <c r="L77" s="299"/>
      <c r="M77" s="299"/>
      <c r="N77" s="298"/>
      <c r="O77" s="298">
        <f t="shared" si="2"/>
        <v>70</v>
      </c>
      <c r="P77" s="350" t="s">
        <v>1591</v>
      </c>
      <c r="Q77" s="298"/>
      <c r="R77" s="298"/>
      <c r="S77" s="298"/>
      <c r="T77" s="298"/>
      <c r="U77" s="298"/>
      <c r="V77" s="298"/>
      <c r="W77" s="298"/>
      <c r="X77" s="69"/>
      <c r="Y77" s="270">
        <v>41</v>
      </c>
      <c r="Z77" s="270" t="s">
        <v>1914</v>
      </c>
      <c r="AA77" s="270">
        <v>41</v>
      </c>
      <c r="AB77" s="69"/>
      <c r="AC77" s="69"/>
    </row>
    <row r="78" spans="1:29" ht="15.75">
      <c r="A78" s="299"/>
      <c r="B78" s="299"/>
      <c r="C78" s="299"/>
      <c r="D78" s="298">
        <f t="shared" si="1"/>
        <v>71</v>
      </c>
      <c r="E78" s="350" t="s">
        <v>70</v>
      </c>
      <c r="F78" s="299"/>
      <c r="G78" s="299"/>
      <c r="H78" s="299"/>
      <c r="I78" s="299"/>
      <c r="J78" s="299"/>
      <c r="K78" s="299"/>
      <c r="L78" s="299"/>
      <c r="M78" s="299"/>
      <c r="N78" s="298"/>
      <c r="O78" s="298">
        <f t="shared" si="2"/>
        <v>71</v>
      </c>
      <c r="P78" s="350" t="s">
        <v>1591</v>
      </c>
      <c r="Q78" s="298"/>
      <c r="R78" s="298"/>
      <c r="S78" s="298"/>
      <c r="T78" s="298"/>
      <c r="U78" s="298"/>
      <c r="V78" s="298"/>
      <c r="W78" s="298"/>
      <c r="X78" s="69"/>
      <c r="Y78" s="270">
        <v>42</v>
      </c>
      <c r="Z78" s="270" t="s">
        <v>119</v>
      </c>
      <c r="AA78" s="270">
        <v>42</v>
      </c>
      <c r="AB78" s="69"/>
      <c r="AC78" s="69"/>
    </row>
    <row r="79" spans="1:29" ht="15.75">
      <c r="A79" s="299"/>
      <c r="B79" s="299"/>
      <c r="C79" s="299"/>
      <c r="D79" s="298">
        <f t="shared" si="1"/>
        <v>72</v>
      </c>
      <c r="E79" s="350" t="s">
        <v>70</v>
      </c>
      <c r="F79" s="299"/>
      <c r="G79" s="299"/>
      <c r="H79" s="299"/>
      <c r="I79" s="299"/>
      <c r="J79" s="299"/>
      <c r="K79" s="299"/>
      <c r="L79" s="299"/>
      <c r="M79" s="299"/>
      <c r="N79" s="298"/>
      <c r="O79" s="298">
        <f t="shared" si="2"/>
        <v>72</v>
      </c>
      <c r="P79" s="350" t="s">
        <v>1591</v>
      </c>
      <c r="Q79" s="298"/>
      <c r="R79" s="298"/>
      <c r="S79" s="298"/>
      <c r="T79" s="298"/>
      <c r="U79" s="298"/>
      <c r="V79" s="298"/>
      <c r="W79" s="298"/>
      <c r="X79" s="69"/>
      <c r="Y79" s="270">
        <v>43</v>
      </c>
      <c r="Z79" s="270" t="s">
        <v>1915</v>
      </c>
      <c r="AA79" s="270">
        <v>43</v>
      </c>
      <c r="AB79" s="69"/>
      <c r="AC79" s="69"/>
    </row>
    <row r="80" spans="1:29" ht="15.75">
      <c r="A80" s="299"/>
      <c r="B80" s="299"/>
      <c r="C80" s="299"/>
      <c r="D80" s="298">
        <f t="shared" si="1"/>
        <v>73</v>
      </c>
      <c r="E80" s="350" t="s">
        <v>70</v>
      </c>
      <c r="F80" s="299"/>
      <c r="G80" s="299"/>
      <c r="H80" s="299"/>
      <c r="I80" s="299"/>
      <c r="J80" s="299"/>
      <c r="K80" s="299"/>
      <c r="L80" s="299"/>
      <c r="M80" s="299"/>
      <c r="N80" s="298"/>
      <c r="O80" s="298">
        <f t="shared" si="2"/>
        <v>73</v>
      </c>
      <c r="P80" s="350" t="s">
        <v>1591</v>
      </c>
      <c r="Q80" s="298"/>
      <c r="R80" s="298"/>
      <c r="S80" s="298"/>
      <c r="T80" s="298"/>
      <c r="U80" s="298"/>
      <c r="V80" s="298"/>
      <c r="W80" s="298"/>
      <c r="X80" s="69"/>
      <c r="Y80" s="270">
        <v>44</v>
      </c>
      <c r="Z80" s="270" t="s">
        <v>1916</v>
      </c>
      <c r="AA80" s="270">
        <v>44</v>
      </c>
      <c r="AB80" s="69"/>
      <c r="AC80" s="69"/>
    </row>
    <row r="81" spans="1:29" ht="15.75">
      <c r="A81" s="299"/>
      <c r="B81" s="299"/>
      <c r="C81" s="299"/>
      <c r="D81" s="298">
        <f t="shared" si="1"/>
        <v>74</v>
      </c>
      <c r="E81" s="350" t="s">
        <v>70</v>
      </c>
      <c r="F81" s="299"/>
      <c r="G81" s="299"/>
      <c r="H81" s="299"/>
      <c r="I81" s="299"/>
      <c r="J81" s="299"/>
      <c r="K81" s="299"/>
      <c r="L81" s="299"/>
      <c r="M81" s="299"/>
      <c r="N81" s="298"/>
      <c r="O81" s="298">
        <f t="shared" si="2"/>
        <v>74</v>
      </c>
      <c r="P81" s="350" t="s">
        <v>1591</v>
      </c>
      <c r="Q81" s="298"/>
      <c r="R81" s="298"/>
      <c r="S81" s="298"/>
      <c r="T81" s="298"/>
      <c r="U81" s="298"/>
      <c r="V81" s="298"/>
      <c r="W81" s="298"/>
      <c r="X81" s="69"/>
      <c r="Y81" s="270">
        <v>45</v>
      </c>
      <c r="Z81" s="270" t="s">
        <v>120</v>
      </c>
      <c r="AA81" s="270">
        <v>45</v>
      </c>
      <c r="AB81" s="69"/>
      <c r="AC81" s="69"/>
    </row>
    <row r="82" spans="1:29" ht="15.75">
      <c r="A82" s="299"/>
      <c r="B82" s="299"/>
      <c r="C82" s="299"/>
      <c r="D82" s="298">
        <f t="shared" si="1"/>
        <v>75</v>
      </c>
      <c r="E82" s="350" t="s">
        <v>71</v>
      </c>
      <c r="F82" s="299"/>
      <c r="G82" s="299"/>
      <c r="H82" s="299"/>
      <c r="I82" s="299"/>
      <c r="J82" s="299"/>
      <c r="K82" s="299"/>
      <c r="L82" s="299"/>
      <c r="M82" s="299"/>
      <c r="N82" s="298"/>
      <c r="O82" s="298">
        <f t="shared" si="2"/>
        <v>75</v>
      </c>
      <c r="P82" s="350" t="s">
        <v>1591</v>
      </c>
      <c r="Q82" s="298"/>
      <c r="R82" s="298"/>
      <c r="S82" s="298"/>
      <c r="T82" s="298"/>
      <c r="U82" s="298"/>
      <c r="V82" s="298"/>
      <c r="W82" s="298"/>
      <c r="X82" s="69"/>
      <c r="Y82" s="270">
        <v>46</v>
      </c>
      <c r="Z82" s="270" t="s">
        <v>1917</v>
      </c>
      <c r="AA82" s="270">
        <v>46</v>
      </c>
      <c r="AB82" s="69"/>
      <c r="AC82" s="69"/>
    </row>
    <row r="83" spans="1:29" ht="15.75">
      <c r="A83" s="299"/>
      <c r="B83" s="299"/>
      <c r="C83" s="299"/>
      <c r="D83" s="298">
        <f t="shared" si="1"/>
        <v>76</v>
      </c>
      <c r="E83" s="350" t="s">
        <v>71</v>
      </c>
      <c r="F83" s="299"/>
      <c r="G83" s="299"/>
      <c r="H83" s="299"/>
      <c r="I83" s="299"/>
      <c r="J83" s="299"/>
      <c r="K83" s="299"/>
      <c r="L83" s="299"/>
      <c r="M83" s="299"/>
      <c r="N83" s="298"/>
      <c r="O83" s="298">
        <f t="shared" si="2"/>
        <v>76</v>
      </c>
      <c r="P83" s="350" t="s">
        <v>1591</v>
      </c>
      <c r="Q83" s="298"/>
      <c r="R83" s="298"/>
      <c r="S83" s="298"/>
      <c r="T83" s="298"/>
      <c r="U83" s="298"/>
      <c r="V83" s="298"/>
      <c r="W83" s="298"/>
      <c r="X83" s="69"/>
      <c r="Y83" s="270">
        <v>47</v>
      </c>
      <c r="Z83" s="270" t="s">
        <v>121</v>
      </c>
      <c r="AA83" s="270">
        <v>47</v>
      </c>
      <c r="AB83" s="69"/>
      <c r="AC83" s="69"/>
    </row>
    <row r="84" spans="1:29" ht="15.75">
      <c r="A84" s="299"/>
      <c r="B84" s="299"/>
      <c r="C84" s="299"/>
      <c r="D84" s="298">
        <f t="shared" si="1"/>
        <v>77</v>
      </c>
      <c r="E84" s="350" t="s">
        <v>71</v>
      </c>
      <c r="F84" s="299"/>
      <c r="G84" s="299"/>
      <c r="H84" s="299"/>
      <c r="I84" s="299"/>
      <c r="J84" s="299"/>
      <c r="K84" s="299"/>
      <c r="L84" s="299"/>
      <c r="M84" s="299"/>
      <c r="N84" s="298"/>
      <c r="O84" s="298">
        <f t="shared" si="2"/>
        <v>77</v>
      </c>
      <c r="P84" s="350" t="s">
        <v>1591</v>
      </c>
      <c r="Q84" s="298"/>
      <c r="R84" s="298"/>
      <c r="S84" s="298"/>
      <c r="T84" s="298"/>
      <c r="U84" s="298"/>
      <c r="V84" s="298"/>
      <c r="W84" s="298"/>
      <c r="X84" s="69"/>
      <c r="Y84" s="270">
        <v>48</v>
      </c>
      <c r="Z84" s="270" t="s">
        <v>1918</v>
      </c>
      <c r="AA84" s="270">
        <v>48</v>
      </c>
      <c r="AB84" s="69"/>
      <c r="AC84" s="69"/>
    </row>
    <row r="85" spans="1:29" ht="15.75">
      <c r="A85" s="299"/>
      <c r="B85" s="299"/>
      <c r="C85" s="299"/>
      <c r="D85" s="298">
        <f t="shared" si="1"/>
        <v>78</v>
      </c>
      <c r="E85" s="350" t="s">
        <v>71</v>
      </c>
      <c r="F85" s="299"/>
      <c r="G85" s="299"/>
      <c r="H85" s="299"/>
      <c r="I85" s="299"/>
      <c r="J85" s="299"/>
      <c r="K85" s="299"/>
      <c r="L85" s="299"/>
      <c r="M85" s="299"/>
      <c r="N85" s="298"/>
      <c r="O85" s="298">
        <f t="shared" si="2"/>
        <v>78</v>
      </c>
      <c r="P85" s="350" t="s">
        <v>1591</v>
      </c>
      <c r="Q85" s="298"/>
      <c r="R85" s="298"/>
      <c r="S85" s="298"/>
      <c r="T85" s="298"/>
      <c r="U85" s="298"/>
      <c r="V85" s="298"/>
      <c r="W85" s="298"/>
      <c r="X85" s="69"/>
      <c r="Y85" s="270">
        <v>49</v>
      </c>
      <c r="Z85" s="270" t="s">
        <v>1919</v>
      </c>
      <c r="AA85" s="270">
        <v>49</v>
      </c>
      <c r="AB85" s="69"/>
      <c r="AC85" s="69"/>
    </row>
    <row r="86" spans="1:29" ht="15.75">
      <c r="A86" s="299"/>
      <c r="B86" s="299"/>
      <c r="C86" s="299"/>
      <c r="D86" s="298">
        <f t="shared" si="1"/>
        <v>79</v>
      </c>
      <c r="E86" s="350" t="s">
        <v>71</v>
      </c>
      <c r="F86" s="299"/>
      <c r="G86" s="299"/>
      <c r="H86" s="299"/>
      <c r="I86" s="299"/>
      <c r="J86" s="299"/>
      <c r="K86" s="299"/>
      <c r="L86" s="299"/>
      <c r="M86" s="299"/>
      <c r="N86" s="298"/>
      <c r="O86" s="298">
        <f t="shared" si="2"/>
        <v>79</v>
      </c>
      <c r="P86" s="350" t="s">
        <v>1591</v>
      </c>
      <c r="Q86" s="298"/>
      <c r="R86" s="298"/>
      <c r="S86" s="298"/>
      <c r="T86" s="298"/>
      <c r="U86" s="298"/>
      <c r="V86" s="298"/>
      <c r="W86" s="298"/>
      <c r="X86" s="69"/>
      <c r="Y86" s="270">
        <v>50</v>
      </c>
      <c r="Z86" s="270" t="s">
        <v>50</v>
      </c>
      <c r="AA86" s="270">
        <v>50</v>
      </c>
      <c r="AB86" s="69"/>
      <c r="AC86" s="69"/>
    </row>
    <row r="87" spans="1:29" ht="15.75">
      <c r="A87" s="299"/>
      <c r="B87" s="299"/>
      <c r="C87" s="299"/>
      <c r="D87" s="298">
        <f t="shared" si="1"/>
        <v>80</v>
      </c>
      <c r="E87" s="298" t="s">
        <v>72</v>
      </c>
      <c r="F87" s="299"/>
      <c r="G87" s="299"/>
      <c r="H87" s="299"/>
      <c r="I87" s="299"/>
      <c r="J87" s="299"/>
      <c r="K87" s="299"/>
      <c r="L87" s="299"/>
      <c r="M87" s="299"/>
      <c r="N87" s="298"/>
      <c r="O87" s="298">
        <f t="shared" si="2"/>
        <v>80</v>
      </c>
      <c r="P87" s="350" t="s">
        <v>1591</v>
      </c>
      <c r="Q87" s="298"/>
      <c r="R87" s="298"/>
      <c r="S87" s="298"/>
      <c r="T87" s="298"/>
      <c r="U87" s="298"/>
      <c r="V87" s="298"/>
      <c r="W87" s="298"/>
      <c r="X87" s="69"/>
      <c r="Y87" s="270">
        <v>51</v>
      </c>
      <c r="Z87" s="270" t="s">
        <v>1920</v>
      </c>
      <c r="AA87" s="270">
        <v>51</v>
      </c>
      <c r="AB87" s="69"/>
      <c r="AC87" s="69"/>
    </row>
    <row r="88" spans="1:29" ht="15.75">
      <c r="A88" s="299"/>
      <c r="B88" s="299"/>
      <c r="C88" s="299"/>
      <c r="D88" s="298">
        <f t="shared" si="1"/>
        <v>81</v>
      </c>
      <c r="E88" s="298" t="s">
        <v>72</v>
      </c>
      <c r="F88" s="299"/>
      <c r="G88" s="299"/>
      <c r="H88" s="299"/>
      <c r="I88" s="299"/>
      <c r="J88" s="299"/>
      <c r="K88" s="299"/>
      <c r="L88" s="299"/>
      <c r="M88" s="299"/>
      <c r="N88" s="298"/>
      <c r="O88" s="298">
        <f t="shared" si="2"/>
        <v>81</v>
      </c>
      <c r="P88" s="350" t="s">
        <v>1591</v>
      </c>
      <c r="Q88" s="298"/>
      <c r="R88" s="298"/>
      <c r="S88" s="298"/>
      <c r="T88" s="298"/>
      <c r="U88" s="298"/>
      <c r="V88" s="298"/>
      <c r="W88" s="298"/>
      <c r="X88" s="69"/>
      <c r="Y88" s="270">
        <v>52</v>
      </c>
      <c r="Z88" s="270" t="s">
        <v>1921</v>
      </c>
      <c r="AA88" s="270">
        <v>52</v>
      </c>
      <c r="AB88" s="69"/>
      <c r="AC88" s="69"/>
    </row>
    <row r="89" spans="1:29" ht="15.75">
      <c r="A89" s="299"/>
      <c r="B89" s="299"/>
      <c r="C89" s="299"/>
      <c r="D89" s="298">
        <f t="shared" si="1"/>
        <v>82</v>
      </c>
      <c r="E89" s="298" t="s">
        <v>72</v>
      </c>
      <c r="F89" s="299"/>
      <c r="G89" s="299"/>
      <c r="H89" s="299"/>
      <c r="I89" s="299"/>
      <c r="J89" s="299"/>
      <c r="K89" s="299"/>
      <c r="L89" s="299"/>
      <c r="M89" s="299"/>
      <c r="N89" s="298"/>
      <c r="O89" s="298">
        <f t="shared" si="2"/>
        <v>82</v>
      </c>
      <c r="P89" s="350" t="s">
        <v>1591</v>
      </c>
      <c r="Q89" s="298"/>
      <c r="R89" s="298"/>
      <c r="S89" s="298"/>
      <c r="T89" s="298"/>
      <c r="U89" s="298"/>
      <c r="V89" s="298"/>
      <c r="W89" s="298"/>
      <c r="X89" s="69"/>
      <c r="Y89" s="270">
        <v>53</v>
      </c>
      <c r="Z89" s="270" t="s">
        <v>122</v>
      </c>
      <c r="AA89" s="270">
        <v>53</v>
      </c>
      <c r="AB89" s="69"/>
      <c r="AC89" s="69"/>
    </row>
    <row r="90" spans="1:29" ht="15.75">
      <c r="A90" s="299"/>
      <c r="B90" s="299"/>
      <c r="C90" s="299"/>
      <c r="D90" s="298">
        <f t="shared" si="1"/>
        <v>83</v>
      </c>
      <c r="E90" s="298" t="s">
        <v>72</v>
      </c>
      <c r="F90" s="299"/>
      <c r="G90" s="299"/>
      <c r="H90" s="299"/>
      <c r="I90" s="299"/>
      <c r="J90" s="299"/>
      <c r="K90" s="299"/>
      <c r="L90" s="299"/>
      <c r="M90" s="299"/>
      <c r="N90" s="298"/>
      <c r="O90" s="298">
        <f t="shared" si="2"/>
        <v>83</v>
      </c>
      <c r="P90" s="350" t="s">
        <v>1591</v>
      </c>
      <c r="Q90" s="298"/>
      <c r="R90" s="298"/>
      <c r="S90" s="298"/>
      <c r="T90" s="298"/>
      <c r="U90" s="298"/>
      <c r="V90" s="298"/>
      <c r="W90" s="298"/>
      <c r="X90" s="69"/>
      <c r="Y90" s="270">
        <v>54</v>
      </c>
      <c r="Z90" s="270" t="s">
        <v>1922</v>
      </c>
      <c r="AA90" s="270">
        <v>54</v>
      </c>
      <c r="AB90" s="69"/>
      <c r="AC90" s="69"/>
    </row>
    <row r="91" spans="1:29" ht="15.75">
      <c r="A91" s="299"/>
      <c r="B91" s="299"/>
      <c r="C91" s="299"/>
      <c r="D91" s="298">
        <f t="shared" ref="D91:D96" si="4">D90+1</f>
        <v>84</v>
      </c>
      <c r="E91" s="298" t="s">
        <v>72</v>
      </c>
      <c r="F91" s="299"/>
      <c r="G91" s="299"/>
      <c r="H91" s="299"/>
      <c r="I91" s="299"/>
      <c r="J91" s="299"/>
      <c r="K91" s="299"/>
      <c r="L91" s="299"/>
      <c r="M91" s="299"/>
      <c r="N91" s="298"/>
      <c r="O91" s="298"/>
      <c r="P91" s="298"/>
      <c r="Q91" s="298"/>
      <c r="R91" s="298"/>
      <c r="S91" s="298"/>
      <c r="T91" s="298"/>
      <c r="U91" s="298"/>
      <c r="V91" s="298"/>
      <c r="W91" s="298"/>
      <c r="X91" s="69"/>
      <c r="Y91" s="270">
        <v>55</v>
      </c>
      <c r="Z91" s="270" t="s">
        <v>123</v>
      </c>
      <c r="AA91" s="270">
        <v>55</v>
      </c>
      <c r="AB91" s="69"/>
      <c r="AC91" s="69"/>
    </row>
    <row r="92" spans="1:29" ht="15.75">
      <c r="A92" s="299"/>
      <c r="B92" s="299"/>
      <c r="C92" s="299"/>
      <c r="D92" s="298">
        <f t="shared" si="4"/>
        <v>85</v>
      </c>
      <c r="E92" s="298" t="s">
        <v>73</v>
      </c>
      <c r="F92" s="299"/>
      <c r="G92" s="299"/>
      <c r="H92" s="299"/>
      <c r="I92" s="299"/>
      <c r="J92" s="299"/>
      <c r="K92" s="299"/>
      <c r="L92" s="299"/>
      <c r="M92" s="299"/>
      <c r="N92" s="298"/>
      <c r="O92" s="298"/>
      <c r="P92" s="298"/>
      <c r="Q92" s="298"/>
      <c r="R92" s="298"/>
      <c r="S92" s="298"/>
      <c r="T92" s="298"/>
      <c r="U92" s="298"/>
      <c r="V92" s="298"/>
      <c r="W92" s="298"/>
      <c r="X92" s="69"/>
      <c r="Y92" s="270">
        <v>56</v>
      </c>
      <c r="Z92" s="270" t="s">
        <v>1923</v>
      </c>
      <c r="AA92" s="270">
        <v>56</v>
      </c>
      <c r="AB92" s="69"/>
      <c r="AC92" s="69"/>
    </row>
    <row r="93" spans="1:29" ht="15.75">
      <c r="A93" s="299"/>
      <c r="B93" s="299"/>
      <c r="C93" s="299"/>
      <c r="D93" s="298">
        <f t="shared" si="4"/>
        <v>86</v>
      </c>
      <c r="E93" s="298" t="s">
        <v>73</v>
      </c>
      <c r="F93" s="299"/>
      <c r="G93" s="299"/>
      <c r="H93" s="299"/>
      <c r="I93" s="299"/>
      <c r="J93" s="299"/>
      <c r="K93" s="299"/>
      <c r="L93" s="299"/>
      <c r="M93" s="299"/>
      <c r="N93" s="298"/>
      <c r="O93" s="298"/>
      <c r="P93" s="298"/>
      <c r="Q93" s="298"/>
      <c r="R93" s="298"/>
      <c r="S93" s="298"/>
      <c r="T93" s="298"/>
      <c r="U93" s="298"/>
      <c r="V93" s="298"/>
      <c r="W93" s="298"/>
      <c r="X93" s="69"/>
      <c r="Y93" s="270">
        <v>57</v>
      </c>
      <c r="Z93" s="270" t="s">
        <v>1924</v>
      </c>
      <c r="AA93" s="270">
        <v>57</v>
      </c>
      <c r="AB93" s="69"/>
      <c r="AC93" s="69"/>
    </row>
    <row r="94" spans="1:29" ht="15.75">
      <c r="A94" s="299"/>
      <c r="B94" s="299"/>
      <c r="C94" s="299"/>
      <c r="D94" s="298">
        <f t="shared" si="4"/>
        <v>87</v>
      </c>
      <c r="E94" s="298" t="s">
        <v>73</v>
      </c>
      <c r="F94" s="299"/>
      <c r="G94" s="299"/>
      <c r="H94" s="299"/>
      <c r="I94" s="299"/>
      <c r="J94" s="299"/>
      <c r="K94" s="299"/>
      <c r="L94" s="299"/>
      <c r="M94" s="299"/>
      <c r="N94" s="298"/>
      <c r="O94" s="298"/>
      <c r="P94" s="298"/>
      <c r="Q94" s="298"/>
      <c r="R94" s="298"/>
      <c r="S94" s="298"/>
      <c r="T94" s="298"/>
      <c r="U94" s="298"/>
      <c r="V94" s="298"/>
      <c r="W94" s="298"/>
      <c r="X94" s="69"/>
      <c r="Y94" s="270">
        <v>58</v>
      </c>
      <c r="Z94" s="270" t="s">
        <v>124</v>
      </c>
      <c r="AA94" s="270">
        <v>58</v>
      </c>
      <c r="AB94" s="69"/>
      <c r="AC94" s="69"/>
    </row>
    <row r="95" spans="1:29" ht="15.75">
      <c r="A95" s="299"/>
      <c r="B95" s="299"/>
      <c r="C95" s="299"/>
      <c r="D95" s="298">
        <f t="shared" si="4"/>
        <v>88</v>
      </c>
      <c r="E95" s="298" t="s">
        <v>73</v>
      </c>
      <c r="F95" s="299"/>
      <c r="G95" s="299"/>
      <c r="H95" s="299"/>
      <c r="I95" s="299"/>
      <c r="J95" s="299"/>
      <c r="K95" s="299"/>
      <c r="L95" s="299"/>
      <c r="M95" s="299"/>
      <c r="N95" s="298"/>
      <c r="O95" s="298"/>
      <c r="P95" s="298"/>
      <c r="Q95" s="298"/>
      <c r="R95" s="298"/>
      <c r="S95" s="298"/>
      <c r="T95" s="298"/>
      <c r="U95" s="298"/>
      <c r="V95" s="298"/>
      <c r="W95" s="298"/>
      <c r="X95" s="69"/>
      <c r="Y95" s="270">
        <v>59</v>
      </c>
      <c r="Z95" s="270" t="s">
        <v>1925</v>
      </c>
      <c r="AA95" s="270">
        <v>59</v>
      </c>
      <c r="AB95" s="69"/>
      <c r="AC95" s="69"/>
    </row>
    <row r="96" spans="1:29" ht="15.75">
      <c r="A96" s="299"/>
      <c r="B96" s="299"/>
      <c r="C96" s="299"/>
      <c r="D96" s="298">
        <f t="shared" si="4"/>
        <v>89</v>
      </c>
      <c r="E96" s="298" t="s">
        <v>73</v>
      </c>
      <c r="F96" s="299"/>
      <c r="G96" s="299"/>
      <c r="H96" s="299"/>
      <c r="I96" s="299"/>
      <c r="J96" s="299"/>
      <c r="K96" s="299"/>
      <c r="L96" s="299"/>
      <c r="M96" s="299"/>
      <c r="N96" s="298"/>
      <c r="O96" s="298"/>
      <c r="P96" s="298"/>
      <c r="Q96" s="298"/>
      <c r="R96" s="298"/>
      <c r="S96" s="298"/>
      <c r="T96" s="298"/>
      <c r="U96" s="298"/>
      <c r="V96" s="298"/>
      <c r="W96" s="298"/>
      <c r="X96" s="69"/>
      <c r="Y96" s="270">
        <v>60</v>
      </c>
      <c r="Z96" s="270" t="s">
        <v>1926</v>
      </c>
      <c r="AA96" s="270">
        <v>60</v>
      </c>
      <c r="AB96" s="69"/>
      <c r="AC96" s="69"/>
    </row>
    <row r="97" spans="1:29" ht="15.75">
      <c r="A97" s="299"/>
      <c r="B97" s="299"/>
      <c r="C97" s="299"/>
      <c r="D97" s="298"/>
      <c r="E97" s="298"/>
      <c r="F97" s="299"/>
      <c r="G97" s="299"/>
      <c r="H97" s="299"/>
      <c r="I97" s="299"/>
      <c r="J97" s="299"/>
      <c r="K97" s="299"/>
      <c r="L97" s="299"/>
      <c r="M97" s="299"/>
      <c r="N97" s="298"/>
      <c r="O97" s="298"/>
      <c r="P97" s="298"/>
      <c r="Q97" s="298"/>
      <c r="R97" s="298"/>
      <c r="S97" s="298"/>
      <c r="T97" s="298"/>
      <c r="U97" s="298"/>
      <c r="V97" s="298"/>
      <c r="W97" s="298"/>
      <c r="X97" s="69"/>
      <c r="Y97" s="270">
        <v>61</v>
      </c>
      <c r="Z97" s="270" t="s">
        <v>125</v>
      </c>
      <c r="AA97" s="270">
        <v>61</v>
      </c>
      <c r="AB97" s="69"/>
      <c r="AC97" s="69"/>
    </row>
    <row r="98" spans="1:29" ht="15.75">
      <c r="A98" s="299"/>
      <c r="B98" s="299"/>
      <c r="C98" s="299"/>
      <c r="D98" s="298"/>
      <c r="E98" s="298"/>
      <c r="F98" s="299"/>
      <c r="G98" s="299"/>
      <c r="H98" s="299"/>
      <c r="I98" s="299"/>
      <c r="J98" s="299"/>
      <c r="K98" s="299"/>
      <c r="L98" s="299"/>
      <c r="M98" s="299"/>
      <c r="N98" s="298"/>
      <c r="O98" s="298"/>
      <c r="P98" s="298"/>
      <c r="Q98" s="298"/>
      <c r="R98" s="298"/>
      <c r="S98" s="298"/>
      <c r="T98" s="298"/>
      <c r="U98" s="298"/>
      <c r="V98" s="298"/>
      <c r="W98" s="298"/>
      <c r="X98" s="69"/>
      <c r="Y98" s="270">
        <v>62</v>
      </c>
      <c r="Z98" s="270" t="s">
        <v>1927</v>
      </c>
      <c r="AA98" s="270">
        <v>62</v>
      </c>
      <c r="AB98" s="69"/>
      <c r="AC98" s="69"/>
    </row>
    <row r="99" spans="1:29" ht="15.75">
      <c r="A99" s="299"/>
      <c r="B99" s="299"/>
      <c r="C99" s="299"/>
      <c r="D99" s="298"/>
      <c r="E99" s="298"/>
      <c r="F99" s="299"/>
      <c r="G99" s="299"/>
      <c r="H99" s="299"/>
      <c r="I99" s="299"/>
      <c r="J99" s="299"/>
      <c r="K99" s="299"/>
      <c r="L99" s="299"/>
      <c r="M99" s="299"/>
      <c r="N99" s="298"/>
      <c r="O99" s="298"/>
      <c r="P99" s="298"/>
      <c r="Q99" s="298"/>
      <c r="R99" s="298"/>
      <c r="S99" s="298"/>
      <c r="T99" s="298"/>
      <c r="U99" s="298"/>
      <c r="V99" s="298"/>
      <c r="W99" s="298"/>
      <c r="X99" s="69"/>
      <c r="Y99" s="270">
        <v>63</v>
      </c>
      <c r="Z99" s="270" t="s">
        <v>51</v>
      </c>
      <c r="AA99" s="270">
        <v>63</v>
      </c>
      <c r="AB99" s="69"/>
      <c r="AC99" s="69"/>
    </row>
    <row r="100" spans="1:29" ht="15.75">
      <c r="A100" s="299"/>
      <c r="B100" s="299"/>
      <c r="C100" s="299"/>
      <c r="D100" s="298"/>
      <c r="E100" s="298"/>
      <c r="F100" s="299"/>
      <c r="G100" s="299"/>
      <c r="H100" s="299"/>
      <c r="I100" s="299"/>
      <c r="J100" s="299"/>
      <c r="K100" s="299"/>
      <c r="L100" s="299"/>
      <c r="M100" s="299"/>
      <c r="N100" s="298"/>
      <c r="O100" s="298"/>
      <c r="P100" s="298"/>
      <c r="Q100" s="298"/>
      <c r="R100" s="298"/>
      <c r="S100" s="298"/>
      <c r="T100" s="298"/>
      <c r="U100" s="298"/>
      <c r="V100" s="298"/>
      <c r="W100" s="298"/>
      <c r="X100" s="69"/>
      <c r="Y100" s="270">
        <v>64</v>
      </c>
      <c r="Z100" s="270" t="s">
        <v>1928</v>
      </c>
      <c r="AA100" s="270">
        <v>64</v>
      </c>
      <c r="AB100" s="69"/>
      <c r="AC100" s="69"/>
    </row>
    <row r="101" spans="1:29" ht="15.75">
      <c r="A101" s="299"/>
      <c r="B101" s="299"/>
      <c r="C101" s="299"/>
      <c r="D101" s="298"/>
      <c r="E101" s="298"/>
      <c r="F101" s="299"/>
      <c r="G101" s="299"/>
      <c r="H101" s="299"/>
      <c r="I101" s="299"/>
      <c r="J101" s="299"/>
      <c r="K101" s="299"/>
      <c r="L101" s="299"/>
      <c r="M101" s="299"/>
      <c r="N101" s="298"/>
      <c r="O101" s="298"/>
      <c r="P101" s="298"/>
      <c r="Q101" s="298"/>
      <c r="R101" s="298"/>
      <c r="S101" s="298"/>
      <c r="T101" s="298"/>
      <c r="U101" s="298"/>
      <c r="V101" s="298"/>
      <c r="W101" s="298"/>
      <c r="X101" s="69"/>
      <c r="Y101" s="270">
        <v>65</v>
      </c>
      <c r="Z101" s="270" t="s">
        <v>1929</v>
      </c>
      <c r="AA101" s="270">
        <v>65</v>
      </c>
      <c r="AB101" s="69"/>
      <c r="AC101" s="69"/>
    </row>
    <row r="102" spans="1:29" ht="15.75">
      <c r="A102" s="299"/>
      <c r="B102" s="299"/>
      <c r="C102" s="299"/>
      <c r="D102" s="298"/>
      <c r="E102" s="298"/>
      <c r="F102" s="299"/>
      <c r="G102" s="299"/>
      <c r="H102" s="299"/>
      <c r="I102" s="299"/>
      <c r="J102" s="299"/>
      <c r="K102" s="299"/>
      <c r="L102" s="299"/>
      <c r="M102" s="299"/>
      <c r="N102" s="298"/>
      <c r="O102" s="298"/>
      <c r="P102" s="298"/>
      <c r="Q102" s="298"/>
      <c r="R102" s="298"/>
      <c r="S102" s="298"/>
      <c r="T102" s="298"/>
      <c r="U102" s="298"/>
      <c r="V102" s="298"/>
      <c r="W102" s="298"/>
      <c r="X102" s="69"/>
      <c r="Y102" s="270">
        <v>66</v>
      </c>
      <c r="Z102" s="270" t="s">
        <v>126</v>
      </c>
      <c r="AA102" s="270">
        <v>66</v>
      </c>
      <c r="AB102" s="69"/>
      <c r="AC102" s="69"/>
    </row>
    <row r="103" spans="1:29" ht="15.75">
      <c r="A103" s="299"/>
      <c r="B103" s="299"/>
      <c r="C103" s="299"/>
      <c r="D103" s="298"/>
      <c r="E103" s="298"/>
      <c r="F103" s="299"/>
      <c r="G103" s="299"/>
      <c r="H103" s="299"/>
      <c r="I103" s="299"/>
      <c r="J103" s="299"/>
      <c r="K103" s="299"/>
      <c r="L103" s="299"/>
      <c r="M103" s="299"/>
      <c r="N103" s="298"/>
      <c r="O103" s="298"/>
      <c r="P103" s="298"/>
      <c r="Q103" s="298"/>
      <c r="R103" s="298"/>
      <c r="S103" s="298"/>
      <c r="T103" s="298"/>
      <c r="U103" s="298"/>
      <c r="V103" s="298"/>
      <c r="W103" s="298"/>
      <c r="X103" s="69"/>
      <c r="Y103" s="270">
        <v>67</v>
      </c>
      <c r="Z103" s="270" t="s">
        <v>1930</v>
      </c>
      <c r="AA103" s="270">
        <v>67</v>
      </c>
      <c r="AB103" s="69"/>
      <c r="AC103" s="69"/>
    </row>
    <row r="104" spans="1:29" ht="15.75">
      <c r="A104" s="299"/>
      <c r="B104" s="299"/>
      <c r="C104" s="299"/>
      <c r="D104" s="298"/>
      <c r="E104" s="298"/>
      <c r="F104" s="299"/>
      <c r="G104" s="299"/>
      <c r="H104" s="299"/>
      <c r="I104" s="299"/>
      <c r="J104" s="299"/>
      <c r="K104" s="299"/>
      <c r="L104" s="299"/>
      <c r="M104" s="299"/>
      <c r="N104" s="298"/>
      <c r="O104" s="298"/>
      <c r="P104" s="298"/>
      <c r="Q104" s="298"/>
      <c r="R104" s="298"/>
      <c r="S104" s="298"/>
      <c r="T104" s="298"/>
      <c r="U104" s="298"/>
      <c r="V104" s="298"/>
      <c r="W104" s="298"/>
      <c r="X104" s="69"/>
      <c r="Y104" s="270">
        <v>68</v>
      </c>
      <c r="Z104" s="270" t="s">
        <v>127</v>
      </c>
      <c r="AA104" s="270">
        <v>68</v>
      </c>
      <c r="AB104" s="69"/>
      <c r="AC104" s="69"/>
    </row>
    <row r="105" spans="1:29" ht="15.75">
      <c r="A105" s="299"/>
      <c r="B105" s="299"/>
      <c r="C105" s="299"/>
      <c r="D105" s="298"/>
      <c r="E105" s="298"/>
      <c r="F105" s="299"/>
      <c r="G105" s="299"/>
      <c r="H105" s="299"/>
      <c r="I105" s="299"/>
      <c r="J105" s="299"/>
      <c r="K105" s="299"/>
      <c r="L105" s="299"/>
      <c r="M105" s="299"/>
      <c r="N105" s="298"/>
      <c r="O105" s="298"/>
      <c r="P105" s="298"/>
      <c r="Q105" s="298"/>
      <c r="R105" s="298"/>
      <c r="S105" s="298"/>
      <c r="T105" s="298"/>
      <c r="U105" s="298"/>
      <c r="V105" s="298"/>
      <c r="W105" s="298"/>
      <c r="X105" s="69"/>
      <c r="Y105" s="270">
        <v>69</v>
      </c>
      <c r="Z105" s="270" t="s">
        <v>1931</v>
      </c>
      <c r="AA105" s="270">
        <v>69</v>
      </c>
      <c r="AB105" s="69"/>
      <c r="AC105" s="69"/>
    </row>
    <row r="106" spans="1:29" ht="15.75">
      <c r="A106" s="299"/>
      <c r="B106" s="299"/>
      <c r="C106" s="299"/>
      <c r="D106" s="298"/>
      <c r="E106" s="298"/>
      <c r="F106" s="299"/>
      <c r="G106" s="299"/>
      <c r="H106" s="299"/>
      <c r="I106" s="299"/>
      <c r="J106" s="299"/>
      <c r="K106" s="299"/>
      <c r="L106" s="299"/>
      <c r="M106" s="299"/>
      <c r="N106" s="298"/>
      <c r="O106" s="298"/>
      <c r="P106" s="298"/>
      <c r="Q106" s="298"/>
      <c r="R106" s="298"/>
      <c r="S106" s="298"/>
      <c r="T106" s="298"/>
      <c r="U106" s="298"/>
      <c r="V106" s="298"/>
      <c r="W106" s="298"/>
      <c r="X106" s="69"/>
      <c r="Y106" s="270">
        <v>70</v>
      </c>
      <c r="Z106" s="270" t="s">
        <v>128</v>
      </c>
      <c r="AA106" s="270">
        <v>70</v>
      </c>
      <c r="AB106" s="69"/>
      <c r="AC106" s="69"/>
    </row>
    <row r="107" spans="1:29" ht="15.75">
      <c r="A107" s="299"/>
      <c r="B107" s="299"/>
      <c r="C107" s="299"/>
      <c r="D107" s="298"/>
      <c r="E107" s="298"/>
      <c r="F107" s="299"/>
      <c r="G107" s="299"/>
      <c r="H107" s="299"/>
      <c r="I107" s="299"/>
      <c r="J107" s="299"/>
      <c r="K107" s="299"/>
      <c r="L107" s="299"/>
      <c r="M107" s="299"/>
      <c r="N107" s="298"/>
      <c r="O107" s="298"/>
      <c r="P107" s="298"/>
      <c r="Q107" s="298"/>
      <c r="R107" s="298"/>
      <c r="S107" s="298"/>
      <c r="T107" s="298"/>
      <c r="U107" s="298"/>
      <c r="V107" s="298"/>
      <c r="W107" s="298"/>
      <c r="X107" s="69"/>
      <c r="Y107" s="270">
        <v>71</v>
      </c>
      <c r="Z107" s="270" t="s">
        <v>1932</v>
      </c>
      <c r="AA107" s="270">
        <v>71</v>
      </c>
      <c r="AB107" s="69"/>
      <c r="AC107" s="69"/>
    </row>
    <row r="108" spans="1:29" ht="15.75">
      <c r="A108" s="299"/>
      <c r="B108" s="299"/>
      <c r="C108" s="299"/>
      <c r="D108" s="298"/>
      <c r="E108" s="298"/>
      <c r="F108" s="299"/>
      <c r="G108" s="299"/>
      <c r="H108" s="299"/>
      <c r="I108" s="299"/>
      <c r="J108" s="299"/>
      <c r="K108" s="299"/>
      <c r="L108" s="299"/>
      <c r="M108" s="299"/>
      <c r="N108" s="298"/>
      <c r="O108" s="298"/>
      <c r="P108" s="298"/>
      <c r="Q108" s="298"/>
      <c r="R108" s="298"/>
      <c r="S108" s="298"/>
      <c r="T108" s="298"/>
      <c r="U108" s="298"/>
      <c r="V108" s="298"/>
      <c r="W108" s="298"/>
      <c r="X108" s="69"/>
      <c r="Y108" s="270">
        <v>72</v>
      </c>
      <c r="Z108" s="270" t="s">
        <v>1933</v>
      </c>
      <c r="AA108" s="270">
        <v>72</v>
      </c>
      <c r="AB108" s="69"/>
      <c r="AC108" s="69"/>
    </row>
    <row r="109" spans="1:29" ht="15.75"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270">
        <v>73</v>
      </c>
      <c r="Z109" s="270" t="s">
        <v>129</v>
      </c>
      <c r="AA109" s="270">
        <v>73</v>
      </c>
      <c r="AB109" s="69"/>
      <c r="AC109" s="69"/>
    </row>
    <row r="110" spans="1:29" ht="15.75"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270">
        <v>74</v>
      </c>
      <c r="Z110" s="270" t="s">
        <v>1934</v>
      </c>
      <c r="AA110" s="270">
        <v>74</v>
      </c>
      <c r="AB110" s="69"/>
      <c r="AC110" s="69"/>
    </row>
    <row r="111" spans="1:29" ht="15.75"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270">
        <v>75</v>
      </c>
      <c r="Z111" s="270" t="s">
        <v>52</v>
      </c>
      <c r="AA111" s="270">
        <v>75</v>
      </c>
      <c r="AB111" s="69"/>
      <c r="AC111" s="69"/>
    </row>
    <row r="112" spans="1:29" ht="15.75"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270">
        <v>76</v>
      </c>
      <c r="Z112" s="270" t="s">
        <v>1935</v>
      </c>
      <c r="AA112" s="270">
        <v>76</v>
      </c>
      <c r="AB112" s="69"/>
      <c r="AC112" s="69"/>
    </row>
    <row r="113" spans="14:29" ht="15.75"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270">
        <v>77</v>
      </c>
      <c r="Z113" s="270" t="s">
        <v>1573</v>
      </c>
      <c r="AA113" s="270">
        <v>77</v>
      </c>
      <c r="AB113" s="69"/>
      <c r="AC113" s="69"/>
    </row>
    <row r="114" spans="14:29" ht="15.75"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270">
        <v>78</v>
      </c>
      <c r="Z114" s="270" t="s">
        <v>1937</v>
      </c>
      <c r="AA114" s="270">
        <v>78</v>
      </c>
      <c r="AB114" s="69"/>
      <c r="AC114" s="69"/>
    </row>
    <row r="115" spans="14:29" ht="15.75"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270">
        <v>79</v>
      </c>
      <c r="Z115" s="270" t="s">
        <v>131</v>
      </c>
      <c r="AA115" s="270">
        <v>79</v>
      </c>
      <c r="AB115" s="69"/>
      <c r="AC115" s="69"/>
    </row>
    <row r="116" spans="14:29" ht="15.75"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270">
        <v>80</v>
      </c>
      <c r="Z116" s="270" t="s">
        <v>1938</v>
      </c>
      <c r="AA116" s="270">
        <v>80</v>
      </c>
      <c r="AB116" s="69"/>
      <c r="AC116" s="69"/>
    </row>
    <row r="117" spans="14:29" ht="15.75"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270">
        <v>81</v>
      </c>
      <c r="Z117" s="270" t="s">
        <v>132</v>
      </c>
      <c r="AA117" s="270">
        <v>81</v>
      </c>
      <c r="AB117" s="69"/>
      <c r="AC117" s="69"/>
    </row>
    <row r="118" spans="14:29" ht="15.75"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270">
        <v>82</v>
      </c>
      <c r="Z118" s="270" t="s">
        <v>133</v>
      </c>
      <c r="AA118" s="270">
        <v>82</v>
      </c>
      <c r="AB118" s="69"/>
      <c r="AC118" s="69"/>
    </row>
    <row r="119" spans="14:29" ht="15.75"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270">
        <v>83</v>
      </c>
      <c r="Z119" s="270" t="s">
        <v>1939</v>
      </c>
      <c r="AA119" s="270">
        <v>83</v>
      </c>
      <c r="AB119" s="69"/>
      <c r="AC119" s="69"/>
    </row>
    <row r="120" spans="14:29" ht="15.75"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270">
        <v>84</v>
      </c>
      <c r="Z120" s="270" t="s">
        <v>53</v>
      </c>
      <c r="AA120" s="270">
        <v>84</v>
      </c>
      <c r="AB120" s="69"/>
      <c r="AC120" s="69"/>
    </row>
    <row r="121" spans="14:29" ht="15.75"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270">
        <v>85</v>
      </c>
      <c r="Z121" s="270" t="s">
        <v>1940</v>
      </c>
      <c r="AA121" s="270">
        <v>85</v>
      </c>
      <c r="AB121" s="69"/>
      <c r="AC121" s="69"/>
    </row>
    <row r="122" spans="14:29" ht="15.75"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270">
        <v>86</v>
      </c>
      <c r="Z122" s="270" t="s">
        <v>134</v>
      </c>
      <c r="AA122" s="270">
        <v>86</v>
      </c>
      <c r="AB122" s="69"/>
      <c r="AC122" s="69"/>
    </row>
    <row r="123" spans="14:29" ht="15.75"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270">
        <v>87</v>
      </c>
      <c r="Z123" s="270" t="s">
        <v>135</v>
      </c>
      <c r="AA123" s="270">
        <v>87</v>
      </c>
      <c r="AB123" s="69"/>
      <c r="AC123" s="69"/>
    </row>
    <row r="124" spans="14:29" ht="15.75"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270">
        <v>88</v>
      </c>
      <c r="Z124" s="270" t="s">
        <v>136</v>
      </c>
      <c r="AA124" s="270">
        <v>88</v>
      </c>
      <c r="AB124" s="69"/>
      <c r="AC124" s="69"/>
    </row>
    <row r="125" spans="14:29" ht="15.75"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270">
        <v>89</v>
      </c>
      <c r="Z125" s="270" t="s">
        <v>1941</v>
      </c>
      <c r="AA125" s="270">
        <v>89</v>
      </c>
      <c r="AB125" s="69"/>
      <c r="AC125" s="69"/>
    </row>
    <row r="126" spans="14:29" ht="15.75"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270">
        <v>90</v>
      </c>
      <c r="Z126" s="270" t="s">
        <v>137</v>
      </c>
      <c r="AA126" s="270">
        <v>90</v>
      </c>
      <c r="AB126" s="69"/>
      <c r="AC126" s="69"/>
    </row>
    <row r="127" spans="14:29" ht="15.75"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270">
        <v>91</v>
      </c>
      <c r="Z127" s="270" t="s">
        <v>54</v>
      </c>
      <c r="AA127" s="270">
        <v>91</v>
      </c>
      <c r="AB127" s="69"/>
      <c r="AC127" s="69"/>
    </row>
    <row r="128" spans="14:29" ht="15.75"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270">
        <v>92</v>
      </c>
      <c r="Z128" s="270" t="s">
        <v>138</v>
      </c>
      <c r="AA128" s="270">
        <v>92</v>
      </c>
      <c r="AB128" s="69"/>
      <c r="AC128" s="69"/>
    </row>
    <row r="129" spans="14:29" ht="15.75"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270">
        <v>93</v>
      </c>
      <c r="Z129" s="270" t="s">
        <v>139</v>
      </c>
      <c r="AA129" s="270">
        <v>93</v>
      </c>
      <c r="AB129" s="69"/>
      <c r="AC129" s="69"/>
    </row>
    <row r="130" spans="14:29" ht="15.75"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270">
        <v>94</v>
      </c>
      <c r="Z130" s="270" t="s">
        <v>140</v>
      </c>
      <c r="AA130" s="270">
        <v>94</v>
      </c>
      <c r="AB130" s="69"/>
      <c r="AC130" s="69"/>
    </row>
    <row r="131" spans="14:29" ht="15.75"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270">
        <v>95</v>
      </c>
      <c r="Z131" s="270" t="s">
        <v>55</v>
      </c>
      <c r="AA131" s="270">
        <v>95</v>
      </c>
      <c r="AB131" s="69"/>
      <c r="AC131" s="69"/>
    </row>
    <row r="132" spans="14:29" ht="15.75"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270">
        <v>96</v>
      </c>
      <c r="Z132" s="270" t="s">
        <v>141</v>
      </c>
      <c r="AA132" s="270">
        <v>96</v>
      </c>
      <c r="AB132" s="69"/>
      <c r="AC132" s="69"/>
    </row>
    <row r="133" spans="14:29" ht="15.75"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270">
        <v>97</v>
      </c>
      <c r="Z133" s="270" t="s">
        <v>142</v>
      </c>
      <c r="AA133" s="270">
        <v>97</v>
      </c>
      <c r="AB133" s="69"/>
      <c r="AC133" s="69"/>
    </row>
    <row r="134" spans="14:29" ht="15.75"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270">
        <v>98</v>
      </c>
      <c r="Z134" s="270" t="s">
        <v>56</v>
      </c>
      <c r="AA134" s="270">
        <v>98</v>
      </c>
      <c r="AB134" s="69"/>
      <c r="AC134" s="69"/>
    </row>
    <row r="135" spans="14:29" ht="15.75"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270">
        <v>99</v>
      </c>
      <c r="Z135" s="270" t="s">
        <v>57</v>
      </c>
      <c r="AA135" s="270">
        <v>99</v>
      </c>
      <c r="AB135" s="69"/>
      <c r="AC135" s="69"/>
    </row>
    <row r="136" spans="14:29" ht="15.75"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270">
        <v>100</v>
      </c>
      <c r="Z136" s="270" t="s">
        <v>1944</v>
      </c>
      <c r="AA136" s="270">
        <v>100</v>
      </c>
      <c r="AB136" s="69"/>
      <c r="AC136" s="69"/>
    </row>
    <row r="137" spans="14:29"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</row>
    <row r="138" spans="14:29"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</row>
    <row r="139" spans="14:29"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</row>
    <row r="140" spans="14:29"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</row>
    <row r="141" spans="14:29"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</row>
    <row r="142" spans="14:29"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</row>
    <row r="143" spans="14:29"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</row>
    <row r="144" spans="14:29"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</row>
    <row r="145" spans="14:29"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</row>
    <row r="146" spans="14:29"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</row>
    <row r="147" spans="14:29"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</row>
    <row r="148" spans="14:29"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</row>
    <row r="149" spans="14:29"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</row>
    <row r="150" spans="14:29"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</row>
    <row r="151" spans="14:29"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</row>
    <row r="152" spans="14:29"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</row>
    <row r="153" spans="14:29"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214"/>
      <c r="AC153" s="214"/>
    </row>
    <row r="154" spans="14:29"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214"/>
      <c r="AC154" s="214"/>
    </row>
    <row r="155" spans="14:29"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214"/>
      <c r="AC155" s="214"/>
    </row>
    <row r="156" spans="14:29"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214"/>
      <c r="AC156" s="214"/>
    </row>
    <row r="157" spans="14:29"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214"/>
      <c r="AC157" s="214"/>
    </row>
    <row r="158" spans="14:29"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214"/>
      <c r="AC158" s="214"/>
    </row>
    <row r="159" spans="14:29"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214"/>
      <c r="AC159" s="214"/>
    </row>
    <row r="160" spans="14:29"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214"/>
      <c r="AC160" s="214"/>
    </row>
    <row r="161" spans="16:29"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214"/>
      <c r="AC161" s="214"/>
    </row>
    <row r="162" spans="16:29"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214"/>
      <c r="AC162" s="214"/>
    </row>
    <row r="163" spans="16:29"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214"/>
      <c r="AC163" s="214"/>
    </row>
    <row r="164" spans="16:29"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214"/>
      <c r="AC164" s="214"/>
    </row>
    <row r="165" spans="16:29"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214"/>
      <c r="AC165" s="214"/>
    </row>
    <row r="166" spans="16:29"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214"/>
      <c r="AC166" s="214"/>
    </row>
    <row r="167" spans="16:29"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214"/>
      <c r="AC167" s="214"/>
    </row>
    <row r="168" spans="16:29"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214"/>
      <c r="AC168" s="214"/>
    </row>
    <row r="169" spans="16:29"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214"/>
      <c r="AC169" s="214"/>
    </row>
    <row r="170" spans="16:29"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214"/>
      <c r="AC170" s="214"/>
    </row>
    <row r="171" spans="16:29"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214"/>
      <c r="AC171" s="214"/>
    </row>
    <row r="172" spans="16:29"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214"/>
      <c r="AC172" s="214"/>
    </row>
    <row r="173" spans="16:29"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214"/>
      <c r="AC173" s="214"/>
    </row>
    <row r="174" spans="16:29"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214"/>
      <c r="AC174" s="214"/>
    </row>
    <row r="175" spans="16:29"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214"/>
      <c r="AC175" s="214"/>
    </row>
    <row r="176" spans="16:29"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214"/>
      <c r="AC176" s="214"/>
    </row>
    <row r="177" spans="16:29"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214"/>
      <c r="AC177" s="214"/>
    </row>
    <row r="178" spans="16:29"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214"/>
      <c r="AC178" s="214"/>
    </row>
    <row r="179" spans="16:29"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214"/>
      <c r="AC179" s="214"/>
    </row>
    <row r="180" spans="16:29"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214"/>
      <c r="AC180" s="214"/>
    </row>
    <row r="181" spans="16:29"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214"/>
      <c r="AC181" s="214"/>
    </row>
    <row r="182" spans="16:29"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214"/>
      <c r="AC182" s="214"/>
    </row>
    <row r="183" spans="16:29"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214"/>
      <c r="AC183" s="214"/>
    </row>
    <row r="184" spans="16:29"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214"/>
      <c r="AC184" s="214"/>
    </row>
    <row r="185" spans="16:29"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214"/>
      <c r="AC185" s="214"/>
    </row>
    <row r="186" spans="16:29"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214"/>
      <c r="AC186" s="214"/>
    </row>
    <row r="187" spans="16:29"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214"/>
      <c r="AC187" s="214"/>
    </row>
    <row r="188" spans="16:29"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214"/>
      <c r="AC188" s="214"/>
    </row>
    <row r="189" spans="16:29"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214"/>
      <c r="AC189" s="214"/>
    </row>
    <row r="190" spans="16:29"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214"/>
      <c r="AC190" s="214"/>
    </row>
    <row r="191" spans="16:29"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214"/>
      <c r="AC191" s="214"/>
    </row>
    <row r="192" spans="16:29"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214"/>
      <c r="AC192" s="214"/>
    </row>
    <row r="193" spans="16:29"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214"/>
      <c r="AC193" s="214"/>
    </row>
    <row r="194" spans="16:29"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214"/>
      <c r="AC194" s="214"/>
    </row>
    <row r="195" spans="16:29"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214"/>
      <c r="AC195" s="214"/>
    </row>
    <row r="196" spans="16:29"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214"/>
      <c r="AC196" s="214"/>
    </row>
    <row r="197" spans="16:29"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214"/>
      <c r="AC197" s="214"/>
    </row>
    <row r="198" spans="16:29"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214"/>
      <c r="AC198" s="214"/>
    </row>
    <row r="199" spans="16:29"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214"/>
      <c r="AC199" s="214"/>
    </row>
    <row r="200" spans="16:29"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214"/>
      <c r="AC200" s="214"/>
    </row>
    <row r="201" spans="16:29"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214"/>
      <c r="AC201" s="214"/>
    </row>
    <row r="202" spans="16:29"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214"/>
      <c r="AC202" s="214"/>
    </row>
    <row r="203" spans="16:29"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214"/>
      <c r="AC203" s="214"/>
    </row>
    <row r="204" spans="16:29"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214"/>
      <c r="AC204" s="214"/>
    </row>
    <row r="205" spans="16:29"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214"/>
      <c r="AC205" s="214"/>
    </row>
    <row r="206" spans="16:29"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214"/>
      <c r="AC206" s="214"/>
    </row>
    <row r="207" spans="16:29"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214"/>
      <c r="AC207" s="214"/>
    </row>
    <row r="208" spans="16:29"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214"/>
      <c r="AC208" s="214"/>
    </row>
    <row r="209" spans="16:29"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214"/>
      <c r="AC209" s="214"/>
    </row>
    <row r="210" spans="16:29"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214"/>
      <c r="AC210" s="214"/>
    </row>
    <row r="211" spans="16:29"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214"/>
      <c r="AC211" s="214"/>
    </row>
    <row r="212" spans="16:29"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214"/>
      <c r="AC212" s="214"/>
    </row>
    <row r="213" spans="16:29"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214"/>
      <c r="AC213" s="214"/>
    </row>
    <row r="214" spans="16:29"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214"/>
      <c r="AC214" s="214"/>
    </row>
    <row r="215" spans="16:29"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214"/>
      <c r="AC215" s="214"/>
    </row>
    <row r="216" spans="16:29"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214"/>
      <c r="AC216" s="214"/>
    </row>
    <row r="217" spans="16:29"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214"/>
      <c r="AC217" s="214"/>
    </row>
    <row r="218" spans="16:29"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214"/>
      <c r="AC218" s="214"/>
    </row>
    <row r="219" spans="16:29"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214"/>
      <c r="AC219" s="214"/>
    </row>
    <row r="220" spans="16:29"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214"/>
      <c r="AC220" s="214"/>
    </row>
    <row r="221" spans="16:29"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214"/>
      <c r="AC221" s="214"/>
    </row>
    <row r="222" spans="16:29"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214"/>
      <c r="AC222" s="214"/>
    </row>
    <row r="223" spans="16:29"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214"/>
      <c r="AC223" s="214"/>
    </row>
    <row r="224" spans="16:29"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214"/>
      <c r="AC224" s="214"/>
    </row>
    <row r="225" spans="16:29"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214"/>
      <c r="AC225" s="214"/>
    </row>
    <row r="226" spans="16:29"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214"/>
      <c r="AC226" s="214"/>
    </row>
    <row r="227" spans="16:29"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214"/>
      <c r="AC227" s="214"/>
    </row>
    <row r="228" spans="16:29"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214"/>
      <c r="AC228" s="214"/>
    </row>
    <row r="229" spans="16:29"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214"/>
      <c r="AC229" s="214"/>
    </row>
    <row r="230" spans="16:29"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214"/>
      <c r="AC230" s="214"/>
    </row>
    <row r="231" spans="16:29"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214"/>
      <c r="AC231" s="214"/>
    </row>
    <row r="232" spans="16:29"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214"/>
      <c r="AC232" s="214"/>
    </row>
    <row r="233" spans="16:29"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214"/>
      <c r="AC233" s="214"/>
    </row>
    <row r="234" spans="16:29"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214"/>
      <c r="AC234" s="214"/>
    </row>
    <row r="235" spans="16:29"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</row>
    <row r="236" spans="16:29"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</row>
    <row r="237" spans="16:29"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</row>
    <row r="238" spans="16:29">
      <c r="P238" s="214"/>
      <c r="Q238" s="214"/>
      <c r="R238" s="214"/>
      <c r="S238" s="214"/>
      <c r="T238" s="214"/>
      <c r="U238" s="214"/>
      <c r="V238" s="214"/>
      <c r="W238" s="214"/>
      <c r="X238" s="214"/>
      <c r="Y238" s="214"/>
      <c r="Z238" s="214"/>
      <c r="AA238" s="214"/>
      <c r="AB238" s="214"/>
      <c r="AC238" s="214"/>
    </row>
    <row r="239" spans="16:29">
      <c r="P239" s="214"/>
      <c r="Q239" s="214"/>
      <c r="R239" s="214"/>
      <c r="S239" s="214"/>
      <c r="T239" s="214"/>
      <c r="U239" s="214"/>
      <c r="V239" s="214"/>
      <c r="W239" s="214"/>
      <c r="X239" s="214"/>
      <c r="Y239" s="214"/>
      <c r="Z239" s="214"/>
      <c r="AA239" s="214"/>
      <c r="AB239" s="214"/>
      <c r="AC239" s="214"/>
    </row>
    <row r="240" spans="16:29">
      <c r="P240" s="214"/>
      <c r="Q240" s="214"/>
      <c r="R240" s="214"/>
      <c r="S240" s="214"/>
      <c r="T240" s="214"/>
      <c r="U240" s="214"/>
      <c r="V240" s="214"/>
      <c r="W240" s="214"/>
      <c r="X240" s="214"/>
      <c r="Y240" s="214"/>
      <c r="Z240" s="214"/>
      <c r="AA240" s="214"/>
      <c r="AB240" s="214"/>
      <c r="AC240" s="214"/>
    </row>
    <row r="241" spans="16:29">
      <c r="P241" s="214"/>
      <c r="Q241" s="214"/>
      <c r="R241" s="214"/>
      <c r="S241" s="214"/>
      <c r="T241" s="214"/>
      <c r="U241" s="214"/>
      <c r="V241" s="214"/>
      <c r="W241" s="214"/>
      <c r="X241" s="214"/>
      <c r="Y241" s="214"/>
      <c r="Z241" s="214"/>
      <c r="AA241" s="214"/>
      <c r="AB241" s="214"/>
      <c r="AC241" s="214"/>
    </row>
    <row r="242" spans="16:29">
      <c r="P242" s="214"/>
      <c r="Q242" s="214"/>
      <c r="R242" s="214"/>
      <c r="S242" s="214"/>
      <c r="T242" s="214"/>
      <c r="U242" s="214"/>
      <c r="V242" s="214"/>
      <c r="W242" s="214"/>
      <c r="X242" s="214"/>
      <c r="Y242" s="214"/>
      <c r="Z242" s="214"/>
      <c r="AA242" s="214"/>
      <c r="AB242" s="214"/>
      <c r="AC242" s="214"/>
    </row>
    <row r="243" spans="16:29">
      <c r="P243" s="214"/>
      <c r="Q243" s="214"/>
      <c r="R243" s="214"/>
      <c r="S243" s="214"/>
      <c r="T243" s="214"/>
      <c r="U243" s="214"/>
      <c r="V243" s="214"/>
      <c r="W243" s="214"/>
      <c r="X243" s="214"/>
      <c r="Y243" s="214"/>
      <c r="Z243" s="214"/>
      <c r="AA243" s="214"/>
      <c r="AB243" s="214"/>
      <c r="AC243" s="214"/>
    </row>
    <row r="244" spans="16:29">
      <c r="P244" s="214"/>
      <c r="Q244" s="214"/>
      <c r="R244" s="214"/>
      <c r="S244" s="214"/>
      <c r="T244" s="214"/>
      <c r="U244" s="214"/>
      <c r="V244" s="214"/>
      <c r="W244" s="214"/>
      <c r="X244" s="214"/>
      <c r="Y244" s="214"/>
      <c r="Z244" s="214"/>
      <c r="AA244" s="214"/>
      <c r="AB244" s="214"/>
      <c r="AC244" s="214"/>
    </row>
    <row r="245" spans="16:29">
      <c r="P245" s="214"/>
      <c r="Q245" s="214"/>
      <c r="R245" s="214"/>
      <c r="S245" s="214"/>
      <c r="T245" s="214"/>
      <c r="U245" s="214"/>
      <c r="V245" s="214"/>
      <c r="W245" s="214"/>
      <c r="X245" s="214"/>
      <c r="Y245" s="214"/>
      <c r="Z245" s="214"/>
      <c r="AA245" s="214"/>
      <c r="AB245" s="214"/>
      <c r="AC245" s="214"/>
    </row>
    <row r="246" spans="16:29">
      <c r="P246" s="214"/>
      <c r="Q246" s="214"/>
      <c r="R246" s="214"/>
      <c r="S246" s="214"/>
      <c r="T246" s="214"/>
      <c r="U246" s="214"/>
      <c r="V246" s="214"/>
      <c r="W246" s="214"/>
      <c r="X246" s="214"/>
      <c r="Y246" s="214"/>
      <c r="Z246" s="214"/>
      <c r="AA246" s="214"/>
      <c r="AB246" s="214"/>
      <c r="AC246" s="214"/>
    </row>
    <row r="247" spans="16:29">
      <c r="P247" s="214"/>
      <c r="Q247" s="214"/>
      <c r="R247" s="214"/>
      <c r="S247" s="214"/>
      <c r="T247" s="214"/>
      <c r="U247" s="214"/>
      <c r="V247" s="214"/>
      <c r="W247" s="214"/>
      <c r="X247" s="214"/>
      <c r="Y247" s="214"/>
      <c r="Z247" s="214"/>
      <c r="AA247" s="214"/>
      <c r="AB247" s="214"/>
      <c r="AC247" s="214"/>
    </row>
    <row r="248" spans="16:29">
      <c r="P248" s="214"/>
      <c r="Q248" s="214"/>
      <c r="R248" s="214"/>
      <c r="S248" s="214"/>
      <c r="T248" s="214"/>
      <c r="U248" s="214"/>
      <c r="V248" s="214"/>
      <c r="W248" s="214"/>
      <c r="X248" s="214"/>
      <c r="Y248" s="214"/>
      <c r="Z248" s="214"/>
      <c r="AA248" s="214"/>
      <c r="AB248" s="214"/>
      <c r="AC248" s="214"/>
    </row>
    <row r="249" spans="16:29">
      <c r="P249" s="214"/>
      <c r="Q249" s="214"/>
      <c r="R249" s="214"/>
      <c r="S249" s="214"/>
      <c r="T249" s="214"/>
      <c r="U249" s="214"/>
      <c r="V249" s="214"/>
      <c r="W249" s="214"/>
      <c r="X249" s="214"/>
      <c r="Y249" s="214"/>
      <c r="Z249" s="214"/>
      <c r="AA249" s="214"/>
      <c r="AB249" s="214"/>
      <c r="AC249" s="214"/>
    </row>
    <row r="250" spans="16:29">
      <c r="P250" s="214"/>
      <c r="Q250" s="214"/>
      <c r="R250" s="214"/>
      <c r="S250" s="214"/>
      <c r="T250" s="214"/>
      <c r="U250" s="214"/>
      <c r="V250" s="214"/>
      <c r="W250" s="214"/>
      <c r="X250" s="214"/>
      <c r="Y250" s="214"/>
      <c r="Z250" s="214"/>
      <c r="AA250" s="214"/>
      <c r="AB250" s="214"/>
      <c r="AC250" s="214"/>
    </row>
    <row r="251" spans="16:29">
      <c r="P251" s="214"/>
      <c r="Q251" s="214"/>
      <c r="R251" s="214"/>
      <c r="S251" s="214"/>
      <c r="T251" s="214"/>
      <c r="U251" s="214"/>
      <c r="V251" s="214"/>
      <c r="W251" s="214"/>
      <c r="X251" s="214"/>
      <c r="Y251" s="214"/>
      <c r="Z251" s="214"/>
      <c r="AA251" s="214"/>
      <c r="AB251" s="214"/>
      <c r="AC251" s="214"/>
    </row>
    <row r="252" spans="16:29">
      <c r="P252" s="214"/>
      <c r="Q252" s="214"/>
      <c r="R252" s="214"/>
      <c r="S252" s="214"/>
      <c r="T252" s="214"/>
      <c r="U252" s="214"/>
      <c r="V252" s="214"/>
      <c r="W252" s="214"/>
      <c r="X252" s="214"/>
      <c r="Y252" s="214"/>
      <c r="Z252" s="214"/>
      <c r="AA252" s="214"/>
      <c r="AB252" s="214"/>
      <c r="AC252" s="214"/>
    </row>
    <row r="253" spans="16:29">
      <c r="P253" s="214"/>
      <c r="Q253" s="214"/>
      <c r="R253" s="214"/>
      <c r="S253" s="214"/>
      <c r="T253" s="214"/>
      <c r="U253" s="214"/>
      <c r="V253" s="214"/>
      <c r="W253" s="214"/>
      <c r="X253" s="214"/>
      <c r="Y253" s="214"/>
      <c r="Z253" s="214"/>
      <c r="AA253" s="214"/>
      <c r="AB253" s="214"/>
      <c r="AC253" s="214"/>
    </row>
    <row r="254" spans="16:29">
      <c r="P254" s="214"/>
      <c r="Q254" s="214"/>
      <c r="R254" s="214"/>
      <c r="S254" s="214"/>
      <c r="T254" s="214"/>
      <c r="U254" s="214"/>
      <c r="V254" s="214"/>
      <c r="W254" s="214"/>
      <c r="X254" s="214"/>
      <c r="Y254" s="214"/>
      <c r="Z254" s="214"/>
      <c r="AA254" s="214"/>
      <c r="AB254" s="214"/>
      <c r="AC254" s="214"/>
    </row>
    <row r="255" spans="16:29">
      <c r="P255" s="214"/>
      <c r="Q255" s="214"/>
      <c r="R255" s="214"/>
      <c r="S255" s="214"/>
      <c r="T255" s="214"/>
      <c r="U255" s="214"/>
      <c r="V255" s="214"/>
      <c r="W255" s="214"/>
      <c r="X255" s="214"/>
      <c r="Y255" s="214"/>
      <c r="Z255" s="214"/>
      <c r="AA255" s="214"/>
      <c r="AB255" s="214"/>
      <c r="AC255" s="214"/>
    </row>
    <row r="256" spans="16:29">
      <c r="P256" s="214"/>
      <c r="Q256" s="214"/>
      <c r="R256" s="214"/>
      <c r="S256" s="214"/>
      <c r="T256" s="214"/>
      <c r="U256" s="214"/>
      <c r="V256" s="214"/>
      <c r="W256" s="214"/>
      <c r="X256" s="214"/>
      <c r="Y256" s="214"/>
      <c r="Z256" s="214"/>
      <c r="AA256" s="214"/>
      <c r="AB256" s="214"/>
      <c r="AC256" s="214"/>
    </row>
    <row r="257" spans="16:29">
      <c r="P257" s="214"/>
      <c r="Q257" s="214"/>
      <c r="R257" s="214"/>
      <c r="S257" s="214"/>
      <c r="T257" s="214"/>
      <c r="U257" s="214"/>
      <c r="V257" s="214"/>
      <c r="W257" s="214"/>
      <c r="X257" s="214"/>
      <c r="Y257" s="214"/>
      <c r="Z257" s="214"/>
      <c r="AA257" s="214"/>
      <c r="AB257" s="214"/>
      <c r="AC257" s="214"/>
    </row>
    <row r="258" spans="16:29">
      <c r="P258" s="214"/>
      <c r="Q258" s="214"/>
      <c r="R258" s="214"/>
      <c r="S258" s="214"/>
      <c r="T258" s="214"/>
      <c r="U258" s="214"/>
      <c r="V258" s="214"/>
      <c r="W258" s="214"/>
      <c r="X258" s="214"/>
      <c r="Y258" s="214"/>
      <c r="Z258" s="214"/>
      <c r="AA258" s="214"/>
      <c r="AB258" s="214"/>
      <c r="AC258" s="214"/>
    </row>
    <row r="259" spans="16:29">
      <c r="P259" s="214"/>
      <c r="Q259" s="214"/>
      <c r="R259" s="214"/>
      <c r="S259" s="214"/>
      <c r="T259" s="214"/>
      <c r="U259" s="214"/>
      <c r="V259" s="214"/>
      <c r="W259" s="214"/>
      <c r="X259" s="214"/>
      <c r="Y259" s="214"/>
      <c r="Z259" s="214"/>
      <c r="AA259" s="214"/>
      <c r="AB259" s="214"/>
      <c r="AC259" s="214"/>
    </row>
    <row r="260" spans="16:29">
      <c r="P260" s="214"/>
      <c r="Q260" s="214"/>
      <c r="R260" s="214"/>
      <c r="S260" s="214"/>
      <c r="T260" s="214"/>
      <c r="U260" s="214"/>
      <c r="V260" s="214"/>
      <c r="W260" s="214"/>
      <c r="X260" s="214"/>
      <c r="Y260" s="214"/>
      <c r="Z260" s="214"/>
      <c r="AA260" s="214"/>
      <c r="AB260" s="214"/>
      <c r="AC260" s="214"/>
    </row>
    <row r="261" spans="16:29">
      <c r="P261" s="214"/>
      <c r="Q261" s="214"/>
      <c r="R261" s="214"/>
      <c r="S261" s="214"/>
      <c r="T261" s="214"/>
      <c r="U261" s="214"/>
      <c r="V261" s="214"/>
      <c r="W261" s="214"/>
      <c r="X261" s="214"/>
      <c r="Y261" s="214"/>
      <c r="Z261" s="214"/>
      <c r="AA261" s="214"/>
      <c r="AB261" s="214"/>
      <c r="AC261" s="214"/>
    </row>
    <row r="262" spans="16:29">
      <c r="P262" s="214"/>
      <c r="Q262" s="214"/>
      <c r="R262" s="214"/>
      <c r="S262" s="214"/>
      <c r="T262" s="214"/>
      <c r="U262" s="214"/>
      <c r="V262" s="214"/>
      <c r="W262" s="214"/>
      <c r="X262" s="214"/>
      <c r="Y262" s="214"/>
      <c r="Z262" s="214"/>
      <c r="AA262" s="214"/>
      <c r="AB262" s="214"/>
      <c r="AC262" s="214"/>
    </row>
    <row r="263" spans="16:29">
      <c r="P263" s="214"/>
      <c r="Q263" s="214"/>
      <c r="R263" s="214"/>
      <c r="S263" s="214"/>
      <c r="T263" s="214"/>
      <c r="U263" s="214"/>
      <c r="V263" s="214"/>
      <c r="W263" s="214"/>
      <c r="X263" s="214"/>
      <c r="Y263" s="214"/>
      <c r="Z263" s="214"/>
      <c r="AA263" s="214"/>
      <c r="AB263" s="214"/>
      <c r="AC263" s="214"/>
    </row>
    <row r="264" spans="16:29">
      <c r="P264" s="214"/>
      <c r="Q264" s="214"/>
      <c r="R264" s="214"/>
      <c r="S264" s="214"/>
      <c r="T264" s="214"/>
      <c r="U264" s="214"/>
      <c r="V264" s="214"/>
      <c r="W264" s="214"/>
      <c r="X264" s="214"/>
      <c r="Y264" s="214"/>
      <c r="Z264" s="214"/>
      <c r="AA264" s="214"/>
      <c r="AB264" s="214"/>
      <c r="AC264" s="214"/>
    </row>
    <row r="265" spans="16:29">
      <c r="P265" s="214"/>
      <c r="Q265" s="214"/>
      <c r="R265" s="214"/>
      <c r="S265" s="214"/>
      <c r="T265" s="214"/>
      <c r="U265" s="214"/>
      <c r="V265" s="214"/>
      <c r="W265" s="214"/>
      <c r="X265" s="214"/>
      <c r="Y265" s="214"/>
      <c r="Z265" s="214"/>
      <c r="AA265" s="214"/>
      <c r="AB265" s="214"/>
      <c r="AC265" s="214"/>
    </row>
    <row r="266" spans="16:29">
      <c r="P266" s="214"/>
      <c r="Q266" s="214"/>
      <c r="R266" s="214"/>
      <c r="S266" s="214"/>
      <c r="T266" s="214"/>
      <c r="U266" s="214"/>
      <c r="V266" s="214"/>
      <c r="W266" s="214"/>
      <c r="X266" s="214"/>
      <c r="Y266" s="214"/>
      <c r="Z266" s="214"/>
      <c r="AA266" s="214"/>
      <c r="AB266" s="214"/>
      <c r="AC266" s="214"/>
    </row>
    <row r="267" spans="16:29">
      <c r="P267" s="214"/>
      <c r="Q267" s="214"/>
      <c r="R267" s="214"/>
      <c r="S267" s="214"/>
      <c r="T267" s="214"/>
      <c r="U267" s="214"/>
      <c r="V267" s="214"/>
      <c r="W267" s="214"/>
      <c r="X267" s="214"/>
      <c r="Y267" s="214"/>
      <c r="Z267" s="214"/>
      <c r="AA267" s="214"/>
      <c r="AB267" s="214"/>
      <c r="AC267" s="214"/>
    </row>
    <row r="268" spans="16:29">
      <c r="P268" s="214"/>
      <c r="Q268" s="214"/>
      <c r="R268" s="214"/>
      <c r="S268" s="214"/>
      <c r="T268" s="214"/>
      <c r="U268" s="214"/>
      <c r="V268" s="214"/>
      <c r="W268" s="214"/>
      <c r="X268" s="214"/>
      <c r="Y268" s="214"/>
      <c r="Z268" s="214"/>
      <c r="AA268" s="214"/>
      <c r="AB268" s="214"/>
      <c r="AC268" s="214"/>
    </row>
    <row r="269" spans="16:29">
      <c r="P269" s="214"/>
      <c r="Q269" s="214"/>
      <c r="R269" s="214"/>
      <c r="S269" s="214"/>
      <c r="T269" s="214"/>
      <c r="U269" s="214"/>
      <c r="V269" s="214"/>
      <c r="W269" s="214"/>
      <c r="X269" s="214"/>
      <c r="Y269" s="214"/>
      <c r="Z269" s="214"/>
      <c r="AA269" s="214"/>
      <c r="AB269" s="214"/>
      <c r="AC269" s="214"/>
    </row>
    <row r="270" spans="16:29">
      <c r="P270" s="214"/>
      <c r="Q270" s="214"/>
      <c r="R270" s="214"/>
      <c r="S270" s="214"/>
      <c r="T270" s="214"/>
      <c r="U270" s="214"/>
      <c r="V270" s="214"/>
      <c r="W270" s="214"/>
      <c r="X270" s="214"/>
      <c r="Y270" s="214"/>
      <c r="Z270" s="214"/>
      <c r="AA270" s="214"/>
      <c r="AB270" s="214"/>
      <c r="AC270" s="214"/>
    </row>
    <row r="271" spans="16:29">
      <c r="P271" s="214"/>
      <c r="Q271" s="214"/>
      <c r="R271" s="214"/>
      <c r="S271" s="214"/>
      <c r="T271" s="214"/>
      <c r="U271" s="214"/>
      <c r="V271" s="214"/>
      <c r="W271" s="214"/>
      <c r="X271" s="214"/>
      <c r="Y271" s="214"/>
      <c r="Z271" s="214"/>
      <c r="AA271" s="214"/>
      <c r="AB271" s="214"/>
      <c r="AC271" s="214"/>
    </row>
    <row r="272" spans="16:29">
      <c r="P272" s="214"/>
      <c r="Q272" s="214"/>
      <c r="R272" s="214"/>
      <c r="S272" s="214"/>
      <c r="T272" s="214"/>
      <c r="U272" s="214"/>
      <c r="V272" s="214"/>
      <c r="W272" s="214"/>
      <c r="X272" s="214"/>
      <c r="Y272" s="214"/>
      <c r="Z272" s="214"/>
      <c r="AA272" s="214"/>
      <c r="AB272" s="214"/>
      <c r="AC272" s="214"/>
    </row>
    <row r="273" spans="16:29">
      <c r="P273" s="214"/>
      <c r="Q273" s="214"/>
      <c r="R273" s="214"/>
      <c r="S273" s="214"/>
      <c r="T273" s="214"/>
      <c r="U273" s="214"/>
      <c r="V273" s="214"/>
      <c r="W273" s="214"/>
      <c r="X273" s="214"/>
      <c r="Y273" s="214"/>
      <c r="Z273" s="214"/>
      <c r="AA273" s="214"/>
      <c r="AB273" s="214"/>
      <c r="AC273" s="214"/>
    </row>
    <row r="274" spans="16:29">
      <c r="P274" s="214"/>
      <c r="Q274" s="214"/>
      <c r="R274" s="214"/>
      <c r="S274" s="214"/>
      <c r="T274" s="214"/>
      <c r="U274" s="214"/>
      <c r="V274" s="214"/>
      <c r="W274" s="214"/>
      <c r="X274" s="214"/>
      <c r="Y274" s="214"/>
      <c r="Z274" s="214"/>
      <c r="AA274" s="214"/>
      <c r="AB274" s="214"/>
      <c r="AC274" s="214"/>
    </row>
    <row r="275" spans="16:29">
      <c r="P275" s="214"/>
      <c r="Q275" s="214"/>
      <c r="R275" s="214"/>
      <c r="S275" s="214"/>
      <c r="T275" s="214"/>
      <c r="U275" s="214"/>
      <c r="V275" s="214"/>
      <c r="W275" s="214"/>
      <c r="X275" s="214"/>
      <c r="Y275" s="214"/>
      <c r="Z275" s="214"/>
      <c r="AA275" s="214"/>
      <c r="AB275" s="214"/>
      <c r="AC275" s="214"/>
    </row>
    <row r="276" spans="16:29">
      <c r="P276" s="214"/>
      <c r="Q276" s="214"/>
      <c r="R276" s="214"/>
      <c r="S276" s="214"/>
      <c r="T276" s="214"/>
      <c r="U276" s="214"/>
      <c r="V276" s="214"/>
      <c r="W276" s="214"/>
      <c r="X276" s="214"/>
      <c r="Y276" s="214"/>
      <c r="Z276" s="214"/>
      <c r="AA276" s="214"/>
      <c r="AB276" s="214"/>
      <c r="AC276" s="214"/>
    </row>
    <row r="277" spans="16:29">
      <c r="P277" s="214"/>
      <c r="Q277" s="214"/>
      <c r="R277" s="214"/>
      <c r="S277" s="214"/>
      <c r="T277" s="214"/>
      <c r="U277" s="214"/>
      <c r="V277" s="214"/>
      <c r="W277" s="214"/>
      <c r="X277" s="214"/>
      <c r="Y277" s="214"/>
      <c r="Z277" s="214"/>
      <c r="AA277" s="214"/>
      <c r="AB277" s="214"/>
      <c r="AC277" s="214"/>
    </row>
    <row r="278" spans="16:29">
      <c r="P278" s="214"/>
      <c r="Q278" s="214"/>
      <c r="R278" s="214"/>
      <c r="S278" s="214"/>
      <c r="T278" s="214"/>
      <c r="U278" s="214"/>
      <c r="V278" s="214"/>
      <c r="W278" s="214"/>
      <c r="X278" s="214"/>
      <c r="Y278" s="214"/>
      <c r="Z278" s="214"/>
      <c r="AA278" s="214"/>
      <c r="AB278" s="214"/>
      <c r="AC278" s="214"/>
    </row>
    <row r="279" spans="16:29">
      <c r="P279" s="214"/>
      <c r="Q279" s="214"/>
      <c r="R279" s="214"/>
      <c r="S279" s="214"/>
      <c r="T279" s="214"/>
      <c r="U279" s="214"/>
      <c r="V279" s="214"/>
      <c r="W279" s="214"/>
      <c r="X279" s="214"/>
      <c r="Y279" s="214"/>
      <c r="Z279" s="214"/>
      <c r="AA279" s="214"/>
      <c r="AB279" s="214"/>
      <c r="AC279" s="214"/>
    </row>
    <row r="280" spans="16:29">
      <c r="P280" s="214"/>
      <c r="Q280" s="214"/>
      <c r="R280" s="214"/>
      <c r="S280" s="214"/>
      <c r="T280" s="214"/>
      <c r="U280" s="214"/>
      <c r="V280" s="214"/>
      <c r="W280" s="214"/>
      <c r="X280" s="214"/>
      <c r="Y280" s="214"/>
      <c r="Z280" s="214"/>
      <c r="AA280" s="214"/>
      <c r="AB280" s="214"/>
      <c r="AC280" s="214"/>
    </row>
    <row r="281" spans="16:29">
      <c r="P281" s="214"/>
      <c r="Q281" s="214"/>
      <c r="R281" s="214"/>
      <c r="S281" s="214"/>
      <c r="T281" s="214"/>
      <c r="U281" s="214"/>
      <c r="V281" s="214"/>
      <c r="W281" s="214"/>
      <c r="X281" s="214"/>
      <c r="Y281" s="214"/>
      <c r="Z281" s="214"/>
      <c r="AA281" s="214"/>
      <c r="AB281" s="214"/>
      <c r="AC281" s="214"/>
    </row>
    <row r="282" spans="16:29">
      <c r="P282" s="214"/>
      <c r="Q282" s="214"/>
      <c r="R282" s="214"/>
      <c r="S282" s="214"/>
      <c r="T282" s="214"/>
      <c r="U282" s="214"/>
      <c r="V282" s="214"/>
      <c r="W282" s="214"/>
      <c r="X282" s="214"/>
      <c r="Y282" s="214"/>
      <c r="Z282" s="214"/>
      <c r="AA282" s="214"/>
      <c r="AB282" s="214"/>
      <c r="AC282" s="214"/>
    </row>
    <row r="283" spans="16:29">
      <c r="P283" s="214"/>
      <c r="Q283" s="214"/>
      <c r="R283" s="214"/>
      <c r="S283" s="214"/>
      <c r="T283" s="214"/>
      <c r="U283" s="214"/>
      <c r="V283" s="214"/>
      <c r="W283" s="214"/>
      <c r="X283" s="214"/>
      <c r="Y283" s="214"/>
      <c r="Z283" s="214"/>
      <c r="AA283" s="214"/>
      <c r="AB283" s="214"/>
      <c r="AC283" s="214"/>
    </row>
    <row r="284" spans="16:29">
      <c r="P284" s="214"/>
      <c r="Q284" s="214"/>
      <c r="R284" s="214"/>
      <c r="S284" s="214"/>
      <c r="T284" s="214"/>
      <c r="U284" s="214"/>
      <c r="V284" s="214"/>
      <c r="W284" s="214"/>
      <c r="X284" s="214"/>
      <c r="Y284" s="214"/>
      <c r="Z284" s="214"/>
      <c r="AA284" s="214"/>
      <c r="AB284" s="214"/>
      <c r="AC284" s="214"/>
    </row>
    <row r="285" spans="16:29">
      <c r="P285" s="214"/>
      <c r="Q285" s="214"/>
      <c r="R285" s="214"/>
      <c r="S285" s="214"/>
      <c r="T285" s="214"/>
      <c r="U285" s="214"/>
      <c r="V285" s="214"/>
      <c r="W285" s="214"/>
      <c r="X285" s="214"/>
      <c r="Y285" s="214"/>
      <c r="Z285" s="214"/>
      <c r="AA285" s="214"/>
      <c r="AB285" s="214"/>
      <c r="AC285" s="214"/>
    </row>
    <row r="286" spans="16:29">
      <c r="P286" s="214"/>
      <c r="Q286" s="214"/>
      <c r="R286" s="214"/>
      <c r="S286" s="214"/>
      <c r="T286" s="214"/>
      <c r="U286" s="214"/>
      <c r="V286" s="214"/>
      <c r="W286" s="214"/>
      <c r="X286" s="214"/>
      <c r="Y286" s="214"/>
      <c r="Z286" s="214"/>
      <c r="AA286" s="214"/>
      <c r="AB286" s="214"/>
      <c r="AC286" s="214"/>
    </row>
    <row r="287" spans="16:29">
      <c r="P287" s="214"/>
      <c r="Q287" s="214"/>
      <c r="R287" s="214"/>
      <c r="S287" s="214"/>
      <c r="T287" s="214"/>
      <c r="U287" s="214"/>
      <c r="V287" s="214"/>
      <c r="W287" s="214"/>
      <c r="X287" s="214"/>
      <c r="Y287" s="214"/>
      <c r="Z287" s="214"/>
      <c r="AA287" s="214"/>
      <c r="AB287" s="214"/>
      <c r="AC287" s="214"/>
    </row>
    <row r="288" spans="16:29">
      <c r="P288" s="214"/>
      <c r="Q288" s="214"/>
      <c r="R288" s="214"/>
      <c r="S288" s="214"/>
      <c r="T288" s="214"/>
      <c r="U288" s="214"/>
      <c r="V288" s="214"/>
      <c r="W288" s="214"/>
      <c r="X288" s="214"/>
      <c r="Y288" s="214"/>
      <c r="Z288" s="214"/>
      <c r="AA288" s="214"/>
      <c r="AB288" s="214"/>
      <c r="AC288" s="214"/>
    </row>
    <row r="289" spans="16:29">
      <c r="P289" s="214"/>
      <c r="Q289" s="214"/>
      <c r="R289" s="214"/>
      <c r="S289" s="214"/>
      <c r="T289" s="214"/>
      <c r="U289" s="214"/>
      <c r="V289" s="214"/>
      <c r="W289" s="214"/>
      <c r="X289" s="214"/>
      <c r="Y289" s="214"/>
      <c r="Z289" s="214"/>
      <c r="AA289" s="214"/>
      <c r="AB289" s="214"/>
      <c r="AC289" s="214"/>
    </row>
    <row r="290" spans="16:29">
      <c r="P290" s="214"/>
      <c r="Q290" s="214"/>
      <c r="R290" s="214"/>
      <c r="S290" s="214"/>
      <c r="T290" s="214"/>
      <c r="U290" s="214"/>
      <c r="V290" s="214"/>
      <c r="W290" s="214"/>
      <c r="X290" s="214"/>
      <c r="Y290" s="214"/>
      <c r="Z290" s="214"/>
      <c r="AA290" s="214"/>
      <c r="AB290" s="214"/>
      <c r="AC290" s="214"/>
    </row>
    <row r="291" spans="16:29">
      <c r="P291" s="214"/>
      <c r="Q291" s="214"/>
      <c r="R291" s="214"/>
      <c r="S291" s="214"/>
      <c r="T291" s="214"/>
      <c r="U291" s="214"/>
      <c r="V291" s="214"/>
      <c r="W291" s="214"/>
      <c r="X291" s="214"/>
      <c r="Y291" s="214"/>
      <c r="Z291" s="214"/>
      <c r="AA291" s="214"/>
      <c r="AB291" s="214"/>
      <c r="AC291" s="214"/>
    </row>
    <row r="292" spans="16:29">
      <c r="P292" s="214"/>
      <c r="Q292" s="214"/>
      <c r="R292" s="214"/>
      <c r="S292" s="214"/>
      <c r="T292" s="214"/>
      <c r="U292" s="214"/>
      <c r="V292" s="214"/>
      <c r="W292" s="214"/>
      <c r="X292" s="214"/>
      <c r="Y292" s="214"/>
      <c r="Z292" s="214"/>
      <c r="AA292" s="214"/>
      <c r="AB292" s="214"/>
      <c r="AC292" s="214"/>
    </row>
    <row r="293" spans="16:29">
      <c r="P293" s="214"/>
      <c r="Q293" s="214"/>
      <c r="R293" s="214"/>
      <c r="S293" s="214"/>
      <c r="T293" s="214"/>
      <c r="U293" s="214"/>
      <c r="V293" s="214"/>
      <c r="W293" s="214"/>
      <c r="X293" s="214"/>
      <c r="Y293" s="214"/>
      <c r="Z293" s="214"/>
      <c r="AA293" s="214"/>
      <c r="AB293" s="214"/>
      <c r="AC293" s="214"/>
    </row>
    <row r="294" spans="16:29">
      <c r="P294" s="214"/>
      <c r="Q294" s="214"/>
      <c r="R294" s="214"/>
      <c r="S294" s="214"/>
      <c r="T294" s="214"/>
      <c r="U294" s="214"/>
      <c r="V294" s="214"/>
      <c r="W294" s="214"/>
      <c r="X294" s="214"/>
      <c r="Y294" s="214"/>
      <c r="Z294" s="214"/>
      <c r="AA294" s="214"/>
      <c r="AB294" s="214"/>
      <c r="AC294" s="214"/>
    </row>
    <row r="295" spans="16:29">
      <c r="P295" s="214"/>
      <c r="Q295" s="214"/>
      <c r="R295" s="214"/>
      <c r="S295" s="214"/>
      <c r="T295" s="214"/>
      <c r="U295" s="214"/>
      <c r="V295" s="214"/>
      <c r="W295" s="214"/>
      <c r="X295" s="214"/>
      <c r="Y295" s="214"/>
      <c r="Z295" s="214"/>
      <c r="AA295" s="214"/>
      <c r="AB295" s="214"/>
      <c r="AC295" s="214"/>
    </row>
    <row r="296" spans="16:29">
      <c r="P296" s="214"/>
      <c r="Q296" s="214"/>
      <c r="R296" s="214"/>
      <c r="S296" s="214"/>
      <c r="T296" s="214"/>
      <c r="U296" s="214"/>
      <c r="V296" s="214"/>
      <c r="W296" s="214"/>
      <c r="X296" s="214"/>
      <c r="Y296" s="214"/>
      <c r="Z296" s="214"/>
      <c r="AA296" s="214"/>
      <c r="AB296" s="214"/>
      <c r="AC296" s="214"/>
    </row>
    <row r="297" spans="16:29">
      <c r="P297" s="214"/>
      <c r="Q297" s="214"/>
      <c r="R297" s="214"/>
      <c r="S297" s="214"/>
      <c r="T297" s="214"/>
      <c r="U297" s="214"/>
      <c r="V297" s="214"/>
      <c r="W297" s="214"/>
      <c r="X297" s="214"/>
      <c r="Y297" s="214"/>
      <c r="Z297" s="214"/>
      <c r="AA297" s="214"/>
      <c r="AB297" s="214"/>
      <c r="AC297" s="214"/>
    </row>
    <row r="298" spans="16:29">
      <c r="P298" s="214"/>
      <c r="Q298" s="214"/>
      <c r="R298" s="214"/>
      <c r="S298" s="214"/>
      <c r="T298" s="214"/>
      <c r="U298" s="214"/>
      <c r="V298" s="214"/>
      <c r="W298" s="214"/>
      <c r="X298" s="214"/>
      <c r="Y298" s="214"/>
      <c r="Z298" s="214"/>
      <c r="AA298" s="214"/>
      <c r="AB298" s="214"/>
      <c r="AC298" s="214"/>
    </row>
    <row r="299" spans="16:29">
      <c r="P299" s="214"/>
      <c r="Q299" s="214"/>
      <c r="R299" s="214"/>
      <c r="S299" s="214"/>
      <c r="T299" s="214"/>
      <c r="U299" s="214"/>
      <c r="V299" s="214"/>
      <c r="W299" s="214"/>
      <c r="X299" s="214"/>
      <c r="Y299" s="214"/>
      <c r="Z299" s="214"/>
      <c r="AA299" s="214"/>
      <c r="AB299" s="214"/>
      <c r="AC299" s="214"/>
    </row>
    <row r="300" spans="16:29">
      <c r="P300" s="214"/>
      <c r="Q300" s="214"/>
      <c r="R300" s="214"/>
      <c r="S300" s="214"/>
      <c r="T300" s="214"/>
      <c r="U300" s="214"/>
      <c r="V300" s="214"/>
      <c r="W300" s="214"/>
      <c r="X300" s="214"/>
      <c r="Y300" s="214"/>
      <c r="Z300" s="214"/>
      <c r="AA300" s="214"/>
      <c r="AB300" s="214"/>
      <c r="AC300" s="214"/>
    </row>
    <row r="301" spans="16:29">
      <c r="P301" s="214"/>
      <c r="Q301" s="214"/>
      <c r="R301" s="214"/>
      <c r="S301" s="214"/>
      <c r="T301" s="214"/>
      <c r="U301" s="214"/>
      <c r="V301" s="214"/>
      <c r="W301" s="214"/>
      <c r="X301" s="214"/>
      <c r="Y301" s="214"/>
      <c r="Z301" s="214"/>
      <c r="AA301" s="214"/>
      <c r="AB301" s="214"/>
      <c r="AC301" s="214"/>
    </row>
    <row r="302" spans="16:29">
      <c r="P302" s="214"/>
      <c r="Q302" s="214"/>
      <c r="R302" s="214"/>
      <c r="S302" s="214"/>
      <c r="T302" s="214"/>
      <c r="U302" s="214"/>
      <c r="V302" s="214"/>
      <c r="W302" s="214"/>
      <c r="X302" s="214"/>
      <c r="Y302" s="214"/>
      <c r="Z302" s="214"/>
      <c r="AA302" s="214"/>
      <c r="AB302" s="214"/>
      <c r="AC302" s="214"/>
    </row>
    <row r="303" spans="16:29">
      <c r="P303" s="214"/>
      <c r="Q303" s="214"/>
      <c r="R303" s="214"/>
      <c r="S303" s="214"/>
      <c r="T303" s="214"/>
      <c r="U303" s="214"/>
      <c r="V303" s="214"/>
      <c r="W303" s="214"/>
      <c r="X303" s="214"/>
      <c r="Y303" s="214"/>
      <c r="Z303" s="214"/>
      <c r="AA303" s="214"/>
      <c r="AB303" s="214"/>
      <c r="AC303" s="214"/>
    </row>
    <row r="304" spans="16:29"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4"/>
      <c r="AC304" s="214"/>
    </row>
    <row r="305" spans="16:29"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4"/>
      <c r="AC305" s="214"/>
    </row>
    <row r="306" spans="16:29"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4"/>
      <c r="AC306" s="214"/>
    </row>
    <row r="307" spans="16:29"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4"/>
      <c r="AC307" s="214"/>
    </row>
    <row r="308" spans="16:29">
      <c r="P308" s="214"/>
      <c r="Q308" s="214"/>
      <c r="R308" s="214"/>
      <c r="S308" s="214"/>
      <c r="T308" s="214"/>
      <c r="U308" s="214"/>
      <c r="V308" s="214"/>
      <c r="W308" s="214"/>
      <c r="X308" s="214"/>
      <c r="Y308" s="214"/>
      <c r="Z308" s="214"/>
      <c r="AA308" s="214"/>
      <c r="AB308" s="214"/>
      <c r="AC308" s="214"/>
    </row>
    <row r="309" spans="16:29">
      <c r="P309" s="214"/>
      <c r="Q309" s="214"/>
      <c r="R309" s="214"/>
      <c r="S309" s="214"/>
      <c r="T309" s="214"/>
      <c r="U309" s="214"/>
      <c r="V309" s="214"/>
      <c r="W309" s="214"/>
      <c r="X309" s="214"/>
      <c r="Y309" s="214"/>
      <c r="Z309" s="214"/>
      <c r="AA309" s="214"/>
      <c r="AB309" s="214"/>
      <c r="AC309" s="214"/>
    </row>
    <row r="310" spans="16:29">
      <c r="P310" s="214"/>
      <c r="Q310" s="214"/>
      <c r="R310" s="214"/>
      <c r="S310" s="214"/>
      <c r="T310" s="214"/>
      <c r="U310" s="214"/>
      <c r="V310" s="214"/>
      <c r="W310" s="214"/>
      <c r="X310" s="214"/>
      <c r="Y310" s="214"/>
      <c r="Z310" s="214"/>
      <c r="AA310" s="214"/>
      <c r="AB310" s="214"/>
      <c r="AC310" s="214"/>
    </row>
    <row r="311" spans="16:29">
      <c r="P311" s="214"/>
      <c r="Q311" s="214"/>
      <c r="R311" s="214"/>
      <c r="S311" s="214"/>
      <c r="T311" s="214"/>
      <c r="U311" s="214"/>
      <c r="V311" s="214"/>
      <c r="W311" s="214"/>
      <c r="X311" s="214"/>
      <c r="Y311" s="214"/>
      <c r="Z311" s="214"/>
      <c r="AA311" s="214"/>
      <c r="AB311" s="214"/>
      <c r="AC311" s="214"/>
    </row>
    <row r="312" spans="16:29">
      <c r="P312" s="214"/>
      <c r="Q312" s="214"/>
      <c r="R312" s="214"/>
      <c r="S312" s="214"/>
      <c r="T312" s="214"/>
      <c r="U312" s="214"/>
      <c r="V312" s="214"/>
      <c r="W312" s="214"/>
      <c r="X312" s="214"/>
      <c r="Y312" s="214"/>
      <c r="Z312" s="214"/>
      <c r="AA312" s="214"/>
      <c r="AB312" s="214"/>
      <c r="AC312" s="214"/>
    </row>
    <row r="313" spans="16:29">
      <c r="P313" s="214"/>
      <c r="Q313" s="214"/>
      <c r="R313" s="214"/>
      <c r="S313" s="214"/>
      <c r="T313" s="214"/>
      <c r="U313" s="214"/>
      <c r="V313" s="214"/>
      <c r="W313" s="214"/>
      <c r="X313" s="214"/>
      <c r="Y313" s="214"/>
      <c r="Z313" s="214"/>
      <c r="AA313" s="214"/>
      <c r="AB313" s="214"/>
      <c r="AC313" s="214"/>
    </row>
    <row r="314" spans="16:29">
      <c r="P314" s="214"/>
      <c r="Q314" s="214"/>
      <c r="R314" s="214"/>
      <c r="S314" s="214"/>
      <c r="T314" s="214"/>
      <c r="U314" s="214"/>
      <c r="V314" s="214"/>
      <c r="W314" s="214"/>
      <c r="X314" s="214"/>
      <c r="Y314" s="214"/>
      <c r="Z314" s="214"/>
      <c r="AA314" s="214"/>
      <c r="AB314" s="214"/>
      <c r="AC314" s="214"/>
    </row>
    <row r="315" spans="16:29">
      <c r="P315" s="214"/>
      <c r="Q315" s="214"/>
      <c r="R315" s="214"/>
      <c r="S315" s="214"/>
      <c r="T315" s="214"/>
      <c r="U315" s="214"/>
      <c r="V315" s="214"/>
      <c r="W315" s="214"/>
      <c r="X315" s="214"/>
      <c r="Y315" s="214"/>
      <c r="Z315" s="214"/>
      <c r="AA315" s="214"/>
      <c r="AB315" s="214"/>
      <c r="AC315" s="214"/>
    </row>
    <row r="316" spans="16:29">
      <c r="P316" s="214"/>
      <c r="Q316" s="214"/>
      <c r="R316" s="214"/>
      <c r="S316" s="214"/>
      <c r="T316" s="214"/>
      <c r="U316" s="214"/>
      <c r="V316" s="214"/>
      <c r="W316" s="214"/>
      <c r="X316" s="214"/>
      <c r="Y316" s="214"/>
      <c r="Z316" s="214"/>
      <c r="AA316" s="214"/>
      <c r="AB316" s="214"/>
      <c r="AC316" s="214"/>
    </row>
    <row r="317" spans="16:29">
      <c r="P317" s="214"/>
      <c r="Q317" s="214"/>
      <c r="R317" s="214"/>
      <c r="S317" s="214"/>
      <c r="T317" s="214"/>
      <c r="U317" s="214"/>
      <c r="V317" s="214"/>
      <c r="W317" s="214"/>
      <c r="X317" s="214"/>
      <c r="Y317" s="214"/>
      <c r="Z317" s="214"/>
      <c r="AA317" s="214"/>
      <c r="AB317" s="214"/>
      <c r="AC317" s="214"/>
    </row>
    <row r="318" spans="16:29">
      <c r="P318" s="214"/>
      <c r="Q318" s="214"/>
      <c r="R318" s="214"/>
      <c r="S318" s="214"/>
      <c r="T318" s="214"/>
      <c r="U318" s="214"/>
      <c r="V318" s="214"/>
      <c r="W318" s="214"/>
      <c r="X318" s="214"/>
      <c r="Y318" s="214"/>
      <c r="Z318" s="214"/>
      <c r="AA318" s="214"/>
      <c r="AB318" s="214"/>
      <c r="AC318" s="214"/>
    </row>
    <row r="319" spans="16:29">
      <c r="P319" s="214"/>
      <c r="Q319" s="214"/>
      <c r="R319" s="214"/>
      <c r="S319" s="214"/>
      <c r="T319" s="214"/>
      <c r="U319" s="214"/>
      <c r="V319" s="214"/>
      <c r="W319" s="214"/>
      <c r="X319" s="214"/>
      <c r="Y319" s="214"/>
      <c r="Z319" s="214"/>
      <c r="AA319" s="214"/>
      <c r="AB319" s="214"/>
      <c r="AC319" s="214"/>
    </row>
    <row r="320" spans="16:29">
      <c r="P320" s="214"/>
      <c r="Q320" s="214"/>
      <c r="R320" s="214"/>
      <c r="S320" s="214"/>
      <c r="T320" s="214"/>
      <c r="U320" s="214"/>
      <c r="V320" s="214"/>
      <c r="W320" s="214"/>
      <c r="X320" s="214"/>
      <c r="Y320" s="214"/>
      <c r="Z320" s="214"/>
      <c r="AA320" s="214"/>
      <c r="AB320" s="214"/>
      <c r="AC320" s="214"/>
    </row>
    <row r="321" spans="16:29">
      <c r="P321" s="214"/>
      <c r="Q321" s="214"/>
      <c r="R321" s="214"/>
      <c r="S321" s="214"/>
      <c r="T321" s="214"/>
      <c r="U321" s="214"/>
      <c r="V321" s="214"/>
      <c r="W321" s="214"/>
      <c r="X321" s="214"/>
      <c r="Y321" s="214"/>
      <c r="Z321" s="214"/>
      <c r="AA321" s="214"/>
      <c r="AB321" s="214"/>
      <c r="AC321" s="214"/>
    </row>
    <row r="322" spans="16:29">
      <c r="P322" s="214"/>
      <c r="Q322" s="214"/>
      <c r="R322" s="214"/>
      <c r="S322" s="214"/>
      <c r="T322" s="214"/>
      <c r="U322" s="214"/>
      <c r="V322" s="214"/>
      <c r="W322" s="214"/>
      <c r="X322" s="214"/>
      <c r="Y322" s="214"/>
      <c r="Z322" s="214"/>
      <c r="AA322" s="214"/>
      <c r="AB322" s="214"/>
      <c r="AC322" s="214"/>
    </row>
    <row r="323" spans="16:29">
      <c r="P323" s="214"/>
      <c r="Q323" s="214"/>
      <c r="R323" s="214"/>
      <c r="S323" s="214"/>
      <c r="T323" s="214"/>
      <c r="U323" s="214"/>
      <c r="V323" s="214"/>
      <c r="W323" s="214"/>
      <c r="X323" s="214"/>
      <c r="Y323" s="214"/>
      <c r="Z323" s="214"/>
      <c r="AA323" s="214"/>
      <c r="AB323" s="214"/>
      <c r="AC323" s="214"/>
    </row>
    <row r="324" spans="16:29">
      <c r="P324" s="214"/>
      <c r="Q324" s="214"/>
      <c r="R324" s="214"/>
      <c r="S324" s="214"/>
      <c r="T324" s="214"/>
      <c r="U324" s="214"/>
      <c r="V324" s="214"/>
      <c r="W324" s="214"/>
      <c r="X324" s="214"/>
      <c r="Y324" s="214"/>
      <c r="Z324" s="214"/>
      <c r="AA324" s="214"/>
      <c r="AB324" s="214"/>
      <c r="AC324" s="214"/>
    </row>
    <row r="325" spans="16:29">
      <c r="P325" s="214"/>
      <c r="Q325" s="214"/>
      <c r="R325" s="214"/>
      <c r="S325" s="214"/>
      <c r="T325" s="214"/>
      <c r="U325" s="214"/>
      <c r="V325" s="214"/>
      <c r="W325" s="214"/>
      <c r="X325" s="214"/>
      <c r="Y325" s="214"/>
      <c r="Z325" s="214"/>
      <c r="AA325" s="214"/>
      <c r="AB325" s="214"/>
      <c r="AC325" s="214"/>
    </row>
    <row r="326" spans="16:29">
      <c r="P326" s="214"/>
      <c r="Q326" s="214"/>
      <c r="R326" s="214"/>
      <c r="S326" s="214"/>
      <c r="T326" s="214"/>
      <c r="U326" s="214"/>
      <c r="V326" s="214"/>
      <c r="W326" s="214"/>
      <c r="X326" s="214"/>
      <c r="Y326" s="214"/>
      <c r="Z326" s="214"/>
      <c r="AA326" s="214"/>
      <c r="AB326" s="214"/>
      <c r="AC326" s="214"/>
    </row>
    <row r="327" spans="16:29">
      <c r="P327" s="214"/>
      <c r="Q327" s="214"/>
      <c r="R327" s="214"/>
      <c r="S327" s="214"/>
      <c r="T327" s="214"/>
      <c r="U327" s="214"/>
      <c r="V327" s="214"/>
      <c r="W327" s="214"/>
      <c r="X327" s="214"/>
      <c r="Y327" s="214"/>
      <c r="Z327" s="214"/>
      <c r="AA327" s="214"/>
      <c r="AB327" s="214"/>
      <c r="AC327" s="214"/>
    </row>
    <row r="328" spans="16:29">
      <c r="P328" s="214"/>
      <c r="Q328" s="214"/>
      <c r="R328" s="214"/>
      <c r="S328" s="214"/>
      <c r="T328" s="214"/>
      <c r="U328" s="214"/>
      <c r="V328" s="214"/>
      <c r="W328" s="214"/>
      <c r="X328" s="214"/>
      <c r="Y328" s="214"/>
      <c r="Z328" s="214"/>
      <c r="AA328" s="214"/>
      <c r="AB328" s="214"/>
      <c r="AC328" s="214"/>
    </row>
    <row r="329" spans="16:29">
      <c r="P329" s="214"/>
      <c r="Q329" s="214"/>
      <c r="R329" s="214"/>
      <c r="S329" s="214"/>
      <c r="T329" s="214"/>
      <c r="U329" s="214"/>
      <c r="V329" s="214"/>
      <c r="W329" s="214"/>
      <c r="X329" s="214"/>
      <c r="Y329" s="214"/>
      <c r="Z329" s="214"/>
      <c r="AA329" s="214"/>
      <c r="AB329" s="214"/>
      <c r="AC329" s="214"/>
    </row>
    <row r="330" spans="16:29">
      <c r="P330" s="214"/>
      <c r="Q330" s="214"/>
      <c r="R330" s="214"/>
      <c r="S330" s="214"/>
      <c r="T330" s="214"/>
      <c r="U330" s="214"/>
      <c r="V330" s="214"/>
      <c r="W330" s="214"/>
      <c r="X330" s="214"/>
      <c r="Y330" s="214"/>
      <c r="Z330" s="214"/>
      <c r="AA330" s="214"/>
      <c r="AB330" s="214"/>
      <c r="AC330" s="214"/>
    </row>
    <row r="331" spans="16:29">
      <c r="P331" s="214"/>
      <c r="Q331" s="214"/>
      <c r="R331" s="214"/>
      <c r="S331" s="214"/>
      <c r="T331" s="214"/>
      <c r="U331" s="214"/>
      <c r="V331" s="214"/>
      <c r="W331" s="214"/>
      <c r="X331" s="214"/>
      <c r="Y331" s="214"/>
      <c r="Z331" s="214"/>
      <c r="AA331" s="214"/>
      <c r="AB331" s="214"/>
      <c r="AC331" s="214"/>
    </row>
    <row r="332" spans="16:29">
      <c r="P332" s="214"/>
      <c r="Q332" s="214"/>
      <c r="R332" s="214"/>
      <c r="S332" s="214"/>
      <c r="T332" s="214"/>
      <c r="U332" s="214"/>
      <c r="V332" s="214"/>
      <c r="W332" s="214"/>
      <c r="X332" s="214"/>
      <c r="Y332" s="214"/>
      <c r="Z332" s="214"/>
      <c r="AA332" s="214"/>
      <c r="AB332" s="214"/>
      <c r="AC332" s="214"/>
    </row>
    <row r="333" spans="16:29">
      <c r="P333" s="214"/>
      <c r="Q333" s="214"/>
      <c r="R333" s="214"/>
      <c r="S333" s="214"/>
      <c r="T333" s="214"/>
      <c r="U333" s="214"/>
      <c r="V333" s="214"/>
      <c r="W333" s="214"/>
      <c r="X333" s="214"/>
      <c r="Y333" s="214"/>
      <c r="Z333" s="214"/>
      <c r="AA333" s="214"/>
      <c r="AB333" s="214"/>
      <c r="AC333" s="214"/>
    </row>
    <row r="334" spans="16:29">
      <c r="P334" s="214"/>
      <c r="Q334" s="214"/>
      <c r="R334" s="214"/>
      <c r="S334" s="214"/>
      <c r="T334" s="214"/>
      <c r="U334" s="214"/>
      <c r="V334" s="214"/>
      <c r="W334" s="214"/>
      <c r="X334" s="214"/>
      <c r="Y334" s="214"/>
      <c r="Z334" s="214"/>
      <c r="AA334" s="214"/>
      <c r="AB334" s="214"/>
      <c r="AC334" s="214"/>
    </row>
    <row r="335" spans="16:29">
      <c r="P335" s="214"/>
      <c r="Q335" s="214"/>
      <c r="R335" s="214"/>
      <c r="S335" s="214"/>
      <c r="T335" s="214"/>
      <c r="U335" s="214"/>
      <c r="V335" s="214"/>
      <c r="W335" s="214"/>
      <c r="X335" s="214"/>
      <c r="Y335" s="214"/>
      <c r="Z335" s="214"/>
      <c r="AA335" s="214"/>
      <c r="AB335" s="214"/>
      <c r="AC335" s="214"/>
    </row>
    <row r="336" spans="16:29">
      <c r="P336" s="214"/>
      <c r="Q336" s="214"/>
      <c r="R336" s="214"/>
      <c r="S336" s="214"/>
      <c r="T336" s="214"/>
      <c r="U336" s="214"/>
      <c r="V336" s="214"/>
      <c r="W336" s="214"/>
      <c r="X336" s="214"/>
      <c r="Y336" s="214"/>
      <c r="Z336" s="214"/>
      <c r="AA336" s="214"/>
      <c r="AB336" s="214"/>
      <c r="AC336" s="214"/>
    </row>
    <row r="337" spans="16:29">
      <c r="P337" s="214"/>
      <c r="Q337" s="214"/>
      <c r="R337" s="214"/>
      <c r="S337" s="214"/>
      <c r="T337" s="214"/>
      <c r="U337" s="214"/>
      <c r="V337" s="214"/>
      <c r="W337" s="214"/>
      <c r="X337" s="214"/>
      <c r="Y337" s="214"/>
      <c r="Z337" s="214"/>
      <c r="AA337" s="214"/>
      <c r="AB337" s="214"/>
      <c r="AC337" s="214"/>
    </row>
    <row r="338" spans="16:29">
      <c r="P338" s="214"/>
      <c r="Q338" s="214"/>
      <c r="R338" s="214"/>
      <c r="S338" s="214"/>
      <c r="T338" s="214"/>
      <c r="U338" s="214"/>
      <c r="V338" s="214"/>
      <c r="W338" s="214"/>
      <c r="X338" s="214"/>
      <c r="Y338" s="214"/>
      <c r="Z338" s="214"/>
      <c r="AA338" s="214"/>
      <c r="AB338" s="214"/>
      <c r="AC338" s="214"/>
    </row>
    <row r="339" spans="16:29">
      <c r="P339" s="214"/>
      <c r="Q339" s="214"/>
      <c r="R339" s="214"/>
      <c r="S339" s="214"/>
      <c r="T339" s="214"/>
      <c r="U339" s="214"/>
      <c r="V339" s="214"/>
      <c r="W339" s="214"/>
      <c r="X339" s="214"/>
      <c r="Y339" s="214"/>
      <c r="Z339" s="214"/>
      <c r="AA339" s="214"/>
      <c r="AB339" s="214"/>
      <c r="AC339" s="214"/>
    </row>
    <row r="340" spans="16:29">
      <c r="P340" s="214"/>
      <c r="Q340" s="214"/>
      <c r="R340" s="214"/>
      <c r="S340" s="214"/>
      <c r="T340" s="214"/>
      <c r="U340" s="214"/>
      <c r="V340" s="214"/>
      <c r="W340" s="214"/>
      <c r="X340" s="214"/>
      <c r="Y340" s="214"/>
      <c r="Z340" s="214"/>
      <c r="AA340" s="214"/>
      <c r="AB340" s="214"/>
      <c r="AC340" s="214"/>
    </row>
    <row r="341" spans="16:29">
      <c r="P341" s="214"/>
      <c r="Q341" s="214"/>
      <c r="R341" s="214"/>
      <c r="S341" s="214"/>
      <c r="T341" s="214"/>
      <c r="U341" s="214"/>
      <c r="V341" s="214"/>
      <c r="W341" s="214"/>
      <c r="X341" s="214"/>
      <c r="Y341" s="214"/>
      <c r="Z341" s="214"/>
      <c r="AA341" s="214"/>
      <c r="AB341" s="214"/>
      <c r="AC341" s="214"/>
    </row>
    <row r="342" spans="16:29">
      <c r="P342" s="214"/>
      <c r="Q342" s="214"/>
      <c r="R342" s="214"/>
      <c r="S342" s="214"/>
      <c r="T342" s="214"/>
      <c r="U342" s="214"/>
      <c r="V342" s="214"/>
      <c r="W342" s="214"/>
      <c r="X342" s="214"/>
      <c r="Y342" s="214"/>
      <c r="Z342" s="214"/>
      <c r="AA342" s="214"/>
      <c r="AB342" s="214"/>
      <c r="AC342" s="214"/>
    </row>
    <row r="343" spans="16:29">
      <c r="P343" s="214"/>
      <c r="Q343" s="214"/>
      <c r="R343" s="214"/>
      <c r="S343" s="214"/>
      <c r="T343" s="214"/>
      <c r="U343" s="214"/>
      <c r="V343" s="214"/>
      <c r="W343" s="214"/>
      <c r="X343" s="214"/>
      <c r="Y343" s="214"/>
      <c r="Z343" s="214"/>
      <c r="AA343" s="214"/>
      <c r="AB343" s="214"/>
      <c r="AC343" s="214"/>
    </row>
    <row r="344" spans="16:29">
      <c r="P344" s="214"/>
      <c r="Q344" s="214"/>
      <c r="R344" s="214"/>
      <c r="S344" s="214"/>
      <c r="T344" s="214"/>
      <c r="U344" s="214"/>
      <c r="V344" s="214"/>
      <c r="W344" s="214"/>
      <c r="X344" s="214"/>
      <c r="Y344" s="214"/>
      <c r="Z344" s="214"/>
      <c r="AA344" s="214"/>
      <c r="AB344" s="214"/>
      <c r="AC344" s="214"/>
    </row>
    <row r="345" spans="16:29">
      <c r="P345" s="214"/>
      <c r="Q345" s="214"/>
      <c r="R345" s="214"/>
      <c r="S345" s="214"/>
      <c r="T345" s="214"/>
      <c r="U345" s="214"/>
      <c r="V345" s="214"/>
      <c r="W345" s="214"/>
      <c r="X345" s="214"/>
      <c r="Y345" s="214"/>
      <c r="Z345" s="214"/>
      <c r="AA345" s="214"/>
      <c r="AB345" s="214"/>
      <c r="AC345" s="214"/>
    </row>
    <row r="346" spans="16:29">
      <c r="P346" s="214"/>
      <c r="Q346" s="214"/>
      <c r="R346" s="214"/>
      <c r="S346" s="214"/>
      <c r="T346" s="214"/>
      <c r="U346" s="214"/>
      <c r="V346" s="214"/>
      <c r="W346" s="214"/>
      <c r="X346" s="214"/>
      <c r="Y346" s="214"/>
      <c r="Z346" s="214"/>
      <c r="AA346" s="214"/>
      <c r="AB346" s="214"/>
      <c r="AC346" s="214"/>
    </row>
    <row r="347" spans="16:29">
      <c r="P347" s="214"/>
      <c r="Q347" s="214"/>
      <c r="R347" s="214"/>
      <c r="S347" s="214"/>
      <c r="T347" s="214"/>
      <c r="U347" s="214"/>
      <c r="V347" s="214"/>
      <c r="W347" s="214"/>
      <c r="X347" s="214"/>
      <c r="Y347" s="214"/>
      <c r="Z347" s="214"/>
      <c r="AA347" s="214"/>
      <c r="AB347" s="214"/>
      <c r="AC347" s="214"/>
    </row>
    <row r="348" spans="16:29">
      <c r="V348" s="214"/>
      <c r="W348" s="214"/>
    </row>
    <row r="349" spans="16:29">
      <c r="V349" s="214"/>
      <c r="W349" s="214"/>
    </row>
    <row r="350" spans="16:29">
      <c r="V350" s="214"/>
      <c r="W350" s="214"/>
    </row>
    <row r="351" spans="16:29">
      <c r="V351" s="214"/>
      <c r="W351" s="214"/>
    </row>
    <row r="352" spans="16:29">
      <c r="V352" s="214"/>
      <c r="W352" s="214"/>
    </row>
    <row r="353" spans="22:23">
      <c r="V353" s="214"/>
      <c r="W353" s="214"/>
    </row>
    <row r="354" spans="22:23">
      <c r="V354" s="214"/>
      <c r="W354" s="214"/>
    </row>
    <row r="355" spans="22:23">
      <c r="V355" s="214"/>
      <c r="W355" s="214"/>
    </row>
    <row r="356" spans="22:23">
      <c r="V356" s="214"/>
      <c r="W356" s="214"/>
    </row>
    <row r="357" spans="22:23">
      <c r="V357" s="214"/>
      <c r="W357" s="214"/>
    </row>
    <row r="358" spans="22:23">
      <c r="V358" s="214"/>
      <c r="W358" s="214"/>
    </row>
    <row r="359" spans="22:23">
      <c r="V359" s="214"/>
      <c r="W359" s="214"/>
    </row>
    <row r="360" spans="22:23">
      <c r="V360" s="214"/>
      <c r="W360" s="214"/>
    </row>
    <row r="361" spans="22:23">
      <c r="V361" s="214"/>
      <c r="W361" s="214"/>
    </row>
    <row r="362" spans="22:23">
      <c r="V362" s="214"/>
      <c r="W362" s="214"/>
    </row>
    <row r="363" spans="22:23">
      <c r="V363" s="214"/>
      <c r="W363" s="214"/>
    </row>
    <row r="364" spans="22:23">
      <c r="V364" s="214"/>
      <c r="W364" s="214"/>
    </row>
    <row r="365" spans="22:23">
      <c r="V365" s="214"/>
      <c r="W365" s="214"/>
    </row>
    <row r="366" spans="22:23">
      <c r="V366" s="214"/>
      <c r="W366" s="214"/>
    </row>
    <row r="367" spans="22:23">
      <c r="V367" s="214"/>
      <c r="W367" s="214"/>
    </row>
    <row r="368" spans="22:23">
      <c r="V368" s="214"/>
      <c r="W368" s="214"/>
    </row>
    <row r="369" spans="22:23">
      <c r="V369" s="214"/>
      <c r="W369" s="214"/>
    </row>
    <row r="370" spans="22:23">
      <c r="V370" s="214"/>
      <c r="W370" s="214"/>
    </row>
    <row r="371" spans="22:23">
      <c r="V371" s="214"/>
      <c r="W371" s="214"/>
    </row>
    <row r="372" spans="22:23">
      <c r="V372" s="214"/>
      <c r="W372" s="214"/>
    </row>
    <row r="373" spans="22:23">
      <c r="V373" s="214"/>
      <c r="W373" s="214"/>
    </row>
    <row r="374" spans="22:23">
      <c r="V374" s="214"/>
      <c r="W374" s="214"/>
    </row>
    <row r="375" spans="22:23">
      <c r="V375" s="214"/>
      <c r="W375" s="214"/>
    </row>
    <row r="376" spans="22:23">
      <c r="V376" s="214"/>
      <c r="W376" s="214"/>
    </row>
    <row r="377" spans="22:23">
      <c r="V377" s="214"/>
      <c r="W377" s="214"/>
    </row>
    <row r="378" spans="22:23">
      <c r="V378" s="214"/>
      <c r="W378" s="214"/>
    </row>
    <row r="379" spans="22:23">
      <c r="V379" s="214"/>
      <c r="W379" s="214"/>
    </row>
    <row r="380" spans="22:23">
      <c r="V380" s="214"/>
      <c r="W380" s="214"/>
    </row>
    <row r="381" spans="22:23">
      <c r="V381" s="214"/>
      <c r="W381" s="214"/>
    </row>
    <row r="382" spans="22:23">
      <c r="V382" s="214"/>
      <c r="W382" s="214"/>
    </row>
    <row r="383" spans="22:23">
      <c r="V383" s="214"/>
      <c r="W383" s="214"/>
    </row>
    <row r="384" spans="22:23">
      <c r="V384" s="214"/>
      <c r="W384" s="214"/>
    </row>
    <row r="385" spans="22:23">
      <c r="V385" s="214"/>
      <c r="W385" s="214"/>
    </row>
    <row r="386" spans="22:23">
      <c r="V386" s="214"/>
      <c r="W386" s="214"/>
    </row>
    <row r="387" spans="22:23">
      <c r="V387" s="214"/>
      <c r="W387" s="214"/>
    </row>
    <row r="388" spans="22:23">
      <c r="V388" s="214"/>
      <c r="W388" s="214"/>
    </row>
    <row r="389" spans="22:23">
      <c r="V389" s="214"/>
      <c r="W389" s="214"/>
    </row>
    <row r="390" spans="22:23">
      <c r="V390" s="214"/>
      <c r="W390" s="214"/>
    </row>
    <row r="391" spans="22:23">
      <c r="V391" s="214"/>
      <c r="W391" s="214"/>
    </row>
    <row r="392" spans="22:23">
      <c r="V392" s="214"/>
      <c r="W392" s="214"/>
    </row>
    <row r="393" spans="22:23">
      <c r="V393" s="214"/>
      <c r="W393" s="214"/>
    </row>
    <row r="394" spans="22:23">
      <c r="V394" s="214"/>
      <c r="W394" s="214"/>
    </row>
    <row r="395" spans="22:23">
      <c r="V395" s="214"/>
      <c r="W395" s="214"/>
    </row>
    <row r="396" spans="22:23">
      <c r="V396" s="214"/>
      <c r="W396" s="214"/>
    </row>
    <row r="397" spans="22:23">
      <c r="V397" s="214"/>
      <c r="W397" s="214"/>
    </row>
    <row r="398" spans="22:23">
      <c r="V398" s="214"/>
      <c r="W398" s="214"/>
    </row>
    <row r="399" spans="22:23">
      <c r="V399" s="214"/>
      <c r="W399" s="214"/>
    </row>
    <row r="400" spans="22:23">
      <c r="V400" s="214"/>
      <c r="W400" s="214"/>
    </row>
    <row r="401" spans="22:23">
      <c r="V401" s="214"/>
      <c r="W401" s="214"/>
    </row>
    <row r="402" spans="22:23">
      <c r="V402" s="214"/>
      <c r="W402" s="214"/>
    </row>
    <row r="403" spans="22:23">
      <c r="V403" s="214"/>
      <c r="W403" s="214"/>
    </row>
    <row r="404" spans="22:23">
      <c r="V404" s="214"/>
      <c r="W404" s="214"/>
    </row>
    <row r="405" spans="22:23">
      <c r="V405" s="214"/>
      <c r="W405" s="214"/>
    </row>
    <row r="406" spans="22:23">
      <c r="V406" s="214"/>
      <c r="W406" s="214"/>
    </row>
    <row r="407" spans="22:23">
      <c r="V407" s="214"/>
      <c r="W407" s="214"/>
    </row>
    <row r="408" spans="22:23">
      <c r="V408" s="214"/>
      <c r="W408" s="214"/>
    </row>
    <row r="409" spans="22:23">
      <c r="V409" s="214"/>
      <c r="W409" s="214"/>
    </row>
    <row r="410" spans="22:23">
      <c r="V410" s="214"/>
      <c r="W410" s="214"/>
    </row>
    <row r="411" spans="22:23">
      <c r="V411" s="214"/>
      <c r="W411" s="214"/>
    </row>
    <row r="412" spans="22:23">
      <c r="V412" s="214"/>
      <c r="W412" s="214"/>
    </row>
    <row r="413" spans="22:23">
      <c r="V413" s="214"/>
      <c r="W413" s="214"/>
    </row>
    <row r="414" spans="22:23">
      <c r="V414" s="214"/>
      <c r="W414" s="214"/>
    </row>
    <row r="415" spans="22:23">
      <c r="V415" s="214"/>
      <c r="W415" s="214"/>
    </row>
    <row r="416" spans="22:23">
      <c r="V416" s="214"/>
      <c r="W416" s="214"/>
    </row>
    <row r="417" spans="22:23">
      <c r="V417" s="214"/>
      <c r="W417" s="214"/>
    </row>
    <row r="418" spans="22:23">
      <c r="V418" s="214"/>
      <c r="W418" s="214"/>
    </row>
    <row r="419" spans="22:23">
      <c r="V419" s="214"/>
      <c r="W419" s="214"/>
    </row>
    <row r="420" spans="22:23">
      <c r="V420" s="214"/>
      <c r="W420" s="214"/>
    </row>
    <row r="421" spans="22:23">
      <c r="V421" s="214"/>
      <c r="W421" s="214"/>
    </row>
    <row r="422" spans="22:23">
      <c r="V422" s="214"/>
      <c r="W422" s="214"/>
    </row>
    <row r="423" spans="22:23">
      <c r="V423" s="214"/>
      <c r="W423" s="214"/>
    </row>
    <row r="424" spans="22:23">
      <c r="V424" s="214"/>
      <c r="W424" s="214"/>
    </row>
    <row r="425" spans="22:23">
      <c r="V425" s="214"/>
      <c r="W425" s="214"/>
    </row>
    <row r="426" spans="22:23">
      <c r="V426" s="214"/>
      <c r="W426" s="214"/>
    </row>
    <row r="427" spans="22:23">
      <c r="V427" s="214"/>
      <c r="W427" s="214"/>
    </row>
    <row r="428" spans="22:23">
      <c r="V428" s="214"/>
      <c r="W428" s="214"/>
    </row>
    <row r="429" spans="22:23">
      <c r="V429" s="214"/>
      <c r="W429" s="214"/>
    </row>
    <row r="430" spans="22:23">
      <c r="V430" s="214"/>
      <c r="W430" s="214"/>
    </row>
    <row r="431" spans="22:23">
      <c r="V431" s="214"/>
      <c r="W431" s="214"/>
    </row>
    <row r="432" spans="22:23">
      <c r="V432" s="214"/>
      <c r="W432" s="214"/>
    </row>
    <row r="433" spans="22:23">
      <c r="V433" s="214"/>
      <c r="W433" s="214"/>
    </row>
    <row r="434" spans="22:23">
      <c r="V434" s="214"/>
      <c r="W434" s="214"/>
    </row>
    <row r="435" spans="22:23">
      <c r="V435" s="214"/>
      <c r="W435" s="214"/>
    </row>
    <row r="436" spans="22:23">
      <c r="V436" s="214"/>
      <c r="W436" s="214"/>
    </row>
    <row r="437" spans="22:23">
      <c r="V437" s="214"/>
      <c r="W437" s="214"/>
    </row>
    <row r="438" spans="22:23">
      <c r="V438" s="214"/>
      <c r="W438" s="214"/>
    </row>
    <row r="439" spans="22:23">
      <c r="V439" s="214"/>
      <c r="W439" s="214"/>
    </row>
    <row r="440" spans="22:23">
      <c r="V440" s="214"/>
      <c r="W440" s="214"/>
    </row>
    <row r="441" spans="22:23">
      <c r="V441" s="214"/>
      <c r="W441" s="214"/>
    </row>
    <row r="442" spans="22:23">
      <c r="V442" s="214"/>
      <c r="W442" s="214"/>
    </row>
    <row r="443" spans="22:23">
      <c r="V443" s="214"/>
      <c r="W443" s="214"/>
    </row>
    <row r="444" spans="22:23">
      <c r="V444" s="214"/>
      <c r="W444" s="214"/>
    </row>
    <row r="445" spans="22:23">
      <c r="V445" s="214"/>
      <c r="W445" s="214"/>
    </row>
    <row r="446" spans="22:23">
      <c r="V446" s="214"/>
      <c r="W446" s="214"/>
    </row>
    <row r="447" spans="22:23">
      <c r="V447" s="214"/>
      <c r="W447" s="214"/>
    </row>
    <row r="448" spans="22:23">
      <c r="V448" s="214"/>
      <c r="W448" s="214"/>
    </row>
    <row r="449" spans="22:23">
      <c r="V449" s="214"/>
      <c r="W449" s="214"/>
    </row>
    <row r="450" spans="22:23">
      <c r="V450" s="214"/>
      <c r="W450" s="214"/>
    </row>
    <row r="451" spans="22:23">
      <c r="V451" s="214"/>
      <c r="W451" s="214"/>
    </row>
    <row r="452" spans="22:23">
      <c r="V452" s="214"/>
      <c r="W452" s="214"/>
    </row>
    <row r="453" spans="22:23">
      <c r="V453" s="214"/>
      <c r="W453" s="214"/>
    </row>
    <row r="454" spans="22:23">
      <c r="V454" s="214"/>
      <c r="W454" s="214"/>
    </row>
    <row r="455" spans="22:23">
      <c r="V455" s="214"/>
      <c r="W455" s="214"/>
    </row>
    <row r="456" spans="22:23">
      <c r="V456" s="214"/>
      <c r="W456" s="214"/>
    </row>
    <row r="457" spans="22:23">
      <c r="V457" s="214"/>
      <c r="W457" s="214"/>
    </row>
    <row r="458" spans="22:23">
      <c r="V458" s="214"/>
      <c r="W458" s="214"/>
    </row>
    <row r="459" spans="22:23">
      <c r="V459" s="214"/>
      <c r="W459" s="214"/>
    </row>
    <row r="460" spans="22:23">
      <c r="V460" s="214"/>
      <c r="W460" s="214"/>
    </row>
    <row r="461" spans="22:23">
      <c r="V461" s="214"/>
      <c r="W461" s="214"/>
    </row>
    <row r="462" spans="22:23">
      <c r="V462" s="214"/>
      <c r="W462" s="214"/>
    </row>
    <row r="463" spans="22:23">
      <c r="V463" s="214"/>
      <c r="W463" s="214"/>
    </row>
  </sheetData>
  <sheetProtection sheet="1" selectLockedCells="1"/>
  <mergeCells count="2">
    <mergeCell ref="E1:N4"/>
    <mergeCell ref="L8:M8"/>
  </mergeCells>
  <conditionalFormatting sqref="J10">
    <cfRule type="notContainsBlanks" dxfId="201" priority="67">
      <formula>LEN(TRIM(J10))&gt;0</formula>
    </cfRule>
    <cfRule type="containsBlanks" dxfId="200" priority="68">
      <formula>LEN(TRIM(J10))=0</formula>
    </cfRule>
  </conditionalFormatting>
  <conditionalFormatting sqref="J12">
    <cfRule type="notContainsBlanks" dxfId="199" priority="65">
      <formula>LEN(TRIM(J12))&gt;0</formula>
    </cfRule>
    <cfRule type="containsBlanks" dxfId="198" priority="66">
      <formula>LEN(TRIM(J12))=0</formula>
    </cfRule>
  </conditionalFormatting>
  <conditionalFormatting sqref="J14">
    <cfRule type="notContainsBlanks" dxfId="197" priority="63">
      <formula>LEN(TRIM(J14))&gt;0</formula>
    </cfRule>
    <cfRule type="containsBlanks" dxfId="196" priority="64">
      <formula>LEN(TRIM(J14))=0</formula>
    </cfRule>
  </conditionalFormatting>
  <conditionalFormatting sqref="J24">
    <cfRule type="notContainsBlanks" dxfId="195" priority="61">
      <formula>LEN(TRIM(J24))&gt;0</formula>
    </cfRule>
    <cfRule type="containsBlanks" dxfId="194" priority="62">
      <formula>LEN(TRIM(J24))=0</formula>
    </cfRule>
  </conditionalFormatting>
  <conditionalFormatting sqref="J45">
    <cfRule type="notContainsBlanks" dxfId="193" priority="47">
      <formula>LEN(TRIM(J45))&gt;0</formula>
    </cfRule>
    <cfRule type="containsBlanks" dxfId="192" priority="48">
      <formula>LEN(TRIM(J45))=0</formula>
    </cfRule>
  </conditionalFormatting>
  <conditionalFormatting sqref="J47">
    <cfRule type="notContainsBlanks" dxfId="191" priority="45">
      <formula>LEN(TRIM(J47))&gt;0</formula>
    </cfRule>
    <cfRule type="containsBlanks" dxfId="190" priority="46">
      <formula>LEN(TRIM(J47))=0</formula>
    </cfRule>
  </conditionalFormatting>
  <conditionalFormatting sqref="J49">
    <cfRule type="notContainsBlanks" dxfId="189" priority="43">
      <formula>LEN(TRIM(J49))&gt;0</formula>
    </cfRule>
    <cfRule type="containsBlanks" dxfId="188" priority="44">
      <formula>LEN(TRIM(J49))=0</formula>
    </cfRule>
  </conditionalFormatting>
  <conditionalFormatting sqref="J51">
    <cfRule type="notContainsBlanks" dxfId="187" priority="41">
      <formula>LEN(TRIM(J51))&gt;0</formula>
    </cfRule>
    <cfRule type="containsBlanks" dxfId="186" priority="42">
      <formula>LEN(TRIM(J51))=0</formula>
    </cfRule>
  </conditionalFormatting>
  <conditionalFormatting sqref="J53">
    <cfRule type="notContainsBlanks" dxfId="185" priority="39">
      <formula>LEN(TRIM(J53))&gt;0</formula>
    </cfRule>
    <cfRule type="containsBlanks" dxfId="184" priority="40">
      <formula>LEN(TRIM(J53))=0</formula>
    </cfRule>
  </conditionalFormatting>
  <conditionalFormatting sqref="J55">
    <cfRule type="notContainsBlanks" dxfId="183" priority="37">
      <formula>LEN(TRIM(J55))&gt;0</formula>
    </cfRule>
    <cfRule type="containsBlanks" dxfId="182" priority="38">
      <formula>LEN(TRIM(J55))=0</formula>
    </cfRule>
  </conditionalFormatting>
  <conditionalFormatting sqref="J32 J30 J36 J40 J22">
    <cfRule type="notContainsBlanks" dxfId="181" priority="15">
      <formula>LEN(TRIM(J22))&gt;0</formula>
    </cfRule>
    <cfRule type="containsBlanks" dxfId="180" priority="16">
      <formula>LEN(TRIM(J22))=0</formula>
    </cfRule>
  </conditionalFormatting>
  <conditionalFormatting sqref="J28">
    <cfRule type="notContainsBlanks" dxfId="179" priority="9">
      <formula>LEN(TRIM(J28))&gt;0</formula>
    </cfRule>
    <cfRule type="containsBlanks" dxfId="178" priority="10">
      <formula>LEN(TRIM(J28))=0</formula>
    </cfRule>
  </conditionalFormatting>
  <conditionalFormatting sqref="J20">
    <cfRule type="notContainsBlanks" dxfId="177" priority="5">
      <formula>LEN(TRIM(J20))&gt;0</formula>
    </cfRule>
    <cfRule type="containsBlanks" dxfId="176" priority="6">
      <formula>LEN(TRIM(J20))=0</formula>
    </cfRule>
  </conditionalFormatting>
  <conditionalFormatting sqref="J26">
    <cfRule type="notContainsBlanks" dxfId="175" priority="3">
      <formula>LEN(TRIM(J26))&gt;0</formula>
    </cfRule>
    <cfRule type="containsBlanks" dxfId="174" priority="4">
      <formula>LEN(TRIM(J26))=0</formula>
    </cfRule>
  </conditionalFormatting>
  <conditionalFormatting sqref="J34">
    <cfRule type="notContainsBlanks" dxfId="173" priority="1">
      <formula>LEN(TRIM(J34))&gt;0</formula>
    </cfRule>
    <cfRule type="containsBlanks" dxfId="172" priority="2">
      <formula>LEN(TRIM(J34))=0</formula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L135"/>
  <sheetViews>
    <sheetView topLeftCell="A62" zoomScale="115" workbookViewId="0">
      <selection activeCell="H73" sqref="H73"/>
    </sheetView>
  </sheetViews>
  <sheetFormatPr defaultColWidth="8.85546875" defaultRowHeight="15"/>
  <cols>
    <col min="1" max="1" width="16" style="155" customWidth="1"/>
    <col min="2" max="2" width="35" style="155" customWidth="1"/>
    <col min="3" max="3" width="14.28515625" style="155" bestFit="1" customWidth="1"/>
    <col min="4" max="4" width="12.140625" style="156" customWidth="1"/>
    <col min="5" max="6" width="8.85546875" style="157"/>
    <col min="7" max="7" width="17.28515625" style="157" customWidth="1"/>
    <col min="8" max="8" width="10.140625" style="184" bestFit="1" customWidth="1"/>
    <col min="9" max="9" width="17" style="78" bestFit="1" customWidth="1"/>
    <col min="10" max="12" width="8.85546875" style="78"/>
    <col min="13" max="256" width="8.85546875" style="155"/>
    <col min="257" max="257" width="12.85546875" style="155" customWidth="1"/>
    <col min="258" max="258" width="35" style="155" customWidth="1"/>
    <col min="259" max="259" width="14.28515625" style="155" bestFit="1" customWidth="1"/>
    <col min="260" max="260" width="12.140625" style="155" customWidth="1"/>
    <col min="261" max="262" width="8.85546875" style="155"/>
    <col min="263" max="263" width="17.28515625" style="155" customWidth="1"/>
    <col min="264" max="264" width="10.140625" style="155" bestFit="1" customWidth="1"/>
    <col min="265" max="265" width="17" style="155" bestFit="1" customWidth="1"/>
    <col min="266" max="512" width="8.85546875" style="155"/>
    <col min="513" max="513" width="12.85546875" style="155" customWidth="1"/>
    <col min="514" max="514" width="35" style="155" customWidth="1"/>
    <col min="515" max="515" width="14.28515625" style="155" bestFit="1" customWidth="1"/>
    <col min="516" max="516" width="12.140625" style="155" customWidth="1"/>
    <col min="517" max="518" width="8.85546875" style="155"/>
    <col min="519" max="519" width="17.28515625" style="155" customWidth="1"/>
    <col min="520" max="520" width="10.140625" style="155" bestFit="1" customWidth="1"/>
    <col min="521" max="521" width="17" style="155" bestFit="1" customWidth="1"/>
    <col min="522" max="768" width="8.85546875" style="155"/>
    <col min="769" max="769" width="12.85546875" style="155" customWidth="1"/>
    <col min="770" max="770" width="35" style="155" customWidth="1"/>
    <col min="771" max="771" width="14.28515625" style="155" bestFit="1" customWidth="1"/>
    <col min="772" max="772" width="12.140625" style="155" customWidth="1"/>
    <col min="773" max="774" width="8.85546875" style="155"/>
    <col min="775" max="775" width="17.28515625" style="155" customWidth="1"/>
    <col min="776" max="776" width="10.140625" style="155" bestFit="1" customWidth="1"/>
    <col min="777" max="777" width="17" style="155" bestFit="1" customWidth="1"/>
    <col min="778" max="1024" width="8.85546875" style="155"/>
    <col min="1025" max="1025" width="12.85546875" style="155" customWidth="1"/>
    <col min="1026" max="1026" width="35" style="155" customWidth="1"/>
    <col min="1027" max="1027" width="14.28515625" style="155" bestFit="1" customWidth="1"/>
    <col min="1028" max="1028" width="12.140625" style="155" customWidth="1"/>
    <col min="1029" max="1030" width="8.85546875" style="155"/>
    <col min="1031" max="1031" width="17.28515625" style="155" customWidth="1"/>
    <col min="1032" max="1032" width="10.140625" style="155" bestFit="1" customWidth="1"/>
    <col min="1033" max="1033" width="17" style="155" bestFit="1" customWidth="1"/>
    <col min="1034" max="1280" width="8.85546875" style="155"/>
    <col min="1281" max="1281" width="12.85546875" style="155" customWidth="1"/>
    <col min="1282" max="1282" width="35" style="155" customWidth="1"/>
    <col min="1283" max="1283" width="14.28515625" style="155" bestFit="1" customWidth="1"/>
    <col min="1284" max="1284" width="12.140625" style="155" customWidth="1"/>
    <col min="1285" max="1286" width="8.85546875" style="155"/>
    <col min="1287" max="1287" width="17.28515625" style="155" customWidth="1"/>
    <col min="1288" max="1288" width="10.140625" style="155" bestFit="1" customWidth="1"/>
    <col min="1289" max="1289" width="17" style="155" bestFit="1" customWidth="1"/>
    <col min="1290" max="1536" width="8.85546875" style="155"/>
    <col min="1537" max="1537" width="12.85546875" style="155" customWidth="1"/>
    <col min="1538" max="1538" width="35" style="155" customWidth="1"/>
    <col min="1539" max="1539" width="14.28515625" style="155" bestFit="1" customWidth="1"/>
    <col min="1540" max="1540" width="12.140625" style="155" customWidth="1"/>
    <col min="1541" max="1542" width="8.85546875" style="155"/>
    <col min="1543" max="1543" width="17.28515625" style="155" customWidth="1"/>
    <col min="1544" max="1544" width="10.140625" style="155" bestFit="1" customWidth="1"/>
    <col min="1545" max="1545" width="17" style="155" bestFit="1" customWidth="1"/>
    <col min="1546" max="1792" width="8.85546875" style="155"/>
    <col min="1793" max="1793" width="12.85546875" style="155" customWidth="1"/>
    <col min="1794" max="1794" width="35" style="155" customWidth="1"/>
    <col min="1795" max="1795" width="14.28515625" style="155" bestFit="1" customWidth="1"/>
    <col min="1796" max="1796" width="12.140625" style="155" customWidth="1"/>
    <col min="1797" max="1798" width="8.85546875" style="155"/>
    <col min="1799" max="1799" width="17.28515625" style="155" customWidth="1"/>
    <col min="1800" max="1800" width="10.140625" style="155" bestFit="1" customWidth="1"/>
    <col min="1801" max="1801" width="17" style="155" bestFit="1" customWidth="1"/>
    <col min="1802" max="2048" width="8.85546875" style="155"/>
    <col min="2049" max="2049" width="12.85546875" style="155" customWidth="1"/>
    <col min="2050" max="2050" width="35" style="155" customWidth="1"/>
    <col min="2051" max="2051" width="14.28515625" style="155" bestFit="1" customWidth="1"/>
    <col min="2052" max="2052" width="12.140625" style="155" customWidth="1"/>
    <col min="2053" max="2054" width="8.85546875" style="155"/>
    <col min="2055" max="2055" width="17.28515625" style="155" customWidth="1"/>
    <col min="2056" max="2056" width="10.140625" style="155" bestFit="1" customWidth="1"/>
    <col min="2057" max="2057" width="17" style="155" bestFit="1" customWidth="1"/>
    <col min="2058" max="2304" width="8.85546875" style="155"/>
    <col min="2305" max="2305" width="12.85546875" style="155" customWidth="1"/>
    <col min="2306" max="2306" width="35" style="155" customWidth="1"/>
    <col min="2307" max="2307" width="14.28515625" style="155" bestFit="1" customWidth="1"/>
    <col min="2308" max="2308" width="12.140625" style="155" customWidth="1"/>
    <col min="2309" max="2310" width="8.85546875" style="155"/>
    <col min="2311" max="2311" width="17.28515625" style="155" customWidth="1"/>
    <col min="2312" max="2312" width="10.140625" style="155" bestFit="1" customWidth="1"/>
    <col min="2313" max="2313" width="17" style="155" bestFit="1" customWidth="1"/>
    <col min="2314" max="2560" width="8.85546875" style="155"/>
    <col min="2561" max="2561" width="12.85546875" style="155" customWidth="1"/>
    <col min="2562" max="2562" width="35" style="155" customWidth="1"/>
    <col min="2563" max="2563" width="14.28515625" style="155" bestFit="1" customWidth="1"/>
    <col min="2564" max="2564" width="12.140625" style="155" customWidth="1"/>
    <col min="2565" max="2566" width="8.85546875" style="155"/>
    <col min="2567" max="2567" width="17.28515625" style="155" customWidth="1"/>
    <col min="2568" max="2568" width="10.140625" style="155" bestFit="1" customWidth="1"/>
    <col min="2569" max="2569" width="17" style="155" bestFit="1" customWidth="1"/>
    <col min="2570" max="2816" width="8.85546875" style="155"/>
    <col min="2817" max="2817" width="12.85546875" style="155" customWidth="1"/>
    <col min="2818" max="2818" width="35" style="155" customWidth="1"/>
    <col min="2819" max="2819" width="14.28515625" style="155" bestFit="1" customWidth="1"/>
    <col min="2820" max="2820" width="12.140625" style="155" customWidth="1"/>
    <col min="2821" max="2822" width="8.85546875" style="155"/>
    <col min="2823" max="2823" width="17.28515625" style="155" customWidth="1"/>
    <col min="2824" max="2824" width="10.140625" style="155" bestFit="1" customWidth="1"/>
    <col min="2825" max="2825" width="17" style="155" bestFit="1" customWidth="1"/>
    <col min="2826" max="3072" width="8.85546875" style="155"/>
    <col min="3073" max="3073" width="12.85546875" style="155" customWidth="1"/>
    <col min="3074" max="3074" width="35" style="155" customWidth="1"/>
    <col min="3075" max="3075" width="14.28515625" style="155" bestFit="1" customWidth="1"/>
    <col min="3076" max="3076" width="12.140625" style="155" customWidth="1"/>
    <col min="3077" max="3078" width="8.85546875" style="155"/>
    <col min="3079" max="3079" width="17.28515625" style="155" customWidth="1"/>
    <col min="3080" max="3080" width="10.140625" style="155" bestFit="1" customWidth="1"/>
    <col min="3081" max="3081" width="17" style="155" bestFit="1" customWidth="1"/>
    <col min="3082" max="3328" width="8.85546875" style="155"/>
    <col min="3329" max="3329" width="12.85546875" style="155" customWidth="1"/>
    <col min="3330" max="3330" width="35" style="155" customWidth="1"/>
    <col min="3331" max="3331" width="14.28515625" style="155" bestFit="1" customWidth="1"/>
    <col min="3332" max="3332" width="12.140625" style="155" customWidth="1"/>
    <col min="3333" max="3334" width="8.85546875" style="155"/>
    <col min="3335" max="3335" width="17.28515625" style="155" customWidth="1"/>
    <col min="3336" max="3336" width="10.140625" style="155" bestFit="1" customWidth="1"/>
    <col min="3337" max="3337" width="17" style="155" bestFit="1" customWidth="1"/>
    <col min="3338" max="3584" width="8.85546875" style="155"/>
    <col min="3585" max="3585" width="12.85546875" style="155" customWidth="1"/>
    <col min="3586" max="3586" width="35" style="155" customWidth="1"/>
    <col min="3587" max="3587" width="14.28515625" style="155" bestFit="1" customWidth="1"/>
    <col min="3588" max="3588" width="12.140625" style="155" customWidth="1"/>
    <col min="3589" max="3590" width="8.85546875" style="155"/>
    <col min="3591" max="3591" width="17.28515625" style="155" customWidth="1"/>
    <col min="3592" max="3592" width="10.140625" style="155" bestFit="1" customWidth="1"/>
    <col min="3593" max="3593" width="17" style="155" bestFit="1" customWidth="1"/>
    <col min="3594" max="3840" width="8.85546875" style="155"/>
    <col min="3841" max="3841" width="12.85546875" style="155" customWidth="1"/>
    <col min="3842" max="3842" width="35" style="155" customWidth="1"/>
    <col min="3843" max="3843" width="14.28515625" style="155" bestFit="1" customWidth="1"/>
    <col min="3844" max="3844" width="12.140625" style="155" customWidth="1"/>
    <col min="3845" max="3846" width="8.85546875" style="155"/>
    <col min="3847" max="3847" width="17.28515625" style="155" customWidth="1"/>
    <col min="3848" max="3848" width="10.140625" style="155" bestFit="1" customWidth="1"/>
    <col min="3849" max="3849" width="17" style="155" bestFit="1" customWidth="1"/>
    <col min="3850" max="4096" width="8.85546875" style="155"/>
    <col min="4097" max="4097" width="12.85546875" style="155" customWidth="1"/>
    <col min="4098" max="4098" width="35" style="155" customWidth="1"/>
    <col min="4099" max="4099" width="14.28515625" style="155" bestFit="1" customWidth="1"/>
    <col min="4100" max="4100" width="12.140625" style="155" customWidth="1"/>
    <col min="4101" max="4102" width="8.85546875" style="155"/>
    <col min="4103" max="4103" width="17.28515625" style="155" customWidth="1"/>
    <col min="4104" max="4104" width="10.140625" style="155" bestFit="1" customWidth="1"/>
    <col min="4105" max="4105" width="17" style="155" bestFit="1" customWidth="1"/>
    <col min="4106" max="4352" width="8.85546875" style="155"/>
    <col min="4353" max="4353" width="12.85546875" style="155" customWidth="1"/>
    <col min="4354" max="4354" width="35" style="155" customWidth="1"/>
    <col min="4355" max="4355" width="14.28515625" style="155" bestFit="1" customWidth="1"/>
    <col min="4356" max="4356" width="12.140625" style="155" customWidth="1"/>
    <col min="4357" max="4358" width="8.85546875" style="155"/>
    <col min="4359" max="4359" width="17.28515625" style="155" customWidth="1"/>
    <col min="4360" max="4360" width="10.140625" style="155" bestFit="1" customWidth="1"/>
    <col min="4361" max="4361" width="17" style="155" bestFit="1" customWidth="1"/>
    <col min="4362" max="4608" width="8.85546875" style="155"/>
    <col min="4609" max="4609" width="12.85546875" style="155" customWidth="1"/>
    <col min="4610" max="4610" width="35" style="155" customWidth="1"/>
    <col min="4611" max="4611" width="14.28515625" style="155" bestFit="1" customWidth="1"/>
    <col min="4612" max="4612" width="12.140625" style="155" customWidth="1"/>
    <col min="4613" max="4614" width="8.85546875" style="155"/>
    <col min="4615" max="4615" width="17.28515625" style="155" customWidth="1"/>
    <col min="4616" max="4616" width="10.140625" style="155" bestFit="1" customWidth="1"/>
    <col min="4617" max="4617" width="17" style="155" bestFit="1" customWidth="1"/>
    <col min="4618" max="4864" width="8.85546875" style="155"/>
    <col min="4865" max="4865" width="12.85546875" style="155" customWidth="1"/>
    <col min="4866" max="4866" width="35" style="155" customWidth="1"/>
    <col min="4867" max="4867" width="14.28515625" style="155" bestFit="1" customWidth="1"/>
    <col min="4868" max="4868" width="12.140625" style="155" customWidth="1"/>
    <col min="4869" max="4870" width="8.85546875" style="155"/>
    <col min="4871" max="4871" width="17.28515625" style="155" customWidth="1"/>
    <col min="4872" max="4872" width="10.140625" style="155" bestFit="1" customWidth="1"/>
    <col min="4873" max="4873" width="17" style="155" bestFit="1" customWidth="1"/>
    <col min="4874" max="5120" width="8.85546875" style="155"/>
    <col min="5121" max="5121" width="12.85546875" style="155" customWidth="1"/>
    <col min="5122" max="5122" width="35" style="155" customWidth="1"/>
    <col min="5123" max="5123" width="14.28515625" style="155" bestFit="1" customWidth="1"/>
    <col min="5124" max="5124" width="12.140625" style="155" customWidth="1"/>
    <col min="5125" max="5126" width="8.85546875" style="155"/>
    <col min="5127" max="5127" width="17.28515625" style="155" customWidth="1"/>
    <col min="5128" max="5128" width="10.140625" style="155" bestFit="1" customWidth="1"/>
    <col min="5129" max="5129" width="17" style="155" bestFit="1" customWidth="1"/>
    <col min="5130" max="5376" width="8.85546875" style="155"/>
    <col min="5377" max="5377" width="12.85546875" style="155" customWidth="1"/>
    <col min="5378" max="5378" width="35" style="155" customWidth="1"/>
    <col min="5379" max="5379" width="14.28515625" style="155" bestFit="1" customWidth="1"/>
    <col min="5380" max="5380" width="12.140625" style="155" customWidth="1"/>
    <col min="5381" max="5382" width="8.85546875" style="155"/>
    <col min="5383" max="5383" width="17.28515625" style="155" customWidth="1"/>
    <col min="5384" max="5384" width="10.140625" style="155" bestFit="1" customWidth="1"/>
    <col min="5385" max="5385" width="17" style="155" bestFit="1" customWidth="1"/>
    <col min="5386" max="5632" width="8.85546875" style="155"/>
    <col min="5633" max="5633" width="12.85546875" style="155" customWidth="1"/>
    <col min="5634" max="5634" width="35" style="155" customWidth="1"/>
    <col min="5635" max="5635" width="14.28515625" style="155" bestFit="1" customWidth="1"/>
    <col min="5636" max="5636" width="12.140625" style="155" customWidth="1"/>
    <col min="5637" max="5638" width="8.85546875" style="155"/>
    <col min="5639" max="5639" width="17.28515625" style="155" customWidth="1"/>
    <col min="5640" max="5640" width="10.140625" style="155" bestFit="1" customWidth="1"/>
    <col min="5641" max="5641" width="17" style="155" bestFit="1" customWidth="1"/>
    <col min="5642" max="5888" width="8.85546875" style="155"/>
    <col min="5889" max="5889" width="12.85546875" style="155" customWidth="1"/>
    <col min="5890" max="5890" width="35" style="155" customWidth="1"/>
    <col min="5891" max="5891" width="14.28515625" style="155" bestFit="1" customWidth="1"/>
    <col min="5892" max="5892" width="12.140625" style="155" customWidth="1"/>
    <col min="5893" max="5894" width="8.85546875" style="155"/>
    <col min="5895" max="5895" width="17.28515625" style="155" customWidth="1"/>
    <col min="5896" max="5896" width="10.140625" style="155" bestFit="1" customWidth="1"/>
    <col min="5897" max="5897" width="17" style="155" bestFit="1" customWidth="1"/>
    <col min="5898" max="6144" width="8.85546875" style="155"/>
    <col min="6145" max="6145" width="12.85546875" style="155" customWidth="1"/>
    <col min="6146" max="6146" width="35" style="155" customWidth="1"/>
    <col min="6147" max="6147" width="14.28515625" style="155" bestFit="1" customWidth="1"/>
    <col min="6148" max="6148" width="12.140625" style="155" customWidth="1"/>
    <col min="6149" max="6150" width="8.85546875" style="155"/>
    <col min="6151" max="6151" width="17.28515625" style="155" customWidth="1"/>
    <col min="6152" max="6152" width="10.140625" style="155" bestFit="1" customWidth="1"/>
    <col min="6153" max="6153" width="17" style="155" bestFit="1" customWidth="1"/>
    <col min="6154" max="6400" width="8.85546875" style="155"/>
    <col min="6401" max="6401" width="12.85546875" style="155" customWidth="1"/>
    <col min="6402" max="6402" width="35" style="155" customWidth="1"/>
    <col min="6403" max="6403" width="14.28515625" style="155" bestFit="1" customWidth="1"/>
    <col min="6404" max="6404" width="12.140625" style="155" customWidth="1"/>
    <col min="6405" max="6406" width="8.85546875" style="155"/>
    <col min="6407" max="6407" width="17.28515625" style="155" customWidth="1"/>
    <col min="6408" max="6408" width="10.140625" style="155" bestFit="1" customWidth="1"/>
    <col min="6409" max="6409" width="17" style="155" bestFit="1" customWidth="1"/>
    <col min="6410" max="6656" width="8.85546875" style="155"/>
    <col min="6657" max="6657" width="12.85546875" style="155" customWidth="1"/>
    <col min="6658" max="6658" width="35" style="155" customWidth="1"/>
    <col min="6659" max="6659" width="14.28515625" style="155" bestFit="1" customWidth="1"/>
    <col min="6660" max="6660" width="12.140625" style="155" customWidth="1"/>
    <col min="6661" max="6662" width="8.85546875" style="155"/>
    <col min="6663" max="6663" width="17.28515625" style="155" customWidth="1"/>
    <col min="6664" max="6664" width="10.140625" style="155" bestFit="1" customWidth="1"/>
    <col min="6665" max="6665" width="17" style="155" bestFit="1" customWidth="1"/>
    <col min="6666" max="6912" width="8.85546875" style="155"/>
    <col min="6913" max="6913" width="12.85546875" style="155" customWidth="1"/>
    <col min="6914" max="6914" width="35" style="155" customWidth="1"/>
    <col min="6915" max="6915" width="14.28515625" style="155" bestFit="1" customWidth="1"/>
    <col min="6916" max="6916" width="12.140625" style="155" customWidth="1"/>
    <col min="6917" max="6918" width="8.85546875" style="155"/>
    <col min="6919" max="6919" width="17.28515625" style="155" customWidth="1"/>
    <col min="6920" max="6920" width="10.140625" style="155" bestFit="1" customWidth="1"/>
    <col min="6921" max="6921" width="17" style="155" bestFit="1" customWidth="1"/>
    <col min="6922" max="7168" width="8.85546875" style="155"/>
    <col min="7169" max="7169" width="12.85546875" style="155" customWidth="1"/>
    <col min="7170" max="7170" width="35" style="155" customWidth="1"/>
    <col min="7171" max="7171" width="14.28515625" style="155" bestFit="1" customWidth="1"/>
    <col min="7172" max="7172" width="12.140625" style="155" customWidth="1"/>
    <col min="7173" max="7174" width="8.85546875" style="155"/>
    <col min="7175" max="7175" width="17.28515625" style="155" customWidth="1"/>
    <col min="7176" max="7176" width="10.140625" style="155" bestFit="1" customWidth="1"/>
    <col min="7177" max="7177" width="17" style="155" bestFit="1" customWidth="1"/>
    <col min="7178" max="7424" width="8.85546875" style="155"/>
    <col min="7425" max="7425" width="12.85546875" style="155" customWidth="1"/>
    <col min="7426" max="7426" width="35" style="155" customWidth="1"/>
    <col min="7427" max="7427" width="14.28515625" style="155" bestFit="1" customWidth="1"/>
    <col min="7428" max="7428" width="12.140625" style="155" customWidth="1"/>
    <col min="7429" max="7430" width="8.85546875" style="155"/>
    <col min="7431" max="7431" width="17.28515625" style="155" customWidth="1"/>
    <col min="7432" max="7432" width="10.140625" style="155" bestFit="1" customWidth="1"/>
    <col min="7433" max="7433" width="17" style="155" bestFit="1" customWidth="1"/>
    <col min="7434" max="7680" width="8.85546875" style="155"/>
    <col min="7681" max="7681" width="12.85546875" style="155" customWidth="1"/>
    <col min="7682" max="7682" width="35" style="155" customWidth="1"/>
    <col min="7683" max="7683" width="14.28515625" style="155" bestFit="1" customWidth="1"/>
    <col min="7684" max="7684" width="12.140625" style="155" customWidth="1"/>
    <col min="7685" max="7686" width="8.85546875" style="155"/>
    <col min="7687" max="7687" width="17.28515625" style="155" customWidth="1"/>
    <col min="7688" max="7688" width="10.140625" style="155" bestFit="1" customWidth="1"/>
    <col min="7689" max="7689" width="17" style="155" bestFit="1" customWidth="1"/>
    <col min="7690" max="7936" width="8.85546875" style="155"/>
    <col min="7937" max="7937" width="12.85546875" style="155" customWidth="1"/>
    <col min="7938" max="7938" width="35" style="155" customWidth="1"/>
    <col min="7939" max="7939" width="14.28515625" style="155" bestFit="1" customWidth="1"/>
    <col min="7940" max="7940" width="12.140625" style="155" customWidth="1"/>
    <col min="7941" max="7942" width="8.85546875" style="155"/>
    <col min="7943" max="7943" width="17.28515625" style="155" customWidth="1"/>
    <col min="7944" max="7944" width="10.140625" style="155" bestFit="1" customWidth="1"/>
    <col min="7945" max="7945" width="17" style="155" bestFit="1" customWidth="1"/>
    <col min="7946" max="8192" width="8.85546875" style="155"/>
    <col min="8193" max="8193" width="12.85546875" style="155" customWidth="1"/>
    <col min="8194" max="8194" width="35" style="155" customWidth="1"/>
    <col min="8195" max="8195" width="14.28515625" style="155" bestFit="1" customWidth="1"/>
    <col min="8196" max="8196" width="12.140625" style="155" customWidth="1"/>
    <col min="8197" max="8198" width="8.85546875" style="155"/>
    <col min="8199" max="8199" width="17.28515625" style="155" customWidth="1"/>
    <col min="8200" max="8200" width="10.140625" style="155" bestFit="1" customWidth="1"/>
    <col min="8201" max="8201" width="17" style="155" bestFit="1" customWidth="1"/>
    <col min="8202" max="8448" width="8.85546875" style="155"/>
    <col min="8449" max="8449" width="12.85546875" style="155" customWidth="1"/>
    <col min="8450" max="8450" width="35" style="155" customWidth="1"/>
    <col min="8451" max="8451" width="14.28515625" style="155" bestFit="1" customWidth="1"/>
    <col min="8452" max="8452" width="12.140625" style="155" customWidth="1"/>
    <col min="8453" max="8454" width="8.85546875" style="155"/>
    <col min="8455" max="8455" width="17.28515625" style="155" customWidth="1"/>
    <col min="8456" max="8456" width="10.140625" style="155" bestFit="1" customWidth="1"/>
    <col min="8457" max="8457" width="17" style="155" bestFit="1" customWidth="1"/>
    <col min="8458" max="8704" width="8.85546875" style="155"/>
    <col min="8705" max="8705" width="12.85546875" style="155" customWidth="1"/>
    <col min="8706" max="8706" width="35" style="155" customWidth="1"/>
    <col min="8707" max="8707" width="14.28515625" style="155" bestFit="1" customWidth="1"/>
    <col min="8708" max="8708" width="12.140625" style="155" customWidth="1"/>
    <col min="8709" max="8710" width="8.85546875" style="155"/>
    <col min="8711" max="8711" width="17.28515625" style="155" customWidth="1"/>
    <col min="8712" max="8712" width="10.140625" style="155" bestFit="1" customWidth="1"/>
    <col min="8713" max="8713" width="17" style="155" bestFit="1" customWidth="1"/>
    <col min="8714" max="8960" width="8.85546875" style="155"/>
    <col min="8961" max="8961" width="12.85546875" style="155" customWidth="1"/>
    <col min="8962" max="8962" width="35" style="155" customWidth="1"/>
    <col min="8963" max="8963" width="14.28515625" style="155" bestFit="1" customWidth="1"/>
    <col min="8964" max="8964" width="12.140625" style="155" customWidth="1"/>
    <col min="8965" max="8966" width="8.85546875" style="155"/>
    <col min="8967" max="8967" width="17.28515625" style="155" customWidth="1"/>
    <col min="8968" max="8968" width="10.140625" style="155" bestFit="1" customWidth="1"/>
    <col min="8969" max="8969" width="17" style="155" bestFit="1" customWidth="1"/>
    <col min="8970" max="9216" width="8.85546875" style="155"/>
    <col min="9217" max="9217" width="12.85546875" style="155" customWidth="1"/>
    <col min="9218" max="9218" width="35" style="155" customWidth="1"/>
    <col min="9219" max="9219" width="14.28515625" style="155" bestFit="1" customWidth="1"/>
    <col min="9220" max="9220" width="12.140625" style="155" customWidth="1"/>
    <col min="9221" max="9222" width="8.85546875" style="155"/>
    <col min="9223" max="9223" width="17.28515625" style="155" customWidth="1"/>
    <col min="9224" max="9224" width="10.140625" style="155" bestFit="1" customWidth="1"/>
    <col min="9225" max="9225" width="17" style="155" bestFit="1" customWidth="1"/>
    <col min="9226" max="9472" width="8.85546875" style="155"/>
    <col min="9473" max="9473" width="12.85546875" style="155" customWidth="1"/>
    <col min="9474" max="9474" width="35" style="155" customWidth="1"/>
    <col min="9475" max="9475" width="14.28515625" style="155" bestFit="1" customWidth="1"/>
    <col min="9476" max="9476" width="12.140625" style="155" customWidth="1"/>
    <col min="9477" max="9478" width="8.85546875" style="155"/>
    <col min="9479" max="9479" width="17.28515625" style="155" customWidth="1"/>
    <col min="9480" max="9480" width="10.140625" style="155" bestFit="1" customWidth="1"/>
    <col min="9481" max="9481" width="17" style="155" bestFit="1" customWidth="1"/>
    <col min="9482" max="9728" width="8.85546875" style="155"/>
    <col min="9729" max="9729" width="12.85546875" style="155" customWidth="1"/>
    <col min="9730" max="9730" width="35" style="155" customWidth="1"/>
    <col min="9731" max="9731" width="14.28515625" style="155" bestFit="1" customWidth="1"/>
    <col min="9732" max="9732" width="12.140625" style="155" customWidth="1"/>
    <col min="9733" max="9734" width="8.85546875" style="155"/>
    <col min="9735" max="9735" width="17.28515625" style="155" customWidth="1"/>
    <col min="9736" max="9736" width="10.140625" style="155" bestFit="1" customWidth="1"/>
    <col min="9737" max="9737" width="17" style="155" bestFit="1" customWidth="1"/>
    <col min="9738" max="9984" width="8.85546875" style="155"/>
    <col min="9985" max="9985" width="12.85546875" style="155" customWidth="1"/>
    <col min="9986" max="9986" width="35" style="155" customWidth="1"/>
    <col min="9987" max="9987" width="14.28515625" style="155" bestFit="1" customWidth="1"/>
    <col min="9988" max="9988" width="12.140625" style="155" customWidth="1"/>
    <col min="9989" max="9990" width="8.85546875" style="155"/>
    <col min="9991" max="9991" width="17.28515625" style="155" customWidth="1"/>
    <col min="9992" max="9992" width="10.140625" style="155" bestFit="1" customWidth="1"/>
    <col min="9993" max="9993" width="17" style="155" bestFit="1" customWidth="1"/>
    <col min="9994" max="10240" width="8.85546875" style="155"/>
    <col min="10241" max="10241" width="12.85546875" style="155" customWidth="1"/>
    <col min="10242" max="10242" width="35" style="155" customWidth="1"/>
    <col min="10243" max="10243" width="14.28515625" style="155" bestFit="1" customWidth="1"/>
    <col min="10244" max="10244" width="12.140625" style="155" customWidth="1"/>
    <col min="10245" max="10246" width="8.85546875" style="155"/>
    <col min="10247" max="10247" width="17.28515625" style="155" customWidth="1"/>
    <col min="10248" max="10248" width="10.140625" style="155" bestFit="1" customWidth="1"/>
    <col min="10249" max="10249" width="17" style="155" bestFit="1" customWidth="1"/>
    <col min="10250" max="10496" width="8.85546875" style="155"/>
    <col min="10497" max="10497" width="12.85546875" style="155" customWidth="1"/>
    <col min="10498" max="10498" width="35" style="155" customWidth="1"/>
    <col min="10499" max="10499" width="14.28515625" style="155" bestFit="1" customWidth="1"/>
    <col min="10500" max="10500" width="12.140625" style="155" customWidth="1"/>
    <col min="10501" max="10502" width="8.85546875" style="155"/>
    <col min="10503" max="10503" width="17.28515625" style="155" customWidth="1"/>
    <col min="10504" max="10504" width="10.140625" style="155" bestFit="1" customWidth="1"/>
    <col min="10505" max="10505" width="17" style="155" bestFit="1" customWidth="1"/>
    <col min="10506" max="10752" width="8.85546875" style="155"/>
    <col min="10753" max="10753" width="12.85546875" style="155" customWidth="1"/>
    <col min="10754" max="10754" width="35" style="155" customWidth="1"/>
    <col min="10755" max="10755" width="14.28515625" style="155" bestFit="1" customWidth="1"/>
    <col min="10756" max="10756" width="12.140625" style="155" customWidth="1"/>
    <col min="10757" max="10758" width="8.85546875" style="155"/>
    <col min="10759" max="10759" width="17.28515625" style="155" customWidth="1"/>
    <col min="10760" max="10760" width="10.140625" style="155" bestFit="1" customWidth="1"/>
    <col min="10761" max="10761" width="17" style="155" bestFit="1" customWidth="1"/>
    <col min="10762" max="11008" width="8.85546875" style="155"/>
    <col min="11009" max="11009" width="12.85546875" style="155" customWidth="1"/>
    <col min="11010" max="11010" width="35" style="155" customWidth="1"/>
    <col min="11011" max="11011" width="14.28515625" style="155" bestFit="1" customWidth="1"/>
    <col min="11012" max="11012" width="12.140625" style="155" customWidth="1"/>
    <col min="11013" max="11014" width="8.85546875" style="155"/>
    <col min="11015" max="11015" width="17.28515625" style="155" customWidth="1"/>
    <col min="11016" max="11016" width="10.140625" style="155" bestFit="1" customWidth="1"/>
    <col min="11017" max="11017" width="17" style="155" bestFit="1" customWidth="1"/>
    <col min="11018" max="11264" width="8.85546875" style="155"/>
    <col min="11265" max="11265" width="12.85546875" style="155" customWidth="1"/>
    <col min="11266" max="11266" width="35" style="155" customWidth="1"/>
    <col min="11267" max="11267" width="14.28515625" style="155" bestFit="1" customWidth="1"/>
    <col min="11268" max="11268" width="12.140625" style="155" customWidth="1"/>
    <col min="11269" max="11270" width="8.85546875" style="155"/>
    <col min="11271" max="11271" width="17.28515625" style="155" customWidth="1"/>
    <col min="11272" max="11272" width="10.140625" style="155" bestFit="1" customWidth="1"/>
    <col min="11273" max="11273" width="17" style="155" bestFit="1" customWidth="1"/>
    <col min="11274" max="11520" width="8.85546875" style="155"/>
    <col min="11521" max="11521" width="12.85546875" style="155" customWidth="1"/>
    <col min="11522" max="11522" width="35" style="155" customWidth="1"/>
    <col min="11523" max="11523" width="14.28515625" style="155" bestFit="1" customWidth="1"/>
    <col min="11524" max="11524" width="12.140625" style="155" customWidth="1"/>
    <col min="11525" max="11526" width="8.85546875" style="155"/>
    <col min="11527" max="11527" width="17.28515625" style="155" customWidth="1"/>
    <col min="11528" max="11528" width="10.140625" style="155" bestFit="1" customWidth="1"/>
    <col min="11529" max="11529" width="17" style="155" bestFit="1" customWidth="1"/>
    <col min="11530" max="11776" width="8.85546875" style="155"/>
    <col min="11777" max="11777" width="12.85546875" style="155" customWidth="1"/>
    <col min="11778" max="11778" width="35" style="155" customWidth="1"/>
    <col min="11779" max="11779" width="14.28515625" style="155" bestFit="1" customWidth="1"/>
    <col min="11780" max="11780" width="12.140625" style="155" customWidth="1"/>
    <col min="11781" max="11782" width="8.85546875" style="155"/>
    <col min="11783" max="11783" width="17.28515625" style="155" customWidth="1"/>
    <col min="11784" max="11784" width="10.140625" style="155" bestFit="1" customWidth="1"/>
    <col min="11785" max="11785" width="17" style="155" bestFit="1" customWidth="1"/>
    <col min="11786" max="12032" width="8.85546875" style="155"/>
    <col min="12033" max="12033" width="12.85546875" style="155" customWidth="1"/>
    <col min="12034" max="12034" width="35" style="155" customWidth="1"/>
    <col min="12035" max="12035" width="14.28515625" style="155" bestFit="1" customWidth="1"/>
    <col min="12036" max="12036" width="12.140625" style="155" customWidth="1"/>
    <col min="12037" max="12038" width="8.85546875" style="155"/>
    <col min="12039" max="12039" width="17.28515625" style="155" customWidth="1"/>
    <col min="12040" max="12040" width="10.140625" style="155" bestFit="1" customWidth="1"/>
    <col min="12041" max="12041" width="17" style="155" bestFit="1" customWidth="1"/>
    <col min="12042" max="12288" width="8.85546875" style="155"/>
    <col min="12289" max="12289" width="12.85546875" style="155" customWidth="1"/>
    <col min="12290" max="12290" width="35" style="155" customWidth="1"/>
    <col min="12291" max="12291" width="14.28515625" style="155" bestFit="1" customWidth="1"/>
    <col min="12292" max="12292" width="12.140625" style="155" customWidth="1"/>
    <col min="12293" max="12294" width="8.85546875" style="155"/>
    <col min="12295" max="12295" width="17.28515625" style="155" customWidth="1"/>
    <col min="12296" max="12296" width="10.140625" style="155" bestFit="1" customWidth="1"/>
    <col min="12297" max="12297" width="17" style="155" bestFit="1" customWidth="1"/>
    <col min="12298" max="12544" width="8.85546875" style="155"/>
    <col min="12545" max="12545" width="12.85546875" style="155" customWidth="1"/>
    <col min="12546" max="12546" width="35" style="155" customWidth="1"/>
    <col min="12547" max="12547" width="14.28515625" style="155" bestFit="1" customWidth="1"/>
    <col min="12548" max="12548" width="12.140625" style="155" customWidth="1"/>
    <col min="12549" max="12550" width="8.85546875" style="155"/>
    <col min="12551" max="12551" width="17.28515625" style="155" customWidth="1"/>
    <col min="12552" max="12552" width="10.140625" style="155" bestFit="1" customWidth="1"/>
    <col min="12553" max="12553" width="17" style="155" bestFit="1" customWidth="1"/>
    <col min="12554" max="12800" width="8.85546875" style="155"/>
    <col min="12801" max="12801" width="12.85546875" style="155" customWidth="1"/>
    <col min="12802" max="12802" width="35" style="155" customWidth="1"/>
    <col min="12803" max="12803" width="14.28515625" style="155" bestFit="1" customWidth="1"/>
    <col min="12804" max="12804" width="12.140625" style="155" customWidth="1"/>
    <col min="12805" max="12806" width="8.85546875" style="155"/>
    <col min="12807" max="12807" width="17.28515625" style="155" customWidth="1"/>
    <col min="12808" max="12808" width="10.140625" style="155" bestFit="1" customWidth="1"/>
    <col min="12809" max="12809" width="17" style="155" bestFit="1" customWidth="1"/>
    <col min="12810" max="13056" width="8.85546875" style="155"/>
    <col min="13057" max="13057" width="12.85546875" style="155" customWidth="1"/>
    <col min="13058" max="13058" width="35" style="155" customWidth="1"/>
    <col min="13059" max="13059" width="14.28515625" style="155" bestFit="1" customWidth="1"/>
    <col min="13060" max="13060" width="12.140625" style="155" customWidth="1"/>
    <col min="13061" max="13062" width="8.85546875" style="155"/>
    <col min="13063" max="13063" width="17.28515625" style="155" customWidth="1"/>
    <col min="13064" max="13064" width="10.140625" style="155" bestFit="1" customWidth="1"/>
    <col min="13065" max="13065" width="17" style="155" bestFit="1" customWidth="1"/>
    <col min="13066" max="13312" width="8.85546875" style="155"/>
    <col min="13313" max="13313" width="12.85546875" style="155" customWidth="1"/>
    <col min="13314" max="13314" width="35" style="155" customWidth="1"/>
    <col min="13315" max="13315" width="14.28515625" style="155" bestFit="1" customWidth="1"/>
    <col min="13316" max="13316" width="12.140625" style="155" customWidth="1"/>
    <col min="13317" max="13318" width="8.85546875" style="155"/>
    <col min="13319" max="13319" width="17.28515625" style="155" customWidth="1"/>
    <col min="13320" max="13320" width="10.140625" style="155" bestFit="1" customWidth="1"/>
    <col min="13321" max="13321" width="17" style="155" bestFit="1" customWidth="1"/>
    <col min="13322" max="13568" width="8.85546875" style="155"/>
    <col min="13569" max="13569" width="12.85546875" style="155" customWidth="1"/>
    <col min="13570" max="13570" width="35" style="155" customWidth="1"/>
    <col min="13571" max="13571" width="14.28515625" style="155" bestFit="1" customWidth="1"/>
    <col min="13572" max="13572" width="12.140625" style="155" customWidth="1"/>
    <col min="13573" max="13574" width="8.85546875" style="155"/>
    <col min="13575" max="13575" width="17.28515625" style="155" customWidth="1"/>
    <col min="13576" max="13576" width="10.140625" style="155" bestFit="1" customWidth="1"/>
    <col min="13577" max="13577" width="17" style="155" bestFit="1" customWidth="1"/>
    <col min="13578" max="13824" width="8.85546875" style="155"/>
    <col min="13825" max="13825" width="12.85546875" style="155" customWidth="1"/>
    <col min="13826" max="13826" width="35" style="155" customWidth="1"/>
    <col min="13827" max="13827" width="14.28515625" style="155" bestFit="1" customWidth="1"/>
    <col min="13828" max="13828" width="12.140625" style="155" customWidth="1"/>
    <col min="13829" max="13830" width="8.85546875" style="155"/>
    <col min="13831" max="13831" width="17.28515625" style="155" customWidth="1"/>
    <col min="13832" max="13832" width="10.140625" style="155" bestFit="1" customWidth="1"/>
    <col min="13833" max="13833" width="17" style="155" bestFit="1" customWidth="1"/>
    <col min="13834" max="14080" width="8.85546875" style="155"/>
    <col min="14081" max="14081" width="12.85546875" style="155" customWidth="1"/>
    <col min="14082" max="14082" width="35" style="155" customWidth="1"/>
    <col min="14083" max="14083" width="14.28515625" style="155" bestFit="1" customWidth="1"/>
    <col min="14084" max="14084" width="12.140625" style="155" customWidth="1"/>
    <col min="14085" max="14086" width="8.85546875" style="155"/>
    <col min="14087" max="14087" width="17.28515625" style="155" customWidth="1"/>
    <col min="14088" max="14088" width="10.140625" style="155" bestFit="1" customWidth="1"/>
    <col min="14089" max="14089" width="17" style="155" bestFit="1" customWidth="1"/>
    <col min="14090" max="14336" width="8.85546875" style="155"/>
    <col min="14337" max="14337" width="12.85546875" style="155" customWidth="1"/>
    <col min="14338" max="14338" width="35" style="155" customWidth="1"/>
    <col min="14339" max="14339" width="14.28515625" style="155" bestFit="1" customWidth="1"/>
    <col min="14340" max="14340" width="12.140625" style="155" customWidth="1"/>
    <col min="14341" max="14342" width="8.85546875" style="155"/>
    <col min="14343" max="14343" width="17.28515625" style="155" customWidth="1"/>
    <col min="14344" max="14344" width="10.140625" style="155" bestFit="1" customWidth="1"/>
    <col min="14345" max="14345" width="17" style="155" bestFit="1" customWidth="1"/>
    <col min="14346" max="14592" width="8.85546875" style="155"/>
    <col min="14593" max="14593" width="12.85546875" style="155" customWidth="1"/>
    <col min="14594" max="14594" width="35" style="155" customWidth="1"/>
    <col min="14595" max="14595" width="14.28515625" style="155" bestFit="1" customWidth="1"/>
    <col min="14596" max="14596" width="12.140625" style="155" customWidth="1"/>
    <col min="14597" max="14598" width="8.85546875" style="155"/>
    <col min="14599" max="14599" width="17.28515625" style="155" customWidth="1"/>
    <col min="14600" max="14600" width="10.140625" style="155" bestFit="1" customWidth="1"/>
    <col min="14601" max="14601" width="17" style="155" bestFit="1" customWidth="1"/>
    <col min="14602" max="14848" width="8.85546875" style="155"/>
    <col min="14849" max="14849" width="12.85546875" style="155" customWidth="1"/>
    <col min="14850" max="14850" width="35" style="155" customWidth="1"/>
    <col min="14851" max="14851" width="14.28515625" style="155" bestFit="1" customWidth="1"/>
    <col min="14852" max="14852" width="12.140625" style="155" customWidth="1"/>
    <col min="14853" max="14854" width="8.85546875" style="155"/>
    <col min="14855" max="14855" width="17.28515625" style="155" customWidth="1"/>
    <col min="14856" max="14856" width="10.140625" style="155" bestFit="1" customWidth="1"/>
    <col min="14857" max="14857" width="17" style="155" bestFit="1" customWidth="1"/>
    <col min="14858" max="15104" width="8.85546875" style="155"/>
    <col min="15105" max="15105" width="12.85546875" style="155" customWidth="1"/>
    <col min="15106" max="15106" width="35" style="155" customWidth="1"/>
    <col min="15107" max="15107" width="14.28515625" style="155" bestFit="1" customWidth="1"/>
    <col min="15108" max="15108" width="12.140625" style="155" customWidth="1"/>
    <col min="15109" max="15110" width="8.85546875" style="155"/>
    <col min="15111" max="15111" width="17.28515625" style="155" customWidth="1"/>
    <col min="15112" max="15112" width="10.140625" style="155" bestFit="1" customWidth="1"/>
    <col min="15113" max="15113" width="17" style="155" bestFit="1" customWidth="1"/>
    <col min="15114" max="15360" width="8.85546875" style="155"/>
    <col min="15361" max="15361" width="12.85546875" style="155" customWidth="1"/>
    <col min="15362" max="15362" width="35" style="155" customWidth="1"/>
    <col min="15363" max="15363" width="14.28515625" style="155" bestFit="1" customWidth="1"/>
    <col min="15364" max="15364" width="12.140625" style="155" customWidth="1"/>
    <col min="15365" max="15366" width="8.85546875" style="155"/>
    <col min="15367" max="15367" width="17.28515625" style="155" customWidth="1"/>
    <col min="15368" max="15368" width="10.140625" style="155" bestFit="1" customWidth="1"/>
    <col min="15369" max="15369" width="17" style="155" bestFit="1" customWidth="1"/>
    <col min="15370" max="15616" width="8.85546875" style="155"/>
    <col min="15617" max="15617" width="12.85546875" style="155" customWidth="1"/>
    <col min="15618" max="15618" width="35" style="155" customWidth="1"/>
    <col min="15619" max="15619" width="14.28515625" style="155" bestFit="1" customWidth="1"/>
    <col min="15620" max="15620" width="12.140625" style="155" customWidth="1"/>
    <col min="15621" max="15622" width="8.85546875" style="155"/>
    <col min="15623" max="15623" width="17.28515625" style="155" customWidth="1"/>
    <col min="15624" max="15624" width="10.140625" style="155" bestFit="1" customWidth="1"/>
    <col min="15625" max="15625" width="17" style="155" bestFit="1" customWidth="1"/>
    <col min="15626" max="15872" width="8.85546875" style="155"/>
    <col min="15873" max="15873" width="12.85546875" style="155" customWidth="1"/>
    <col min="15874" max="15874" width="35" style="155" customWidth="1"/>
    <col min="15875" max="15875" width="14.28515625" style="155" bestFit="1" customWidth="1"/>
    <col min="15876" max="15876" width="12.140625" style="155" customWidth="1"/>
    <col min="15877" max="15878" width="8.85546875" style="155"/>
    <col min="15879" max="15879" width="17.28515625" style="155" customWidth="1"/>
    <col min="15880" max="15880" width="10.140625" style="155" bestFit="1" customWidth="1"/>
    <col min="15881" max="15881" width="17" style="155" bestFit="1" customWidth="1"/>
    <col min="15882" max="16128" width="8.85546875" style="155"/>
    <col min="16129" max="16129" width="12.85546875" style="155" customWidth="1"/>
    <col min="16130" max="16130" width="35" style="155" customWidth="1"/>
    <col min="16131" max="16131" width="14.28515625" style="155" bestFit="1" customWidth="1"/>
    <col min="16132" max="16132" width="12.140625" style="155" customWidth="1"/>
    <col min="16133" max="16134" width="8.85546875" style="155"/>
    <col min="16135" max="16135" width="17.28515625" style="155" customWidth="1"/>
    <col min="16136" max="16136" width="10.140625" style="155" bestFit="1" customWidth="1"/>
    <col min="16137" max="16137" width="17" style="155" bestFit="1" customWidth="1"/>
    <col min="16138" max="16384" width="8.85546875" style="155"/>
  </cols>
  <sheetData>
    <row r="1" spans="1:12" ht="23.25" customHeight="1">
      <c r="B1" s="762" t="s">
        <v>1588</v>
      </c>
      <c r="C1" s="762"/>
      <c r="D1" s="762"/>
      <c r="E1" s="762"/>
      <c r="F1" s="762"/>
      <c r="G1" s="762"/>
      <c r="H1" s="762"/>
      <c r="I1" s="762"/>
      <c r="J1" s="155"/>
      <c r="K1" s="155"/>
      <c r="L1" s="155"/>
    </row>
    <row r="2" spans="1:12" ht="12.75">
      <c r="H2" s="158"/>
      <c r="I2" s="155"/>
      <c r="J2" s="155"/>
      <c r="K2" s="155"/>
      <c r="L2" s="155"/>
    </row>
    <row r="3" spans="1:12" ht="15.75">
      <c r="B3" s="159"/>
      <c r="C3" s="763" t="s">
        <v>1589</v>
      </c>
      <c r="D3" s="763"/>
      <c r="E3" s="763"/>
      <c r="F3" s="763"/>
      <c r="G3" s="763"/>
      <c r="H3" s="763"/>
      <c r="I3" s="763"/>
      <c r="J3" s="155"/>
      <c r="K3" s="155"/>
      <c r="L3" s="155"/>
    </row>
    <row r="4" spans="1:12">
      <c r="B4" s="160" t="s">
        <v>1590</v>
      </c>
      <c r="C4" s="161" t="s">
        <v>173</v>
      </c>
      <c r="D4" s="162" t="s">
        <v>245</v>
      </c>
      <c r="E4" s="163" t="s">
        <v>317</v>
      </c>
      <c r="F4" s="163" t="s">
        <v>389</v>
      </c>
      <c r="G4" s="163" t="s">
        <v>461</v>
      </c>
      <c r="H4" s="164" t="s">
        <v>533</v>
      </c>
      <c r="I4" s="161" t="s">
        <v>1591</v>
      </c>
      <c r="J4" s="155"/>
      <c r="K4" s="155"/>
      <c r="L4" s="155"/>
    </row>
    <row r="5" spans="1:12">
      <c r="B5" s="165" t="s">
        <v>1580</v>
      </c>
      <c r="C5" s="161" t="s">
        <v>173</v>
      </c>
      <c r="D5" s="162" t="s">
        <v>245</v>
      </c>
      <c r="E5" s="163" t="s">
        <v>317</v>
      </c>
      <c r="F5" s="163" t="s">
        <v>1592</v>
      </c>
      <c r="G5" s="163" t="s">
        <v>461</v>
      </c>
      <c r="H5" s="164" t="s">
        <v>533</v>
      </c>
      <c r="I5" s="161" t="s">
        <v>1591</v>
      </c>
      <c r="J5" s="155"/>
      <c r="K5" s="155"/>
      <c r="L5" s="155"/>
    </row>
    <row r="6" spans="1:12" ht="12.75">
      <c r="H6" s="158"/>
      <c r="I6" s="155"/>
      <c r="J6" s="155"/>
      <c r="K6" s="155"/>
      <c r="L6" s="155"/>
    </row>
    <row r="7" spans="1:12" s="166" customFormat="1" ht="18">
      <c r="B7" s="764" t="s">
        <v>1593</v>
      </c>
      <c r="C7" s="765"/>
      <c r="D7" s="765"/>
      <c r="E7" s="765"/>
      <c r="F7" s="765"/>
      <c r="G7" s="765"/>
      <c r="H7" s="765"/>
    </row>
    <row r="8" spans="1:12" s="167" customFormat="1" ht="26.25">
      <c r="B8" s="168" t="s">
        <v>1610</v>
      </c>
      <c r="C8" s="169" t="s">
        <v>1594</v>
      </c>
      <c r="D8" s="170" t="s">
        <v>1595</v>
      </c>
      <c r="E8" s="169" t="s">
        <v>1596</v>
      </c>
      <c r="F8" s="169" t="s">
        <v>1597</v>
      </c>
      <c r="G8" s="169" t="s">
        <v>1533</v>
      </c>
      <c r="H8" s="171" t="s">
        <v>83</v>
      </c>
      <c r="I8" s="172" t="s">
        <v>1598</v>
      </c>
    </row>
    <row r="9" spans="1:12" ht="15.75">
      <c r="A9" s="155" t="str">
        <f>C$4&amp;"|"&amp;B$4&amp;B9</f>
        <v xml:space="preserve">16-19|MaleTrial I </v>
      </c>
      <c r="B9" s="173" t="s">
        <v>1582</v>
      </c>
      <c r="C9" s="173" t="s">
        <v>1599</v>
      </c>
      <c r="D9" s="31">
        <f>'Verbal Memory'!J$45</f>
        <v>0</v>
      </c>
      <c r="E9" s="174">
        <v>6.9</v>
      </c>
      <c r="F9" s="174">
        <v>1.8</v>
      </c>
      <c r="G9" s="174">
        <f t="shared" ref="G9:G14" si="0">(D9-E9)/F9</f>
        <v>-3.8333333333333335</v>
      </c>
      <c r="H9" s="175">
        <f>NORMSDIST(G9)*100</f>
        <v>6.3209231868402551E-3</v>
      </c>
      <c r="J9" s="172"/>
      <c r="K9" s="155"/>
      <c r="L9" s="155"/>
    </row>
    <row r="10" spans="1:12" ht="15.75">
      <c r="A10" s="155" t="str">
        <f>C$4&amp;"|"&amp;B$4&amp;B10</f>
        <v>16-19|MaleTrial 5</v>
      </c>
      <c r="B10" s="173" t="s">
        <v>1583</v>
      </c>
      <c r="C10" s="173" t="s">
        <v>1599</v>
      </c>
      <c r="D10" s="31">
        <f>'Verbal Memory'!J$47</f>
        <v>0</v>
      </c>
      <c r="E10" s="174">
        <v>12.5</v>
      </c>
      <c r="F10" s="174">
        <v>1.3</v>
      </c>
      <c r="G10" s="174">
        <f t="shared" si="0"/>
        <v>-9.615384615384615</v>
      </c>
      <c r="H10" s="175">
        <f t="shared" ref="H10:H14" si="1">NORMSDIST(G10)*100</f>
        <v>3.4425774199789717E-20</v>
      </c>
      <c r="I10" s="155"/>
      <c r="J10" s="155"/>
      <c r="K10" s="155"/>
      <c r="L10" s="155"/>
    </row>
    <row r="11" spans="1:12" ht="15.75">
      <c r="A11" s="155" t="str">
        <f t="shared" ref="A11:A14" si="2">C$4&amp;"|"&amp;B$4&amp;B11</f>
        <v>16-19|MaleTotal Words Learned over 5 Trials</v>
      </c>
      <c r="B11" s="176" t="s">
        <v>1584</v>
      </c>
      <c r="C11" s="173" t="s">
        <v>1600</v>
      </c>
      <c r="D11" s="31">
        <f>'Verbal Memory'!J$49</f>
        <v>0</v>
      </c>
      <c r="E11" s="174">
        <v>53.4</v>
      </c>
      <c r="F11" s="174">
        <v>5.4</v>
      </c>
      <c r="G11" s="174">
        <f t="shared" si="0"/>
        <v>-9.8888888888888875</v>
      </c>
      <c r="H11" s="175">
        <f t="shared" si="1"/>
        <v>2.32580967232265E-21</v>
      </c>
      <c r="I11" s="155"/>
      <c r="J11" s="155"/>
      <c r="K11" s="155"/>
      <c r="L11" s="155"/>
    </row>
    <row r="12" spans="1:12" s="179" customFormat="1" ht="15.75">
      <c r="A12" s="155" t="str">
        <f t="shared" si="2"/>
        <v>16-19|MaleTrial 6</v>
      </c>
      <c r="B12" s="177" t="s">
        <v>1981</v>
      </c>
      <c r="C12" s="177">
        <v>15</v>
      </c>
      <c r="D12" s="31">
        <f>'Verbal Memory'!J$51</f>
        <v>0</v>
      </c>
      <c r="E12" s="178">
        <v>11.2</v>
      </c>
      <c r="F12" s="178">
        <v>1.6</v>
      </c>
      <c r="G12" s="178">
        <f t="shared" si="0"/>
        <v>-6.9999999999999991</v>
      </c>
      <c r="H12" s="175">
        <f t="shared" si="1"/>
        <v>1.2798125438858352E-10</v>
      </c>
    </row>
    <row r="13" spans="1:12" ht="15.75">
      <c r="A13" s="155" t="str">
        <f t="shared" si="2"/>
        <v>16-19|MaleDelayed Recall</v>
      </c>
      <c r="B13" s="176" t="s">
        <v>1586</v>
      </c>
      <c r="C13" s="173" t="s">
        <v>1599</v>
      </c>
      <c r="D13" s="31">
        <f>'Verbal Memory'!J$53</f>
        <v>0</v>
      </c>
      <c r="E13" s="174">
        <v>11.3</v>
      </c>
      <c r="F13" s="174">
        <v>1.7</v>
      </c>
      <c r="G13" s="174">
        <f t="shared" si="0"/>
        <v>-6.6470588235294121</v>
      </c>
      <c r="H13" s="175">
        <f t="shared" si="1"/>
        <v>1.4950377804313239E-9</v>
      </c>
      <c r="I13" s="155"/>
      <c r="J13" s="155"/>
      <c r="K13" s="155"/>
      <c r="L13" s="155"/>
    </row>
    <row r="14" spans="1:12" ht="15.75">
      <c r="A14" s="155" t="str">
        <f t="shared" si="2"/>
        <v>16-19|MaleRecognition</v>
      </c>
      <c r="B14" s="176" t="s">
        <v>1587</v>
      </c>
      <c r="C14" s="173" t="s">
        <v>1599</v>
      </c>
      <c r="D14" s="31">
        <f>'Verbal Memory'!J$55</f>
        <v>0</v>
      </c>
      <c r="E14" s="174">
        <v>14.4</v>
      </c>
      <c r="F14" s="174">
        <v>0.9</v>
      </c>
      <c r="G14" s="174">
        <f t="shared" si="0"/>
        <v>-16</v>
      </c>
      <c r="H14" s="175">
        <f t="shared" si="1"/>
        <v>6.3887544005379042E-56</v>
      </c>
      <c r="I14" s="155"/>
      <c r="J14" s="155"/>
      <c r="K14" s="155"/>
      <c r="L14" s="155"/>
    </row>
    <row r="15" spans="1:12" ht="12.75">
      <c r="D15" s="180"/>
      <c r="H15" s="158"/>
      <c r="I15" s="155"/>
      <c r="J15" s="155"/>
      <c r="K15" s="155"/>
      <c r="L15" s="155"/>
    </row>
    <row r="16" spans="1:12" ht="26.25">
      <c r="B16" s="168" t="s">
        <v>1601</v>
      </c>
      <c r="C16" s="169" t="s">
        <v>1594</v>
      </c>
      <c r="D16" s="170" t="s">
        <v>1602</v>
      </c>
      <c r="E16" s="169" t="s">
        <v>1596</v>
      </c>
      <c r="F16" s="169" t="s">
        <v>1597</v>
      </c>
      <c r="G16" s="169" t="s">
        <v>1533</v>
      </c>
      <c r="H16" s="171" t="s">
        <v>83</v>
      </c>
      <c r="I16" s="172" t="s">
        <v>1598</v>
      </c>
      <c r="J16" s="155"/>
      <c r="K16" s="155"/>
      <c r="L16" s="155"/>
    </row>
    <row r="17" spans="1:12" ht="15.75">
      <c r="A17" s="155" t="str">
        <f>D$4&amp;"|"&amp;B$4&amp;B17</f>
        <v xml:space="preserve">20-29|MaleTrial I </v>
      </c>
      <c r="B17" s="173" t="s">
        <v>1582</v>
      </c>
      <c r="C17" s="173" t="s">
        <v>1599</v>
      </c>
      <c r="D17" s="31">
        <f>'Verbal Memory'!J$45</f>
        <v>0</v>
      </c>
      <c r="E17" s="174">
        <v>7.1</v>
      </c>
      <c r="F17" s="174">
        <v>1.4</v>
      </c>
      <c r="G17" s="174">
        <f t="shared" ref="G17:G22" si="3">(D17-E17)/F17</f>
        <v>-5.0714285714285712</v>
      </c>
      <c r="H17" s="175">
        <f t="shared" ref="H17:H22" si="4">NORMSDIST(G17)*100</f>
        <v>1.974202313135512E-5</v>
      </c>
      <c r="I17" s="155"/>
      <c r="J17" s="155"/>
      <c r="K17" s="155"/>
      <c r="L17" s="155"/>
    </row>
    <row r="18" spans="1:12" ht="15.75">
      <c r="A18" s="155" t="str">
        <f t="shared" ref="A18:A22" si="5">D$4&amp;"|"&amp;B$4&amp;B18</f>
        <v>20-29|MaleTrial 5</v>
      </c>
      <c r="B18" s="173" t="s">
        <v>1583</v>
      </c>
      <c r="C18" s="173" t="s">
        <v>1599</v>
      </c>
      <c r="D18" s="31">
        <f>'Verbal Memory'!J$47</f>
        <v>0</v>
      </c>
      <c r="E18" s="174">
        <v>12.2</v>
      </c>
      <c r="F18" s="174">
        <v>2</v>
      </c>
      <c r="G18" s="174">
        <f t="shared" si="3"/>
        <v>-6.1</v>
      </c>
      <c r="H18" s="175">
        <f t="shared" si="4"/>
        <v>5.3034232629488091E-8</v>
      </c>
      <c r="I18" s="155"/>
      <c r="J18" s="155"/>
      <c r="K18" s="155"/>
      <c r="L18" s="155"/>
    </row>
    <row r="19" spans="1:12" ht="15.75">
      <c r="A19" s="155" t="str">
        <f t="shared" si="5"/>
        <v>20-29|MaleTotal Words Learned over 5 Trials</v>
      </c>
      <c r="B19" s="176" t="s">
        <v>1584</v>
      </c>
      <c r="C19" s="173" t="s">
        <v>1603</v>
      </c>
      <c r="D19" s="31">
        <f>'Verbal Memory'!J$49</f>
        <v>0</v>
      </c>
      <c r="E19" s="174">
        <v>52.2</v>
      </c>
      <c r="F19" s="174">
        <v>7.3</v>
      </c>
      <c r="G19" s="174">
        <f t="shared" si="3"/>
        <v>-7.1506849315068495</v>
      </c>
      <c r="H19" s="175">
        <f t="shared" si="4"/>
        <v>4.3172984782286117E-11</v>
      </c>
      <c r="I19" s="155"/>
      <c r="J19" s="155"/>
      <c r="K19" s="155"/>
      <c r="L19" s="155"/>
    </row>
    <row r="20" spans="1:12" s="179" customFormat="1" ht="15.75">
      <c r="A20" s="155" t="str">
        <f t="shared" si="5"/>
        <v>20-29|MaleTrial 6</v>
      </c>
      <c r="B20" s="177" t="s">
        <v>1981</v>
      </c>
      <c r="C20" s="177">
        <v>15</v>
      </c>
      <c r="D20" s="31">
        <f>'Verbal Memory'!J$51</f>
        <v>0</v>
      </c>
      <c r="E20" s="178">
        <v>11</v>
      </c>
      <c r="F20" s="178">
        <v>2.4</v>
      </c>
      <c r="G20" s="178">
        <f t="shared" si="3"/>
        <v>-4.5833333333333339</v>
      </c>
      <c r="H20" s="175">
        <f t="shared" si="4"/>
        <v>2.2881082869581127E-4</v>
      </c>
    </row>
    <row r="21" spans="1:12" ht="15.75">
      <c r="A21" s="155" t="str">
        <f t="shared" si="5"/>
        <v>20-29|MaleDelayed Recall</v>
      </c>
      <c r="B21" s="176" t="s">
        <v>1586</v>
      </c>
      <c r="C21" s="173" t="s">
        <v>1599</v>
      </c>
      <c r="D21" s="31">
        <f>'Verbal Memory'!J$53</f>
        <v>0</v>
      </c>
      <c r="E21" s="174">
        <v>11.1</v>
      </c>
      <c r="F21" s="174">
        <v>2.4</v>
      </c>
      <c r="G21" s="174">
        <f t="shared" si="3"/>
        <v>-4.625</v>
      </c>
      <c r="H21" s="175">
        <f t="shared" si="4"/>
        <v>1.8729920055567063E-4</v>
      </c>
      <c r="I21" s="155"/>
      <c r="J21" s="155"/>
      <c r="K21" s="155"/>
      <c r="L21" s="155"/>
    </row>
    <row r="22" spans="1:12" ht="15.75">
      <c r="A22" s="155" t="str">
        <f t="shared" si="5"/>
        <v>20-29|MaleRecognition</v>
      </c>
      <c r="B22" s="176" t="s">
        <v>1587</v>
      </c>
      <c r="C22" s="173" t="s">
        <v>1599</v>
      </c>
      <c r="D22" s="31">
        <f>'Verbal Memory'!J$55</f>
        <v>0</v>
      </c>
      <c r="E22" s="174">
        <v>12.8</v>
      </c>
      <c r="F22" s="174">
        <v>2.2000000000000002</v>
      </c>
      <c r="G22" s="174">
        <f t="shared" si="3"/>
        <v>-5.8181818181818183</v>
      </c>
      <c r="H22" s="175">
        <f t="shared" si="4"/>
        <v>2.9745586096431359E-7</v>
      </c>
      <c r="I22" s="155"/>
      <c r="J22" s="155"/>
      <c r="K22" s="155"/>
      <c r="L22" s="155"/>
    </row>
    <row r="23" spans="1:12" ht="12.75">
      <c r="H23" s="158"/>
      <c r="I23" s="155"/>
      <c r="J23" s="155"/>
      <c r="K23" s="155"/>
      <c r="L23" s="155"/>
    </row>
    <row r="24" spans="1:12" ht="26.25">
      <c r="B24" s="168" t="s">
        <v>1604</v>
      </c>
      <c r="C24" s="169" t="s">
        <v>1594</v>
      </c>
      <c r="D24" s="170" t="s">
        <v>1602</v>
      </c>
      <c r="E24" s="169" t="s">
        <v>1596</v>
      </c>
      <c r="F24" s="169" t="s">
        <v>1597</v>
      </c>
      <c r="G24" s="169" t="s">
        <v>1533</v>
      </c>
      <c r="H24" s="171" t="s">
        <v>83</v>
      </c>
      <c r="I24" s="172" t="s">
        <v>1598</v>
      </c>
      <c r="J24" s="155"/>
      <c r="K24" s="155"/>
      <c r="L24" s="155"/>
    </row>
    <row r="25" spans="1:12" ht="15.75">
      <c r="A25" s="155" t="str">
        <f>E$4&amp;"|"&amp;B$4&amp;B25</f>
        <v xml:space="preserve">30-39|MaleTrial I </v>
      </c>
      <c r="B25" s="173" t="s">
        <v>1582</v>
      </c>
      <c r="C25" s="173" t="s">
        <v>1599</v>
      </c>
      <c r="D25" s="31">
        <f>'Verbal Memory'!J$45</f>
        <v>0</v>
      </c>
      <c r="E25" s="174">
        <v>6.3</v>
      </c>
      <c r="F25" s="174">
        <v>1.7</v>
      </c>
      <c r="G25" s="174">
        <f t="shared" ref="G25:G30" si="6">(D25-E25)/F25</f>
        <v>-3.7058823529411766</v>
      </c>
      <c r="H25" s="175">
        <f t="shared" ref="H25:H30" si="7">NORMSDIST(G25)*100</f>
        <v>1.0532803579178669E-2</v>
      </c>
      <c r="I25" s="155"/>
      <c r="J25" s="155"/>
      <c r="K25" s="155"/>
      <c r="L25" s="155"/>
    </row>
    <row r="26" spans="1:12" ht="15.75">
      <c r="A26" s="155" t="str">
        <f t="shared" ref="A26:A30" si="8">E$4&amp;"|"&amp;B$4&amp;B26</f>
        <v>30-39|MaleTrial 5</v>
      </c>
      <c r="B26" s="173" t="s">
        <v>1583</v>
      </c>
      <c r="C26" s="173" t="s">
        <v>1599</v>
      </c>
      <c r="D26" s="31">
        <f>'Verbal Memory'!J$47</f>
        <v>0</v>
      </c>
      <c r="E26" s="174">
        <v>11.6</v>
      </c>
      <c r="F26" s="174">
        <v>2.5</v>
      </c>
      <c r="G26" s="174">
        <f t="shared" si="6"/>
        <v>-4.6399999999999997</v>
      </c>
      <c r="H26" s="175">
        <f t="shared" si="7"/>
        <v>1.7420458903446572E-4</v>
      </c>
      <c r="I26" s="155"/>
      <c r="J26" s="155"/>
      <c r="K26" s="155"/>
      <c r="L26" s="155"/>
    </row>
    <row r="27" spans="1:12" ht="15.75">
      <c r="A27" s="155" t="str">
        <f t="shared" si="8"/>
        <v>30-39|MaleTotal Words Learned over 5 Trials</v>
      </c>
      <c r="B27" s="176" t="s">
        <v>1584</v>
      </c>
      <c r="C27" s="173" t="s">
        <v>1600</v>
      </c>
      <c r="D27" s="31">
        <f>'Verbal Memory'!J$49</f>
        <v>0</v>
      </c>
      <c r="E27" s="174">
        <v>48.6</v>
      </c>
      <c r="F27" s="174">
        <v>10.3</v>
      </c>
      <c r="G27" s="174">
        <f t="shared" si="6"/>
        <v>-4.7184466019417473</v>
      </c>
      <c r="H27" s="175">
        <f t="shared" si="7"/>
        <v>1.1882616394796519E-4</v>
      </c>
      <c r="I27" s="155"/>
      <c r="J27" s="155"/>
      <c r="K27" s="155"/>
      <c r="L27" s="155"/>
    </row>
    <row r="28" spans="1:12" s="179" customFormat="1" ht="15.75">
      <c r="A28" s="155" t="str">
        <f t="shared" si="8"/>
        <v>30-39|MaleTrial 6</v>
      </c>
      <c r="B28" s="177" t="s">
        <v>1981</v>
      </c>
      <c r="C28" s="177">
        <v>15</v>
      </c>
      <c r="D28" s="31">
        <f>'Verbal Memory'!J$51</f>
        <v>0</v>
      </c>
      <c r="E28" s="178">
        <v>9.8000000000000007</v>
      </c>
      <c r="F28" s="178">
        <v>3.3</v>
      </c>
      <c r="G28" s="178">
        <f t="shared" si="6"/>
        <v>-2.9696969696969702</v>
      </c>
      <c r="H28" s="175">
        <f t="shared" si="7"/>
        <v>0.14904682042226292</v>
      </c>
    </row>
    <row r="29" spans="1:12" ht="15.75">
      <c r="A29" s="155" t="str">
        <f t="shared" si="8"/>
        <v>30-39|MaleDelayed Recall</v>
      </c>
      <c r="B29" s="176" t="s">
        <v>1586</v>
      </c>
      <c r="C29" s="173" t="s">
        <v>1599</v>
      </c>
      <c r="D29" s="31">
        <f>'Verbal Memory'!J$53</f>
        <v>0</v>
      </c>
      <c r="E29" s="174">
        <v>10</v>
      </c>
      <c r="F29" s="174">
        <v>3.4</v>
      </c>
      <c r="G29" s="174">
        <f t="shared" si="6"/>
        <v>-2.9411764705882355</v>
      </c>
      <c r="H29" s="175">
        <f t="shared" si="7"/>
        <v>0.16348410063468408</v>
      </c>
      <c r="I29" s="155"/>
      <c r="J29" s="155"/>
      <c r="K29" s="155"/>
      <c r="L29" s="155"/>
    </row>
    <row r="30" spans="1:12" ht="15.75">
      <c r="A30" s="155" t="str">
        <f t="shared" si="8"/>
        <v>30-39|MaleRecognition</v>
      </c>
      <c r="B30" s="176" t="s">
        <v>1587</v>
      </c>
      <c r="C30" s="173" t="s">
        <v>1599</v>
      </c>
      <c r="D30" s="31">
        <f>'Verbal Memory'!J$55</f>
        <v>0</v>
      </c>
      <c r="E30" s="174">
        <v>12.7</v>
      </c>
      <c r="F30" s="159">
        <v>2.5</v>
      </c>
      <c r="G30" s="174">
        <f t="shared" si="6"/>
        <v>-5.08</v>
      </c>
      <c r="H30" s="175">
        <f t="shared" si="7"/>
        <v>1.8871743415805948E-5</v>
      </c>
      <c r="I30" s="155"/>
      <c r="J30" s="155"/>
      <c r="K30" s="155"/>
      <c r="L30" s="155"/>
    </row>
    <row r="31" spans="1:12" ht="12.75">
      <c r="B31" s="181"/>
      <c r="C31" s="181"/>
      <c r="D31" s="182"/>
      <c r="E31" s="183"/>
      <c r="F31" s="183"/>
      <c r="G31" s="183"/>
      <c r="H31" s="158"/>
      <c r="I31" s="155"/>
      <c r="J31" s="155"/>
      <c r="K31" s="155"/>
      <c r="L31" s="155"/>
    </row>
    <row r="33" spans="1:12" ht="26.25">
      <c r="B33" s="168" t="s">
        <v>1605</v>
      </c>
      <c r="C33" s="169" t="s">
        <v>1594</v>
      </c>
      <c r="D33" s="170" t="s">
        <v>1602</v>
      </c>
      <c r="E33" s="169" t="s">
        <v>1596</v>
      </c>
      <c r="F33" s="169" t="s">
        <v>1597</v>
      </c>
      <c r="G33" s="169" t="s">
        <v>1533</v>
      </c>
      <c r="H33" s="171" t="s">
        <v>83</v>
      </c>
      <c r="I33" s="172" t="s">
        <v>1598</v>
      </c>
      <c r="J33" s="155"/>
      <c r="K33" s="155"/>
      <c r="L33" s="155"/>
    </row>
    <row r="34" spans="1:12" ht="15.75">
      <c r="A34" s="155" t="str">
        <f>F$4&amp;"|"&amp;B$4&amp;B34</f>
        <v xml:space="preserve">40-49|MaleTrial I </v>
      </c>
      <c r="B34" s="173" t="s">
        <v>1582</v>
      </c>
      <c r="C34" s="173" t="s">
        <v>1599</v>
      </c>
      <c r="D34" s="31">
        <f>'Verbal Memory'!J$45</f>
        <v>0</v>
      </c>
      <c r="E34" s="174">
        <v>6.2</v>
      </c>
      <c r="F34" s="174">
        <v>1.6</v>
      </c>
      <c r="G34" s="174">
        <f t="shared" ref="G34:G39" si="9">(D34-E34)/F34</f>
        <v>-3.875</v>
      </c>
      <c r="H34" s="175">
        <f t="shared" ref="H34:H39" si="10">NORMSDIST(G34)*100</f>
        <v>5.3312349751096248E-3</v>
      </c>
      <c r="I34" s="155"/>
      <c r="J34" s="155"/>
      <c r="K34" s="155"/>
      <c r="L34" s="155"/>
    </row>
    <row r="35" spans="1:12" ht="15.75">
      <c r="A35" s="155" t="str">
        <f t="shared" ref="A35:A39" si="11">F$4&amp;"|"&amp;B$4&amp;B35</f>
        <v>40-49|MaleTrial 5</v>
      </c>
      <c r="B35" s="173" t="s">
        <v>1583</v>
      </c>
      <c r="C35" s="173" t="s">
        <v>1599</v>
      </c>
      <c r="D35" s="31">
        <f>'Verbal Memory'!J$47</f>
        <v>0</v>
      </c>
      <c r="E35" s="174">
        <v>11.3</v>
      </c>
      <c r="F35" s="174">
        <v>1.9</v>
      </c>
      <c r="G35" s="174">
        <f t="shared" si="9"/>
        <v>-5.9473684210526319</v>
      </c>
      <c r="H35" s="175">
        <f t="shared" si="10"/>
        <v>1.3624382188817768E-7</v>
      </c>
      <c r="I35" s="155"/>
      <c r="J35" s="155"/>
      <c r="K35" s="155"/>
      <c r="L35" s="155"/>
    </row>
    <row r="36" spans="1:12" ht="15.75">
      <c r="A36" s="155" t="str">
        <f t="shared" si="11"/>
        <v>40-49|MaleTotal Words Learned over 5 Trials</v>
      </c>
      <c r="B36" s="176" t="s">
        <v>1584</v>
      </c>
      <c r="C36" s="173" t="s">
        <v>1600</v>
      </c>
      <c r="D36" s="31">
        <f>'Verbal Memory'!J$49</f>
        <v>0</v>
      </c>
      <c r="E36" s="174">
        <v>47.4</v>
      </c>
      <c r="F36" s="174">
        <v>8.8000000000000007</v>
      </c>
      <c r="G36" s="174">
        <f t="shared" si="9"/>
        <v>-5.3863636363636358</v>
      </c>
      <c r="H36" s="175">
        <f t="shared" si="10"/>
        <v>3.5948715197786848E-6</v>
      </c>
      <c r="I36" s="155"/>
      <c r="J36" s="155"/>
      <c r="K36" s="155"/>
      <c r="L36" s="155"/>
    </row>
    <row r="37" spans="1:12" s="179" customFormat="1" ht="15.75">
      <c r="A37" s="155" t="str">
        <f t="shared" si="11"/>
        <v>40-49|MaleTrial 6</v>
      </c>
      <c r="B37" s="177" t="s">
        <v>1981</v>
      </c>
      <c r="C37" s="177">
        <v>15</v>
      </c>
      <c r="D37" s="31">
        <f>'Verbal Memory'!J$51</f>
        <v>0</v>
      </c>
      <c r="E37" s="178">
        <v>9.6</v>
      </c>
      <c r="F37" s="178">
        <v>3</v>
      </c>
      <c r="G37" s="178">
        <f t="shared" si="9"/>
        <v>-3.1999999999999997</v>
      </c>
      <c r="H37" s="175">
        <f t="shared" si="10"/>
        <v>6.8713793791584821E-2</v>
      </c>
    </row>
    <row r="38" spans="1:12" ht="15.75">
      <c r="A38" s="155" t="str">
        <f t="shared" si="11"/>
        <v>40-49|MaleDelayed Recall</v>
      </c>
      <c r="B38" s="176" t="s">
        <v>1586</v>
      </c>
      <c r="C38" s="173" t="s">
        <v>1599</v>
      </c>
      <c r="D38" s="31">
        <f>'Verbal Memory'!J$53</f>
        <v>0</v>
      </c>
      <c r="E38" s="174">
        <v>9.4</v>
      </c>
      <c r="F38" s="174">
        <v>3.3</v>
      </c>
      <c r="G38" s="174">
        <f t="shared" si="9"/>
        <v>-2.8484848484848486</v>
      </c>
      <c r="H38" s="175">
        <f t="shared" si="10"/>
        <v>0.2196397249402163</v>
      </c>
      <c r="I38" s="155"/>
      <c r="J38" s="155"/>
      <c r="K38" s="155"/>
      <c r="L38" s="155"/>
    </row>
    <row r="39" spans="1:12" ht="15.75">
      <c r="A39" s="155" t="str">
        <f t="shared" si="11"/>
        <v>40-49|MaleRecognition</v>
      </c>
      <c r="B39" s="176" t="s">
        <v>1587</v>
      </c>
      <c r="C39" s="173" t="s">
        <v>1599</v>
      </c>
      <c r="D39" s="31">
        <f>'Verbal Memory'!J$55</f>
        <v>0</v>
      </c>
      <c r="E39" s="174">
        <v>12.2</v>
      </c>
      <c r="F39" s="159">
        <v>2.6</v>
      </c>
      <c r="G39" s="174">
        <f t="shared" si="9"/>
        <v>-4.6923076923076916</v>
      </c>
      <c r="H39" s="175">
        <f t="shared" si="10"/>
        <v>1.3507021290930227E-4</v>
      </c>
      <c r="I39" s="155"/>
      <c r="J39" s="155"/>
      <c r="K39" s="155"/>
      <c r="L39" s="155"/>
    </row>
    <row r="40" spans="1:12" ht="12.75">
      <c r="H40" s="158"/>
      <c r="I40" s="155"/>
      <c r="J40" s="155"/>
      <c r="K40" s="155"/>
      <c r="L40" s="155"/>
    </row>
    <row r="41" spans="1:12" ht="26.25">
      <c r="B41" s="168" t="s">
        <v>1606</v>
      </c>
      <c r="C41" s="169" t="s">
        <v>1594</v>
      </c>
      <c r="D41" s="170" t="s">
        <v>1602</v>
      </c>
      <c r="E41" s="169" t="s">
        <v>1596</v>
      </c>
      <c r="F41" s="169" t="s">
        <v>1597</v>
      </c>
      <c r="G41" s="169" t="s">
        <v>1533</v>
      </c>
      <c r="H41" s="171" t="s">
        <v>83</v>
      </c>
      <c r="I41" s="172" t="s">
        <v>1598</v>
      </c>
      <c r="J41" s="155"/>
      <c r="K41" s="155"/>
      <c r="L41" s="155"/>
    </row>
    <row r="42" spans="1:12" ht="15.75">
      <c r="A42" s="155" t="str">
        <f>G$4&amp;"|"&amp;B$4&amp;B42</f>
        <v xml:space="preserve">50-59|MaleTrial I </v>
      </c>
      <c r="B42" s="173" t="s">
        <v>1582</v>
      </c>
      <c r="C42" s="173" t="s">
        <v>1599</v>
      </c>
      <c r="D42" s="31">
        <f>'Verbal Memory'!J$45</f>
        <v>0</v>
      </c>
      <c r="E42" s="174">
        <v>6.3</v>
      </c>
      <c r="F42" s="174">
        <v>1.5</v>
      </c>
      <c r="G42" s="174">
        <f t="shared" ref="G42:G47" si="12">(D42-E42)/F42</f>
        <v>-4.2</v>
      </c>
      <c r="H42" s="175">
        <f t="shared" ref="H42:H47" si="13">NORMSDIST(G42)*100</f>
        <v>1.334574901590631E-3</v>
      </c>
      <c r="I42" s="155"/>
      <c r="J42" s="155"/>
      <c r="K42" s="155"/>
      <c r="L42" s="155"/>
    </row>
    <row r="43" spans="1:12" ht="15.75">
      <c r="A43" s="155" t="str">
        <f t="shared" ref="A43:A47" si="14">G$4&amp;"|"&amp;B$4&amp;B43</f>
        <v>50-59|MaleTrial 5</v>
      </c>
      <c r="B43" s="173" t="s">
        <v>1583</v>
      </c>
      <c r="C43" s="173" t="s">
        <v>1599</v>
      </c>
      <c r="D43" s="31">
        <f>'Verbal Memory'!J$47</f>
        <v>0</v>
      </c>
      <c r="E43" s="174">
        <v>11.1</v>
      </c>
      <c r="F43" s="174">
        <v>2.2000000000000002</v>
      </c>
      <c r="G43" s="174">
        <f t="shared" si="12"/>
        <v>-5.045454545454545</v>
      </c>
      <c r="H43" s="175">
        <f t="shared" si="13"/>
        <v>2.2622222521013064E-5</v>
      </c>
      <c r="I43" s="155"/>
      <c r="J43" s="155"/>
      <c r="K43" s="155"/>
      <c r="L43" s="155"/>
    </row>
    <row r="44" spans="1:12" ht="15.75">
      <c r="A44" s="155" t="str">
        <f t="shared" si="14"/>
        <v>50-59|MaleTotal Words Learned over 5 Trials</v>
      </c>
      <c r="B44" s="176" t="s">
        <v>1584</v>
      </c>
      <c r="C44" s="173" t="s">
        <v>1600</v>
      </c>
      <c r="D44" s="31">
        <f>'Verbal Memory'!J$49</f>
        <v>0</v>
      </c>
      <c r="E44" s="174">
        <v>46.4</v>
      </c>
      <c r="F44" s="174">
        <v>7.6</v>
      </c>
      <c r="G44" s="174">
        <f t="shared" si="12"/>
        <v>-6.1052631578947372</v>
      </c>
      <c r="H44" s="175">
        <f>NORMSDIST(G44)*100</f>
        <v>5.1315720021902457E-8</v>
      </c>
      <c r="I44" s="155"/>
      <c r="J44" s="155"/>
      <c r="K44" s="155"/>
      <c r="L44" s="155"/>
    </row>
    <row r="45" spans="1:12" s="179" customFormat="1" ht="15.75">
      <c r="A45" s="155" t="str">
        <f t="shared" si="14"/>
        <v>50-59|MaleTrial 6</v>
      </c>
      <c r="B45" s="177" t="s">
        <v>1981</v>
      </c>
      <c r="C45" s="177">
        <v>15</v>
      </c>
      <c r="D45" s="31">
        <f>'Verbal Memory'!J$51</f>
        <v>0</v>
      </c>
      <c r="E45" s="178">
        <v>9</v>
      </c>
      <c r="F45" s="178">
        <v>2.8</v>
      </c>
      <c r="G45" s="178">
        <f t="shared" si="12"/>
        <v>-3.2142857142857144</v>
      </c>
      <c r="H45" s="175">
        <f t="shared" si="13"/>
        <v>6.5384740405463604E-2</v>
      </c>
    </row>
    <row r="46" spans="1:12" ht="15.75">
      <c r="A46" s="155" t="str">
        <f t="shared" si="14"/>
        <v>50-59|MaleDelayed Recall</v>
      </c>
      <c r="B46" s="176" t="s">
        <v>1586</v>
      </c>
      <c r="C46" s="173" t="s">
        <v>1599</v>
      </c>
      <c r="D46" s="31">
        <f>'Verbal Memory'!J$53</f>
        <v>0</v>
      </c>
      <c r="E46" s="174">
        <v>8.6999999999999993</v>
      </c>
      <c r="F46" s="174">
        <v>3</v>
      </c>
      <c r="G46" s="174">
        <f t="shared" si="12"/>
        <v>-2.9</v>
      </c>
      <c r="H46" s="175">
        <f t="shared" si="13"/>
        <v>0.18658133003840377</v>
      </c>
      <c r="I46" s="155"/>
      <c r="J46" s="155"/>
      <c r="K46" s="155"/>
      <c r="L46" s="155"/>
    </row>
    <row r="47" spans="1:12" ht="15.75">
      <c r="A47" s="155" t="str">
        <f t="shared" si="14"/>
        <v>50-59|MaleRecognition</v>
      </c>
      <c r="B47" s="176" t="s">
        <v>1587</v>
      </c>
      <c r="C47" s="173" t="s">
        <v>1599</v>
      </c>
      <c r="D47" s="31">
        <f>'Verbal Memory'!J$55</f>
        <v>0</v>
      </c>
      <c r="E47" s="174">
        <v>11.4</v>
      </c>
      <c r="F47" s="159">
        <v>2.7</v>
      </c>
      <c r="G47" s="174">
        <f t="shared" si="12"/>
        <v>-4.2222222222222223</v>
      </c>
      <c r="H47" s="175">
        <f t="shared" si="13"/>
        <v>1.2095271592301852E-3</v>
      </c>
      <c r="I47" s="155"/>
      <c r="J47" s="155"/>
      <c r="K47" s="155"/>
      <c r="L47" s="155"/>
    </row>
    <row r="49" spans="1:12" ht="26.25">
      <c r="B49" s="168" t="s">
        <v>1607</v>
      </c>
      <c r="C49" s="169" t="s">
        <v>1594</v>
      </c>
      <c r="D49" s="170" t="s">
        <v>1602</v>
      </c>
      <c r="E49" s="169" t="s">
        <v>1596</v>
      </c>
      <c r="F49" s="169" t="s">
        <v>1597</v>
      </c>
      <c r="G49" s="169" t="s">
        <v>1533</v>
      </c>
      <c r="H49" s="171" t="s">
        <v>83</v>
      </c>
      <c r="I49" s="172" t="s">
        <v>1598</v>
      </c>
      <c r="J49" s="155"/>
      <c r="K49" s="155"/>
      <c r="L49" s="155"/>
    </row>
    <row r="50" spans="1:12" ht="15.75">
      <c r="A50" s="155" t="str">
        <f>H$4&amp;"|"&amp;B$4&amp;B50</f>
        <v xml:space="preserve">60-69|MaleTrial I </v>
      </c>
      <c r="B50" s="173" t="s">
        <v>1582</v>
      </c>
      <c r="C50" s="173" t="s">
        <v>1599</v>
      </c>
      <c r="D50" s="31">
        <f>'Verbal Memory'!J$45</f>
        <v>0</v>
      </c>
      <c r="E50" s="174">
        <v>5.2</v>
      </c>
      <c r="F50" s="174">
        <v>1.6</v>
      </c>
      <c r="G50" s="174">
        <f t="shared" ref="G50:G55" si="15">(D50-E50)/F50</f>
        <v>-3.25</v>
      </c>
      <c r="H50" s="175">
        <f t="shared" ref="H50:H55" si="16">NORMSDIST(G50)*100</f>
        <v>5.77025042390766E-2</v>
      </c>
      <c r="I50" s="155"/>
      <c r="J50" s="155"/>
      <c r="K50" s="155"/>
      <c r="L50" s="155"/>
    </row>
    <row r="51" spans="1:12" ht="15.75">
      <c r="A51" s="155" t="str">
        <f t="shared" ref="A51:A55" si="17">H$4&amp;"|"&amp;B$4&amp;B51</f>
        <v>60-69|MaleTrial 5</v>
      </c>
      <c r="B51" s="173" t="s">
        <v>1583</v>
      </c>
      <c r="C51" s="173" t="s">
        <v>1599</v>
      </c>
      <c r="D51" s="31">
        <f>'Verbal Memory'!J$47</f>
        <v>0</v>
      </c>
      <c r="E51" s="174">
        <v>9</v>
      </c>
      <c r="F51" s="174">
        <v>2.2999999999999998</v>
      </c>
      <c r="G51" s="174">
        <f t="shared" si="15"/>
        <v>-3.9130434782608701</v>
      </c>
      <c r="H51" s="175">
        <f t="shared" si="16"/>
        <v>4.557005850811072E-3</v>
      </c>
      <c r="I51" s="155"/>
      <c r="J51" s="155"/>
      <c r="K51" s="155"/>
      <c r="L51" s="155"/>
    </row>
    <row r="52" spans="1:12" ht="15.75">
      <c r="A52" s="155" t="str">
        <f t="shared" si="17"/>
        <v>60-69|MaleTotal Words Learned over 5 Trials</v>
      </c>
      <c r="B52" s="176" t="s">
        <v>1584</v>
      </c>
      <c r="C52" s="173" t="s">
        <v>1600</v>
      </c>
      <c r="D52" s="31">
        <f>'Verbal Memory'!J$49</f>
        <v>0</v>
      </c>
      <c r="E52" s="174">
        <v>37.6</v>
      </c>
      <c r="F52" s="174">
        <v>9.8000000000000007</v>
      </c>
      <c r="G52" s="174">
        <f t="shared" si="15"/>
        <v>-3.8367346938775508</v>
      </c>
      <c r="H52" s="175">
        <f t="shared" si="16"/>
        <v>6.2340520262412023E-3</v>
      </c>
      <c r="I52" s="155"/>
      <c r="J52" s="155"/>
      <c r="K52" s="155"/>
      <c r="L52" s="155"/>
    </row>
    <row r="53" spans="1:12" s="179" customFormat="1" ht="15.75">
      <c r="A53" s="155" t="str">
        <f t="shared" si="17"/>
        <v>60-69|MaleTrial 6</v>
      </c>
      <c r="B53" s="177" t="s">
        <v>1981</v>
      </c>
      <c r="C53" s="177">
        <v>15</v>
      </c>
      <c r="D53" s="31">
        <f>'Verbal Memory'!J$51</f>
        <v>0</v>
      </c>
      <c r="E53" s="178">
        <v>7</v>
      </c>
      <c r="F53" s="178">
        <v>2.9</v>
      </c>
      <c r="G53" s="178">
        <f t="shared" si="15"/>
        <v>-2.4137931034482758</v>
      </c>
      <c r="H53" s="175">
        <f t="shared" si="16"/>
        <v>0.78937121171823776</v>
      </c>
    </row>
    <row r="54" spans="1:12" ht="15.75">
      <c r="A54" s="155" t="str">
        <f t="shared" si="17"/>
        <v>60-69|MaleDelayed Recall</v>
      </c>
      <c r="B54" s="176" t="s">
        <v>1586</v>
      </c>
      <c r="C54" s="173" t="s">
        <v>1599</v>
      </c>
      <c r="D54" s="31">
        <f>'Verbal Memory'!J$53</f>
        <v>0</v>
      </c>
      <c r="E54" s="174">
        <v>6.8</v>
      </c>
      <c r="F54" s="174">
        <v>3.7</v>
      </c>
      <c r="G54" s="174">
        <f t="shared" si="15"/>
        <v>-1.8378378378378377</v>
      </c>
      <c r="H54" s="175">
        <f t="shared" si="16"/>
        <v>3.304315210583856</v>
      </c>
      <c r="I54" s="155"/>
      <c r="J54" s="155"/>
      <c r="K54" s="155"/>
      <c r="L54" s="155"/>
    </row>
    <row r="55" spans="1:12" ht="15.75">
      <c r="A55" s="155" t="str">
        <f t="shared" si="17"/>
        <v>60-69|MaleRecognition</v>
      </c>
      <c r="B55" s="176" t="s">
        <v>1587</v>
      </c>
      <c r="C55" s="173" t="s">
        <v>1599</v>
      </c>
      <c r="D55" s="31">
        <f>'Verbal Memory'!J$55</f>
        <v>0</v>
      </c>
      <c r="E55" s="174">
        <v>10.1</v>
      </c>
      <c r="F55" s="159">
        <v>3.3</v>
      </c>
      <c r="G55" s="174">
        <f t="shared" si="15"/>
        <v>-3.0606060606060606</v>
      </c>
      <c r="H55" s="175">
        <f t="shared" si="16"/>
        <v>0.11044475578794964</v>
      </c>
      <c r="I55" s="155"/>
      <c r="J55" s="155"/>
      <c r="K55" s="155"/>
      <c r="L55" s="155"/>
    </row>
    <row r="57" spans="1:12" ht="26.25">
      <c r="B57" s="168" t="s">
        <v>1608</v>
      </c>
      <c r="C57" s="169" t="s">
        <v>1594</v>
      </c>
      <c r="D57" s="170" t="s">
        <v>1602</v>
      </c>
      <c r="E57" s="169" t="s">
        <v>1596</v>
      </c>
      <c r="F57" s="169" t="s">
        <v>1597</v>
      </c>
      <c r="G57" s="169" t="s">
        <v>1533</v>
      </c>
      <c r="H57" s="171" t="s">
        <v>83</v>
      </c>
      <c r="I57" s="172" t="s">
        <v>1598</v>
      </c>
      <c r="J57" s="155"/>
      <c r="K57" s="155"/>
      <c r="L57" s="155"/>
    </row>
    <row r="58" spans="1:12" ht="15.75">
      <c r="A58" s="155" t="str">
        <f>I$4&amp;"|"&amp;B$4&amp;B58</f>
        <v xml:space="preserve">70+|MaleTrial I </v>
      </c>
      <c r="B58" s="173" t="s">
        <v>1582</v>
      </c>
      <c r="C58" s="173" t="s">
        <v>1599</v>
      </c>
      <c r="D58" s="31">
        <f>'Verbal Memory'!J$45</f>
        <v>0</v>
      </c>
      <c r="E58" s="174">
        <v>3.6</v>
      </c>
      <c r="F58" s="174">
        <v>0.8</v>
      </c>
      <c r="G58" s="174">
        <f t="shared" ref="G58:G63" si="18">(D58-E58)/F58</f>
        <v>-4.5</v>
      </c>
      <c r="H58" s="175">
        <f t="shared" ref="H58:H63" si="19">NORMSDIST(G58)*100</f>
        <v>3.3976731247300536E-4</v>
      </c>
      <c r="I58" s="155"/>
      <c r="J58" s="155"/>
      <c r="K58" s="155"/>
      <c r="L58" s="155"/>
    </row>
    <row r="59" spans="1:12" ht="15.75">
      <c r="A59" s="155" t="str">
        <f t="shared" ref="A59:A63" si="20">I$4&amp;"|"&amp;B$4&amp;B59</f>
        <v>70+|MaleTrial 5</v>
      </c>
      <c r="B59" s="173" t="s">
        <v>1583</v>
      </c>
      <c r="C59" s="173" t="s">
        <v>1599</v>
      </c>
      <c r="D59" s="31">
        <f>'Verbal Memory'!J$47</f>
        <v>0</v>
      </c>
      <c r="E59" s="174">
        <v>8.1999999999999993</v>
      </c>
      <c r="F59" s="174">
        <v>2.5</v>
      </c>
      <c r="G59" s="174">
        <f t="shared" si="18"/>
        <v>-3.28</v>
      </c>
      <c r="H59" s="175">
        <f t="shared" si="19"/>
        <v>5.1903543320697229E-2</v>
      </c>
      <c r="I59" s="155"/>
      <c r="J59" s="155"/>
      <c r="K59" s="155"/>
      <c r="L59" s="155"/>
    </row>
    <row r="60" spans="1:12" ht="15.75">
      <c r="A60" s="155" t="str">
        <f t="shared" si="20"/>
        <v>70+|MaleTotal Words Learned over 5 Trials</v>
      </c>
      <c r="B60" s="176" t="s">
        <v>1584</v>
      </c>
      <c r="C60" s="173" t="s">
        <v>1600</v>
      </c>
      <c r="D60" s="31">
        <f>'Verbal Memory'!J$49</f>
        <v>0</v>
      </c>
      <c r="E60" s="174">
        <v>32.6</v>
      </c>
      <c r="F60" s="174">
        <v>8.3000000000000007</v>
      </c>
      <c r="G60" s="174">
        <f t="shared" si="18"/>
        <v>-3.927710843373494</v>
      </c>
      <c r="H60" s="175">
        <f t="shared" si="19"/>
        <v>4.2879114756240906E-3</v>
      </c>
      <c r="I60" s="155"/>
      <c r="J60" s="155"/>
      <c r="K60" s="155"/>
      <c r="L60" s="155"/>
    </row>
    <row r="61" spans="1:12" s="179" customFormat="1" ht="15.75">
      <c r="A61" s="155" t="str">
        <f t="shared" si="20"/>
        <v>70+|MaleTrial 6</v>
      </c>
      <c r="B61" s="177" t="s">
        <v>1981</v>
      </c>
      <c r="C61" s="177">
        <v>15</v>
      </c>
      <c r="D61" s="31">
        <f>'Verbal Memory'!J$51</f>
        <v>0</v>
      </c>
      <c r="E61" s="178">
        <v>6.4</v>
      </c>
      <c r="F61" s="178">
        <v>1.7</v>
      </c>
      <c r="G61" s="178">
        <f t="shared" si="18"/>
        <v>-3.7647058823529416</v>
      </c>
      <c r="H61" s="175">
        <f t="shared" si="19"/>
        <v>8.337261663421653E-3</v>
      </c>
    </row>
    <row r="62" spans="1:12" ht="15.75">
      <c r="A62" s="155" t="str">
        <f t="shared" si="20"/>
        <v>70+|MaleDelayed Recall</v>
      </c>
      <c r="B62" s="176" t="s">
        <v>1586</v>
      </c>
      <c r="C62" s="173" t="s">
        <v>1599</v>
      </c>
      <c r="D62" s="31">
        <f>'Verbal Memory'!J$53</f>
        <v>0</v>
      </c>
      <c r="E62" s="174">
        <v>5.6</v>
      </c>
      <c r="F62" s="174">
        <v>2.6</v>
      </c>
      <c r="G62" s="174">
        <f t="shared" si="18"/>
        <v>-2.1538461538461537</v>
      </c>
      <c r="H62" s="175">
        <f t="shared" si="19"/>
        <v>1.56261194284694</v>
      </c>
      <c r="I62" s="155"/>
      <c r="J62" s="155"/>
      <c r="K62" s="155"/>
      <c r="L62" s="155"/>
    </row>
    <row r="63" spans="1:12" ht="15.75">
      <c r="A63" s="155" t="str">
        <f t="shared" si="20"/>
        <v>70+|MaleRecognition</v>
      </c>
      <c r="B63" s="176" t="s">
        <v>1587</v>
      </c>
      <c r="C63" s="173" t="s">
        <v>1599</v>
      </c>
      <c r="D63" s="31">
        <f>'Verbal Memory'!J$55</f>
        <v>0</v>
      </c>
      <c r="E63" s="174">
        <v>11.5</v>
      </c>
      <c r="F63" s="159">
        <v>2.6</v>
      </c>
      <c r="G63" s="174">
        <f t="shared" si="18"/>
        <v>-4.4230769230769234</v>
      </c>
      <c r="H63" s="175">
        <f t="shared" si="19"/>
        <v>4.8652538396278384E-4</v>
      </c>
      <c r="I63" s="155"/>
      <c r="J63" s="155"/>
      <c r="K63" s="155"/>
      <c r="L63" s="155"/>
    </row>
    <row r="65" spans="1:12" s="188" customFormat="1" ht="12.75">
      <c r="A65" s="155"/>
      <c r="B65" s="185"/>
      <c r="C65" s="186"/>
      <c r="D65" s="185"/>
      <c r="E65" s="185"/>
      <c r="F65" s="185"/>
      <c r="G65" s="185"/>
      <c r="H65" s="187"/>
    </row>
    <row r="66" spans="1:12" s="188" customFormat="1">
      <c r="A66" s="155"/>
      <c r="B66" s="186"/>
      <c r="C66" s="186"/>
      <c r="D66" s="186"/>
      <c r="E66" s="185"/>
      <c r="F66" s="185"/>
      <c r="G66" s="185"/>
      <c r="H66" s="189"/>
      <c r="I66" s="190"/>
      <c r="J66" s="190"/>
      <c r="K66" s="190"/>
      <c r="L66" s="190"/>
    </row>
    <row r="67" spans="1:12" ht="18">
      <c r="B67" s="766" t="s">
        <v>1609</v>
      </c>
      <c r="C67" s="767"/>
      <c r="D67" s="767"/>
      <c r="E67" s="767"/>
      <c r="F67" s="767"/>
      <c r="G67" s="767"/>
      <c r="H67" s="767"/>
    </row>
    <row r="68" spans="1:12" ht="26.25">
      <c r="B68" s="191" t="s">
        <v>1610</v>
      </c>
      <c r="C68" s="169" t="s">
        <v>1594</v>
      </c>
      <c r="D68" s="170" t="s">
        <v>1602</v>
      </c>
      <c r="E68" s="169" t="s">
        <v>1596</v>
      </c>
      <c r="F68" s="169" t="s">
        <v>1597</v>
      </c>
      <c r="G68" s="169" t="s">
        <v>1533</v>
      </c>
      <c r="H68" s="171" t="s">
        <v>83</v>
      </c>
      <c r="I68" s="172" t="s">
        <v>1598</v>
      </c>
    </row>
    <row r="69" spans="1:12" ht="15.75">
      <c r="A69" s="155" t="str">
        <f>C$4&amp;"|"&amp;B$5&amp;B69</f>
        <v xml:space="preserve">16-19|FemaleTrial I </v>
      </c>
      <c r="B69" s="173" t="s">
        <v>1582</v>
      </c>
      <c r="C69" s="173" t="s">
        <v>1599</v>
      </c>
      <c r="D69" s="31">
        <f>'Verbal Memory'!J$45</f>
        <v>0</v>
      </c>
      <c r="E69" s="174">
        <v>8</v>
      </c>
      <c r="F69" s="174">
        <v>1.8</v>
      </c>
      <c r="G69" s="174">
        <f t="shared" ref="G69:G74" si="21">(D69-E69)/F69</f>
        <v>-4.4444444444444446</v>
      </c>
      <c r="H69" s="175">
        <f t="shared" ref="H69:H74" si="22">NORMSDIST(G69)*100</f>
        <v>4.4059637025891854E-4</v>
      </c>
    </row>
    <row r="70" spans="1:12" ht="15.75">
      <c r="A70" s="155" t="str">
        <f t="shared" ref="A70:A74" si="23">C$4&amp;"|"&amp;B$5&amp;B70</f>
        <v>16-19|FemaleTrial 5</v>
      </c>
      <c r="B70" s="173" t="s">
        <v>1583</v>
      </c>
      <c r="C70" s="173" t="s">
        <v>1599</v>
      </c>
      <c r="D70" s="31">
        <f>'Verbal Memory'!J$47</f>
        <v>0</v>
      </c>
      <c r="E70" s="174">
        <v>13.3</v>
      </c>
      <c r="F70" s="174">
        <v>1.4</v>
      </c>
      <c r="G70" s="174">
        <f t="shared" si="21"/>
        <v>-9.5000000000000018</v>
      </c>
      <c r="H70" s="175">
        <f t="shared" si="22"/>
        <v>1.0494515075362382E-19</v>
      </c>
    </row>
    <row r="71" spans="1:12" ht="15.75">
      <c r="A71" s="155" t="str">
        <f t="shared" si="23"/>
        <v>16-19|FemaleTotal Words Learned over 5 Trials</v>
      </c>
      <c r="B71" s="176" t="s">
        <v>1584</v>
      </c>
      <c r="C71" s="173" t="s">
        <v>1600</v>
      </c>
      <c r="D71" s="31">
        <f>'Verbal Memory'!J$49</f>
        <v>0</v>
      </c>
      <c r="E71" s="174">
        <v>57.4</v>
      </c>
      <c r="F71" s="174">
        <v>5.9</v>
      </c>
      <c r="G71" s="174">
        <f t="shared" si="21"/>
        <v>-9.7288135593220328</v>
      </c>
      <c r="H71" s="175">
        <f t="shared" si="22"/>
        <v>1.1361384445068541E-20</v>
      </c>
    </row>
    <row r="72" spans="1:12" ht="15.75">
      <c r="A72" s="155" t="str">
        <f t="shared" si="23"/>
        <v>16-19|FemaleTrial 6</v>
      </c>
      <c r="B72" s="177" t="s">
        <v>1981</v>
      </c>
      <c r="C72" s="177">
        <v>15</v>
      </c>
      <c r="D72" s="31">
        <f>'Verbal Memory'!J$51</f>
        <v>0</v>
      </c>
      <c r="E72" s="178">
        <v>12.1</v>
      </c>
      <c r="F72" s="178">
        <v>1.4</v>
      </c>
      <c r="G72" s="178">
        <f t="shared" si="21"/>
        <v>-8.6428571428571423</v>
      </c>
      <c r="H72" s="175">
        <f t="shared" si="22"/>
        <v>2.7412226346110725E-16</v>
      </c>
    </row>
    <row r="73" spans="1:12" ht="15.75">
      <c r="A73" s="155" t="str">
        <f t="shared" si="23"/>
        <v>16-19|FemaleDelayed Recall</v>
      </c>
      <c r="B73" s="176" t="s">
        <v>1586</v>
      </c>
      <c r="C73" s="173" t="s">
        <v>1599</v>
      </c>
      <c r="D73" s="31">
        <f>'Verbal Memory'!J$53</f>
        <v>0</v>
      </c>
      <c r="E73" s="174">
        <v>11.8</v>
      </c>
      <c r="F73" s="174">
        <v>2.5</v>
      </c>
      <c r="G73" s="174">
        <f t="shared" si="21"/>
        <v>-4.7200000000000006</v>
      </c>
      <c r="H73" s="175">
        <f t="shared" si="22"/>
        <v>1.1792232165163909E-4</v>
      </c>
    </row>
    <row r="74" spans="1:12" ht="15.75">
      <c r="A74" s="155" t="str">
        <f t="shared" si="23"/>
        <v>16-19|FemaleRecognition</v>
      </c>
      <c r="B74" s="176" t="s">
        <v>1587</v>
      </c>
      <c r="C74" s="173" t="s">
        <v>1599</v>
      </c>
      <c r="D74" s="31">
        <f>'Verbal Memory'!J$55</f>
        <v>0</v>
      </c>
      <c r="E74" s="174">
        <v>13.6</v>
      </c>
      <c r="F74" s="174">
        <v>2.1</v>
      </c>
      <c r="G74" s="174">
        <f t="shared" si="21"/>
        <v>-6.4761904761904754</v>
      </c>
      <c r="H74" s="175">
        <f t="shared" si="22"/>
        <v>4.7033643975734553E-9</v>
      </c>
    </row>
    <row r="75" spans="1:12">
      <c r="D75" s="180"/>
    </row>
    <row r="76" spans="1:12" ht="26.25">
      <c r="B76" s="191" t="s">
        <v>1601</v>
      </c>
      <c r="C76" s="169" t="s">
        <v>1594</v>
      </c>
      <c r="D76" s="170" t="s">
        <v>1602</v>
      </c>
      <c r="E76" s="169" t="s">
        <v>1596</v>
      </c>
      <c r="F76" s="169" t="s">
        <v>1597</v>
      </c>
      <c r="G76" s="169" t="s">
        <v>1533</v>
      </c>
      <c r="H76" s="171" t="s">
        <v>83</v>
      </c>
      <c r="I76" s="172" t="s">
        <v>1598</v>
      </c>
    </row>
    <row r="77" spans="1:12" ht="15.75">
      <c r="A77" s="155" t="str">
        <f>D$4&amp;"|"&amp;B$5&amp;B77</f>
        <v xml:space="preserve">20-29|FemaleTrial I </v>
      </c>
      <c r="B77" s="173" t="s">
        <v>1582</v>
      </c>
      <c r="C77" s="173" t="s">
        <v>1599</v>
      </c>
      <c r="D77" s="31">
        <f>'Verbal Memory'!J$45</f>
        <v>0</v>
      </c>
      <c r="E77" s="174">
        <v>7.2</v>
      </c>
      <c r="F77" s="174">
        <v>1.6</v>
      </c>
      <c r="G77" s="174">
        <f t="shared" ref="G77:G82" si="24">(D77-E77)/F77</f>
        <v>-4.5</v>
      </c>
      <c r="H77" s="175">
        <f>NORMSDIST(G77)*100</f>
        <v>3.3976731247300536E-4</v>
      </c>
    </row>
    <row r="78" spans="1:12" ht="15.75">
      <c r="A78" s="155" t="str">
        <f t="shared" ref="A78:A82" si="25">D$4&amp;"|"&amp;B$5&amp;B78</f>
        <v>20-29|FemaleTrial 5</v>
      </c>
      <c r="B78" s="173" t="s">
        <v>1583</v>
      </c>
      <c r="C78" s="173" t="s">
        <v>1599</v>
      </c>
      <c r="D78" s="31">
        <f>'Verbal Memory'!J$47</f>
        <v>0</v>
      </c>
      <c r="E78" s="174">
        <v>12.3</v>
      </c>
      <c r="F78" s="174">
        <v>2.2000000000000002</v>
      </c>
      <c r="G78" s="174">
        <f t="shared" si="24"/>
        <v>-5.5909090909090908</v>
      </c>
      <c r="H78" s="175">
        <f t="shared" ref="H78:H82" si="26">NORMSDIST(G78)*100</f>
        <v>1.1294191419702777E-6</v>
      </c>
    </row>
    <row r="79" spans="1:12" ht="15.75">
      <c r="A79" s="155" t="str">
        <f t="shared" si="25"/>
        <v>20-29|FemaleTotal Words Learned over 5 Trials</v>
      </c>
      <c r="B79" s="176" t="s">
        <v>1584</v>
      </c>
      <c r="C79" s="173" t="s">
        <v>1600</v>
      </c>
      <c r="D79" s="31">
        <f>'Verbal Memory'!J$49</f>
        <v>0</v>
      </c>
      <c r="E79" s="174">
        <v>52.3</v>
      </c>
      <c r="F79" s="174">
        <v>8</v>
      </c>
      <c r="G79" s="174">
        <f t="shared" si="24"/>
        <v>-6.5374999999999996</v>
      </c>
      <c r="H79" s="175">
        <f t="shared" si="26"/>
        <v>3.1277822514842226E-9</v>
      </c>
    </row>
    <row r="80" spans="1:12" ht="15.75">
      <c r="A80" s="155" t="str">
        <f t="shared" si="25"/>
        <v>20-29|FemaleTrial 6</v>
      </c>
      <c r="B80" s="177" t="s">
        <v>1981</v>
      </c>
      <c r="C80" s="177">
        <v>15</v>
      </c>
      <c r="D80" s="31">
        <f>'Verbal Memory'!J$51</f>
        <v>0</v>
      </c>
      <c r="E80" s="178">
        <v>11.2</v>
      </c>
      <c r="F80" s="178">
        <v>2.5</v>
      </c>
      <c r="G80" s="178">
        <f t="shared" si="24"/>
        <v>-4.4799999999999995</v>
      </c>
      <c r="H80" s="175">
        <f t="shared" si="26"/>
        <v>3.7321519605144806E-4</v>
      </c>
    </row>
    <row r="81" spans="1:9" ht="15.75">
      <c r="A81" s="155" t="str">
        <f t="shared" si="25"/>
        <v>20-29|FemaleDelayed Recall</v>
      </c>
      <c r="B81" s="176" t="s">
        <v>1586</v>
      </c>
      <c r="C81" s="173" t="s">
        <v>1599</v>
      </c>
      <c r="D81" s="31">
        <f>'Verbal Memory'!J$53</f>
        <v>0</v>
      </c>
      <c r="E81" s="174">
        <v>11.1</v>
      </c>
      <c r="F81" s="174">
        <v>2.7</v>
      </c>
      <c r="G81" s="174">
        <f t="shared" si="24"/>
        <v>-4.1111111111111107</v>
      </c>
      <c r="H81" s="175">
        <f t="shared" si="26"/>
        <v>1.9687982181584452E-3</v>
      </c>
    </row>
    <row r="82" spans="1:9" ht="15.75">
      <c r="A82" s="155" t="str">
        <f t="shared" si="25"/>
        <v>20-29|FemaleRecognition</v>
      </c>
      <c r="B82" s="176" t="s">
        <v>1587</v>
      </c>
      <c r="C82" s="173" t="s">
        <v>1599</v>
      </c>
      <c r="D82" s="31">
        <f>'Verbal Memory'!J$55</f>
        <v>0</v>
      </c>
      <c r="E82" s="174">
        <v>13.5</v>
      </c>
      <c r="F82" s="174">
        <v>1.6</v>
      </c>
      <c r="G82" s="174">
        <f t="shared" si="24"/>
        <v>-8.4375</v>
      </c>
      <c r="H82" s="175">
        <f t="shared" si="26"/>
        <v>1.620985608405761E-15</v>
      </c>
    </row>
    <row r="84" spans="1:9" ht="26.25">
      <c r="B84" s="191" t="s">
        <v>1604</v>
      </c>
      <c r="C84" s="169" t="s">
        <v>1594</v>
      </c>
      <c r="D84" s="170" t="s">
        <v>1602</v>
      </c>
      <c r="E84" s="169" t="s">
        <v>1596</v>
      </c>
      <c r="F84" s="169" t="s">
        <v>1597</v>
      </c>
      <c r="G84" s="169" t="s">
        <v>1533</v>
      </c>
      <c r="H84" s="171" t="s">
        <v>83</v>
      </c>
      <c r="I84" s="172" t="s">
        <v>1598</v>
      </c>
    </row>
    <row r="85" spans="1:9" ht="15.75">
      <c r="A85" s="155" t="str">
        <f>E$4&amp;"|"&amp;B$5&amp;B85</f>
        <v xml:space="preserve">30-39|FemaleTrial I </v>
      </c>
      <c r="B85" s="173" t="s">
        <v>1582</v>
      </c>
      <c r="C85" s="173" t="s">
        <v>1599</v>
      </c>
      <c r="D85" s="31">
        <f>'Verbal Memory'!J$45</f>
        <v>0</v>
      </c>
      <c r="E85" s="174">
        <v>7.3</v>
      </c>
      <c r="F85" s="174">
        <v>1.9</v>
      </c>
      <c r="G85" s="174">
        <f t="shared" ref="G85:G90" si="27">(D85-E85)/F85</f>
        <v>-3.8421052631578947</v>
      </c>
      <c r="H85" s="175">
        <f>NORMSDIST(G85)*100</f>
        <v>6.099174861408675E-3</v>
      </c>
    </row>
    <row r="86" spans="1:9" ht="15.75">
      <c r="A86" s="155" t="str">
        <f t="shared" ref="A86:A90" si="28">E$4&amp;"|"&amp;B$5&amp;B86</f>
        <v>30-39|FemaleTrial 5</v>
      </c>
      <c r="B86" s="173" t="s">
        <v>1583</v>
      </c>
      <c r="C86" s="173" t="s">
        <v>1599</v>
      </c>
      <c r="D86" s="31">
        <f>'Verbal Memory'!J$47</f>
        <v>0</v>
      </c>
      <c r="E86" s="174">
        <v>12.4</v>
      </c>
      <c r="F86" s="174">
        <v>2</v>
      </c>
      <c r="G86" s="174">
        <f t="shared" si="27"/>
        <v>-6.2</v>
      </c>
      <c r="H86" s="175">
        <f t="shared" ref="H86:H90" si="29">NORMSDIST(G86)*100</f>
        <v>2.823158037043267E-8</v>
      </c>
    </row>
    <row r="87" spans="1:9" ht="15.75">
      <c r="A87" s="155" t="str">
        <f t="shared" si="28"/>
        <v>30-39|FemaleTotal Words Learned over 5 Trials</v>
      </c>
      <c r="B87" s="176" t="s">
        <v>1584</v>
      </c>
      <c r="C87" s="173" t="s">
        <v>1600</v>
      </c>
      <c r="D87" s="31">
        <f>'Verbal Memory'!J$49</f>
        <v>0</v>
      </c>
      <c r="E87" s="174">
        <v>53.6</v>
      </c>
      <c r="F87" s="174">
        <v>8.3000000000000007</v>
      </c>
      <c r="G87" s="174">
        <f t="shared" si="27"/>
        <v>-6.4578313253012043</v>
      </c>
      <c r="H87" s="175">
        <f t="shared" si="29"/>
        <v>5.310701422091891E-9</v>
      </c>
    </row>
    <row r="88" spans="1:9" ht="15.75">
      <c r="A88" s="155" t="str">
        <f t="shared" si="28"/>
        <v>30-39|FemaleTrial 6</v>
      </c>
      <c r="B88" s="177" t="s">
        <v>1981</v>
      </c>
      <c r="C88" s="177">
        <v>15</v>
      </c>
      <c r="D88" s="31">
        <f>'Verbal Memory'!J$51</f>
        <v>0</v>
      </c>
      <c r="E88" s="178">
        <v>11.4</v>
      </c>
      <c r="F88" s="178">
        <v>2.4</v>
      </c>
      <c r="G88" s="178">
        <f t="shared" si="27"/>
        <v>-4.75</v>
      </c>
      <c r="H88" s="175">
        <f t="shared" si="29"/>
        <v>1.0170832425687033E-4</v>
      </c>
    </row>
    <row r="89" spans="1:9" ht="15.75">
      <c r="A89" s="155" t="str">
        <f t="shared" si="28"/>
        <v>30-39|FemaleDelayed Recall</v>
      </c>
      <c r="B89" s="176" t="s">
        <v>1586</v>
      </c>
      <c r="C89" s="173" t="s">
        <v>1599</v>
      </c>
      <c r="D89" s="31">
        <f>'Verbal Memory'!J$53</f>
        <v>0</v>
      </c>
      <c r="E89" s="174">
        <v>11.2</v>
      </c>
      <c r="F89" s="174">
        <v>2.8</v>
      </c>
      <c r="G89" s="174">
        <f t="shared" si="27"/>
        <v>-4</v>
      </c>
      <c r="H89" s="175">
        <f t="shared" si="29"/>
        <v>3.1671241833119857E-3</v>
      </c>
    </row>
    <row r="90" spans="1:9" ht="15.75">
      <c r="A90" s="155" t="str">
        <f t="shared" si="28"/>
        <v>30-39|FemaleRecognition</v>
      </c>
      <c r="B90" s="176" t="s">
        <v>1587</v>
      </c>
      <c r="C90" s="173" t="s">
        <v>1599</v>
      </c>
      <c r="D90" s="31">
        <f>'Verbal Memory'!J$55</f>
        <v>0</v>
      </c>
      <c r="E90" s="174">
        <v>13.6</v>
      </c>
      <c r="F90" s="159">
        <v>1.9</v>
      </c>
      <c r="G90" s="174">
        <f t="shared" si="27"/>
        <v>-7.1578947368421053</v>
      </c>
      <c r="H90" s="175">
        <f t="shared" si="29"/>
        <v>4.09627105040149E-11</v>
      </c>
    </row>
    <row r="91" spans="1:9">
      <c r="B91" s="181"/>
      <c r="C91" s="181"/>
      <c r="D91" s="182"/>
      <c r="E91" s="183"/>
      <c r="F91" s="183"/>
      <c r="G91" s="183"/>
    </row>
    <row r="93" spans="1:9" ht="26.25">
      <c r="B93" s="191" t="s">
        <v>1605</v>
      </c>
      <c r="C93" s="169" t="s">
        <v>1594</v>
      </c>
      <c r="D93" s="170" t="s">
        <v>1602</v>
      </c>
      <c r="E93" s="169" t="s">
        <v>1596</v>
      </c>
      <c r="F93" s="169" t="s">
        <v>1597</v>
      </c>
      <c r="G93" s="169" t="s">
        <v>1533</v>
      </c>
      <c r="H93" s="171" t="s">
        <v>83</v>
      </c>
      <c r="I93" s="172" t="s">
        <v>1598</v>
      </c>
    </row>
    <row r="94" spans="1:9" ht="15.75">
      <c r="A94" s="155" t="str">
        <f>F$4&amp;"|"&amp;B$5&amp;B94</f>
        <v xml:space="preserve">40-49|FemaleTrial I </v>
      </c>
      <c r="B94" s="173" t="s">
        <v>1582</v>
      </c>
      <c r="C94" s="173" t="s">
        <v>1599</v>
      </c>
      <c r="D94" s="31">
        <f>'Verbal Memory'!J$45</f>
        <v>0</v>
      </c>
      <c r="E94" s="174">
        <v>6.6</v>
      </c>
      <c r="F94" s="174">
        <v>1.5</v>
      </c>
      <c r="G94" s="174">
        <f t="shared" ref="G94:G99" si="30">(D94-E94)/F94</f>
        <v>-4.3999999999999995</v>
      </c>
      <c r="H94" s="175">
        <f t="shared" ref="H94:H99" si="31">NORMSDIST(G94)*100</f>
        <v>5.4125439077038699E-4</v>
      </c>
    </row>
    <row r="95" spans="1:9" ht="15.75">
      <c r="A95" s="155" t="str">
        <f t="shared" ref="A95:A99" si="32">F$4&amp;"|"&amp;B$5&amp;B95</f>
        <v>40-49|FemaleTrial 5</v>
      </c>
      <c r="B95" s="173" t="s">
        <v>1583</v>
      </c>
      <c r="C95" s="173" t="s">
        <v>1599</v>
      </c>
      <c r="D95" s="31">
        <f>'Verbal Memory'!J$47</f>
        <v>0</v>
      </c>
      <c r="E95" s="174">
        <v>12.4</v>
      </c>
      <c r="F95" s="174">
        <v>1.6</v>
      </c>
      <c r="G95" s="174">
        <f t="shared" si="30"/>
        <v>-7.75</v>
      </c>
      <c r="H95" s="175">
        <f t="shared" si="31"/>
        <v>4.5946274357785627E-13</v>
      </c>
    </row>
    <row r="96" spans="1:9" ht="15.75">
      <c r="A96" s="155" t="str">
        <f t="shared" si="32"/>
        <v>40-49|FemaleTotal Words Learned over 5 Trials</v>
      </c>
      <c r="B96" s="176" t="s">
        <v>1584</v>
      </c>
      <c r="C96" s="173" t="s">
        <v>1600</v>
      </c>
      <c r="D96" s="31">
        <f>'Verbal Memory'!J$49</f>
        <v>0</v>
      </c>
      <c r="E96" s="174">
        <v>50.6</v>
      </c>
      <c r="F96" s="174">
        <v>7.1</v>
      </c>
      <c r="G96" s="174">
        <f t="shared" si="30"/>
        <v>-7.126760563380282</v>
      </c>
      <c r="H96" s="175">
        <f t="shared" si="31"/>
        <v>5.1379308094399663E-11</v>
      </c>
    </row>
    <row r="97" spans="1:9" ht="15.75">
      <c r="A97" s="155" t="str">
        <f t="shared" si="32"/>
        <v>40-49|FemaleTrial 6</v>
      </c>
      <c r="B97" s="177" t="s">
        <v>1981</v>
      </c>
      <c r="C97" s="177">
        <v>15</v>
      </c>
      <c r="D97" s="31">
        <f>'Verbal Memory'!J$51</f>
        <v>0</v>
      </c>
      <c r="E97" s="178">
        <v>10.4</v>
      </c>
      <c r="F97" s="178">
        <v>2.7</v>
      </c>
      <c r="G97" s="178">
        <f t="shared" si="30"/>
        <v>-3.8518518518518516</v>
      </c>
      <c r="H97" s="175">
        <f t="shared" si="31"/>
        <v>5.8613969991680856E-3</v>
      </c>
    </row>
    <row r="98" spans="1:9" ht="15.75">
      <c r="A98" s="155" t="str">
        <f t="shared" si="32"/>
        <v>40-49|FemaleDelayed Recall</v>
      </c>
      <c r="B98" s="176" t="s">
        <v>1586</v>
      </c>
      <c r="C98" s="173" t="s">
        <v>1599</v>
      </c>
      <c r="D98" s="31">
        <f>'Verbal Memory'!J$53</f>
        <v>0</v>
      </c>
      <c r="E98" s="174">
        <v>10.6</v>
      </c>
      <c r="F98" s="174">
        <v>2.5</v>
      </c>
      <c r="G98" s="174">
        <f t="shared" si="30"/>
        <v>-4.24</v>
      </c>
      <c r="H98" s="175">
        <f t="shared" si="31"/>
        <v>1.1175989332120528E-3</v>
      </c>
    </row>
    <row r="99" spans="1:9" ht="15.75">
      <c r="A99" s="155" t="str">
        <f t="shared" si="32"/>
        <v>40-49|FemaleRecognition</v>
      </c>
      <c r="B99" s="176" t="s">
        <v>1587</v>
      </c>
      <c r="C99" s="173" t="s">
        <v>1599</v>
      </c>
      <c r="D99" s="31">
        <f>'Verbal Memory'!J$55</f>
        <v>0</v>
      </c>
      <c r="E99" s="174">
        <v>13</v>
      </c>
      <c r="F99" s="159">
        <v>2.2000000000000002</v>
      </c>
      <c r="G99" s="174">
        <f t="shared" si="30"/>
        <v>-5.9090909090909083</v>
      </c>
      <c r="H99" s="175">
        <f t="shared" si="31"/>
        <v>1.7200041644923936E-7</v>
      </c>
    </row>
    <row r="101" spans="1:9" ht="26.25">
      <c r="B101" s="191" t="s">
        <v>1606</v>
      </c>
      <c r="C101" s="169" t="s">
        <v>1594</v>
      </c>
      <c r="D101" s="170" t="s">
        <v>1602</v>
      </c>
      <c r="E101" s="169" t="s">
        <v>1596</v>
      </c>
      <c r="F101" s="169" t="s">
        <v>1597</v>
      </c>
      <c r="G101" s="169" t="s">
        <v>1533</v>
      </c>
      <c r="H101" s="171" t="s">
        <v>83</v>
      </c>
      <c r="I101" s="172" t="s">
        <v>1598</v>
      </c>
    </row>
    <row r="102" spans="1:9" ht="15.75">
      <c r="A102" s="155" t="str">
        <f>G$4&amp;"|"&amp;B$5&amp;B102</f>
        <v xml:space="preserve">50-59|FemaleTrial I </v>
      </c>
      <c r="B102" s="173" t="s">
        <v>1582</v>
      </c>
      <c r="C102" s="173" t="s">
        <v>1599</v>
      </c>
      <c r="D102" s="31">
        <f>'Verbal Memory'!J$45</f>
        <v>0</v>
      </c>
      <c r="E102" s="174">
        <v>6.3</v>
      </c>
      <c r="F102" s="174">
        <v>2</v>
      </c>
      <c r="G102" s="174">
        <f t="shared" ref="G102:G107" si="33">(D102-E102)/F102</f>
        <v>-3.15</v>
      </c>
      <c r="H102" s="175">
        <f t="shared" ref="H102:H107" si="34">NORMSDIST(G102)*100</f>
        <v>8.1635231282856172E-2</v>
      </c>
    </row>
    <row r="103" spans="1:9" ht="15.75">
      <c r="A103" s="155" t="str">
        <f t="shared" ref="A103:A107" si="35">G$4&amp;"|"&amp;B$5&amp;B103</f>
        <v>50-59|FemaleTrial 5</v>
      </c>
      <c r="B103" s="173" t="s">
        <v>1583</v>
      </c>
      <c r="C103" s="173" t="s">
        <v>1599</v>
      </c>
      <c r="D103" s="31">
        <f>'Verbal Memory'!J$47</f>
        <v>0</v>
      </c>
      <c r="E103" s="174">
        <v>11.8</v>
      </c>
      <c r="F103" s="174">
        <v>2</v>
      </c>
      <c r="G103" s="174">
        <f t="shared" si="33"/>
        <v>-5.9</v>
      </c>
      <c r="H103" s="175">
        <f t="shared" si="34"/>
        <v>1.8175078630994231E-7</v>
      </c>
    </row>
    <row r="104" spans="1:9" ht="15.75">
      <c r="A104" s="155" t="str">
        <f t="shared" si="35"/>
        <v>50-59|FemaleTotal Words Learned over 5 Trials</v>
      </c>
      <c r="B104" s="176" t="s">
        <v>1584</v>
      </c>
      <c r="C104" s="173" t="s">
        <v>1600</v>
      </c>
      <c r="D104" s="31">
        <f>'Verbal Memory'!J$49</f>
        <v>0</v>
      </c>
      <c r="E104" s="174">
        <v>48.5</v>
      </c>
      <c r="F104" s="174">
        <v>8.4</v>
      </c>
      <c r="G104" s="174">
        <f t="shared" si="33"/>
        <v>-5.7738095238095237</v>
      </c>
      <c r="H104" s="175">
        <f t="shared" si="34"/>
        <v>3.8749520904713345E-7</v>
      </c>
    </row>
    <row r="105" spans="1:9" ht="15.75">
      <c r="A105" s="155" t="str">
        <f t="shared" si="35"/>
        <v>50-59|FemaleTrial 6</v>
      </c>
      <c r="B105" s="177" t="s">
        <v>1981</v>
      </c>
      <c r="C105" s="177">
        <v>15</v>
      </c>
      <c r="D105" s="31">
        <f>'Verbal Memory'!J$51</f>
        <v>0</v>
      </c>
      <c r="E105" s="178">
        <v>10</v>
      </c>
      <c r="F105" s="178">
        <v>3.4</v>
      </c>
      <c r="G105" s="178">
        <f t="shared" si="33"/>
        <v>-2.9411764705882355</v>
      </c>
      <c r="H105" s="175">
        <f t="shared" si="34"/>
        <v>0.16348410063468408</v>
      </c>
    </row>
    <row r="106" spans="1:9" ht="15.75">
      <c r="A106" s="155" t="str">
        <f t="shared" si="35"/>
        <v>50-59|FemaleDelayed Recall</v>
      </c>
      <c r="B106" s="176" t="s">
        <v>1586</v>
      </c>
      <c r="C106" s="173" t="s">
        <v>1599</v>
      </c>
      <c r="D106" s="31">
        <f>'Verbal Memory'!J$53</f>
        <v>0</v>
      </c>
      <c r="E106" s="174">
        <v>10</v>
      </c>
      <c r="F106" s="174">
        <v>3.4</v>
      </c>
      <c r="G106" s="174">
        <f t="shared" si="33"/>
        <v>-2.9411764705882355</v>
      </c>
      <c r="H106" s="175">
        <f t="shared" si="34"/>
        <v>0.16348410063468408</v>
      </c>
    </row>
    <row r="107" spans="1:9" ht="15.75">
      <c r="A107" s="155" t="str">
        <f t="shared" si="35"/>
        <v>50-59|FemaleRecognition</v>
      </c>
      <c r="B107" s="176" t="s">
        <v>1587</v>
      </c>
      <c r="C107" s="173" t="s">
        <v>1599</v>
      </c>
      <c r="D107" s="31">
        <f>'Verbal Memory'!J$55</f>
        <v>0</v>
      </c>
      <c r="E107" s="174">
        <v>12.1</v>
      </c>
      <c r="F107" s="159">
        <v>2.7</v>
      </c>
      <c r="G107" s="174">
        <f t="shared" si="33"/>
        <v>-4.481481481481481</v>
      </c>
      <c r="H107" s="175">
        <f t="shared" si="34"/>
        <v>3.7063332984937024E-4</v>
      </c>
    </row>
    <row r="109" spans="1:9" ht="26.25">
      <c r="B109" s="191" t="s">
        <v>1607</v>
      </c>
      <c r="C109" s="169" t="s">
        <v>1594</v>
      </c>
      <c r="D109" s="170" t="s">
        <v>1602</v>
      </c>
      <c r="E109" s="169" t="s">
        <v>1596</v>
      </c>
      <c r="F109" s="169" t="s">
        <v>1597</v>
      </c>
      <c r="G109" s="169" t="s">
        <v>1533</v>
      </c>
      <c r="H109" s="171" t="s">
        <v>83</v>
      </c>
      <c r="I109" s="172" t="s">
        <v>1598</v>
      </c>
    </row>
    <row r="110" spans="1:9" ht="15.75">
      <c r="A110" s="155" t="str">
        <f>H$4&amp;"|"&amp;B$5&amp;B110</f>
        <v xml:space="preserve">60-69|FemaleTrial I </v>
      </c>
      <c r="B110" s="173" t="s">
        <v>1582</v>
      </c>
      <c r="C110" s="173" t="s">
        <v>1599</v>
      </c>
      <c r="D110" s="31">
        <f>'Verbal Memory'!J$45</f>
        <v>0</v>
      </c>
      <c r="E110" s="174">
        <v>6.3</v>
      </c>
      <c r="F110" s="174">
        <v>2.1</v>
      </c>
      <c r="G110" s="174">
        <f t="shared" ref="G110:G115" si="36">(D110-E110)/F110</f>
        <v>-3</v>
      </c>
      <c r="H110" s="175">
        <f t="shared" ref="H110:H115" si="37">NORMSDIST(G110)*100</f>
        <v>0.13498980316300932</v>
      </c>
    </row>
    <row r="111" spans="1:9" ht="15.75">
      <c r="A111" s="155" t="str">
        <f t="shared" ref="A111:A115" si="38">H$4&amp;"|"&amp;B$5&amp;B111</f>
        <v>60-69|FemaleTrial 5</v>
      </c>
      <c r="B111" s="173" t="s">
        <v>1583</v>
      </c>
      <c r="C111" s="173" t="s">
        <v>1599</v>
      </c>
      <c r="D111" s="31">
        <f>'Verbal Memory'!J$47</f>
        <v>0</v>
      </c>
      <c r="E111" s="174">
        <v>11.9</v>
      </c>
      <c r="F111" s="174">
        <v>1.6</v>
      </c>
      <c r="G111" s="174">
        <f t="shared" si="36"/>
        <v>-7.4375</v>
      </c>
      <c r="H111" s="175">
        <f t="shared" si="37"/>
        <v>5.1304291842786335E-12</v>
      </c>
    </row>
    <row r="112" spans="1:9" ht="15.75">
      <c r="A112" s="155" t="str">
        <f t="shared" si="38"/>
        <v>60-69|FemaleTotal Words Learned over 5 Trials</v>
      </c>
      <c r="B112" s="176" t="s">
        <v>1584</v>
      </c>
      <c r="C112" s="173" t="s">
        <v>1600</v>
      </c>
      <c r="D112" s="31">
        <f>'Verbal Memory'!J$49</f>
        <v>0</v>
      </c>
      <c r="E112" s="174">
        <v>49.4</v>
      </c>
      <c r="F112" s="174">
        <v>7.5</v>
      </c>
      <c r="G112" s="174">
        <f t="shared" si="36"/>
        <v>-6.5866666666666669</v>
      </c>
      <c r="H112" s="175">
        <f t="shared" si="37"/>
        <v>2.2490528877935508E-9</v>
      </c>
    </row>
    <row r="113" spans="1:12" ht="15.75">
      <c r="A113" s="155" t="str">
        <f t="shared" si="38"/>
        <v>60-69|FemaleTrial 6</v>
      </c>
      <c r="B113" s="177" t="s">
        <v>1981</v>
      </c>
      <c r="C113" s="177">
        <v>15</v>
      </c>
      <c r="D113" s="31">
        <f>'Verbal Memory'!J$51</f>
        <v>0</v>
      </c>
      <c r="E113" s="178">
        <v>9.4</v>
      </c>
      <c r="F113" s="178">
        <v>2.2999999999999998</v>
      </c>
      <c r="G113" s="178">
        <f t="shared" si="36"/>
        <v>-4.0869565217391308</v>
      </c>
      <c r="H113" s="175">
        <f t="shared" si="37"/>
        <v>2.185344939262846E-3</v>
      </c>
    </row>
    <row r="114" spans="1:12" ht="15.75">
      <c r="A114" s="155" t="str">
        <f t="shared" si="38"/>
        <v>60-69|FemaleDelayed Recall</v>
      </c>
      <c r="B114" s="176" t="s">
        <v>1586</v>
      </c>
      <c r="C114" s="173" t="s">
        <v>1599</v>
      </c>
      <c r="D114" s="31">
        <f>'Verbal Memory'!J$53</f>
        <v>0</v>
      </c>
      <c r="E114" s="174">
        <v>10.199999999999999</v>
      </c>
      <c r="F114" s="174">
        <v>2.5</v>
      </c>
      <c r="G114" s="174">
        <f t="shared" si="36"/>
        <v>-4.08</v>
      </c>
      <c r="H114" s="175">
        <f t="shared" si="37"/>
        <v>2.2517850388525389E-3</v>
      </c>
    </row>
    <row r="115" spans="1:12" ht="15.75">
      <c r="A115" s="155" t="str">
        <f t="shared" si="38"/>
        <v>60-69|FemaleRecognition</v>
      </c>
      <c r="B115" s="176" t="s">
        <v>1587</v>
      </c>
      <c r="C115" s="173" t="s">
        <v>1599</v>
      </c>
      <c r="D115" s="31">
        <f>'Verbal Memory'!J$55</f>
        <v>0</v>
      </c>
      <c r="E115" s="174">
        <v>11.3</v>
      </c>
      <c r="F115" s="159">
        <v>2.8</v>
      </c>
      <c r="G115" s="174">
        <f t="shared" si="36"/>
        <v>-4.0357142857142865</v>
      </c>
      <c r="H115" s="175">
        <f t="shared" si="37"/>
        <v>2.7218214675563557E-3</v>
      </c>
    </row>
    <row r="117" spans="1:12" ht="26.25">
      <c r="B117" s="191" t="s">
        <v>1608</v>
      </c>
      <c r="C117" s="169" t="s">
        <v>1594</v>
      </c>
      <c r="D117" s="170" t="s">
        <v>1602</v>
      </c>
      <c r="E117" s="169" t="s">
        <v>1596</v>
      </c>
      <c r="F117" s="169" t="s">
        <v>1597</v>
      </c>
      <c r="G117" s="169" t="s">
        <v>1533</v>
      </c>
      <c r="H117" s="171" t="s">
        <v>83</v>
      </c>
      <c r="I117" s="172" t="s">
        <v>1598</v>
      </c>
      <c r="J117" s="192"/>
    </row>
    <row r="118" spans="1:12" ht="15.75">
      <c r="A118" s="155" t="str">
        <f>I$4&amp;"|"&amp;B$5&amp;B118</f>
        <v xml:space="preserve">70+|FemaleTrial I </v>
      </c>
      <c r="B118" s="173" t="s">
        <v>1582</v>
      </c>
      <c r="C118" s="173" t="s">
        <v>1599</v>
      </c>
      <c r="D118" s="31">
        <f>'Verbal Memory'!J$45</f>
        <v>0</v>
      </c>
      <c r="E118" s="174">
        <v>5.6</v>
      </c>
      <c r="F118" s="174">
        <v>1.4</v>
      </c>
      <c r="G118" s="174">
        <f t="shared" ref="G118:G123" si="39">(D118-E118)/F118</f>
        <v>-4</v>
      </c>
      <c r="H118" s="175">
        <f t="shared" ref="H118:H123" si="40">NORMSDIST(G118)*100</f>
        <v>3.1671241833119857E-3</v>
      </c>
    </row>
    <row r="119" spans="1:12" ht="15.75">
      <c r="A119" s="155" t="str">
        <f t="shared" ref="A119:A123" si="41">I$4&amp;"|"&amp;B$5&amp;B119</f>
        <v>70+|FemaleTrial 5</v>
      </c>
      <c r="B119" s="173" t="s">
        <v>1583</v>
      </c>
      <c r="C119" s="173" t="s">
        <v>1599</v>
      </c>
      <c r="D119" s="31">
        <f>'Verbal Memory'!J$47</f>
        <v>0</v>
      </c>
      <c r="E119" s="174">
        <v>10.1</v>
      </c>
      <c r="F119" s="174">
        <v>1.2</v>
      </c>
      <c r="G119" s="174">
        <f t="shared" si="39"/>
        <v>-8.4166666666666661</v>
      </c>
      <c r="H119" s="175">
        <f t="shared" si="40"/>
        <v>1.9367389717290208E-15</v>
      </c>
    </row>
    <row r="120" spans="1:12" ht="15.75">
      <c r="A120" s="155" t="str">
        <f t="shared" si="41"/>
        <v>70+|FemaleTotal Words Learned over 5 Trials</v>
      </c>
      <c r="B120" s="176" t="s">
        <v>1584</v>
      </c>
      <c r="C120" s="173" t="s">
        <v>1600</v>
      </c>
      <c r="D120" s="31">
        <f>'Verbal Memory'!J$49</f>
        <v>0</v>
      </c>
      <c r="E120" s="174">
        <v>41.6</v>
      </c>
      <c r="F120" s="174">
        <v>6.6</v>
      </c>
      <c r="G120" s="174">
        <f t="shared" si="39"/>
        <v>-6.3030303030303036</v>
      </c>
      <c r="H120" s="175">
        <f t="shared" si="40"/>
        <v>1.459408981479493E-8</v>
      </c>
    </row>
    <row r="121" spans="1:12" ht="15.75">
      <c r="A121" s="155" t="str">
        <f t="shared" si="41"/>
        <v>70+|FemaleTrial 6</v>
      </c>
      <c r="B121" s="177" t="s">
        <v>1981</v>
      </c>
      <c r="C121" s="177">
        <v>15</v>
      </c>
      <c r="D121" s="31">
        <f>'Verbal Memory'!J$51</f>
        <v>0</v>
      </c>
      <c r="E121" s="178">
        <v>7.8</v>
      </c>
      <c r="F121" s="178">
        <v>1.8</v>
      </c>
      <c r="G121" s="178">
        <f t="shared" si="39"/>
        <v>-4.333333333333333</v>
      </c>
      <c r="H121" s="175">
        <f t="shared" si="40"/>
        <v>7.34342383689469E-4</v>
      </c>
    </row>
    <row r="122" spans="1:12" ht="15.75">
      <c r="A122" s="155" t="str">
        <f t="shared" si="41"/>
        <v>70+|FemaleDelayed Recall</v>
      </c>
      <c r="B122" s="176" t="s">
        <v>1586</v>
      </c>
      <c r="C122" s="173" t="s">
        <v>1599</v>
      </c>
      <c r="D122" s="31">
        <f>'Verbal Memory'!J$53</f>
        <v>0</v>
      </c>
      <c r="E122" s="174">
        <v>8.3000000000000007</v>
      </c>
      <c r="F122" s="174">
        <v>2.1</v>
      </c>
      <c r="G122" s="174">
        <f t="shared" si="39"/>
        <v>-3.9523809523809526</v>
      </c>
      <c r="H122" s="175">
        <f t="shared" si="40"/>
        <v>3.8688713353058021E-3</v>
      </c>
    </row>
    <row r="123" spans="1:12" ht="15.75">
      <c r="A123" s="155" t="str">
        <f t="shared" si="41"/>
        <v>70+|FemaleRecognition</v>
      </c>
      <c r="B123" s="176" t="s">
        <v>1587</v>
      </c>
      <c r="C123" s="173" t="s">
        <v>1599</v>
      </c>
      <c r="D123" s="31">
        <f>'Verbal Memory'!J$55</f>
        <v>0</v>
      </c>
      <c r="E123" s="174">
        <v>13.6</v>
      </c>
      <c r="F123" s="159">
        <v>2</v>
      </c>
      <c r="G123" s="174">
        <f t="shared" si="39"/>
        <v>-6.8</v>
      </c>
      <c r="H123" s="175">
        <f t="shared" si="40"/>
        <v>5.2309575441445817E-10</v>
      </c>
    </row>
    <row r="125" spans="1:12" s="193" customFormat="1" ht="18">
      <c r="B125" s="768" t="s">
        <v>1611</v>
      </c>
      <c r="C125" s="768"/>
      <c r="D125" s="768"/>
      <c r="E125" s="768"/>
      <c r="F125" s="768"/>
      <c r="G125" s="768"/>
      <c r="H125" s="194"/>
    </row>
    <row r="126" spans="1:12" s="193" customFormat="1" ht="18">
      <c r="B126" s="195"/>
      <c r="C126" s="759" t="s">
        <v>156</v>
      </c>
      <c r="D126" s="760"/>
      <c r="E126" s="760"/>
      <c r="F126" s="761"/>
      <c r="G126" s="195"/>
      <c r="H126" s="194"/>
    </row>
    <row r="127" spans="1:12" ht="25.5">
      <c r="B127" s="196"/>
      <c r="C127" s="197">
        <v>0</v>
      </c>
      <c r="D127" s="198">
        <v>1</v>
      </c>
      <c r="E127" s="198">
        <v>2</v>
      </c>
      <c r="F127" s="198">
        <v>3</v>
      </c>
      <c r="G127" s="199" t="s">
        <v>1612</v>
      </c>
      <c r="H127" s="158"/>
      <c r="I127" s="155"/>
      <c r="J127" s="155"/>
      <c r="K127" s="155"/>
      <c r="L127" s="155"/>
    </row>
    <row r="128" spans="1:12" ht="42.75" customHeight="1">
      <c r="B128" s="200" t="s">
        <v>1613</v>
      </c>
      <c r="C128" s="201" t="s">
        <v>1614</v>
      </c>
      <c r="D128" s="201" t="s">
        <v>1615</v>
      </c>
      <c r="E128" s="202" t="s">
        <v>1616</v>
      </c>
      <c r="F128" s="202" t="s">
        <v>1617</v>
      </c>
      <c r="G128" s="203"/>
      <c r="H128" s="158"/>
      <c r="I128" s="155"/>
      <c r="J128" s="155"/>
      <c r="K128" s="155"/>
      <c r="L128" s="155"/>
    </row>
    <row r="129" spans="2:12" ht="51.75" customHeight="1">
      <c r="B129" s="200" t="s">
        <v>1618</v>
      </c>
      <c r="C129" s="201" t="s">
        <v>1619</v>
      </c>
      <c r="D129" s="202" t="s">
        <v>1620</v>
      </c>
      <c r="E129" s="202">
        <v>0</v>
      </c>
      <c r="F129" s="202" t="s">
        <v>1621</v>
      </c>
      <c r="G129" s="203"/>
      <c r="H129" s="158"/>
      <c r="I129" s="155"/>
      <c r="J129" s="155"/>
      <c r="K129" s="155"/>
      <c r="L129" s="155"/>
    </row>
    <row r="130" spans="2:12" ht="30.75" customHeight="1">
      <c r="B130" s="200" t="s">
        <v>1622</v>
      </c>
      <c r="C130" s="201" t="s">
        <v>1623</v>
      </c>
      <c r="D130" s="204">
        <v>3</v>
      </c>
      <c r="E130" s="202">
        <v>4</v>
      </c>
      <c r="F130" s="202">
        <v>0.5</v>
      </c>
      <c r="G130" s="203"/>
      <c r="H130" s="158"/>
      <c r="I130" s="155"/>
      <c r="J130" s="155"/>
      <c r="K130" s="155"/>
      <c r="L130" s="155"/>
    </row>
    <row r="131" spans="2:12" ht="30.75" customHeight="1">
      <c r="B131" s="200" t="s">
        <v>1624</v>
      </c>
      <c r="C131" s="201" t="s">
        <v>1623</v>
      </c>
      <c r="D131" s="202" t="s">
        <v>1625</v>
      </c>
      <c r="E131" s="202">
        <v>3</v>
      </c>
      <c r="F131" s="202" t="s">
        <v>1619</v>
      </c>
      <c r="G131" s="203"/>
      <c r="H131" s="158"/>
      <c r="I131" s="155"/>
      <c r="J131" s="155"/>
      <c r="K131" s="155"/>
      <c r="L131" s="155"/>
    </row>
    <row r="132" spans="2:12" ht="82.5" customHeight="1">
      <c r="B132" s="200" t="s">
        <v>1626</v>
      </c>
      <c r="C132" s="201" t="s">
        <v>1623</v>
      </c>
      <c r="D132" s="202" t="s">
        <v>1627</v>
      </c>
      <c r="E132" s="202" t="s">
        <v>1628</v>
      </c>
      <c r="F132" s="202" t="s">
        <v>1629</v>
      </c>
      <c r="G132" s="203"/>
      <c r="H132" s="158"/>
      <c r="I132" s="155"/>
      <c r="J132" s="155"/>
      <c r="K132" s="155"/>
      <c r="L132" s="155"/>
    </row>
    <row r="133" spans="2:12" ht="30.75" customHeight="1">
      <c r="B133" s="200" t="s">
        <v>1630</v>
      </c>
      <c r="C133" s="201" t="s">
        <v>1631</v>
      </c>
      <c r="D133" s="202" t="s">
        <v>1632</v>
      </c>
      <c r="E133" s="202" t="s">
        <v>1633</v>
      </c>
      <c r="F133" s="202" t="s">
        <v>1629</v>
      </c>
      <c r="G133" s="203"/>
      <c r="H133" s="158"/>
      <c r="I133" s="155"/>
      <c r="J133" s="155"/>
      <c r="K133" s="155"/>
      <c r="L133" s="155"/>
    </row>
    <row r="134" spans="2:12" ht="42" customHeight="1" thickBot="1">
      <c r="B134" s="200" t="s">
        <v>1634</v>
      </c>
      <c r="C134" s="201" t="s">
        <v>1635</v>
      </c>
      <c r="D134" s="202" t="s">
        <v>1636</v>
      </c>
      <c r="E134" s="202" t="s">
        <v>1637</v>
      </c>
      <c r="F134" s="202" t="s">
        <v>1516</v>
      </c>
      <c r="G134" s="205"/>
      <c r="H134" s="158"/>
      <c r="I134" s="155"/>
      <c r="J134" s="155"/>
      <c r="K134" s="155"/>
      <c r="L134" s="155"/>
    </row>
    <row r="135" spans="2:12" ht="16.5" thickBot="1">
      <c r="B135" s="206" t="s">
        <v>1638</v>
      </c>
      <c r="C135" s="201"/>
      <c r="D135" s="202"/>
      <c r="E135" s="202"/>
      <c r="F135" s="207"/>
      <c r="G135" s="208">
        <f>SUM(G128:G134)</f>
        <v>0</v>
      </c>
      <c r="H135" s="158"/>
      <c r="I135" s="155"/>
      <c r="J135" s="155"/>
      <c r="K135" s="155"/>
      <c r="L135" s="155"/>
    </row>
  </sheetData>
  <mergeCells count="6">
    <mergeCell ref="C126:F126"/>
    <mergeCell ref="B1:I1"/>
    <mergeCell ref="C3:I3"/>
    <mergeCell ref="B7:H7"/>
    <mergeCell ref="B67:H67"/>
    <mergeCell ref="B125:G125"/>
  </mergeCells>
  <conditionalFormatting sqref="D9:D14">
    <cfRule type="notContainsBlanks" dxfId="171" priority="27">
      <formula>LEN(TRIM(D9))&gt;0</formula>
    </cfRule>
    <cfRule type="containsBlanks" dxfId="170" priority="28">
      <formula>LEN(TRIM(D9))=0</formula>
    </cfRule>
  </conditionalFormatting>
  <conditionalFormatting sqref="D17:D22">
    <cfRule type="notContainsBlanks" dxfId="169" priority="25">
      <formula>LEN(TRIM(D17))&gt;0</formula>
    </cfRule>
    <cfRule type="containsBlanks" dxfId="168" priority="26">
      <formula>LEN(TRIM(D17))=0</formula>
    </cfRule>
  </conditionalFormatting>
  <conditionalFormatting sqref="D25:D30">
    <cfRule type="notContainsBlanks" dxfId="167" priority="23">
      <formula>LEN(TRIM(D25))&gt;0</formula>
    </cfRule>
    <cfRule type="containsBlanks" dxfId="166" priority="24">
      <formula>LEN(TRIM(D25))=0</formula>
    </cfRule>
  </conditionalFormatting>
  <conditionalFormatting sqref="D34:D39">
    <cfRule type="notContainsBlanks" dxfId="165" priority="21">
      <formula>LEN(TRIM(D34))&gt;0</formula>
    </cfRule>
    <cfRule type="containsBlanks" dxfId="164" priority="22">
      <formula>LEN(TRIM(D34))=0</formula>
    </cfRule>
  </conditionalFormatting>
  <conditionalFormatting sqref="D42:D47">
    <cfRule type="notContainsBlanks" dxfId="163" priority="19">
      <formula>LEN(TRIM(D42))&gt;0</formula>
    </cfRule>
    <cfRule type="containsBlanks" dxfId="162" priority="20">
      <formula>LEN(TRIM(D42))=0</formula>
    </cfRule>
  </conditionalFormatting>
  <conditionalFormatting sqref="D50:D55">
    <cfRule type="notContainsBlanks" dxfId="161" priority="17">
      <formula>LEN(TRIM(D50))&gt;0</formula>
    </cfRule>
    <cfRule type="containsBlanks" dxfId="160" priority="18">
      <formula>LEN(TRIM(D50))=0</formula>
    </cfRule>
  </conditionalFormatting>
  <conditionalFormatting sqref="D58:D63">
    <cfRule type="notContainsBlanks" dxfId="159" priority="15">
      <formula>LEN(TRIM(D58))&gt;0</formula>
    </cfRule>
    <cfRule type="containsBlanks" dxfId="158" priority="16">
      <formula>LEN(TRIM(D58))=0</formula>
    </cfRule>
  </conditionalFormatting>
  <conditionalFormatting sqref="D69:D74">
    <cfRule type="notContainsBlanks" dxfId="157" priority="13">
      <formula>LEN(TRIM(D69))&gt;0</formula>
    </cfRule>
    <cfRule type="containsBlanks" dxfId="156" priority="14">
      <formula>LEN(TRIM(D69))=0</formula>
    </cfRule>
  </conditionalFormatting>
  <conditionalFormatting sqref="D77:D82">
    <cfRule type="notContainsBlanks" dxfId="155" priority="11">
      <formula>LEN(TRIM(D77))&gt;0</formula>
    </cfRule>
    <cfRule type="containsBlanks" dxfId="154" priority="12">
      <formula>LEN(TRIM(D77))=0</formula>
    </cfRule>
  </conditionalFormatting>
  <conditionalFormatting sqref="D85:D90">
    <cfRule type="notContainsBlanks" dxfId="153" priority="9">
      <formula>LEN(TRIM(D85))&gt;0</formula>
    </cfRule>
    <cfRule type="containsBlanks" dxfId="152" priority="10">
      <formula>LEN(TRIM(D85))=0</formula>
    </cfRule>
  </conditionalFormatting>
  <conditionalFormatting sqref="D94:D99">
    <cfRule type="notContainsBlanks" dxfId="151" priority="7">
      <formula>LEN(TRIM(D94))&gt;0</formula>
    </cfRule>
    <cfRule type="containsBlanks" dxfId="150" priority="8">
      <formula>LEN(TRIM(D94))=0</formula>
    </cfRule>
  </conditionalFormatting>
  <conditionalFormatting sqref="D102:D107">
    <cfRule type="notContainsBlanks" dxfId="149" priority="5">
      <formula>LEN(TRIM(D102))&gt;0</formula>
    </cfRule>
    <cfRule type="containsBlanks" dxfId="148" priority="6">
      <formula>LEN(TRIM(D102))=0</formula>
    </cfRule>
  </conditionalFormatting>
  <conditionalFormatting sqref="D110:D115">
    <cfRule type="notContainsBlanks" dxfId="147" priority="3">
      <formula>LEN(TRIM(D110))&gt;0</formula>
    </cfRule>
    <cfRule type="containsBlanks" dxfId="146" priority="4">
      <formula>LEN(TRIM(D110))=0</formula>
    </cfRule>
  </conditionalFormatting>
  <conditionalFormatting sqref="D118:D123">
    <cfRule type="notContainsBlanks" dxfId="145" priority="1">
      <formula>LEN(TRIM(D118))&gt;0</formula>
    </cfRule>
    <cfRule type="containsBlanks" dxfId="144" priority="2">
      <formula>LEN(TRIM(D118))=0</formula>
    </cfRule>
  </conditionalFormatting>
  <hyperlinks>
    <hyperlink ref="C4" location="'%ile Calculator for any Norms'!A14" display="16-19"/>
    <hyperlink ref="D4" location="'%ile Calculator for any Norms'!A22" display="20-29"/>
    <hyperlink ref="E4" location="'%ile Calculator for any Norms'!A30" display="30-39"/>
    <hyperlink ref="F4" location="'%ile Calculator for any Norms'!A39" display="40-49"/>
    <hyperlink ref="G4" location="'%ile Calculator for any Norms'!A47" display="50-59"/>
    <hyperlink ref="I4" location="'%ile Calculator for any Norms'!A63" display="70+"/>
    <hyperlink ref="I8" location="'%ile Calculator for any Norms'!A132" display="Exaggeration Index"/>
    <hyperlink ref="H4" location="'%ile Calculator for any Norms'!A55" display="60-69"/>
    <hyperlink ref="C5" location="'%ile Calculator for any Norms'!A75" display="16-19"/>
    <hyperlink ref="D5" location="'%ile Calculator for any Norms'!A82" display="20-29"/>
    <hyperlink ref="E5" location="'%ile Calculator for any Norms'!A90" display="30-39"/>
    <hyperlink ref="F5" location="'%ile Calculator for any Norms'!A99" display="40-40"/>
    <hyperlink ref="G5" location="'%ile Calculator for any Norms'!A107" display="50-59"/>
    <hyperlink ref="H5" location="'%ile Calculator for any Norms'!A115" display="60-69"/>
    <hyperlink ref="I5" location="'%ile Calculator for any Norms'!A123" display="70+"/>
    <hyperlink ref="I33" location="'%ile Calculator for any Norms'!A132" display="Exaggeration Index"/>
    <hyperlink ref="I24" location="'%ile Calculator for any Norms'!A132" display="Exaggeration Index"/>
    <hyperlink ref="I16" location="'%ile Calculator for any Norms'!A132" display="Exaggeration Index"/>
    <hyperlink ref="I41" location="'%ile Calculator for any Norms'!A132" display="Exaggeration Index"/>
    <hyperlink ref="I49" location="'%ile Calculator for any Norms'!A132" display="Exaggeration Index"/>
    <hyperlink ref="I57" location="'%ile Calculator for any Norms'!A132" display="Exaggeration Index"/>
    <hyperlink ref="I68" location="'%ile Calculator for any Norms'!A132" display="Exaggeration Index"/>
    <hyperlink ref="I76" location="'%ile Calculator for any Norms'!A132" display="Exaggeration Index"/>
    <hyperlink ref="I84" location="'%ile Calculator for any Norms'!A132" display="Exaggeration Index"/>
    <hyperlink ref="I93" location="'%ile Calculator for any Norms'!A132" display="Exaggeration Index"/>
    <hyperlink ref="I101" location="'%ile Calculator for any Norms'!A132" display="Exaggeration Index"/>
    <hyperlink ref="I109" location="'%ile Calculator for any Norms'!A132" display="Exaggeration Index"/>
    <hyperlink ref="I117" location="'%ile Calculator for any Norms'!A132" display="Exaggeration Index"/>
  </hyperlinks>
  <pageMargins left="0.7" right="0.7" top="0.75" bottom="0.75" header="0.3" footer="0.3"/>
  <pageSetup paperSize="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A717"/>
  <sheetViews>
    <sheetView topLeftCell="A554" zoomScale="101" workbookViewId="0">
      <selection activeCell="A7" sqref="A7"/>
    </sheetView>
  </sheetViews>
  <sheetFormatPr defaultColWidth="8.85546875" defaultRowHeight="15"/>
  <cols>
    <col min="15" max="15" width="12.85546875" customWidth="1"/>
    <col min="16" max="16" width="8.85546875" style="263"/>
  </cols>
  <sheetData>
    <row r="1" spans="1:27">
      <c r="A1" s="78"/>
      <c r="B1" s="77" t="s">
        <v>767</v>
      </c>
      <c r="C1" s="77"/>
      <c r="D1" s="77"/>
      <c r="E1" s="77"/>
      <c r="F1" s="78"/>
      <c r="G1" s="78"/>
      <c r="H1" s="78"/>
      <c r="I1" s="78"/>
      <c r="J1" s="78"/>
      <c r="K1" s="78"/>
      <c r="L1" s="78"/>
      <c r="M1" s="78"/>
      <c r="N1" s="78"/>
      <c r="O1" s="78"/>
      <c r="Q1" s="78"/>
      <c r="R1" s="77" t="s">
        <v>768</v>
      </c>
      <c r="S1" s="77"/>
      <c r="T1" s="78"/>
      <c r="U1" s="78"/>
      <c r="V1" s="78"/>
      <c r="W1" s="78"/>
      <c r="X1" s="77" t="s">
        <v>769</v>
      </c>
      <c r="Y1" s="77"/>
      <c r="Z1" s="78"/>
      <c r="AA1" s="78"/>
    </row>
    <row r="2" spans="1:27">
      <c r="A2" s="77"/>
      <c r="B2" s="77"/>
      <c r="C2" s="77"/>
      <c r="D2" s="77"/>
      <c r="E2" s="77"/>
      <c r="F2" s="77"/>
      <c r="G2" s="77"/>
      <c r="H2" s="77"/>
      <c r="I2" s="75" t="s">
        <v>72</v>
      </c>
      <c r="J2" s="75"/>
      <c r="K2" s="75"/>
      <c r="L2" s="75"/>
      <c r="M2" s="75" t="s">
        <v>73</v>
      </c>
      <c r="N2" s="75"/>
      <c r="O2" s="75"/>
      <c r="P2" s="264"/>
      <c r="Q2" s="77"/>
      <c r="R2" s="77" t="s">
        <v>770</v>
      </c>
      <c r="S2" s="77"/>
      <c r="T2" s="77"/>
      <c r="U2" s="77"/>
      <c r="V2" s="77"/>
      <c r="W2" s="77"/>
      <c r="X2" s="77" t="s">
        <v>770</v>
      </c>
      <c r="Y2" s="77"/>
      <c r="Z2" s="77"/>
      <c r="AA2" s="77"/>
    </row>
    <row r="3" spans="1:27">
      <c r="A3" s="78" t="s">
        <v>34</v>
      </c>
      <c r="B3" s="77" t="s">
        <v>35</v>
      </c>
      <c r="C3" s="77" t="s">
        <v>76</v>
      </c>
      <c r="D3" s="77" t="s">
        <v>38</v>
      </c>
      <c r="E3" s="77" t="s">
        <v>83</v>
      </c>
      <c r="F3" s="78"/>
      <c r="G3" s="78"/>
      <c r="H3" s="78"/>
      <c r="I3" s="75" t="s">
        <v>35</v>
      </c>
      <c r="J3" s="75" t="s">
        <v>38</v>
      </c>
      <c r="K3" s="75" t="s">
        <v>83</v>
      </c>
      <c r="L3" s="74"/>
      <c r="M3" s="75" t="s">
        <v>35</v>
      </c>
      <c r="N3" s="75" t="s">
        <v>38</v>
      </c>
      <c r="O3" s="75" t="s">
        <v>83</v>
      </c>
      <c r="Q3" s="262" t="s">
        <v>34</v>
      </c>
      <c r="R3" s="77" t="s">
        <v>35</v>
      </c>
      <c r="S3" s="77" t="s">
        <v>76</v>
      </c>
      <c r="T3" s="77" t="s">
        <v>38</v>
      </c>
      <c r="U3" s="77" t="s">
        <v>83</v>
      </c>
      <c r="V3" s="78"/>
      <c r="W3" s="77" t="s">
        <v>770</v>
      </c>
      <c r="X3" s="78">
        <v>0</v>
      </c>
      <c r="Y3" s="78" t="s">
        <v>771</v>
      </c>
      <c r="Z3" s="76">
        <v>2</v>
      </c>
      <c r="AA3" s="76" t="s">
        <v>1416</v>
      </c>
    </row>
    <row r="4" spans="1:27">
      <c r="A4" s="77" t="s">
        <v>770</v>
      </c>
      <c r="B4" s="78">
        <v>0</v>
      </c>
      <c r="C4" s="78" t="str">
        <f t="shared" ref="C4:C67" si="0">A4&amp;"|"&amp;+B4</f>
        <v>16-17|0</v>
      </c>
      <c r="D4" s="78">
        <v>1</v>
      </c>
      <c r="E4" s="78" t="s">
        <v>41</v>
      </c>
      <c r="F4" s="78"/>
      <c r="G4" s="78"/>
      <c r="H4" s="78"/>
      <c r="I4" s="74">
        <v>0</v>
      </c>
      <c r="J4" s="74">
        <v>1</v>
      </c>
      <c r="K4" s="74" t="s">
        <v>41</v>
      </c>
      <c r="L4" s="74"/>
      <c r="M4" s="74">
        <v>0</v>
      </c>
      <c r="N4" s="74">
        <v>1</v>
      </c>
      <c r="O4" s="74" t="s">
        <v>41</v>
      </c>
      <c r="Q4" s="77" t="s">
        <v>770</v>
      </c>
      <c r="R4" s="78">
        <v>0</v>
      </c>
      <c r="S4" s="78" t="str">
        <f t="shared" ref="S4:S67" si="1">Q4&amp;"|"&amp;R4</f>
        <v>16-17|0</v>
      </c>
      <c r="T4" s="78">
        <v>1</v>
      </c>
      <c r="U4" s="78" t="s">
        <v>41</v>
      </c>
      <c r="V4" s="78"/>
      <c r="W4" s="77" t="s">
        <v>770</v>
      </c>
      <c r="X4" s="78">
        <v>1</v>
      </c>
      <c r="Y4" s="78" t="s">
        <v>773</v>
      </c>
      <c r="Z4" s="76">
        <v>2</v>
      </c>
      <c r="AA4" s="76" t="s">
        <v>1416</v>
      </c>
    </row>
    <row r="5" spans="1:27">
      <c r="A5" s="77" t="s">
        <v>770</v>
      </c>
      <c r="B5" s="78">
        <v>1</v>
      </c>
      <c r="C5" s="78" t="str">
        <f t="shared" si="0"/>
        <v>16-17|1</v>
      </c>
      <c r="D5" s="78">
        <v>1</v>
      </c>
      <c r="E5" s="78" t="s">
        <v>41</v>
      </c>
      <c r="F5" s="78"/>
      <c r="G5" s="78"/>
      <c r="H5" s="78"/>
      <c r="I5" s="74">
        <v>1</v>
      </c>
      <c r="J5" s="74">
        <v>1</v>
      </c>
      <c r="K5" s="74" t="e">
        <v>#REF!</v>
      </c>
      <c r="L5" s="74"/>
      <c r="M5" s="74">
        <v>1</v>
      </c>
      <c r="N5" s="74">
        <v>2</v>
      </c>
      <c r="O5" s="74" t="e">
        <v>#REF!</v>
      </c>
      <c r="Q5" s="77" t="s">
        <v>770</v>
      </c>
      <c r="R5" s="78">
        <v>1</v>
      </c>
      <c r="S5" s="78" t="str">
        <f t="shared" si="1"/>
        <v>16-17|1</v>
      </c>
      <c r="T5" s="78">
        <v>1</v>
      </c>
      <c r="U5" s="78" t="s">
        <v>41</v>
      </c>
      <c r="V5" s="78"/>
      <c r="W5" s="77" t="s">
        <v>770</v>
      </c>
      <c r="X5" s="78">
        <v>2</v>
      </c>
      <c r="Y5" s="78" t="s">
        <v>774</v>
      </c>
      <c r="Z5" s="76">
        <v>2</v>
      </c>
      <c r="AA5" s="76" t="s">
        <v>1416</v>
      </c>
    </row>
    <row r="6" spans="1:27">
      <c r="A6" s="77" t="s">
        <v>770</v>
      </c>
      <c r="B6" s="78">
        <v>2</v>
      </c>
      <c r="C6" s="78" t="str">
        <f t="shared" si="0"/>
        <v>16-17|2</v>
      </c>
      <c r="D6" s="78">
        <v>1</v>
      </c>
      <c r="E6" s="78" t="s">
        <v>41</v>
      </c>
      <c r="F6" s="78"/>
      <c r="G6" s="78"/>
      <c r="H6" s="78"/>
      <c r="I6" s="74">
        <v>2</v>
      </c>
      <c r="J6" s="74">
        <v>1</v>
      </c>
      <c r="K6" s="74" t="e">
        <v>#REF!</v>
      </c>
      <c r="L6" s="74"/>
      <c r="M6" s="74">
        <v>2</v>
      </c>
      <c r="N6" s="74">
        <v>2</v>
      </c>
      <c r="O6" s="74" t="e">
        <v>#REF!</v>
      </c>
      <c r="Q6" s="77" t="s">
        <v>770</v>
      </c>
      <c r="R6" s="78">
        <v>2</v>
      </c>
      <c r="S6" s="78" t="str">
        <f t="shared" si="1"/>
        <v>16-17|2</v>
      </c>
      <c r="T6" s="78">
        <v>1</v>
      </c>
      <c r="U6" s="78" t="s">
        <v>41</v>
      </c>
      <c r="V6" s="78"/>
      <c r="W6" s="77" t="s">
        <v>770</v>
      </c>
      <c r="X6" s="78">
        <v>3</v>
      </c>
      <c r="Y6" s="78" t="s">
        <v>775</v>
      </c>
      <c r="Z6" s="76">
        <v>2</v>
      </c>
      <c r="AA6" s="76" t="s">
        <v>1416</v>
      </c>
    </row>
    <row r="7" spans="1:27">
      <c r="A7" s="77" t="s">
        <v>770</v>
      </c>
      <c r="B7" s="78">
        <v>3</v>
      </c>
      <c r="C7" s="78" t="str">
        <f t="shared" si="0"/>
        <v>16-17|3</v>
      </c>
      <c r="D7" s="78">
        <v>1</v>
      </c>
      <c r="E7" s="78" t="s">
        <v>41</v>
      </c>
      <c r="F7" s="78"/>
      <c r="G7" s="78"/>
      <c r="H7" s="78"/>
      <c r="I7" s="74">
        <v>3</v>
      </c>
      <c r="J7" s="74">
        <v>2</v>
      </c>
      <c r="K7" s="74" t="e">
        <v>#REF!</v>
      </c>
      <c r="L7" s="74"/>
      <c r="M7" s="74">
        <v>3</v>
      </c>
      <c r="N7" s="74">
        <v>3</v>
      </c>
      <c r="O7" s="74" t="e">
        <v>#REF!</v>
      </c>
      <c r="Q7" s="77" t="s">
        <v>770</v>
      </c>
      <c r="R7" s="78">
        <v>3</v>
      </c>
      <c r="S7" s="78" t="str">
        <f t="shared" si="1"/>
        <v>16-17|3</v>
      </c>
      <c r="T7" s="78">
        <v>1</v>
      </c>
      <c r="U7" s="78" t="s">
        <v>41</v>
      </c>
      <c r="V7" s="78"/>
      <c r="W7" s="77" t="s">
        <v>770</v>
      </c>
      <c r="X7" s="78">
        <v>4</v>
      </c>
      <c r="Y7" s="78" t="s">
        <v>776</v>
      </c>
      <c r="Z7" s="76">
        <v>2</v>
      </c>
      <c r="AA7" s="76" t="s">
        <v>1416</v>
      </c>
    </row>
    <row r="8" spans="1:27">
      <c r="A8" s="77" t="s">
        <v>770</v>
      </c>
      <c r="B8" s="78">
        <v>4</v>
      </c>
      <c r="C8" s="78" t="str">
        <f t="shared" si="0"/>
        <v>16-17|4</v>
      </c>
      <c r="D8" s="78">
        <v>1</v>
      </c>
      <c r="E8" s="78" t="s">
        <v>41</v>
      </c>
      <c r="F8" s="78"/>
      <c r="G8" s="78"/>
      <c r="H8" s="78"/>
      <c r="I8" s="74">
        <v>4</v>
      </c>
      <c r="J8" s="74">
        <v>2</v>
      </c>
      <c r="K8" s="74" t="e">
        <v>#REF!</v>
      </c>
      <c r="L8" s="74"/>
      <c r="M8" s="74">
        <v>4</v>
      </c>
      <c r="N8" s="74">
        <v>3</v>
      </c>
      <c r="O8" s="74" t="e">
        <v>#REF!</v>
      </c>
      <c r="Q8" s="77" t="s">
        <v>770</v>
      </c>
      <c r="R8" s="78">
        <v>4</v>
      </c>
      <c r="S8" s="78" t="str">
        <f t="shared" si="1"/>
        <v>16-17|4</v>
      </c>
      <c r="T8" s="78">
        <v>1</v>
      </c>
      <c r="U8" s="78" t="s">
        <v>41</v>
      </c>
      <c r="V8" s="78"/>
      <c r="W8" s="77" t="s">
        <v>770</v>
      </c>
      <c r="X8" s="78">
        <v>5</v>
      </c>
      <c r="Y8" s="78" t="s">
        <v>777</v>
      </c>
      <c r="Z8" s="76">
        <v>2</v>
      </c>
      <c r="AA8" s="76" t="s">
        <v>1416</v>
      </c>
    </row>
    <row r="9" spans="1:27">
      <c r="A9" s="77" t="s">
        <v>770</v>
      </c>
      <c r="B9" s="78">
        <v>5</v>
      </c>
      <c r="C9" s="78" t="str">
        <f t="shared" si="0"/>
        <v>16-17|5</v>
      </c>
      <c r="D9" s="78">
        <v>1</v>
      </c>
      <c r="E9" s="78" t="s">
        <v>41</v>
      </c>
      <c r="F9" s="78"/>
      <c r="G9" s="78"/>
      <c r="H9" s="78"/>
      <c r="I9" s="74">
        <v>5</v>
      </c>
      <c r="J9" s="74">
        <v>2</v>
      </c>
      <c r="K9" s="74" t="e">
        <v>#REF!</v>
      </c>
      <c r="L9" s="74"/>
      <c r="M9" s="74">
        <v>5</v>
      </c>
      <c r="N9" s="74">
        <v>3</v>
      </c>
      <c r="O9" s="74" t="e">
        <v>#REF!</v>
      </c>
      <c r="Q9" s="77" t="s">
        <v>770</v>
      </c>
      <c r="R9" s="78">
        <v>5</v>
      </c>
      <c r="S9" s="78" t="str">
        <f t="shared" si="1"/>
        <v>16-17|5</v>
      </c>
      <c r="T9" s="78">
        <v>2</v>
      </c>
      <c r="U9" s="78" t="s">
        <v>42</v>
      </c>
      <c r="V9" s="78"/>
      <c r="W9" s="77" t="s">
        <v>770</v>
      </c>
      <c r="X9" s="78">
        <v>6</v>
      </c>
      <c r="Y9" s="78" t="s">
        <v>778</v>
      </c>
      <c r="Z9" s="76">
        <v>2</v>
      </c>
      <c r="AA9" s="76" t="s">
        <v>1416</v>
      </c>
    </row>
    <row r="10" spans="1:27">
      <c r="A10" s="77" t="s">
        <v>770</v>
      </c>
      <c r="B10" s="78">
        <v>6</v>
      </c>
      <c r="C10" s="78" t="str">
        <f t="shared" si="0"/>
        <v>16-17|6</v>
      </c>
      <c r="D10" s="78">
        <v>1</v>
      </c>
      <c r="E10" s="78" t="s">
        <v>41</v>
      </c>
      <c r="F10" s="78"/>
      <c r="G10" s="78"/>
      <c r="H10" s="78"/>
      <c r="I10" s="74">
        <v>6</v>
      </c>
      <c r="J10" s="74">
        <v>3</v>
      </c>
      <c r="K10" s="74" t="e">
        <v>#REF!</v>
      </c>
      <c r="L10" s="74"/>
      <c r="M10" s="74">
        <v>6</v>
      </c>
      <c r="N10" s="74">
        <v>4</v>
      </c>
      <c r="O10" s="74" t="e">
        <v>#REF!</v>
      </c>
      <c r="Q10" s="77" t="s">
        <v>770</v>
      </c>
      <c r="R10" s="78">
        <v>6</v>
      </c>
      <c r="S10" s="78" t="str">
        <f t="shared" si="1"/>
        <v>16-17|6</v>
      </c>
      <c r="T10" s="78">
        <v>2</v>
      </c>
      <c r="U10" s="78" t="s">
        <v>42</v>
      </c>
      <c r="V10" s="78"/>
      <c r="W10" s="77" t="s">
        <v>770</v>
      </c>
      <c r="X10" s="78">
        <v>7</v>
      </c>
      <c r="Y10" s="78" t="s">
        <v>779</v>
      </c>
      <c r="Z10" s="76">
        <v>2</v>
      </c>
      <c r="AA10" s="76" t="s">
        <v>1416</v>
      </c>
    </row>
    <row r="11" spans="1:27">
      <c r="A11" s="77" t="s">
        <v>770</v>
      </c>
      <c r="B11" s="78">
        <v>7</v>
      </c>
      <c r="C11" s="78" t="str">
        <f t="shared" si="0"/>
        <v>16-17|7</v>
      </c>
      <c r="D11" s="78">
        <v>1</v>
      </c>
      <c r="E11" s="78" t="s">
        <v>41</v>
      </c>
      <c r="F11" s="78"/>
      <c r="G11" s="78"/>
      <c r="H11" s="78"/>
      <c r="I11" s="74">
        <v>7</v>
      </c>
      <c r="J11" s="74">
        <v>3</v>
      </c>
      <c r="K11" s="74" t="e">
        <v>#REF!</v>
      </c>
      <c r="L11" s="74"/>
      <c r="M11" s="74">
        <v>7</v>
      </c>
      <c r="N11" s="74">
        <v>4</v>
      </c>
      <c r="O11" s="74" t="e">
        <v>#REF!</v>
      </c>
      <c r="Q11" s="77" t="s">
        <v>770</v>
      </c>
      <c r="R11" s="78">
        <v>7</v>
      </c>
      <c r="S11" s="78" t="str">
        <f t="shared" si="1"/>
        <v>16-17|7</v>
      </c>
      <c r="T11" s="78">
        <v>3</v>
      </c>
      <c r="U11" s="78" t="s">
        <v>43</v>
      </c>
      <c r="V11" s="78"/>
      <c r="W11" s="77" t="s">
        <v>770</v>
      </c>
      <c r="X11" s="78">
        <v>8</v>
      </c>
      <c r="Y11" s="78" t="s">
        <v>780</v>
      </c>
      <c r="Z11" s="76">
        <v>2</v>
      </c>
      <c r="AA11" s="76" t="s">
        <v>1416</v>
      </c>
    </row>
    <row r="12" spans="1:27">
      <c r="A12" s="77" t="s">
        <v>770</v>
      </c>
      <c r="B12" s="78">
        <v>8</v>
      </c>
      <c r="C12" s="78" t="str">
        <f t="shared" si="0"/>
        <v>16-17|8</v>
      </c>
      <c r="D12" s="78">
        <v>1</v>
      </c>
      <c r="E12" s="78" t="s">
        <v>41</v>
      </c>
      <c r="F12" s="78"/>
      <c r="G12" s="78"/>
      <c r="H12" s="78"/>
      <c r="I12" s="74">
        <v>8</v>
      </c>
      <c r="J12" s="74">
        <v>3</v>
      </c>
      <c r="K12" s="74" t="e">
        <v>#REF!</v>
      </c>
      <c r="L12" s="74"/>
      <c r="M12" s="74">
        <v>8</v>
      </c>
      <c r="N12" s="74">
        <v>4</v>
      </c>
      <c r="O12" s="74" t="e">
        <v>#REF!</v>
      </c>
      <c r="Q12" s="77" t="s">
        <v>770</v>
      </c>
      <c r="R12" s="78">
        <v>8</v>
      </c>
      <c r="S12" s="78" t="str">
        <f t="shared" si="1"/>
        <v>16-17|8</v>
      </c>
      <c r="T12" s="78">
        <v>3</v>
      </c>
      <c r="U12" s="78" t="s">
        <v>43</v>
      </c>
      <c r="V12" s="78"/>
      <c r="W12" s="77" t="s">
        <v>770</v>
      </c>
      <c r="X12" s="78">
        <v>9</v>
      </c>
      <c r="Y12" s="78" t="s">
        <v>781</v>
      </c>
      <c r="Z12" s="76">
        <v>2</v>
      </c>
      <c r="AA12" s="76" t="s">
        <v>1416</v>
      </c>
    </row>
    <row r="13" spans="1:27">
      <c r="A13" s="77" t="s">
        <v>770</v>
      </c>
      <c r="B13" s="78">
        <v>9</v>
      </c>
      <c r="C13" s="78" t="str">
        <f t="shared" si="0"/>
        <v>16-17|9</v>
      </c>
      <c r="D13" s="78">
        <v>2</v>
      </c>
      <c r="E13" s="78" t="s">
        <v>42</v>
      </c>
      <c r="F13" s="78"/>
      <c r="G13" s="78"/>
      <c r="H13" s="78"/>
      <c r="I13" s="74">
        <v>9</v>
      </c>
      <c r="J13" s="74">
        <v>4</v>
      </c>
      <c r="K13" s="74" t="e">
        <v>#REF!</v>
      </c>
      <c r="L13" s="74"/>
      <c r="M13" s="74">
        <v>9</v>
      </c>
      <c r="N13" s="74">
        <v>5</v>
      </c>
      <c r="O13" s="74" t="e">
        <v>#REF!</v>
      </c>
      <c r="Q13" s="77" t="s">
        <v>770</v>
      </c>
      <c r="R13" s="78">
        <v>9</v>
      </c>
      <c r="S13" s="78" t="str">
        <f t="shared" si="1"/>
        <v>16-17|9</v>
      </c>
      <c r="T13" s="78">
        <v>4</v>
      </c>
      <c r="U13" s="78" t="s">
        <v>44</v>
      </c>
      <c r="V13" s="78"/>
      <c r="W13" s="77" t="s">
        <v>770</v>
      </c>
      <c r="X13" s="78">
        <v>10</v>
      </c>
      <c r="Y13" s="78" t="s">
        <v>782</v>
      </c>
      <c r="Z13" s="76">
        <v>2</v>
      </c>
      <c r="AA13" s="76" t="s">
        <v>1416</v>
      </c>
    </row>
    <row r="14" spans="1:27">
      <c r="A14" s="77" t="s">
        <v>770</v>
      </c>
      <c r="B14" s="78">
        <v>10</v>
      </c>
      <c r="C14" s="78" t="str">
        <f t="shared" si="0"/>
        <v>16-17|10</v>
      </c>
      <c r="D14" s="78">
        <v>2</v>
      </c>
      <c r="E14" s="78" t="s">
        <v>42</v>
      </c>
      <c r="F14" s="78"/>
      <c r="G14" s="78"/>
      <c r="H14" s="78"/>
      <c r="I14" s="74">
        <v>10</v>
      </c>
      <c r="J14" s="74">
        <v>4</v>
      </c>
      <c r="K14" s="74" t="e">
        <v>#REF!</v>
      </c>
      <c r="L14" s="74"/>
      <c r="M14" s="74">
        <v>10</v>
      </c>
      <c r="N14" s="74">
        <v>5</v>
      </c>
      <c r="O14" s="74" t="e">
        <v>#REF!</v>
      </c>
      <c r="Q14" s="77" t="s">
        <v>770</v>
      </c>
      <c r="R14" s="78">
        <v>10</v>
      </c>
      <c r="S14" s="78" t="str">
        <f t="shared" si="1"/>
        <v>16-17|10</v>
      </c>
      <c r="T14" s="78">
        <v>4</v>
      </c>
      <c r="U14" s="78" t="s">
        <v>44</v>
      </c>
      <c r="V14" s="78"/>
      <c r="W14" s="77" t="s">
        <v>770</v>
      </c>
      <c r="X14" s="78">
        <v>11</v>
      </c>
      <c r="Y14" s="78" t="s">
        <v>783</v>
      </c>
      <c r="Z14" s="76">
        <v>2</v>
      </c>
      <c r="AA14" s="76" t="s">
        <v>1416</v>
      </c>
    </row>
    <row r="15" spans="1:27">
      <c r="A15" s="77" t="s">
        <v>770</v>
      </c>
      <c r="B15" s="78">
        <v>11</v>
      </c>
      <c r="C15" s="78" t="str">
        <f t="shared" si="0"/>
        <v>16-17|11</v>
      </c>
      <c r="D15" s="78">
        <v>3</v>
      </c>
      <c r="E15" s="78" t="s">
        <v>43</v>
      </c>
      <c r="F15" s="78"/>
      <c r="G15" s="78"/>
      <c r="H15" s="78"/>
      <c r="I15" s="74">
        <v>11</v>
      </c>
      <c r="J15" s="74">
        <v>4</v>
      </c>
      <c r="K15" s="74" t="e">
        <v>#REF!</v>
      </c>
      <c r="L15" s="74"/>
      <c r="M15" s="74">
        <v>11</v>
      </c>
      <c r="N15" s="74">
        <v>5</v>
      </c>
      <c r="O15" s="74" t="e">
        <v>#REF!</v>
      </c>
      <c r="Q15" s="77" t="s">
        <v>770</v>
      </c>
      <c r="R15" s="78">
        <v>11</v>
      </c>
      <c r="S15" s="78" t="str">
        <f t="shared" si="1"/>
        <v>16-17|11</v>
      </c>
      <c r="T15" s="78">
        <v>5</v>
      </c>
      <c r="U15" s="78" t="s">
        <v>45</v>
      </c>
      <c r="V15" s="78"/>
      <c r="W15" s="77" t="s">
        <v>770</v>
      </c>
      <c r="X15" s="78">
        <v>12</v>
      </c>
      <c r="Y15" s="78" t="s">
        <v>784</v>
      </c>
      <c r="Z15" s="76">
        <v>2</v>
      </c>
      <c r="AA15" s="76" t="s">
        <v>1416</v>
      </c>
    </row>
    <row r="16" spans="1:27">
      <c r="A16" s="77" t="s">
        <v>770</v>
      </c>
      <c r="B16" s="78">
        <v>12</v>
      </c>
      <c r="C16" s="78" t="str">
        <f t="shared" si="0"/>
        <v>16-17|12</v>
      </c>
      <c r="D16" s="78">
        <v>3</v>
      </c>
      <c r="E16" s="78" t="s">
        <v>43</v>
      </c>
      <c r="F16" s="78"/>
      <c r="G16" s="78"/>
      <c r="H16" s="78"/>
      <c r="I16" s="74">
        <v>12</v>
      </c>
      <c r="J16" s="74">
        <v>5</v>
      </c>
      <c r="K16" s="74" t="e">
        <v>#REF!</v>
      </c>
      <c r="L16" s="74"/>
      <c r="M16" s="74">
        <v>12</v>
      </c>
      <c r="N16" s="74">
        <v>6</v>
      </c>
      <c r="O16" s="74" t="e">
        <v>#REF!</v>
      </c>
      <c r="Q16" s="77" t="s">
        <v>770</v>
      </c>
      <c r="R16" s="78">
        <v>12</v>
      </c>
      <c r="S16" s="78" t="str">
        <f t="shared" si="1"/>
        <v>16-17|12</v>
      </c>
      <c r="T16" s="78">
        <v>5</v>
      </c>
      <c r="U16" s="78" t="s">
        <v>45</v>
      </c>
      <c r="V16" s="78"/>
      <c r="W16" s="77" t="s">
        <v>770</v>
      </c>
      <c r="X16" s="78">
        <v>13</v>
      </c>
      <c r="Y16" s="78" t="s">
        <v>785</v>
      </c>
      <c r="Z16" s="76">
        <v>2</v>
      </c>
      <c r="AA16" s="76" t="s">
        <v>1416</v>
      </c>
    </row>
    <row r="17" spans="1:27">
      <c r="A17" s="77" t="s">
        <v>770</v>
      </c>
      <c r="B17" s="78">
        <v>13</v>
      </c>
      <c r="C17" s="78" t="str">
        <f t="shared" si="0"/>
        <v>16-17|13</v>
      </c>
      <c r="D17" s="78">
        <v>4</v>
      </c>
      <c r="E17" s="78" t="s">
        <v>44</v>
      </c>
      <c r="F17" s="78"/>
      <c r="G17" s="78"/>
      <c r="H17" s="78"/>
      <c r="I17" s="74">
        <v>13</v>
      </c>
      <c r="J17" s="74">
        <v>5</v>
      </c>
      <c r="K17" s="74" t="e">
        <v>#REF!</v>
      </c>
      <c r="L17" s="74"/>
      <c r="M17" s="74">
        <v>13</v>
      </c>
      <c r="N17" s="74">
        <v>6</v>
      </c>
      <c r="O17" s="74" t="e">
        <v>#REF!</v>
      </c>
      <c r="Q17" s="77" t="s">
        <v>770</v>
      </c>
      <c r="R17" s="78">
        <v>13</v>
      </c>
      <c r="S17" s="78" t="str">
        <f t="shared" si="1"/>
        <v>16-17|13</v>
      </c>
      <c r="T17" s="78">
        <v>6</v>
      </c>
      <c r="U17" s="78" t="s">
        <v>46</v>
      </c>
      <c r="V17" s="78"/>
      <c r="W17" s="77" t="s">
        <v>770</v>
      </c>
      <c r="X17" s="78">
        <v>14</v>
      </c>
      <c r="Y17" s="78" t="s">
        <v>786</v>
      </c>
      <c r="Z17" s="76">
        <v>2</v>
      </c>
      <c r="AA17" s="76" t="s">
        <v>1416</v>
      </c>
    </row>
    <row r="18" spans="1:27">
      <c r="A18" s="77" t="s">
        <v>770</v>
      </c>
      <c r="B18" s="78">
        <v>14</v>
      </c>
      <c r="C18" s="78" t="str">
        <f t="shared" si="0"/>
        <v>16-17|14</v>
      </c>
      <c r="D18" s="78">
        <v>4</v>
      </c>
      <c r="E18" s="78" t="s">
        <v>44</v>
      </c>
      <c r="F18" s="78"/>
      <c r="G18" s="78"/>
      <c r="H18" s="78"/>
      <c r="I18" s="74">
        <v>14</v>
      </c>
      <c r="J18" s="74">
        <v>5</v>
      </c>
      <c r="K18" s="74" t="e">
        <v>#REF!</v>
      </c>
      <c r="L18" s="74"/>
      <c r="M18" s="74">
        <v>14</v>
      </c>
      <c r="N18" s="74">
        <v>6</v>
      </c>
      <c r="O18" s="74" t="e">
        <v>#REF!</v>
      </c>
      <c r="Q18" s="77" t="s">
        <v>770</v>
      </c>
      <c r="R18" s="78">
        <v>14</v>
      </c>
      <c r="S18" s="78" t="str">
        <f t="shared" si="1"/>
        <v>16-17|14</v>
      </c>
      <c r="T18" s="78">
        <v>6</v>
      </c>
      <c r="U18" s="78" t="s">
        <v>46</v>
      </c>
      <c r="V18" s="78"/>
      <c r="W18" s="77" t="s">
        <v>770</v>
      </c>
      <c r="X18" s="78">
        <v>15</v>
      </c>
      <c r="Y18" s="78" t="s">
        <v>787</v>
      </c>
      <c r="Z18" s="76">
        <v>2</v>
      </c>
      <c r="AA18" s="76" t="s">
        <v>1416</v>
      </c>
    </row>
    <row r="19" spans="1:27">
      <c r="A19" s="77" t="s">
        <v>770</v>
      </c>
      <c r="B19" s="78">
        <v>15</v>
      </c>
      <c r="C19" s="78" t="str">
        <f t="shared" si="0"/>
        <v>16-17|15</v>
      </c>
      <c r="D19" s="78">
        <v>5</v>
      </c>
      <c r="E19" s="78" t="s">
        <v>45</v>
      </c>
      <c r="F19" s="78"/>
      <c r="G19" s="78"/>
      <c r="H19" s="78"/>
      <c r="I19" s="74">
        <v>15</v>
      </c>
      <c r="J19" s="74">
        <v>6</v>
      </c>
      <c r="K19" s="74" t="e">
        <v>#REF!</v>
      </c>
      <c r="L19" s="74"/>
      <c r="M19" s="74">
        <v>15</v>
      </c>
      <c r="N19" s="74">
        <v>7</v>
      </c>
      <c r="O19" s="74" t="e">
        <v>#REF!</v>
      </c>
      <c r="Q19" s="77" t="s">
        <v>770</v>
      </c>
      <c r="R19" s="78">
        <v>15</v>
      </c>
      <c r="S19" s="78" t="str">
        <f t="shared" si="1"/>
        <v>16-17|15</v>
      </c>
      <c r="T19" s="78">
        <v>7</v>
      </c>
      <c r="U19" s="78" t="s">
        <v>47</v>
      </c>
      <c r="V19" s="78"/>
      <c r="W19" s="77" t="s">
        <v>770</v>
      </c>
      <c r="X19" s="78">
        <v>16</v>
      </c>
      <c r="Y19" s="78" t="s">
        <v>788</v>
      </c>
      <c r="Z19" s="76">
        <v>2</v>
      </c>
      <c r="AA19" s="76" t="s">
        <v>1416</v>
      </c>
    </row>
    <row r="20" spans="1:27">
      <c r="A20" s="77" t="s">
        <v>770</v>
      </c>
      <c r="B20" s="78">
        <v>16</v>
      </c>
      <c r="C20" s="78" t="str">
        <f t="shared" si="0"/>
        <v>16-17|16</v>
      </c>
      <c r="D20" s="78">
        <v>5</v>
      </c>
      <c r="E20" s="78" t="s">
        <v>45</v>
      </c>
      <c r="F20" s="78"/>
      <c r="G20" s="78"/>
      <c r="H20" s="78"/>
      <c r="I20" s="74">
        <v>16</v>
      </c>
      <c r="J20" s="74">
        <v>6</v>
      </c>
      <c r="K20" s="74" t="e">
        <v>#REF!</v>
      </c>
      <c r="L20" s="74"/>
      <c r="M20" s="74">
        <v>16</v>
      </c>
      <c r="N20" s="74">
        <v>7</v>
      </c>
      <c r="O20" s="74" t="e">
        <v>#REF!</v>
      </c>
      <c r="Q20" s="77" t="s">
        <v>770</v>
      </c>
      <c r="R20" s="78">
        <v>16</v>
      </c>
      <c r="S20" s="78" t="str">
        <f t="shared" si="1"/>
        <v>16-17|16</v>
      </c>
      <c r="T20" s="78">
        <v>7</v>
      </c>
      <c r="U20" s="78" t="s">
        <v>47</v>
      </c>
      <c r="V20" s="78"/>
      <c r="W20" s="77" t="s">
        <v>770</v>
      </c>
      <c r="X20" s="78">
        <v>17</v>
      </c>
      <c r="Y20" s="78" t="s">
        <v>789</v>
      </c>
      <c r="Z20" s="76">
        <v>2</v>
      </c>
      <c r="AA20" s="76" t="s">
        <v>1416</v>
      </c>
    </row>
    <row r="21" spans="1:27">
      <c r="A21" s="77" t="s">
        <v>770</v>
      </c>
      <c r="B21" s="78">
        <v>17</v>
      </c>
      <c r="C21" s="78" t="str">
        <f t="shared" si="0"/>
        <v>16-17|17</v>
      </c>
      <c r="D21" s="78">
        <v>6</v>
      </c>
      <c r="E21" s="78" t="s">
        <v>46</v>
      </c>
      <c r="F21" s="78"/>
      <c r="G21" s="78"/>
      <c r="H21" s="78"/>
      <c r="I21" s="74">
        <v>17</v>
      </c>
      <c r="J21" s="74">
        <v>6</v>
      </c>
      <c r="K21" s="74" t="e">
        <v>#REF!</v>
      </c>
      <c r="L21" s="74"/>
      <c r="M21" s="74">
        <v>17</v>
      </c>
      <c r="N21" s="74">
        <v>7</v>
      </c>
      <c r="O21" s="74" t="e">
        <v>#REF!</v>
      </c>
      <c r="Q21" s="77" t="s">
        <v>770</v>
      </c>
      <c r="R21" s="78">
        <v>17</v>
      </c>
      <c r="S21" s="78" t="str">
        <f t="shared" si="1"/>
        <v>16-17|17</v>
      </c>
      <c r="T21" s="78">
        <v>7</v>
      </c>
      <c r="U21" s="78" t="s">
        <v>47</v>
      </c>
      <c r="V21" s="78"/>
      <c r="W21" s="77" t="s">
        <v>770</v>
      </c>
      <c r="X21" s="78">
        <v>18</v>
      </c>
      <c r="Y21" s="78" t="s">
        <v>790</v>
      </c>
      <c r="Z21" s="76">
        <v>3</v>
      </c>
      <c r="AA21" s="76" t="s">
        <v>1409</v>
      </c>
    </row>
    <row r="22" spans="1:27">
      <c r="A22" s="77" t="s">
        <v>770</v>
      </c>
      <c r="B22" s="78">
        <v>18</v>
      </c>
      <c r="C22" s="78" t="str">
        <f t="shared" si="0"/>
        <v>16-17|18</v>
      </c>
      <c r="D22" s="78">
        <v>6</v>
      </c>
      <c r="E22" s="78" t="s">
        <v>46</v>
      </c>
      <c r="F22" s="78"/>
      <c r="G22" s="78"/>
      <c r="H22" s="78"/>
      <c r="I22" s="74">
        <v>18</v>
      </c>
      <c r="J22" s="74">
        <v>7</v>
      </c>
      <c r="K22" s="74" t="e">
        <v>#REF!</v>
      </c>
      <c r="L22" s="74"/>
      <c r="M22" s="74">
        <v>18</v>
      </c>
      <c r="N22" s="74">
        <v>8</v>
      </c>
      <c r="O22" s="74" t="e">
        <v>#REF!</v>
      </c>
      <c r="Q22" s="77" t="s">
        <v>770</v>
      </c>
      <c r="R22" s="78">
        <v>18</v>
      </c>
      <c r="S22" s="78" t="str">
        <f t="shared" si="1"/>
        <v>16-17|18</v>
      </c>
      <c r="T22" s="78">
        <v>8</v>
      </c>
      <c r="U22" s="78" t="s">
        <v>48</v>
      </c>
      <c r="V22" s="78"/>
      <c r="W22" s="77" t="s">
        <v>770</v>
      </c>
      <c r="X22" s="78">
        <v>19</v>
      </c>
      <c r="Y22" s="78" t="s">
        <v>791</v>
      </c>
      <c r="Z22" s="76">
        <v>3</v>
      </c>
      <c r="AA22" s="76" t="s">
        <v>1409</v>
      </c>
    </row>
    <row r="23" spans="1:27">
      <c r="A23" s="77" t="s">
        <v>770</v>
      </c>
      <c r="B23" s="78">
        <v>19</v>
      </c>
      <c r="C23" s="78" t="str">
        <f t="shared" si="0"/>
        <v>16-17|19</v>
      </c>
      <c r="D23" s="78">
        <v>7</v>
      </c>
      <c r="E23" s="78" t="s">
        <v>47</v>
      </c>
      <c r="F23" s="78"/>
      <c r="G23" s="78"/>
      <c r="H23" s="78"/>
      <c r="I23" s="74">
        <v>19</v>
      </c>
      <c r="J23" s="74">
        <v>7</v>
      </c>
      <c r="K23" s="74" t="e">
        <v>#REF!</v>
      </c>
      <c r="L23" s="74"/>
      <c r="M23" s="74">
        <v>19</v>
      </c>
      <c r="N23" s="74">
        <v>8</v>
      </c>
      <c r="O23" s="74" t="e">
        <v>#REF!</v>
      </c>
      <c r="Q23" s="77" t="s">
        <v>770</v>
      </c>
      <c r="R23" s="78">
        <v>19</v>
      </c>
      <c r="S23" s="78" t="str">
        <f t="shared" si="1"/>
        <v>16-17|19</v>
      </c>
      <c r="T23" s="78">
        <v>8</v>
      </c>
      <c r="U23" s="78" t="s">
        <v>48</v>
      </c>
      <c r="V23" s="78"/>
      <c r="W23" s="77" t="s">
        <v>770</v>
      </c>
      <c r="X23" s="78">
        <v>20</v>
      </c>
      <c r="Y23" s="78" t="s">
        <v>792</v>
      </c>
      <c r="Z23" s="76">
        <v>3</v>
      </c>
      <c r="AA23" s="76" t="s">
        <v>1409</v>
      </c>
    </row>
    <row r="24" spans="1:27">
      <c r="A24" s="77" t="s">
        <v>770</v>
      </c>
      <c r="B24" s="78">
        <v>20</v>
      </c>
      <c r="C24" s="78" t="str">
        <f t="shared" si="0"/>
        <v>16-17|20</v>
      </c>
      <c r="D24" s="78">
        <v>7</v>
      </c>
      <c r="E24" s="78" t="s">
        <v>47</v>
      </c>
      <c r="F24" s="78"/>
      <c r="G24" s="78"/>
      <c r="H24" s="78"/>
      <c r="I24" s="74">
        <v>20</v>
      </c>
      <c r="J24" s="74">
        <v>7</v>
      </c>
      <c r="K24" s="74" t="e">
        <v>#REF!</v>
      </c>
      <c r="L24" s="74"/>
      <c r="M24" s="74">
        <v>20</v>
      </c>
      <c r="N24" s="74">
        <v>8</v>
      </c>
      <c r="O24" s="74" t="e">
        <v>#REF!</v>
      </c>
      <c r="Q24" s="77" t="s">
        <v>770</v>
      </c>
      <c r="R24" s="78">
        <v>20</v>
      </c>
      <c r="S24" s="78" t="str">
        <f t="shared" si="1"/>
        <v>16-17|20</v>
      </c>
      <c r="T24" s="78">
        <v>9</v>
      </c>
      <c r="U24" s="78" t="s">
        <v>49</v>
      </c>
      <c r="V24" s="78"/>
      <c r="W24" s="77" t="s">
        <v>770</v>
      </c>
      <c r="X24" s="78">
        <v>21</v>
      </c>
      <c r="Y24" s="78" t="s">
        <v>793</v>
      </c>
      <c r="Z24" s="76">
        <v>4</v>
      </c>
      <c r="AA24" s="76" t="s">
        <v>1410</v>
      </c>
    </row>
    <row r="25" spans="1:27">
      <c r="A25" s="77" t="s">
        <v>770</v>
      </c>
      <c r="B25" s="78">
        <v>21</v>
      </c>
      <c r="C25" s="78" t="str">
        <f t="shared" si="0"/>
        <v>16-17|21</v>
      </c>
      <c r="D25" s="78">
        <v>8</v>
      </c>
      <c r="E25" s="78" t="s">
        <v>48</v>
      </c>
      <c r="F25" s="78"/>
      <c r="G25" s="78"/>
      <c r="H25" s="78"/>
      <c r="I25" s="74">
        <v>21</v>
      </c>
      <c r="J25" s="74">
        <v>8</v>
      </c>
      <c r="K25" s="74" t="e">
        <v>#REF!</v>
      </c>
      <c r="L25" s="74"/>
      <c r="M25" s="74">
        <v>21</v>
      </c>
      <c r="N25" s="74">
        <v>9</v>
      </c>
      <c r="O25" s="74" t="e">
        <v>#REF!</v>
      </c>
      <c r="Q25" s="77" t="s">
        <v>770</v>
      </c>
      <c r="R25" s="78">
        <v>21</v>
      </c>
      <c r="S25" s="78" t="str">
        <f t="shared" si="1"/>
        <v>16-17|21</v>
      </c>
      <c r="T25" s="78">
        <v>9</v>
      </c>
      <c r="U25" s="78" t="s">
        <v>49</v>
      </c>
      <c r="V25" s="78"/>
      <c r="W25" s="77" t="s">
        <v>770</v>
      </c>
      <c r="X25" s="78">
        <v>22</v>
      </c>
      <c r="Y25" s="78" t="s">
        <v>794</v>
      </c>
      <c r="Z25" s="76">
        <v>4</v>
      </c>
      <c r="AA25" s="76" t="s">
        <v>1410</v>
      </c>
    </row>
    <row r="26" spans="1:27">
      <c r="A26" s="77" t="s">
        <v>770</v>
      </c>
      <c r="B26" s="78">
        <v>22</v>
      </c>
      <c r="C26" s="78" t="str">
        <f t="shared" si="0"/>
        <v>16-17|22</v>
      </c>
      <c r="D26" s="78">
        <v>8</v>
      </c>
      <c r="E26" s="78" t="s">
        <v>48</v>
      </c>
      <c r="F26" s="78"/>
      <c r="G26" s="78"/>
      <c r="H26" s="78"/>
      <c r="I26" s="74">
        <v>22</v>
      </c>
      <c r="J26" s="74">
        <v>8</v>
      </c>
      <c r="K26" s="74" t="e">
        <v>#REF!</v>
      </c>
      <c r="L26" s="74"/>
      <c r="M26" s="74">
        <v>22</v>
      </c>
      <c r="N26" s="74">
        <v>9</v>
      </c>
      <c r="O26" s="74" t="e">
        <v>#REF!</v>
      </c>
      <c r="Q26" s="77" t="s">
        <v>770</v>
      </c>
      <c r="R26" s="78">
        <v>22</v>
      </c>
      <c r="S26" s="78" t="str">
        <f t="shared" si="1"/>
        <v>16-17|22</v>
      </c>
      <c r="T26" s="78">
        <v>9</v>
      </c>
      <c r="U26" s="78" t="s">
        <v>49</v>
      </c>
      <c r="V26" s="78"/>
      <c r="W26" s="77" t="s">
        <v>770</v>
      </c>
      <c r="X26" s="78">
        <v>23</v>
      </c>
      <c r="Y26" s="78" t="s">
        <v>795</v>
      </c>
      <c r="Z26" s="76">
        <v>5</v>
      </c>
      <c r="AA26" s="76" t="s">
        <v>1411</v>
      </c>
    </row>
    <row r="27" spans="1:27">
      <c r="A27" s="77" t="s">
        <v>770</v>
      </c>
      <c r="B27" s="78">
        <v>23</v>
      </c>
      <c r="C27" s="78" t="str">
        <f t="shared" si="0"/>
        <v>16-17|23</v>
      </c>
      <c r="D27" s="78">
        <v>9</v>
      </c>
      <c r="E27" s="78" t="s">
        <v>49</v>
      </c>
      <c r="F27" s="78"/>
      <c r="G27" s="78"/>
      <c r="H27" s="78"/>
      <c r="I27" s="78">
        <v>23</v>
      </c>
      <c r="J27" s="78">
        <v>8</v>
      </c>
      <c r="K27" s="78" t="s">
        <v>48</v>
      </c>
      <c r="L27" s="78"/>
      <c r="M27" s="78">
        <v>23</v>
      </c>
      <c r="N27" s="78">
        <v>9</v>
      </c>
      <c r="O27" s="78" t="s">
        <v>48</v>
      </c>
      <c r="Q27" s="77" t="s">
        <v>770</v>
      </c>
      <c r="R27" s="78">
        <v>23</v>
      </c>
      <c r="S27" s="78" t="str">
        <f t="shared" si="1"/>
        <v>16-17|23</v>
      </c>
      <c r="T27" s="78">
        <v>10</v>
      </c>
      <c r="U27" s="78" t="s">
        <v>50</v>
      </c>
      <c r="V27" s="78"/>
      <c r="W27" s="77" t="s">
        <v>770</v>
      </c>
      <c r="X27" s="78">
        <v>24</v>
      </c>
      <c r="Y27" s="78" t="s">
        <v>796</v>
      </c>
      <c r="Z27" s="76">
        <v>6</v>
      </c>
      <c r="AA27" s="76" t="s">
        <v>1412</v>
      </c>
    </row>
    <row r="28" spans="1:27">
      <c r="A28" s="77" t="s">
        <v>770</v>
      </c>
      <c r="B28" s="78">
        <v>24</v>
      </c>
      <c r="C28" s="78" t="str">
        <f t="shared" si="0"/>
        <v>16-17|24</v>
      </c>
      <c r="D28" s="78">
        <v>10</v>
      </c>
      <c r="E28" s="78" t="s">
        <v>50</v>
      </c>
      <c r="F28" s="78"/>
      <c r="G28" s="78"/>
      <c r="H28" s="78"/>
      <c r="I28" s="78">
        <v>24</v>
      </c>
      <c r="J28" s="78">
        <v>9</v>
      </c>
      <c r="K28" s="78" t="s">
        <v>49</v>
      </c>
      <c r="L28" s="78"/>
      <c r="M28" s="78">
        <v>24</v>
      </c>
      <c r="N28" s="78">
        <v>10</v>
      </c>
      <c r="O28" s="78" t="s">
        <v>49</v>
      </c>
      <c r="Q28" s="77" t="s">
        <v>770</v>
      </c>
      <c r="R28" s="78">
        <v>24</v>
      </c>
      <c r="S28" s="78" t="str">
        <f t="shared" si="1"/>
        <v>16-17|24</v>
      </c>
      <c r="T28" s="78">
        <v>10</v>
      </c>
      <c r="U28" s="78" t="s">
        <v>50</v>
      </c>
      <c r="V28" s="78"/>
      <c r="W28" s="77" t="s">
        <v>770</v>
      </c>
      <c r="X28" s="78">
        <v>25</v>
      </c>
      <c r="Y28" s="78" t="s">
        <v>797</v>
      </c>
      <c r="Z28" s="76">
        <v>6</v>
      </c>
      <c r="AA28" s="76" t="s">
        <v>1412</v>
      </c>
    </row>
    <row r="29" spans="1:27">
      <c r="A29" s="77" t="s">
        <v>770</v>
      </c>
      <c r="B29" s="78">
        <v>25</v>
      </c>
      <c r="C29" s="78" t="str">
        <f t="shared" si="0"/>
        <v>16-17|25</v>
      </c>
      <c r="D29" s="78">
        <v>10</v>
      </c>
      <c r="E29" s="78" t="s">
        <v>50</v>
      </c>
      <c r="F29" s="78"/>
      <c r="G29" s="78"/>
      <c r="H29" s="78"/>
      <c r="I29" s="78">
        <v>25</v>
      </c>
      <c r="J29" s="78">
        <v>9</v>
      </c>
      <c r="K29" s="78" t="s">
        <v>49</v>
      </c>
      <c r="L29" s="78"/>
      <c r="M29" s="78">
        <v>25</v>
      </c>
      <c r="N29" s="78">
        <v>10</v>
      </c>
      <c r="O29" s="78" t="s">
        <v>49</v>
      </c>
      <c r="Q29" s="77" t="s">
        <v>770</v>
      </c>
      <c r="R29" s="78">
        <v>25</v>
      </c>
      <c r="S29" s="78" t="str">
        <f t="shared" si="1"/>
        <v>16-17|25</v>
      </c>
      <c r="T29" s="78">
        <v>10</v>
      </c>
      <c r="U29" s="78" t="s">
        <v>50</v>
      </c>
      <c r="V29" s="78"/>
      <c r="W29" s="77" t="s">
        <v>770</v>
      </c>
      <c r="X29" s="78">
        <v>26</v>
      </c>
      <c r="Y29" s="78" t="s">
        <v>798</v>
      </c>
      <c r="Z29" s="76">
        <v>7</v>
      </c>
      <c r="AA29" s="76" t="s">
        <v>1413</v>
      </c>
    </row>
    <row r="30" spans="1:27">
      <c r="A30" s="77" t="s">
        <v>770</v>
      </c>
      <c r="B30" s="78">
        <v>26</v>
      </c>
      <c r="C30" s="78" t="str">
        <f t="shared" si="0"/>
        <v>16-17|26</v>
      </c>
      <c r="D30" s="78">
        <v>10</v>
      </c>
      <c r="E30" s="78" t="s">
        <v>50</v>
      </c>
      <c r="F30" s="78"/>
      <c r="G30" s="78"/>
      <c r="H30" s="78"/>
      <c r="I30" s="78">
        <v>26</v>
      </c>
      <c r="J30" s="78">
        <v>9</v>
      </c>
      <c r="K30" s="78" t="s">
        <v>49</v>
      </c>
      <c r="L30" s="78"/>
      <c r="M30" s="78">
        <v>26</v>
      </c>
      <c r="N30" s="78">
        <v>10</v>
      </c>
      <c r="O30" s="78" t="s">
        <v>49</v>
      </c>
      <c r="Q30" s="77" t="s">
        <v>770</v>
      </c>
      <c r="R30" s="78">
        <v>26</v>
      </c>
      <c r="S30" s="78" t="str">
        <f t="shared" si="1"/>
        <v>16-17|26</v>
      </c>
      <c r="T30" s="78">
        <v>11</v>
      </c>
      <c r="U30" s="78" t="s">
        <v>51</v>
      </c>
      <c r="V30" s="78"/>
      <c r="W30" s="77" t="s">
        <v>770</v>
      </c>
      <c r="X30" s="78">
        <v>27</v>
      </c>
      <c r="Y30" s="78" t="s">
        <v>799</v>
      </c>
      <c r="Z30" s="76">
        <v>8</v>
      </c>
      <c r="AA30" s="76" t="s">
        <v>1414</v>
      </c>
    </row>
    <row r="31" spans="1:27">
      <c r="A31" s="77" t="s">
        <v>770</v>
      </c>
      <c r="B31" s="78">
        <v>27</v>
      </c>
      <c r="C31" s="78" t="str">
        <f t="shared" si="0"/>
        <v>16-17|27</v>
      </c>
      <c r="D31" s="78">
        <v>11</v>
      </c>
      <c r="E31" s="78" t="s">
        <v>51</v>
      </c>
      <c r="F31" s="78"/>
      <c r="G31" s="78"/>
      <c r="H31" s="78"/>
      <c r="I31" s="78">
        <v>27</v>
      </c>
      <c r="J31" s="78">
        <v>10</v>
      </c>
      <c r="K31" s="78" t="s">
        <v>50</v>
      </c>
      <c r="L31" s="78"/>
      <c r="M31" s="78">
        <v>27</v>
      </c>
      <c r="N31" s="78">
        <v>11</v>
      </c>
      <c r="O31" s="78" t="s">
        <v>50</v>
      </c>
      <c r="Q31" s="77" t="s">
        <v>770</v>
      </c>
      <c r="R31" s="78">
        <v>27</v>
      </c>
      <c r="S31" s="78" t="str">
        <f t="shared" si="1"/>
        <v>16-17|27</v>
      </c>
      <c r="T31" s="78">
        <v>11</v>
      </c>
      <c r="U31" s="78" t="s">
        <v>51</v>
      </c>
      <c r="V31" s="78"/>
      <c r="W31" s="77" t="s">
        <v>770</v>
      </c>
      <c r="X31" s="78">
        <v>28</v>
      </c>
      <c r="Y31" s="78" t="s">
        <v>800</v>
      </c>
      <c r="Z31" s="76">
        <v>8</v>
      </c>
      <c r="AA31" s="76" t="s">
        <v>1414</v>
      </c>
    </row>
    <row r="32" spans="1:27">
      <c r="A32" s="77" t="s">
        <v>770</v>
      </c>
      <c r="B32" s="78">
        <v>28</v>
      </c>
      <c r="C32" s="78" t="str">
        <f t="shared" si="0"/>
        <v>16-17|28</v>
      </c>
      <c r="D32" s="78">
        <v>11</v>
      </c>
      <c r="E32" s="78" t="s">
        <v>51</v>
      </c>
      <c r="F32" s="78"/>
      <c r="G32" s="78"/>
      <c r="H32" s="78"/>
      <c r="I32" s="78">
        <v>28</v>
      </c>
      <c r="J32" s="78">
        <v>10</v>
      </c>
      <c r="K32" s="78" t="s">
        <v>50</v>
      </c>
      <c r="L32" s="78"/>
      <c r="M32" s="78">
        <v>28</v>
      </c>
      <c r="N32" s="78">
        <v>11</v>
      </c>
      <c r="O32" s="78" t="s">
        <v>50</v>
      </c>
      <c r="Q32" s="77" t="s">
        <v>770</v>
      </c>
      <c r="R32" s="78">
        <v>28</v>
      </c>
      <c r="S32" s="78" t="str">
        <f t="shared" si="1"/>
        <v>16-17|28</v>
      </c>
      <c r="T32" s="78">
        <v>12</v>
      </c>
      <c r="U32" s="78" t="s">
        <v>52</v>
      </c>
      <c r="V32" s="78"/>
      <c r="W32" s="77" t="s">
        <v>770</v>
      </c>
      <c r="X32" s="78">
        <v>29</v>
      </c>
      <c r="Y32" s="78" t="s">
        <v>801</v>
      </c>
      <c r="Z32" s="76">
        <v>8</v>
      </c>
      <c r="AA32" s="76" t="s">
        <v>1414</v>
      </c>
    </row>
    <row r="33" spans="1:27">
      <c r="A33" s="77" t="s">
        <v>770</v>
      </c>
      <c r="B33" s="78">
        <v>29</v>
      </c>
      <c r="C33" s="78" t="str">
        <f t="shared" si="0"/>
        <v>16-17|29</v>
      </c>
      <c r="D33" s="78">
        <v>11</v>
      </c>
      <c r="E33" s="78" t="s">
        <v>51</v>
      </c>
      <c r="F33" s="78"/>
      <c r="G33" s="78"/>
      <c r="H33" s="78"/>
      <c r="I33" s="78">
        <v>29</v>
      </c>
      <c r="J33" s="78">
        <v>11</v>
      </c>
      <c r="K33" s="78" t="s">
        <v>51</v>
      </c>
      <c r="L33" s="78"/>
      <c r="M33" s="78">
        <v>29</v>
      </c>
      <c r="N33" s="78">
        <v>12</v>
      </c>
      <c r="O33" s="78" t="s">
        <v>51</v>
      </c>
      <c r="Q33" s="77" t="s">
        <v>770</v>
      </c>
      <c r="R33" s="78">
        <v>29</v>
      </c>
      <c r="S33" s="78" t="str">
        <f t="shared" si="1"/>
        <v>16-17|29</v>
      </c>
      <c r="T33" s="78">
        <v>12</v>
      </c>
      <c r="U33" s="78" t="s">
        <v>52</v>
      </c>
      <c r="V33" s="78"/>
      <c r="W33" s="77" t="s">
        <v>770</v>
      </c>
      <c r="X33" s="78">
        <v>30</v>
      </c>
      <c r="Y33" s="78" t="s">
        <v>802</v>
      </c>
      <c r="Z33" s="76">
        <v>8</v>
      </c>
      <c r="AA33" s="76" t="s">
        <v>1414</v>
      </c>
    </row>
    <row r="34" spans="1:27">
      <c r="A34" s="77" t="s">
        <v>770</v>
      </c>
      <c r="B34" s="78">
        <v>30</v>
      </c>
      <c r="C34" s="78" t="str">
        <f t="shared" si="0"/>
        <v>16-17|30</v>
      </c>
      <c r="D34" s="78">
        <v>12</v>
      </c>
      <c r="E34" s="78" t="s">
        <v>52</v>
      </c>
      <c r="F34" s="78"/>
      <c r="G34" s="78"/>
      <c r="H34" s="78"/>
      <c r="I34" s="78">
        <v>30</v>
      </c>
      <c r="J34" s="78">
        <v>11</v>
      </c>
      <c r="K34" s="78" t="s">
        <v>51</v>
      </c>
      <c r="L34" s="78"/>
      <c r="M34" s="78">
        <v>30</v>
      </c>
      <c r="N34" s="78">
        <v>12</v>
      </c>
      <c r="O34" s="78" t="s">
        <v>51</v>
      </c>
      <c r="Q34" s="77" t="s">
        <v>770</v>
      </c>
      <c r="R34" s="78">
        <v>30</v>
      </c>
      <c r="S34" s="78" t="str">
        <f t="shared" si="1"/>
        <v>16-17|30</v>
      </c>
      <c r="T34" s="78">
        <v>12</v>
      </c>
      <c r="U34" s="78" t="s">
        <v>52</v>
      </c>
      <c r="V34" s="78"/>
      <c r="W34" s="77" t="s">
        <v>803</v>
      </c>
      <c r="X34" s="78">
        <v>0</v>
      </c>
      <c r="Y34" s="78" t="s">
        <v>804</v>
      </c>
      <c r="Z34" s="76">
        <v>2</v>
      </c>
      <c r="AA34" s="76" t="s">
        <v>1415</v>
      </c>
    </row>
    <row r="35" spans="1:27">
      <c r="A35" s="77" t="s">
        <v>770</v>
      </c>
      <c r="B35" s="78">
        <v>31</v>
      </c>
      <c r="C35" s="78" t="str">
        <f t="shared" si="0"/>
        <v>16-17|31</v>
      </c>
      <c r="D35" s="78">
        <v>12</v>
      </c>
      <c r="E35" s="78" t="s">
        <v>52</v>
      </c>
      <c r="F35" s="78"/>
      <c r="G35" s="78"/>
      <c r="H35" s="78"/>
      <c r="I35" s="78">
        <v>31</v>
      </c>
      <c r="J35" s="78">
        <v>11</v>
      </c>
      <c r="K35" s="78" t="s">
        <v>51</v>
      </c>
      <c r="L35" s="78"/>
      <c r="M35" s="78">
        <v>31</v>
      </c>
      <c r="N35" s="78">
        <v>12</v>
      </c>
      <c r="O35" s="78" t="s">
        <v>51</v>
      </c>
      <c r="Q35" s="77" t="s">
        <v>770</v>
      </c>
      <c r="R35" s="78">
        <v>31</v>
      </c>
      <c r="S35" s="78" t="str">
        <f t="shared" si="1"/>
        <v>16-17|31</v>
      </c>
      <c r="T35" s="78">
        <v>13</v>
      </c>
      <c r="U35" s="78" t="s">
        <v>53</v>
      </c>
      <c r="V35" s="78"/>
      <c r="W35" s="77" t="s">
        <v>803</v>
      </c>
      <c r="X35" s="78">
        <v>1</v>
      </c>
      <c r="Y35" s="78" t="s">
        <v>806</v>
      </c>
      <c r="Z35" s="76">
        <v>2</v>
      </c>
      <c r="AA35" s="76" t="s">
        <v>1415</v>
      </c>
    </row>
    <row r="36" spans="1:27">
      <c r="A36" s="77" t="s">
        <v>770</v>
      </c>
      <c r="B36" s="78">
        <v>32</v>
      </c>
      <c r="C36" s="78" t="str">
        <f t="shared" si="0"/>
        <v>16-17|32</v>
      </c>
      <c r="D36" s="78">
        <v>12</v>
      </c>
      <c r="E36" s="78" t="s">
        <v>52</v>
      </c>
      <c r="F36" s="78"/>
      <c r="G36" s="78"/>
      <c r="H36" s="78"/>
      <c r="I36" s="78">
        <v>32</v>
      </c>
      <c r="J36" s="78">
        <v>12</v>
      </c>
      <c r="K36" s="78" t="s">
        <v>52</v>
      </c>
      <c r="L36" s="78"/>
      <c r="M36" s="78">
        <v>32</v>
      </c>
      <c r="N36" s="78">
        <v>13</v>
      </c>
      <c r="O36" s="78" t="s">
        <v>52</v>
      </c>
      <c r="Q36" s="77" t="s">
        <v>770</v>
      </c>
      <c r="R36" s="78">
        <v>32</v>
      </c>
      <c r="S36" s="78" t="str">
        <f t="shared" si="1"/>
        <v>16-17|32</v>
      </c>
      <c r="T36" s="78">
        <v>13</v>
      </c>
      <c r="U36" s="78" t="s">
        <v>53</v>
      </c>
      <c r="V36" s="78"/>
      <c r="W36" s="77" t="s">
        <v>803</v>
      </c>
      <c r="X36" s="78">
        <v>2</v>
      </c>
      <c r="Y36" s="78" t="s">
        <v>808</v>
      </c>
      <c r="Z36" s="76">
        <v>2</v>
      </c>
      <c r="AA36" s="76" t="s">
        <v>1415</v>
      </c>
    </row>
    <row r="37" spans="1:27">
      <c r="A37" s="77" t="s">
        <v>770</v>
      </c>
      <c r="B37" s="78">
        <v>33</v>
      </c>
      <c r="C37" s="78" t="str">
        <f t="shared" si="0"/>
        <v>16-17|33</v>
      </c>
      <c r="D37" s="78">
        <v>13</v>
      </c>
      <c r="E37" s="78" t="s">
        <v>53</v>
      </c>
      <c r="F37" s="78"/>
      <c r="G37" s="78"/>
      <c r="H37" s="78"/>
      <c r="I37" s="78">
        <v>33</v>
      </c>
      <c r="J37" s="78">
        <v>12</v>
      </c>
      <c r="K37" s="78" t="s">
        <v>52</v>
      </c>
      <c r="L37" s="78"/>
      <c r="M37" s="78">
        <v>33</v>
      </c>
      <c r="N37" s="78">
        <v>13</v>
      </c>
      <c r="O37" s="78" t="s">
        <v>52</v>
      </c>
      <c r="Q37" s="77" t="s">
        <v>770</v>
      </c>
      <c r="R37" s="78">
        <v>33</v>
      </c>
      <c r="S37" s="78" t="str">
        <f t="shared" si="1"/>
        <v>16-17|33</v>
      </c>
      <c r="T37" s="78">
        <v>13</v>
      </c>
      <c r="U37" s="78" t="s">
        <v>53</v>
      </c>
      <c r="V37" s="78"/>
      <c r="W37" s="77" t="s">
        <v>803</v>
      </c>
      <c r="X37" s="78">
        <v>3</v>
      </c>
      <c r="Y37" s="78" t="s">
        <v>810</v>
      </c>
      <c r="Z37" s="76">
        <v>2</v>
      </c>
      <c r="AA37" s="76" t="s">
        <v>1415</v>
      </c>
    </row>
    <row r="38" spans="1:27">
      <c r="A38" s="77" t="s">
        <v>770</v>
      </c>
      <c r="B38" s="78">
        <v>34</v>
      </c>
      <c r="C38" s="78" t="str">
        <f t="shared" si="0"/>
        <v>16-17|34</v>
      </c>
      <c r="D38" s="78">
        <v>13</v>
      </c>
      <c r="E38" s="78" t="s">
        <v>53</v>
      </c>
      <c r="F38" s="78"/>
      <c r="G38" s="78"/>
      <c r="H38" s="78"/>
      <c r="I38" s="78">
        <v>34</v>
      </c>
      <c r="J38" s="78">
        <v>12</v>
      </c>
      <c r="K38" s="78" t="s">
        <v>52</v>
      </c>
      <c r="L38" s="78"/>
      <c r="M38" s="78">
        <v>34</v>
      </c>
      <c r="N38" s="78">
        <v>13</v>
      </c>
      <c r="O38" s="78" t="s">
        <v>52</v>
      </c>
      <c r="Q38" s="77" t="s">
        <v>770</v>
      </c>
      <c r="R38" s="78">
        <v>34</v>
      </c>
      <c r="S38" s="78" t="str">
        <f t="shared" si="1"/>
        <v>16-17|34</v>
      </c>
      <c r="T38" s="78">
        <v>14</v>
      </c>
      <c r="U38" s="78" t="s">
        <v>54</v>
      </c>
      <c r="V38" s="78"/>
      <c r="W38" s="77" t="s">
        <v>803</v>
      </c>
      <c r="X38" s="78">
        <v>4</v>
      </c>
      <c r="Y38" s="78" t="s">
        <v>812</v>
      </c>
      <c r="Z38" s="76">
        <v>2</v>
      </c>
      <c r="AA38" s="76" t="s">
        <v>1415</v>
      </c>
    </row>
    <row r="39" spans="1:27">
      <c r="A39" s="77" t="s">
        <v>770</v>
      </c>
      <c r="B39" s="78">
        <v>35</v>
      </c>
      <c r="C39" s="78" t="str">
        <f t="shared" si="0"/>
        <v>16-17|35</v>
      </c>
      <c r="D39" s="78">
        <v>13</v>
      </c>
      <c r="E39" s="78" t="s">
        <v>53</v>
      </c>
      <c r="F39" s="78"/>
      <c r="G39" s="78"/>
      <c r="H39" s="78"/>
      <c r="I39" s="78">
        <v>35</v>
      </c>
      <c r="J39" s="78">
        <v>13</v>
      </c>
      <c r="K39" s="78" t="s">
        <v>53</v>
      </c>
      <c r="L39" s="78"/>
      <c r="M39" s="78">
        <v>35</v>
      </c>
      <c r="N39" s="78">
        <v>14</v>
      </c>
      <c r="O39" s="78" t="s">
        <v>53</v>
      </c>
      <c r="Q39" s="77" t="s">
        <v>770</v>
      </c>
      <c r="R39" s="78">
        <v>35</v>
      </c>
      <c r="S39" s="78" t="str">
        <f t="shared" si="1"/>
        <v>16-17|35</v>
      </c>
      <c r="T39" s="78">
        <v>14</v>
      </c>
      <c r="U39" s="78" t="s">
        <v>54</v>
      </c>
      <c r="V39" s="78"/>
      <c r="W39" s="77" t="s">
        <v>803</v>
      </c>
      <c r="X39" s="78">
        <v>5</v>
      </c>
      <c r="Y39" s="78" t="s">
        <v>814</v>
      </c>
      <c r="Z39" s="76">
        <v>2</v>
      </c>
      <c r="AA39" s="76" t="s">
        <v>1415</v>
      </c>
    </row>
    <row r="40" spans="1:27">
      <c r="A40" s="77" t="s">
        <v>770</v>
      </c>
      <c r="B40" s="78">
        <v>36</v>
      </c>
      <c r="C40" s="78" t="str">
        <f t="shared" si="0"/>
        <v>16-17|36</v>
      </c>
      <c r="D40" s="78">
        <v>14</v>
      </c>
      <c r="E40" s="78" t="s">
        <v>54</v>
      </c>
      <c r="F40" s="78"/>
      <c r="G40" s="78"/>
      <c r="H40" s="78"/>
      <c r="I40" s="78">
        <v>36</v>
      </c>
      <c r="J40" s="78">
        <v>13</v>
      </c>
      <c r="K40" s="78" t="s">
        <v>53</v>
      </c>
      <c r="L40" s="78"/>
      <c r="M40" s="78">
        <v>36</v>
      </c>
      <c r="N40" s="78">
        <v>14</v>
      </c>
      <c r="O40" s="78" t="s">
        <v>53</v>
      </c>
      <c r="Q40" s="77" t="s">
        <v>770</v>
      </c>
      <c r="R40" s="78">
        <v>36</v>
      </c>
      <c r="S40" s="78" t="str">
        <f t="shared" si="1"/>
        <v>16-17|36</v>
      </c>
      <c r="T40" s="78">
        <v>15</v>
      </c>
      <c r="U40" s="78" t="s">
        <v>55</v>
      </c>
      <c r="V40" s="78"/>
      <c r="W40" s="77" t="s">
        <v>803</v>
      </c>
      <c r="X40" s="78">
        <v>6</v>
      </c>
      <c r="Y40" s="78" t="s">
        <v>816</v>
      </c>
      <c r="Z40" s="76">
        <v>2</v>
      </c>
      <c r="AA40" s="76" t="s">
        <v>1415</v>
      </c>
    </row>
    <row r="41" spans="1:27">
      <c r="A41" s="77" t="s">
        <v>770</v>
      </c>
      <c r="B41" s="78">
        <v>37</v>
      </c>
      <c r="C41" s="78" t="str">
        <f t="shared" si="0"/>
        <v>16-17|37</v>
      </c>
      <c r="D41" s="78">
        <v>14</v>
      </c>
      <c r="E41" s="78" t="s">
        <v>54</v>
      </c>
      <c r="F41" s="78"/>
      <c r="G41" s="78"/>
      <c r="H41" s="78"/>
      <c r="I41" s="78">
        <v>37</v>
      </c>
      <c r="J41" s="78">
        <v>14</v>
      </c>
      <c r="K41" s="78" t="s">
        <v>54</v>
      </c>
      <c r="L41" s="78"/>
      <c r="M41" s="78">
        <v>37</v>
      </c>
      <c r="N41" s="78">
        <v>14</v>
      </c>
      <c r="O41" s="78" t="s">
        <v>54</v>
      </c>
      <c r="Q41" s="77" t="s">
        <v>770</v>
      </c>
      <c r="R41" s="78">
        <v>37</v>
      </c>
      <c r="S41" s="78" t="str">
        <f t="shared" si="1"/>
        <v>16-17|37</v>
      </c>
      <c r="T41" s="78">
        <v>15</v>
      </c>
      <c r="U41" s="78" t="s">
        <v>55</v>
      </c>
      <c r="V41" s="78"/>
      <c r="W41" s="77" t="s">
        <v>803</v>
      </c>
      <c r="X41" s="78">
        <v>7</v>
      </c>
      <c r="Y41" s="78" t="s">
        <v>818</v>
      </c>
      <c r="Z41" s="76">
        <v>2</v>
      </c>
      <c r="AA41" s="76" t="s">
        <v>1415</v>
      </c>
    </row>
    <row r="42" spans="1:27">
      <c r="A42" s="77" t="s">
        <v>770</v>
      </c>
      <c r="B42" s="78">
        <v>38</v>
      </c>
      <c r="C42" s="78" t="str">
        <f t="shared" si="0"/>
        <v>16-17|38</v>
      </c>
      <c r="D42" s="78">
        <v>14</v>
      </c>
      <c r="E42" s="78" t="s">
        <v>54</v>
      </c>
      <c r="F42" s="78"/>
      <c r="G42" s="78"/>
      <c r="H42" s="78"/>
      <c r="I42" s="78">
        <v>38</v>
      </c>
      <c r="J42" s="78">
        <v>14</v>
      </c>
      <c r="K42" s="78" t="s">
        <v>54</v>
      </c>
      <c r="L42" s="78"/>
      <c r="M42" s="78">
        <v>38</v>
      </c>
      <c r="N42" s="78">
        <v>15</v>
      </c>
      <c r="O42" s="78" t="s">
        <v>54</v>
      </c>
      <c r="Q42" s="77" t="s">
        <v>770</v>
      </c>
      <c r="R42" s="78">
        <v>38</v>
      </c>
      <c r="S42" s="78" t="str">
        <f t="shared" si="1"/>
        <v>16-17|38</v>
      </c>
      <c r="T42" s="78">
        <v>15</v>
      </c>
      <c r="U42" s="78" t="s">
        <v>55</v>
      </c>
      <c r="V42" s="78"/>
      <c r="W42" s="77" t="s">
        <v>803</v>
      </c>
      <c r="X42" s="78">
        <v>8</v>
      </c>
      <c r="Y42" s="78" t="s">
        <v>820</v>
      </c>
      <c r="Z42" s="76">
        <v>2</v>
      </c>
      <c r="AA42" s="76" t="s">
        <v>1415</v>
      </c>
    </row>
    <row r="43" spans="1:27">
      <c r="A43" s="77" t="s">
        <v>770</v>
      </c>
      <c r="B43" s="78">
        <v>39</v>
      </c>
      <c r="C43" s="78" t="str">
        <f t="shared" si="0"/>
        <v>16-17|39</v>
      </c>
      <c r="D43" s="78">
        <v>15</v>
      </c>
      <c r="E43" s="78" t="s">
        <v>55</v>
      </c>
      <c r="F43" s="78"/>
      <c r="G43" s="78"/>
      <c r="H43" s="78"/>
      <c r="I43" s="78">
        <v>39</v>
      </c>
      <c r="J43" s="78">
        <v>14</v>
      </c>
      <c r="K43" s="78" t="s">
        <v>54</v>
      </c>
      <c r="L43" s="78"/>
      <c r="M43" s="78">
        <v>39</v>
      </c>
      <c r="N43" s="78">
        <v>15</v>
      </c>
      <c r="O43" s="78" t="s">
        <v>54</v>
      </c>
      <c r="Q43" s="77" t="s">
        <v>770</v>
      </c>
      <c r="R43" s="78">
        <v>39</v>
      </c>
      <c r="S43" s="78" t="str">
        <f t="shared" si="1"/>
        <v>16-17|39</v>
      </c>
      <c r="T43" s="78">
        <v>16</v>
      </c>
      <c r="U43" s="78" t="s">
        <v>56</v>
      </c>
      <c r="V43" s="78"/>
      <c r="W43" s="77" t="s">
        <v>803</v>
      </c>
      <c r="X43" s="78">
        <v>9</v>
      </c>
      <c r="Y43" s="78" t="s">
        <v>822</v>
      </c>
      <c r="Z43" s="76">
        <v>2</v>
      </c>
      <c r="AA43" s="76" t="s">
        <v>1415</v>
      </c>
    </row>
    <row r="44" spans="1:27">
      <c r="A44" s="77" t="s">
        <v>770</v>
      </c>
      <c r="B44" s="78">
        <v>40</v>
      </c>
      <c r="C44" s="78" t="str">
        <f t="shared" si="0"/>
        <v>16-17|40</v>
      </c>
      <c r="D44" s="78">
        <v>15</v>
      </c>
      <c r="E44" s="78" t="s">
        <v>55</v>
      </c>
      <c r="F44" s="78"/>
      <c r="G44" s="78"/>
      <c r="H44" s="78"/>
      <c r="I44" s="78">
        <v>40</v>
      </c>
      <c r="J44" s="78">
        <v>15</v>
      </c>
      <c r="K44" s="78" t="s">
        <v>55</v>
      </c>
      <c r="L44" s="78"/>
      <c r="M44" s="78">
        <v>40</v>
      </c>
      <c r="N44" s="78">
        <v>16</v>
      </c>
      <c r="O44" s="78" t="s">
        <v>55</v>
      </c>
      <c r="Q44" s="77" t="s">
        <v>770</v>
      </c>
      <c r="R44" s="78">
        <v>40</v>
      </c>
      <c r="S44" s="78" t="str">
        <f t="shared" si="1"/>
        <v>16-17|40</v>
      </c>
      <c r="T44" s="78">
        <v>16</v>
      </c>
      <c r="U44" s="78" t="s">
        <v>56</v>
      </c>
      <c r="V44" s="78"/>
      <c r="W44" s="77" t="s">
        <v>803</v>
      </c>
      <c r="X44" s="78">
        <v>10</v>
      </c>
      <c r="Y44" s="78" t="s">
        <v>824</v>
      </c>
      <c r="Z44" s="76">
        <v>2</v>
      </c>
      <c r="AA44" s="76" t="s">
        <v>1415</v>
      </c>
    </row>
    <row r="45" spans="1:27">
      <c r="A45" s="77" t="s">
        <v>770</v>
      </c>
      <c r="B45" s="78">
        <v>41</v>
      </c>
      <c r="C45" s="78" t="str">
        <f t="shared" si="0"/>
        <v>16-17|41</v>
      </c>
      <c r="D45" s="78">
        <v>15</v>
      </c>
      <c r="E45" s="78" t="s">
        <v>55</v>
      </c>
      <c r="F45" s="78"/>
      <c r="G45" s="78"/>
      <c r="H45" s="78"/>
      <c r="I45" s="78">
        <v>41</v>
      </c>
      <c r="J45" s="78">
        <v>15</v>
      </c>
      <c r="K45" s="78" t="s">
        <v>55</v>
      </c>
      <c r="L45" s="78"/>
      <c r="M45" s="78">
        <v>41</v>
      </c>
      <c r="N45" s="78">
        <v>16</v>
      </c>
      <c r="O45" s="78" t="s">
        <v>55</v>
      </c>
      <c r="Q45" s="77" t="s">
        <v>770</v>
      </c>
      <c r="R45" s="78">
        <v>41</v>
      </c>
      <c r="S45" s="78" t="str">
        <f t="shared" si="1"/>
        <v>16-17|41</v>
      </c>
      <c r="T45" s="78">
        <v>17</v>
      </c>
      <c r="U45" s="78" t="s">
        <v>57</v>
      </c>
      <c r="V45" s="78"/>
      <c r="W45" s="77" t="s">
        <v>803</v>
      </c>
      <c r="X45" s="78">
        <v>11</v>
      </c>
      <c r="Y45" s="78" t="s">
        <v>826</v>
      </c>
      <c r="Z45" s="76">
        <v>2</v>
      </c>
      <c r="AA45" s="76" t="s">
        <v>1415</v>
      </c>
    </row>
    <row r="46" spans="1:27">
      <c r="A46" s="77" t="s">
        <v>770</v>
      </c>
      <c r="B46" s="78">
        <v>42</v>
      </c>
      <c r="C46" s="78" t="str">
        <f t="shared" si="0"/>
        <v>16-17|42</v>
      </c>
      <c r="D46" s="78">
        <v>16</v>
      </c>
      <c r="E46" s="78" t="s">
        <v>56</v>
      </c>
      <c r="F46" s="78"/>
      <c r="G46" s="78"/>
      <c r="H46" s="78"/>
      <c r="I46" s="78">
        <v>42</v>
      </c>
      <c r="J46" s="78">
        <v>16</v>
      </c>
      <c r="K46" s="78" t="s">
        <v>56</v>
      </c>
      <c r="L46" s="78"/>
      <c r="M46" s="78">
        <v>42</v>
      </c>
      <c r="N46" s="78">
        <v>16</v>
      </c>
      <c r="O46" s="78" t="s">
        <v>56</v>
      </c>
      <c r="Q46" s="77" t="s">
        <v>770</v>
      </c>
      <c r="R46" s="78">
        <v>42</v>
      </c>
      <c r="S46" s="78" t="str">
        <f t="shared" si="1"/>
        <v>16-17|42</v>
      </c>
      <c r="T46" s="78">
        <v>17</v>
      </c>
      <c r="U46" s="78" t="s">
        <v>57</v>
      </c>
      <c r="V46" s="78"/>
      <c r="W46" s="77" t="s">
        <v>803</v>
      </c>
      <c r="X46" s="78">
        <v>12</v>
      </c>
      <c r="Y46" s="78" t="s">
        <v>828</v>
      </c>
      <c r="Z46" s="76">
        <v>2</v>
      </c>
      <c r="AA46" s="76" t="s">
        <v>1415</v>
      </c>
    </row>
    <row r="47" spans="1:27">
      <c r="A47" s="77" t="s">
        <v>770</v>
      </c>
      <c r="B47" s="78">
        <v>43</v>
      </c>
      <c r="C47" s="78" t="str">
        <f t="shared" si="0"/>
        <v>16-17|43</v>
      </c>
      <c r="D47" s="78">
        <v>16</v>
      </c>
      <c r="E47" s="78" t="s">
        <v>56</v>
      </c>
      <c r="F47" s="78"/>
      <c r="G47" s="78"/>
      <c r="H47" s="78"/>
      <c r="I47" s="78">
        <v>43</v>
      </c>
      <c r="J47" s="78">
        <v>16</v>
      </c>
      <c r="K47" s="78" t="s">
        <v>56</v>
      </c>
      <c r="L47" s="78"/>
      <c r="M47" s="78">
        <v>43</v>
      </c>
      <c r="N47" s="78">
        <v>17</v>
      </c>
      <c r="O47" s="78" t="s">
        <v>56</v>
      </c>
      <c r="Q47" s="77" t="s">
        <v>770</v>
      </c>
      <c r="R47" s="78">
        <v>43</v>
      </c>
      <c r="S47" s="78" t="str">
        <f t="shared" si="1"/>
        <v>16-17|43</v>
      </c>
      <c r="T47" s="78">
        <v>17</v>
      </c>
      <c r="U47" s="78" t="s">
        <v>57</v>
      </c>
      <c r="V47" s="78"/>
      <c r="W47" s="77" t="s">
        <v>803</v>
      </c>
      <c r="X47" s="78">
        <v>13</v>
      </c>
      <c r="Y47" s="78" t="s">
        <v>830</v>
      </c>
      <c r="Z47" s="76">
        <v>2</v>
      </c>
      <c r="AA47" s="76" t="s">
        <v>1415</v>
      </c>
    </row>
    <row r="48" spans="1:27">
      <c r="A48" s="77" t="s">
        <v>770</v>
      </c>
      <c r="B48" s="78">
        <v>44</v>
      </c>
      <c r="C48" s="78" t="str">
        <f t="shared" si="0"/>
        <v>16-17|44</v>
      </c>
      <c r="D48" s="78">
        <v>16</v>
      </c>
      <c r="E48" s="78" t="s">
        <v>56</v>
      </c>
      <c r="F48" s="78"/>
      <c r="G48" s="78"/>
      <c r="H48" s="78"/>
      <c r="I48" s="78">
        <v>44</v>
      </c>
      <c r="J48" s="78">
        <v>16</v>
      </c>
      <c r="K48" s="78" t="s">
        <v>56</v>
      </c>
      <c r="L48" s="78"/>
      <c r="M48" s="78">
        <v>44</v>
      </c>
      <c r="N48" s="78">
        <v>17</v>
      </c>
      <c r="O48" s="78" t="s">
        <v>56</v>
      </c>
      <c r="Q48" s="77" t="s">
        <v>770</v>
      </c>
      <c r="R48" s="78">
        <v>44</v>
      </c>
      <c r="S48" s="78" t="str">
        <f t="shared" si="1"/>
        <v>16-17|44</v>
      </c>
      <c r="T48" s="78">
        <v>18</v>
      </c>
      <c r="U48" s="78" t="s">
        <v>58</v>
      </c>
      <c r="V48" s="78"/>
      <c r="W48" s="77" t="s">
        <v>803</v>
      </c>
      <c r="X48" s="78">
        <v>14</v>
      </c>
      <c r="Y48" s="78" t="s">
        <v>832</v>
      </c>
      <c r="Z48" s="76">
        <v>2</v>
      </c>
      <c r="AA48" s="76" t="s">
        <v>1415</v>
      </c>
    </row>
    <row r="49" spans="1:27">
      <c r="A49" s="77" t="s">
        <v>770</v>
      </c>
      <c r="B49" s="78">
        <v>45</v>
      </c>
      <c r="C49" s="78" t="str">
        <f t="shared" si="0"/>
        <v>16-17|45</v>
      </c>
      <c r="D49" s="78">
        <v>17</v>
      </c>
      <c r="E49" s="78" t="s">
        <v>57</v>
      </c>
      <c r="F49" s="78"/>
      <c r="G49" s="78"/>
      <c r="H49" s="78"/>
      <c r="I49" s="78">
        <v>45</v>
      </c>
      <c r="J49" s="78">
        <v>17</v>
      </c>
      <c r="K49" s="78" t="s">
        <v>57</v>
      </c>
      <c r="L49" s="78"/>
      <c r="M49" s="78">
        <v>45</v>
      </c>
      <c r="N49" s="78">
        <v>17</v>
      </c>
      <c r="O49" s="78" t="s">
        <v>57</v>
      </c>
      <c r="Q49" s="77" t="s">
        <v>770</v>
      </c>
      <c r="R49" s="78">
        <v>45</v>
      </c>
      <c r="S49" s="78" t="str">
        <f t="shared" si="1"/>
        <v>16-17|45</v>
      </c>
      <c r="T49" s="78">
        <v>18</v>
      </c>
      <c r="U49" s="78" t="s">
        <v>58</v>
      </c>
      <c r="V49" s="78"/>
      <c r="W49" s="77" t="s">
        <v>803</v>
      </c>
      <c r="X49" s="78">
        <v>15</v>
      </c>
      <c r="Y49" s="78" t="s">
        <v>834</v>
      </c>
      <c r="Z49" s="76">
        <v>2</v>
      </c>
      <c r="AA49" s="76" t="s">
        <v>1415</v>
      </c>
    </row>
    <row r="50" spans="1:27">
      <c r="A50" s="77" t="s">
        <v>770</v>
      </c>
      <c r="B50" s="78">
        <v>46</v>
      </c>
      <c r="C50" s="78" t="str">
        <f t="shared" si="0"/>
        <v>16-17|46</v>
      </c>
      <c r="D50" s="78">
        <v>17</v>
      </c>
      <c r="E50" s="78" t="s">
        <v>57</v>
      </c>
      <c r="F50" s="78"/>
      <c r="G50" s="78"/>
      <c r="H50" s="78"/>
      <c r="I50" s="78">
        <v>46</v>
      </c>
      <c r="J50" s="78">
        <v>17</v>
      </c>
      <c r="K50" s="78" t="s">
        <v>57</v>
      </c>
      <c r="L50" s="78"/>
      <c r="M50" s="78">
        <v>46</v>
      </c>
      <c r="N50" s="78">
        <v>18</v>
      </c>
      <c r="O50" s="78" t="s">
        <v>57</v>
      </c>
      <c r="Q50" s="77" t="s">
        <v>770</v>
      </c>
      <c r="R50" s="78">
        <v>46</v>
      </c>
      <c r="S50" s="78" t="str">
        <f t="shared" si="1"/>
        <v>16-17|46</v>
      </c>
      <c r="T50" s="78">
        <v>18</v>
      </c>
      <c r="U50" s="78" t="s">
        <v>58</v>
      </c>
      <c r="V50" s="78"/>
      <c r="W50" s="77" t="s">
        <v>803</v>
      </c>
      <c r="X50" s="78">
        <v>16</v>
      </c>
      <c r="Y50" s="78" t="s">
        <v>836</v>
      </c>
      <c r="Z50" s="76">
        <v>2</v>
      </c>
      <c r="AA50" s="76" t="s">
        <v>1415</v>
      </c>
    </row>
    <row r="51" spans="1:27">
      <c r="A51" s="77" t="s">
        <v>770</v>
      </c>
      <c r="B51" s="78">
        <v>47</v>
      </c>
      <c r="C51" s="78" t="str">
        <f t="shared" si="0"/>
        <v>16-17|47</v>
      </c>
      <c r="D51" s="78">
        <v>18</v>
      </c>
      <c r="E51" s="78" t="s">
        <v>58</v>
      </c>
      <c r="F51" s="78"/>
      <c r="G51" s="78"/>
      <c r="H51" s="78"/>
      <c r="I51" s="78">
        <v>47</v>
      </c>
      <c r="J51" s="78">
        <v>18</v>
      </c>
      <c r="K51" s="78" t="s">
        <v>58</v>
      </c>
      <c r="L51" s="78"/>
      <c r="M51" s="78">
        <v>47</v>
      </c>
      <c r="N51" s="78">
        <v>18</v>
      </c>
      <c r="O51" s="78" t="s">
        <v>58</v>
      </c>
      <c r="Q51" s="77" t="s">
        <v>770</v>
      </c>
      <c r="R51" s="78">
        <v>47</v>
      </c>
      <c r="S51" s="78" t="str">
        <f t="shared" si="1"/>
        <v>16-17|47</v>
      </c>
      <c r="T51" s="78">
        <v>19</v>
      </c>
      <c r="U51" s="78" t="s">
        <v>58</v>
      </c>
      <c r="V51" s="78"/>
      <c r="W51" s="77" t="s">
        <v>803</v>
      </c>
      <c r="X51" s="78">
        <v>17</v>
      </c>
      <c r="Y51" s="78" t="s">
        <v>838</v>
      </c>
      <c r="Z51" s="76">
        <v>2</v>
      </c>
      <c r="AA51" s="76" t="s">
        <v>1415</v>
      </c>
    </row>
    <row r="52" spans="1:27">
      <c r="A52" s="77" t="s">
        <v>770</v>
      </c>
      <c r="B52" s="78">
        <v>48</v>
      </c>
      <c r="C52" s="78" t="str">
        <f t="shared" si="0"/>
        <v>16-17|48</v>
      </c>
      <c r="D52" s="78">
        <v>18</v>
      </c>
      <c r="E52" s="78" t="s">
        <v>58</v>
      </c>
      <c r="F52" s="78"/>
      <c r="G52" s="78"/>
      <c r="H52" s="78"/>
      <c r="I52" s="78">
        <v>48</v>
      </c>
      <c r="J52" s="78">
        <v>18</v>
      </c>
      <c r="K52" s="78" t="s">
        <v>58</v>
      </c>
      <c r="L52" s="78"/>
      <c r="M52" s="78">
        <v>48</v>
      </c>
      <c r="N52" s="78">
        <v>18</v>
      </c>
      <c r="O52" s="78" t="s">
        <v>58</v>
      </c>
      <c r="Q52" s="77" t="s">
        <v>770</v>
      </c>
      <c r="R52" s="78">
        <v>48</v>
      </c>
      <c r="S52" s="78" t="str">
        <f t="shared" si="1"/>
        <v>16-17|48</v>
      </c>
      <c r="T52" s="78">
        <v>19</v>
      </c>
      <c r="U52" s="78" t="s">
        <v>58</v>
      </c>
      <c r="V52" s="78"/>
      <c r="W52" s="77" t="s">
        <v>803</v>
      </c>
      <c r="X52" s="78">
        <v>18</v>
      </c>
      <c r="Y52" s="78" t="s">
        <v>840</v>
      </c>
      <c r="Z52" s="76">
        <v>3</v>
      </c>
      <c r="AA52" s="76" t="s">
        <v>1409</v>
      </c>
    </row>
    <row r="53" spans="1:27">
      <c r="A53" s="77" t="s">
        <v>770</v>
      </c>
      <c r="B53" s="78">
        <v>49</v>
      </c>
      <c r="C53" s="78" t="str">
        <f t="shared" si="0"/>
        <v>16-17|49</v>
      </c>
      <c r="D53" s="78">
        <v>18</v>
      </c>
      <c r="E53" s="78" t="s">
        <v>58</v>
      </c>
      <c r="F53" s="78"/>
      <c r="G53" s="78"/>
      <c r="H53" s="78"/>
      <c r="I53" s="78">
        <v>49</v>
      </c>
      <c r="J53" s="78">
        <v>19</v>
      </c>
      <c r="K53" s="78" t="s">
        <v>59</v>
      </c>
      <c r="L53" s="78"/>
      <c r="M53" s="78">
        <v>49</v>
      </c>
      <c r="N53" s="78">
        <v>19</v>
      </c>
      <c r="O53" s="78" t="s">
        <v>59</v>
      </c>
      <c r="Q53" s="77" t="s">
        <v>770</v>
      </c>
      <c r="R53" s="78">
        <v>49</v>
      </c>
      <c r="S53" s="78" t="str">
        <f t="shared" si="1"/>
        <v>16-17|49</v>
      </c>
      <c r="T53" s="78">
        <v>19</v>
      </c>
      <c r="U53" s="78" t="s">
        <v>58</v>
      </c>
      <c r="V53" s="78"/>
      <c r="W53" s="77" t="s">
        <v>803</v>
      </c>
      <c r="X53" s="78">
        <v>19</v>
      </c>
      <c r="Y53" s="78" t="s">
        <v>841</v>
      </c>
      <c r="Z53" s="76">
        <v>3</v>
      </c>
      <c r="AA53" s="76" t="s">
        <v>1409</v>
      </c>
    </row>
    <row r="54" spans="1:27">
      <c r="A54" s="77" t="s">
        <v>770</v>
      </c>
      <c r="B54" s="78">
        <v>50</v>
      </c>
      <c r="C54" s="78" t="str">
        <f t="shared" si="0"/>
        <v>16-17|50</v>
      </c>
      <c r="D54" s="78">
        <v>19</v>
      </c>
      <c r="E54" s="78" t="s">
        <v>59</v>
      </c>
      <c r="F54" s="78"/>
      <c r="G54" s="78"/>
      <c r="H54" s="78"/>
      <c r="I54" s="78">
        <v>50</v>
      </c>
      <c r="J54" s="78">
        <v>19</v>
      </c>
      <c r="K54" s="78" t="s">
        <v>59</v>
      </c>
      <c r="L54" s="78"/>
      <c r="M54" s="78">
        <v>50</v>
      </c>
      <c r="N54" s="78">
        <v>19</v>
      </c>
      <c r="O54" s="78" t="s">
        <v>59</v>
      </c>
      <c r="Q54" s="77" t="s">
        <v>770</v>
      </c>
      <c r="R54" s="78">
        <v>50</v>
      </c>
      <c r="S54" s="78" t="str">
        <f t="shared" si="1"/>
        <v>16-17|50</v>
      </c>
      <c r="T54" s="78">
        <v>19</v>
      </c>
      <c r="U54" s="78" t="s">
        <v>58</v>
      </c>
      <c r="V54" s="78"/>
      <c r="W54" s="77" t="s">
        <v>803</v>
      </c>
      <c r="X54" s="78">
        <v>20</v>
      </c>
      <c r="Y54" s="78" t="s">
        <v>842</v>
      </c>
      <c r="Z54" s="76">
        <v>3</v>
      </c>
      <c r="AA54" s="76" t="s">
        <v>1409</v>
      </c>
    </row>
    <row r="55" spans="1:27">
      <c r="A55" s="77" t="s">
        <v>803</v>
      </c>
      <c r="B55" s="78">
        <v>0</v>
      </c>
      <c r="C55" s="78" t="str">
        <f t="shared" si="0"/>
        <v>18-19|0</v>
      </c>
      <c r="D55" s="78">
        <v>1</v>
      </c>
      <c r="E55" s="78" t="s">
        <v>41</v>
      </c>
      <c r="F55" s="78"/>
      <c r="G55" s="78"/>
      <c r="H55" s="78"/>
      <c r="I55" s="78">
        <v>51</v>
      </c>
      <c r="J55" s="78">
        <v>19</v>
      </c>
      <c r="K55" s="78" t="s">
        <v>59</v>
      </c>
      <c r="L55" s="78"/>
      <c r="M55" s="78">
        <v>51</v>
      </c>
      <c r="N55" s="78">
        <v>19</v>
      </c>
      <c r="O55" s="78" t="s">
        <v>59</v>
      </c>
      <c r="Q55" s="77" t="s">
        <v>803</v>
      </c>
      <c r="R55" s="78">
        <v>0</v>
      </c>
      <c r="S55" s="78" t="str">
        <f t="shared" si="1"/>
        <v>18-19|0</v>
      </c>
      <c r="T55" s="78">
        <v>1</v>
      </c>
      <c r="U55" s="78" t="s">
        <v>41</v>
      </c>
      <c r="V55" s="78"/>
      <c r="W55" s="77" t="s">
        <v>803</v>
      </c>
      <c r="X55" s="78">
        <v>21</v>
      </c>
      <c r="Y55" s="78" t="s">
        <v>843</v>
      </c>
      <c r="Z55" s="76">
        <v>4</v>
      </c>
      <c r="AA55" s="76" t="s">
        <v>1410</v>
      </c>
    </row>
    <row r="56" spans="1:27">
      <c r="A56" s="77" t="s">
        <v>803</v>
      </c>
      <c r="B56" s="78">
        <v>1</v>
      </c>
      <c r="C56" s="78" t="str">
        <f t="shared" si="0"/>
        <v>18-19|1</v>
      </c>
      <c r="D56" s="78">
        <v>1</v>
      </c>
      <c r="E56" s="78" t="s">
        <v>41</v>
      </c>
      <c r="F56" s="78"/>
      <c r="G56" s="78"/>
      <c r="H56" s="78"/>
      <c r="I56" s="78"/>
      <c r="J56" s="78"/>
      <c r="K56" s="78"/>
      <c r="L56" s="78"/>
      <c r="M56" s="78"/>
      <c r="N56" s="78"/>
      <c r="O56" s="78"/>
      <c r="Q56" s="77" t="s">
        <v>803</v>
      </c>
      <c r="R56" s="78">
        <v>1</v>
      </c>
      <c r="S56" s="78" t="str">
        <f t="shared" si="1"/>
        <v>18-19|1</v>
      </c>
      <c r="T56" s="78">
        <v>1</v>
      </c>
      <c r="U56" s="78" t="s">
        <v>41</v>
      </c>
      <c r="V56" s="78"/>
      <c r="W56" s="77" t="s">
        <v>803</v>
      </c>
      <c r="X56" s="78">
        <v>22</v>
      </c>
      <c r="Y56" s="78" t="s">
        <v>844</v>
      </c>
      <c r="Z56" s="76">
        <v>4</v>
      </c>
      <c r="AA56" s="76" t="s">
        <v>1410</v>
      </c>
    </row>
    <row r="57" spans="1:27">
      <c r="A57" s="77" t="s">
        <v>803</v>
      </c>
      <c r="B57" s="78">
        <v>2</v>
      </c>
      <c r="C57" s="78" t="str">
        <f t="shared" si="0"/>
        <v>18-19|2</v>
      </c>
      <c r="D57" s="78">
        <v>1</v>
      </c>
      <c r="E57" s="78" t="s">
        <v>41</v>
      </c>
      <c r="F57" s="78"/>
      <c r="G57" s="78"/>
      <c r="H57" s="78"/>
      <c r="I57" s="78"/>
      <c r="J57" s="78"/>
      <c r="K57" s="78"/>
      <c r="L57" s="78"/>
      <c r="M57" s="78"/>
      <c r="N57" s="78"/>
      <c r="O57" s="78"/>
      <c r="Q57" s="77" t="s">
        <v>803</v>
      </c>
      <c r="R57" s="78">
        <v>2</v>
      </c>
      <c r="S57" s="78" t="str">
        <f t="shared" si="1"/>
        <v>18-19|2</v>
      </c>
      <c r="T57" s="78">
        <v>1</v>
      </c>
      <c r="U57" s="78" t="s">
        <v>41</v>
      </c>
      <c r="V57" s="78"/>
      <c r="W57" s="77" t="s">
        <v>803</v>
      </c>
      <c r="X57" s="78">
        <v>23</v>
      </c>
      <c r="Y57" s="78" t="s">
        <v>845</v>
      </c>
      <c r="Z57" s="76">
        <v>5</v>
      </c>
      <c r="AA57" s="76" t="s">
        <v>1411</v>
      </c>
    </row>
    <row r="58" spans="1:27">
      <c r="A58" s="77" t="s">
        <v>803</v>
      </c>
      <c r="B58" s="78">
        <v>3</v>
      </c>
      <c r="C58" s="78" t="str">
        <f t="shared" si="0"/>
        <v>18-19|3</v>
      </c>
      <c r="D58" s="78">
        <v>1</v>
      </c>
      <c r="E58" s="78" t="s">
        <v>41</v>
      </c>
      <c r="F58" s="78"/>
      <c r="G58" s="78"/>
      <c r="H58" s="78"/>
      <c r="I58" s="78"/>
      <c r="J58" s="78"/>
      <c r="K58" s="78"/>
      <c r="L58" s="78"/>
      <c r="M58" s="78"/>
      <c r="N58" s="78"/>
      <c r="O58" s="78"/>
      <c r="Q58" s="77" t="s">
        <v>803</v>
      </c>
      <c r="R58" s="78">
        <v>3</v>
      </c>
      <c r="S58" s="78" t="str">
        <f t="shared" si="1"/>
        <v>18-19|3</v>
      </c>
      <c r="T58" s="78">
        <v>1</v>
      </c>
      <c r="U58" s="78" t="s">
        <v>41</v>
      </c>
      <c r="V58" s="78"/>
      <c r="W58" s="77" t="s">
        <v>803</v>
      </c>
      <c r="X58" s="78">
        <v>24</v>
      </c>
      <c r="Y58" s="78" t="s">
        <v>846</v>
      </c>
      <c r="Z58" s="76">
        <v>6</v>
      </c>
      <c r="AA58" s="76" t="s">
        <v>1412</v>
      </c>
    </row>
    <row r="59" spans="1:27">
      <c r="A59" s="77" t="s">
        <v>803</v>
      </c>
      <c r="B59" s="78">
        <v>4</v>
      </c>
      <c r="C59" s="78" t="str">
        <f t="shared" si="0"/>
        <v>18-19|4</v>
      </c>
      <c r="D59" s="78">
        <v>1</v>
      </c>
      <c r="E59" s="78" t="s">
        <v>41</v>
      </c>
      <c r="F59" s="78"/>
      <c r="G59" s="78"/>
      <c r="H59" s="78"/>
      <c r="I59" s="78"/>
      <c r="J59" s="78"/>
      <c r="K59" s="78"/>
      <c r="L59" s="78"/>
      <c r="M59" s="78"/>
      <c r="N59" s="78"/>
      <c r="O59" s="78"/>
      <c r="Q59" s="77" t="s">
        <v>803</v>
      </c>
      <c r="R59" s="78">
        <v>4</v>
      </c>
      <c r="S59" s="78" t="str">
        <f t="shared" si="1"/>
        <v>18-19|4</v>
      </c>
      <c r="T59" s="78">
        <v>1</v>
      </c>
      <c r="U59" s="78" t="s">
        <v>41</v>
      </c>
      <c r="V59" s="78"/>
      <c r="W59" s="77" t="s">
        <v>803</v>
      </c>
      <c r="X59" s="78">
        <v>25</v>
      </c>
      <c r="Y59" s="78" t="s">
        <v>847</v>
      </c>
      <c r="Z59" s="76">
        <v>6</v>
      </c>
      <c r="AA59" s="76" t="s">
        <v>1412</v>
      </c>
    </row>
    <row r="60" spans="1:27">
      <c r="A60" s="77" t="s">
        <v>803</v>
      </c>
      <c r="B60" s="78">
        <v>5</v>
      </c>
      <c r="C60" s="78" t="str">
        <f t="shared" si="0"/>
        <v>18-19|5</v>
      </c>
      <c r="D60" s="78">
        <v>1</v>
      </c>
      <c r="E60" s="78" t="s">
        <v>41</v>
      </c>
      <c r="F60" s="78"/>
      <c r="G60" s="78"/>
      <c r="H60" s="78"/>
      <c r="I60" s="78"/>
      <c r="J60" s="78"/>
      <c r="K60" s="78"/>
      <c r="L60" s="78"/>
      <c r="M60" s="78"/>
      <c r="N60" s="78"/>
      <c r="O60" s="78"/>
      <c r="Q60" s="77" t="s">
        <v>803</v>
      </c>
      <c r="R60" s="78">
        <v>5</v>
      </c>
      <c r="S60" s="78" t="str">
        <f t="shared" si="1"/>
        <v>18-19|5</v>
      </c>
      <c r="T60" s="78">
        <v>2</v>
      </c>
      <c r="U60" s="78" t="s">
        <v>42</v>
      </c>
      <c r="V60" s="78"/>
      <c r="W60" s="77" t="s">
        <v>803</v>
      </c>
      <c r="X60" s="78">
        <v>26</v>
      </c>
      <c r="Y60" s="78" t="s">
        <v>848</v>
      </c>
      <c r="Z60" s="76">
        <v>7</v>
      </c>
      <c r="AA60" s="76" t="s">
        <v>1413</v>
      </c>
    </row>
    <row r="61" spans="1:27">
      <c r="A61" s="77" t="s">
        <v>803</v>
      </c>
      <c r="B61" s="78">
        <v>6</v>
      </c>
      <c r="C61" s="78" t="str">
        <f t="shared" si="0"/>
        <v>18-19|6</v>
      </c>
      <c r="D61" s="78">
        <v>1</v>
      </c>
      <c r="E61" s="78" t="s">
        <v>41</v>
      </c>
      <c r="F61" s="78"/>
      <c r="G61" s="78"/>
      <c r="H61" s="78"/>
      <c r="I61" s="78"/>
      <c r="J61" s="78"/>
      <c r="K61" s="78"/>
      <c r="L61" s="78"/>
      <c r="M61" s="78"/>
      <c r="N61" s="78"/>
      <c r="O61" s="78"/>
      <c r="Q61" s="77" t="s">
        <v>803</v>
      </c>
      <c r="R61" s="78">
        <v>6</v>
      </c>
      <c r="S61" s="78" t="str">
        <f t="shared" si="1"/>
        <v>18-19|6</v>
      </c>
      <c r="T61" s="78">
        <v>2</v>
      </c>
      <c r="U61" s="78" t="s">
        <v>42</v>
      </c>
      <c r="V61" s="78"/>
      <c r="W61" s="77" t="s">
        <v>803</v>
      </c>
      <c r="X61" s="78">
        <v>27</v>
      </c>
      <c r="Y61" s="78" t="s">
        <v>849</v>
      </c>
      <c r="Z61" s="76">
        <v>8</v>
      </c>
      <c r="AA61" s="76" t="s">
        <v>1414</v>
      </c>
    </row>
    <row r="62" spans="1:27">
      <c r="A62" s="77" t="s">
        <v>803</v>
      </c>
      <c r="B62" s="78">
        <v>7</v>
      </c>
      <c r="C62" s="78" t="str">
        <f t="shared" si="0"/>
        <v>18-19|7</v>
      </c>
      <c r="D62" s="78">
        <v>1</v>
      </c>
      <c r="E62" s="78" t="s">
        <v>41</v>
      </c>
      <c r="F62" s="78"/>
      <c r="G62" s="78"/>
      <c r="H62" s="78"/>
      <c r="I62" s="78"/>
      <c r="J62" s="78"/>
      <c r="K62" s="78"/>
      <c r="L62" s="78"/>
      <c r="M62" s="78"/>
      <c r="N62" s="78"/>
      <c r="O62" s="78"/>
      <c r="Q62" s="77" t="s">
        <v>803</v>
      </c>
      <c r="R62" s="78">
        <v>7</v>
      </c>
      <c r="S62" s="78" t="str">
        <f t="shared" si="1"/>
        <v>18-19|7</v>
      </c>
      <c r="T62" s="78">
        <v>3</v>
      </c>
      <c r="U62" s="78" t="s">
        <v>43</v>
      </c>
      <c r="V62" s="78"/>
      <c r="W62" s="77" t="s">
        <v>803</v>
      </c>
      <c r="X62" s="78">
        <v>28</v>
      </c>
      <c r="Y62" s="78" t="s">
        <v>850</v>
      </c>
      <c r="Z62" s="76">
        <v>8</v>
      </c>
      <c r="AA62" s="76" t="s">
        <v>1414</v>
      </c>
    </row>
    <row r="63" spans="1:27">
      <c r="A63" s="77" t="s">
        <v>803</v>
      </c>
      <c r="B63" s="78">
        <v>8</v>
      </c>
      <c r="C63" s="78" t="str">
        <f t="shared" si="0"/>
        <v>18-19|8</v>
      </c>
      <c r="D63" s="78">
        <v>1</v>
      </c>
      <c r="E63" s="78" t="s">
        <v>41</v>
      </c>
      <c r="F63" s="78"/>
      <c r="G63" s="78"/>
      <c r="H63" s="78"/>
      <c r="I63" s="78"/>
      <c r="J63" s="78"/>
      <c r="K63" s="78"/>
      <c r="L63" s="78"/>
      <c r="M63" s="78"/>
      <c r="N63" s="78"/>
      <c r="O63" s="78"/>
      <c r="Q63" s="77" t="s">
        <v>803</v>
      </c>
      <c r="R63" s="78">
        <v>8</v>
      </c>
      <c r="S63" s="78" t="str">
        <f t="shared" si="1"/>
        <v>18-19|8</v>
      </c>
      <c r="T63" s="78">
        <v>3</v>
      </c>
      <c r="U63" s="78" t="s">
        <v>43</v>
      </c>
      <c r="V63" s="78"/>
      <c r="W63" s="77" t="s">
        <v>803</v>
      </c>
      <c r="X63" s="78">
        <v>29</v>
      </c>
      <c r="Y63" s="78" t="s">
        <v>851</v>
      </c>
      <c r="Z63" s="76">
        <v>8</v>
      </c>
      <c r="AA63" s="76" t="s">
        <v>1414</v>
      </c>
    </row>
    <row r="64" spans="1:27">
      <c r="A64" s="77" t="s">
        <v>803</v>
      </c>
      <c r="B64" s="78">
        <v>9</v>
      </c>
      <c r="C64" s="78" t="str">
        <f t="shared" si="0"/>
        <v>18-19|9</v>
      </c>
      <c r="D64" s="78">
        <v>2</v>
      </c>
      <c r="E64" s="78" t="s">
        <v>42</v>
      </c>
      <c r="F64" s="78"/>
      <c r="G64" s="78"/>
      <c r="H64" s="78"/>
      <c r="I64" s="78"/>
      <c r="J64" s="78"/>
      <c r="K64" s="78"/>
      <c r="L64" s="78"/>
      <c r="M64" s="78"/>
      <c r="N64" s="78"/>
      <c r="O64" s="78"/>
      <c r="Q64" s="77" t="s">
        <v>803</v>
      </c>
      <c r="R64" s="78">
        <v>9</v>
      </c>
      <c r="S64" s="78" t="str">
        <f t="shared" si="1"/>
        <v>18-19|9</v>
      </c>
      <c r="T64" s="78">
        <v>4</v>
      </c>
      <c r="U64" s="78" t="s">
        <v>44</v>
      </c>
      <c r="V64" s="78"/>
      <c r="W64" s="77" t="s">
        <v>803</v>
      </c>
      <c r="X64" s="78">
        <v>30</v>
      </c>
      <c r="Y64" s="78" t="s">
        <v>852</v>
      </c>
      <c r="Z64" s="76">
        <v>8</v>
      </c>
      <c r="AA64" s="76" t="s">
        <v>1414</v>
      </c>
    </row>
    <row r="65" spans="1:27">
      <c r="A65" s="77" t="s">
        <v>803</v>
      </c>
      <c r="B65" s="78">
        <v>10</v>
      </c>
      <c r="C65" s="78" t="str">
        <f t="shared" si="0"/>
        <v>18-19|10</v>
      </c>
      <c r="D65" s="78">
        <v>2</v>
      </c>
      <c r="E65" s="78" t="s">
        <v>42</v>
      </c>
      <c r="F65" s="78"/>
      <c r="G65" s="78"/>
      <c r="H65" s="78"/>
      <c r="I65" s="78"/>
      <c r="J65" s="78"/>
      <c r="K65" s="78"/>
      <c r="L65" s="78"/>
      <c r="M65" s="78"/>
      <c r="N65" s="78"/>
      <c r="O65" s="78"/>
      <c r="Q65" s="77" t="s">
        <v>803</v>
      </c>
      <c r="R65" s="78">
        <v>10</v>
      </c>
      <c r="S65" s="78" t="str">
        <f t="shared" si="1"/>
        <v>18-19|10</v>
      </c>
      <c r="T65" s="78">
        <v>4</v>
      </c>
      <c r="U65" s="78" t="s">
        <v>44</v>
      </c>
      <c r="V65" s="78"/>
      <c r="W65" s="77" t="s">
        <v>63</v>
      </c>
      <c r="X65" s="78">
        <v>0</v>
      </c>
      <c r="Y65" s="78" t="s">
        <v>853</v>
      </c>
      <c r="Z65" s="76">
        <v>2</v>
      </c>
      <c r="AA65" s="76" t="s">
        <v>1416</v>
      </c>
    </row>
    <row r="66" spans="1:27">
      <c r="A66" s="77" t="s">
        <v>803</v>
      </c>
      <c r="B66" s="78">
        <v>11</v>
      </c>
      <c r="C66" s="78" t="str">
        <f t="shared" si="0"/>
        <v>18-19|11</v>
      </c>
      <c r="D66" s="78">
        <v>3</v>
      </c>
      <c r="E66" s="78" t="s">
        <v>43</v>
      </c>
      <c r="F66" s="78"/>
      <c r="G66" s="78"/>
      <c r="H66" s="78"/>
      <c r="I66" s="78"/>
      <c r="J66" s="78"/>
      <c r="K66" s="78"/>
      <c r="L66" s="78"/>
      <c r="M66" s="78"/>
      <c r="N66" s="78"/>
      <c r="O66" s="78"/>
      <c r="Q66" s="77" t="s">
        <v>803</v>
      </c>
      <c r="R66" s="78">
        <v>11</v>
      </c>
      <c r="S66" s="78" t="str">
        <f t="shared" si="1"/>
        <v>18-19|11</v>
      </c>
      <c r="T66" s="78">
        <v>5</v>
      </c>
      <c r="U66" s="78" t="s">
        <v>45</v>
      </c>
      <c r="V66" s="78"/>
      <c r="W66" s="77" t="s">
        <v>63</v>
      </c>
      <c r="X66" s="78">
        <v>1</v>
      </c>
      <c r="Y66" s="78" t="s">
        <v>854</v>
      </c>
      <c r="Z66" s="76">
        <v>2</v>
      </c>
      <c r="AA66" s="76" t="s">
        <v>1416</v>
      </c>
    </row>
    <row r="67" spans="1:27">
      <c r="A67" s="77" t="s">
        <v>803</v>
      </c>
      <c r="B67" s="78">
        <v>12</v>
      </c>
      <c r="C67" s="78" t="str">
        <f t="shared" si="0"/>
        <v>18-19|12</v>
      </c>
      <c r="D67" s="78">
        <v>3</v>
      </c>
      <c r="E67" s="78" t="s">
        <v>43</v>
      </c>
      <c r="F67" s="78"/>
      <c r="G67" s="78"/>
      <c r="H67" s="78"/>
      <c r="I67" s="78"/>
      <c r="J67" s="78"/>
      <c r="K67" s="78"/>
      <c r="L67" s="78"/>
      <c r="M67" s="78"/>
      <c r="N67" s="78"/>
      <c r="O67" s="78"/>
      <c r="Q67" s="77" t="s">
        <v>803</v>
      </c>
      <c r="R67" s="78">
        <v>12</v>
      </c>
      <c r="S67" s="78" t="str">
        <f t="shared" si="1"/>
        <v>18-19|12</v>
      </c>
      <c r="T67" s="78">
        <v>5</v>
      </c>
      <c r="U67" s="78" t="s">
        <v>45</v>
      </c>
      <c r="V67" s="78"/>
      <c r="W67" s="77" t="s">
        <v>63</v>
      </c>
      <c r="X67" s="78">
        <v>2</v>
      </c>
      <c r="Y67" s="78" t="s">
        <v>855</v>
      </c>
      <c r="Z67" s="76">
        <v>2</v>
      </c>
      <c r="AA67" s="76" t="s">
        <v>1416</v>
      </c>
    </row>
    <row r="68" spans="1:27">
      <c r="A68" s="77" t="s">
        <v>803</v>
      </c>
      <c r="B68" s="78">
        <v>13</v>
      </c>
      <c r="C68" s="78" t="str">
        <f t="shared" ref="C68:C131" si="2">A68&amp;"|"&amp;+B68</f>
        <v>18-19|13</v>
      </c>
      <c r="D68" s="78">
        <v>4</v>
      </c>
      <c r="E68" s="78" t="s">
        <v>44</v>
      </c>
      <c r="F68" s="78"/>
      <c r="G68" s="78"/>
      <c r="H68" s="78"/>
      <c r="I68" s="78"/>
      <c r="J68" s="78"/>
      <c r="K68" s="78"/>
      <c r="L68" s="78"/>
      <c r="M68" s="78"/>
      <c r="N68" s="78"/>
      <c r="O68" s="78"/>
      <c r="Q68" s="77" t="s">
        <v>803</v>
      </c>
      <c r="R68" s="78">
        <v>13</v>
      </c>
      <c r="S68" s="78" t="str">
        <f t="shared" ref="S68:S131" si="3">Q68&amp;"|"&amp;R68</f>
        <v>18-19|13</v>
      </c>
      <c r="T68" s="78">
        <v>6</v>
      </c>
      <c r="U68" s="78" t="s">
        <v>46</v>
      </c>
      <c r="V68" s="78"/>
      <c r="W68" s="77" t="s">
        <v>63</v>
      </c>
      <c r="X68" s="78">
        <v>3</v>
      </c>
      <c r="Y68" s="78" t="s">
        <v>856</v>
      </c>
      <c r="Z68" s="76">
        <v>2</v>
      </c>
      <c r="AA68" s="76" t="s">
        <v>1416</v>
      </c>
    </row>
    <row r="69" spans="1:27">
      <c r="A69" s="77" t="s">
        <v>803</v>
      </c>
      <c r="B69" s="78">
        <v>14</v>
      </c>
      <c r="C69" s="78" t="str">
        <f t="shared" si="2"/>
        <v>18-19|14</v>
      </c>
      <c r="D69" s="78">
        <v>4</v>
      </c>
      <c r="E69" s="78" t="s">
        <v>44</v>
      </c>
      <c r="F69" s="78"/>
      <c r="G69" s="78"/>
      <c r="H69" s="78"/>
      <c r="I69" s="78"/>
      <c r="J69" s="78"/>
      <c r="K69" s="78"/>
      <c r="L69" s="78"/>
      <c r="M69" s="78"/>
      <c r="N69" s="78"/>
      <c r="O69" s="78"/>
      <c r="Q69" s="77" t="s">
        <v>803</v>
      </c>
      <c r="R69" s="78">
        <v>14</v>
      </c>
      <c r="S69" s="78" t="str">
        <f t="shared" si="3"/>
        <v>18-19|14</v>
      </c>
      <c r="T69" s="78">
        <v>6</v>
      </c>
      <c r="U69" s="78" t="s">
        <v>46</v>
      </c>
      <c r="V69" s="78"/>
      <c r="W69" s="77" t="s">
        <v>63</v>
      </c>
      <c r="X69" s="78">
        <v>4</v>
      </c>
      <c r="Y69" s="78" t="s">
        <v>857</v>
      </c>
      <c r="Z69" s="76">
        <v>2</v>
      </c>
      <c r="AA69" s="76" t="s">
        <v>1416</v>
      </c>
    </row>
    <row r="70" spans="1:27">
      <c r="A70" s="77" t="s">
        <v>803</v>
      </c>
      <c r="B70" s="78">
        <v>15</v>
      </c>
      <c r="C70" s="78" t="str">
        <f t="shared" si="2"/>
        <v>18-19|15</v>
      </c>
      <c r="D70" s="78">
        <v>5</v>
      </c>
      <c r="E70" s="78" t="s">
        <v>45</v>
      </c>
      <c r="F70" s="78"/>
      <c r="G70" s="78"/>
      <c r="H70" s="78"/>
      <c r="I70" s="78"/>
      <c r="J70" s="78"/>
      <c r="K70" s="78"/>
      <c r="L70" s="78"/>
      <c r="M70" s="78"/>
      <c r="N70" s="78"/>
      <c r="O70" s="78"/>
      <c r="Q70" s="77" t="s">
        <v>803</v>
      </c>
      <c r="R70" s="78">
        <v>15</v>
      </c>
      <c r="S70" s="78" t="str">
        <f t="shared" si="3"/>
        <v>18-19|15</v>
      </c>
      <c r="T70" s="78">
        <v>7</v>
      </c>
      <c r="U70" s="78" t="s">
        <v>47</v>
      </c>
      <c r="V70" s="78"/>
      <c r="W70" s="77" t="s">
        <v>63</v>
      </c>
      <c r="X70" s="78">
        <v>5</v>
      </c>
      <c r="Y70" s="78" t="s">
        <v>858</v>
      </c>
      <c r="Z70" s="76">
        <v>2</v>
      </c>
      <c r="AA70" s="76" t="s">
        <v>1416</v>
      </c>
    </row>
    <row r="71" spans="1:27">
      <c r="A71" s="77" t="s">
        <v>803</v>
      </c>
      <c r="B71" s="78">
        <v>16</v>
      </c>
      <c r="C71" s="78" t="str">
        <f t="shared" si="2"/>
        <v>18-19|16</v>
      </c>
      <c r="D71" s="78">
        <v>5</v>
      </c>
      <c r="E71" s="78" t="s">
        <v>45</v>
      </c>
      <c r="F71" s="78"/>
      <c r="G71" s="78"/>
      <c r="H71" s="78"/>
      <c r="I71" s="78"/>
      <c r="J71" s="78"/>
      <c r="K71" s="78"/>
      <c r="L71" s="78"/>
      <c r="M71" s="78"/>
      <c r="N71" s="78"/>
      <c r="O71" s="78"/>
      <c r="Q71" s="77" t="s">
        <v>803</v>
      </c>
      <c r="R71" s="78">
        <v>16</v>
      </c>
      <c r="S71" s="78" t="str">
        <f t="shared" si="3"/>
        <v>18-19|16</v>
      </c>
      <c r="T71" s="78">
        <v>7</v>
      </c>
      <c r="U71" s="78" t="s">
        <v>47</v>
      </c>
      <c r="V71" s="78"/>
      <c r="W71" s="77" t="s">
        <v>63</v>
      </c>
      <c r="X71" s="78">
        <v>6</v>
      </c>
      <c r="Y71" s="78" t="s">
        <v>859</v>
      </c>
      <c r="Z71" s="76">
        <v>2</v>
      </c>
      <c r="AA71" s="76" t="s">
        <v>1416</v>
      </c>
    </row>
    <row r="72" spans="1:27">
      <c r="A72" s="77" t="s">
        <v>803</v>
      </c>
      <c r="B72" s="78">
        <v>17</v>
      </c>
      <c r="C72" s="78" t="str">
        <f t="shared" si="2"/>
        <v>18-19|17</v>
      </c>
      <c r="D72" s="78">
        <v>6</v>
      </c>
      <c r="E72" s="78" t="s">
        <v>46</v>
      </c>
      <c r="F72" s="78"/>
      <c r="G72" s="78"/>
      <c r="H72" s="78"/>
      <c r="I72" s="78"/>
      <c r="J72" s="78"/>
      <c r="K72" s="78"/>
      <c r="L72" s="78"/>
      <c r="M72" s="78"/>
      <c r="N72" s="78"/>
      <c r="O72" s="78"/>
      <c r="Q72" s="77" t="s">
        <v>803</v>
      </c>
      <c r="R72" s="78">
        <v>17</v>
      </c>
      <c r="S72" s="78" t="str">
        <f t="shared" si="3"/>
        <v>18-19|17</v>
      </c>
      <c r="T72" s="78">
        <v>7</v>
      </c>
      <c r="U72" s="78" t="s">
        <v>47</v>
      </c>
      <c r="V72" s="78"/>
      <c r="W72" s="77" t="s">
        <v>63</v>
      </c>
      <c r="X72" s="78">
        <v>7</v>
      </c>
      <c r="Y72" s="78" t="s">
        <v>860</v>
      </c>
      <c r="Z72" s="76">
        <v>2</v>
      </c>
      <c r="AA72" s="76" t="s">
        <v>1416</v>
      </c>
    </row>
    <row r="73" spans="1:27">
      <c r="A73" s="77" t="s">
        <v>803</v>
      </c>
      <c r="B73" s="78">
        <v>18</v>
      </c>
      <c r="C73" s="78" t="str">
        <f t="shared" si="2"/>
        <v>18-19|18</v>
      </c>
      <c r="D73" s="78">
        <v>6</v>
      </c>
      <c r="E73" s="78" t="s">
        <v>46</v>
      </c>
      <c r="F73" s="78"/>
      <c r="G73" s="78"/>
      <c r="H73" s="78"/>
      <c r="I73" s="78"/>
      <c r="J73" s="78"/>
      <c r="K73" s="78"/>
      <c r="L73" s="78"/>
      <c r="M73" s="78"/>
      <c r="N73" s="78"/>
      <c r="O73" s="78"/>
      <c r="Q73" s="77" t="s">
        <v>803</v>
      </c>
      <c r="R73" s="78">
        <v>18</v>
      </c>
      <c r="S73" s="78" t="str">
        <f t="shared" si="3"/>
        <v>18-19|18</v>
      </c>
      <c r="T73" s="78">
        <v>8</v>
      </c>
      <c r="U73" s="78" t="s">
        <v>48</v>
      </c>
      <c r="V73" s="78"/>
      <c r="W73" s="77" t="s">
        <v>63</v>
      </c>
      <c r="X73" s="78">
        <v>8</v>
      </c>
      <c r="Y73" s="78" t="s">
        <v>861</v>
      </c>
      <c r="Z73" s="76">
        <v>2</v>
      </c>
      <c r="AA73" s="76" t="s">
        <v>1416</v>
      </c>
    </row>
    <row r="74" spans="1:27">
      <c r="A74" s="77" t="s">
        <v>803</v>
      </c>
      <c r="B74" s="78">
        <v>19</v>
      </c>
      <c r="C74" s="78" t="str">
        <f t="shared" si="2"/>
        <v>18-19|19</v>
      </c>
      <c r="D74" s="78">
        <v>7</v>
      </c>
      <c r="E74" s="78" t="s">
        <v>47</v>
      </c>
      <c r="F74" s="78"/>
      <c r="G74" s="78"/>
      <c r="H74" s="78"/>
      <c r="I74" s="78"/>
      <c r="J74" s="78"/>
      <c r="K74" s="78"/>
      <c r="L74" s="78"/>
      <c r="M74" s="78"/>
      <c r="N74" s="78"/>
      <c r="O74" s="78"/>
      <c r="Q74" s="77" t="s">
        <v>803</v>
      </c>
      <c r="R74" s="78">
        <v>19</v>
      </c>
      <c r="S74" s="78" t="str">
        <f t="shared" si="3"/>
        <v>18-19|19</v>
      </c>
      <c r="T74" s="78">
        <v>8</v>
      </c>
      <c r="U74" s="78" t="s">
        <v>48</v>
      </c>
      <c r="V74" s="78"/>
      <c r="W74" s="77" t="s">
        <v>63</v>
      </c>
      <c r="X74" s="78">
        <v>9</v>
      </c>
      <c r="Y74" s="78" t="s">
        <v>862</v>
      </c>
      <c r="Z74" s="76">
        <v>2</v>
      </c>
      <c r="AA74" s="76" t="s">
        <v>1416</v>
      </c>
    </row>
    <row r="75" spans="1:27">
      <c r="A75" s="77" t="s">
        <v>803</v>
      </c>
      <c r="B75" s="78">
        <v>20</v>
      </c>
      <c r="C75" s="78" t="str">
        <f t="shared" si="2"/>
        <v>18-19|20</v>
      </c>
      <c r="D75" s="78">
        <v>7</v>
      </c>
      <c r="E75" s="78" t="s">
        <v>47</v>
      </c>
      <c r="F75" s="78"/>
      <c r="G75" s="78"/>
      <c r="H75" s="78"/>
      <c r="I75" s="78"/>
      <c r="J75" s="78"/>
      <c r="K75" s="78"/>
      <c r="L75" s="78"/>
      <c r="M75" s="78"/>
      <c r="N75" s="78"/>
      <c r="O75" s="78"/>
      <c r="Q75" s="77" t="s">
        <v>803</v>
      </c>
      <c r="R75" s="78">
        <v>20</v>
      </c>
      <c r="S75" s="78" t="str">
        <f t="shared" si="3"/>
        <v>18-19|20</v>
      </c>
      <c r="T75" s="78">
        <v>9</v>
      </c>
      <c r="U75" s="78" t="s">
        <v>49</v>
      </c>
      <c r="V75" s="78"/>
      <c r="W75" s="77" t="s">
        <v>63</v>
      </c>
      <c r="X75" s="78">
        <v>10</v>
      </c>
      <c r="Y75" s="78" t="s">
        <v>863</v>
      </c>
      <c r="Z75" s="76">
        <v>2</v>
      </c>
      <c r="AA75" s="76" t="s">
        <v>1416</v>
      </c>
    </row>
    <row r="76" spans="1:27">
      <c r="A76" s="77" t="s">
        <v>803</v>
      </c>
      <c r="B76" s="78">
        <v>21</v>
      </c>
      <c r="C76" s="78" t="str">
        <f t="shared" si="2"/>
        <v>18-19|21</v>
      </c>
      <c r="D76" s="78">
        <v>8</v>
      </c>
      <c r="E76" s="78" t="s">
        <v>48</v>
      </c>
      <c r="F76" s="78"/>
      <c r="G76" s="78"/>
      <c r="H76" s="78"/>
      <c r="I76" s="78"/>
      <c r="J76" s="78"/>
      <c r="K76" s="78"/>
      <c r="L76" s="78"/>
      <c r="M76" s="78"/>
      <c r="N76" s="78"/>
      <c r="O76" s="78"/>
      <c r="Q76" s="77" t="s">
        <v>803</v>
      </c>
      <c r="R76" s="78">
        <v>21</v>
      </c>
      <c r="S76" s="78" t="str">
        <f t="shared" si="3"/>
        <v>18-19|21</v>
      </c>
      <c r="T76" s="78">
        <v>9</v>
      </c>
      <c r="U76" s="78" t="s">
        <v>49</v>
      </c>
      <c r="V76" s="78"/>
      <c r="W76" s="77" t="s">
        <v>63</v>
      </c>
      <c r="X76" s="78">
        <v>11</v>
      </c>
      <c r="Y76" s="78" t="s">
        <v>864</v>
      </c>
      <c r="Z76" s="76">
        <v>2</v>
      </c>
      <c r="AA76" s="76" t="s">
        <v>1416</v>
      </c>
    </row>
    <row r="77" spans="1:27">
      <c r="A77" s="77" t="s">
        <v>803</v>
      </c>
      <c r="B77" s="78">
        <v>22</v>
      </c>
      <c r="C77" s="78" t="str">
        <f t="shared" si="2"/>
        <v>18-19|22</v>
      </c>
      <c r="D77" s="78">
        <v>8</v>
      </c>
      <c r="E77" s="78" t="s">
        <v>48</v>
      </c>
      <c r="F77" s="78"/>
      <c r="G77" s="78"/>
      <c r="H77" s="78"/>
      <c r="I77" s="78"/>
      <c r="J77" s="78"/>
      <c r="K77" s="78"/>
      <c r="L77" s="78"/>
      <c r="M77" s="78"/>
      <c r="N77" s="78"/>
      <c r="O77" s="78"/>
      <c r="Q77" s="77" t="s">
        <v>803</v>
      </c>
      <c r="R77" s="78">
        <v>22</v>
      </c>
      <c r="S77" s="78" t="str">
        <f t="shared" si="3"/>
        <v>18-19|22</v>
      </c>
      <c r="T77" s="78">
        <v>9</v>
      </c>
      <c r="U77" s="78" t="s">
        <v>49</v>
      </c>
      <c r="V77" s="78"/>
      <c r="W77" s="77" t="s">
        <v>63</v>
      </c>
      <c r="X77" s="78">
        <v>12</v>
      </c>
      <c r="Y77" s="78" t="s">
        <v>865</v>
      </c>
      <c r="Z77" s="76">
        <v>2</v>
      </c>
      <c r="AA77" s="76" t="s">
        <v>1416</v>
      </c>
    </row>
    <row r="78" spans="1:27">
      <c r="A78" s="77" t="s">
        <v>803</v>
      </c>
      <c r="B78" s="78">
        <v>23</v>
      </c>
      <c r="C78" s="78" t="str">
        <f t="shared" si="2"/>
        <v>18-19|23</v>
      </c>
      <c r="D78" s="78">
        <v>9</v>
      </c>
      <c r="E78" s="78" t="s">
        <v>49</v>
      </c>
      <c r="F78" s="78"/>
      <c r="G78" s="78"/>
      <c r="H78" s="78"/>
      <c r="I78" s="78"/>
      <c r="J78" s="78"/>
      <c r="K78" s="78"/>
      <c r="L78" s="78"/>
      <c r="M78" s="78"/>
      <c r="N78" s="78"/>
      <c r="O78" s="78"/>
      <c r="Q78" s="77" t="s">
        <v>803</v>
      </c>
      <c r="R78" s="78">
        <v>23</v>
      </c>
      <c r="S78" s="78" t="str">
        <f t="shared" si="3"/>
        <v>18-19|23</v>
      </c>
      <c r="T78" s="78">
        <v>10</v>
      </c>
      <c r="U78" s="78" t="s">
        <v>50</v>
      </c>
      <c r="V78" s="78"/>
      <c r="W78" s="77" t="s">
        <v>63</v>
      </c>
      <c r="X78" s="78">
        <v>13</v>
      </c>
      <c r="Y78" s="78" t="s">
        <v>866</v>
      </c>
      <c r="Z78" s="76">
        <v>2</v>
      </c>
      <c r="AA78" s="76" t="s">
        <v>1416</v>
      </c>
    </row>
    <row r="79" spans="1:27">
      <c r="A79" s="77" t="s">
        <v>803</v>
      </c>
      <c r="B79" s="78">
        <v>24</v>
      </c>
      <c r="C79" s="78" t="str">
        <f t="shared" si="2"/>
        <v>18-19|24</v>
      </c>
      <c r="D79" s="78">
        <v>10</v>
      </c>
      <c r="E79" s="78" t="s">
        <v>50</v>
      </c>
      <c r="F79" s="78"/>
      <c r="G79" s="78"/>
      <c r="H79" s="78"/>
      <c r="I79" s="78"/>
      <c r="J79" s="78"/>
      <c r="K79" s="78"/>
      <c r="L79" s="78"/>
      <c r="M79" s="78"/>
      <c r="N79" s="78"/>
      <c r="O79" s="78"/>
      <c r="Q79" s="77" t="s">
        <v>803</v>
      </c>
      <c r="R79" s="78">
        <v>24</v>
      </c>
      <c r="S79" s="78" t="str">
        <f t="shared" si="3"/>
        <v>18-19|24</v>
      </c>
      <c r="T79" s="78">
        <v>10</v>
      </c>
      <c r="U79" s="78" t="s">
        <v>50</v>
      </c>
      <c r="V79" s="78"/>
      <c r="W79" s="77" t="s">
        <v>63</v>
      </c>
      <c r="X79" s="78">
        <v>14</v>
      </c>
      <c r="Y79" s="78" t="s">
        <v>867</v>
      </c>
      <c r="Z79" s="76">
        <v>2</v>
      </c>
      <c r="AA79" s="76" t="s">
        <v>1416</v>
      </c>
    </row>
    <row r="80" spans="1:27">
      <c r="A80" s="77" t="s">
        <v>803</v>
      </c>
      <c r="B80" s="78">
        <v>25</v>
      </c>
      <c r="C80" s="78" t="str">
        <f t="shared" si="2"/>
        <v>18-19|25</v>
      </c>
      <c r="D80" s="78">
        <v>10</v>
      </c>
      <c r="E80" s="78" t="s">
        <v>50</v>
      </c>
      <c r="F80" s="78"/>
      <c r="G80" s="78"/>
      <c r="H80" s="78"/>
      <c r="I80" s="78"/>
      <c r="J80" s="78"/>
      <c r="K80" s="78"/>
      <c r="L80" s="78"/>
      <c r="M80" s="78"/>
      <c r="N80" s="78"/>
      <c r="O80" s="78"/>
      <c r="Q80" s="77" t="s">
        <v>803</v>
      </c>
      <c r="R80" s="78">
        <v>25</v>
      </c>
      <c r="S80" s="78" t="str">
        <f t="shared" si="3"/>
        <v>18-19|25</v>
      </c>
      <c r="T80" s="78">
        <v>10</v>
      </c>
      <c r="U80" s="78" t="s">
        <v>50</v>
      </c>
      <c r="V80" s="78"/>
      <c r="W80" s="77" t="s">
        <v>63</v>
      </c>
      <c r="X80" s="78">
        <v>15</v>
      </c>
      <c r="Y80" s="78" t="s">
        <v>868</v>
      </c>
      <c r="Z80" s="76">
        <v>2</v>
      </c>
      <c r="AA80" s="76" t="s">
        <v>1416</v>
      </c>
    </row>
    <row r="81" spans="1:27">
      <c r="A81" s="77" t="s">
        <v>803</v>
      </c>
      <c r="B81" s="78">
        <v>26</v>
      </c>
      <c r="C81" s="78" t="str">
        <f t="shared" si="2"/>
        <v>18-19|26</v>
      </c>
      <c r="D81" s="78">
        <v>10</v>
      </c>
      <c r="E81" s="78" t="s">
        <v>50</v>
      </c>
      <c r="F81" s="78"/>
      <c r="G81" s="78"/>
      <c r="H81" s="78"/>
      <c r="I81" s="78"/>
      <c r="J81" s="78"/>
      <c r="K81" s="78"/>
      <c r="L81" s="78"/>
      <c r="M81" s="78"/>
      <c r="N81" s="78"/>
      <c r="O81" s="78"/>
      <c r="Q81" s="77" t="s">
        <v>803</v>
      </c>
      <c r="R81" s="78">
        <v>26</v>
      </c>
      <c r="S81" s="78" t="str">
        <f t="shared" si="3"/>
        <v>18-19|26</v>
      </c>
      <c r="T81" s="78">
        <v>11</v>
      </c>
      <c r="U81" s="78" t="s">
        <v>51</v>
      </c>
      <c r="V81" s="78"/>
      <c r="W81" s="77" t="s">
        <v>63</v>
      </c>
      <c r="X81" s="78">
        <v>16</v>
      </c>
      <c r="Y81" s="78" t="s">
        <v>869</v>
      </c>
      <c r="Z81" s="76">
        <v>2</v>
      </c>
      <c r="AA81" s="76" t="s">
        <v>1416</v>
      </c>
    </row>
    <row r="82" spans="1:27">
      <c r="A82" s="77" t="s">
        <v>803</v>
      </c>
      <c r="B82" s="78">
        <v>27</v>
      </c>
      <c r="C82" s="78" t="str">
        <f t="shared" si="2"/>
        <v>18-19|27</v>
      </c>
      <c r="D82" s="78">
        <v>11</v>
      </c>
      <c r="E82" s="78" t="s">
        <v>51</v>
      </c>
      <c r="F82" s="78"/>
      <c r="G82" s="78"/>
      <c r="H82" s="78"/>
      <c r="I82" s="78"/>
      <c r="J82" s="78"/>
      <c r="K82" s="78"/>
      <c r="L82" s="78"/>
      <c r="M82" s="78"/>
      <c r="N82" s="78"/>
      <c r="O82" s="78"/>
      <c r="Q82" s="77" t="s">
        <v>803</v>
      </c>
      <c r="R82" s="78">
        <v>27</v>
      </c>
      <c r="S82" s="78" t="str">
        <f t="shared" si="3"/>
        <v>18-19|27</v>
      </c>
      <c r="T82" s="78">
        <v>11</v>
      </c>
      <c r="U82" s="78" t="s">
        <v>51</v>
      </c>
      <c r="V82" s="78"/>
      <c r="W82" s="77" t="s">
        <v>63</v>
      </c>
      <c r="X82" s="78">
        <v>17</v>
      </c>
      <c r="Y82" s="78" t="s">
        <v>870</v>
      </c>
      <c r="Z82" s="76">
        <v>3</v>
      </c>
      <c r="AA82" s="76" t="s">
        <v>1416</v>
      </c>
    </row>
    <row r="83" spans="1:27">
      <c r="A83" s="77" t="s">
        <v>803</v>
      </c>
      <c r="B83" s="78">
        <v>28</v>
      </c>
      <c r="C83" s="78" t="str">
        <f t="shared" si="2"/>
        <v>18-19|28</v>
      </c>
      <c r="D83" s="78">
        <v>11</v>
      </c>
      <c r="E83" s="78" t="s">
        <v>51</v>
      </c>
      <c r="F83" s="78"/>
      <c r="G83" s="78"/>
      <c r="H83" s="78"/>
      <c r="I83" s="78"/>
      <c r="J83" s="78"/>
      <c r="K83" s="78"/>
      <c r="L83" s="78"/>
      <c r="M83" s="78"/>
      <c r="N83" s="78"/>
      <c r="O83" s="78"/>
      <c r="Q83" s="77" t="s">
        <v>803</v>
      </c>
      <c r="R83" s="78">
        <v>28</v>
      </c>
      <c r="S83" s="78" t="str">
        <f t="shared" si="3"/>
        <v>18-19|28</v>
      </c>
      <c r="T83" s="78">
        <v>12</v>
      </c>
      <c r="U83" s="78" t="s">
        <v>52</v>
      </c>
      <c r="V83" s="78"/>
      <c r="W83" s="77" t="s">
        <v>63</v>
      </c>
      <c r="X83" s="78">
        <v>18</v>
      </c>
      <c r="Y83" s="78" t="s">
        <v>871</v>
      </c>
      <c r="Z83" s="76">
        <v>3</v>
      </c>
      <c r="AA83" s="76" t="s">
        <v>1409</v>
      </c>
    </row>
    <row r="84" spans="1:27">
      <c r="A84" s="77" t="s">
        <v>803</v>
      </c>
      <c r="B84" s="78">
        <v>29</v>
      </c>
      <c r="C84" s="78" t="str">
        <f t="shared" si="2"/>
        <v>18-19|29</v>
      </c>
      <c r="D84" s="78">
        <v>11</v>
      </c>
      <c r="E84" s="78" t="s">
        <v>51</v>
      </c>
      <c r="F84" s="78"/>
      <c r="G84" s="78"/>
      <c r="H84" s="78"/>
      <c r="I84" s="78"/>
      <c r="J84" s="78"/>
      <c r="K84" s="78"/>
      <c r="L84" s="78"/>
      <c r="M84" s="78"/>
      <c r="N84" s="78"/>
      <c r="O84" s="78"/>
      <c r="Q84" s="77" t="s">
        <v>803</v>
      </c>
      <c r="R84" s="78">
        <v>29</v>
      </c>
      <c r="S84" s="78" t="str">
        <f t="shared" si="3"/>
        <v>18-19|29</v>
      </c>
      <c r="T84" s="78">
        <v>12</v>
      </c>
      <c r="U84" s="78" t="s">
        <v>52</v>
      </c>
      <c r="V84" s="78"/>
      <c r="W84" s="77" t="s">
        <v>63</v>
      </c>
      <c r="X84" s="78">
        <v>19</v>
      </c>
      <c r="Y84" s="78" t="s">
        <v>872</v>
      </c>
      <c r="Z84" s="76">
        <v>3</v>
      </c>
      <c r="AA84" s="76" t="s">
        <v>1409</v>
      </c>
    </row>
    <row r="85" spans="1:27">
      <c r="A85" s="77" t="s">
        <v>803</v>
      </c>
      <c r="B85" s="78">
        <v>30</v>
      </c>
      <c r="C85" s="78" t="str">
        <f t="shared" si="2"/>
        <v>18-19|30</v>
      </c>
      <c r="D85" s="78">
        <v>12</v>
      </c>
      <c r="E85" s="78" t="s">
        <v>52</v>
      </c>
      <c r="F85" s="78"/>
      <c r="G85" s="78"/>
      <c r="H85" s="78"/>
      <c r="I85" s="78"/>
      <c r="J85" s="78"/>
      <c r="K85" s="78"/>
      <c r="L85" s="78"/>
      <c r="M85" s="78"/>
      <c r="N85" s="78"/>
      <c r="O85" s="78"/>
      <c r="Q85" s="77" t="s">
        <v>803</v>
      </c>
      <c r="R85" s="78">
        <v>30</v>
      </c>
      <c r="S85" s="78" t="str">
        <f t="shared" si="3"/>
        <v>18-19|30</v>
      </c>
      <c r="T85" s="78">
        <v>12</v>
      </c>
      <c r="U85" s="78" t="s">
        <v>52</v>
      </c>
      <c r="V85" s="78"/>
      <c r="W85" s="77" t="s">
        <v>63</v>
      </c>
      <c r="X85" s="78">
        <v>20</v>
      </c>
      <c r="Y85" s="78" t="s">
        <v>873</v>
      </c>
      <c r="Z85" s="76">
        <v>3</v>
      </c>
      <c r="AA85" s="76" t="s">
        <v>1409</v>
      </c>
    </row>
    <row r="86" spans="1:27">
      <c r="A86" s="77" t="s">
        <v>803</v>
      </c>
      <c r="B86" s="78">
        <v>31</v>
      </c>
      <c r="C86" s="78" t="str">
        <f t="shared" si="2"/>
        <v>18-19|31</v>
      </c>
      <c r="D86" s="78">
        <v>12</v>
      </c>
      <c r="E86" s="78" t="s">
        <v>52</v>
      </c>
      <c r="F86" s="78"/>
      <c r="G86" s="78"/>
      <c r="H86" s="78"/>
      <c r="I86" s="78"/>
      <c r="J86" s="78"/>
      <c r="K86" s="78"/>
      <c r="L86" s="78"/>
      <c r="M86" s="78"/>
      <c r="N86" s="78"/>
      <c r="O86" s="78"/>
      <c r="Q86" s="77" t="s">
        <v>803</v>
      </c>
      <c r="R86" s="78">
        <v>31</v>
      </c>
      <c r="S86" s="78" t="str">
        <f t="shared" si="3"/>
        <v>18-19|31</v>
      </c>
      <c r="T86" s="78">
        <v>13</v>
      </c>
      <c r="U86" s="78" t="s">
        <v>53</v>
      </c>
      <c r="V86" s="78"/>
      <c r="W86" s="77" t="s">
        <v>63</v>
      </c>
      <c r="X86" s="78">
        <v>21</v>
      </c>
      <c r="Y86" s="78" t="s">
        <v>875</v>
      </c>
      <c r="Z86" s="76">
        <v>4</v>
      </c>
      <c r="AA86" s="76" t="s">
        <v>1410</v>
      </c>
    </row>
    <row r="87" spans="1:27">
      <c r="A87" s="77" t="s">
        <v>803</v>
      </c>
      <c r="B87" s="78">
        <v>32</v>
      </c>
      <c r="C87" s="78" t="str">
        <f t="shared" si="2"/>
        <v>18-19|32</v>
      </c>
      <c r="D87" s="78">
        <v>12</v>
      </c>
      <c r="E87" s="78" t="s">
        <v>52</v>
      </c>
      <c r="F87" s="78"/>
      <c r="G87" s="78"/>
      <c r="H87" s="78"/>
      <c r="I87" s="78"/>
      <c r="J87" s="78"/>
      <c r="K87" s="78"/>
      <c r="L87" s="78"/>
      <c r="M87" s="78"/>
      <c r="N87" s="78"/>
      <c r="O87" s="78"/>
      <c r="Q87" s="77" t="s">
        <v>803</v>
      </c>
      <c r="R87" s="78">
        <v>32</v>
      </c>
      <c r="S87" s="78" t="str">
        <f t="shared" si="3"/>
        <v>18-19|32</v>
      </c>
      <c r="T87" s="78">
        <v>13</v>
      </c>
      <c r="U87" s="78" t="s">
        <v>53</v>
      </c>
      <c r="V87" s="78"/>
      <c r="W87" s="77" t="s">
        <v>63</v>
      </c>
      <c r="X87" s="78">
        <v>22</v>
      </c>
      <c r="Y87" s="78" t="s">
        <v>877</v>
      </c>
      <c r="Z87" s="76">
        <v>4</v>
      </c>
      <c r="AA87" s="76" t="s">
        <v>1410</v>
      </c>
    </row>
    <row r="88" spans="1:27">
      <c r="A88" s="77" t="s">
        <v>803</v>
      </c>
      <c r="B88" s="78">
        <v>33</v>
      </c>
      <c r="C88" s="78" t="str">
        <f t="shared" si="2"/>
        <v>18-19|33</v>
      </c>
      <c r="D88" s="78">
        <v>13</v>
      </c>
      <c r="E88" s="78" t="s">
        <v>53</v>
      </c>
      <c r="F88" s="78"/>
      <c r="G88" s="78"/>
      <c r="H88" s="78"/>
      <c r="I88" s="78"/>
      <c r="J88" s="78"/>
      <c r="K88" s="78"/>
      <c r="L88" s="78"/>
      <c r="M88" s="78"/>
      <c r="N88" s="78"/>
      <c r="O88" s="78"/>
      <c r="Q88" s="77" t="s">
        <v>803</v>
      </c>
      <c r="R88" s="78">
        <v>33</v>
      </c>
      <c r="S88" s="78" t="str">
        <f t="shared" si="3"/>
        <v>18-19|33</v>
      </c>
      <c r="T88" s="78">
        <v>13</v>
      </c>
      <c r="U88" s="78" t="s">
        <v>53</v>
      </c>
      <c r="V88" s="78"/>
      <c r="W88" s="77" t="s">
        <v>63</v>
      </c>
      <c r="X88" s="78">
        <v>23</v>
      </c>
      <c r="Y88" s="78" t="s">
        <v>879</v>
      </c>
      <c r="Z88" s="76">
        <v>5</v>
      </c>
      <c r="AA88" s="76" t="s">
        <v>1417</v>
      </c>
    </row>
    <row r="89" spans="1:27">
      <c r="A89" s="77" t="s">
        <v>803</v>
      </c>
      <c r="B89" s="78">
        <v>34</v>
      </c>
      <c r="C89" s="78" t="str">
        <f t="shared" si="2"/>
        <v>18-19|34</v>
      </c>
      <c r="D89" s="78">
        <v>13</v>
      </c>
      <c r="E89" s="78" t="s">
        <v>53</v>
      </c>
      <c r="F89" s="78"/>
      <c r="G89" s="78"/>
      <c r="H89" s="78"/>
      <c r="I89" s="78"/>
      <c r="J89" s="78"/>
      <c r="K89" s="78"/>
      <c r="L89" s="78"/>
      <c r="M89" s="78"/>
      <c r="N89" s="78"/>
      <c r="O89" s="78"/>
      <c r="Q89" s="77" t="s">
        <v>803</v>
      </c>
      <c r="R89" s="78">
        <v>34</v>
      </c>
      <c r="S89" s="78" t="str">
        <f t="shared" si="3"/>
        <v>18-19|34</v>
      </c>
      <c r="T89" s="78">
        <v>14</v>
      </c>
      <c r="U89" s="78" t="s">
        <v>54</v>
      </c>
      <c r="V89" s="78"/>
      <c r="W89" s="77" t="s">
        <v>63</v>
      </c>
      <c r="X89" s="78">
        <v>24</v>
      </c>
      <c r="Y89" s="78" t="s">
        <v>881</v>
      </c>
      <c r="Z89" s="76">
        <v>6</v>
      </c>
      <c r="AA89" s="76" t="s">
        <v>1412</v>
      </c>
    </row>
    <row r="90" spans="1:27">
      <c r="A90" s="77" t="s">
        <v>803</v>
      </c>
      <c r="B90" s="78">
        <v>35</v>
      </c>
      <c r="C90" s="78" t="str">
        <f t="shared" si="2"/>
        <v>18-19|35</v>
      </c>
      <c r="D90" s="78">
        <v>13</v>
      </c>
      <c r="E90" s="78" t="s">
        <v>53</v>
      </c>
      <c r="F90" s="78"/>
      <c r="G90" s="78"/>
      <c r="H90" s="78"/>
      <c r="I90" s="78"/>
      <c r="J90" s="78"/>
      <c r="K90" s="78"/>
      <c r="L90" s="78"/>
      <c r="M90" s="78"/>
      <c r="N90" s="78"/>
      <c r="O90" s="78"/>
      <c r="Q90" s="77" t="s">
        <v>803</v>
      </c>
      <c r="R90" s="78">
        <v>35</v>
      </c>
      <c r="S90" s="78" t="str">
        <f t="shared" si="3"/>
        <v>18-19|35</v>
      </c>
      <c r="T90" s="78">
        <v>14</v>
      </c>
      <c r="U90" s="78" t="s">
        <v>54</v>
      </c>
      <c r="V90" s="78"/>
      <c r="W90" s="77" t="s">
        <v>63</v>
      </c>
      <c r="X90" s="78">
        <v>25</v>
      </c>
      <c r="Y90" s="78" t="s">
        <v>883</v>
      </c>
      <c r="Z90" s="76">
        <v>6</v>
      </c>
      <c r="AA90" s="76" t="s">
        <v>1412</v>
      </c>
    </row>
    <row r="91" spans="1:27">
      <c r="A91" s="77" t="s">
        <v>803</v>
      </c>
      <c r="B91" s="78">
        <v>36</v>
      </c>
      <c r="C91" s="78" t="str">
        <f t="shared" si="2"/>
        <v>18-19|36</v>
      </c>
      <c r="D91" s="78">
        <v>14</v>
      </c>
      <c r="E91" s="78" t="s">
        <v>54</v>
      </c>
      <c r="F91" s="78"/>
      <c r="G91" s="78"/>
      <c r="H91" s="78"/>
      <c r="I91" s="78"/>
      <c r="J91" s="78"/>
      <c r="K91" s="78"/>
      <c r="L91" s="78"/>
      <c r="M91" s="78"/>
      <c r="N91" s="78"/>
      <c r="O91" s="78"/>
      <c r="Q91" s="77" t="s">
        <v>803</v>
      </c>
      <c r="R91" s="78">
        <v>36</v>
      </c>
      <c r="S91" s="78" t="str">
        <f t="shared" si="3"/>
        <v>18-19|36</v>
      </c>
      <c r="T91" s="78">
        <v>15</v>
      </c>
      <c r="U91" s="78" t="s">
        <v>55</v>
      </c>
      <c r="V91" s="78"/>
      <c r="W91" s="77" t="s">
        <v>63</v>
      </c>
      <c r="X91" s="78">
        <v>26</v>
      </c>
      <c r="Y91" s="78" t="s">
        <v>885</v>
      </c>
      <c r="Z91" s="76">
        <v>7</v>
      </c>
      <c r="AA91" s="76" t="s">
        <v>1413</v>
      </c>
    </row>
    <row r="92" spans="1:27">
      <c r="A92" s="77" t="s">
        <v>803</v>
      </c>
      <c r="B92" s="78">
        <v>37</v>
      </c>
      <c r="C92" s="78" t="str">
        <f t="shared" si="2"/>
        <v>18-19|37</v>
      </c>
      <c r="D92" s="78">
        <v>14</v>
      </c>
      <c r="E92" s="78" t="s">
        <v>54</v>
      </c>
      <c r="F92" s="78"/>
      <c r="G92" s="78"/>
      <c r="H92" s="78"/>
      <c r="I92" s="78"/>
      <c r="J92" s="78"/>
      <c r="K92" s="78"/>
      <c r="L92" s="78"/>
      <c r="M92" s="78"/>
      <c r="N92" s="78"/>
      <c r="O92" s="78"/>
      <c r="Q92" s="77" t="s">
        <v>803</v>
      </c>
      <c r="R92" s="78">
        <v>37</v>
      </c>
      <c r="S92" s="78" t="str">
        <f t="shared" si="3"/>
        <v>18-19|37</v>
      </c>
      <c r="T92" s="78">
        <v>15</v>
      </c>
      <c r="U92" s="78" t="s">
        <v>55</v>
      </c>
      <c r="V92" s="78"/>
      <c r="W92" s="77" t="s">
        <v>63</v>
      </c>
      <c r="X92" s="78">
        <v>27</v>
      </c>
      <c r="Y92" s="78" t="s">
        <v>887</v>
      </c>
      <c r="Z92" s="76">
        <v>8</v>
      </c>
      <c r="AA92" s="76" t="s">
        <v>1414</v>
      </c>
    </row>
    <row r="93" spans="1:27">
      <c r="A93" s="77" t="s">
        <v>803</v>
      </c>
      <c r="B93" s="78">
        <v>38</v>
      </c>
      <c r="C93" s="78" t="str">
        <f t="shared" si="2"/>
        <v>18-19|38</v>
      </c>
      <c r="D93" s="78">
        <v>14</v>
      </c>
      <c r="E93" s="78" t="s">
        <v>54</v>
      </c>
      <c r="F93" s="78"/>
      <c r="G93" s="78"/>
      <c r="H93" s="78"/>
      <c r="I93" s="78"/>
      <c r="J93" s="78"/>
      <c r="K93" s="78"/>
      <c r="L93" s="78"/>
      <c r="M93" s="78"/>
      <c r="N93" s="78"/>
      <c r="O93" s="78"/>
      <c r="Q93" s="77" t="s">
        <v>803</v>
      </c>
      <c r="R93" s="78">
        <v>38</v>
      </c>
      <c r="S93" s="78" t="str">
        <f t="shared" si="3"/>
        <v>18-19|38</v>
      </c>
      <c r="T93" s="78">
        <v>15</v>
      </c>
      <c r="U93" s="78" t="s">
        <v>55</v>
      </c>
      <c r="V93" s="78"/>
      <c r="W93" s="77" t="s">
        <v>63</v>
      </c>
      <c r="X93" s="78">
        <v>28</v>
      </c>
      <c r="Y93" s="78" t="s">
        <v>889</v>
      </c>
      <c r="Z93" s="76">
        <v>8</v>
      </c>
      <c r="AA93" s="76" t="s">
        <v>1414</v>
      </c>
    </row>
    <row r="94" spans="1:27">
      <c r="A94" s="77" t="s">
        <v>803</v>
      </c>
      <c r="B94" s="78">
        <v>39</v>
      </c>
      <c r="C94" s="78" t="str">
        <f t="shared" si="2"/>
        <v>18-19|39</v>
      </c>
      <c r="D94" s="78">
        <v>15</v>
      </c>
      <c r="E94" s="78" t="s">
        <v>55</v>
      </c>
      <c r="F94" s="78"/>
      <c r="G94" s="78"/>
      <c r="H94" s="78"/>
      <c r="I94" s="78"/>
      <c r="J94" s="78"/>
      <c r="K94" s="78"/>
      <c r="L94" s="78"/>
      <c r="M94" s="78"/>
      <c r="N94" s="78"/>
      <c r="O94" s="78"/>
      <c r="Q94" s="77" t="s">
        <v>803</v>
      </c>
      <c r="R94" s="78">
        <v>39</v>
      </c>
      <c r="S94" s="78" t="str">
        <f t="shared" si="3"/>
        <v>18-19|39</v>
      </c>
      <c r="T94" s="78">
        <v>16</v>
      </c>
      <c r="U94" s="78" t="s">
        <v>56</v>
      </c>
      <c r="V94" s="78"/>
      <c r="W94" s="77" t="s">
        <v>63</v>
      </c>
      <c r="X94" s="78">
        <v>29</v>
      </c>
      <c r="Y94" s="78" t="s">
        <v>891</v>
      </c>
      <c r="Z94" s="76">
        <v>8</v>
      </c>
      <c r="AA94" s="76" t="s">
        <v>1414</v>
      </c>
    </row>
    <row r="95" spans="1:27">
      <c r="A95" s="77" t="s">
        <v>803</v>
      </c>
      <c r="B95" s="78">
        <v>40</v>
      </c>
      <c r="C95" s="78" t="str">
        <f t="shared" si="2"/>
        <v>18-19|40</v>
      </c>
      <c r="D95" s="78">
        <v>15</v>
      </c>
      <c r="E95" s="78" t="s">
        <v>55</v>
      </c>
      <c r="F95" s="78"/>
      <c r="G95" s="78"/>
      <c r="H95" s="78"/>
      <c r="I95" s="78"/>
      <c r="J95" s="78"/>
      <c r="K95" s="78"/>
      <c r="L95" s="78"/>
      <c r="M95" s="78"/>
      <c r="N95" s="78"/>
      <c r="O95" s="78"/>
      <c r="Q95" s="77" t="s">
        <v>803</v>
      </c>
      <c r="R95" s="78">
        <v>40</v>
      </c>
      <c r="S95" s="78" t="str">
        <f t="shared" si="3"/>
        <v>18-19|40</v>
      </c>
      <c r="T95" s="78">
        <v>16</v>
      </c>
      <c r="U95" s="78" t="s">
        <v>56</v>
      </c>
      <c r="V95" s="78"/>
      <c r="W95" s="77" t="s">
        <v>63</v>
      </c>
      <c r="X95" s="78">
        <v>30</v>
      </c>
      <c r="Y95" s="78" t="s">
        <v>893</v>
      </c>
      <c r="Z95" s="76">
        <v>8</v>
      </c>
      <c r="AA95" s="76" t="s">
        <v>1414</v>
      </c>
    </row>
    <row r="96" spans="1:27">
      <c r="A96" s="77" t="s">
        <v>803</v>
      </c>
      <c r="B96" s="78">
        <v>41</v>
      </c>
      <c r="C96" s="78" t="str">
        <f t="shared" si="2"/>
        <v>18-19|41</v>
      </c>
      <c r="D96" s="78">
        <v>15</v>
      </c>
      <c r="E96" s="78" t="s">
        <v>55</v>
      </c>
      <c r="F96" s="78"/>
      <c r="G96" s="78"/>
      <c r="H96" s="78"/>
      <c r="I96" s="78"/>
      <c r="J96" s="78"/>
      <c r="K96" s="78"/>
      <c r="L96" s="78"/>
      <c r="M96" s="78"/>
      <c r="N96" s="78"/>
      <c r="O96" s="78"/>
      <c r="Q96" s="77" t="s">
        <v>803</v>
      </c>
      <c r="R96" s="78">
        <v>41</v>
      </c>
      <c r="S96" s="78" t="str">
        <f t="shared" si="3"/>
        <v>18-19|41</v>
      </c>
      <c r="T96" s="78">
        <v>17</v>
      </c>
      <c r="U96" s="78" t="s">
        <v>57</v>
      </c>
      <c r="V96" s="78"/>
      <c r="W96" s="77" t="s">
        <v>64</v>
      </c>
      <c r="X96" s="78">
        <v>0</v>
      </c>
      <c r="Y96" s="78" t="s">
        <v>895</v>
      </c>
      <c r="Z96" s="76">
        <v>2</v>
      </c>
      <c r="AA96" s="76" t="s">
        <v>1416</v>
      </c>
    </row>
    <row r="97" spans="1:27">
      <c r="A97" s="77" t="s">
        <v>803</v>
      </c>
      <c r="B97" s="78">
        <v>42</v>
      </c>
      <c r="C97" s="78" t="str">
        <f t="shared" si="2"/>
        <v>18-19|42</v>
      </c>
      <c r="D97" s="78">
        <v>16</v>
      </c>
      <c r="E97" s="78" t="s">
        <v>56</v>
      </c>
      <c r="F97" s="78"/>
      <c r="G97" s="78"/>
      <c r="H97" s="78"/>
      <c r="I97" s="78"/>
      <c r="J97" s="78"/>
      <c r="K97" s="78"/>
      <c r="L97" s="78"/>
      <c r="M97" s="78"/>
      <c r="N97" s="78"/>
      <c r="O97" s="78"/>
      <c r="Q97" s="77" t="s">
        <v>803</v>
      </c>
      <c r="R97" s="78">
        <v>42</v>
      </c>
      <c r="S97" s="78" t="str">
        <f t="shared" si="3"/>
        <v>18-19|42</v>
      </c>
      <c r="T97" s="78">
        <v>17</v>
      </c>
      <c r="U97" s="78" t="s">
        <v>57</v>
      </c>
      <c r="V97" s="78"/>
      <c r="W97" s="77" t="s">
        <v>64</v>
      </c>
      <c r="X97" s="78">
        <v>1</v>
      </c>
      <c r="Y97" s="78" t="s">
        <v>897</v>
      </c>
      <c r="Z97" s="76">
        <v>2</v>
      </c>
      <c r="AA97" s="76" t="s">
        <v>1416</v>
      </c>
    </row>
    <row r="98" spans="1:27">
      <c r="A98" s="77" t="s">
        <v>803</v>
      </c>
      <c r="B98" s="78">
        <v>43</v>
      </c>
      <c r="C98" s="78" t="str">
        <f t="shared" si="2"/>
        <v>18-19|43</v>
      </c>
      <c r="D98" s="78">
        <v>16</v>
      </c>
      <c r="E98" s="78" t="s">
        <v>56</v>
      </c>
      <c r="F98" s="78"/>
      <c r="G98" s="78"/>
      <c r="H98" s="78"/>
      <c r="I98" s="78"/>
      <c r="J98" s="78"/>
      <c r="K98" s="78"/>
      <c r="L98" s="78"/>
      <c r="M98" s="78"/>
      <c r="N98" s="78"/>
      <c r="O98" s="78"/>
      <c r="Q98" s="77" t="s">
        <v>803</v>
      </c>
      <c r="R98" s="78">
        <v>43</v>
      </c>
      <c r="S98" s="78" t="str">
        <f t="shared" si="3"/>
        <v>18-19|43</v>
      </c>
      <c r="T98" s="78">
        <v>17</v>
      </c>
      <c r="U98" s="78" t="s">
        <v>57</v>
      </c>
      <c r="V98" s="78"/>
      <c r="W98" s="77" t="s">
        <v>64</v>
      </c>
      <c r="X98" s="78">
        <v>2</v>
      </c>
      <c r="Y98" s="78" t="s">
        <v>899</v>
      </c>
      <c r="Z98" s="76">
        <v>2</v>
      </c>
      <c r="AA98" s="76" t="s">
        <v>1416</v>
      </c>
    </row>
    <row r="99" spans="1:27">
      <c r="A99" s="77" t="s">
        <v>803</v>
      </c>
      <c r="B99" s="78">
        <v>44</v>
      </c>
      <c r="C99" s="78" t="str">
        <f t="shared" si="2"/>
        <v>18-19|44</v>
      </c>
      <c r="D99" s="78">
        <v>16</v>
      </c>
      <c r="E99" s="78" t="s">
        <v>56</v>
      </c>
      <c r="F99" s="78"/>
      <c r="G99" s="78"/>
      <c r="H99" s="78"/>
      <c r="I99" s="78"/>
      <c r="J99" s="78"/>
      <c r="K99" s="78"/>
      <c r="L99" s="78"/>
      <c r="M99" s="78"/>
      <c r="N99" s="78"/>
      <c r="O99" s="78"/>
      <c r="Q99" s="77" t="s">
        <v>803</v>
      </c>
      <c r="R99" s="78">
        <v>44</v>
      </c>
      <c r="S99" s="78" t="str">
        <f t="shared" si="3"/>
        <v>18-19|44</v>
      </c>
      <c r="T99" s="78">
        <v>18</v>
      </c>
      <c r="U99" s="78" t="s">
        <v>58</v>
      </c>
      <c r="V99" s="78"/>
      <c r="W99" s="77" t="s">
        <v>64</v>
      </c>
      <c r="X99" s="78">
        <v>3</v>
      </c>
      <c r="Y99" s="78" t="s">
        <v>901</v>
      </c>
      <c r="Z99" s="76">
        <v>2</v>
      </c>
      <c r="AA99" s="76" t="s">
        <v>1416</v>
      </c>
    </row>
    <row r="100" spans="1:27">
      <c r="A100" s="77" t="s">
        <v>803</v>
      </c>
      <c r="B100" s="78">
        <v>45</v>
      </c>
      <c r="C100" s="78" t="str">
        <f t="shared" si="2"/>
        <v>18-19|45</v>
      </c>
      <c r="D100" s="78">
        <v>17</v>
      </c>
      <c r="E100" s="78" t="s">
        <v>57</v>
      </c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Q100" s="77" t="s">
        <v>803</v>
      </c>
      <c r="R100" s="78">
        <v>45</v>
      </c>
      <c r="S100" s="78" t="str">
        <f t="shared" si="3"/>
        <v>18-19|45</v>
      </c>
      <c r="T100" s="78">
        <v>18</v>
      </c>
      <c r="U100" s="78" t="s">
        <v>58</v>
      </c>
      <c r="V100" s="78"/>
      <c r="W100" s="77" t="s">
        <v>64</v>
      </c>
      <c r="X100" s="78">
        <v>4</v>
      </c>
      <c r="Y100" s="78" t="s">
        <v>903</v>
      </c>
      <c r="Z100" s="76">
        <v>2</v>
      </c>
      <c r="AA100" s="76" t="s">
        <v>1416</v>
      </c>
    </row>
    <row r="101" spans="1:27">
      <c r="A101" s="77" t="s">
        <v>803</v>
      </c>
      <c r="B101" s="78">
        <v>46</v>
      </c>
      <c r="C101" s="78" t="str">
        <f t="shared" si="2"/>
        <v>18-19|46</v>
      </c>
      <c r="D101" s="78">
        <v>17</v>
      </c>
      <c r="E101" s="78" t="s">
        <v>57</v>
      </c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Q101" s="77" t="s">
        <v>803</v>
      </c>
      <c r="R101" s="78">
        <v>46</v>
      </c>
      <c r="S101" s="78" t="str">
        <f t="shared" si="3"/>
        <v>18-19|46</v>
      </c>
      <c r="T101" s="78">
        <v>18</v>
      </c>
      <c r="U101" s="78" t="s">
        <v>58</v>
      </c>
      <c r="V101" s="78"/>
      <c r="W101" s="77" t="s">
        <v>64</v>
      </c>
      <c r="X101" s="78">
        <v>5</v>
      </c>
      <c r="Y101" s="78" t="s">
        <v>905</v>
      </c>
      <c r="Z101" s="76">
        <v>2</v>
      </c>
      <c r="AA101" s="76" t="s">
        <v>1416</v>
      </c>
    </row>
    <row r="102" spans="1:27">
      <c r="A102" s="77" t="s">
        <v>803</v>
      </c>
      <c r="B102" s="78">
        <v>47</v>
      </c>
      <c r="C102" s="78" t="str">
        <f t="shared" si="2"/>
        <v>18-19|47</v>
      </c>
      <c r="D102" s="78">
        <v>18</v>
      </c>
      <c r="E102" s="78" t="s">
        <v>58</v>
      </c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Q102" s="77" t="s">
        <v>803</v>
      </c>
      <c r="R102" s="78">
        <v>47</v>
      </c>
      <c r="S102" s="78" t="str">
        <f t="shared" si="3"/>
        <v>18-19|47</v>
      </c>
      <c r="T102" s="78">
        <v>19</v>
      </c>
      <c r="U102" s="78" t="s">
        <v>58</v>
      </c>
      <c r="V102" s="78"/>
      <c r="W102" s="77" t="s">
        <v>64</v>
      </c>
      <c r="X102" s="78">
        <v>6</v>
      </c>
      <c r="Y102" s="78" t="s">
        <v>907</v>
      </c>
      <c r="Z102" s="76">
        <v>2</v>
      </c>
      <c r="AA102" s="76" t="s">
        <v>1416</v>
      </c>
    </row>
    <row r="103" spans="1:27">
      <c r="A103" s="77" t="s">
        <v>803</v>
      </c>
      <c r="B103" s="78">
        <v>48</v>
      </c>
      <c r="C103" s="78" t="str">
        <f t="shared" si="2"/>
        <v>18-19|48</v>
      </c>
      <c r="D103" s="78">
        <v>18</v>
      </c>
      <c r="E103" s="78" t="s">
        <v>58</v>
      </c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Q103" s="77" t="s">
        <v>803</v>
      </c>
      <c r="R103" s="78">
        <v>48</v>
      </c>
      <c r="S103" s="78" t="str">
        <f t="shared" si="3"/>
        <v>18-19|48</v>
      </c>
      <c r="T103" s="78">
        <v>19</v>
      </c>
      <c r="U103" s="78" t="s">
        <v>58</v>
      </c>
      <c r="V103" s="78"/>
      <c r="W103" s="77" t="s">
        <v>64</v>
      </c>
      <c r="X103" s="78">
        <v>7</v>
      </c>
      <c r="Y103" s="78" t="s">
        <v>909</v>
      </c>
      <c r="Z103" s="76">
        <v>2</v>
      </c>
      <c r="AA103" s="76" t="s">
        <v>1416</v>
      </c>
    </row>
    <row r="104" spans="1:27">
      <c r="A104" s="77" t="s">
        <v>803</v>
      </c>
      <c r="B104" s="78">
        <v>49</v>
      </c>
      <c r="C104" s="78" t="str">
        <f t="shared" si="2"/>
        <v>18-19|49</v>
      </c>
      <c r="D104" s="78">
        <v>18</v>
      </c>
      <c r="E104" s="78" t="s">
        <v>58</v>
      </c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Q104" s="77" t="s">
        <v>803</v>
      </c>
      <c r="R104" s="78">
        <v>49</v>
      </c>
      <c r="S104" s="78" t="str">
        <f t="shared" si="3"/>
        <v>18-19|49</v>
      </c>
      <c r="T104" s="78">
        <v>19</v>
      </c>
      <c r="U104" s="78" t="s">
        <v>58</v>
      </c>
      <c r="V104" s="78"/>
      <c r="W104" s="77" t="s">
        <v>64</v>
      </c>
      <c r="X104" s="78">
        <v>8</v>
      </c>
      <c r="Y104" s="78" t="s">
        <v>910</v>
      </c>
      <c r="Z104" s="76">
        <v>2</v>
      </c>
      <c r="AA104" s="76" t="s">
        <v>1416</v>
      </c>
    </row>
    <row r="105" spans="1:27">
      <c r="A105" s="77" t="s">
        <v>803</v>
      </c>
      <c r="B105" s="78">
        <v>50</v>
      </c>
      <c r="C105" s="78" t="str">
        <f t="shared" si="2"/>
        <v>18-19|50</v>
      </c>
      <c r="D105" s="78">
        <v>19</v>
      </c>
      <c r="E105" s="78" t="s">
        <v>59</v>
      </c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Q105" s="77" t="s">
        <v>803</v>
      </c>
      <c r="R105" s="78">
        <v>50</v>
      </c>
      <c r="S105" s="78" t="str">
        <f t="shared" si="3"/>
        <v>18-19|50</v>
      </c>
      <c r="T105" s="78">
        <v>19</v>
      </c>
      <c r="U105" s="78" t="s">
        <v>58</v>
      </c>
      <c r="V105" s="78"/>
      <c r="W105" s="77" t="s">
        <v>64</v>
      </c>
      <c r="X105" s="78">
        <v>9</v>
      </c>
      <c r="Y105" s="78" t="s">
        <v>911</v>
      </c>
      <c r="Z105" s="76">
        <v>2</v>
      </c>
      <c r="AA105" s="76" t="s">
        <v>1416</v>
      </c>
    </row>
    <row r="106" spans="1:27">
      <c r="A106" s="77" t="s">
        <v>63</v>
      </c>
      <c r="B106" s="78">
        <v>0</v>
      </c>
      <c r="C106" s="78" t="str">
        <f t="shared" si="2"/>
        <v>20-24|0</v>
      </c>
      <c r="D106" s="78">
        <v>1</v>
      </c>
      <c r="E106" s="78" t="s">
        <v>41</v>
      </c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Q106" s="77" t="s">
        <v>63</v>
      </c>
      <c r="R106" s="78">
        <v>0</v>
      </c>
      <c r="S106" s="78" t="str">
        <f t="shared" si="3"/>
        <v>20-24|0</v>
      </c>
      <c r="T106" s="78">
        <v>1</v>
      </c>
      <c r="U106" s="78" t="s">
        <v>41</v>
      </c>
      <c r="V106" s="78"/>
      <c r="W106" s="77" t="s">
        <v>64</v>
      </c>
      <c r="X106" s="78">
        <v>10</v>
      </c>
      <c r="Y106" s="78" t="s">
        <v>912</v>
      </c>
      <c r="Z106" s="76">
        <v>2</v>
      </c>
      <c r="AA106" s="76" t="s">
        <v>1416</v>
      </c>
    </row>
    <row r="107" spans="1:27">
      <c r="A107" s="77" t="s">
        <v>63</v>
      </c>
      <c r="B107" s="78">
        <v>1</v>
      </c>
      <c r="C107" s="78" t="str">
        <f t="shared" si="2"/>
        <v>20-24|1</v>
      </c>
      <c r="D107" s="78">
        <v>1</v>
      </c>
      <c r="E107" s="78" t="s">
        <v>41</v>
      </c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Q107" s="77" t="s">
        <v>63</v>
      </c>
      <c r="R107" s="78">
        <v>1</v>
      </c>
      <c r="S107" s="78" t="str">
        <f t="shared" si="3"/>
        <v>20-24|1</v>
      </c>
      <c r="T107" s="78">
        <v>1</v>
      </c>
      <c r="U107" s="78" t="s">
        <v>41</v>
      </c>
      <c r="V107" s="78"/>
      <c r="W107" s="77" t="s">
        <v>64</v>
      </c>
      <c r="X107" s="78">
        <v>11</v>
      </c>
      <c r="Y107" s="78" t="s">
        <v>913</v>
      </c>
      <c r="Z107" s="76">
        <v>2</v>
      </c>
      <c r="AA107" s="76" t="s">
        <v>1416</v>
      </c>
    </row>
    <row r="108" spans="1:27">
      <c r="A108" s="77" t="s">
        <v>63</v>
      </c>
      <c r="B108" s="78">
        <v>2</v>
      </c>
      <c r="C108" s="78" t="str">
        <f t="shared" si="2"/>
        <v>20-24|2</v>
      </c>
      <c r="D108" s="78">
        <v>1</v>
      </c>
      <c r="E108" s="78" t="s">
        <v>41</v>
      </c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Q108" s="77" t="s">
        <v>63</v>
      </c>
      <c r="R108" s="78">
        <v>2</v>
      </c>
      <c r="S108" s="78" t="str">
        <f t="shared" si="3"/>
        <v>20-24|2</v>
      </c>
      <c r="T108" s="78">
        <v>1</v>
      </c>
      <c r="U108" s="78" t="s">
        <v>41</v>
      </c>
      <c r="V108" s="78"/>
      <c r="W108" s="77" t="s">
        <v>64</v>
      </c>
      <c r="X108" s="78">
        <v>12</v>
      </c>
      <c r="Y108" s="78" t="s">
        <v>914</v>
      </c>
      <c r="Z108" s="76">
        <v>2</v>
      </c>
      <c r="AA108" s="76" t="s">
        <v>1416</v>
      </c>
    </row>
    <row r="109" spans="1:27">
      <c r="A109" s="77" t="s">
        <v>63</v>
      </c>
      <c r="B109" s="78">
        <v>3</v>
      </c>
      <c r="C109" s="78" t="str">
        <f t="shared" si="2"/>
        <v>20-24|3</v>
      </c>
      <c r="D109" s="78">
        <v>1</v>
      </c>
      <c r="E109" s="78" t="s">
        <v>41</v>
      </c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Q109" s="77" t="s">
        <v>63</v>
      </c>
      <c r="R109" s="78">
        <v>3</v>
      </c>
      <c r="S109" s="78" t="str">
        <f t="shared" si="3"/>
        <v>20-24|3</v>
      </c>
      <c r="T109" s="78">
        <v>1</v>
      </c>
      <c r="U109" s="78" t="s">
        <v>41</v>
      </c>
      <c r="V109" s="78"/>
      <c r="W109" s="77" t="s">
        <v>64</v>
      </c>
      <c r="X109" s="78">
        <v>13</v>
      </c>
      <c r="Y109" s="78" t="s">
        <v>915</v>
      </c>
      <c r="Z109" s="76">
        <v>2</v>
      </c>
      <c r="AA109" s="76" t="s">
        <v>1416</v>
      </c>
    </row>
    <row r="110" spans="1:27">
      <c r="A110" s="77" t="s">
        <v>63</v>
      </c>
      <c r="B110" s="78">
        <v>4</v>
      </c>
      <c r="C110" s="78" t="str">
        <f t="shared" si="2"/>
        <v>20-24|4</v>
      </c>
      <c r="D110" s="78">
        <v>1</v>
      </c>
      <c r="E110" s="78" t="s">
        <v>41</v>
      </c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Q110" s="77" t="s">
        <v>63</v>
      </c>
      <c r="R110" s="78">
        <v>4</v>
      </c>
      <c r="S110" s="78" t="str">
        <f t="shared" si="3"/>
        <v>20-24|4</v>
      </c>
      <c r="T110" s="78">
        <v>2</v>
      </c>
      <c r="U110" s="78" t="s">
        <v>42</v>
      </c>
      <c r="V110" s="78"/>
      <c r="W110" s="77" t="s">
        <v>64</v>
      </c>
      <c r="X110" s="78">
        <v>14</v>
      </c>
      <c r="Y110" s="78" t="s">
        <v>916</v>
      </c>
      <c r="Z110" s="76">
        <v>2</v>
      </c>
      <c r="AA110" s="76" t="s">
        <v>1416</v>
      </c>
    </row>
    <row r="111" spans="1:27">
      <c r="A111" s="77" t="s">
        <v>63</v>
      </c>
      <c r="B111" s="78">
        <v>5</v>
      </c>
      <c r="C111" s="78" t="str">
        <f t="shared" si="2"/>
        <v>20-24|5</v>
      </c>
      <c r="D111" s="78">
        <v>1</v>
      </c>
      <c r="E111" s="78" t="s">
        <v>41</v>
      </c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Q111" s="77" t="s">
        <v>63</v>
      </c>
      <c r="R111" s="78">
        <v>5</v>
      </c>
      <c r="S111" s="78" t="str">
        <f t="shared" si="3"/>
        <v>20-24|5</v>
      </c>
      <c r="T111" s="78">
        <v>2</v>
      </c>
      <c r="U111" s="78" t="s">
        <v>42</v>
      </c>
      <c r="V111" s="78"/>
      <c r="W111" s="77" t="s">
        <v>64</v>
      </c>
      <c r="X111" s="78">
        <v>15</v>
      </c>
      <c r="Y111" s="78" t="s">
        <v>917</v>
      </c>
      <c r="Z111" s="76">
        <v>2</v>
      </c>
      <c r="AA111" s="76" t="s">
        <v>1416</v>
      </c>
    </row>
    <row r="112" spans="1:27">
      <c r="A112" s="77" t="s">
        <v>63</v>
      </c>
      <c r="B112" s="78">
        <v>6</v>
      </c>
      <c r="C112" s="78" t="str">
        <f t="shared" si="2"/>
        <v>20-24|6</v>
      </c>
      <c r="D112" s="78">
        <v>1</v>
      </c>
      <c r="E112" s="78" t="s">
        <v>41</v>
      </c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Q112" s="77" t="s">
        <v>63</v>
      </c>
      <c r="R112" s="78">
        <v>6</v>
      </c>
      <c r="S112" s="78" t="str">
        <f t="shared" si="3"/>
        <v>20-24|6</v>
      </c>
      <c r="T112" s="78">
        <v>3</v>
      </c>
      <c r="U112" s="78" t="s">
        <v>43</v>
      </c>
      <c r="V112" s="78"/>
      <c r="W112" s="77" t="s">
        <v>64</v>
      </c>
      <c r="X112" s="78">
        <v>16</v>
      </c>
      <c r="Y112" s="78" t="s">
        <v>918</v>
      </c>
      <c r="Z112" s="76">
        <v>2</v>
      </c>
      <c r="AA112" s="76" t="s">
        <v>1416</v>
      </c>
    </row>
    <row r="113" spans="1:27">
      <c r="A113" s="77" t="s">
        <v>63</v>
      </c>
      <c r="B113" s="78">
        <v>7</v>
      </c>
      <c r="C113" s="78" t="str">
        <f t="shared" si="2"/>
        <v>20-24|7</v>
      </c>
      <c r="D113" s="78">
        <v>1</v>
      </c>
      <c r="E113" s="78" t="s">
        <v>41</v>
      </c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Q113" s="77" t="s">
        <v>63</v>
      </c>
      <c r="R113" s="78">
        <v>7</v>
      </c>
      <c r="S113" s="78" t="str">
        <f t="shared" si="3"/>
        <v>20-24|7</v>
      </c>
      <c r="T113" s="78">
        <v>3</v>
      </c>
      <c r="U113" s="78" t="s">
        <v>43</v>
      </c>
      <c r="V113" s="78"/>
      <c r="W113" s="77" t="s">
        <v>64</v>
      </c>
      <c r="X113" s="78">
        <v>17</v>
      </c>
      <c r="Y113" s="78" t="s">
        <v>919</v>
      </c>
      <c r="Z113" s="76">
        <v>2</v>
      </c>
      <c r="AA113" s="76" t="s">
        <v>1416</v>
      </c>
    </row>
    <row r="114" spans="1:27">
      <c r="A114" s="77" t="s">
        <v>63</v>
      </c>
      <c r="B114" s="78">
        <v>8</v>
      </c>
      <c r="C114" s="78" t="str">
        <f t="shared" si="2"/>
        <v>20-24|8</v>
      </c>
      <c r="D114" s="78">
        <v>2</v>
      </c>
      <c r="E114" s="78" t="s">
        <v>42</v>
      </c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Q114" s="77" t="s">
        <v>63</v>
      </c>
      <c r="R114" s="78">
        <v>8</v>
      </c>
      <c r="S114" s="78" t="str">
        <f t="shared" si="3"/>
        <v>20-24|8</v>
      </c>
      <c r="T114" s="78">
        <v>4</v>
      </c>
      <c r="U114" s="78" t="s">
        <v>44</v>
      </c>
      <c r="V114" s="78"/>
      <c r="W114" s="77" t="s">
        <v>64</v>
      </c>
      <c r="X114" s="78">
        <v>18</v>
      </c>
      <c r="Y114" s="78" t="s">
        <v>920</v>
      </c>
      <c r="Z114" s="76">
        <v>3</v>
      </c>
      <c r="AA114" s="76" t="s">
        <v>1409</v>
      </c>
    </row>
    <row r="115" spans="1:27">
      <c r="A115" s="77" t="s">
        <v>63</v>
      </c>
      <c r="B115" s="78">
        <v>9</v>
      </c>
      <c r="C115" s="78" t="str">
        <f t="shared" si="2"/>
        <v>20-24|9</v>
      </c>
      <c r="D115" s="78">
        <v>2</v>
      </c>
      <c r="E115" s="78" t="s">
        <v>42</v>
      </c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Q115" s="77" t="s">
        <v>63</v>
      </c>
      <c r="R115" s="78">
        <v>9</v>
      </c>
      <c r="S115" s="78" t="str">
        <f t="shared" si="3"/>
        <v>20-24|9</v>
      </c>
      <c r="T115" s="78">
        <v>4</v>
      </c>
      <c r="U115" s="78" t="s">
        <v>44</v>
      </c>
      <c r="V115" s="78"/>
      <c r="W115" s="77" t="s">
        <v>64</v>
      </c>
      <c r="X115" s="78">
        <v>19</v>
      </c>
      <c r="Y115" s="78" t="s">
        <v>921</v>
      </c>
      <c r="Z115" s="76">
        <v>3</v>
      </c>
      <c r="AA115" s="76" t="s">
        <v>1409</v>
      </c>
    </row>
    <row r="116" spans="1:27">
      <c r="A116" s="77" t="s">
        <v>63</v>
      </c>
      <c r="B116" s="78">
        <v>10</v>
      </c>
      <c r="C116" s="78" t="str">
        <f t="shared" si="2"/>
        <v>20-24|10</v>
      </c>
      <c r="D116" s="78">
        <v>3</v>
      </c>
      <c r="E116" s="78" t="s">
        <v>43</v>
      </c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Q116" s="77" t="s">
        <v>63</v>
      </c>
      <c r="R116" s="78">
        <v>10</v>
      </c>
      <c r="S116" s="78" t="str">
        <f t="shared" si="3"/>
        <v>20-24|10</v>
      </c>
      <c r="T116" s="78">
        <v>5</v>
      </c>
      <c r="U116" s="78" t="s">
        <v>45</v>
      </c>
      <c r="V116" s="78"/>
      <c r="W116" s="77" t="s">
        <v>64</v>
      </c>
      <c r="X116" s="78">
        <v>20</v>
      </c>
      <c r="Y116" s="78" t="s">
        <v>922</v>
      </c>
      <c r="Z116" s="76">
        <v>3</v>
      </c>
      <c r="AA116" s="76" t="s">
        <v>1409</v>
      </c>
    </row>
    <row r="117" spans="1:27">
      <c r="A117" s="77" t="s">
        <v>63</v>
      </c>
      <c r="B117" s="78">
        <v>11</v>
      </c>
      <c r="C117" s="78" t="str">
        <f t="shared" si="2"/>
        <v>20-24|11</v>
      </c>
      <c r="D117" s="78">
        <v>3</v>
      </c>
      <c r="E117" s="78" t="s">
        <v>43</v>
      </c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Q117" s="77" t="s">
        <v>63</v>
      </c>
      <c r="R117" s="78">
        <v>11</v>
      </c>
      <c r="S117" s="78" t="str">
        <f t="shared" si="3"/>
        <v>20-24|11</v>
      </c>
      <c r="T117" s="78">
        <v>5</v>
      </c>
      <c r="U117" s="78" t="s">
        <v>45</v>
      </c>
      <c r="V117" s="78"/>
      <c r="W117" s="77" t="s">
        <v>64</v>
      </c>
      <c r="X117" s="78">
        <v>21</v>
      </c>
      <c r="Y117" s="78" t="s">
        <v>923</v>
      </c>
      <c r="Z117" s="76">
        <v>4</v>
      </c>
      <c r="AA117" s="76" t="s">
        <v>1410</v>
      </c>
    </row>
    <row r="118" spans="1:27">
      <c r="A118" s="77" t="s">
        <v>63</v>
      </c>
      <c r="B118" s="78">
        <v>12</v>
      </c>
      <c r="C118" s="78" t="str">
        <f t="shared" si="2"/>
        <v>20-24|12</v>
      </c>
      <c r="D118" s="78">
        <v>4</v>
      </c>
      <c r="E118" s="78" t="s">
        <v>44</v>
      </c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Q118" s="77" t="s">
        <v>63</v>
      </c>
      <c r="R118" s="78">
        <v>12</v>
      </c>
      <c r="S118" s="78" t="str">
        <f t="shared" si="3"/>
        <v>20-24|12</v>
      </c>
      <c r="T118" s="78">
        <v>6</v>
      </c>
      <c r="U118" s="78" t="s">
        <v>46</v>
      </c>
      <c r="V118" s="78"/>
      <c r="W118" s="77" t="s">
        <v>64</v>
      </c>
      <c r="X118" s="78">
        <v>22</v>
      </c>
      <c r="Y118" s="78" t="s">
        <v>924</v>
      </c>
      <c r="Z118" s="76">
        <v>5</v>
      </c>
      <c r="AA118" s="76" t="s">
        <v>1417</v>
      </c>
    </row>
    <row r="119" spans="1:27">
      <c r="A119" s="77" t="s">
        <v>63</v>
      </c>
      <c r="B119" s="78">
        <v>13</v>
      </c>
      <c r="C119" s="78" t="str">
        <f t="shared" si="2"/>
        <v>20-24|13</v>
      </c>
      <c r="D119" s="78">
        <v>4</v>
      </c>
      <c r="E119" s="78" t="s">
        <v>44</v>
      </c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Q119" s="77" t="s">
        <v>63</v>
      </c>
      <c r="R119" s="78">
        <v>13</v>
      </c>
      <c r="S119" s="78" t="str">
        <f t="shared" si="3"/>
        <v>20-24|13</v>
      </c>
      <c r="T119" s="78">
        <v>6</v>
      </c>
      <c r="U119" s="78" t="s">
        <v>46</v>
      </c>
      <c r="V119" s="78"/>
      <c r="W119" s="77" t="s">
        <v>64</v>
      </c>
      <c r="X119" s="78">
        <v>23</v>
      </c>
      <c r="Y119" s="78" t="s">
        <v>925</v>
      </c>
      <c r="Z119" s="76">
        <v>6</v>
      </c>
      <c r="AA119" s="76" t="s">
        <v>1412</v>
      </c>
    </row>
    <row r="120" spans="1:27">
      <c r="A120" s="77" t="s">
        <v>63</v>
      </c>
      <c r="B120" s="78">
        <v>14</v>
      </c>
      <c r="C120" s="78" t="str">
        <f t="shared" si="2"/>
        <v>20-24|14</v>
      </c>
      <c r="D120" s="78">
        <v>5</v>
      </c>
      <c r="E120" s="78" t="s">
        <v>45</v>
      </c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Q120" s="77" t="s">
        <v>63</v>
      </c>
      <c r="R120" s="78">
        <v>14</v>
      </c>
      <c r="S120" s="78" t="str">
        <f t="shared" si="3"/>
        <v>20-24|14</v>
      </c>
      <c r="T120" s="78">
        <v>7</v>
      </c>
      <c r="U120" s="78" t="s">
        <v>47</v>
      </c>
      <c r="V120" s="78"/>
      <c r="W120" s="77" t="s">
        <v>64</v>
      </c>
      <c r="X120" s="78">
        <v>24</v>
      </c>
      <c r="Y120" s="78" t="s">
        <v>926</v>
      </c>
      <c r="Z120" s="76">
        <v>6</v>
      </c>
      <c r="AA120" s="76" t="s">
        <v>1412</v>
      </c>
    </row>
    <row r="121" spans="1:27">
      <c r="A121" s="77" t="s">
        <v>63</v>
      </c>
      <c r="B121" s="78">
        <v>15</v>
      </c>
      <c r="C121" s="78" t="str">
        <f t="shared" si="2"/>
        <v>20-24|15</v>
      </c>
      <c r="D121" s="78">
        <v>5</v>
      </c>
      <c r="E121" s="78" t="s">
        <v>45</v>
      </c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Q121" s="77" t="s">
        <v>63</v>
      </c>
      <c r="R121" s="78">
        <v>15</v>
      </c>
      <c r="S121" s="78" t="str">
        <f t="shared" si="3"/>
        <v>20-24|15</v>
      </c>
      <c r="T121" s="78">
        <v>7</v>
      </c>
      <c r="U121" s="78" t="s">
        <v>47</v>
      </c>
      <c r="V121" s="78"/>
      <c r="W121" s="77" t="s">
        <v>64</v>
      </c>
      <c r="X121" s="78">
        <v>25</v>
      </c>
      <c r="Y121" s="78" t="s">
        <v>927</v>
      </c>
      <c r="Z121" s="76">
        <v>6</v>
      </c>
      <c r="AA121" s="76" t="s">
        <v>1412</v>
      </c>
    </row>
    <row r="122" spans="1:27">
      <c r="A122" s="77" t="s">
        <v>63</v>
      </c>
      <c r="B122" s="78">
        <v>16</v>
      </c>
      <c r="C122" s="78" t="str">
        <f t="shared" si="2"/>
        <v>20-24|16</v>
      </c>
      <c r="D122" s="78">
        <v>6</v>
      </c>
      <c r="E122" s="78" t="s">
        <v>46</v>
      </c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Q122" s="77" t="s">
        <v>63</v>
      </c>
      <c r="R122" s="78">
        <v>16</v>
      </c>
      <c r="S122" s="78" t="str">
        <f t="shared" si="3"/>
        <v>20-24|16</v>
      </c>
      <c r="T122" s="78">
        <v>7</v>
      </c>
      <c r="U122" s="78" t="s">
        <v>47</v>
      </c>
      <c r="V122" s="78"/>
      <c r="W122" s="77" t="s">
        <v>64</v>
      </c>
      <c r="X122" s="78">
        <v>26</v>
      </c>
      <c r="Y122" s="78" t="s">
        <v>928</v>
      </c>
      <c r="Z122" s="76">
        <v>7</v>
      </c>
      <c r="AA122" s="76" t="s">
        <v>1413</v>
      </c>
    </row>
    <row r="123" spans="1:27">
      <c r="A123" s="77" t="s">
        <v>63</v>
      </c>
      <c r="B123" s="78">
        <v>17</v>
      </c>
      <c r="C123" s="78" t="str">
        <f t="shared" si="2"/>
        <v>20-24|17</v>
      </c>
      <c r="D123" s="78">
        <v>6</v>
      </c>
      <c r="E123" s="78" t="s">
        <v>46</v>
      </c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Q123" s="77" t="s">
        <v>63</v>
      </c>
      <c r="R123" s="78">
        <v>17</v>
      </c>
      <c r="S123" s="78" t="str">
        <f t="shared" si="3"/>
        <v>20-24|17</v>
      </c>
      <c r="T123" s="78">
        <v>8</v>
      </c>
      <c r="U123" s="78" t="s">
        <v>48</v>
      </c>
      <c r="V123" s="78"/>
      <c r="W123" s="77" t="s">
        <v>64</v>
      </c>
      <c r="X123" s="78">
        <v>27</v>
      </c>
      <c r="Y123" s="78" t="s">
        <v>929</v>
      </c>
      <c r="Z123" s="76">
        <v>8</v>
      </c>
      <c r="AA123" s="76" t="s">
        <v>1414</v>
      </c>
    </row>
    <row r="124" spans="1:27">
      <c r="A124" s="77" t="s">
        <v>63</v>
      </c>
      <c r="B124" s="78">
        <v>18</v>
      </c>
      <c r="C124" s="78" t="str">
        <f t="shared" si="2"/>
        <v>20-24|18</v>
      </c>
      <c r="D124" s="78">
        <v>7</v>
      </c>
      <c r="E124" s="78" t="s">
        <v>47</v>
      </c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Q124" s="77" t="s">
        <v>63</v>
      </c>
      <c r="R124" s="78">
        <v>18</v>
      </c>
      <c r="S124" s="78" t="str">
        <f t="shared" si="3"/>
        <v>20-24|18</v>
      </c>
      <c r="T124" s="78">
        <v>8</v>
      </c>
      <c r="U124" s="78" t="s">
        <v>48</v>
      </c>
      <c r="V124" s="78"/>
      <c r="W124" s="77" t="s">
        <v>64</v>
      </c>
      <c r="X124" s="78">
        <v>28</v>
      </c>
      <c r="Y124" s="78" t="s">
        <v>930</v>
      </c>
      <c r="Z124" s="76">
        <v>8</v>
      </c>
      <c r="AA124" s="76" t="s">
        <v>1414</v>
      </c>
    </row>
    <row r="125" spans="1:27">
      <c r="A125" s="77" t="s">
        <v>63</v>
      </c>
      <c r="B125" s="78">
        <v>19</v>
      </c>
      <c r="C125" s="78" t="str">
        <f t="shared" si="2"/>
        <v>20-24|19</v>
      </c>
      <c r="D125" s="78">
        <v>7</v>
      </c>
      <c r="E125" s="78" t="s">
        <v>47</v>
      </c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Q125" s="77" t="s">
        <v>63</v>
      </c>
      <c r="R125" s="78">
        <v>19</v>
      </c>
      <c r="S125" s="78" t="str">
        <f t="shared" si="3"/>
        <v>20-24|19</v>
      </c>
      <c r="T125" s="78">
        <v>9</v>
      </c>
      <c r="U125" s="78" t="s">
        <v>49</v>
      </c>
      <c r="V125" s="78"/>
      <c r="W125" s="77" t="s">
        <v>64</v>
      </c>
      <c r="X125" s="78">
        <v>29</v>
      </c>
      <c r="Y125" s="78" t="s">
        <v>931</v>
      </c>
      <c r="Z125" s="76">
        <v>8</v>
      </c>
      <c r="AA125" s="76" t="s">
        <v>1414</v>
      </c>
    </row>
    <row r="126" spans="1:27">
      <c r="A126" s="77" t="s">
        <v>63</v>
      </c>
      <c r="B126" s="78">
        <v>20</v>
      </c>
      <c r="C126" s="78" t="str">
        <f t="shared" si="2"/>
        <v>20-24|20</v>
      </c>
      <c r="D126" s="78">
        <v>8</v>
      </c>
      <c r="E126" s="78" t="s">
        <v>48</v>
      </c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Q126" s="77" t="s">
        <v>63</v>
      </c>
      <c r="R126" s="78">
        <v>20</v>
      </c>
      <c r="S126" s="78" t="str">
        <f t="shared" si="3"/>
        <v>20-24|20</v>
      </c>
      <c r="T126" s="78">
        <v>9</v>
      </c>
      <c r="U126" s="78" t="s">
        <v>49</v>
      </c>
      <c r="V126" s="78"/>
      <c r="W126" s="77" t="s">
        <v>64</v>
      </c>
      <c r="X126" s="78">
        <v>30</v>
      </c>
      <c r="Y126" s="78" t="s">
        <v>932</v>
      </c>
      <c r="Z126" s="76">
        <v>8</v>
      </c>
      <c r="AA126" s="76" t="s">
        <v>1414</v>
      </c>
    </row>
    <row r="127" spans="1:27">
      <c r="A127" s="77" t="s">
        <v>63</v>
      </c>
      <c r="B127" s="78">
        <v>21</v>
      </c>
      <c r="C127" s="78" t="str">
        <f t="shared" si="2"/>
        <v>20-24|21</v>
      </c>
      <c r="D127" s="78">
        <v>8</v>
      </c>
      <c r="E127" s="78" t="s">
        <v>48</v>
      </c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Q127" s="77" t="s">
        <v>63</v>
      </c>
      <c r="R127" s="78">
        <v>21</v>
      </c>
      <c r="S127" s="78" t="str">
        <f t="shared" si="3"/>
        <v>20-24|21</v>
      </c>
      <c r="T127" s="78">
        <v>9</v>
      </c>
      <c r="U127" s="78" t="s">
        <v>49</v>
      </c>
      <c r="V127" s="78"/>
      <c r="W127" s="77" t="s">
        <v>65</v>
      </c>
      <c r="X127" s="78">
        <v>0</v>
      </c>
      <c r="Y127" s="78" t="s">
        <v>933</v>
      </c>
      <c r="Z127" s="76">
        <v>2</v>
      </c>
      <c r="AA127" s="76" t="s">
        <v>1416</v>
      </c>
    </row>
    <row r="128" spans="1:27">
      <c r="A128" s="77" t="s">
        <v>63</v>
      </c>
      <c r="B128" s="78">
        <v>22</v>
      </c>
      <c r="C128" s="78" t="str">
        <f t="shared" si="2"/>
        <v>20-24|22</v>
      </c>
      <c r="D128" s="78">
        <v>9</v>
      </c>
      <c r="E128" s="78" t="s">
        <v>49</v>
      </c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Q128" s="77" t="s">
        <v>63</v>
      </c>
      <c r="R128" s="78">
        <v>22</v>
      </c>
      <c r="S128" s="78" t="str">
        <f t="shared" si="3"/>
        <v>20-24|22</v>
      </c>
      <c r="T128" s="78">
        <v>10</v>
      </c>
      <c r="U128" s="78" t="s">
        <v>50</v>
      </c>
      <c r="V128" s="78"/>
      <c r="W128" s="77" t="s">
        <v>65</v>
      </c>
      <c r="X128" s="78">
        <v>1</v>
      </c>
      <c r="Y128" s="78" t="s">
        <v>934</v>
      </c>
      <c r="Z128" s="76">
        <v>2</v>
      </c>
      <c r="AA128" s="76" t="s">
        <v>1416</v>
      </c>
    </row>
    <row r="129" spans="1:27">
      <c r="A129" s="77" t="s">
        <v>63</v>
      </c>
      <c r="B129" s="78">
        <v>23</v>
      </c>
      <c r="C129" s="78" t="str">
        <f t="shared" si="2"/>
        <v>20-24|23</v>
      </c>
      <c r="D129" s="78">
        <v>9</v>
      </c>
      <c r="E129" s="78" t="s">
        <v>49</v>
      </c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Q129" s="77" t="s">
        <v>63</v>
      </c>
      <c r="R129" s="78">
        <v>23</v>
      </c>
      <c r="S129" s="78" t="str">
        <f t="shared" si="3"/>
        <v>20-24|23</v>
      </c>
      <c r="T129" s="78">
        <v>10</v>
      </c>
      <c r="U129" s="78" t="s">
        <v>50</v>
      </c>
      <c r="V129" s="78"/>
      <c r="W129" s="77" t="s">
        <v>65</v>
      </c>
      <c r="X129" s="78">
        <v>2</v>
      </c>
      <c r="Y129" s="78" t="s">
        <v>935</v>
      </c>
      <c r="Z129" s="76">
        <v>2</v>
      </c>
      <c r="AA129" s="76" t="s">
        <v>1416</v>
      </c>
    </row>
    <row r="130" spans="1:27">
      <c r="A130" s="77" t="s">
        <v>63</v>
      </c>
      <c r="B130" s="78">
        <v>24</v>
      </c>
      <c r="C130" s="78" t="str">
        <f t="shared" si="2"/>
        <v>20-24|24</v>
      </c>
      <c r="D130" s="78">
        <v>10</v>
      </c>
      <c r="E130" s="78" t="s">
        <v>50</v>
      </c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Q130" s="77" t="s">
        <v>63</v>
      </c>
      <c r="R130" s="78">
        <v>24</v>
      </c>
      <c r="S130" s="78" t="str">
        <f t="shared" si="3"/>
        <v>20-24|24</v>
      </c>
      <c r="T130" s="78">
        <v>10</v>
      </c>
      <c r="U130" s="78" t="s">
        <v>50</v>
      </c>
      <c r="V130" s="78"/>
      <c r="W130" s="77" t="s">
        <v>65</v>
      </c>
      <c r="X130" s="78">
        <v>3</v>
      </c>
      <c r="Y130" s="78" t="s">
        <v>936</v>
      </c>
      <c r="Z130" s="76">
        <v>2</v>
      </c>
      <c r="AA130" s="76" t="s">
        <v>1416</v>
      </c>
    </row>
    <row r="131" spans="1:27">
      <c r="A131" s="77" t="s">
        <v>63</v>
      </c>
      <c r="B131" s="78">
        <v>25</v>
      </c>
      <c r="C131" s="78" t="str">
        <f t="shared" si="2"/>
        <v>20-24|25</v>
      </c>
      <c r="D131" s="78">
        <v>10</v>
      </c>
      <c r="E131" s="78" t="s">
        <v>50</v>
      </c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Q131" s="77" t="s">
        <v>63</v>
      </c>
      <c r="R131" s="78">
        <v>25</v>
      </c>
      <c r="S131" s="78" t="str">
        <f t="shared" si="3"/>
        <v>20-24|25</v>
      </c>
      <c r="T131" s="78">
        <v>11</v>
      </c>
      <c r="U131" s="78" t="s">
        <v>51</v>
      </c>
      <c r="V131" s="78"/>
      <c r="W131" s="77" t="s">
        <v>65</v>
      </c>
      <c r="X131" s="78">
        <v>4</v>
      </c>
      <c r="Y131" s="78" t="s">
        <v>937</v>
      </c>
      <c r="Z131" s="76">
        <v>2</v>
      </c>
      <c r="AA131" s="76" t="s">
        <v>1416</v>
      </c>
    </row>
    <row r="132" spans="1:27">
      <c r="A132" s="77" t="s">
        <v>63</v>
      </c>
      <c r="B132" s="78">
        <v>26</v>
      </c>
      <c r="C132" s="78" t="str">
        <f t="shared" ref="C132:C195" si="4">A132&amp;"|"&amp;+B132</f>
        <v>20-24|26</v>
      </c>
      <c r="D132" s="78">
        <v>11</v>
      </c>
      <c r="E132" s="78" t="s">
        <v>51</v>
      </c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Q132" s="77" t="s">
        <v>63</v>
      </c>
      <c r="R132" s="78">
        <v>26</v>
      </c>
      <c r="S132" s="78" t="str">
        <f t="shared" ref="S132:S195" si="5">Q132&amp;"|"&amp;R132</f>
        <v>20-24|26</v>
      </c>
      <c r="T132" s="78">
        <v>11</v>
      </c>
      <c r="U132" s="78" t="s">
        <v>51</v>
      </c>
      <c r="V132" s="78"/>
      <c r="W132" s="77" t="s">
        <v>65</v>
      </c>
      <c r="X132" s="78">
        <v>5</v>
      </c>
      <c r="Y132" s="78" t="s">
        <v>938</v>
      </c>
      <c r="Z132" s="76">
        <v>2</v>
      </c>
      <c r="AA132" s="76" t="s">
        <v>1416</v>
      </c>
    </row>
    <row r="133" spans="1:27">
      <c r="A133" s="77" t="s">
        <v>63</v>
      </c>
      <c r="B133" s="78">
        <v>27</v>
      </c>
      <c r="C133" s="78" t="str">
        <f t="shared" si="4"/>
        <v>20-24|27</v>
      </c>
      <c r="D133" s="78">
        <v>11</v>
      </c>
      <c r="E133" s="78" t="s">
        <v>51</v>
      </c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Q133" s="77" t="s">
        <v>63</v>
      </c>
      <c r="R133" s="78">
        <v>27</v>
      </c>
      <c r="S133" s="78" t="str">
        <f t="shared" si="5"/>
        <v>20-24|27</v>
      </c>
      <c r="T133" s="78">
        <v>12</v>
      </c>
      <c r="U133" s="78" t="s">
        <v>52</v>
      </c>
      <c r="V133" s="78"/>
      <c r="W133" s="77" t="s">
        <v>65</v>
      </c>
      <c r="X133" s="78">
        <v>6</v>
      </c>
      <c r="Y133" s="78" t="s">
        <v>939</v>
      </c>
      <c r="Z133" s="76">
        <v>2</v>
      </c>
      <c r="AA133" s="76" t="s">
        <v>1416</v>
      </c>
    </row>
    <row r="134" spans="1:27">
      <c r="A134" s="77" t="s">
        <v>63</v>
      </c>
      <c r="B134" s="78">
        <v>28</v>
      </c>
      <c r="C134" s="78" t="str">
        <f t="shared" si="4"/>
        <v>20-24|28</v>
      </c>
      <c r="D134" s="78">
        <v>11</v>
      </c>
      <c r="E134" s="78" t="s">
        <v>51</v>
      </c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Q134" s="77" t="s">
        <v>63</v>
      </c>
      <c r="R134" s="78">
        <v>28</v>
      </c>
      <c r="S134" s="78" t="str">
        <f t="shared" si="5"/>
        <v>20-24|28</v>
      </c>
      <c r="T134" s="78">
        <v>12</v>
      </c>
      <c r="U134" s="78" t="s">
        <v>52</v>
      </c>
      <c r="V134" s="78"/>
      <c r="W134" s="77" t="s">
        <v>65</v>
      </c>
      <c r="X134" s="78">
        <v>7</v>
      </c>
      <c r="Y134" s="78" t="s">
        <v>940</v>
      </c>
      <c r="Z134" s="76">
        <v>2</v>
      </c>
      <c r="AA134" s="76" t="s">
        <v>1416</v>
      </c>
    </row>
    <row r="135" spans="1:27">
      <c r="A135" s="77" t="s">
        <v>63</v>
      </c>
      <c r="B135" s="78">
        <v>29</v>
      </c>
      <c r="C135" s="78" t="str">
        <f t="shared" si="4"/>
        <v>20-24|29</v>
      </c>
      <c r="D135" s="78">
        <v>12</v>
      </c>
      <c r="E135" s="78" t="s">
        <v>52</v>
      </c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Q135" s="77" t="s">
        <v>63</v>
      </c>
      <c r="R135" s="78">
        <v>29</v>
      </c>
      <c r="S135" s="78" t="str">
        <f t="shared" si="5"/>
        <v>20-24|29</v>
      </c>
      <c r="T135" s="78">
        <v>12</v>
      </c>
      <c r="U135" s="78" t="s">
        <v>52</v>
      </c>
      <c r="V135" s="78"/>
      <c r="W135" s="77" t="s">
        <v>65</v>
      </c>
      <c r="X135" s="78">
        <v>8</v>
      </c>
      <c r="Y135" s="78" t="s">
        <v>941</v>
      </c>
      <c r="Z135" s="76">
        <v>2</v>
      </c>
      <c r="AA135" s="76" t="s">
        <v>1416</v>
      </c>
    </row>
    <row r="136" spans="1:27">
      <c r="A136" s="77" t="s">
        <v>63</v>
      </c>
      <c r="B136" s="78">
        <v>30</v>
      </c>
      <c r="C136" s="78" t="str">
        <f t="shared" si="4"/>
        <v>20-24|30</v>
      </c>
      <c r="D136" s="78">
        <v>12</v>
      </c>
      <c r="E136" s="78" t="s">
        <v>52</v>
      </c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Q136" s="77" t="s">
        <v>63</v>
      </c>
      <c r="R136" s="78">
        <v>30</v>
      </c>
      <c r="S136" s="78" t="str">
        <f t="shared" si="5"/>
        <v>20-24|30</v>
      </c>
      <c r="T136" s="78">
        <v>13</v>
      </c>
      <c r="U136" s="78" t="s">
        <v>53</v>
      </c>
      <c r="V136" s="78"/>
      <c r="W136" s="77" t="s">
        <v>65</v>
      </c>
      <c r="X136" s="78">
        <v>9</v>
      </c>
      <c r="Y136" s="78" t="s">
        <v>942</v>
      </c>
      <c r="Z136" s="76">
        <v>2</v>
      </c>
      <c r="AA136" s="76" t="s">
        <v>1416</v>
      </c>
    </row>
    <row r="137" spans="1:27">
      <c r="A137" s="77" t="s">
        <v>63</v>
      </c>
      <c r="B137" s="78">
        <v>31</v>
      </c>
      <c r="C137" s="78" t="str">
        <f t="shared" si="4"/>
        <v>20-24|31</v>
      </c>
      <c r="D137" s="78">
        <v>12</v>
      </c>
      <c r="E137" s="78" t="s">
        <v>52</v>
      </c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Q137" s="77" t="s">
        <v>63</v>
      </c>
      <c r="R137" s="78">
        <v>31</v>
      </c>
      <c r="S137" s="78" t="str">
        <f t="shared" si="5"/>
        <v>20-24|31</v>
      </c>
      <c r="T137" s="78">
        <v>13</v>
      </c>
      <c r="U137" s="78" t="s">
        <v>53</v>
      </c>
      <c r="V137" s="78"/>
      <c r="W137" s="77" t="s">
        <v>65</v>
      </c>
      <c r="X137" s="78">
        <v>10</v>
      </c>
      <c r="Y137" s="78" t="s">
        <v>944</v>
      </c>
      <c r="Z137" s="76">
        <v>2</v>
      </c>
      <c r="AA137" s="76" t="s">
        <v>1416</v>
      </c>
    </row>
    <row r="138" spans="1:27">
      <c r="A138" s="77" t="s">
        <v>63</v>
      </c>
      <c r="B138" s="78">
        <v>32</v>
      </c>
      <c r="C138" s="78" t="str">
        <f t="shared" si="4"/>
        <v>20-24|32</v>
      </c>
      <c r="D138" s="78">
        <v>13</v>
      </c>
      <c r="E138" s="78" t="s">
        <v>53</v>
      </c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Q138" s="77" t="s">
        <v>63</v>
      </c>
      <c r="R138" s="78">
        <v>32</v>
      </c>
      <c r="S138" s="78" t="str">
        <f t="shared" si="5"/>
        <v>20-24|32</v>
      </c>
      <c r="T138" s="78">
        <v>13</v>
      </c>
      <c r="U138" s="78" t="s">
        <v>53</v>
      </c>
      <c r="V138" s="78"/>
      <c r="W138" s="77" t="s">
        <v>65</v>
      </c>
      <c r="X138" s="78">
        <v>11</v>
      </c>
      <c r="Y138" s="78" t="s">
        <v>946</v>
      </c>
      <c r="Z138" s="76">
        <v>2</v>
      </c>
      <c r="AA138" s="76" t="s">
        <v>1416</v>
      </c>
    </row>
    <row r="139" spans="1:27">
      <c r="A139" s="77" t="s">
        <v>63</v>
      </c>
      <c r="B139" s="78">
        <v>33</v>
      </c>
      <c r="C139" s="78" t="str">
        <f t="shared" si="4"/>
        <v>20-24|33</v>
      </c>
      <c r="D139" s="78">
        <v>13</v>
      </c>
      <c r="E139" s="78" t="s">
        <v>53</v>
      </c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Q139" s="77" t="s">
        <v>63</v>
      </c>
      <c r="R139" s="78">
        <v>33</v>
      </c>
      <c r="S139" s="78" t="str">
        <f t="shared" si="5"/>
        <v>20-24|33</v>
      </c>
      <c r="T139" s="78">
        <v>14</v>
      </c>
      <c r="U139" s="78" t="s">
        <v>54</v>
      </c>
      <c r="V139" s="78"/>
      <c r="W139" s="77" t="s">
        <v>65</v>
      </c>
      <c r="X139" s="78">
        <v>12</v>
      </c>
      <c r="Y139" s="78" t="s">
        <v>948</v>
      </c>
      <c r="Z139" s="76">
        <v>2</v>
      </c>
      <c r="AA139" s="76" t="s">
        <v>1416</v>
      </c>
    </row>
    <row r="140" spans="1:27">
      <c r="A140" s="77" t="s">
        <v>63</v>
      </c>
      <c r="B140" s="78">
        <v>34</v>
      </c>
      <c r="C140" s="78" t="str">
        <f t="shared" si="4"/>
        <v>20-24|34</v>
      </c>
      <c r="D140" s="78">
        <v>13</v>
      </c>
      <c r="E140" s="78" t="s">
        <v>53</v>
      </c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Q140" s="77" t="s">
        <v>63</v>
      </c>
      <c r="R140" s="78">
        <v>34</v>
      </c>
      <c r="S140" s="78" t="str">
        <f t="shared" si="5"/>
        <v>20-24|34</v>
      </c>
      <c r="T140" s="78">
        <v>14</v>
      </c>
      <c r="U140" s="78" t="s">
        <v>54</v>
      </c>
      <c r="V140" s="78"/>
      <c r="W140" s="77" t="s">
        <v>65</v>
      </c>
      <c r="X140" s="78">
        <v>13</v>
      </c>
      <c r="Y140" s="78" t="s">
        <v>950</v>
      </c>
      <c r="Z140" s="76">
        <v>2</v>
      </c>
      <c r="AA140" s="76" t="s">
        <v>1416</v>
      </c>
    </row>
    <row r="141" spans="1:27">
      <c r="A141" s="77" t="s">
        <v>63</v>
      </c>
      <c r="B141" s="78">
        <v>35</v>
      </c>
      <c r="C141" s="78" t="str">
        <f t="shared" si="4"/>
        <v>20-24|35</v>
      </c>
      <c r="D141" s="78">
        <v>14</v>
      </c>
      <c r="E141" s="78" t="s">
        <v>54</v>
      </c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Q141" s="77" t="s">
        <v>63</v>
      </c>
      <c r="R141" s="78">
        <v>35</v>
      </c>
      <c r="S141" s="78" t="str">
        <f t="shared" si="5"/>
        <v>20-24|35</v>
      </c>
      <c r="T141" s="78">
        <v>15</v>
      </c>
      <c r="U141" s="78" t="s">
        <v>55</v>
      </c>
      <c r="V141" s="78"/>
      <c r="W141" s="77" t="s">
        <v>65</v>
      </c>
      <c r="X141" s="78">
        <v>14</v>
      </c>
      <c r="Y141" s="78" t="s">
        <v>952</v>
      </c>
      <c r="Z141" s="76">
        <v>2</v>
      </c>
      <c r="AA141" s="76" t="s">
        <v>1416</v>
      </c>
    </row>
    <row r="142" spans="1:27">
      <c r="A142" s="77" t="s">
        <v>63</v>
      </c>
      <c r="B142" s="78">
        <v>36</v>
      </c>
      <c r="C142" s="78" t="str">
        <f t="shared" si="4"/>
        <v>20-24|36</v>
      </c>
      <c r="D142" s="78">
        <v>14</v>
      </c>
      <c r="E142" s="78" t="s">
        <v>54</v>
      </c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Q142" s="77" t="s">
        <v>63</v>
      </c>
      <c r="R142" s="78">
        <v>36</v>
      </c>
      <c r="S142" s="78" t="str">
        <f t="shared" si="5"/>
        <v>20-24|36</v>
      </c>
      <c r="T142" s="78">
        <v>15</v>
      </c>
      <c r="U142" s="78" t="s">
        <v>55</v>
      </c>
      <c r="V142" s="78"/>
      <c r="W142" s="77" t="s">
        <v>65</v>
      </c>
      <c r="X142" s="78">
        <v>15</v>
      </c>
      <c r="Y142" s="78" t="s">
        <v>954</v>
      </c>
      <c r="Z142" s="76">
        <v>2</v>
      </c>
      <c r="AA142" s="76" t="s">
        <v>1416</v>
      </c>
    </row>
    <row r="143" spans="1:27">
      <c r="A143" s="77" t="s">
        <v>63</v>
      </c>
      <c r="B143" s="78">
        <v>37</v>
      </c>
      <c r="C143" s="78" t="str">
        <f t="shared" si="4"/>
        <v>20-24|37</v>
      </c>
      <c r="D143" s="78">
        <v>14</v>
      </c>
      <c r="E143" s="78" t="s">
        <v>54</v>
      </c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Q143" s="77" t="s">
        <v>63</v>
      </c>
      <c r="R143" s="78">
        <v>37</v>
      </c>
      <c r="S143" s="78" t="str">
        <f t="shared" si="5"/>
        <v>20-24|37</v>
      </c>
      <c r="T143" s="78">
        <v>15</v>
      </c>
      <c r="U143" s="78" t="s">
        <v>55</v>
      </c>
      <c r="V143" s="78"/>
      <c r="W143" s="77" t="s">
        <v>65</v>
      </c>
      <c r="X143" s="78">
        <v>16</v>
      </c>
      <c r="Y143" s="78" t="s">
        <v>956</v>
      </c>
      <c r="Z143" s="76">
        <v>2</v>
      </c>
      <c r="AA143" s="76" t="s">
        <v>1416</v>
      </c>
    </row>
    <row r="144" spans="1:27">
      <c r="A144" s="77" t="s">
        <v>63</v>
      </c>
      <c r="B144" s="78">
        <v>38</v>
      </c>
      <c r="C144" s="78" t="str">
        <f t="shared" si="4"/>
        <v>20-24|38</v>
      </c>
      <c r="D144" s="78">
        <v>15</v>
      </c>
      <c r="E144" s="78" t="s">
        <v>55</v>
      </c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Q144" s="77" t="s">
        <v>63</v>
      </c>
      <c r="R144" s="78">
        <v>38</v>
      </c>
      <c r="S144" s="78" t="str">
        <f t="shared" si="5"/>
        <v>20-24|38</v>
      </c>
      <c r="T144" s="78">
        <v>16</v>
      </c>
      <c r="U144" s="78" t="s">
        <v>56</v>
      </c>
      <c r="V144" s="78"/>
      <c r="W144" s="77" t="s">
        <v>65</v>
      </c>
      <c r="X144" s="78">
        <v>17</v>
      </c>
      <c r="Y144" s="78" t="s">
        <v>958</v>
      </c>
      <c r="Z144" s="76">
        <v>2</v>
      </c>
      <c r="AA144" s="76" t="s">
        <v>1416</v>
      </c>
    </row>
    <row r="145" spans="1:27">
      <c r="A145" s="77" t="s">
        <v>63</v>
      </c>
      <c r="B145" s="78">
        <v>39</v>
      </c>
      <c r="C145" s="78" t="str">
        <f t="shared" si="4"/>
        <v>20-24|39</v>
      </c>
      <c r="D145" s="78">
        <v>15</v>
      </c>
      <c r="E145" s="78" t="s">
        <v>55</v>
      </c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Q145" s="77" t="s">
        <v>63</v>
      </c>
      <c r="R145" s="78">
        <v>39</v>
      </c>
      <c r="S145" s="78" t="str">
        <f t="shared" si="5"/>
        <v>20-24|39</v>
      </c>
      <c r="T145" s="78">
        <v>16</v>
      </c>
      <c r="U145" s="78" t="s">
        <v>56</v>
      </c>
      <c r="V145" s="78"/>
      <c r="W145" s="77" t="s">
        <v>65</v>
      </c>
      <c r="X145" s="78">
        <v>18</v>
      </c>
      <c r="Y145" s="78" t="s">
        <v>960</v>
      </c>
      <c r="Z145" s="76">
        <v>3</v>
      </c>
      <c r="AA145" s="76" t="s">
        <v>1409</v>
      </c>
    </row>
    <row r="146" spans="1:27">
      <c r="A146" s="77" t="s">
        <v>63</v>
      </c>
      <c r="B146" s="78">
        <v>40</v>
      </c>
      <c r="C146" s="78" t="str">
        <f t="shared" si="4"/>
        <v>20-24|40</v>
      </c>
      <c r="D146" s="78">
        <v>15</v>
      </c>
      <c r="E146" s="78" t="s">
        <v>55</v>
      </c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Q146" s="77" t="s">
        <v>63</v>
      </c>
      <c r="R146" s="78">
        <v>40</v>
      </c>
      <c r="S146" s="78" t="str">
        <f t="shared" si="5"/>
        <v>20-24|40</v>
      </c>
      <c r="T146" s="78">
        <v>17</v>
      </c>
      <c r="U146" s="78" t="s">
        <v>57</v>
      </c>
      <c r="V146" s="78"/>
      <c r="W146" s="77" t="s">
        <v>65</v>
      </c>
      <c r="X146" s="78">
        <v>19</v>
      </c>
      <c r="Y146" s="78" t="s">
        <v>962</v>
      </c>
      <c r="Z146" s="76">
        <v>3</v>
      </c>
      <c r="AA146" s="76" t="s">
        <v>1409</v>
      </c>
    </row>
    <row r="147" spans="1:27">
      <c r="A147" s="77" t="s">
        <v>63</v>
      </c>
      <c r="B147" s="78">
        <v>41</v>
      </c>
      <c r="C147" s="78" t="str">
        <f t="shared" si="4"/>
        <v>20-24|41</v>
      </c>
      <c r="D147" s="78">
        <v>16</v>
      </c>
      <c r="E147" s="78" t="s">
        <v>56</v>
      </c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Q147" s="77" t="s">
        <v>63</v>
      </c>
      <c r="R147" s="78">
        <v>41</v>
      </c>
      <c r="S147" s="78" t="str">
        <f t="shared" si="5"/>
        <v>20-24|41</v>
      </c>
      <c r="T147" s="78">
        <v>17</v>
      </c>
      <c r="U147" s="78" t="s">
        <v>57</v>
      </c>
      <c r="V147" s="78"/>
      <c r="W147" s="77" t="s">
        <v>65</v>
      </c>
      <c r="X147" s="78">
        <v>20</v>
      </c>
      <c r="Y147" s="78" t="s">
        <v>964</v>
      </c>
      <c r="Z147" s="76">
        <v>3</v>
      </c>
      <c r="AA147" s="76" t="s">
        <v>1409</v>
      </c>
    </row>
    <row r="148" spans="1:27">
      <c r="A148" s="77" t="s">
        <v>63</v>
      </c>
      <c r="B148" s="78">
        <v>42</v>
      </c>
      <c r="C148" s="78" t="str">
        <f t="shared" si="4"/>
        <v>20-24|42</v>
      </c>
      <c r="D148" s="78">
        <v>16</v>
      </c>
      <c r="E148" s="78" t="s">
        <v>56</v>
      </c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Q148" s="77" t="s">
        <v>63</v>
      </c>
      <c r="R148" s="78">
        <v>42</v>
      </c>
      <c r="S148" s="78" t="str">
        <f t="shared" si="5"/>
        <v>20-24|42</v>
      </c>
      <c r="T148" s="78">
        <v>17</v>
      </c>
      <c r="U148" s="78" t="s">
        <v>57</v>
      </c>
      <c r="V148" s="78"/>
      <c r="W148" s="77" t="s">
        <v>65</v>
      </c>
      <c r="X148" s="78">
        <v>21</v>
      </c>
      <c r="Y148" s="78" t="s">
        <v>966</v>
      </c>
      <c r="Z148" s="76">
        <v>4</v>
      </c>
      <c r="AA148" s="76" t="s">
        <v>1410</v>
      </c>
    </row>
    <row r="149" spans="1:27">
      <c r="A149" s="77" t="s">
        <v>63</v>
      </c>
      <c r="B149" s="78">
        <v>43</v>
      </c>
      <c r="C149" s="78" t="str">
        <f t="shared" si="4"/>
        <v>20-24|43</v>
      </c>
      <c r="D149" s="78">
        <v>16</v>
      </c>
      <c r="E149" s="78" t="s">
        <v>56</v>
      </c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Q149" s="77" t="s">
        <v>63</v>
      </c>
      <c r="R149" s="78">
        <v>43</v>
      </c>
      <c r="S149" s="78" t="str">
        <f t="shared" si="5"/>
        <v>20-24|43</v>
      </c>
      <c r="T149" s="78">
        <v>18</v>
      </c>
      <c r="U149" s="78" t="s">
        <v>58</v>
      </c>
      <c r="V149" s="78"/>
      <c r="W149" s="77" t="s">
        <v>65</v>
      </c>
      <c r="X149" s="78">
        <v>22</v>
      </c>
      <c r="Y149" s="78" t="s">
        <v>968</v>
      </c>
      <c r="Z149" s="76">
        <v>5</v>
      </c>
      <c r="AA149" s="76" t="s">
        <v>1417</v>
      </c>
    </row>
    <row r="150" spans="1:27">
      <c r="A150" s="77" t="s">
        <v>63</v>
      </c>
      <c r="B150" s="78">
        <v>44</v>
      </c>
      <c r="C150" s="78" t="str">
        <f t="shared" si="4"/>
        <v>20-24|44</v>
      </c>
      <c r="D150" s="78">
        <v>17</v>
      </c>
      <c r="E150" s="78" t="s">
        <v>57</v>
      </c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Q150" s="77" t="s">
        <v>63</v>
      </c>
      <c r="R150" s="78">
        <v>44</v>
      </c>
      <c r="S150" s="78" t="str">
        <f t="shared" si="5"/>
        <v>20-24|44</v>
      </c>
      <c r="T150" s="78">
        <v>18</v>
      </c>
      <c r="U150" s="78" t="s">
        <v>58</v>
      </c>
      <c r="V150" s="78"/>
      <c r="W150" s="77" t="s">
        <v>65</v>
      </c>
      <c r="X150" s="78">
        <v>23</v>
      </c>
      <c r="Y150" s="78" t="s">
        <v>970</v>
      </c>
      <c r="Z150" s="76">
        <v>6</v>
      </c>
      <c r="AA150" s="76" t="s">
        <v>1412</v>
      </c>
    </row>
    <row r="151" spans="1:27">
      <c r="A151" s="77" t="s">
        <v>63</v>
      </c>
      <c r="B151" s="78">
        <v>45</v>
      </c>
      <c r="C151" s="78" t="str">
        <f t="shared" si="4"/>
        <v>20-24|45</v>
      </c>
      <c r="D151" s="78">
        <v>17</v>
      </c>
      <c r="E151" s="78" t="s">
        <v>57</v>
      </c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Q151" s="77" t="s">
        <v>63</v>
      </c>
      <c r="R151" s="78">
        <v>45</v>
      </c>
      <c r="S151" s="78" t="str">
        <f t="shared" si="5"/>
        <v>20-24|45</v>
      </c>
      <c r="T151" s="78">
        <v>18</v>
      </c>
      <c r="U151" s="78" t="s">
        <v>58</v>
      </c>
      <c r="V151" s="78"/>
      <c r="W151" s="77" t="s">
        <v>65</v>
      </c>
      <c r="X151" s="78">
        <v>24</v>
      </c>
      <c r="Y151" s="78" t="s">
        <v>972</v>
      </c>
      <c r="Z151" s="76">
        <v>6</v>
      </c>
      <c r="AA151" s="76" t="s">
        <v>1412</v>
      </c>
    </row>
    <row r="152" spans="1:27">
      <c r="A152" s="77" t="s">
        <v>63</v>
      </c>
      <c r="B152" s="78">
        <v>46</v>
      </c>
      <c r="C152" s="78" t="str">
        <f t="shared" si="4"/>
        <v>20-24|46</v>
      </c>
      <c r="D152" s="78">
        <v>18</v>
      </c>
      <c r="E152" s="78" t="s">
        <v>58</v>
      </c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Q152" s="77" t="s">
        <v>63</v>
      </c>
      <c r="R152" s="78">
        <v>46</v>
      </c>
      <c r="S152" s="78" t="str">
        <f t="shared" si="5"/>
        <v>20-24|46</v>
      </c>
      <c r="T152" s="78">
        <v>19</v>
      </c>
      <c r="U152" s="78" t="s">
        <v>58</v>
      </c>
      <c r="V152" s="78"/>
      <c r="W152" s="77" t="s">
        <v>65</v>
      </c>
      <c r="X152" s="78">
        <v>25</v>
      </c>
      <c r="Y152" s="78" t="s">
        <v>974</v>
      </c>
      <c r="Z152" s="76">
        <v>6</v>
      </c>
      <c r="AA152" s="76" t="s">
        <v>1412</v>
      </c>
    </row>
    <row r="153" spans="1:27">
      <c r="A153" s="77" t="s">
        <v>63</v>
      </c>
      <c r="B153" s="78">
        <v>47</v>
      </c>
      <c r="C153" s="78" t="str">
        <f t="shared" si="4"/>
        <v>20-24|47</v>
      </c>
      <c r="D153" s="78">
        <v>18</v>
      </c>
      <c r="E153" s="78" t="s">
        <v>58</v>
      </c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Q153" s="77" t="s">
        <v>63</v>
      </c>
      <c r="R153" s="78">
        <v>47</v>
      </c>
      <c r="S153" s="78" t="str">
        <f t="shared" si="5"/>
        <v>20-24|47</v>
      </c>
      <c r="T153" s="78">
        <v>19</v>
      </c>
      <c r="U153" s="78" t="s">
        <v>58</v>
      </c>
      <c r="V153" s="78"/>
      <c r="W153" s="77" t="s">
        <v>65</v>
      </c>
      <c r="X153" s="78">
        <v>26</v>
      </c>
      <c r="Y153" s="78" t="s">
        <v>976</v>
      </c>
      <c r="Z153" s="76">
        <v>7</v>
      </c>
      <c r="AA153" s="76" t="s">
        <v>1413</v>
      </c>
    </row>
    <row r="154" spans="1:27">
      <c r="A154" s="77" t="s">
        <v>63</v>
      </c>
      <c r="B154" s="78">
        <v>48</v>
      </c>
      <c r="C154" s="78" t="str">
        <f t="shared" si="4"/>
        <v>20-24|48</v>
      </c>
      <c r="D154" s="78">
        <v>18</v>
      </c>
      <c r="E154" s="78" t="s">
        <v>58</v>
      </c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Q154" s="77" t="s">
        <v>63</v>
      </c>
      <c r="R154" s="78">
        <v>48</v>
      </c>
      <c r="S154" s="78" t="str">
        <f t="shared" si="5"/>
        <v>20-24|48</v>
      </c>
      <c r="T154" s="78">
        <v>19</v>
      </c>
      <c r="U154" s="78" t="s">
        <v>58</v>
      </c>
      <c r="V154" s="78"/>
      <c r="W154" s="77" t="s">
        <v>65</v>
      </c>
      <c r="X154" s="78">
        <v>27</v>
      </c>
      <c r="Y154" s="78" t="s">
        <v>978</v>
      </c>
      <c r="Z154" s="76">
        <v>8</v>
      </c>
      <c r="AA154" s="76" t="s">
        <v>1414</v>
      </c>
    </row>
    <row r="155" spans="1:27">
      <c r="A155" s="77" t="s">
        <v>63</v>
      </c>
      <c r="B155" s="78">
        <v>49</v>
      </c>
      <c r="C155" s="78" t="str">
        <f t="shared" si="4"/>
        <v>20-24|49</v>
      </c>
      <c r="D155" s="78">
        <v>19</v>
      </c>
      <c r="E155" s="78" t="s">
        <v>59</v>
      </c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Q155" s="77" t="s">
        <v>63</v>
      </c>
      <c r="R155" s="78">
        <v>49</v>
      </c>
      <c r="S155" s="78" t="str">
        <f t="shared" si="5"/>
        <v>20-24|49</v>
      </c>
      <c r="T155" s="78">
        <v>19</v>
      </c>
      <c r="U155" s="78" t="s">
        <v>58</v>
      </c>
      <c r="V155" s="78"/>
      <c r="W155" s="77" t="s">
        <v>65</v>
      </c>
      <c r="X155" s="78">
        <v>28</v>
      </c>
      <c r="Y155" s="78" t="s">
        <v>979</v>
      </c>
      <c r="Z155" s="76">
        <v>8</v>
      </c>
      <c r="AA155" s="76" t="s">
        <v>1414</v>
      </c>
    </row>
    <row r="156" spans="1:27">
      <c r="A156" s="77" t="s">
        <v>63</v>
      </c>
      <c r="B156" s="78">
        <v>50</v>
      </c>
      <c r="C156" s="78" t="str">
        <f t="shared" si="4"/>
        <v>20-24|50</v>
      </c>
      <c r="D156" s="78">
        <v>19</v>
      </c>
      <c r="E156" s="78" t="s">
        <v>59</v>
      </c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Q156" s="77" t="s">
        <v>63</v>
      </c>
      <c r="R156" s="78">
        <v>50</v>
      </c>
      <c r="S156" s="78" t="str">
        <f t="shared" si="5"/>
        <v>20-24|50</v>
      </c>
      <c r="T156" s="78">
        <v>19</v>
      </c>
      <c r="U156" s="78" t="s">
        <v>58</v>
      </c>
      <c r="V156" s="78"/>
      <c r="W156" s="77" t="s">
        <v>65</v>
      </c>
      <c r="X156" s="78">
        <v>29</v>
      </c>
      <c r="Y156" s="78" t="s">
        <v>980</v>
      </c>
      <c r="Z156" s="76">
        <v>8</v>
      </c>
      <c r="AA156" s="76" t="s">
        <v>1414</v>
      </c>
    </row>
    <row r="157" spans="1:27">
      <c r="A157" s="77" t="s">
        <v>64</v>
      </c>
      <c r="B157" s="78">
        <v>0</v>
      </c>
      <c r="C157" s="78" t="str">
        <f t="shared" si="4"/>
        <v>25-29|0</v>
      </c>
      <c r="D157" s="78">
        <v>1</v>
      </c>
      <c r="E157" s="78" t="s">
        <v>41</v>
      </c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Q157" s="77" t="s">
        <v>64</v>
      </c>
      <c r="R157" s="78">
        <v>0</v>
      </c>
      <c r="S157" s="78" t="str">
        <f t="shared" si="5"/>
        <v>25-29|0</v>
      </c>
      <c r="T157" s="78">
        <v>1</v>
      </c>
      <c r="U157" s="78" t="s">
        <v>41</v>
      </c>
      <c r="V157" s="78"/>
      <c r="W157" s="77" t="s">
        <v>65</v>
      </c>
      <c r="X157" s="78">
        <v>30</v>
      </c>
      <c r="Y157" s="78" t="s">
        <v>981</v>
      </c>
      <c r="Z157" s="76">
        <v>8</v>
      </c>
      <c r="AA157" s="76" t="s">
        <v>1414</v>
      </c>
    </row>
    <row r="158" spans="1:27">
      <c r="A158" s="77" t="s">
        <v>64</v>
      </c>
      <c r="B158" s="78">
        <v>1</v>
      </c>
      <c r="C158" s="78" t="str">
        <f t="shared" si="4"/>
        <v>25-29|1</v>
      </c>
      <c r="D158" s="78">
        <v>1</v>
      </c>
      <c r="E158" s="78" t="s">
        <v>41</v>
      </c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Q158" s="77" t="s">
        <v>64</v>
      </c>
      <c r="R158" s="78">
        <v>1</v>
      </c>
      <c r="S158" s="78" t="str">
        <f t="shared" si="5"/>
        <v>25-29|1</v>
      </c>
      <c r="T158" s="78">
        <v>1</v>
      </c>
      <c r="U158" s="78" t="s">
        <v>41</v>
      </c>
      <c r="V158" s="78"/>
      <c r="W158" s="77" t="s">
        <v>66</v>
      </c>
      <c r="X158" s="78">
        <v>0</v>
      </c>
      <c r="Y158" s="78" t="s">
        <v>982</v>
      </c>
      <c r="Z158" s="76">
        <v>2</v>
      </c>
      <c r="AA158" s="76" t="s">
        <v>1416</v>
      </c>
    </row>
    <row r="159" spans="1:27">
      <c r="A159" s="77" t="s">
        <v>64</v>
      </c>
      <c r="B159" s="78">
        <v>2</v>
      </c>
      <c r="C159" s="78" t="str">
        <f t="shared" si="4"/>
        <v>25-29|2</v>
      </c>
      <c r="D159" s="78">
        <v>1</v>
      </c>
      <c r="E159" s="78" t="s">
        <v>41</v>
      </c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Q159" s="77" t="s">
        <v>64</v>
      </c>
      <c r="R159" s="78">
        <v>2</v>
      </c>
      <c r="S159" s="78" t="str">
        <f t="shared" si="5"/>
        <v>25-29|2</v>
      </c>
      <c r="T159" s="78">
        <v>1</v>
      </c>
      <c r="U159" s="78" t="s">
        <v>41</v>
      </c>
      <c r="V159" s="78"/>
      <c r="W159" s="77" t="s">
        <v>66</v>
      </c>
      <c r="X159" s="78">
        <v>1</v>
      </c>
      <c r="Y159" s="78" t="s">
        <v>983</v>
      </c>
      <c r="Z159" s="76">
        <v>2</v>
      </c>
      <c r="AA159" s="76" t="s">
        <v>1416</v>
      </c>
    </row>
    <row r="160" spans="1:27">
      <c r="A160" s="77" t="s">
        <v>64</v>
      </c>
      <c r="B160" s="78">
        <v>3</v>
      </c>
      <c r="C160" s="78" t="str">
        <f t="shared" si="4"/>
        <v>25-29|3</v>
      </c>
      <c r="D160" s="78">
        <v>1</v>
      </c>
      <c r="E160" s="78" t="s">
        <v>41</v>
      </c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Q160" s="77" t="s">
        <v>64</v>
      </c>
      <c r="R160" s="78">
        <v>3</v>
      </c>
      <c r="S160" s="78" t="str">
        <f t="shared" si="5"/>
        <v>25-29|3</v>
      </c>
      <c r="T160" s="78">
        <v>1</v>
      </c>
      <c r="U160" s="78" t="s">
        <v>41</v>
      </c>
      <c r="V160" s="78"/>
      <c r="W160" s="77" t="s">
        <v>66</v>
      </c>
      <c r="X160" s="78">
        <v>2</v>
      </c>
      <c r="Y160" s="78" t="s">
        <v>984</v>
      </c>
      <c r="Z160" s="76">
        <v>2</v>
      </c>
      <c r="AA160" s="76" t="s">
        <v>1416</v>
      </c>
    </row>
    <row r="161" spans="1:27">
      <c r="A161" s="77" t="s">
        <v>64</v>
      </c>
      <c r="B161" s="78">
        <v>4</v>
      </c>
      <c r="C161" s="78" t="str">
        <f t="shared" si="4"/>
        <v>25-29|4</v>
      </c>
      <c r="D161" s="78">
        <v>1</v>
      </c>
      <c r="E161" s="78" t="s">
        <v>41</v>
      </c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Q161" s="77" t="s">
        <v>64</v>
      </c>
      <c r="R161" s="78">
        <v>4</v>
      </c>
      <c r="S161" s="78" t="str">
        <f t="shared" si="5"/>
        <v>25-29|4</v>
      </c>
      <c r="T161" s="78">
        <v>2</v>
      </c>
      <c r="U161" s="78" t="s">
        <v>42</v>
      </c>
      <c r="V161" s="78"/>
      <c r="W161" s="77" t="s">
        <v>66</v>
      </c>
      <c r="X161" s="78">
        <v>3</v>
      </c>
      <c r="Y161" s="78" t="s">
        <v>985</v>
      </c>
      <c r="Z161" s="76">
        <v>2</v>
      </c>
      <c r="AA161" s="76" t="s">
        <v>1416</v>
      </c>
    </row>
    <row r="162" spans="1:27">
      <c r="A162" s="77" t="s">
        <v>64</v>
      </c>
      <c r="B162" s="78">
        <v>5</v>
      </c>
      <c r="C162" s="78" t="str">
        <f t="shared" si="4"/>
        <v>25-29|5</v>
      </c>
      <c r="D162" s="78">
        <v>1</v>
      </c>
      <c r="E162" s="78" t="s">
        <v>41</v>
      </c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Q162" s="77" t="s">
        <v>64</v>
      </c>
      <c r="R162" s="78">
        <v>5</v>
      </c>
      <c r="S162" s="78" t="str">
        <f t="shared" si="5"/>
        <v>25-29|5</v>
      </c>
      <c r="T162" s="78">
        <v>2</v>
      </c>
      <c r="U162" s="78" t="s">
        <v>42</v>
      </c>
      <c r="V162" s="78"/>
      <c r="W162" s="77" t="s">
        <v>66</v>
      </c>
      <c r="X162" s="78">
        <v>4</v>
      </c>
      <c r="Y162" s="78" t="s">
        <v>986</v>
      </c>
      <c r="Z162" s="76">
        <v>2</v>
      </c>
      <c r="AA162" s="76" t="s">
        <v>1416</v>
      </c>
    </row>
    <row r="163" spans="1:27">
      <c r="A163" s="77" t="s">
        <v>64</v>
      </c>
      <c r="B163" s="78">
        <v>6</v>
      </c>
      <c r="C163" s="78" t="str">
        <f t="shared" si="4"/>
        <v>25-29|6</v>
      </c>
      <c r="D163" s="78">
        <v>1</v>
      </c>
      <c r="E163" s="78" t="s">
        <v>41</v>
      </c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Q163" s="77" t="s">
        <v>64</v>
      </c>
      <c r="R163" s="78">
        <v>6</v>
      </c>
      <c r="S163" s="78" t="str">
        <f t="shared" si="5"/>
        <v>25-29|6</v>
      </c>
      <c r="T163" s="78">
        <v>3</v>
      </c>
      <c r="U163" s="78" t="s">
        <v>43</v>
      </c>
      <c r="V163" s="78"/>
      <c r="W163" s="77" t="s">
        <v>66</v>
      </c>
      <c r="X163" s="78">
        <v>5</v>
      </c>
      <c r="Y163" s="78" t="s">
        <v>987</v>
      </c>
      <c r="Z163" s="76">
        <v>2</v>
      </c>
      <c r="AA163" s="76" t="s">
        <v>1416</v>
      </c>
    </row>
    <row r="164" spans="1:27">
      <c r="A164" s="77" t="s">
        <v>64</v>
      </c>
      <c r="B164" s="78">
        <v>7</v>
      </c>
      <c r="C164" s="78" t="str">
        <f t="shared" si="4"/>
        <v>25-29|7</v>
      </c>
      <c r="D164" s="78">
        <v>1</v>
      </c>
      <c r="E164" s="78" t="s">
        <v>41</v>
      </c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Q164" s="77" t="s">
        <v>64</v>
      </c>
      <c r="R164" s="78">
        <v>7</v>
      </c>
      <c r="S164" s="78" t="str">
        <f t="shared" si="5"/>
        <v>25-29|7</v>
      </c>
      <c r="T164" s="78">
        <v>3</v>
      </c>
      <c r="U164" s="78" t="s">
        <v>43</v>
      </c>
      <c r="V164" s="78"/>
      <c r="W164" s="77" t="s">
        <v>66</v>
      </c>
      <c r="X164" s="78">
        <v>6</v>
      </c>
      <c r="Y164" s="78" t="s">
        <v>988</v>
      </c>
      <c r="Z164" s="76">
        <v>2</v>
      </c>
      <c r="AA164" s="76" t="s">
        <v>1416</v>
      </c>
    </row>
    <row r="165" spans="1:27">
      <c r="A165" s="77" t="s">
        <v>64</v>
      </c>
      <c r="B165" s="78">
        <v>8</v>
      </c>
      <c r="C165" s="78" t="str">
        <f t="shared" si="4"/>
        <v>25-29|8</v>
      </c>
      <c r="D165" s="78">
        <v>2</v>
      </c>
      <c r="E165" s="78" t="s">
        <v>42</v>
      </c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Q165" s="77" t="s">
        <v>64</v>
      </c>
      <c r="R165" s="78">
        <v>8</v>
      </c>
      <c r="S165" s="78" t="str">
        <f t="shared" si="5"/>
        <v>25-29|8</v>
      </c>
      <c r="T165" s="78">
        <v>4</v>
      </c>
      <c r="U165" s="78" t="s">
        <v>44</v>
      </c>
      <c r="V165" s="78"/>
      <c r="W165" s="77" t="s">
        <v>66</v>
      </c>
      <c r="X165" s="78">
        <v>7</v>
      </c>
      <c r="Y165" s="78" t="s">
        <v>989</v>
      </c>
      <c r="Z165" s="76">
        <v>2</v>
      </c>
      <c r="AA165" s="76" t="s">
        <v>1416</v>
      </c>
    </row>
    <row r="166" spans="1:27">
      <c r="A166" s="77" t="s">
        <v>64</v>
      </c>
      <c r="B166" s="78">
        <v>9</v>
      </c>
      <c r="C166" s="78" t="str">
        <f t="shared" si="4"/>
        <v>25-29|9</v>
      </c>
      <c r="D166" s="78">
        <v>2</v>
      </c>
      <c r="E166" s="78" t="s">
        <v>42</v>
      </c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Q166" s="77" t="s">
        <v>64</v>
      </c>
      <c r="R166" s="78">
        <v>9</v>
      </c>
      <c r="S166" s="78" t="str">
        <f t="shared" si="5"/>
        <v>25-29|9</v>
      </c>
      <c r="T166" s="78">
        <v>4</v>
      </c>
      <c r="U166" s="78" t="s">
        <v>44</v>
      </c>
      <c r="V166" s="78"/>
      <c r="W166" s="77" t="s">
        <v>66</v>
      </c>
      <c r="X166" s="78">
        <v>8</v>
      </c>
      <c r="Y166" s="78" t="s">
        <v>990</v>
      </c>
      <c r="Z166" s="76">
        <v>2</v>
      </c>
      <c r="AA166" s="76" t="s">
        <v>1416</v>
      </c>
    </row>
    <row r="167" spans="1:27">
      <c r="A167" s="77" t="s">
        <v>64</v>
      </c>
      <c r="B167" s="78">
        <v>10</v>
      </c>
      <c r="C167" s="78" t="str">
        <f t="shared" si="4"/>
        <v>25-29|10</v>
      </c>
      <c r="D167" s="78">
        <v>3</v>
      </c>
      <c r="E167" s="78" t="s">
        <v>43</v>
      </c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Q167" s="77" t="s">
        <v>64</v>
      </c>
      <c r="R167" s="78">
        <v>10</v>
      </c>
      <c r="S167" s="78" t="str">
        <f t="shared" si="5"/>
        <v>25-29|10</v>
      </c>
      <c r="T167" s="78">
        <v>5</v>
      </c>
      <c r="U167" s="78" t="s">
        <v>45</v>
      </c>
      <c r="V167" s="78"/>
      <c r="W167" s="77" t="s">
        <v>66</v>
      </c>
      <c r="X167" s="78">
        <v>9</v>
      </c>
      <c r="Y167" s="78" t="s">
        <v>991</v>
      </c>
      <c r="Z167" s="76">
        <v>2</v>
      </c>
      <c r="AA167" s="76" t="s">
        <v>1416</v>
      </c>
    </row>
    <row r="168" spans="1:27">
      <c r="A168" s="77" t="s">
        <v>64</v>
      </c>
      <c r="B168" s="78">
        <v>11</v>
      </c>
      <c r="C168" s="78" t="str">
        <f t="shared" si="4"/>
        <v>25-29|11</v>
      </c>
      <c r="D168" s="78">
        <v>3</v>
      </c>
      <c r="E168" s="78" t="s">
        <v>43</v>
      </c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Q168" s="77" t="s">
        <v>64</v>
      </c>
      <c r="R168" s="78">
        <v>11</v>
      </c>
      <c r="S168" s="78" t="str">
        <f t="shared" si="5"/>
        <v>25-29|11</v>
      </c>
      <c r="T168" s="78">
        <v>5</v>
      </c>
      <c r="U168" s="78" t="s">
        <v>45</v>
      </c>
      <c r="V168" s="78"/>
      <c r="W168" s="77" t="s">
        <v>66</v>
      </c>
      <c r="X168" s="78">
        <v>10</v>
      </c>
      <c r="Y168" s="78" t="s">
        <v>992</v>
      </c>
      <c r="Z168" s="76">
        <v>2</v>
      </c>
      <c r="AA168" s="76" t="s">
        <v>1416</v>
      </c>
    </row>
    <row r="169" spans="1:27">
      <c r="A169" s="77" t="s">
        <v>64</v>
      </c>
      <c r="B169" s="78">
        <v>12</v>
      </c>
      <c r="C169" s="78" t="str">
        <f t="shared" si="4"/>
        <v>25-29|12</v>
      </c>
      <c r="D169" s="78">
        <v>4</v>
      </c>
      <c r="E169" s="78" t="s">
        <v>44</v>
      </c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Q169" s="77" t="s">
        <v>64</v>
      </c>
      <c r="R169" s="78">
        <v>12</v>
      </c>
      <c r="S169" s="78" t="str">
        <f t="shared" si="5"/>
        <v>25-29|12</v>
      </c>
      <c r="T169" s="78">
        <v>6</v>
      </c>
      <c r="U169" s="78" t="s">
        <v>46</v>
      </c>
      <c r="V169" s="78"/>
      <c r="W169" s="77" t="s">
        <v>66</v>
      </c>
      <c r="X169" s="78">
        <v>11</v>
      </c>
      <c r="Y169" s="78" t="s">
        <v>993</v>
      </c>
      <c r="Z169" s="76">
        <v>2</v>
      </c>
      <c r="AA169" s="76" t="s">
        <v>1416</v>
      </c>
    </row>
    <row r="170" spans="1:27">
      <c r="A170" s="77" t="s">
        <v>64</v>
      </c>
      <c r="B170" s="78">
        <v>13</v>
      </c>
      <c r="C170" s="78" t="str">
        <f t="shared" si="4"/>
        <v>25-29|13</v>
      </c>
      <c r="D170" s="78">
        <v>4</v>
      </c>
      <c r="E170" s="78" t="s">
        <v>44</v>
      </c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Q170" s="77" t="s">
        <v>64</v>
      </c>
      <c r="R170" s="78">
        <v>13</v>
      </c>
      <c r="S170" s="78" t="str">
        <f t="shared" si="5"/>
        <v>25-29|13</v>
      </c>
      <c r="T170" s="78">
        <v>6</v>
      </c>
      <c r="U170" s="78" t="s">
        <v>46</v>
      </c>
      <c r="V170" s="78"/>
      <c r="W170" s="77" t="s">
        <v>66</v>
      </c>
      <c r="X170" s="78">
        <v>12</v>
      </c>
      <c r="Y170" s="78" t="s">
        <v>994</v>
      </c>
      <c r="Z170" s="76">
        <v>2</v>
      </c>
      <c r="AA170" s="76" t="s">
        <v>1416</v>
      </c>
    </row>
    <row r="171" spans="1:27">
      <c r="A171" s="77" t="s">
        <v>64</v>
      </c>
      <c r="B171" s="78">
        <v>14</v>
      </c>
      <c r="C171" s="78" t="str">
        <f t="shared" si="4"/>
        <v>25-29|14</v>
      </c>
      <c r="D171" s="78">
        <v>5</v>
      </c>
      <c r="E171" s="78" t="s">
        <v>45</v>
      </c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Q171" s="77" t="s">
        <v>64</v>
      </c>
      <c r="R171" s="78">
        <v>14</v>
      </c>
      <c r="S171" s="78" t="str">
        <f t="shared" si="5"/>
        <v>25-29|14</v>
      </c>
      <c r="T171" s="78">
        <v>7</v>
      </c>
      <c r="U171" s="78" t="s">
        <v>47</v>
      </c>
      <c r="V171" s="78"/>
      <c r="W171" s="77" t="s">
        <v>66</v>
      </c>
      <c r="X171" s="78">
        <v>13</v>
      </c>
      <c r="Y171" s="78" t="s">
        <v>995</v>
      </c>
      <c r="Z171" s="76">
        <v>2</v>
      </c>
      <c r="AA171" s="76" t="s">
        <v>1416</v>
      </c>
    </row>
    <row r="172" spans="1:27">
      <c r="A172" s="77" t="s">
        <v>64</v>
      </c>
      <c r="B172" s="78">
        <v>15</v>
      </c>
      <c r="C172" s="78" t="str">
        <f t="shared" si="4"/>
        <v>25-29|15</v>
      </c>
      <c r="D172" s="78">
        <v>5</v>
      </c>
      <c r="E172" s="78" t="s">
        <v>45</v>
      </c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Q172" s="77" t="s">
        <v>64</v>
      </c>
      <c r="R172" s="78">
        <v>15</v>
      </c>
      <c r="S172" s="78" t="str">
        <f t="shared" si="5"/>
        <v>25-29|15</v>
      </c>
      <c r="T172" s="78">
        <v>7</v>
      </c>
      <c r="U172" s="78" t="s">
        <v>47</v>
      </c>
      <c r="V172" s="78"/>
      <c r="W172" s="77" t="s">
        <v>66</v>
      </c>
      <c r="X172" s="78">
        <v>14</v>
      </c>
      <c r="Y172" s="78" t="s">
        <v>996</v>
      </c>
      <c r="Z172" s="76">
        <v>2</v>
      </c>
      <c r="AA172" s="76" t="s">
        <v>1416</v>
      </c>
    </row>
    <row r="173" spans="1:27">
      <c r="A173" s="77" t="s">
        <v>64</v>
      </c>
      <c r="B173" s="78">
        <v>16</v>
      </c>
      <c r="C173" s="78" t="str">
        <f t="shared" si="4"/>
        <v>25-29|16</v>
      </c>
      <c r="D173" s="78">
        <v>6</v>
      </c>
      <c r="E173" s="78" t="s">
        <v>46</v>
      </c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Q173" s="77" t="s">
        <v>64</v>
      </c>
      <c r="R173" s="78">
        <v>16</v>
      </c>
      <c r="S173" s="78" t="str">
        <f t="shared" si="5"/>
        <v>25-29|16</v>
      </c>
      <c r="T173" s="78">
        <v>7</v>
      </c>
      <c r="U173" s="78" t="s">
        <v>47</v>
      </c>
      <c r="V173" s="78"/>
      <c r="W173" s="77" t="s">
        <v>66</v>
      </c>
      <c r="X173" s="78">
        <v>15</v>
      </c>
      <c r="Y173" s="78" t="s">
        <v>997</v>
      </c>
      <c r="Z173" s="76">
        <v>2</v>
      </c>
      <c r="AA173" s="76" t="s">
        <v>1416</v>
      </c>
    </row>
    <row r="174" spans="1:27">
      <c r="A174" s="77" t="s">
        <v>64</v>
      </c>
      <c r="B174" s="78">
        <v>17</v>
      </c>
      <c r="C174" s="78" t="str">
        <f t="shared" si="4"/>
        <v>25-29|17</v>
      </c>
      <c r="D174" s="78">
        <v>6</v>
      </c>
      <c r="E174" s="78" t="s">
        <v>46</v>
      </c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Q174" s="77" t="s">
        <v>64</v>
      </c>
      <c r="R174" s="78">
        <v>17</v>
      </c>
      <c r="S174" s="78" t="str">
        <f t="shared" si="5"/>
        <v>25-29|17</v>
      </c>
      <c r="T174" s="78">
        <v>8</v>
      </c>
      <c r="U174" s="78" t="s">
        <v>48</v>
      </c>
      <c r="V174" s="78"/>
      <c r="W174" s="77" t="s">
        <v>66</v>
      </c>
      <c r="X174" s="78">
        <v>16</v>
      </c>
      <c r="Y174" s="78" t="s">
        <v>998</v>
      </c>
      <c r="Z174" s="76">
        <v>2</v>
      </c>
      <c r="AA174" s="76" t="s">
        <v>1416</v>
      </c>
    </row>
    <row r="175" spans="1:27">
      <c r="A175" s="77" t="s">
        <v>64</v>
      </c>
      <c r="B175" s="78">
        <v>18</v>
      </c>
      <c r="C175" s="78" t="str">
        <f t="shared" si="4"/>
        <v>25-29|18</v>
      </c>
      <c r="D175" s="78">
        <v>7</v>
      </c>
      <c r="E175" s="78" t="s">
        <v>47</v>
      </c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Q175" s="77" t="s">
        <v>64</v>
      </c>
      <c r="R175" s="78">
        <v>18</v>
      </c>
      <c r="S175" s="78" t="str">
        <f t="shared" si="5"/>
        <v>25-29|18</v>
      </c>
      <c r="T175" s="78">
        <v>8</v>
      </c>
      <c r="U175" s="78" t="s">
        <v>48</v>
      </c>
      <c r="V175" s="78"/>
      <c r="W175" s="77" t="s">
        <v>66</v>
      </c>
      <c r="X175" s="78">
        <v>17</v>
      </c>
      <c r="Y175" s="78" t="s">
        <v>999</v>
      </c>
      <c r="Z175" s="76">
        <v>2</v>
      </c>
      <c r="AA175" s="76" t="s">
        <v>1416</v>
      </c>
    </row>
    <row r="176" spans="1:27">
      <c r="A176" s="77" t="s">
        <v>64</v>
      </c>
      <c r="B176" s="78">
        <v>19</v>
      </c>
      <c r="C176" s="78" t="str">
        <f t="shared" si="4"/>
        <v>25-29|19</v>
      </c>
      <c r="D176" s="78">
        <v>7</v>
      </c>
      <c r="E176" s="78" t="s">
        <v>47</v>
      </c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Q176" s="77" t="s">
        <v>64</v>
      </c>
      <c r="R176" s="78">
        <v>19</v>
      </c>
      <c r="S176" s="78" t="str">
        <f t="shared" si="5"/>
        <v>25-29|19</v>
      </c>
      <c r="T176" s="78">
        <v>9</v>
      </c>
      <c r="U176" s="78" t="s">
        <v>49</v>
      </c>
      <c r="V176" s="78"/>
      <c r="W176" s="77" t="s">
        <v>66</v>
      </c>
      <c r="X176" s="78">
        <v>18</v>
      </c>
      <c r="Y176" s="78" t="s">
        <v>1000</v>
      </c>
      <c r="Z176" s="76">
        <v>3</v>
      </c>
      <c r="AA176" s="76" t="s">
        <v>1409</v>
      </c>
    </row>
    <row r="177" spans="1:27">
      <c r="A177" s="77" t="s">
        <v>64</v>
      </c>
      <c r="B177" s="78">
        <v>20</v>
      </c>
      <c r="C177" s="78" t="str">
        <f t="shared" si="4"/>
        <v>25-29|20</v>
      </c>
      <c r="D177" s="78">
        <v>8</v>
      </c>
      <c r="E177" s="78" t="s">
        <v>48</v>
      </c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Q177" s="77" t="s">
        <v>64</v>
      </c>
      <c r="R177" s="78">
        <v>20</v>
      </c>
      <c r="S177" s="78" t="str">
        <f t="shared" si="5"/>
        <v>25-29|20</v>
      </c>
      <c r="T177" s="78">
        <v>9</v>
      </c>
      <c r="U177" s="78" t="s">
        <v>49</v>
      </c>
      <c r="V177" s="78"/>
      <c r="W177" s="77" t="s">
        <v>66</v>
      </c>
      <c r="X177" s="78">
        <v>19</v>
      </c>
      <c r="Y177" s="78" t="s">
        <v>1001</v>
      </c>
      <c r="Z177" s="76">
        <v>3</v>
      </c>
      <c r="AA177" s="76" t="s">
        <v>1409</v>
      </c>
    </row>
    <row r="178" spans="1:27">
      <c r="A178" s="77" t="s">
        <v>64</v>
      </c>
      <c r="B178" s="78">
        <v>21</v>
      </c>
      <c r="C178" s="78" t="str">
        <f t="shared" si="4"/>
        <v>25-29|21</v>
      </c>
      <c r="D178" s="78">
        <v>8</v>
      </c>
      <c r="E178" s="78" t="s">
        <v>48</v>
      </c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Q178" s="77" t="s">
        <v>64</v>
      </c>
      <c r="R178" s="78">
        <v>21</v>
      </c>
      <c r="S178" s="78" t="str">
        <f t="shared" si="5"/>
        <v>25-29|21</v>
      </c>
      <c r="T178" s="78">
        <v>9</v>
      </c>
      <c r="U178" s="78" t="s">
        <v>49</v>
      </c>
      <c r="V178" s="78"/>
      <c r="W178" s="77" t="s">
        <v>66</v>
      </c>
      <c r="X178" s="78">
        <v>20</v>
      </c>
      <c r="Y178" s="78" t="s">
        <v>1002</v>
      </c>
      <c r="Z178" s="76">
        <v>3</v>
      </c>
      <c r="AA178" s="76" t="s">
        <v>1409</v>
      </c>
    </row>
    <row r="179" spans="1:27">
      <c r="A179" s="77" t="s">
        <v>64</v>
      </c>
      <c r="B179" s="78">
        <v>22</v>
      </c>
      <c r="C179" s="78" t="str">
        <f t="shared" si="4"/>
        <v>25-29|22</v>
      </c>
      <c r="D179" s="78">
        <v>9</v>
      </c>
      <c r="E179" s="78" t="s">
        <v>49</v>
      </c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Q179" s="77" t="s">
        <v>64</v>
      </c>
      <c r="R179" s="78">
        <v>22</v>
      </c>
      <c r="S179" s="78" t="str">
        <f t="shared" si="5"/>
        <v>25-29|22</v>
      </c>
      <c r="T179" s="78">
        <v>10</v>
      </c>
      <c r="U179" s="78" t="s">
        <v>50</v>
      </c>
      <c r="V179" s="78"/>
      <c r="W179" s="77" t="s">
        <v>66</v>
      </c>
      <c r="X179" s="78">
        <v>21</v>
      </c>
      <c r="Y179" s="78" t="s">
        <v>1003</v>
      </c>
      <c r="Z179" s="76">
        <v>4</v>
      </c>
      <c r="AA179" s="76" t="s">
        <v>1410</v>
      </c>
    </row>
    <row r="180" spans="1:27">
      <c r="A180" s="77" t="s">
        <v>64</v>
      </c>
      <c r="B180" s="78">
        <v>23</v>
      </c>
      <c r="C180" s="78" t="str">
        <f t="shared" si="4"/>
        <v>25-29|23</v>
      </c>
      <c r="D180" s="78">
        <v>9</v>
      </c>
      <c r="E180" s="78" t="s">
        <v>49</v>
      </c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Q180" s="77" t="s">
        <v>64</v>
      </c>
      <c r="R180" s="78">
        <v>23</v>
      </c>
      <c r="S180" s="78" t="str">
        <f t="shared" si="5"/>
        <v>25-29|23</v>
      </c>
      <c r="T180" s="78">
        <v>10</v>
      </c>
      <c r="U180" s="78" t="s">
        <v>50</v>
      </c>
      <c r="V180" s="78"/>
      <c r="W180" s="77" t="s">
        <v>66</v>
      </c>
      <c r="X180" s="78">
        <v>22</v>
      </c>
      <c r="Y180" s="78" t="s">
        <v>1004</v>
      </c>
      <c r="Z180" s="76">
        <v>5</v>
      </c>
      <c r="AA180" s="76" t="s">
        <v>1417</v>
      </c>
    </row>
    <row r="181" spans="1:27">
      <c r="A181" s="77" t="s">
        <v>64</v>
      </c>
      <c r="B181" s="78">
        <v>24</v>
      </c>
      <c r="C181" s="78" t="str">
        <f t="shared" si="4"/>
        <v>25-29|24</v>
      </c>
      <c r="D181" s="78">
        <v>10</v>
      </c>
      <c r="E181" s="78" t="s">
        <v>50</v>
      </c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Q181" s="77" t="s">
        <v>64</v>
      </c>
      <c r="R181" s="78">
        <v>24</v>
      </c>
      <c r="S181" s="78" t="str">
        <f t="shared" si="5"/>
        <v>25-29|24</v>
      </c>
      <c r="T181" s="78">
        <v>10</v>
      </c>
      <c r="U181" s="78" t="s">
        <v>50</v>
      </c>
      <c r="V181" s="78"/>
      <c r="W181" s="77" t="s">
        <v>66</v>
      </c>
      <c r="X181" s="78">
        <v>23</v>
      </c>
      <c r="Y181" s="78" t="s">
        <v>1005</v>
      </c>
      <c r="Z181" s="76">
        <v>6</v>
      </c>
      <c r="AA181" s="76" t="s">
        <v>1412</v>
      </c>
    </row>
    <row r="182" spans="1:27">
      <c r="A182" s="77" t="s">
        <v>64</v>
      </c>
      <c r="B182" s="78">
        <v>25</v>
      </c>
      <c r="C182" s="78" t="str">
        <f t="shared" si="4"/>
        <v>25-29|25</v>
      </c>
      <c r="D182" s="78">
        <v>10</v>
      </c>
      <c r="E182" s="78" t="s">
        <v>50</v>
      </c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Q182" s="77" t="s">
        <v>64</v>
      </c>
      <c r="R182" s="78">
        <v>25</v>
      </c>
      <c r="S182" s="78" t="str">
        <f t="shared" si="5"/>
        <v>25-29|25</v>
      </c>
      <c r="T182" s="78">
        <v>11</v>
      </c>
      <c r="U182" s="78" t="s">
        <v>51</v>
      </c>
      <c r="V182" s="78"/>
      <c r="W182" s="77" t="s">
        <v>66</v>
      </c>
      <c r="X182" s="78">
        <v>24</v>
      </c>
      <c r="Y182" s="78" t="s">
        <v>1006</v>
      </c>
      <c r="Z182" s="76">
        <v>6</v>
      </c>
      <c r="AA182" s="76" t="s">
        <v>1412</v>
      </c>
    </row>
    <row r="183" spans="1:27">
      <c r="A183" s="77" t="s">
        <v>64</v>
      </c>
      <c r="B183" s="78">
        <v>26</v>
      </c>
      <c r="C183" s="78" t="str">
        <f t="shared" si="4"/>
        <v>25-29|26</v>
      </c>
      <c r="D183" s="78">
        <v>11</v>
      </c>
      <c r="E183" s="78" t="s">
        <v>51</v>
      </c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Q183" s="77" t="s">
        <v>64</v>
      </c>
      <c r="R183" s="78">
        <v>26</v>
      </c>
      <c r="S183" s="78" t="str">
        <f t="shared" si="5"/>
        <v>25-29|26</v>
      </c>
      <c r="T183" s="78">
        <v>11</v>
      </c>
      <c r="U183" s="78" t="s">
        <v>51</v>
      </c>
      <c r="V183" s="78"/>
      <c r="W183" s="77" t="s">
        <v>66</v>
      </c>
      <c r="X183" s="78">
        <v>25</v>
      </c>
      <c r="Y183" s="78" t="s">
        <v>1007</v>
      </c>
      <c r="Z183" s="76">
        <v>7</v>
      </c>
      <c r="AA183" s="76" t="s">
        <v>1413</v>
      </c>
    </row>
    <row r="184" spans="1:27">
      <c r="A184" s="77" t="s">
        <v>64</v>
      </c>
      <c r="B184" s="78">
        <v>27</v>
      </c>
      <c r="C184" s="78" t="str">
        <f t="shared" si="4"/>
        <v>25-29|27</v>
      </c>
      <c r="D184" s="78">
        <v>11</v>
      </c>
      <c r="E184" s="78" t="s">
        <v>51</v>
      </c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Q184" s="77" t="s">
        <v>64</v>
      </c>
      <c r="R184" s="78">
        <v>27</v>
      </c>
      <c r="S184" s="78" t="str">
        <f t="shared" si="5"/>
        <v>25-29|27</v>
      </c>
      <c r="T184" s="78">
        <v>12</v>
      </c>
      <c r="U184" s="78" t="s">
        <v>52</v>
      </c>
      <c r="V184" s="78"/>
      <c r="W184" s="77" t="s">
        <v>66</v>
      </c>
      <c r="X184" s="78">
        <v>26</v>
      </c>
      <c r="Y184" s="78" t="s">
        <v>1008</v>
      </c>
      <c r="Z184" s="76">
        <v>7</v>
      </c>
      <c r="AA184" s="76" t="s">
        <v>1413</v>
      </c>
    </row>
    <row r="185" spans="1:27">
      <c r="A185" s="77" t="s">
        <v>64</v>
      </c>
      <c r="B185" s="78">
        <v>28</v>
      </c>
      <c r="C185" s="78" t="str">
        <f t="shared" si="4"/>
        <v>25-29|28</v>
      </c>
      <c r="D185" s="78">
        <v>11</v>
      </c>
      <c r="E185" s="78" t="s">
        <v>51</v>
      </c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Q185" s="77" t="s">
        <v>64</v>
      </c>
      <c r="R185" s="78">
        <v>28</v>
      </c>
      <c r="S185" s="78" t="str">
        <f t="shared" si="5"/>
        <v>25-29|28</v>
      </c>
      <c r="T185" s="78">
        <v>12</v>
      </c>
      <c r="U185" s="78" t="s">
        <v>52</v>
      </c>
      <c r="V185" s="78"/>
      <c r="W185" s="77" t="s">
        <v>66</v>
      </c>
      <c r="X185" s="78">
        <v>27</v>
      </c>
      <c r="Y185" s="78" t="s">
        <v>1009</v>
      </c>
      <c r="Z185" s="76">
        <v>8</v>
      </c>
      <c r="AA185" s="76" t="s">
        <v>1414</v>
      </c>
    </row>
    <row r="186" spans="1:27">
      <c r="A186" s="77" t="s">
        <v>64</v>
      </c>
      <c r="B186" s="78">
        <v>29</v>
      </c>
      <c r="C186" s="78" t="str">
        <f t="shared" si="4"/>
        <v>25-29|29</v>
      </c>
      <c r="D186" s="78">
        <v>12</v>
      </c>
      <c r="E186" s="78" t="s">
        <v>52</v>
      </c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Q186" s="77" t="s">
        <v>64</v>
      </c>
      <c r="R186" s="78">
        <v>29</v>
      </c>
      <c r="S186" s="78" t="str">
        <f t="shared" si="5"/>
        <v>25-29|29</v>
      </c>
      <c r="T186" s="78">
        <v>12</v>
      </c>
      <c r="U186" s="78" t="s">
        <v>52</v>
      </c>
      <c r="V186" s="78"/>
      <c r="W186" s="77" t="s">
        <v>66</v>
      </c>
      <c r="X186" s="78">
        <v>28</v>
      </c>
      <c r="Y186" s="78" t="s">
        <v>1010</v>
      </c>
      <c r="Z186" s="76">
        <v>8</v>
      </c>
      <c r="AA186" s="76" t="s">
        <v>1414</v>
      </c>
    </row>
    <row r="187" spans="1:27">
      <c r="A187" s="77" t="s">
        <v>64</v>
      </c>
      <c r="B187" s="78">
        <v>30</v>
      </c>
      <c r="C187" s="78" t="str">
        <f t="shared" si="4"/>
        <v>25-29|30</v>
      </c>
      <c r="D187" s="78">
        <v>12</v>
      </c>
      <c r="E187" s="78" t="s">
        <v>52</v>
      </c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Q187" s="77" t="s">
        <v>64</v>
      </c>
      <c r="R187" s="78">
        <v>30</v>
      </c>
      <c r="S187" s="78" t="str">
        <f t="shared" si="5"/>
        <v>25-29|30</v>
      </c>
      <c r="T187" s="78">
        <v>13</v>
      </c>
      <c r="U187" s="78" t="s">
        <v>53</v>
      </c>
      <c r="V187" s="78"/>
      <c r="W187" s="77" t="s">
        <v>66</v>
      </c>
      <c r="X187" s="78">
        <v>29</v>
      </c>
      <c r="Y187" s="78" t="s">
        <v>1011</v>
      </c>
      <c r="Z187" s="76">
        <v>8</v>
      </c>
      <c r="AA187" s="76" t="s">
        <v>1414</v>
      </c>
    </row>
    <row r="188" spans="1:27">
      <c r="A188" s="77" t="s">
        <v>64</v>
      </c>
      <c r="B188" s="78">
        <v>31</v>
      </c>
      <c r="C188" s="78" t="str">
        <f t="shared" si="4"/>
        <v>25-29|31</v>
      </c>
      <c r="D188" s="78">
        <v>12</v>
      </c>
      <c r="E188" s="78" t="s">
        <v>52</v>
      </c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Q188" s="77" t="s">
        <v>64</v>
      </c>
      <c r="R188" s="78">
        <v>31</v>
      </c>
      <c r="S188" s="78" t="str">
        <f t="shared" si="5"/>
        <v>25-29|31</v>
      </c>
      <c r="T188" s="78">
        <v>13</v>
      </c>
      <c r="U188" s="78" t="s">
        <v>53</v>
      </c>
      <c r="V188" s="78"/>
      <c r="W188" s="77" t="s">
        <v>66</v>
      </c>
      <c r="X188" s="78">
        <v>30</v>
      </c>
      <c r="Y188" s="78" t="s">
        <v>1013</v>
      </c>
      <c r="Z188" s="76">
        <v>8</v>
      </c>
      <c r="AA188" s="76" t="s">
        <v>1414</v>
      </c>
    </row>
    <row r="189" spans="1:27">
      <c r="A189" s="77" t="s">
        <v>64</v>
      </c>
      <c r="B189" s="78">
        <v>32</v>
      </c>
      <c r="C189" s="78" t="str">
        <f t="shared" si="4"/>
        <v>25-29|32</v>
      </c>
      <c r="D189" s="78">
        <v>13</v>
      </c>
      <c r="E189" s="78" t="s">
        <v>53</v>
      </c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Q189" s="77" t="s">
        <v>64</v>
      </c>
      <c r="R189" s="78">
        <v>32</v>
      </c>
      <c r="S189" s="78" t="str">
        <f t="shared" si="5"/>
        <v>25-29|32</v>
      </c>
      <c r="T189" s="78">
        <v>13</v>
      </c>
      <c r="U189" s="78" t="s">
        <v>53</v>
      </c>
      <c r="V189" s="78"/>
      <c r="W189" s="77" t="s">
        <v>67</v>
      </c>
      <c r="X189" s="78">
        <v>0</v>
      </c>
      <c r="Y189" s="78" t="s">
        <v>1015</v>
      </c>
      <c r="Z189" s="76">
        <v>2</v>
      </c>
      <c r="AA189" s="76" t="s">
        <v>1416</v>
      </c>
    </row>
    <row r="190" spans="1:27">
      <c r="A190" s="77" t="s">
        <v>64</v>
      </c>
      <c r="B190" s="78">
        <v>33</v>
      </c>
      <c r="C190" s="78" t="str">
        <f t="shared" si="4"/>
        <v>25-29|33</v>
      </c>
      <c r="D190" s="78">
        <v>13</v>
      </c>
      <c r="E190" s="78" t="s">
        <v>53</v>
      </c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Q190" s="77" t="s">
        <v>64</v>
      </c>
      <c r="R190" s="78">
        <v>33</v>
      </c>
      <c r="S190" s="78" t="str">
        <f t="shared" si="5"/>
        <v>25-29|33</v>
      </c>
      <c r="T190" s="78">
        <v>14</v>
      </c>
      <c r="U190" s="78" t="s">
        <v>54</v>
      </c>
      <c r="V190" s="78"/>
      <c r="W190" s="77" t="s">
        <v>67</v>
      </c>
      <c r="X190" s="78">
        <v>1</v>
      </c>
      <c r="Y190" s="78" t="s">
        <v>1017</v>
      </c>
      <c r="Z190" s="76">
        <v>2</v>
      </c>
      <c r="AA190" s="76" t="s">
        <v>1416</v>
      </c>
    </row>
    <row r="191" spans="1:27">
      <c r="A191" s="77" t="s">
        <v>64</v>
      </c>
      <c r="B191" s="78">
        <v>34</v>
      </c>
      <c r="C191" s="78" t="str">
        <f t="shared" si="4"/>
        <v>25-29|34</v>
      </c>
      <c r="D191" s="78">
        <v>13</v>
      </c>
      <c r="E191" s="78" t="s">
        <v>53</v>
      </c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Q191" s="77" t="s">
        <v>64</v>
      </c>
      <c r="R191" s="78">
        <v>34</v>
      </c>
      <c r="S191" s="78" t="str">
        <f t="shared" si="5"/>
        <v>25-29|34</v>
      </c>
      <c r="T191" s="78">
        <v>14</v>
      </c>
      <c r="U191" s="78" t="s">
        <v>54</v>
      </c>
      <c r="V191" s="78"/>
      <c r="W191" s="77" t="s">
        <v>67</v>
      </c>
      <c r="X191" s="78">
        <v>2</v>
      </c>
      <c r="Y191" s="78" t="s">
        <v>1019</v>
      </c>
      <c r="Z191" s="76">
        <v>2</v>
      </c>
      <c r="AA191" s="76" t="s">
        <v>1416</v>
      </c>
    </row>
    <row r="192" spans="1:27">
      <c r="A192" s="77" t="s">
        <v>64</v>
      </c>
      <c r="B192" s="78">
        <v>35</v>
      </c>
      <c r="C192" s="78" t="str">
        <f t="shared" si="4"/>
        <v>25-29|35</v>
      </c>
      <c r="D192" s="78">
        <v>14</v>
      </c>
      <c r="E192" s="78" t="s">
        <v>54</v>
      </c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Q192" s="77" t="s">
        <v>64</v>
      </c>
      <c r="R192" s="78">
        <v>35</v>
      </c>
      <c r="S192" s="78" t="str">
        <f t="shared" si="5"/>
        <v>25-29|35</v>
      </c>
      <c r="T192" s="78">
        <v>15</v>
      </c>
      <c r="U192" s="78" t="s">
        <v>55</v>
      </c>
      <c r="V192" s="78"/>
      <c r="W192" s="77" t="s">
        <v>67</v>
      </c>
      <c r="X192" s="78">
        <v>3</v>
      </c>
      <c r="Y192" s="78" t="s">
        <v>1021</v>
      </c>
      <c r="Z192" s="76">
        <v>2</v>
      </c>
      <c r="AA192" s="76" t="s">
        <v>1416</v>
      </c>
    </row>
    <row r="193" spans="1:27">
      <c r="A193" s="77" t="s">
        <v>64</v>
      </c>
      <c r="B193" s="78">
        <v>36</v>
      </c>
      <c r="C193" s="78" t="str">
        <f t="shared" si="4"/>
        <v>25-29|36</v>
      </c>
      <c r="D193" s="78">
        <v>14</v>
      </c>
      <c r="E193" s="78" t="s">
        <v>54</v>
      </c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Q193" s="77" t="s">
        <v>64</v>
      </c>
      <c r="R193" s="78">
        <v>36</v>
      </c>
      <c r="S193" s="78" t="str">
        <f t="shared" si="5"/>
        <v>25-29|36</v>
      </c>
      <c r="T193" s="78">
        <v>15</v>
      </c>
      <c r="U193" s="78" t="s">
        <v>55</v>
      </c>
      <c r="V193" s="78"/>
      <c r="W193" s="77" t="s">
        <v>67</v>
      </c>
      <c r="X193" s="78">
        <v>4</v>
      </c>
      <c r="Y193" s="78" t="s">
        <v>1023</v>
      </c>
      <c r="Z193" s="76">
        <v>2</v>
      </c>
      <c r="AA193" s="76" t="s">
        <v>1416</v>
      </c>
    </row>
    <row r="194" spans="1:27">
      <c r="A194" s="77" t="s">
        <v>64</v>
      </c>
      <c r="B194" s="78">
        <v>37</v>
      </c>
      <c r="C194" s="78" t="str">
        <f t="shared" si="4"/>
        <v>25-29|37</v>
      </c>
      <c r="D194" s="78">
        <v>14</v>
      </c>
      <c r="E194" s="78" t="s">
        <v>54</v>
      </c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Q194" s="77" t="s">
        <v>64</v>
      </c>
      <c r="R194" s="78">
        <v>37</v>
      </c>
      <c r="S194" s="78" t="str">
        <f t="shared" si="5"/>
        <v>25-29|37</v>
      </c>
      <c r="T194" s="78">
        <v>15</v>
      </c>
      <c r="U194" s="78" t="s">
        <v>55</v>
      </c>
      <c r="V194" s="78"/>
      <c r="W194" s="77" t="s">
        <v>67</v>
      </c>
      <c r="X194" s="78">
        <v>5</v>
      </c>
      <c r="Y194" s="78" t="s">
        <v>1025</v>
      </c>
      <c r="Z194" s="76">
        <v>2</v>
      </c>
      <c r="AA194" s="76" t="s">
        <v>1416</v>
      </c>
    </row>
    <row r="195" spans="1:27">
      <c r="A195" s="77" t="s">
        <v>64</v>
      </c>
      <c r="B195" s="78">
        <v>38</v>
      </c>
      <c r="C195" s="78" t="str">
        <f t="shared" si="4"/>
        <v>25-29|38</v>
      </c>
      <c r="D195" s="78">
        <v>15</v>
      </c>
      <c r="E195" s="78" t="s">
        <v>55</v>
      </c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Q195" s="77" t="s">
        <v>64</v>
      </c>
      <c r="R195" s="78">
        <v>38</v>
      </c>
      <c r="S195" s="78" t="str">
        <f t="shared" si="5"/>
        <v>25-29|38</v>
      </c>
      <c r="T195" s="78">
        <v>16</v>
      </c>
      <c r="U195" s="78" t="s">
        <v>56</v>
      </c>
      <c r="V195" s="78"/>
      <c r="W195" s="77" t="s">
        <v>67</v>
      </c>
      <c r="X195" s="78">
        <v>6</v>
      </c>
      <c r="Y195" s="78" t="s">
        <v>1027</v>
      </c>
      <c r="Z195" s="76">
        <v>2</v>
      </c>
      <c r="AA195" s="76" t="s">
        <v>1416</v>
      </c>
    </row>
    <row r="196" spans="1:27">
      <c r="A196" s="77" t="s">
        <v>64</v>
      </c>
      <c r="B196" s="78">
        <v>39</v>
      </c>
      <c r="C196" s="78" t="str">
        <f t="shared" ref="C196:C259" si="6">A196&amp;"|"&amp;+B196</f>
        <v>25-29|39</v>
      </c>
      <c r="D196" s="78">
        <v>15</v>
      </c>
      <c r="E196" s="78" t="s">
        <v>55</v>
      </c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Q196" s="77" t="s">
        <v>64</v>
      </c>
      <c r="R196" s="78">
        <v>39</v>
      </c>
      <c r="S196" s="78" t="str">
        <f t="shared" ref="S196:S259" si="7">Q196&amp;"|"&amp;R196</f>
        <v>25-29|39</v>
      </c>
      <c r="T196" s="78">
        <v>16</v>
      </c>
      <c r="U196" s="78" t="s">
        <v>56</v>
      </c>
      <c r="V196" s="78"/>
      <c r="W196" s="77" t="s">
        <v>67</v>
      </c>
      <c r="X196" s="78">
        <v>7</v>
      </c>
      <c r="Y196" s="78" t="s">
        <v>1029</v>
      </c>
      <c r="Z196" s="76">
        <v>2</v>
      </c>
      <c r="AA196" s="76" t="s">
        <v>1416</v>
      </c>
    </row>
    <row r="197" spans="1:27">
      <c r="A197" s="77" t="s">
        <v>64</v>
      </c>
      <c r="B197" s="78">
        <v>40</v>
      </c>
      <c r="C197" s="78" t="str">
        <f t="shared" si="6"/>
        <v>25-29|40</v>
      </c>
      <c r="D197" s="78">
        <v>15</v>
      </c>
      <c r="E197" s="78" t="s">
        <v>55</v>
      </c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Q197" s="77" t="s">
        <v>64</v>
      </c>
      <c r="R197" s="78">
        <v>40</v>
      </c>
      <c r="S197" s="78" t="str">
        <f t="shared" si="7"/>
        <v>25-29|40</v>
      </c>
      <c r="T197" s="78">
        <v>17</v>
      </c>
      <c r="U197" s="78" t="s">
        <v>57</v>
      </c>
      <c r="V197" s="78"/>
      <c r="W197" s="77" t="s">
        <v>67</v>
      </c>
      <c r="X197" s="78">
        <v>8</v>
      </c>
      <c r="Y197" s="78" t="s">
        <v>1031</v>
      </c>
      <c r="Z197" s="76">
        <v>2</v>
      </c>
      <c r="AA197" s="76" t="s">
        <v>1416</v>
      </c>
    </row>
    <row r="198" spans="1:27">
      <c r="A198" s="77" t="s">
        <v>64</v>
      </c>
      <c r="B198" s="78">
        <v>41</v>
      </c>
      <c r="C198" s="78" t="str">
        <f t="shared" si="6"/>
        <v>25-29|41</v>
      </c>
      <c r="D198" s="78">
        <v>16</v>
      </c>
      <c r="E198" s="78" t="s">
        <v>56</v>
      </c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Q198" s="77" t="s">
        <v>64</v>
      </c>
      <c r="R198" s="78">
        <v>41</v>
      </c>
      <c r="S198" s="78" t="str">
        <f t="shared" si="7"/>
        <v>25-29|41</v>
      </c>
      <c r="T198" s="78">
        <v>17</v>
      </c>
      <c r="U198" s="78" t="s">
        <v>57</v>
      </c>
      <c r="V198" s="78"/>
      <c r="W198" s="77" t="s">
        <v>67</v>
      </c>
      <c r="X198" s="78">
        <v>9</v>
      </c>
      <c r="Y198" s="78" t="s">
        <v>1033</v>
      </c>
      <c r="Z198" s="76">
        <v>2</v>
      </c>
      <c r="AA198" s="76" t="s">
        <v>1416</v>
      </c>
    </row>
    <row r="199" spans="1:27">
      <c r="A199" s="77" t="s">
        <v>64</v>
      </c>
      <c r="B199" s="78">
        <v>42</v>
      </c>
      <c r="C199" s="78" t="str">
        <f t="shared" si="6"/>
        <v>25-29|42</v>
      </c>
      <c r="D199" s="78">
        <v>16</v>
      </c>
      <c r="E199" s="78" t="s">
        <v>56</v>
      </c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Q199" s="77" t="s">
        <v>64</v>
      </c>
      <c r="R199" s="78">
        <v>42</v>
      </c>
      <c r="S199" s="78" t="str">
        <f t="shared" si="7"/>
        <v>25-29|42</v>
      </c>
      <c r="T199" s="78">
        <v>17</v>
      </c>
      <c r="U199" s="78" t="s">
        <v>57</v>
      </c>
      <c r="V199" s="78"/>
      <c r="W199" s="77" t="s">
        <v>67</v>
      </c>
      <c r="X199" s="78">
        <v>10</v>
      </c>
      <c r="Y199" s="78" t="s">
        <v>1035</v>
      </c>
      <c r="Z199" s="76">
        <v>2</v>
      </c>
      <c r="AA199" s="76" t="s">
        <v>1416</v>
      </c>
    </row>
    <row r="200" spans="1:27">
      <c r="A200" s="77" t="s">
        <v>64</v>
      </c>
      <c r="B200" s="78">
        <v>43</v>
      </c>
      <c r="C200" s="78" t="str">
        <f t="shared" si="6"/>
        <v>25-29|43</v>
      </c>
      <c r="D200" s="78">
        <v>16</v>
      </c>
      <c r="E200" s="78" t="s">
        <v>56</v>
      </c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Q200" s="77" t="s">
        <v>64</v>
      </c>
      <c r="R200" s="78">
        <v>43</v>
      </c>
      <c r="S200" s="78" t="str">
        <f t="shared" si="7"/>
        <v>25-29|43</v>
      </c>
      <c r="T200" s="78">
        <v>18</v>
      </c>
      <c r="U200" s="78" t="s">
        <v>58</v>
      </c>
      <c r="V200" s="78"/>
      <c r="W200" s="77" t="s">
        <v>67</v>
      </c>
      <c r="X200" s="78">
        <v>11</v>
      </c>
      <c r="Y200" s="78" t="s">
        <v>1037</v>
      </c>
      <c r="Z200" s="76">
        <v>2</v>
      </c>
      <c r="AA200" s="76" t="s">
        <v>1416</v>
      </c>
    </row>
    <row r="201" spans="1:27">
      <c r="A201" s="77" t="s">
        <v>64</v>
      </c>
      <c r="B201" s="78">
        <v>44</v>
      </c>
      <c r="C201" s="78" t="str">
        <f t="shared" si="6"/>
        <v>25-29|44</v>
      </c>
      <c r="D201" s="78">
        <v>17</v>
      </c>
      <c r="E201" s="78" t="s">
        <v>57</v>
      </c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Q201" s="77" t="s">
        <v>64</v>
      </c>
      <c r="R201" s="78">
        <v>44</v>
      </c>
      <c r="S201" s="78" t="str">
        <f t="shared" si="7"/>
        <v>25-29|44</v>
      </c>
      <c r="T201" s="78">
        <v>18</v>
      </c>
      <c r="U201" s="78" t="s">
        <v>58</v>
      </c>
      <c r="V201" s="78"/>
      <c r="W201" s="77" t="s">
        <v>67</v>
      </c>
      <c r="X201" s="78">
        <v>12</v>
      </c>
      <c r="Y201" s="78" t="s">
        <v>1039</v>
      </c>
      <c r="Z201" s="76">
        <v>2</v>
      </c>
      <c r="AA201" s="76" t="s">
        <v>1416</v>
      </c>
    </row>
    <row r="202" spans="1:27">
      <c r="A202" s="77" t="s">
        <v>64</v>
      </c>
      <c r="B202" s="78">
        <v>45</v>
      </c>
      <c r="C202" s="78" t="str">
        <f t="shared" si="6"/>
        <v>25-29|45</v>
      </c>
      <c r="D202" s="78">
        <v>17</v>
      </c>
      <c r="E202" s="78" t="s">
        <v>57</v>
      </c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Q202" s="77" t="s">
        <v>64</v>
      </c>
      <c r="R202" s="78">
        <v>45</v>
      </c>
      <c r="S202" s="78" t="str">
        <f t="shared" si="7"/>
        <v>25-29|45</v>
      </c>
      <c r="T202" s="78">
        <v>18</v>
      </c>
      <c r="U202" s="78" t="s">
        <v>58</v>
      </c>
      <c r="V202" s="78"/>
      <c r="W202" s="77" t="s">
        <v>67</v>
      </c>
      <c r="X202" s="78">
        <v>13</v>
      </c>
      <c r="Y202" s="78" t="s">
        <v>1041</v>
      </c>
      <c r="Z202" s="76">
        <v>2</v>
      </c>
      <c r="AA202" s="76" t="s">
        <v>1416</v>
      </c>
    </row>
    <row r="203" spans="1:27">
      <c r="A203" s="77" t="s">
        <v>64</v>
      </c>
      <c r="B203" s="78">
        <v>46</v>
      </c>
      <c r="C203" s="78" t="str">
        <f t="shared" si="6"/>
        <v>25-29|46</v>
      </c>
      <c r="D203" s="78">
        <v>18</v>
      </c>
      <c r="E203" s="78" t="s">
        <v>58</v>
      </c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Q203" s="77" t="s">
        <v>64</v>
      </c>
      <c r="R203" s="78">
        <v>46</v>
      </c>
      <c r="S203" s="78" t="str">
        <f t="shared" si="7"/>
        <v>25-29|46</v>
      </c>
      <c r="T203" s="78">
        <v>19</v>
      </c>
      <c r="U203" s="78" t="s">
        <v>58</v>
      </c>
      <c r="V203" s="78"/>
      <c r="W203" s="77" t="s">
        <v>67</v>
      </c>
      <c r="X203" s="78">
        <v>14</v>
      </c>
      <c r="Y203" s="78" t="s">
        <v>1043</v>
      </c>
      <c r="Z203" s="76">
        <v>2</v>
      </c>
      <c r="AA203" s="76" t="s">
        <v>1416</v>
      </c>
    </row>
    <row r="204" spans="1:27">
      <c r="A204" s="77" t="s">
        <v>64</v>
      </c>
      <c r="B204" s="78">
        <v>47</v>
      </c>
      <c r="C204" s="78" t="str">
        <f t="shared" si="6"/>
        <v>25-29|47</v>
      </c>
      <c r="D204" s="78">
        <v>18</v>
      </c>
      <c r="E204" s="78" t="s">
        <v>58</v>
      </c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Q204" s="77" t="s">
        <v>64</v>
      </c>
      <c r="R204" s="78">
        <v>47</v>
      </c>
      <c r="S204" s="78" t="str">
        <f t="shared" si="7"/>
        <v>25-29|47</v>
      </c>
      <c r="T204" s="78">
        <v>19</v>
      </c>
      <c r="U204" s="78" t="s">
        <v>58</v>
      </c>
      <c r="V204" s="78"/>
      <c r="W204" s="77" t="s">
        <v>67</v>
      </c>
      <c r="X204" s="78">
        <v>15</v>
      </c>
      <c r="Y204" s="78" t="s">
        <v>1045</v>
      </c>
      <c r="Z204" s="76">
        <v>2</v>
      </c>
      <c r="AA204" s="76" t="s">
        <v>1416</v>
      </c>
    </row>
    <row r="205" spans="1:27">
      <c r="A205" s="77" t="s">
        <v>64</v>
      </c>
      <c r="B205" s="78">
        <v>48</v>
      </c>
      <c r="C205" s="78" t="str">
        <f t="shared" si="6"/>
        <v>25-29|48</v>
      </c>
      <c r="D205" s="78">
        <v>18</v>
      </c>
      <c r="E205" s="78" t="s">
        <v>58</v>
      </c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Q205" s="77" t="s">
        <v>64</v>
      </c>
      <c r="R205" s="78">
        <v>48</v>
      </c>
      <c r="S205" s="78" t="str">
        <f t="shared" si="7"/>
        <v>25-29|48</v>
      </c>
      <c r="T205" s="78">
        <v>19</v>
      </c>
      <c r="U205" s="78" t="s">
        <v>58</v>
      </c>
      <c r="V205" s="78"/>
      <c r="W205" s="77" t="s">
        <v>67</v>
      </c>
      <c r="X205" s="78">
        <v>16</v>
      </c>
      <c r="Y205" s="78" t="s">
        <v>1047</v>
      </c>
      <c r="Z205" s="76">
        <v>2</v>
      </c>
      <c r="AA205" s="76" t="s">
        <v>1416</v>
      </c>
    </row>
    <row r="206" spans="1:27">
      <c r="A206" s="77" t="s">
        <v>64</v>
      </c>
      <c r="B206" s="78">
        <v>49</v>
      </c>
      <c r="C206" s="78" t="str">
        <f t="shared" si="6"/>
        <v>25-29|49</v>
      </c>
      <c r="D206" s="78">
        <v>19</v>
      </c>
      <c r="E206" s="78" t="s">
        <v>59</v>
      </c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Q206" s="77" t="s">
        <v>64</v>
      </c>
      <c r="R206" s="78">
        <v>49</v>
      </c>
      <c r="S206" s="78" t="str">
        <f t="shared" si="7"/>
        <v>25-29|49</v>
      </c>
      <c r="T206" s="78">
        <v>19</v>
      </c>
      <c r="U206" s="78" t="s">
        <v>58</v>
      </c>
      <c r="V206" s="78"/>
      <c r="W206" s="77" t="s">
        <v>67</v>
      </c>
      <c r="X206" s="78">
        <v>17</v>
      </c>
      <c r="Y206" s="78" t="s">
        <v>1048</v>
      </c>
      <c r="Z206" s="76">
        <v>2</v>
      </c>
      <c r="AA206" s="76" t="s">
        <v>1416</v>
      </c>
    </row>
    <row r="207" spans="1:27">
      <c r="A207" s="77" t="s">
        <v>64</v>
      </c>
      <c r="B207" s="78">
        <v>50</v>
      </c>
      <c r="C207" s="78" t="str">
        <f t="shared" si="6"/>
        <v>25-29|50</v>
      </c>
      <c r="D207" s="78">
        <v>19</v>
      </c>
      <c r="E207" s="78" t="s">
        <v>59</v>
      </c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Q207" s="77" t="s">
        <v>64</v>
      </c>
      <c r="R207" s="78">
        <v>50</v>
      </c>
      <c r="S207" s="78" t="str">
        <f t="shared" si="7"/>
        <v>25-29|50</v>
      </c>
      <c r="T207" s="78">
        <v>19</v>
      </c>
      <c r="U207" s="78" t="s">
        <v>58</v>
      </c>
      <c r="V207" s="78"/>
      <c r="W207" s="77" t="s">
        <v>67</v>
      </c>
      <c r="X207" s="78">
        <v>18</v>
      </c>
      <c r="Y207" s="78" t="s">
        <v>1049</v>
      </c>
      <c r="Z207" s="76">
        <v>3</v>
      </c>
      <c r="AA207" s="76" t="s">
        <v>1409</v>
      </c>
    </row>
    <row r="208" spans="1:27">
      <c r="A208" s="77" t="s">
        <v>65</v>
      </c>
      <c r="B208" s="78">
        <v>0</v>
      </c>
      <c r="C208" s="78" t="str">
        <f t="shared" si="6"/>
        <v>30-34|0</v>
      </c>
      <c r="D208" s="78">
        <v>1</v>
      </c>
      <c r="E208" s="78" t="s">
        <v>41</v>
      </c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Q208" s="77" t="s">
        <v>65</v>
      </c>
      <c r="R208" s="78">
        <v>0</v>
      </c>
      <c r="S208" s="78" t="str">
        <f t="shared" si="7"/>
        <v>30-34|0</v>
      </c>
      <c r="T208" s="78">
        <v>1</v>
      </c>
      <c r="U208" s="78" t="s">
        <v>41</v>
      </c>
      <c r="V208" s="78"/>
      <c r="W208" s="77" t="s">
        <v>67</v>
      </c>
      <c r="X208" s="78">
        <v>19</v>
      </c>
      <c r="Y208" s="78" t="s">
        <v>1050</v>
      </c>
      <c r="Z208" s="76">
        <v>3</v>
      </c>
      <c r="AA208" s="76" t="s">
        <v>1409</v>
      </c>
    </row>
    <row r="209" spans="1:27">
      <c r="A209" s="77" t="s">
        <v>65</v>
      </c>
      <c r="B209" s="78">
        <v>1</v>
      </c>
      <c r="C209" s="78" t="str">
        <f t="shared" si="6"/>
        <v>30-34|1</v>
      </c>
      <c r="D209" s="78">
        <v>1</v>
      </c>
      <c r="E209" s="78" t="s">
        <v>41</v>
      </c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Q209" s="77" t="s">
        <v>65</v>
      </c>
      <c r="R209" s="78">
        <v>1</v>
      </c>
      <c r="S209" s="78" t="str">
        <f t="shared" si="7"/>
        <v>30-34|1</v>
      </c>
      <c r="T209" s="78">
        <v>1</v>
      </c>
      <c r="U209" s="78" t="s">
        <v>41</v>
      </c>
      <c r="V209" s="78"/>
      <c r="W209" s="77" t="s">
        <v>67</v>
      </c>
      <c r="X209" s="78">
        <v>20</v>
      </c>
      <c r="Y209" s="78" t="s">
        <v>1051</v>
      </c>
      <c r="Z209" s="76">
        <v>3</v>
      </c>
      <c r="AA209" s="76" t="s">
        <v>1409</v>
      </c>
    </row>
    <row r="210" spans="1:27">
      <c r="A210" s="77" t="s">
        <v>65</v>
      </c>
      <c r="B210" s="78">
        <v>2</v>
      </c>
      <c r="C210" s="78" t="str">
        <f t="shared" si="6"/>
        <v>30-34|2</v>
      </c>
      <c r="D210" s="78">
        <v>1</v>
      </c>
      <c r="E210" s="78" t="s">
        <v>41</v>
      </c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Q210" s="77" t="s">
        <v>65</v>
      </c>
      <c r="R210" s="78">
        <v>2</v>
      </c>
      <c r="S210" s="78" t="str">
        <f t="shared" si="7"/>
        <v>30-34|2</v>
      </c>
      <c r="T210" s="78">
        <v>1</v>
      </c>
      <c r="U210" s="78" t="s">
        <v>41</v>
      </c>
      <c r="V210" s="78"/>
      <c r="W210" s="77" t="s">
        <v>67</v>
      </c>
      <c r="X210" s="78">
        <v>21</v>
      </c>
      <c r="Y210" s="78" t="s">
        <v>1052</v>
      </c>
      <c r="Z210" s="76">
        <v>4</v>
      </c>
      <c r="AA210" s="76" t="s">
        <v>1410</v>
      </c>
    </row>
    <row r="211" spans="1:27">
      <c r="A211" s="77" t="s">
        <v>65</v>
      </c>
      <c r="B211" s="78">
        <v>3</v>
      </c>
      <c r="C211" s="78" t="str">
        <f t="shared" si="6"/>
        <v>30-34|3</v>
      </c>
      <c r="D211" s="78">
        <v>1</v>
      </c>
      <c r="E211" s="78" t="s">
        <v>41</v>
      </c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Q211" s="77" t="s">
        <v>65</v>
      </c>
      <c r="R211" s="78">
        <v>3</v>
      </c>
      <c r="S211" s="78" t="str">
        <f t="shared" si="7"/>
        <v>30-34|3</v>
      </c>
      <c r="T211" s="78">
        <v>1</v>
      </c>
      <c r="U211" s="78" t="s">
        <v>41</v>
      </c>
      <c r="V211" s="78"/>
      <c r="W211" s="77" t="s">
        <v>67</v>
      </c>
      <c r="X211" s="78">
        <v>22</v>
      </c>
      <c r="Y211" s="78" t="s">
        <v>1053</v>
      </c>
      <c r="Z211" s="76">
        <v>5</v>
      </c>
      <c r="AA211" s="76" t="s">
        <v>1411</v>
      </c>
    </row>
    <row r="212" spans="1:27">
      <c r="A212" s="77" t="s">
        <v>65</v>
      </c>
      <c r="B212" s="78">
        <v>4</v>
      </c>
      <c r="C212" s="78" t="str">
        <f t="shared" si="6"/>
        <v>30-34|4</v>
      </c>
      <c r="D212" s="78">
        <v>1</v>
      </c>
      <c r="E212" s="78" t="s">
        <v>41</v>
      </c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Q212" s="77" t="s">
        <v>65</v>
      </c>
      <c r="R212" s="78">
        <v>4</v>
      </c>
      <c r="S212" s="78" t="str">
        <f t="shared" si="7"/>
        <v>30-34|4</v>
      </c>
      <c r="T212" s="78">
        <v>2</v>
      </c>
      <c r="U212" s="78" t="s">
        <v>42</v>
      </c>
      <c r="V212" s="78"/>
      <c r="W212" s="77" t="s">
        <v>67</v>
      </c>
      <c r="X212" s="78">
        <v>23</v>
      </c>
      <c r="Y212" s="78" t="s">
        <v>1054</v>
      </c>
      <c r="Z212" s="76">
        <v>6</v>
      </c>
      <c r="AA212" s="76" t="s">
        <v>1412</v>
      </c>
    </row>
    <row r="213" spans="1:27">
      <c r="A213" s="77" t="s">
        <v>65</v>
      </c>
      <c r="B213" s="78">
        <v>5</v>
      </c>
      <c r="C213" s="78" t="str">
        <f t="shared" si="6"/>
        <v>30-34|5</v>
      </c>
      <c r="D213" s="78">
        <v>1</v>
      </c>
      <c r="E213" s="78" t="s">
        <v>41</v>
      </c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Q213" s="77" t="s">
        <v>65</v>
      </c>
      <c r="R213" s="78">
        <v>5</v>
      </c>
      <c r="S213" s="78" t="str">
        <f t="shared" si="7"/>
        <v>30-34|5</v>
      </c>
      <c r="T213" s="78">
        <v>2</v>
      </c>
      <c r="U213" s="78" t="s">
        <v>42</v>
      </c>
      <c r="V213" s="78"/>
      <c r="W213" s="77" t="s">
        <v>67</v>
      </c>
      <c r="X213" s="78">
        <v>24</v>
      </c>
      <c r="Y213" s="78" t="s">
        <v>1055</v>
      </c>
      <c r="Z213" s="76">
        <v>6</v>
      </c>
      <c r="AA213" s="76" t="s">
        <v>1412</v>
      </c>
    </row>
    <row r="214" spans="1:27">
      <c r="A214" s="77" t="s">
        <v>65</v>
      </c>
      <c r="B214" s="78">
        <v>6</v>
      </c>
      <c r="C214" s="78" t="str">
        <f t="shared" si="6"/>
        <v>30-34|6</v>
      </c>
      <c r="D214" s="78">
        <v>1</v>
      </c>
      <c r="E214" s="78" t="s">
        <v>41</v>
      </c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Q214" s="77" t="s">
        <v>65</v>
      </c>
      <c r="R214" s="78">
        <v>6</v>
      </c>
      <c r="S214" s="78" t="str">
        <f t="shared" si="7"/>
        <v>30-34|6</v>
      </c>
      <c r="T214" s="78">
        <v>3</v>
      </c>
      <c r="U214" s="78" t="s">
        <v>43</v>
      </c>
      <c r="V214" s="78"/>
      <c r="W214" s="77" t="s">
        <v>67</v>
      </c>
      <c r="X214" s="78">
        <v>25</v>
      </c>
      <c r="Y214" s="78" t="s">
        <v>1056</v>
      </c>
      <c r="Z214" s="76">
        <v>7</v>
      </c>
      <c r="AA214" s="76" t="s">
        <v>1413</v>
      </c>
    </row>
    <row r="215" spans="1:27">
      <c r="A215" s="77" t="s">
        <v>65</v>
      </c>
      <c r="B215" s="78">
        <v>7</v>
      </c>
      <c r="C215" s="78" t="str">
        <f t="shared" si="6"/>
        <v>30-34|7</v>
      </c>
      <c r="D215" s="78">
        <v>1</v>
      </c>
      <c r="E215" s="78" t="s">
        <v>41</v>
      </c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Q215" s="77" t="s">
        <v>65</v>
      </c>
      <c r="R215" s="78">
        <v>7</v>
      </c>
      <c r="S215" s="78" t="str">
        <f t="shared" si="7"/>
        <v>30-34|7</v>
      </c>
      <c r="T215" s="78">
        <v>3</v>
      </c>
      <c r="U215" s="78" t="s">
        <v>43</v>
      </c>
      <c r="V215" s="78"/>
      <c r="W215" s="77" t="s">
        <v>67</v>
      </c>
      <c r="X215" s="78">
        <v>26</v>
      </c>
      <c r="Y215" s="78" t="s">
        <v>1057</v>
      </c>
      <c r="Z215" s="76">
        <v>7</v>
      </c>
      <c r="AA215" s="76" t="s">
        <v>1413</v>
      </c>
    </row>
    <row r="216" spans="1:27">
      <c r="A216" s="77" t="s">
        <v>65</v>
      </c>
      <c r="B216" s="78">
        <v>8</v>
      </c>
      <c r="C216" s="78" t="str">
        <f t="shared" si="6"/>
        <v>30-34|8</v>
      </c>
      <c r="D216" s="78">
        <v>2</v>
      </c>
      <c r="E216" s="78" t="s">
        <v>42</v>
      </c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Q216" s="77" t="s">
        <v>65</v>
      </c>
      <c r="R216" s="78">
        <v>8</v>
      </c>
      <c r="S216" s="78" t="str">
        <f t="shared" si="7"/>
        <v>30-34|8</v>
      </c>
      <c r="T216" s="78">
        <v>4</v>
      </c>
      <c r="U216" s="78" t="s">
        <v>44</v>
      </c>
      <c r="V216" s="78"/>
      <c r="W216" s="77" t="s">
        <v>67</v>
      </c>
      <c r="X216" s="78">
        <v>27</v>
      </c>
      <c r="Y216" s="78" t="s">
        <v>1058</v>
      </c>
      <c r="Z216" s="76">
        <v>8</v>
      </c>
      <c r="AA216" s="76" t="s">
        <v>1414</v>
      </c>
    </row>
    <row r="217" spans="1:27">
      <c r="A217" s="77" t="s">
        <v>65</v>
      </c>
      <c r="B217" s="78">
        <v>9</v>
      </c>
      <c r="C217" s="78" t="str">
        <f t="shared" si="6"/>
        <v>30-34|9</v>
      </c>
      <c r="D217" s="78">
        <v>2</v>
      </c>
      <c r="E217" s="78" t="s">
        <v>42</v>
      </c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Q217" s="77" t="s">
        <v>65</v>
      </c>
      <c r="R217" s="78">
        <v>9</v>
      </c>
      <c r="S217" s="78" t="str">
        <f t="shared" si="7"/>
        <v>30-34|9</v>
      </c>
      <c r="T217" s="78">
        <v>4</v>
      </c>
      <c r="U217" s="78" t="s">
        <v>44</v>
      </c>
      <c r="V217" s="78"/>
      <c r="W217" s="77" t="s">
        <v>67</v>
      </c>
      <c r="X217" s="78">
        <v>28</v>
      </c>
      <c r="Y217" s="78" t="s">
        <v>1059</v>
      </c>
      <c r="Z217" s="76">
        <v>8</v>
      </c>
      <c r="AA217" s="76" t="s">
        <v>1414</v>
      </c>
    </row>
    <row r="218" spans="1:27">
      <c r="A218" s="77" t="s">
        <v>65</v>
      </c>
      <c r="B218" s="78">
        <v>10</v>
      </c>
      <c r="C218" s="78" t="str">
        <f t="shared" si="6"/>
        <v>30-34|10</v>
      </c>
      <c r="D218" s="78">
        <v>3</v>
      </c>
      <c r="E218" s="78" t="s">
        <v>43</v>
      </c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Q218" s="77" t="s">
        <v>65</v>
      </c>
      <c r="R218" s="78">
        <v>10</v>
      </c>
      <c r="S218" s="78" t="str">
        <f t="shared" si="7"/>
        <v>30-34|10</v>
      </c>
      <c r="T218" s="78">
        <v>5</v>
      </c>
      <c r="U218" s="78" t="s">
        <v>45</v>
      </c>
      <c r="V218" s="78"/>
      <c r="W218" s="77" t="s">
        <v>67</v>
      </c>
      <c r="X218" s="78">
        <v>29</v>
      </c>
      <c r="Y218" s="78" t="s">
        <v>1060</v>
      </c>
      <c r="Z218" s="76">
        <v>8</v>
      </c>
      <c r="AA218" s="76" t="s">
        <v>1414</v>
      </c>
    </row>
    <row r="219" spans="1:27">
      <c r="A219" s="77" t="s">
        <v>65</v>
      </c>
      <c r="B219" s="78">
        <v>11</v>
      </c>
      <c r="C219" s="78" t="str">
        <f t="shared" si="6"/>
        <v>30-34|11</v>
      </c>
      <c r="D219" s="78">
        <v>3</v>
      </c>
      <c r="E219" s="78" t="s">
        <v>43</v>
      </c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Q219" s="77" t="s">
        <v>65</v>
      </c>
      <c r="R219" s="78">
        <v>11</v>
      </c>
      <c r="S219" s="78" t="str">
        <f t="shared" si="7"/>
        <v>30-34|11</v>
      </c>
      <c r="T219" s="78">
        <v>5</v>
      </c>
      <c r="U219" s="78" t="s">
        <v>45</v>
      </c>
      <c r="V219" s="78"/>
      <c r="W219" s="77" t="s">
        <v>67</v>
      </c>
      <c r="X219" s="78">
        <v>30</v>
      </c>
      <c r="Y219" s="78" t="s">
        <v>1061</v>
      </c>
      <c r="Z219" s="76">
        <v>8</v>
      </c>
      <c r="AA219" s="76" t="s">
        <v>1414</v>
      </c>
    </row>
    <row r="220" spans="1:27">
      <c r="A220" s="77" t="s">
        <v>65</v>
      </c>
      <c r="B220" s="78">
        <v>12</v>
      </c>
      <c r="C220" s="78" t="str">
        <f t="shared" si="6"/>
        <v>30-34|12</v>
      </c>
      <c r="D220" s="78">
        <v>4</v>
      </c>
      <c r="E220" s="78" t="s">
        <v>44</v>
      </c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Q220" s="77" t="s">
        <v>65</v>
      </c>
      <c r="R220" s="78">
        <v>12</v>
      </c>
      <c r="S220" s="78" t="str">
        <f t="shared" si="7"/>
        <v>30-34|12</v>
      </c>
      <c r="T220" s="78">
        <v>6</v>
      </c>
      <c r="U220" s="78" t="s">
        <v>46</v>
      </c>
      <c r="V220" s="78"/>
      <c r="W220" s="77" t="s">
        <v>68</v>
      </c>
      <c r="X220" s="78">
        <v>0</v>
      </c>
      <c r="Y220" s="78" t="s">
        <v>1062</v>
      </c>
      <c r="Z220" s="76">
        <v>2</v>
      </c>
      <c r="AA220" s="76" t="s">
        <v>1416</v>
      </c>
    </row>
    <row r="221" spans="1:27">
      <c r="A221" s="77" t="s">
        <v>65</v>
      </c>
      <c r="B221" s="78">
        <v>13</v>
      </c>
      <c r="C221" s="78" t="str">
        <f t="shared" si="6"/>
        <v>30-34|13</v>
      </c>
      <c r="D221" s="78">
        <v>4</v>
      </c>
      <c r="E221" s="78" t="s">
        <v>44</v>
      </c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Q221" s="77" t="s">
        <v>65</v>
      </c>
      <c r="R221" s="78">
        <v>13</v>
      </c>
      <c r="S221" s="78" t="str">
        <f t="shared" si="7"/>
        <v>30-34|13</v>
      </c>
      <c r="T221" s="78">
        <v>6</v>
      </c>
      <c r="U221" s="78" t="s">
        <v>46</v>
      </c>
      <c r="V221" s="78"/>
      <c r="W221" s="77" t="s">
        <v>68</v>
      </c>
      <c r="X221" s="78">
        <v>1</v>
      </c>
      <c r="Y221" s="78" t="s">
        <v>1063</v>
      </c>
      <c r="Z221" s="76">
        <v>2</v>
      </c>
      <c r="AA221" s="76" t="s">
        <v>1416</v>
      </c>
    </row>
    <row r="222" spans="1:27">
      <c r="A222" s="77" t="s">
        <v>65</v>
      </c>
      <c r="B222" s="78">
        <v>14</v>
      </c>
      <c r="C222" s="78" t="str">
        <f t="shared" si="6"/>
        <v>30-34|14</v>
      </c>
      <c r="D222" s="78">
        <v>5</v>
      </c>
      <c r="E222" s="78" t="s">
        <v>45</v>
      </c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Q222" s="77" t="s">
        <v>65</v>
      </c>
      <c r="R222" s="78">
        <v>14</v>
      </c>
      <c r="S222" s="78" t="str">
        <f t="shared" si="7"/>
        <v>30-34|14</v>
      </c>
      <c r="T222" s="78">
        <v>7</v>
      </c>
      <c r="U222" s="78" t="s">
        <v>47</v>
      </c>
      <c r="V222" s="78"/>
      <c r="W222" s="77" t="s">
        <v>68</v>
      </c>
      <c r="X222" s="78">
        <v>2</v>
      </c>
      <c r="Y222" s="78" t="s">
        <v>1064</v>
      </c>
      <c r="Z222" s="76">
        <v>2</v>
      </c>
      <c r="AA222" s="76" t="s">
        <v>1416</v>
      </c>
    </row>
    <row r="223" spans="1:27">
      <c r="A223" s="77" t="s">
        <v>65</v>
      </c>
      <c r="B223" s="78">
        <v>15</v>
      </c>
      <c r="C223" s="78" t="str">
        <f t="shared" si="6"/>
        <v>30-34|15</v>
      </c>
      <c r="D223" s="78">
        <v>5</v>
      </c>
      <c r="E223" s="78" t="s">
        <v>45</v>
      </c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Q223" s="77" t="s">
        <v>65</v>
      </c>
      <c r="R223" s="78">
        <v>15</v>
      </c>
      <c r="S223" s="78" t="str">
        <f t="shared" si="7"/>
        <v>30-34|15</v>
      </c>
      <c r="T223" s="78">
        <v>7</v>
      </c>
      <c r="U223" s="78" t="s">
        <v>47</v>
      </c>
      <c r="V223" s="78"/>
      <c r="W223" s="77" t="s">
        <v>68</v>
      </c>
      <c r="X223" s="78">
        <v>3</v>
      </c>
      <c r="Y223" s="78" t="s">
        <v>1065</v>
      </c>
      <c r="Z223" s="76">
        <v>2</v>
      </c>
      <c r="AA223" s="76" t="s">
        <v>1416</v>
      </c>
    </row>
    <row r="224" spans="1:27">
      <c r="A224" s="77" t="s">
        <v>65</v>
      </c>
      <c r="B224" s="78">
        <v>16</v>
      </c>
      <c r="C224" s="78" t="str">
        <f t="shared" si="6"/>
        <v>30-34|16</v>
      </c>
      <c r="D224" s="78">
        <v>6</v>
      </c>
      <c r="E224" s="78" t="s">
        <v>46</v>
      </c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Q224" s="77" t="s">
        <v>65</v>
      </c>
      <c r="R224" s="78">
        <v>16</v>
      </c>
      <c r="S224" s="78" t="str">
        <f t="shared" si="7"/>
        <v>30-34|16</v>
      </c>
      <c r="T224" s="78">
        <v>7</v>
      </c>
      <c r="U224" s="78" t="s">
        <v>47</v>
      </c>
      <c r="V224" s="78"/>
      <c r="W224" s="77" t="s">
        <v>68</v>
      </c>
      <c r="X224" s="78">
        <v>4</v>
      </c>
      <c r="Y224" s="78" t="s">
        <v>1066</v>
      </c>
      <c r="Z224" s="76">
        <v>2</v>
      </c>
      <c r="AA224" s="76" t="s">
        <v>1416</v>
      </c>
    </row>
    <row r="225" spans="1:27">
      <c r="A225" s="77" t="s">
        <v>65</v>
      </c>
      <c r="B225" s="78">
        <v>17</v>
      </c>
      <c r="C225" s="78" t="str">
        <f t="shared" si="6"/>
        <v>30-34|17</v>
      </c>
      <c r="D225" s="78">
        <v>6</v>
      </c>
      <c r="E225" s="78" t="s">
        <v>46</v>
      </c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Q225" s="77" t="s">
        <v>65</v>
      </c>
      <c r="R225" s="78">
        <v>17</v>
      </c>
      <c r="S225" s="78" t="str">
        <f t="shared" si="7"/>
        <v>30-34|17</v>
      </c>
      <c r="T225" s="78">
        <v>8</v>
      </c>
      <c r="U225" s="78" t="s">
        <v>48</v>
      </c>
      <c r="V225" s="78"/>
      <c r="W225" s="77" t="s">
        <v>68</v>
      </c>
      <c r="X225" s="78">
        <v>5</v>
      </c>
      <c r="Y225" s="78" t="s">
        <v>1067</v>
      </c>
      <c r="Z225" s="76">
        <v>2</v>
      </c>
      <c r="AA225" s="76" t="s">
        <v>1416</v>
      </c>
    </row>
    <row r="226" spans="1:27">
      <c r="A226" s="77" t="s">
        <v>65</v>
      </c>
      <c r="B226" s="78">
        <v>18</v>
      </c>
      <c r="C226" s="78" t="str">
        <f t="shared" si="6"/>
        <v>30-34|18</v>
      </c>
      <c r="D226" s="78">
        <v>7</v>
      </c>
      <c r="E226" s="78" t="s">
        <v>47</v>
      </c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Q226" s="77" t="s">
        <v>65</v>
      </c>
      <c r="R226" s="78">
        <v>18</v>
      </c>
      <c r="S226" s="78" t="str">
        <f t="shared" si="7"/>
        <v>30-34|18</v>
      </c>
      <c r="T226" s="78">
        <v>8</v>
      </c>
      <c r="U226" s="78" t="s">
        <v>48</v>
      </c>
      <c r="V226" s="78"/>
      <c r="W226" s="77" t="s">
        <v>68</v>
      </c>
      <c r="X226" s="78">
        <v>6</v>
      </c>
      <c r="Y226" s="78" t="s">
        <v>1068</v>
      </c>
      <c r="Z226" s="76">
        <v>2</v>
      </c>
      <c r="AA226" s="76" t="s">
        <v>1416</v>
      </c>
    </row>
    <row r="227" spans="1:27">
      <c r="A227" s="77" t="s">
        <v>65</v>
      </c>
      <c r="B227" s="78">
        <v>19</v>
      </c>
      <c r="C227" s="78" t="str">
        <f t="shared" si="6"/>
        <v>30-34|19</v>
      </c>
      <c r="D227" s="78">
        <v>7</v>
      </c>
      <c r="E227" s="78" t="s">
        <v>47</v>
      </c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Q227" s="77" t="s">
        <v>65</v>
      </c>
      <c r="R227" s="78">
        <v>19</v>
      </c>
      <c r="S227" s="78" t="str">
        <f t="shared" si="7"/>
        <v>30-34|19</v>
      </c>
      <c r="T227" s="78">
        <v>9</v>
      </c>
      <c r="U227" s="78" t="s">
        <v>49</v>
      </c>
      <c r="V227" s="78"/>
      <c r="W227" s="77" t="s">
        <v>68</v>
      </c>
      <c r="X227" s="78">
        <v>7</v>
      </c>
      <c r="Y227" s="78" t="s">
        <v>1069</v>
      </c>
      <c r="Z227" s="76">
        <v>2</v>
      </c>
      <c r="AA227" s="76" t="s">
        <v>1416</v>
      </c>
    </row>
    <row r="228" spans="1:27">
      <c r="A228" s="77" t="s">
        <v>65</v>
      </c>
      <c r="B228" s="78">
        <v>20</v>
      </c>
      <c r="C228" s="78" t="str">
        <f t="shared" si="6"/>
        <v>30-34|20</v>
      </c>
      <c r="D228" s="78">
        <v>8</v>
      </c>
      <c r="E228" s="78" t="s">
        <v>48</v>
      </c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Q228" s="77" t="s">
        <v>65</v>
      </c>
      <c r="R228" s="78">
        <v>20</v>
      </c>
      <c r="S228" s="78" t="str">
        <f t="shared" si="7"/>
        <v>30-34|20</v>
      </c>
      <c r="T228" s="78">
        <v>9</v>
      </c>
      <c r="U228" s="78" t="s">
        <v>49</v>
      </c>
      <c r="V228" s="78"/>
      <c r="W228" s="77" t="s">
        <v>68</v>
      </c>
      <c r="X228" s="78">
        <v>8</v>
      </c>
      <c r="Y228" s="78" t="s">
        <v>1070</v>
      </c>
      <c r="Z228" s="76">
        <v>2</v>
      </c>
      <c r="AA228" s="76" t="s">
        <v>1416</v>
      </c>
    </row>
    <row r="229" spans="1:27">
      <c r="A229" s="77" t="s">
        <v>65</v>
      </c>
      <c r="B229" s="78">
        <v>21</v>
      </c>
      <c r="C229" s="78" t="str">
        <f t="shared" si="6"/>
        <v>30-34|21</v>
      </c>
      <c r="D229" s="78">
        <v>8</v>
      </c>
      <c r="E229" s="78" t="s">
        <v>48</v>
      </c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Q229" s="77" t="s">
        <v>65</v>
      </c>
      <c r="R229" s="78">
        <v>21</v>
      </c>
      <c r="S229" s="78" t="str">
        <f t="shared" si="7"/>
        <v>30-34|21</v>
      </c>
      <c r="T229" s="78">
        <v>9</v>
      </c>
      <c r="U229" s="78" t="s">
        <v>49</v>
      </c>
      <c r="V229" s="78"/>
      <c r="W229" s="77" t="s">
        <v>68</v>
      </c>
      <c r="X229" s="78">
        <v>9</v>
      </c>
      <c r="Y229" s="78" t="s">
        <v>1071</v>
      </c>
      <c r="Z229" s="76">
        <v>2</v>
      </c>
      <c r="AA229" s="76" t="s">
        <v>1416</v>
      </c>
    </row>
    <row r="230" spans="1:27">
      <c r="A230" s="77" t="s">
        <v>65</v>
      </c>
      <c r="B230" s="78">
        <v>22</v>
      </c>
      <c r="C230" s="78" t="str">
        <f t="shared" si="6"/>
        <v>30-34|22</v>
      </c>
      <c r="D230" s="78">
        <v>9</v>
      </c>
      <c r="E230" s="78" t="s">
        <v>49</v>
      </c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Q230" s="77" t="s">
        <v>65</v>
      </c>
      <c r="R230" s="78">
        <v>22</v>
      </c>
      <c r="S230" s="78" t="str">
        <f t="shared" si="7"/>
        <v>30-34|22</v>
      </c>
      <c r="T230" s="78">
        <v>10</v>
      </c>
      <c r="U230" s="78" t="s">
        <v>50</v>
      </c>
      <c r="V230" s="78"/>
      <c r="W230" s="77" t="s">
        <v>68</v>
      </c>
      <c r="X230" s="78">
        <v>10</v>
      </c>
      <c r="Y230" s="78" t="s">
        <v>1072</v>
      </c>
      <c r="Z230" s="76">
        <v>2</v>
      </c>
      <c r="AA230" s="76" t="s">
        <v>1416</v>
      </c>
    </row>
    <row r="231" spans="1:27">
      <c r="A231" s="77" t="s">
        <v>65</v>
      </c>
      <c r="B231" s="78">
        <v>23</v>
      </c>
      <c r="C231" s="78" t="str">
        <f t="shared" si="6"/>
        <v>30-34|23</v>
      </c>
      <c r="D231" s="78">
        <v>9</v>
      </c>
      <c r="E231" s="78" t="s">
        <v>49</v>
      </c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Q231" s="77" t="s">
        <v>65</v>
      </c>
      <c r="R231" s="78">
        <v>23</v>
      </c>
      <c r="S231" s="78" t="str">
        <f t="shared" si="7"/>
        <v>30-34|23</v>
      </c>
      <c r="T231" s="78">
        <v>10</v>
      </c>
      <c r="U231" s="78" t="s">
        <v>50</v>
      </c>
      <c r="V231" s="78"/>
      <c r="W231" s="77" t="s">
        <v>68</v>
      </c>
      <c r="X231" s="78">
        <v>11</v>
      </c>
      <c r="Y231" s="78" t="s">
        <v>1073</v>
      </c>
      <c r="Z231" s="76">
        <v>2</v>
      </c>
      <c r="AA231" s="76" t="s">
        <v>1416</v>
      </c>
    </row>
    <row r="232" spans="1:27">
      <c r="A232" s="77" t="s">
        <v>65</v>
      </c>
      <c r="B232" s="78">
        <v>24</v>
      </c>
      <c r="C232" s="78" t="str">
        <f t="shared" si="6"/>
        <v>30-34|24</v>
      </c>
      <c r="D232" s="78">
        <v>10</v>
      </c>
      <c r="E232" s="78" t="s">
        <v>50</v>
      </c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Q232" s="77" t="s">
        <v>65</v>
      </c>
      <c r="R232" s="78">
        <v>24</v>
      </c>
      <c r="S232" s="78" t="str">
        <f t="shared" si="7"/>
        <v>30-34|24</v>
      </c>
      <c r="T232" s="78">
        <v>11</v>
      </c>
      <c r="U232" s="78" t="s">
        <v>51</v>
      </c>
      <c r="V232" s="78"/>
      <c r="W232" s="77" t="s">
        <v>68</v>
      </c>
      <c r="X232" s="78">
        <v>12</v>
      </c>
      <c r="Y232" s="78" t="s">
        <v>1074</v>
      </c>
      <c r="Z232" s="76">
        <v>2</v>
      </c>
      <c r="AA232" s="76" t="s">
        <v>1416</v>
      </c>
    </row>
    <row r="233" spans="1:27">
      <c r="A233" s="77" t="s">
        <v>65</v>
      </c>
      <c r="B233" s="78">
        <v>25</v>
      </c>
      <c r="C233" s="78" t="str">
        <f t="shared" si="6"/>
        <v>30-34|25</v>
      </c>
      <c r="D233" s="78">
        <v>10</v>
      </c>
      <c r="E233" s="78" t="s">
        <v>50</v>
      </c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Q233" s="77" t="s">
        <v>65</v>
      </c>
      <c r="R233" s="78">
        <v>25</v>
      </c>
      <c r="S233" s="78" t="str">
        <f t="shared" si="7"/>
        <v>30-34|25</v>
      </c>
      <c r="T233" s="78">
        <v>11</v>
      </c>
      <c r="U233" s="78" t="s">
        <v>51</v>
      </c>
      <c r="V233" s="78"/>
      <c r="W233" s="77" t="s">
        <v>68</v>
      </c>
      <c r="X233" s="78">
        <v>13</v>
      </c>
      <c r="Y233" s="78" t="s">
        <v>1075</v>
      </c>
      <c r="Z233" s="76">
        <v>2</v>
      </c>
      <c r="AA233" s="76" t="s">
        <v>1416</v>
      </c>
    </row>
    <row r="234" spans="1:27">
      <c r="A234" s="77" t="s">
        <v>65</v>
      </c>
      <c r="B234" s="78">
        <v>26</v>
      </c>
      <c r="C234" s="78" t="str">
        <f t="shared" si="6"/>
        <v>30-34|26</v>
      </c>
      <c r="D234" s="78">
        <v>11</v>
      </c>
      <c r="E234" s="78" t="s">
        <v>51</v>
      </c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Q234" s="77" t="s">
        <v>65</v>
      </c>
      <c r="R234" s="78">
        <v>26</v>
      </c>
      <c r="S234" s="78" t="str">
        <f t="shared" si="7"/>
        <v>30-34|26</v>
      </c>
      <c r="T234" s="78">
        <v>11</v>
      </c>
      <c r="U234" s="78" t="s">
        <v>51</v>
      </c>
      <c r="V234" s="78"/>
      <c r="W234" s="77" t="s">
        <v>68</v>
      </c>
      <c r="X234" s="78">
        <v>14</v>
      </c>
      <c r="Y234" s="78" t="s">
        <v>1076</v>
      </c>
      <c r="Z234" s="76">
        <v>2</v>
      </c>
      <c r="AA234" s="76" t="s">
        <v>1416</v>
      </c>
    </row>
    <row r="235" spans="1:27">
      <c r="A235" s="77" t="s">
        <v>65</v>
      </c>
      <c r="B235" s="78">
        <v>27</v>
      </c>
      <c r="C235" s="78" t="str">
        <f t="shared" si="6"/>
        <v>30-34|27</v>
      </c>
      <c r="D235" s="78">
        <v>11</v>
      </c>
      <c r="E235" s="78" t="s">
        <v>51</v>
      </c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Q235" s="77" t="s">
        <v>65</v>
      </c>
      <c r="R235" s="78">
        <v>27</v>
      </c>
      <c r="S235" s="78" t="str">
        <f t="shared" si="7"/>
        <v>30-34|27</v>
      </c>
      <c r="T235" s="78">
        <v>12</v>
      </c>
      <c r="U235" s="78" t="s">
        <v>52</v>
      </c>
      <c r="V235" s="78"/>
      <c r="W235" s="77" t="s">
        <v>68</v>
      </c>
      <c r="X235" s="78">
        <v>15</v>
      </c>
      <c r="Y235" s="78" t="s">
        <v>1077</v>
      </c>
      <c r="Z235" s="76">
        <v>2</v>
      </c>
      <c r="AA235" s="76" t="s">
        <v>1416</v>
      </c>
    </row>
    <row r="236" spans="1:27">
      <c r="A236" s="77" t="s">
        <v>65</v>
      </c>
      <c r="B236" s="78">
        <v>28</v>
      </c>
      <c r="C236" s="78" t="str">
        <f t="shared" si="6"/>
        <v>30-34|28</v>
      </c>
      <c r="D236" s="78">
        <v>11</v>
      </c>
      <c r="E236" s="78" t="s">
        <v>51</v>
      </c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Q236" s="77" t="s">
        <v>65</v>
      </c>
      <c r="R236" s="78">
        <v>28</v>
      </c>
      <c r="S236" s="78" t="str">
        <f t="shared" si="7"/>
        <v>30-34|28</v>
      </c>
      <c r="T236" s="78">
        <v>12</v>
      </c>
      <c r="U236" s="78" t="s">
        <v>52</v>
      </c>
      <c r="V236" s="78"/>
      <c r="W236" s="77" t="s">
        <v>68</v>
      </c>
      <c r="X236" s="78">
        <v>16</v>
      </c>
      <c r="Y236" s="78" t="s">
        <v>1078</v>
      </c>
      <c r="Z236" s="76">
        <v>2</v>
      </c>
      <c r="AA236" s="76" t="s">
        <v>1416</v>
      </c>
    </row>
    <row r="237" spans="1:27">
      <c r="A237" s="77" t="s">
        <v>65</v>
      </c>
      <c r="B237" s="78">
        <v>29</v>
      </c>
      <c r="C237" s="78" t="str">
        <f t="shared" si="6"/>
        <v>30-34|29</v>
      </c>
      <c r="D237" s="78">
        <v>12</v>
      </c>
      <c r="E237" s="78" t="s">
        <v>52</v>
      </c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Q237" s="77" t="s">
        <v>65</v>
      </c>
      <c r="R237" s="78">
        <v>29</v>
      </c>
      <c r="S237" s="78" t="str">
        <f t="shared" si="7"/>
        <v>30-34|29</v>
      </c>
      <c r="T237" s="78">
        <v>13</v>
      </c>
      <c r="U237" s="78" t="s">
        <v>53</v>
      </c>
      <c r="V237" s="78"/>
      <c r="W237" s="77" t="s">
        <v>68</v>
      </c>
      <c r="X237" s="78">
        <v>17</v>
      </c>
      <c r="Y237" s="78" t="s">
        <v>1079</v>
      </c>
      <c r="Z237" s="76">
        <v>2</v>
      </c>
      <c r="AA237" s="76" t="s">
        <v>1416</v>
      </c>
    </row>
    <row r="238" spans="1:27">
      <c r="A238" s="77" t="s">
        <v>65</v>
      </c>
      <c r="B238" s="78">
        <v>30</v>
      </c>
      <c r="C238" s="78" t="str">
        <f t="shared" si="6"/>
        <v>30-34|30</v>
      </c>
      <c r="D238" s="78">
        <v>12</v>
      </c>
      <c r="E238" s="78" t="s">
        <v>52</v>
      </c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Q238" s="77" t="s">
        <v>65</v>
      </c>
      <c r="R238" s="78">
        <v>30</v>
      </c>
      <c r="S238" s="78" t="str">
        <f t="shared" si="7"/>
        <v>30-34|30</v>
      </c>
      <c r="T238" s="78">
        <v>13</v>
      </c>
      <c r="U238" s="78" t="s">
        <v>53</v>
      </c>
      <c r="V238" s="78"/>
      <c r="W238" s="77" t="s">
        <v>68</v>
      </c>
      <c r="X238" s="78">
        <v>18</v>
      </c>
      <c r="Y238" s="78" t="s">
        <v>1080</v>
      </c>
      <c r="Z238" s="76">
        <v>3</v>
      </c>
      <c r="AA238" s="76" t="s">
        <v>1409</v>
      </c>
    </row>
    <row r="239" spans="1:27">
      <c r="A239" s="77" t="s">
        <v>65</v>
      </c>
      <c r="B239" s="78">
        <v>31</v>
      </c>
      <c r="C239" s="78" t="str">
        <f t="shared" si="6"/>
        <v>30-34|31</v>
      </c>
      <c r="D239" s="78">
        <v>12</v>
      </c>
      <c r="E239" s="78" t="s">
        <v>52</v>
      </c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Q239" s="77" t="s">
        <v>65</v>
      </c>
      <c r="R239" s="78">
        <v>31</v>
      </c>
      <c r="S239" s="78" t="str">
        <f t="shared" si="7"/>
        <v>30-34|31</v>
      </c>
      <c r="T239" s="78">
        <v>13</v>
      </c>
      <c r="U239" s="78" t="s">
        <v>53</v>
      </c>
      <c r="V239" s="78"/>
      <c r="W239" s="77" t="s">
        <v>68</v>
      </c>
      <c r="X239" s="78">
        <v>19</v>
      </c>
      <c r="Y239" s="78" t="s">
        <v>1082</v>
      </c>
      <c r="Z239" s="76">
        <v>3</v>
      </c>
      <c r="AA239" s="76" t="s">
        <v>1409</v>
      </c>
    </row>
    <row r="240" spans="1:27">
      <c r="A240" s="77" t="s">
        <v>65</v>
      </c>
      <c r="B240" s="78">
        <v>32</v>
      </c>
      <c r="C240" s="78" t="str">
        <f t="shared" si="6"/>
        <v>30-34|32</v>
      </c>
      <c r="D240" s="78">
        <v>13</v>
      </c>
      <c r="E240" s="78" t="s">
        <v>53</v>
      </c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Q240" s="77" t="s">
        <v>65</v>
      </c>
      <c r="R240" s="78">
        <v>32</v>
      </c>
      <c r="S240" s="78" t="str">
        <f t="shared" si="7"/>
        <v>30-34|32</v>
      </c>
      <c r="T240" s="78">
        <v>14</v>
      </c>
      <c r="U240" s="78" t="s">
        <v>54</v>
      </c>
      <c r="V240" s="78"/>
      <c r="W240" s="77" t="s">
        <v>68</v>
      </c>
      <c r="X240" s="78">
        <v>20</v>
      </c>
      <c r="Y240" s="78" t="s">
        <v>1084</v>
      </c>
      <c r="Z240" s="76">
        <v>3</v>
      </c>
      <c r="AA240" s="76" t="s">
        <v>1409</v>
      </c>
    </row>
    <row r="241" spans="1:27">
      <c r="A241" s="77" t="s">
        <v>65</v>
      </c>
      <c r="B241" s="78">
        <v>33</v>
      </c>
      <c r="C241" s="78" t="str">
        <f t="shared" si="6"/>
        <v>30-34|33</v>
      </c>
      <c r="D241" s="78">
        <v>13</v>
      </c>
      <c r="E241" s="78" t="s">
        <v>53</v>
      </c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Q241" s="77" t="s">
        <v>65</v>
      </c>
      <c r="R241" s="78">
        <v>33</v>
      </c>
      <c r="S241" s="78" t="str">
        <f t="shared" si="7"/>
        <v>30-34|33</v>
      </c>
      <c r="T241" s="78">
        <v>14</v>
      </c>
      <c r="U241" s="78" t="s">
        <v>54</v>
      </c>
      <c r="V241" s="78"/>
      <c r="W241" s="77" t="s">
        <v>68</v>
      </c>
      <c r="X241" s="78">
        <v>21</v>
      </c>
      <c r="Y241" s="78" t="s">
        <v>1086</v>
      </c>
      <c r="Z241" s="76">
        <v>4</v>
      </c>
      <c r="AA241" s="76" t="s">
        <v>1410</v>
      </c>
    </row>
    <row r="242" spans="1:27">
      <c r="A242" s="77" t="s">
        <v>65</v>
      </c>
      <c r="B242" s="78">
        <v>34</v>
      </c>
      <c r="C242" s="78" t="str">
        <f t="shared" si="6"/>
        <v>30-34|34</v>
      </c>
      <c r="D242" s="78">
        <v>13</v>
      </c>
      <c r="E242" s="78" t="s">
        <v>53</v>
      </c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Q242" s="77" t="s">
        <v>65</v>
      </c>
      <c r="R242" s="78">
        <v>34</v>
      </c>
      <c r="S242" s="78" t="str">
        <f t="shared" si="7"/>
        <v>30-34|34</v>
      </c>
      <c r="T242" s="78">
        <v>14</v>
      </c>
      <c r="U242" s="78" t="s">
        <v>54</v>
      </c>
      <c r="V242" s="78"/>
      <c r="W242" s="77" t="s">
        <v>68</v>
      </c>
      <c r="X242" s="78">
        <v>22</v>
      </c>
      <c r="Y242" s="78" t="s">
        <v>1088</v>
      </c>
      <c r="Z242" s="76">
        <v>5</v>
      </c>
      <c r="AA242" s="76" t="s">
        <v>1417</v>
      </c>
    </row>
    <row r="243" spans="1:27">
      <c r="A243" s="77" t="s">
        <v>65</v>
      </c>
      <c r="B243" s="78">
        <v>35</v>
      </c>
      <c r="C243" s="78" t="str">
        <f t="shared" si="6"/>
        <v>30-34|35</v>
      </c>
      <c r="D243" s="78">
        <v>14</v>
      </c>
      <c r="E243" s="78" t="s">
        <v>54</v>
      </c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Q243" s="77" t="s">
        <v>65</v>
      </c>
      <c r="R243" s="78">
        <v>35</v>
      </c>
      <c r="S243" s="78" t="str">
        <f t="shared" si="7"/>
        <v>30-34|35</v>
      </c>
      <c r="T243" s="78">
        <v>15</v>
      </c>
      <c r="U243" s="78" t="s">
        <v>55</v>
      </c>
      <c r="V243" s="78"/>
      <c r="W243" s="77" t="s">
        <v>68</v>
      </c>
      <c r="X243" s="78">
        <v>23</v>
      </c>
      <c r="Y243" s="78" t="s">
        <v>1090</v>
      </c>
      <c r="Z243" s="76">
        <v>6</v>
      </c>
      <c r="AA243" s="76" t="s">
        <v>1412</v>
      </c>
    </row>
    <row r="244" spans="1:27">
      <c r="A244" s="77" t="s">
        <v>65</v>
      </c>
      <c r="B244" s="78">
        <v>36</v>
      </c>
      <c r="C244" s="78" t="str">
        <f t="shared" si="6"/>
        <v>30-34|36</v>
      </c>
      <c r="D244" s="78">
        <v>14</v>
      </c>
      <c r="E244" s="78" t="s">
        <v>54</v>
      </c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Q244" s="77" t="s">
        <v>65</v>
      </c>
      <c r="R244" s="78">
        <v>36</v>
      </c>
      <c r="S244" s="78" t="str">
        <f t="shared" si="7"/>
        <v>30-34|36</v>
      </c>
      <c r="T244" s="78">
        <v>15</v>
      </c>
      <c r="U244" s="78" t="s">
        <v>55</v>
      </c>
      <c r="V244" s="78"/>
      <c r="W244" s="77" t="s">
        <v>68</v>
      </c>
      <c r="X244" s="78">
        <v>24</v>
      </c>
      <c r="Y244" s="78" t="s">
        <v>1092</v>
      </c>
      <c r="Z244" s="76">
        <v>6</v>
      </c>
      <c r="AA244" s="76" t="s">
        <v>1412</v>
      </c>
    </row>
    <row r="245" spans="1:27">
      <c r="A245" s="77" t="s">
        <v>65</v>
      </c>
      <c r="B245" s="78">
        <v>37</v>
      </c>
      <c r="C245" s="78" t="str">
        <f t="shared" si="6"/>
        <v>30-34|37</v>
      </c>
      <c r="D245" s="78">
        <v>14</v>
      </c>
      <c r="E245" s="78" t="s">
        <v>54</v>
      </c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Q245" s="77" t="s">
        <v>65</v>
      </c>
      <c r="R245" s="78">
        <v>37</v>
      </c>
      <c r="S245" s="78" t="str">
        <f t="shared" si="7"/>
        <v>30-34|37</v>
      </c>
      <c r="T245" s="78">
        <v>15</v>
      </c>
      <c r="U245" s="78" t="s">
        <v>55</v>
      </c>
      <c r="V245" s="78"/>
      <c r="W245" s="77" t="s">
        <v>68</v>
      </c>
      <c r="X245" s="78">
        <v>25</v>
      </c>
      <c r="Y245" s="78" t="s">
        <v>1094</v>
      </c>
      <c r="Z245" s="76">
        <v>7</v>
      </c>
      <c r="AA245" s="76" t="s">
        <v>1413</v>
      </c>
    </row>
    <row r="246" spans="1:27">
      <c r="A246" s="77" t="s">
        <v>65</v>
      </c>
      <c r="B246" s="78">
        <v>38</v>
      </c>
      <c r="C246" s="78" t="str">
        <f t="shared" si="6"/>
        <v>30-34|38</v>
      </c>
      <c r="D246" s="78">
        <v>15</v>
      </c>
      <c r="E246" s="78" t="s">
        <v>55</v>
      </c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Q246" s="77" t="s">
        <v>65</v>
      </c>
      <c r="R246" s="78">
        <v>38</v>
      </c>
      <c r="S246" s="78" t="str">
        <f t="shared" si="7"/>
        <v>30-34|38</v>
      </c>
      <c r="T246" s="78">
        <v>16</v>
      </c>
      <c r="U246" s="78" t="s">
        <v>56</v>
      </c>
      <c r="V246" s="78"/>
      <c r="W246" s="77" t="s">
        <v>68</v>
      </c>
      <c r="X246" s="78">
        <v>26</v>
      </c>
      <c r="Y246" s="78" t="s">
        <v>1096</v>
      </c>
      <c r="Z246" s="76">
        <v>8</v>
      </c>
      <c r="AA246" s="76" t="s">
        <v>1414</v>
      </c>
    </row>
    <row r="247" spans="1:27">
      <c r="A247" s="77" t="s">
        <v>65</v>
      </c>
      <c r="B247" s="78">
        <v>39</v>
      </c>
      <c r="C247" s="78" t="str">
        <f t="shared" si="6"/>
        <v>30-34|39</v>
      </c>
      <c r="D247" s="78">
        <v>15</v>
      </c>
      <c r="E247" s="78" t="s">
        <v>55</v>
      </c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Q247" s="77" t="s">
        <v>65</v>
      </c>
      <c r="R247" s="78">
        <v>39</v>
      </c>
      <c r="S247" s="78" t="str">
        <f t="shared" si="7"/>
        <v>30-34|39</v>
      </c>
      <c r="T247" s="78">
        <v>16</v>
      </c>
      <c r="U247" s="78" t="s">
        <v>56</v>
      </c>
      <c r="V247" s="78"/>
      <c r="W247" s="77" t="s">
        <v>68</v>
      </c>
      <c r="X247" s="78">
        <v>27</v>
      </c>
      <c r="Y247" s="78" t="s">
        <v>1098</v>
      </c>
      <c r="Z247" s="76">
        <v>8</v>
      </c>
      <c r="AA247" s="76" t="s">
        <v>1414</v>
      </c>
    </row>
    <row r="248" spans="1:27">
      <c r="A248" s="77" t="s">
        <v>65</v>
      </c>
      <c r="B248" s="78">
        <v>40</v>
      </c>
      <c r="C248" s="78" t="str">
        <f t="shared" si="6"/>
        <v>30-34|40</v>
      </c>
      <c r="D248" s="78">
        <v>15</v>
      </c>
      <c r="E248" s="78" t="s">
        <v>55</v>
      </c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Q248" s="77" t="s">
        <v>65</v>
      </c>
      <c r="R248" s="78">
        <v>40</v>
      </c>
      <c r="S248" s="78" t="str">
        <f t="shared" si="7"/>
        <v>30-34|40</v>
      </c>
      <c r="T248" s="78">
        <v>17</v>
      </c>
      <c r="U248" s="78" t="s">
        <v>57</v>
      </c>
      <c r="V248" s="78"/>
      <c r="W248" s="77" t="s">
        <v>68</v>
      </c>
      <c r="X248" s="78">
        <v>28</v>
      </c>
      <c r="Y248" s="78" t="s">
        <v>1100</v>
      </c>
      <c r="Z248" s="76">
        <v>8</v>
      </c>
      <c r="AA248" s="76" t="s">
        <v>1414</v>
      </c>
    </row>
    <row r="249" spans="1:27">
      <c r="A249" s="77" t="s">
        <v>65</v>
      </c>
      <c r="B249" s="78">
        <v>41</v>
      </c>
      <c r="C249" s="78" t="str">
        <f t="shared" si="6"/>
        <v>30-34|41</v>
      </c>
      <c r="D249" s="78">
        <v>16</v>
      </c>
      <c r="E249" s="78" t="s">
        <v>56</v>
      </c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Q249" s="77" t="s">
        <v>65</v>
      </c>
      <c r="R249" s="78">
        <v>41</v>
      </c>
      <c r="S249" s="78" t="str">
        <f t="shared" si="7"/>
        <v>30-34|41</v>
      </c>
      <c r="T249" s="78">
        <v>17</v>
      </c>
      <c r="U249" s="78" t="s">
        <v>57</v>
      </c>
      <c r="V249" s="78"/>
      <c r="W249" s="77" t="s">
        <v>68</v>
      </c>
      <c r="X249" s="78">
        <v>29</v>
      </c>
      <c r="Y249" s="78" t="s">
        <v>1102</v>
      </c>
      <c r="Z249" s="76">
        <v>8</v>
      </c>
      <c r="AA249" s="76" t="s">
        <v>1414</v>
      </c>
    </row>
    <row r="250" spans="1:27">
      <c r="A250" s="77" t="s">
        <v>65</v>
      </c>
      <c r="B250" s="78">
        <v>42</v>
      </c>
      <c r="C250" s="78" t="str">
        <f t="shared" si="6"/>
        <v>30-34|42</v>
      </c>
      <c r="D250" s="78">
        <v>16</v>
      </c>
      <c r="E250" s="78" t="s">
        <v>56</v>
      </c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Q250" s="77" t="s">
        <v>65</v>
      </c>
      <c r="R250" s="78">
        <v>42</v>
      </c>
      <c r="S250" s="78" t="str">
        <f t="shared" si="7"/>
        <v>30-34|42</v>
      </c>
      <c r="T250" s="78">
        <v>17</v>
      </c>
      <c r="U250" s="78" t="s">
        <v>57</v>
      </c>
      <c r="V250" s="78"/>
      <c r="W250" s="77" t="s">
        <v>68</v>
      </c>
      <c r="X250" s="78">
        <v>30</v>
      </c>
      <c r="Y250" s="78" t="s">
        <v>1104</v>
      </c>
      <c r="Z250" s="76">
        <v>8</v>
      </c>
      <c r="AA250" s="76" t="s">
        <v>1414</v>
      </c>
    </row>
    <row r="251" spans="1:27">
      <c r="A251" s="77" t="s">
        <v>65</v>
      </c>
      <c r="B251" s="78">
        <v>43</v>
      </c>
      <c r="C251" s="78" t="str">
        <f t="shared" si="6"/>
        <v>30-34|43</v>
      </c>
      <c r="D251" s="78">
        <v>16</v>
      </c>
      <c r="E251" s="78" t="s">
        <v>56</v>
      </c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Q251" s="77" t="s">
        <v>65</v>
      </c>
      <c r="R251" s="78">
        <v>43</v>
      </c>
      <c r="S251" s="78" t="str">
        <f t="shared" si="7"/>
        <v>30-34|43</v>
      </c>
      <c r="T251" s="78">
        <v>18</v>
      </c>
      <c r="U251" s="78" t="s">
        <v>58</v>
      </c>
      <c r="V251" s="78"/>
      <c r="W251" s="77" t="s">
        <v>69</v>
      </c>
      <c r="X251" s="78">
        <v>0</v>
      </c>
      <c r="Y251" s="78" t="s">
        <v>1106</v>
      </c>
      <c r="Z251" s="76" t="s">
        <v>772</v>
      </c>
      <c r="AA251" s="76" t="s">
        <v>1416</v>
      </c>
    </row>
    <row r="252" spans="1:27">
      <c r="A252" s="77" t="s">
        <v>65</v>
      </c>
      <c r="B252" s="78">
        <v>44</v>
      </c>
      <c r="C252" s="78" t="str">
        <f t="shared" si="6"/>
        <v>30-34|44</v>
      </c>
      <c r="D252" s="78">
        <v>17</v>
      </c>
      <c r="E252" s="78" t="s">
        <v>57</v>
      </c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Q252" s="77" t="s">
        <v>65</v>
      </c>
      <c r="R252" s="78">
        <v>44</v>
      </c>
      <c r="S252" s="78" t="str">
        <f t="shared" si="7"/>
        <v>30-34|44</v>
      </c>
      <c r="T252" s="78">
        <v>18</v>
      </c>
      <c r="U252" s="78" t="s">
        <v>58</v>
      </c>
      <c r="V252" s="78"/>
      <c r="W252" s="77" t="s">
        <v>69</v>
      </c>
      <c r="X252" s="78">
        <v>1</v>
      </c>
      <c r="Y252" s="78" t="s">
        <v>1108</v>
      </c>
      <c r="Z252" s="76">
        <v>2</v>
      </c>
      <c r="AA252" s="76" t="s">
        <v>1416</v>
      </c>
    </row>
    <row r="253" spans="1:27">
      <c r="A253" s="77" t="s">
        <v>65</v>
      </c>
      <c r="B253" s="78">
        <v>45</v>
      </c>
      <c r="C253" s="78" t="str">
        <f t="shared" si="6"/>
        <v>30-34|45</v>
      </c>
      <c r="D253" s="78">
        <v>17</v>
      </c>
      <c r="E253" s="78" t="s">
        <v>57</v>
      </c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Q253" s="77" t="s">
        <v>65</v>
      </c>
      <c r="R253" s="78">
        <v>45</v>
      </c>
      <c r="S253" s="78" t="str">
        <f t="shared" si="7"/>
        <v>30-34|45</v>
      </c>
      <c r="T253" s="78">
        <v>18</v>
      </c>
      <c r="U253" s="78" t="s">
        <v>58</v>
      </c>
      <c r="V253" s="78"/>
      <c r="W253" s="77" t="s">
        <v>69</v>
      </c>
      <c r="X253" s="78">
        <v>2</v>
      </c>
      <c r="Y253" s="78" t="s">
        <v>1110</v>
      </c>
      <c r="Z253" s="76">
        <v>2</v>
      </c>
      <c r="AA253" s="76" t="s">
        <v>1416</v>
      </c>
    </row>
    <row r="254" spans="1:27">
      <c r="A254" s="77" t="s">
        <v>65</v>
      </c>
      <c r="B254" s="78">
        <v>46</v>
      </c>
      <c r="C254" s="78" t="str">
        <f t="shared" si="6"/>
        <v>30-34|46</v>
      </c>
      <c r="D254" s="78">
        <v>18</v>
      </c>
      <c r="E254" s="78" t="s">
        <v>58</v>
      </c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Q254" s="77" t="s">
        <v>65</v>
      </c>
      <c r="R254" s="78">
        <v>46</v>
      </c>
      <c r="S254" s="78" t="str">
        <f t="shared" si="7"/>
        <v>30-34|46</v>
      </c>
      <c r="T254" s="78">
        <v>19</v>
      </c>
      <c r="U254" s="78" t="s">
        <v>58</v>
      </c>
      <c r="V254" s="78"/>
      <c r="W254" s="77" t="s">
        <v>69</v>
      </c>
      <c r="X254" s="78">
        <v>3</v>
      </c>
      <c r="Y254" s="78" t="s">
        <v>1112</v>
      </c>
      <c r="Z254" s="76">
        <v>2</v>
      </c>
      <c r="AA254" s="76" t="s">
        <v>1416</v>
      </c>
    </row>
    <row r="255" spans="1:27">
      <c r="A255" s="77" t="s">
        <v>65</v>
      </c>
      <c r="B255" s="78">
        <v>47</v>
      </c>
      <c r="C255" s="78" t="str">
        <f t="shared" si="6"/>
        <v>30-34|47</v>
      </c>
      <c r="D255" s="78">
        <v>18</v>
      </c>
      <c r="E255" s="78" t="s">
        <v>58</v>
      </c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Q255" s="77" t="s">
        <v>65</v>
      </c>
      <c r="R255" s="78">
        <v>47</v>
      </c>
      <c r="S255" s="78" t="str">
        <f t="shared" si="7"/>
        <v>30-34|47</v>
      </c>
      <c r="T255" s="78">
        <v>19</v>
      </c>
      <c r="U255" s="78" t="s">
        <v>58</v>
      </c>
      <c r="V255" s="78"/>
      <c r="W255" s="77" t="s">
        <v>69</v>
      </c>
      <c r="X255" s="78">
        <v>4</v>
      </c>
      <c r="Y255" s="78" t="s">
        <v>1114</v>
      </c>
      <c r="Z255" s="76">
        <v>2</v>
      </c>
      <c r="AA255" s="76" t="s">
        <v>1416</v>
      </c>
    </row>
    <row r="256" spans="1:27">
      <c r="A256" s="77" t="s">
        <v>65</v>
      </c>
      <c r="B256" s="78">
        <v>48</v>
      </c>
      <c r="C256" s="78" t="str">
        <f t="shared" si="6"/>
        <v>30-34|48</v>
      </c>
      <c r="D256" s="78">
        <v>18</v>
      </c>
      <c r="E256" s="78" t="s">
        <v>58</v>
      </c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Q256" s="77" t="s">
        <v>65</v>
      </c>
      <c r="R256" s="78">
        <v>48</v>
      </c>
      <c r="S256" s="78" t="str">
        <f t="shared" si="7"/>
        <v>30-34|48</v>
      </c>
      <c r="T256" s="78">
        <v>19</v>
      </c>
      <c r="U256" s="78" t="s">
        <v>58</v>
      </c>
      <c r="V256" s="78"/>
      <c r="W256" s="77" t="s">
        <v>69</v>
      </c>
      <c r="X256" s="78">
        <v>5</v>
      </c>
      <c r="Y256" s="78" t="s">
        <v>1116</v>
      </c>
      <c r="Z256" s="76">
        <v>2</v>
      </c>
      <c r="AA256" s="76" t="s">
        <v>1416</v>
      </c>
    </row>
    <row r="257" spans="1:27">
      <c r="A257" s="77" t="s">
        <v>65</v>
      </c>
      <c r="B257" s="78">
        <v>49</v>
      </c>
      <c r="C257" s="78" t="str">
        <f t="shared" si="6"/>
        <v>30-34|49</v>
      </c>
      <c r="D257" s="78">
        <v>19</v>
      </c>
      <c r="E257" s="78" t="s">
        <v>59</v>
      </c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Q257" s="77" t="s">
        <v>65</v>
      </c>
      <c r="R257" s="78">
        <v>49</v>
      </c>
      <c r="S257" s="78" t="str">
        <f t="shared" si="7"/>
        <v>30-34|49</v>
      </c>
      <c r="T257" s="78">
        <v>19</v>
      </c>
      <c r="U257" s="78" t="s">
        <v>58</v>
      </c>
      <c r="V257" s="78"/>
      <c r="W257" s="77" t="s">
        <v>69</v>
      </c>
      <c r="X257" s="78">
        <v>6</v>
      </c>
      <c r="Y257" s="78" t="s">
        <v>1117</v>
      </c>
      <c r="Z257" s="76">
        <v>2</v>
      </c>
      <c r="AA257" s="76" t="s">
        <v>1416</v>
      </c>
    </row>
    <row r="258" spans="1:27">
      <c r="A258" s="77" t="s">
        <v>65</v>
      </c>
      <c r="B258" s="78">
        <v>50</v>
      </c>
      <c r="C258" s="78" t="str">
        <f t="shared" si="6"/>
        <v>30-34|50</v>
      </c>
      <c r="D258" s="78">
        <v>19</v>
      </c>
      <c r="E258" s="78" t="s">
        <v>59</v>
      </c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Q258" s="77" t="s">
        <v>65</v>
      </c>
      <c r="R258" s="78">
        <v>50</v>
      </c>
      <c r="S258" s="78" t="str">
        <f t="shared" si="7"/>
        <v>30-34|50</v>
      </c>
      <c r="T258" s="78">
        <v>19</v>
      </c>
      <c r="U258" s="78" t="s">
        <v>58</v>
      </c>
      <c r="V258" s="78"/>
      <c r="W258" s="77" t="s">
        <v>69</v>
      </c>
      <c r="X258" s="78">
        <v>7</v>
      </c>
      <c r="Y258" s="78" t="s">
        <v>1118</v>
      </c>
      <c r="Z258" s="76">
        <v>2</v>
      </c>
      <c r="AA258" s="76" t="s">
        <v>1416</v>
      </c>
    </row>
    <row r="259" spans="1:27">
      <c r="A259" s="77" t="s">
        <v>66</v>
      </c>
      <c r="B259" s="78">
        <v>0</v>
      </c>
      <c r="C259" s="78" t="str">
        <f t="shared" si="6"/>
        <v>35-44|0</v>
      </c>
      <c r="D259" s="78">
        <v>1</v>
      </c>
      <c r="E259" s="78" t="s">
        <v>41</v>
      </c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Q259" s="77" t="s">
        <v>66</v>
      </c>
      <c r="R259" s="78">
        <v>0</v>
      </c>
      <c r="S259" s="78" t="str">
        <f t="shared" si="7"/>
        <v>35-44|0</v>
      </c>
      <c r="T259" s="78">
        <v>1</v>
      </c>
      <c r="U259" s="78" t="s">
        <v>41</v>
      </c>
      <c r="V259" s="78"/>
      <c r="W259" s="77" t="s">
        <v>69</v>
      </c>
      <c r="X259" s="78">
        <v>8</v>
      </c>
      <c r="Y259" s="78" t="s">
        <v>1119</v>
      </c>
      <c r="Z259" s="76">
        <v>2</v>
      </c>
      <c r="AA259" s="76" t="s">
        <v>1416</v>
      </c>
    </row>
    <row r="260" spans="1:27">
      <c r="A260" s="77" t="s">
        <v>66</v>
      </c>
      <c r="B260" s="78">
        <v>1</v>
      </c>
      <c r="C260" s="78" t="str">
        <f t="shared" ref="C260:C323" si="8">A260&amp;"|"&amp;+B260</f>
        <v>35-44|1</v>
      </c>
      <c r="D260" s="78">
        <v>1</v>
      </c>
      <c r="E260" s="78" t="s">
        <v>41</v>
      </c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Q260" s="77" t="s">
        <v>66</v>
      </c>
      <c r="R260" s="78">
        <v>1</v>
      </c>
      <c r="S260" s="78" t="str">
        <f t="shared" ref="S260:S323" si="9">Q260&amp;"|"&amp;R260</f>
        <v>35-44|1</v>
      </c>
      <c r="T260" s="78">
        <v>1</v>
      </c>
      <c r="U260" s="78" t="s">
        <v>41</v>
      </c>
      <c r="V260" s="78"/>
      <c r="W260" s="77" t="s">
        <v>69</v>
      </c>
      <c r="X260" s="78">
        <v>9</v>
      </c>
      <c r="Y260" s="78" t="s">
        <v>1120</v>
      </c>
      <c r="Z260" s="76">
        <v>2</v>
      </c>
      <c r="AA260" s="76" t="s">
        <v>1416</v>
      </c>
    </row>
    <row r="261" spans="1:27">
      <c r="A261" s="77" t="s">
        <v>66</v>
      </c>
      <c r="B261" s="78">
        <v>2</v>
      </c>
      <c r="C261" s="78" t="str">
        <f t="shared" si="8"/>
        <v>35-44|2</v>
      </c>
      <c r="D261" s="78">
        <v>1</v>
      </c>
      <c r="E261" s="78" t="s">
        <v>41</v>
      </c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Q261" s="77" t="s">
        <v>66</v>
      </c>
      <c r="R261" s="78">
        <v>2</v>
      </c>
      <c r="S261" s="78" t="str">
        <f t="shared" si="9"/>
        <v>35-44|2</v>
      </c>
      <c r="T261" s="78">
        <v>1</v>
      </c>
      <c r="U261" s="78" t="s">
        <v>41</v>
      </c>
      <c r="V261" s="78"/>
      <c r="W261" s="77" t="s">
        <v>69</v>
      </c>
      <c r="X261" s="78">
        <v>10</v>
      </c>
      <c r="Y261" s="78" t="s">
        <v>1121</v>
      </c>
      <c r="Z261" s="76">
        <v>2</v>
      </c>
      <c r="AA261" s="76" t="s">
        <v>1416</v>
      </c>
    </row>
    <row r="262" spans="1:27">
      <c r="A262" s="77" t="s">
        <v>66</v>
      </c>
      <c r="B262" s="78">
        <v>3</v>
      </c>
      <c r="C262" s="78" t="str">
        <f t="shared" si="8"/>
        <v>35-44|3</v>
      </c>
      <c r="D262" s="78">
        <v>1</v>
      </c>
      <c r="E262" s="78" t="s">
        <v>41</v>
      </c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Q262" s="77" t="s">
        <v>66</v>
      </c>
      <c r="R262" s="78">
        <v>3</v>
      </c>
      <c r="S262" s="78" t="str">
        <f t="shared" si="9"/>
        <v>35-44|3</v>
      </c>
      <c r="T262" s="78">
        <v>1</v>
      </c>
      <c r="U262" s="78" t="s">
        <v>41</v>
      </c>
      <c r="V262" s="78"/>
      <c r="W262" s="77" t="s">
        <v>69</v>
      </c>
      <c r="X262" s="78">
        <v>11</v>
      </c>
      <c r="Y262" s="78" t="s">
        <v>1122</v>
      </c>
      <c r="Z262" s="76">
        <v>2</v>
      </c>
      <c r="AA262" s="76" t="s">
        <v>1416</v>
      </c>
    </row>
    <row r="263" spans="1:27">
      <c r="A263" s="77" t="s">
        <v>66</v>
      </c>
      <c r="B263" s="78">
        <v>4</v>
      </c>
      <c r="C263" s="78" t="str">
        <f t="shared" si="8"/>
        <v>35-44|4</v>
      </c>
      <c r="D263" s="78">
        <v>1</v>
      </c>
      <c r="E263" s="78" t="s">
        <v>41</v>
      </c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Q263" s="77" t="s">
        <v>66</v>
      </c>
      <c r="R263" s="78">
        <v>4</v>
      </c>
      <c r="S263" s="78" t="str">
        <f t="shared" si="9"/>
        <v>35-44|4</v>
      </c>
      <c r="T263" s="78">
        <v>2</v>
      </c>
      <c r="U263" s="78" t="s">
        <v>42</v>
      </c>
      <c r="V263" s="78"/>
      <c r="W263" s="77" t="s">
        <v>69</v>
      </c>
      <c r="X263" s="78">
        <v>12</v>
      </c>
      <c r="Y263" s="78" t="s">
        <v>1123</v>
      </c>
      <c r="Z263" s="76">
        <v>2</v>
      </c>
      <c r="AA263" s="76" t="s">
        <v>1416</v>
      </c>
    </row>
    <row r="264" spans="1:27">
      <c r="A264" s="77" t="s">
        <v>66</v>
      </c>
      <c r="B264" s="78">
        <v>5</v>
      </c>
      <c r="C264" s="78" t="str">
        <f t="shared" si="8"/>
        <v>35-44|5</v>
      </c>
      <c r="D264" s="78">
        <v>1</v>
      </c>
      <c r="E264" s="78" t="s">
        <v>41</v>
      </c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Q264" s="77" t="s">
        <v>66</v>
      </c>
      <c r="R264" s="78">
        <v>5</v>
      </c>
      <c r="S264" s="78" t="str">
        <f t="shared" si="9"/>
        <v>35-44|5</v>
      </c>
      <c r="T264" s="78">
        <v>2</v>
      </c>
      <c r="U264" s="78" t="s">
        <v>42</v>
      </c>
      <c r="V264" s="78"/>
      <c r="W264" s="77" t="s">
        <v>69</v>
      </c>
      <c r="X264" s="78">
        <v>13</v>
      </c>
      <c r="Y264" s="78" t="s">
        <v>1124</v>
      </c>
      <c r="Z264" s="76">
        <v>2</v>
      </c>
      <c r="AA264" s="76" t="s">
        <v>1416</v>
      </c>
    </row>
    <row r="265" spans="1:27">
      <c r="A265" s="77" t="s">
        <v>66</v>
      </c>
      <c r="B265" s="78">
        <v>6</v>
      </c>
      <c r="C265" s="78" t="str">
        <f t="shared" si="8"/>
        <v>35-44|6</v>
      </c>
      <c r="D265" s="78">
        <v>1</v>
      </c>
      <c r="E265" s="78" t="s">
        <v>41</v>
      </c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Q265" s="77" t="s">
        <v>66</v>
      </c>
      <c r="R265" s="78">
        <v>6</v>
      </c>
      <c r="S265" s="78" t="str">
        <f t="shared" si="9"/>
        <v>35-44|6</v>
      </c>
      <c r="T265" s="78">
        <v>3</v>
      </c>
      <c r="U265" s="78" t="s">
        <v>43</v>
      </c>
      <c r="V265" s="78"/>
      <c r="W265" s="77" t="s">
        <v>69</v>
      </c>
      <c r="X265" s="78">
        <v>14</v>
      </c>
      <c r="Y265" s="78" t="s">
        <v>1125</v>
      </c>
      <c r="Z265" s="76">
        <v>2</v>
      </c>
      <c r="AA265" s="76" t="s">
        <v>1416</v>
      </c>
    </row>
    <row r="266" spans="1:27">
      <c r="A266" s="77" t="s">
        <v>66</v>
      </c>
      <c r="B266" s="78">
        <v>7</v>
      </c>
      <c r="C266" s="78" t="str">
        <f t="shared" si="8"/>
        <v>35-44|7</v>
      </c>
      <c r="D266" s="78">
        <v>1</v>
      </c>
      <c r="E266" s="78" t="s">
        <v>41</v>
      </c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Q266" s="77" t="s">
        <v>66</v>
      </c>
      <c r="R266" s="78">
        <v>7</v>
      </c>
      <c r="S266" s="78" t="str">
        <f t="shared" si="9"/>
        <v>35-44|7</v>
      </c>
      <c r="T266" s="78">
        <v>3</v>
      </c>
      <c r="U266" s="78" t="s">
        <v>43</v>
      </c>
      <c r="V266" s="78"/>
      <c r="W266" s="77" t="s">
        <v>69</v>
      </c>
      <c r="X266" s="78">
        <v>15</v>
      </c>
      <c r="Y266" s="78" t="s">
        <v>1126</v>
      </c>
      <c r="Z266" s="76">
        <v>2</v>
      </c>
      <c r="AA266" s="76" t="s">
        <v>1416</v>
      </c>
    </row>
    <row r="267" spans="1:27">
      <c r="A267" s="77" t="s">
        <v>66</v>
      </c>
      <c r="B267" s="78">
        <v>8</v>
      </c>
      <c r="C267" s="78" t="str">
        <f t="shared" si="8"/>
        <v>35-44|8</v>
      </c>
      <c r="D267" s="78">
        <v>2</v>
      </c>
      <c r="E267" s="78" t="s">
        <v>42</v>
      </c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Q267" s="77" t="s">
        <v>66</v>
      </c>
      <c r="R267" s="78">
        <v>8</v>
      </c>
      <c r="S267" s="78" t="str">
        <f t="shared" si="9"/>
        <v>35-44|8</v>
      </c>
      <c r="T267" s="78">
        <v>4</v>
      </c>
      <c r="U267" s="78" t="s">
        <v>44</v>
      </c>
      <c r="V267" s="78"/>
      <c r="W267" s="77" t="s">
        <v>69</v>
      </c>
      <c r="X267" s="78">
        <v>16</v>
      </c>
      <c r="Y267" s="78" t="s">
        <v>1127</v>
      </c>
      <c r="Z267" s="76">
        <v>2</v>
      </c>
      <c r="AA267" s="76" t="s">
        <v>1416</v>
      </c>
    </row>
    <row r="268" spans="1:27">
      <c r="A268" s="77" t="s">
        <v>66</v>
      </c>
      <c r="B268" s="78">
        <v>9</v>
      </c>
      <c r="C268" s="78" t="str">
        <f t="shared" si="8"/>
        <v>35-44|9</v>
      </c>
      <c r="D268" s="78">
        <v>2</v>
      </c>
      <c r="E268" s="78" t="s">
        <v>42</v>
      </c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Q268" s="77" t="s">
        <v>66</v>
      </c>
      <c r="R268" s="78">
        <v>9</v>
      </c>
      <c r="S268" s="78" t="str">
        <f t="shared" si="9"/>
        <v>35-44|9</v>
      </c>
      <c r="T268" s="78">
        <v>4</v>
      </c>
      <c r="U268" s="78" t="s">
        <v>44</v>
      </c>
      <c r="V268" s="78"/>
      <c r="W268" s="77" t="s">
        <v>69</v>
      </c>
      <c r="X268" s="78">
        <v>17</v>
      </c>
      <c r="Y268" s="78" t="s">
        <v>1128</v>
      </c>
      <c r="Z268" s="76">
        <v>2</v>
      </c>
      <c r="AA268" s="76" t="s">
        <v>1416</v>
      </c>
    </row>
    <row r="269" spans="1:27">
      <c r="A269" s="77" t="s">
        <v>66</v>
      </c>
      <c r="B269" s="78">
        <v>10</v>
      </c>
      <c r="C269" s="78" t="str">
        <f t="shared" si="8"/>
        <v>35-44|10</v>
      </c>
      <c r="D269" s="78">
        <v>3</v>
      </c>
      <c r="E269" s="78" t="s">
        <v>43</v>
      </c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Q269" s="77" t="s">
        <v>66</v>
      </c>
      <c r="R269" s="78">
        <v>10</v>
      </c>
      <c r="S269" s="78" t="str">
        <f t="shared" si="9"/>
        <v>35-44|10</v>
      </c>
      <c r="T269" s="78">
        <v>5</v>
      </c>
      <c r="U269" s="78" t="s">
        <v>45</v>
      </c>
      <c r="V269" s="78"/>
      <c r="W269" s="77" t="s">
        <v>69</v>
      </c>
      <c r="X269" s="78">
        <v>18</v>
      </c>
      <c r="Y269" s="78" t="s">
        <v>1129</v>
      </c>
      <c r="Z269" s="76">
        <v>3</v>
      </c>
      <c r="AA269" s="76" t="s">
        <v>1409</v>
      </c>
    </row>
    <row r="270" spans="1:27">
      <c r="A270" s="77" t="s">
        <v>66</v>
      </c>
      <c r="B270" s="78">
        <v>11</v>
      </c>
      <c r="C270" s="78" t="str">
        <f t="shared" si="8"/>
        <v>35-44|11</v>
      </c>
      <c r="D270" s="78">
        <v>3</v>
      </c>
      <c r="E270" s="78" t="s">
        <v>43</v>
      </c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Q270" s="77" t="s">
        <v>66</v>
      </c>
      <c r="R270" s="78">
        <v>11</v>
      </c>
      <c r="S270" s="78" t="str">
        <f t="shared" si="9"/>
        <v>35-44|11</v>
      </c>
      <c r="T270" s="78">
        <v>5</v>
      </c>
      <c r="U270" s="78" t="s">
        <v>45</v>
      </c>
      <c r="V270" s="78"/>
      <c r="W270" s="77" t="s">
        <v>69</v>
      </c>
      <c r="X270" s="78">
        <v>19</v>
      </c>
      <c r="Y270" s="78" t="s">
        <v>1130</v>
      </c>
      <c r="Z270" s="76">
        <v>3</v>
      </c>
      <c r="AA270" s="76" t="s">
        <v>1409</v>
      </c>
    </row>
    <row r="271" spans="1:27">
      <c r="A271" s="77" t="s">
        <v>66</v>
      </c>
      <c r="B271" s="78">
        <v>12</v>
      </c>
      <c r="C271" s="78" t="str">
        <f t="shared" si="8"/>
        <v>35-44|12</v>
      </c>
      <c r="D271" s="78">
        <v>4</v>
      </c>
      <c r="E271" s="78" t="s">
        <v>44</v>
      </c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Q271" s="77" t="s">
        <v>66</v>
      </c>
      <c r="R271" s="78">
        <v>12</v>
      </c>
      <c r="S271" s="78" t="str">
        <f t="shared" si="9"/>
        <v>35-44|12</v>
      </c>
      <c r="T271" s="78">
        <v>6</v>
      </c>
      <c r="U271" s="78" t="s">
        <v>46</v>
      </c>
      <c r="V271" s="78"/>
      <c r="W271" s="77" t="s">
        <v>69</v>
      </c>
      <c r="X271" s="78">
        <v>20</v>
      </c>
      <c r="Y271" s="78" t="s">
        <v>1131</v>
      </c>
      <c r="Z271" s="76">
        <v>4</v>
      </c>
      <c r="AA271" s="76" t="s">
        <v>1410</v>
      </c>
    </row>
    <row r="272" spans="1:27">
      <c r="A272" s="77" t="s">
        <v>66</v>
      </c>
      <c r="B272" s="78">
        <v>13</v>
      </c>
      <c r="C272" s="78" t="str">
        <f t="shared" si="8"/>
        <v>35-44|13</v>
      </c>
      <c r="D272" s="78">
        <v>4</v>
      </c>
      <c r="E272" s="78" t="s">
        <v>44</v>
      </c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Q272" s="77" t="s">
        <v>66</v>
      </c>
      <c r="R272" s="78">
        <v>13</v>
      </c>
      <c r="S272" s="78" t="str">
        <f t="shared" si="9"/>
        <v>35-44|13</v>
      </c>
      <c r="T272" s="78">
        <v>6</v>
      </c>
      <c r="U272" s="78" t="s">
        <v>46</v>
      </c>
      <c r="V272" s="78"/>
      <c r="W272" s="77" t="s">
        <v>69</v>
      </c>
      <c r="X272" s="78">
        <v>21</v>
      </c>
      <c r="Y272" s="78" t="s">
        <v>1132</v>
      </c>
      <c r="Z272" s="76">
        <v>5</v>
      </c>
      <c r="AA272" s="76" t="s">
        <v>1417</v>
      </c>
    </row>
    <row r="273" spans="1:27">
      <c r="A273" s="77" t="s">
        <v>66</v>
      </c>
      <c r="B273" s="78">
        <v>14</v>
      </c>
      <c r="C273" s="78" t="str">
        <f t="shared" si="8"/>
        <v>35-44|14</v>
      </c>
      <c r="D273" s="78">
        <v>5</v>
      </c>
      <c r="E273" s="78" t="s">
        <v>45</v>
      </c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Q273" s="77" t="s">
        <v>66</v>
      </c>
      <c r="R273" s="78">
        <v>14</v>
      </c>
      <c r="S273" s="78" t="str">
        <f t="shared" si="9"/>
        <v>35-44|14</v>
      </c>
      <c r="T273" s="78">
        <v>7</v>
      </c>
      <c r="U273" s="78" t="s">
        <v>47</v>
      </c>
      <c r="V273" s="78"/>
      <c r="W273" s="77" t="s">
        <v>69</v>
      </c>
      <c r="X273" s="78">
        <v>22</v>
      </c>
      <c r="Y273" s="78" t="s">
        <v>1133</v>
      </c>
      <c r="Z273" s="76">
        <v>5</v>
      </c>
      <c r="AA273" s="76" t="s">
        <v>1417</v>
      </c>
    </row>
    <row r="274" spans="1:27">
      <c r="A274" s="77" t="s">
        <v>66</v>
      </c>
      <c r="B274" s="78">
        <v>15</v>
      </c>
      <c r="C274" s="78" t="str">
        <f t="shared" si="8"/>
        <v>35-44|15</v>
      </c>
      <c r="D274" s="78">
        <v>5</v>
      </c>
      <c r="E274" s="78" t="s">
        <v>45</v>
      </c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Q274" s="77" t="s">
        <v>66</v>
      </c>
      <c r="R274" s="78">
        <v>15</v>
      </c>
      <c r="S274" s="78" t="str">
        <f t="shared" si="9"/>
        <v>35-44|15</v>
      </c>
      <c r="T274" s="78">
        <v>7</v>
      </c>
      <c r="U274" s="78" t="s">
        <v>47</v>
      </c>
      <c r="V274" s="78"/>
      <c r="W274" s="77" t="s">
        <v>69</v>
      </c>
      <c r="X274" s="78">
        <v>23</v>
      </c>
      <c r="Y274" s="78" t="s">
        <v>1134</v>
      </c>
      <c r="Z274" s="76">
        <v>6</v>
      </c>
      <c r="AA274" s="76" t="s">
        <v>1412</v>
      </c>
    </row>
    <row r="275" spans="1:27">
      <c r="A275" s="77" t="s">
        <v>66</v>
      </c>
      <c r="B275" s="78">
        <v>16</v>
      </c>
      <c r="C275" s="78" t="str">
        <f t="shared" si="8"/>
        <v>35-44|16</v>
      </c>
      <c r="D275" s="78">
        <v>6</v>
      </c>
      <c r="E275" s="78" t="s">
        <v>46</v>
      </c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Q275" s="77" t="s">
        <v>66</v>
      </c>
      <c r="R275" s="78">
        <v>16</v>
      </c>
      <c r="S275" s="78" t="str">
        <f t="shared" si="9"/>
        <v>35-44|16</v>
      </c>
      <c r="T275" s="78">
        <v>7</v>
      </c>
      <c r="U275" s="78" t="s">
        <v>47</v>
      </c>
      <c r="V275" s="78"/>
      <c r="W275" s="77" t="s">
        <v>69</v>
      </c>
      <c r="X275" s="78">
        <v>24</v>
      </c>
      <c r="Y275" s="78" t="s">
        <v>1135</v>
      </c>
      <c r="Z275" s="76">
        <v>6</v>
      </c>
      <c r="AA275" s="76" t="s">
        <v>1412</v>
      </c>
    </row>
    <row r="276" spans="1:27">
      <c r="A276" s="77" t="s">
        <v>66</v>
      </c>
      <c r="B276" s="78">
        <v>17</v>
      </c>
      <c r="C276" s="78" t="str">
        <f t="shared" si="8"/>
        <v>35-44|17</v>
      </c>
      <c r="D276" s="78">
        <v>6</v>
      </c>
      <c r="E276" s="78" t="s">
        <v>46</v>
      </c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Q276" s="77" t="s">
        <v>66</v>
      </c>
      <c r="R276" s="78">
        <v>17</v>
      </c>
      <c r="S276" s="78" t="str">
        <f t="shared" si="9"/>
        <v>35-44|17</v>
      </c>
      <c r="T276" s="78">
        <v>8</v>
      </c>
      <c r="U276" s="78" t="s">
        <v>48</v>
      </c>
      <c r="V276" s="78"/>
      <c r="W276" s="77" t="s">
        <v>69</v>
      </c>
      <c r="X276" s="78">
        <v>25</v>
      </c>
      <c r="Y276" s="78" t="s">
        <v>1136</v>
      </c>
      <c r="Z276" s="76">
        <v>7</v>
      </c>
      <c r="AA276" s="76" t="s">
        <v>1413</v>
      </c>
    </row>
    <row r="277" spans="1:27">
      <c r="A277" s="77" t="s">
        <v>66</v>
      </c>
      <c r="B277" s="78">
        <v>18</v>
      </c>
      <c r="C277" s="78" t="str">
        <f t="shared" si="8"/>
        <v>35-44|18</v>
      </c>
      <c r="D277" s="78">
        <v>7</v>
      </c>
      <c r="E277" s="78" t="s">
        <v>47</v>
      </c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Q277" s="77" t="s">
        <v>66</v>
      </c>
      <c r="R277" s="78">
        <v>18</v>
      </c>
      <c r="S277" s="78" t="str">
        <f t="shared" si="9"/>
        <v>35-44|18</v>
      </c>
      <c r="T277" s="78">
        <v>8</v>
      </c>
      <c r="U277" s="78" t="s">
        <v>48</v>
      </c>
      <c r="V277" s="78"/>
      <c r="W277" s="77" t="s">
        <v>69</v>
      </c>
      <c r="X277" s="78">
        <v>26</v>
      </c>
      <c r="Y277" s="78" t="s">
        <v>1137</v>
      </c>
      <c r="Z277" s="76">
        <v>8</v>
      </c>
      <c r="AA277" s="76" t="s">
        <v>1414</v>
      </c>
    </row>
    <row r="278" spans="1:27">
      <c r="A278" s="77" t="s">
        <v>66</v>
      </c>
      <c r="B278" s="78">
        <v>19</v>
      </c>
      <c r="C278" s="78" t="str">
        <f t="shared" si="8"/>
        <v>35-44|19</v>
      </c>
      <c r="D278" s="78">
        <v>7</v>
      </c>
      <c r="E278" s="78" t="s">
        <v>47</v>
      </c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Q278" s="77" t="s">
        <v>66</v>
      </c>
      <c r="R278" s="78">
        <v>19</v>
      </c>
      <c r="S278" s="78" t="str">
        <f t="shared" si="9"/>
        <v>35-44|19</v>
      </c>
      <c r="T278" s="78">
        <v>9</v>
      </c>
      <c r="U278" s="78" t="s">
        <v>49</v>
      </c>
      <c r="V278" s="78"/>
      <c r="W278" s="77" t="s">
        <v>69</v>
      </c>
      <c r="X278" s="78">
        <v>27</v>
      </c>
      <c r="Y278" s="78" t="s">
        <v>1138</v>
      </c>
      <c r="Z278" s="76">
        <v>8</v>
      </c>
      <c r="AA278" s="76" t="s">
        <v>1414</v>
      </c>
    </row>
    <row r="279" spans="1:27">
      <c r="A279" s="77" t="s">
        <v>66</v>
      </c>
      <c r="B279" s="78">
        <v>20</v>
      </c>
      <c r="C279" s="78" t="str">
        <f t="shared" si="8"/>
        <v>35-44|20</v>
      </c>
      <c r="D279" s="78">
        <v>8</v>
      </c>
      <c r="E279" s="78" t="s">
        <v>48</v>
      </c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Q279" s="77" t="s">
        <v>66</v>
      </c>
      <c r="R279" s="78">
        <v>20</v>
      </c>
      <c r="S279" s="78" t="str">
        <f t="shared" si="9"/>
        <v>35-44|20</v>
      </c>
      <c r="T279" s="78">
        <v>9</v>
      </c>
      <c r="U279" s="78" t="s">
        <v>49</v>
      </c>
      <c r="V279" s="78"/>
      <c r="W279" s="77" t="s">
        <v>69</v>
      </c>
      <c r="X279" s="78">
        <v>28</v>
      </c>
      <c r="Y279" s="78" t="s">
        <v>1139</v>
      </c>
      <c r="Z279" s="76">
        <v>8</v>
      </c>
      <c r="AA279" s="76" t="s">
        <v>1414</v>
      </c>
    </row>
    <row r="280" spans="1:27">
      <c r="A280" s="77" t="s">
        <v>66</v>
      </c>
      <c r="B280" s="78">
        <v>21</v>
      </c>
      <c r="C280" s="78" t="str">
        <f t="shared" si="8"/>
        <v>35-44|21</v>
      </c>
      <c r="D280" s="78">
        <v>8</v>
      </c>
      <c r="E280" s="78" t="s">
        <v>48</v>
      </c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Q280" s="77" t="s">
        <v>66</v>
      </c>
      <c r="R280" s="78">
        <v>21</v>
      </c>
      <c r="S280" s="78" t="str">
        <f t="shared" si="9"/>
        <v>35-44|21</v>
      </c>
      <c r="T280" s="78">
        <v>9</v>
      </c>
      <c r="U280" s="78" t="s">
        <v>49</v>
      </c>
      <c r="V280" s="78"/>
      <c r="W280" s="77" t="s">
        <v>69</v>
      </c>
      <c r="X280" s="78">
        <v>29</v>
      </c>
      <c r="Y280" s="78" t="s">
        <v>1140</v>
      </c>
      <c r="Z280" s="76">
        <v>8</v>
      </c>
      <c r="AA280" s="76" t="s">
        <v>1414</v>
      </c>
    </row>
    <row r="281" spans="1:27">
      <c r="A281" s="77" t="s">
        <v>66</v>
      </c>
      <c r="B281" s="78">
        <v>22</v>
      </c>
      <c r="C281" s="78" t="str">
        <f t="shared" si="8"/>
        <v>35-44|22</v>
      </c>
      <c r="D281" s="78">
        <v>9</v>
      </c>
      <c r="E281" s="78" t="s">
        <v>49</v>
      </c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Q281" s="77" t="s">
        <v>66</v>
      </c>
      <c r="R281" s="78">
        <v>22</v>
      </c>
      <c r="S281" s="78" t="str">
        <f t="shared" si="9"/>
        <v>35-44|22</v>
      </c>
      <c r="T281" s="78">
        <v>10</v>
      </c>
      <c r="U281" s="78" t="s">
        <v>50</v>
      </c>
      <c r="V281" s="78"/>
      <c r="W281" s="77" t="s">
        <v>69</v>
      </c>
      <c r="X281" s="78">
        <v>30</v>
      </c>
      <c r="Y281" s="78" t="s">
        <v>1141</v>
      </c>
      <c r="Z281" s="76">
        <v>8</v>
      </c>
      <c r="AA281" s="76" t="s">
        <v>1414</v>
      </c>
    </row>
    <row r="282" spans="1:27">
      <c r="A282" s="77" t="s">
        <v>66</v>
      </c>
      <c r="B282" s="78">
        <v>23</v>
      </c>
      <c r="C282" s="78" t="str">
        <f t="shared" si="8"/>
        <v>35-44|23</v>
      </c>
      <c r="D282" s="78">
        <v>9</v>
      </c>
      <c r="E282" s="78" t="s">
        <v>49</v>
      </c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Q282" s="77" t="s">
        <v>66</v>
      </c>
      <c r="R282" s="78">
        <v>23</v>
      </c>
      <c r="S282" s="78" t="str">
        <f t="shared" si="9"/>
        <v>35-44|23</v>
      </c>
      <c r="T282" s="78">
        <v>10</v>
      </c>
      <c r="U282" s="78" t="s">
        <v>50</v>
      </c>
      <c r="V282" s="78"/>
      <c r="W282" s="77" t="s">
        <v>70</v>
      </c>
      <c r="X282" s="78">
        <v>0</v>
      </c>
      <c r="Y282" s="78" t="s">
        <v>1142</v>
      </c>
      <c r="Z282" s="76" t="s">
        <v>772</v>
      </c>
      <c r="AA282" s="76" t="s">
        <v>1416</v>
      </c>
    </row>
    <row r="283" spans="1:27">
      <c r="A283" s="77" t="s">
        <v>66</v>
      </c>
      <c r="B283" s="78">
        <v>24</v>
      </c>
      <c r="C283" s="78" t="str">
        <f t="shared" si="8"/>
        <v>35-44|24</v>
      </c>
      <c r="D283" s="78">
        <v>10</v>
      </c>
      <c r="E283" s="78" t="s">
        <v>50</v>
      </c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Q283" s="77" t="s">
        <v>66</v>
      </c>
      <c r="R283" s="78">
        <v>24</v>
      </c>
      <c r="S283" s="78" t="str">
        <f t="shared" si="9"/>
        <v>35-44|24</v>
      </c>
      <c r="T283" s="78">
        <v>11</v>
      </c>
      <c r="U283" s="78" t="s">
        <v>51</v>
      </c>
      <c r="V283" s="78"/>
      <c r="W283" s="77" t="s">
        <v>70</v>
      </c>
      <c r="X283" s="78">
        <v>1</v>
      </c>
      <c r="Y283" s="78" t="s">
        <v>1143</v>
      </c>
      <c r="Z283" s="76">
        <v>2</v>
      </c>
      <c r="AA283" s="76" t="s">
        <v>1416</v>
      </c>
    </row>
    <row r="284" spans="1:27">
      <c r="A284" s="77" t="s">
        <v>66</v>
      </c>
      <c r="B284" s="78">
        <v>25</v>
      </c>
      <c r="C284" s="78" t="str">
        <f t="shared" si="8"/>
        <v>35-44|25</v>
      </c>
      <c r="D284" s="78">
        <v>10</v>
      </c>
      <c r="E284" s="78" t="s">
        <v>50</v>
      </c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Q284" s="77" t="s">
        <v>66</v>
      </c>
      <c r="R284" s="78">
        <v>25</v>
      </c>
      <c r="S284" s="78" t="str">
        <f t="shared" si="9"/>
        <v>35-44|25</v>
      </c>
      <c r="T284" s="78">
        <v>11</v>
      </c>
      <c r="U284" s="78" t="s">
        <v>51</v>
      </c>
      <c r="V284" s="78"/>
      <c r="W284" s="77" t="s">
        <v>70</v>
      </c>
      <c r="X284" s="78">
        <v>2</v>
      </c>
      <c r="Y284" s="78" t="s">
        <v>1144</v>
      </c>
      <c r="Z284" s="76">
        <v>2</v>
      </c>
      <c r="AA284" s="76" t="s">
        <v>1416</v>
      </c>
    </row>
    <row r="285" spans="1:27">
      <c r="A285" s="77" t="s">
        <v>66</v>
      </c>
      <c r="B285" s="78">
        <v>26</v>
      </c>
      <c r="C285" s="78" t="str">
        <f t="shared" si="8"/>
        <v>35-44|26</v>
      </c>
      <c r="D285" s="78">
        <v>11</v>
      </c>
      <c r="E285" s="78" t="s">
        <v>51</v>
      </c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Q285" s="77" t="s">
        <v>66</v>
      </c>
      <c r="R285" s="78">
        <v>26</v>
      </c>
      <c r="S285" s="78" t="str">
        <f t="shared" si="9"/>
        <v>35-44|26</v>
      </c>
      <c r="T285" s="78">
        <v>11</v>
      </c>
      <c r="U285" s="78" t="s">
        <v>51</v>
      </c>
      <c r="V285" s="78"/>
      <c r="W285" s="77" t="s">
        <v>70</v>
      </c>
      <c r="X285" s="78">
        <v>3</v>
      </c>
      <c r="Y285" s="78" t="s">
        <v>1145</v>
      </c>
      <c r="Z285" s="76">
        <v>2</v>
      </c>
      <c r="AA285" s="76" t="s">
        <v>1416</v>
      </c>
    </row>
    <row r="286" spans="1:27">
      <c r="A286" s="77" t="s">
        <v>66</v>
      </c>
      <c r="B286" s="78">
        <v>27</v>
      </c>
      <c r="C286" s="78" t="str">
        <f t="shared" si="8"/>
        <v>35-44|27</v>
      </c>
      <c r="D286" s="78">
        <v>11</v>
      </c>
      <c r="E286" s="78" t="s">
        <v>51</v>
      </c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Q286" s="77" t="s">
        <v>66</v>
      </c>
      <c r="R286" s="78">
        <v>27</v>
      </c>
      <c r="S286" s="78" t="str">
        <f t="shared" si="9"/>
        <v>35-44|27</v>
      </c>
      <c r="T286" s="78">
        <v>12</v>
      </c>
      <c r="U286" s="78" t="s">
        <v>52</v>
      </c>
      <c r="V286" s="78"/>
      <c r="W286" s="77" t="s">
        <v>70</v>
      </c>
      <c r="X286" s="78">
        <v>4</v>
      </c>
      <c r="Y286" s="78" t="s">
        <v>1146</v>
      </c>
      <c r="Z286" s="76">
        <v>2</v>
      </c>
      <c r="AA286" s="76" t="s">
        <v>1416</v>
      </c>
    </row>
    <row r="287" spans="1:27">
      <c r="A287" s="77" t="s">
        <v>66</v>
      </c>
      <c r="B287" s="78">
        <v>28</v>
      </c>
      <c r="C287" s="78" t="str">
        <f t="shared" si="8"/>
        <v>35-44|28</v>
      </c>
      <c r="D287" s="78">
        <v>11</v>
      </c>
      <c r="E287" s="78" t="s">
        <v>51</v>
      </c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Q287" s="77" t="s">
        <v>66</v>
      </c>
      <c r="R287" s="78">
        <v>28</v>
      </c>
      <c r="S287" s="78" t="str">
        <f t="shared" si="9"/>
        <v>35-44|28</v>
      </c>
      <c r="T287" s="78">
        <v>12</v>
      </c>
      <c r="U287" s="78" t="s">
        <v>52</v>
      </c>
      <c r="V287" s="78"/>
      <c r="W287" s="77" t="s">
        <v>70</v>
      </c>
      <c r="X287" s="78">
        <v>5</v>
      </c>
      <c r="Y287" s="78" t="s">
        <v>1147</v>
      </c>
      <c r="Z287" s="76">
        <v>2</v>
      </c>
      <c r="AA287" s="76" t="s">
        <v>1416</v>
      </c>
    </row>
    <row r="288" spans="1:27">
      <c r="A288" s="77" t="s">
        <v>66</v>
      </c>
      <c r="B288" s="78">
        <v>29</v>
      </c>
      <c r="C288" s="78" t="str">
        <f t="shared" si="8"/>
        <v>35-44|29</v>
      </c>
      <c r="D288" s="78">
        <v>12</v>
      </c>
      <c r="E288" s="78" t="s">
        <v>52</v>
      </c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Q288" s="77" t="s">
        <v>66</v>
      </c>
      <c r="R288" s="78">
        <v>29</v>
      </c>
      <c r="S288" s="78" t="str">
        <f t="shared" si="9"/>
        <v>35-44|29</v>
      </c>
      <c r="T288" s="78">
        <v>13</v>
      </c>
      <c r="U288" s="78" t="s">
        <v>53</v>
      </c>
      <c r="V288" s="78"/>
      <c r="W288" s="77" t="s">
        <v>70</v>
      </c>
      <c r="X288" s="78">
        <v>6</v>
      </c>
      <c r="Y288" s="78" t="s">
        <v>1148</v>
      </c>
      <c r="Z288" s="76">
        <v>2</v>
      </c>
      <c r="AA288" s="76" t="s">
        <v>1416</v>
      </c>
    </row>
    <row r="289" spans="1:27">
      <c r="A289" s="77" t="s">
        <v>66</v>
      </c>
      <c r="B289" s="78">
        <v>30</v>
      </c>
      <c r="C289" s="78" t="str">
        <f t="shared" si="8"/>
        <v>35-44|30</v>
      </c>
      <c r="D289" s="78">
        <v>12</v>
      </c>
      <c r="E289" s="78" t="s">
        <v>52</v>
      </c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Q289" s="77" t="s">
        <v>66</v>
      </c>
      <c r="R289" s="78">
        <v>30</v>
      </c>
      <c r="S289" s="78" t="str">
        <f t="shared" si="9"/>
        <v>35-44|30</v>
      </c>
      <c r="T289" s="78">
        <v>13</v>
      </c>
      <c r="U289" s="78" t="s">
        <v>53</v>
      </c>
      <c r="V289" s="78"/>
      <c r="W289" s="77" t="s">
        <v>70</v>
      </c>
      <c r="X289" s="78">
        <v>7</v>
      </c>
      <c r="Y289" s="78" t="s">
        <v>1149</v>
      </c>
      <c r="Z289" s="76">
        <v>2</v>
      </c>
      <c r="AA289" s="76" t="s">
        <v>1416</v>
      </c>
    </row>
    <row r="290" spans="1:27">
      <c r="A290" s="77" t="s">
        <v>66</v>
      </c>
      <c r="B290" s="78">
        <v>31</v>
      </c>
      <c r="C290" s="78" t="str">
        <f t="shared" si="8"/>
        <v>35-44|31</v>
      </c>
      <c r="D290" s="78">
        <v>12</v>
      </c>
      <c r="E290" s="78" t="s">
        <v>52</v>
      </c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Q290" s="77" t="s">
        <v>66</v>
      </c>
      <c r="R290" s="78">
        <v>31</v>
      </c>
      <c r="S290" s="78" t="str">
        <f t="shared" si="9"/>
        <v>35-44|31</v>
      </c>
      <c r="T290" s="78">
        <v>13</v>
      </c>
      <c r="U290" s="78" t="s">
        <v>53</v>
      </c>
      <c r="V290" s="78"/>
      <c r="W290" s="77" t="s">
        <v>70</v>
      </c>
      <c r="X290" s="78">
        <v>8</v>
      </c>
      <c r="Y290" s="78" t="s">
        <v>1151</v>
      </c>
      <c r="Z290" s="76">
        <v>2</v>
      </c>
      <c r="AA290" s="76" t="s">
        <v>1416</v>
      </c>
    </row>
    <row r="291" spans="1:27">
      <c r="A291" s="77" t="s">
        <v>66</v>
      </c>
      <c r="B291" s="78">
        <v>32</v>
      </c>
      <c r="C291" s="78" t="str">
        <f t="shared" si="8"/>
        <v>35-44|32</v>
      </c>
      <c r="D291" s="78">
        <v>13</v>
      </c>
      <c r="E291" s="78" t="s">
        <v>53</v>
      </c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Q291" s="77" t="s">
        <v>66</v>
      </c>
      <c r="R291" s="78">
        <v>32</v>
      </c>
      <c r="S291" s="78" t="str">
        <f t="shared" si="9"/>
        <v>35-44|32</v>
      </c>
      <c r="T291" s="78">
        <v>14</v>
      </c>
      <c r="U291" s="78" t="s">
        <v>54</v>
      </c>
      <c r="V291" s="78"/>
      <c r="W291" s="77" t="s">
        <v>70</v>
      </c>
      <c r="X291" s="78">
        <v>9</v>
      </c>
      <c r="Y291" s="78" t="s">
        <v>1153</v>
      </c>
      <c r="Z291" s="76">
        <v>2</v>
      </c>
      <c r="AA291" s="76" t="s">
        <v>1416</v>
      </c>
    </row>
    <row r="292" spans="1:27">
      <c r="A292" s="77" t="s">
        <v>66</v>
      </c>
      <c r="B292" s="78">
        <v>33</v>
      </c>
      <c r="C292" s="78" t="str">
        <f t="shared" si="8"/>
        <v>35-44|33</v>
      </c>
      <c r="D292" s="78">
        <v>13</v>
      </c>
      <c r="E292" s="78" t="s">
        <v>53</v>
      </c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Q292" s="77" t="s">
        <v>66</v>
      </c>
      <c r="R292" s="78">
        <v>33</v>
      </c>
      <c r="S292" s="78" t="str">
        <f t="shared" si="9"/>
        <v>35-44|33</v>
      </c>
      <c r="T292" s="78">
        <v>14</v>
      </c>
      <c r="U292" s="78" t="s">
        <v>54</v>
      </c>
      <c r="V292" s="78"/>
      <c r="W292" s="77" t="s">
        <v>70</v>
      </c>
      <c r="X292" s="78">
        <v>10</v>
      </c>
      <c r="Y292" s="78" t="s">
        <v>1155</v>
      </c>
      <c r="Z292" s="76">
        <v>2</v>
      </c>
      <c r="AA292" s="76" t="s">
        <v>1416</v>
      </c>
    </row>
    <row r="293" spans="1:27">
      <c r="A293" s="77" t="s">
        <v>66</v>
      </c>
      <c r="B293" s="78">
        <v>34</v>
      </c>
      <c r="C293" s="78" t="str">
        <f t="shared" si="8"/>
        <v>35-44|34</v>
      </c>
      <c r="D293" s="78">
        <v>13</v>
      </c>
      <c r="E293" s="78" t="s">
        <v>53</v>
      </c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Q293" s="77" t="s">
        <v>66</v>
      </c>
      <c r="R293" s="78">
        <v>34</v>
      </c>
      <c r="S293" s="78" t="str">
        <f t="shared" si="9"/>
        <v>35-44|34</v>
      </c>
      <c r="T293" s="78">
        <v>14</v>
      </c>
      <c r="U293" s="78" t="s">
        <v>54</v>
      </c>
      <c r="V293" s="78"/>
      <c r="W293" s="77" t="s">
        <v>70</v>
      </c>
      <c r="X293" s="78">
        <v>11</v>
      </c>
      <c r="Y293" s="78" t="s">
        <v>1157</v>
      </c>
      <c r="Z293" s="76">
        <v>2</v>
      </c>
      <c r="AA293" s="76" t="s">
        <v>1416</v>
      </c>
    </row>
    <row r="294" spans="1:27">
      <c r="A294" s="77" t="s">
        <v>66</v>
      </c>
      <c r="B294" s="78">
        <v>35</v>
      </c>
      <c r="C294" s="78" t="str">
        <f t="shared" si="8"/>
        <v>35-44|35</v>
      </c>
      <c r="D294" s="78">
        <v>14</v>
      </c>
      <c r="E294" s="78" t="s">
        <v>54</v>
      </c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Q294" s="77" t="s">
        <v>66</v>
      </c>
      <c r="R294" s="78">
        <v>35</v>
      </c>
      <c r="S294" s="78" t="str">
        <f t="shared" si="9"/>
        <v>35-44|35</v>
      </c>
      <c r="T294" s="78">
        <v>15</v>
      </c>
      <c r="U294" s="78" t="s">
        <v>55</v>
      </c>
      <c r="V294" s="78"/>
      <c r="W294" s="77" t="s">
        <v>70</v>
      </c>
      <c r="X294" s="78">
        <v>12</v>
      </c>
      <c r="Y294" s="78" t="s">
        <v>1159</v>
      </c>
      <c r="Z294" s="76">
        <v>2</v>
      </c>
      <c r="AA294" s="76" t="s">
        <v>1416</v>
      </c>
    </row>
    <row r="295" spans="1:27">
      <c r="A295" s="77" t="s">
        <v>66</v>
      </c>
      <c r="B295" s="78">
        <v>36</v>
      </c>
      <c r="C295" s="78" t="str">
        <f t="shared" si="8"/>
        <v>35-44|36</v>
      </c>
      <c r="D295" s="78">
        <v>14</v>
      </c>
      <c r="E295" s="78" t="s">
        <v>54</v>
      </c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Q295" s="77" t="s">
        <v>66</v>
      </c>
      <c r="R295" s="78">
        <v>36</v>
      </c>
      <c r="S295" s="78" t="str">
        <f t="shared" si="9"/>
        <v>35-44|36</v>
      </c>
      <c r="T295" s="78">
        <v>15</v>
      </c>
      <c r="U295" s="78" t="s">
        <v>55</v>
      </c>
      <c r="V295" s="78"/>
      <c r="W295" s="77" t="s">
        <v>70</v>
      </c>
      <c r="X295" s="78">
        <v>13</v>
      </c>
      <c r="Y295" s="78" t="s">
        <v>1161</v>
      </c>
      <c r="Z295" s="76">
        <v>3</v>
      </c>
      <c r="AA295" s="76" t="s">
        <v>1409</v>
      </c>
    </row>
    <row r="296" spans="1:27">
      <c r="A296" s="77" t="s">
        <v>66</v>
      </c>
      <c r="B296" s="78">
        <v>37</v>
      </c>
      <c r="C296" s="78" t="str">
        <f t="shared" si="8"/>
        <v>35-44|37</v>
      </c>
      <c r="D296" s="78">
        <v>14</v>
      </c>
      <c r="E296" s="78" t="s">
        <v>54</v>
      </c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Q296" s="77" t="s">
        <v>66</v>
      </c>
      <c r="R296" s="78">
        <v>37</v>
      </c>
      <c r="S296" s="78" t="str">
        <f t="shared" si="9"/>
        <v>35-44|37</v>
      </c>
      <c r="T296" s="78">
        <v>16</v>
      </c>
      <c r="U296" s="78" t="s">
        <v>56</v>
      </c>
      <c r="V296" s="78"/>
      <c r="W296" s="77" t="s">
        <v>70</v>
      </c>
      <c r="X296" s="78">
        <v>14</v>
      </c>
      <c r="Y296" s="78" t="s">
        <v>1163</v>
      </c>
      <c r="Z296" s="76">
        <v>3</v>
      </c>
      <c r="AA296" s="76" t="s">
        <v>1409</v>
      </c>
    </row>
    <row r="297" spans="1:27">
      <c r="A297" s="77" t="s">
        <v>66</v>
      </c>
      <c r="B297" s="78">
        <v>38</v>
      </c>
      <c r="C297" s="78" t="str">
        <f t="shared" si="8"/>
        <v>35-44|38</v>
      </c>
      <c r="D297" s="78">
        <v>15</v>
      </c>
      <c r="E297" s="78" t="s">
        <v>55</v>
      </c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Q297" s="77" t="s">
        <v>66</v>
      </c>
      <c r="R297" s="78">
        <v>38</v>
      </c>
      <c r="S297" s="78" t="str">
        <f t="shared" si="9"/>
        <v>35-44|38</v>
      </c>
      <c r="T297" s="78">
        <v>16</v>
      </c>
      <c r="U297" s="78" t="s">
        <v>56</v>
      </c>
      <c r="V297" s="78"/>
      <c r="W297" s="77" t="s">
        <v>70</v>
      </c>
      <c r="X297" s="78">
        <v>15</v>
      </c>
      <c r="Y297" s="78" t="s">
        <v>1165</v>
      </c>
      <c r="Z297" s="76">
        <v>4</v>
      </c>
      <c r="AA297" s="76" t="s">
        <v>1410</v>
      </c>
    </row>
    <row r="298" spans="1:27">
      <c r="A298" s="77" t="s">
        <v>66</v>
      </c>
      <c r="B298" s="78">
        <v>39</v>
      </c>
      <c r="C298" s="78" t="str">
        <f t="shared" si="8"/>
        <v>35-44|39</v>
      </c>
      <c r="D298" s="78">
        <v>15</v>
      </c>
      <c r="E298" s="78" t="s">
        <v>55</v>
      </c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Q298" s="77" t="s">
        <v>66</v>
      </c>
      <c r="R298" s="78">
        <v>39</v>
      </c>
      <c r="S298" s="78" t="str">
        <f t="shared" si="9"/>
        <v>35-44|39</v>
      </c>
      <c r="T298" s="78">
        <v>16</v>
      </c>
      <c r="U298" s="78" t="s">
        <v>56</v>
      </c>
      <c r="V298" s="78"/>
      <c r="W298" s="77" t="s">
        <v>70</v>
      </c>
      <c r="X298" s="78">
        <v>16</v>
      </c>
      <c r="Y298" s="78" t="s">
        <v>1167</v>
      </c>
      <c r="Z298" s="76">
        <v>5</v>
      </c>
      <c r="AA298" s="76" t="s">
        <v>1417</v>
      </c>
    </row>
    <row r="299" spans="1:27">
      <c r="A299" s="77" t="s">
        <v>66</v>
      </c>
      <c r="B299" s="78">
        <v>40</v>
      </c>
      <c r="C299" s="78" t="str">
        <f t="shared" si="8"/>
        <v>35-44|40</v>
      </c>
      <c r="D299" s="78">
        <v>15</v>
      </c>
      <c r="E299" s="78" t="s">
        <v>55</v>
      </c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Q299" s="77" t="s">
        <v>66</v>
      </c>
      <c r="R299" s="78">
        <v>40</v>
      </c>
      <c r="S299" s="78" t="str">
        <f t="shared" si="9"/>
        <v>35-44|40</v>
      </c>
      <c r="T299" s="78">
        <v>17</v>
      </c>
      <c r="U299" s="78" t="s">
        <v>57</v>
      </c>
      <c r="V299" s="78"/>
      <c r="W299" s="77" t="s">
        <v>70</v>
      </c>
      <c r="X299" s="78">
        <v>17</v>
      </c>
      <c r="Y299" s="78" t="s">
        <v>1169</v>
      </c>
      <c r="Z299" s="76">
        <v>6</v>
      </c>
      <c r="AA299" s="76" t="s">
        <v>1412</v>
      </c>
    </row>
    <row r="300" spans="1:27">
      <c r="A300" s="77" t="s">
        <v>66</v>
      </c>
      <c r="B300" s="78">
        <v>41</v>
      </c>
      <c r="C300" s="78" t="str">
        <f t="shared" si="8"/>
        <v>35-44|41</v>
      </c>
      <c r="D300" s="78">
        <v>16</v>
      </c>
      <c r="E300" s="78" t="s">
        <v>56</v>
      </c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Q300" s="77" t="s">
        <v>66</v>
      </c>
      <c r="R300" s="78">
        <v>41</v>
      </c>
      <c r="S300" s="78" t="str">
        <f t="shared" si="9"/>
        <v>35-44|41</v>
      </c>
      <c r="T300" s="78">
        <v>17</v>
      </c>
      <c r="U300" s="78" t="s">
        <v>57</v>
      </c>
      <c r="V300" s="78"/>
      <c r="W300" s="77" t="s">
        <v>70</v>
      </c>
      <c r="X300" s="78">
        <v>18</v>
      </c>
      <c r="Y300" s="78" t="s">
        <v>1171</v>
      </c>
      <c r="Z300" s="76">
        <v>6</v>
      </c>
      <c r="AA300" s="76" t="s">
        <v>1412</v>
      </c>
    </row>
    <row r="301" spans="1:27">
      <c r="A301" s="77" t="s">
        <v>66</v>
      </c>
      <c r="B301" s="78">
        <v>42</v>
      </c>
      <c r="C301" s="78" t="str">
        <f t="shared" si="8"/>
        <v>35-44|42</v>
      </c>
      <c r="D301" s="78">
        <v>16</v>
      </c>
      <c r="E301" s="78" t="s">
        <v>56</v>
      </c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Q301" s="77" t="s">
        <v>66</v>
      </c>
      <c r="R301" s="78">
        <v>42</v>
      </c>
      <c r="S301" s="78" t="str">
        <f t="shared" si="9"/>
        <v>35-44|42</v>
      </c>
      <c r="T301" s="78">
        <v>17</v>
      </c>
      <c r="U301" s="78" t="s">
        <v>57</v>
      </c>
      <c r="V301" s="78"/>
      <c r="W301" s="77" t="s">
        <v>70</v>
      </c>
      <c r="X301" s="78">
        <v>19</v>
      </c>
      <c r="Y301" s="78" t="s">
        <v>1173</v>
      </c>
      <c r="Z301" s="76">
        <v>7</v>
      </c>
      <c r="AA301" s="76" t="s">
        <v>1413</v>
      </c>
    </row>
    <row r="302" spans="1:27">
      <c r="A302" s="77" t="s">
        <v>66</v>
      </c>
      <c r="B302" s="78">
        <v>43</v>
      </c>
      <c r="C302" s="78" t="str">
        <f t="shared" si="8"/>
        <v>35-44|43</v>
      </c>
      <c r="D302" s="78">
        <v>16</v>
      </c>
      <c r="E302" s="78" t="s">
        <v>56</v>
      </c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Q302" s="77" t="s">
        <v>66</v>
      </c>
      <c r="R302" s="78">
        <v>43</v>
      </c>
      <c r="S302" s="78" t="str">
        <f t="shared" si="9"/>
        <v>35-44|43</v>
      </c>
      <c r="T302" s="78">
        <v>18</v>
      </c>
      <c r="U302" s="78" t="s">
        <v>58</v>
      </c>
      <c r="V302" s="78"/>
      <c r="W302" s="77" t="s">
        <v>70</v>
      </c>
      <c r="X302" s="78">
        <v>20</v>
      </c>
      <c r="Y302" s="78" t="s">
        <v>1175</v>
      </c>
      <c r="Z302" s="76">
        <v>8</v>
      </c>
      <c r="AA302" s="76" t="s">
        <v>1414</v>
      </c>
    </row>
    <row r="303" spans="1:27">
      <c r="A303" s="77" t="s">
        <v>66</v>
      </c>
      <c r="B303" s="78">
        <v>44</v>
      </c>
      <c r="C303" s="78" t="str">
        <f t="shared" si="8"/>
        <v>35-44|44</v>
      </c>
      <c r="D303" s="78">
        <v>17</v>
      </c>
      <c r="E303" s="78" t="s">
        <v>57</v>
      </c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Q303" s="77" t="s">
        <v>66</v>
      </c>
      <c r="R303" s="78">
        <v>44</v>
      </c>
      <c r="S303" s="78" t="str">
        <f t="shared" si="9"/>
        <v>35-44|44</v>
      </c>
      <c r="T303" s="78">
        <v>18</v>
      </c>
      <c r="U303" s="78" t="s">
        <v>58</v>
      </c>
      <c r="V303" s="78"/>
      <c r="W303" s="77" t="s">
        <v>70</v>
      </c>
      <c r="X303" s="78">
        <v>21</v>
      </c>
      <c r="Y303" s="78" t="s">
        <v>1177</v>
      </c>
      <c r="Z303" s="76">
        <v>8</v>
      </c>
      <c r="AA303" s="76" t="s">
        <v>1414</v>
      </c>
    </row>
    <row r="304" spans="1:27">
      <c r="A304" s="77" t="s">
        <v>66</v>
      </c>
      <c r="B304" s="78">
        <v>45</v>
      </c>
      <c r="C304" s="78" t="str">
        <f t="shared" si="8"/>
        <v>35-44|45</v>
      </c>
      <c r="D304" s="78">
        <v>17</v>
      </c>
      <c r="E304" s="78" t="s">
        <v>57</v>
      </c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Q304" s="77" t="s">
        <v>66</v>
      </c>
      <c r="R304" s="78">
        <v>45</v>
      </c>
      <c r="S304" s="78" t="str">
        <f t="shared" si="9"/>
        <v>35-44|45</v>
      </c>
      <c r="T304" s="78">
        <v>18</v>
      </c>
      <c r="U304" s="78" t="s">
        <v>58</v>
      </c>
      <c r="V304" s="78"/>
      <c r="W304" s="77" t="s">
        <v>70</v>
      </c>
      <c r="X304" s="78">
        <v>22</v>
      </c>
      <c r="Y304" s="78" t="s">
        <v>1179</v>
      </c>
      <c r="Z304" s="76">
        <v>8</v>
      </c>
      <c r="AA304" s="76" t="s">
        <v>1414</v>
      </c>
    </row>
    <row r="305" spans="1:27">
      <c r="A305" s="77" t="s">
        <v>66</v>
      </c>
      <c r="B305" s="78">
        <v>46</v>
      </c>
      <c r="C305" s="78" t="str">
        <f t="shared" si="8"/>
        <v>35-44|46</v>
      </c>
      <c r="D305" s="78">
        <v>18</v>
      </c>
      <c r="E305" s="78" t="s">
        <v>58</v>
      </c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Q305" s="77" t="s">
        <v>66</v>
      </c>
      <c r="R305" s="78">
        <v>46</v>
      </c>
      <c r="S305" s="78" t="str">
        <f t="shared" si="9"/>
        <v>35-44|46</v>
      </c>
      <c r="T305" s="78">
        <v>19</v>
      </c>
      <c r="U305" s="78" t="s">
        <v>58</v>
      </c>
      <c r="V305" s="78"/>
      <c r="W305" s="77" t="s">
        <v>70</v>
      </c>
      <c r="X305" s="78">
        <v>23</v>
      </c>
      <c r="Y305" s="78" t="s">
        <v>1181</v>
      </c>
      <c r="Z305" s="76">
        <v>8</v>
      </c>
      <c r="AA305" s="76" t="s">
        <v>1414</v>
      </c>
    </row>
    <row r="306" spans="1:27">
      <c r="A306" s="77" t="s">
        <v>66</v>
      </c>
      <c r="B306" s="78">
        <v>47</v>
      </c>
      <c r="C306" s="78" t="str">
        <f t="shared" si="8"/>
        <v>35-44|47</v>
      </c>
      <c r="D306" s="78">
        <v>18</v>
      </c>
      <c r="E306" s="78" t="s">
        <v>58</v>
      </c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Q306" s="77" t="s">
        <v>66</v>
      </c>
      <c r="R306" s="78">
        <v>47</v>
      </c>
      <c r="S306" s="78" t="str">
        <f t="shared" si="9"/>
        <v>35-44|47</v>
      </c>
      <c r="T306" s="78">
        <v>19</v>
      </c>
      <c r="U306" s="78" t="s">
        <v>58</v>
      </c>
      <c r="V306" s="78"/>
      <c r="W306" s="77" t="s">
        <v>70</v>
      </c>
      <c r="X306" s="78">
        <v>24</v>
      </c>
      <c r="Y306" s="78" t="s">
        <v>1183</v>
      </c>
      <c r="Z306" s="76">
        <v>8</v>
      </c>
      <c r="AA306" s="78"/>
    </row>
    <row r="307" spans="1:27">
      <c r="A307" s="77" t="s">
        <v>66</v>
      </c>
      <c r="B307" s="78">
        <v>48</v>
      </c>
      <c r="C307" s="78" t="str">
        <f t="shared" si="8"/>
        <v>35-44|48</v>
      </c>
      <c r="D307" s="78">
        <v>18</v>
      </c>
      <c r="E307" s="78" t="s">
        <v>58</v>
      </c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Q307" s="77" t="s">
        <v>66</v>
      </c>
      <c r="R307" s="78">
        <v>48</v>
      </c>
      <c r="S307" s="78" t="str">
        <f t="shared" si="9"/>
        <v>35-44|48</v>
      </c>
      <c r="T307" s="78">
        <v>19</v>
      </c>
      <c r="U307" s="78" t="s">
        <v>58</v>
      </c>
      <c r="V307" s="78"/>
      <c r="W307" s="77" t="s">
        <v>70</v>
      </c>
      <c r="X307" s="78">
        <v>25</v>
      </c>
      <c r="Y307" s="78" t="s">
        <v>1185</v>
      </c>
      <c r="Z307" s="76"/>
      <c r="AA307" s="78"/>
    </row>
    <row r="308" spans="1:27">
      <c r="A308" s="77" t="s">
        <v>66</v>
      </c>
      <c r="B308" s="78">
        <v>49</v>
      </c>
      <c r="C308" s="78" t="str">
        <f t="shared" si="8"/>
        <v>35-44|49</v>
      </c>
      <c r="D308" s="78">
        <v>19</v>
      </c>
      <c r="E308" s="78" t="s">
        <v>59</v>
      </c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Q308" s="77" t="s">
        <v>66</v>
      </c>
      <c r="R308" s="78">
        <v>49</v>
      </c>
      <c r="S308" s="78" t="str">
        <f t="shared" si="9"/>
        <v>35-44|49</v>
      </c>
      <c r="T308" s="78">
        <v>19</v>
      </c>
      <c r="U308" s="78" t="s">
        <v>58</v>
      </c>
      <c r="V308" s="78"/>
      <c r="W308" s="77" t="s">
        <v>70</v>
      </c>
      <c r="X308" s="78">
        <v>26</v>
      </c>
      <c r="Y308" s="78" t="s">
        <v>1186</v>
      </c>
      <c r="Z308" s="76"/>
      <c r="AA308" s="78"/>
    </row>
    <row r="309" spans="1:27">
      <c r="A309" s="77" t="s">
        <v>66</v>
      </c>
      <c r="B309" s="78">
        <v>50</v>
      </c>
      <c r="C309" s="78" t="str">
        <f t="shared" si="8"/>
        <v>35-44|50</v>
      </c>
      <c r="D309" s="78">
        <v>19</v>
      </c>
      <c r="E309" s="78" t="s">
        <v>59</v>
      </c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Q309" s="77" t="s">
        <v>66</v>
      </c>
      <c r="R309" s="78">
        <v>50</v>
      </c>
      <c r="S309" s="78" t="str">
        <f t="shared" si="9"/>
        <v>35-44|50</v>
      </c>
      <c r="T309" s="78">
        <v>19</v>
      </c>
      <c r="U309" s="78" t="s">
        <v>58</v>
      </c>
      <c r="V309" s="78"/>
      <c r="W309" s="77" t="s">
        <v>70</v>
      </c>
      <c r="X309" s="78">
        <v>27</v>
      </c>
      <c r="Y309" s="78" t="s">
        <v>1187</v>
      </c>
      <c r="Z309" s="76"/>
      <c r="AA309" s="78"/>
    </row>
    <row r="310" spans="1:27">
      <c r="A310" s="77" t="s">
        <v>67</v>
      </c>
      <c r="B310" s="78">
        <v>0</v>
      </c>
      <c r="C310" s="78" t="str">
        <f t="shared" si="8"/>
        <v>45-54|0</v>
      </c>
      <c r="D310" s="78">
        <v>1</v>
      </c>
      <c r="E310" s="78" t="s">
        <v>41</v>
      </c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Q310" s="77" t="s">
        <v>65</v>
      </c>
      <c r="R310" s="78">
        <v>0</v>
      </c>
      <c r="S310" s="78" t="str">
        <f t="shared" si="9"/>
        <v>30-34|0</v>
      </c>
      <c r="T310" s="78">
        <v>1</v>
      </c>
      <c r="U310" s="78" t="s">
        <v>41</v>
      </c>
      <c r="V310" s="78"/>
      <c r="W310" s="77" t="s">
        <v>70</v>
      </c>
      <c r="X310" s="78">
        <v>28</v>
      </c>
      <c r="Y310" s="78" t="s">
        <v>1188</v>
      </c>
      <c r="Z310" s="76"/>
      <c r="AA310" s="78"/>
    </row>
    <row r="311" spans="1:27">
      <c r="A311" s="77" t="s">
        <v>67</v>
      </c>
      <c r="B311" s="78">
        <v>1</v>
      </c>
      <c r="C311" s="78" t="str">
        <f t="shared" si="8"/>
        <v>45-54|1</v>
      </c>
      <c r="D311" s="78">
        <v>1</v>
      </c>
      <c r="E311" s="78" t="s">
        <v>41</v>
      </c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Q311" s="77" t="s">
        <v>65</v>
      </c>
      <c r="R311" s="78">
        <v>1</v>
      </c>
      <c r="S311" s="78" t="str">
        <f t="shared" si="9"/>
        <v>30-34|1</v>
      </c>
      <c r="T311" s="78">
        <v>1</v>
      </c>
      <c r="U311" s="78" t="s">
        <v>41</v>
      </c>
      <c r="V311" s="78"/>
      <c r="W311" s="77" t="s">
        <v>70</v>
      </c>
      <c r="X311" s="78">
        <v>29</v>
      </c>
      <c r="Y311" s="78" t="s">
        <v>1189</v>
      </c>
      <c r="Z311" s="76"/>
      <c r="AA311" s="78"/>
    </row>
    <row r="312" spans="1:27">
      <c r="A312" s="77" t="s">
        <v>67</v>
      </c>
      <c r="B312" s="78">
        <v>2</v>
      </c>
      <c r="C312" s="78" t="str">
        <f t="shared" si="8"/>
        <v>45-54|2</v>
      </c>
      <c r="D312" s="78">
        <v>1</v>
      </c>
      <c r="E312" s="78" t="s">
        <v>41</v>
      </c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Q312" s="77" t="s">
        <v>65</v>
      </c>
      <c r="R312" s="78">
        <v>2</v>
      </c>
      <c r="S312" s="78" t="str">
        <f t="shared" si="9"/>
        <v>30-34|2</v>
      </c>
      <c r="T312" s="78">
        <v>1</v>
      </c>
      <c r="U312" s="78" t="s">
        <v>41</v>
      </c>
      <c r="V312" s="78"/>
      <c r="W312" s="77" t="s">
        <v>70</v>
      </c>
      <c r="X312" s="78">
        <v>30</v>
      </c>
      <c r="Y312" s="78" t="s">
        <v>1190</v>
      </c>
      <c r="Z312" s="76"/>
      <c r="AA312" s="78"/>
    </row>
    <row r="313" spans="1:27">
      <c r="A313" s="77" t="s">
        <v>67</v>
      </c>
      <c r="B313" s="78">
        <v>3</v>
      </c>
      <c r="C313" s="78" t="str">
        <f t="shared" si="8"/>
        <v>45-54|3</v>
      </c>
      <c r="D313" s="78">
        <v>1</v>
      </c>
      <c r="E313" s="78" t="s">
        <v>41</v>
      </c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Q313" s="77" t="s">
        <v>65</v>
      </c>
      <c r="R313" s="78">
        <v>3</v>
      </c>
      <c r="S313" s="78" t="str">
        <f t="shared" si="9"/>
        <v>30-34|3</v>
      </c>
      <c r="T313" s="78">
        <v>1</v>
      </c>
      <c r="U313" s="78" t="s">
        <v>41</v>
      </c>
      <c r="V313" s="78"/>
      <c r="W313" s="77" t="s">
        <v>71</v>
      </c>
      <c r="X313" s="78">
        <v>0</v>
      </c>
      <c r="Y313" s="78" t="s">
        <v>1191</v>
      </c>
      <c r="Z313" s="76">
        <v>2</v>
      </c>
      <c r="AA313" s="76" t="s">
        <v>1416</v>
      </c>
    </row>
    <row r="314" spans="1:27">
      <c r="A314" s="77" t="s">
        <v>67</v>
      </c>
      <c r="B314" s="78">
        <v>4</v>
      </c>
      <c r="C314" s="78" t="str">
        <f t="shared" si="8"/>
        <v>45-54|4</v>
      </c>
      <c r="D314" s="78">
        <v>1</v>
      </c>
      <c r="E314" s="78" t="s">
        <v>41</v>
      </c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Q314" s="77" t="s">
        <v>65</v>
      </c>
      <c r="R314" s="78">
        <v>4</v>
      </c>
      <c r="S314" s="78" t="str">
        <f t="shared" si="9"/>
        <v>30-34|4</v>
      </c>
      <c r="T314" s="78">
        <v>2</v>
      </c>
      <c r="U314" s="78" t="s">
        <v>42</v>
      </c>
      <c r="V314" s="78"/>
      <c r="W314" s="77" t="s">
        <v>71</v>
      </c>
      <c r="X314" s="78">
        <v>1</v>
      </c>
      <c r="Y314" s="78" t="s">
        <v>1192</v>
      </c>
      <c r="Z314" s="76">
        <v>2</v>
      </c>
      <c r="AA314" s="76" t="s">
        <v>1416</v>
      </c>
    </row>
    <row r="315" spans="1:27">
      <c r="A315" s="77" t="s">
        <v>67</v>
      </c>
      <c r="B315" s="78">
        <v>5</v>
      </c>
      <c r="C315" s="78" t="str">
        <f t="shared" si="8"/>
        <v>45-54|5</v>
      </c>
      <c r="D315" s="78">
        <v>1</v>
      </c>
      <c r="E315" s="78" t="s">
        <v>41</v>
      </c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Q315" s="77" t="s">
        <v>65</v>
      </c>
      <c r="R315" s="78">
        <v>5</v>
      </c>
      <c r="S315" s="78" t="str">
        <f t="shared" si="9"/>
        <v>30-34|5</v>
      </c>
      <c r="T315" s="78">
        <v>2</v>
      </c>
      <c r="U315" s="78" t="s">
        <v>42</v>
      </c>
      <c r="V315" s="78"/>
      <c r="W315" s="77" t="s">
        <v>71</v>
      </c>
      <c r="X315" s="78">
        <v>2</v>
      </c>
      <c r="Y315" s="78" t="s">
        <v>1193</v>
      </c>
      <c r="Z315" s="76">
        <v>2</v>
      </c>
      <c r="AA315" s="76" t="s">
        <v>1416</v>
      </c>
    </row>
    <row r="316" spans="1:27">
      <c r="A316" s="77" t="s">
        <v>67</v>
      </c>
      <c r="B316" s="78">
        <v>6</v>
      </c>
      <c r="C316" s="78" t="str">
        <f t="shared" si="8"/>
        <v>45-54|6</v>
      </c>
      <c r="D316" s="78">
        <v>1</v>
      </c>
      <c r="E316" s="78" t="s">
        <v>41</v>
      </c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Q316" s="77" t="s">
        <v>65</v>
      </c>
      <c r="R316" s="78">
        <v>6</v>
      </c>
      <c r="S316" s="78" t="str">
        <f t="shared" si="9"/>
        <v>30-34|6</v>
      </c>
      <c r="T316" s="78">
        <v>3</v>
      </c>
      <c r="U316" s="78" t="s">
        <v>43</v>
      </c>
      <c r="V316" s="78"/>
      <c r="W316" s="77" t="s">
        <v>71</v>
      </c>
      <c r="X316" s="78">
        <v>3</v>
      </c>
      <c r="Y316" s="78" t="s">
        <v>1194</v>
      </c>
      <c r="Z316" s="76">
        <v>2</v>
      </c>
      <c r="AA316" s="76" t="s">
        <v>1416</v>
      </c>
    </row>
    <row r="317" spans="1:27">
      <c r="A317" s="77" t="s">
        <v>67</v>
      </c>
      <c r="B317" s="78">
        <v>7</v>
      </c>
      <c r="C317" s="78" t="str">
        <f t="shared" si="8"/>
        <v>45-54|7</v>
      </c>
      <c r="D317" s="78">
        <v>1</v>
      </c>
      <c r="E317" s="78" t="s">
        <v>41</v>
      </c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Q317" s="77" t="s">
        <v>65</v>
      </c>
      <c r="R317" s="78">
        <v>7</v>
      </c>
      <c r="S317" s="78" t="str">
        <f t="shared" si="9"/>
        <v>30-34|7</v>
      </c>
      <c r="T317" s="78">
        <v>3</v>
      </c>
      <c r="U317" s="78" t="s">
        <v>43</v>
      </c>
      <c r="V317" s="78"/>
      <c r="W317" s="77" t="s">
        <v>71</v>
      </c>
      <c r="X317" s="78">
        <v>4</v>
      </c>
      <c r="Y317" s="78" t="s">
        <v>1195</v>
      </c>
      <c r="Z317" s="76">
        <v>2</v>
      </c>
      <c r="AA317" s="76" t="s">
        <v>1416</v>
      </c>
    </row>
    <row r="318" spans="1:27">
      <c r="A318" s="77" t="s">
        <v>67</v>
      </c>
      <c r="B318" s="78">
        <v>8</v>
      </c>
      <c r="C318" s="78" t="str">
        <f t="shared" si="8"/>
        <v>45-54|8</v>
      </c>
      <c r="D318" s="78">
        <v>2</v>
      </c>
      <c r="E318" s="78" t="s">
        <v>42</v>
      </c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Q318" s="77" t="s">
        <v>65</v>
      </c>
      <c r="R318" s="78">
        <v>8</v>
      </c>
      <c r="S318" s="78" t="str">
        <f t="shared" si="9"/>
        <v>30-34|8</v>
      </c>
      <c r="T318" s="78">
        <v>4</v>
      </c>
      <c r="U318" s="78" t="s">
        <v>44</v>
      </c>
      <c r="V318" s="78"/>
      <c r="W318" s="77" t="s">
        <v>71</v>
      </c>
      <c r="X318" s="78">
        <v>5</v>
      </c>
      <c r="Y318" s="78" t="s">
        <v>1196</v>
      </c>
      <c r="Z318" s="76">
        <v>2</v>
      </c>
      <c r="AA318" s="76" t="s">
        <v>1416</v>
      </c>
    </row>
    <row r="319" spans="1:27">
      <c r="A319" s="77" t="s">
        <v>67</v>
      </c>
      <c r="B319" s="78">
        <v>9</v>
      </c>
      <c r="C319" s="78" t="str">
        <f t="shared" si="8"/>
        <v>45-54|9</v>
      </c>
      <c r="D319" s="78">
        <v>2</v>
      </c>
      <c r="E319" s="78" t="s">
        <v>42</v>
      </c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Q319" s="77" t="s">
        <v>65</v>
      </c>
      <c r="R319" s="78">
        <v>9</v>
      </c>
      <c r="S319" s="78" t="str">
        <f t="shared" si="9"/>
        <v>30-34|9</v>
      </c>
      <c r="T319" s="78">
        <v>4</v>
      </c>
      <c r="U319" s="78" t="s">
        <v>44</v>
      </c>
      <c r="V319" s="78"/>
      <c r="W319" s="77" t="s">
        <v>71</v>
      </c>
      <c r="X319" s="78">
        <v>6</v>
      </c>
      <c r="Y319" s="78" t="s">
        <v>1197</v>
      </c>
      <c r="Z319" s="76">
        <v>2</v>
      </c>
      <c r="AA319" s="76" t="s">
        <v>1416</v>
      </c>
    </row>
    <row r="320" spans="1:27">
      <c r="A320" s="77" t="s">
        <v>67</v>
      </c>
      <c r="B320" s="78">
        <v>10</v>
      </c>
      <c r="C320" s="78" t="str">
        <f t="shared" si="8"/>
        <v>45-54|10</v>
      </c>
      <c r="D320" s="78">
        <v>3</v>
      </c>
      <c r="E320" s="78" t="s">
        <v>43</v>
      </c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Q320" s="77" t="s">
        <v>65</v>
      </c>
      <c r="R320" s="78">
        <v>10</v>
      </c>
      <c r="S320" s="78" t="str">
        <f t="shared" si="9"/>
        <v>30-34|10</v>
      </c>
      <c r="T320" s="78">
        <v>5</v>
      </c>
      <c r="U320" s="78" t="s">
        <v>45</v>
      </c>
      <c r="V320" s="78"/>
      <c r="W320" s="77" t="s">
        <v>71</v>
      </c>
      <c r="X320" s="78">
        <v>7</v>
      </c>
      <c r="Y320" s="78" t="s">
        <v>1198</v>
      </c>
      <c r="Z320" s="76">
        <v>2</v>
      </c>
      <c r="AA320" s="76" t="s">
        <v>1416</v>
      </c>
    </row>
    <row r="321" spans="1:27">
      <c r="A321" s="77" t="s">
        <v>67</v>
      </c>
      <c r="B321" s="78">
        <v>11</v>
      </c>
      <c r="C321" s="78" t="str">
        <f t="shared" si="8"/>
        <v>45-54|11</v>
      </c>
      <c r="D321" s="78">
        <v>3</v>
      </c>
      <c r="E321" s="78" t="s">
        <v>43</v>
      </c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Q321" s="77" t="s">
        <v>65</v>
      </c>
      <c r="R321" s="78">
        <v>11</v>
      </c>
      <c r="S321" s="78" t="str">
        <f t="shared" si="9"/>
        <v>30-34|11</v>
      </c>
      <c r="T321" s="78">
        <v>5</v>
      </c>
      <c r="U321" s="78" t="s">
        <v>45</v>
      </c>
      <c r="V321" s="78"/>
      <c r="W321" s="77" t="s">
        <v>71</v>
      </c>
      <c r="X321" s="78">
        <v>8</v>
      </c>
      <c r="Y321" s="78" t="s">
        <v>1199</v>
      </c>
      <c r="Z321" s="76">
        <v>2</v>
      </c>
      <c r="AA321" s="76" t="s">
        <v>1416</v>
      </c>
    </row>
    <row r="322" spans="1:27">
      <c r="A322" s="77" t="s">
        <v>67</v>
      </c>
      <c r="B322" s="78">
        <v>12</v>
      </c>
      <c r="C322" s="78" t="str">
        <f t="shared" si="8"/>
        <v>45-54|12</v>
      </c>
      <c r="D322" s="78">
        <v>4</v>
      </c>
      <c r="E322" s="78" t="s">
        <v>44</v>
      </c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Q322" s="77" t="s">
        <v>65</v>
      </c>
      <c r="R322" s="78">
        <v>12</v>
      </c>
      <c r="S322" s="78" t="str">
        <f t="shared" si="9"/>
        <v>30-34|12</v>
      </c>
      <c r="T322" s="78">
        <v>6</v>
      </c>
      <c r="U322" s="78" t="s">
        <v>46</v>
      </c>
      <c r="V322" s="78"/>
      <c r="W322" s="77" t="s">
        <v>71</v>
      </c>
      <c r="X322" s="78">
        <v>9</v>
      </c>
      <c r="Y322" s="78" t="s">
        <v>1200</v>
      </c>
      <c r="Z322" s="76">
        <v>2</v>
      </c>
      <c r="AA322" s="76" t="s">
        <v>1416</v>
      </c>
    </row>
    <row r="323" spans="1:27">
      <c r="A323" s="77" t="s">
        <v>67</v>
      </c>
      <c r="B323" s="78">
        <v>13</v>
      </c>
      <c r="C323" s="78" t="str">
        <f t="shared" si="8"/>
        <v>45-54|13</v>
      </c>
      <c r="D323" s="78">
        <v>4</v>
      </c>
      <c r="E323" s="78" t="s">
        <v>44</v>
      </c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Q323" s="77" t="s">
        <v>65</v>
      </c>
      <c r="R323" s="78">
        <v>13</v>
      </c>
      <c r="S323" s="78" t="str">
        <f t="shared" si="9"/>
        <v>30-34|13</v>
      </c>
      <c r="T323" s="78">
        <v>6</v>
      </c>
      <c r="U323" s="78" t="s">
        <v>46</v>
      </c>
      <c r="V323" s="78"/>
      <c r="W323" s="77" t="s">
        <v>71</v>
      </c>
      <c r="X323" s="78">
        <v>10</v>
      </c>
      <c r="Y323" s="78" t="s">
        <v>1201</v>
      </c>
      <c r="Z323" s="76">
        <v>2</v>
      </c>
      <c r="AA323" s="76" t="s">
        <v>1416</v>
      </c>
    </row>
    <row r="324" spans="1:27">
      <c r="A324" s="77" t="s">
        <v>67</v>
      </c>
      <c r="B324" s="78">
        <v>14</v>
      </c>
      <c r="C324" s="78" t="str">
        <f t="shared" ref="C324:C387" si="10">A324&amp;"|"&amp;+B324</f>
        <v>45-54|14</v>
      </c>
      <c r="D324" s="78">
        <v>5</v>
      </c>
      <c r="E324" s="78" t="s">
        <v>45</v>
      </c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Q324" s="77" t="s">
        <v>65</v>
      </c>
      <c r="R324" s="78">
        <v>14</v>
      </c>
      <c r="S324" s="78" t="str">
        <f t="shared" ref="S324:S360" si="11">Q324&amp;"|"&amp;R324</f>
        <v>30-34|14</v>
      </c>
      <c r="T324" s="78">
        <v>7</v>
      </c>
      <c r="U324" s="78" t="s">
        <v>47</v>
      </c>
      <c r="V324" s="78"/>
      <c r="W324" s="77" t="s">
        <v>71</v>
      </c>
      <c r="X324" s="78">
        <v>11</v>
      </c>
      <c r="Y324" s="78" t="s">
        <v>1202</v>
      </c>
      <c r="Z324" s="76">
        <v>2</v>
      </c>
      <c r="AA324" s="76" t="s">
        <v>1416</v>
      </c>
    </row>
    <row r="325" spans="1:27">
      <c r="A325" s="77" t="s">
        <v>67</v>
      </c>
      <c r="B325" s="78">
        <v>15</v>
      </c>
      <c r="C325" s="78" t="str">
        <f t="shared" si="10"/>
        <v>45-54|15</v>
      </c>
      <c r="D325" s="78">
        <v>5</v>
      </c>
      <c r="E325" s="78" t="s">
        <v>45</v>
      </c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Q325" s="77" t="s">
        <v>65</v>
      </c>
      <c r="R325" s="78">
        <v>15</v>
      </c>
      <c r="S325" s="78" t="str">
        <f t="shared" si="11"/>
        <v>30-34|15</v>
      </c>
      <c r="T325" s="78">
        <v>7</v>
      </c>
      <c r="U325" s="78" t="s">
        <v>47</v>
      </c>
      <c r="V325" s="78"/>
      <c r="W325" s="77" t="s">
        <v>71</v>
      </c>
      <c r="X325" s="78">
        <v>12</v>
      </c>
      <c r="Y325" s="78" t="s">
        <v>1203</v>
      </c>
      <c r="Z325" s="76">
        <v>3</v>
      </c>
      <c r="AA325" s="76" t="s">
        <v>1409</v>
      </c>
    </row>
    <row r="326" spans="1:27">
      <c r="A326" s="77" t="s">
        <v>67</v>
      </c>
      <c r="B326" s="78">
        <v>16</v>
      </c>
      <c r="C326" s="78" t="str">
        <f t="shared" si="10"/>
        <v>45-54|16</v>
      </c>
      <c r="D326" s="78">
        <v>6</v>
      </c>
      <c r="E326" s="78" t="s">
        <v>46</v>
      </c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Q326" s="77" t="s">
        <v>65</v>
      </c>
      <c r="R326" s="78">
        <v>16</v>
      </c>
      <c r="S326" s="78" t="str">
        <f t="shared" si="11"/>
        <v>30-34|16</v>
      </c>
      <c r="T326" s="78">
        <v>7</v>
      </c>
      <c r="U326" s="78" t="s">
        <v>47</v>
      </c>
      <c r="V326" s="78"/>
      <c r="W326" s="77" t="s">
        <v>71</v>
      </c>
      <c r="X326" s="78">
        <v>13</v>
      </c>
      <c r="Y326" s="78" t="s">
        <v>1204</v>
      </c>
      <c r="Z326" s="76">
        <v>3</v>
      </c>
      <c r="AA326" s="76" t="s">
        <v>1409</v>
      </c>
    </row>
    <row r="327" spans="1:27">
      <c r="A327" s="77" t="s">
        <v>67</v>
      </c>
      <c r="B327" s="78">
        <v>17</v>
      </c>
      <c r="C327" s="78" t="str">
        <f t="shared" si="10"/>
        <v>45-54|17</v>
      </c>
      <c r="D327" s="78">
        <v>6</v>
      </c>
      <c r="E327" s="78" t="s">
        <v>46</v>
      </c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Q327" s="77" t="s">
        <v>65</v>
      </c>
      <c r="R327" s="78">
        <v>17</v>
      </c>
      <c r="S327" s="78" t="str">
        <f t="shared" si="11"/>
        <v>30-34|17</v>
      </c>
      <c r="T327" s="78">
        <v>8</v>
      </c>
      <c r="U327" s="78" t="s">
        <v>48</v>
      </c>
      <c r="V327" s="78"/>
      <c r="W327" s="77" t="s">
        <v>71</v>
      </c>
      <c r="X327" s="78">
        <v>14</v>
      </c>
      <c r="Y327" s="78" t="s">
        <v>1205</v>
      </c>
      <c r="Z327" s="76">
        <v>4</v>
      </c>
      <c r="AA327" s="76" t="s">
        <v>1410</v>
      </c>
    </row>
    <row r="328" spans="1:27">
      <c r="A328" s="77" t="s">
        <v>67</v>
      </c>
      <c r="B328" s="78">
        <v>18</v>
      </c>
      <c r="C328" s="78" t="str">
        <f t="shared" si="10"/>
        <v>45-54|18</v>
      </c>
      <c r="D328" s="78">
        <v>7</v>
      </c>
      <c r="E328" s="78" t="s">
        <v>47</v>
      </c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Q328" s="77" t="s">
        <v>65</v>
      </c>
      <c r="R328" s="78">
        <v>18</v>
      </c>
      <c r="S328" s="78" t="str">
        <f t="shared" si="11"/>
        <v>30-34|18</v>
      </c>
      <c r="T328" s="78">
        <v>8</v>
      </c>
      <c r="U328" s="78" t="s">
        <v>48</v>
      </c>
      <c r="V328" s="78"/>
      <c r="W328" s="77" t="s">
        <v>71</v>
      </c>
      <c r="X328" s="78">
        <v>15</v>
      </c>
      <c r="Y328" s="78" t="s">
        <v>1206</v>
      </c>
      <c r="Z328" s="76">
        <v>5</v>
      </c>
      <c r="AA328" s="76" t="s">
        <v>1417</v>
      </c>
    </row>
    <row r="329" spans="1:27">
      <c r="A329" s="77" t="s">
        <v>67</v>
      </c>
      <c r="B329" s="78">
        <v>19</v>
      </c>
      <c r="C329" s="78" t="str">
        <f t="shared" si="10"/>
        <v>45-54|19</v>
      </c>
      <c r="D329" s="78">
        <v>7</v>
      </c>
      <c r="E329" s="78" t="s">
        <v>47</v>
      </c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Q329" s="77" t="s">
        <v>65</v>
      </c>
      <c r="R329" s="78">
        <v>19</v>
      </c>
      <c r="S329" s="78" t="str">
        <f t="shared" si="11"/>
        <v>30-34|19</v>
      </c>
      <c r="T329" s="78">
        <v>9</v>
      </c>
      <c r="U329" s="78" t="s">
        <v>49</v>
      </c>
      <c r="V329" s="78"/>
      <c r="W329" s="77" t="s">
        <v>71</v>
      </c>
      <c r="X329" s="78">
        <v>16</v>
      </c>
      <c r="Y329" s="78" t="s">
        <v>1207</v>
      </c>
      <c r="Z329" s="76">
        <v>6</v>
      </c>
      <c r="AA329" s="76" t="s">
        <v>1412</v>
      </c>
    </row>
    <row r="330" spans="1:27">
      <c r="A330" s="77" t="s">
        <v>67</v>
      </c>
      <c r="B330" s="78">
        <v>20</v>
      </c>
      <c r="C330" s="78" t="str">
        <f t="shared" si="10"/>
        <v>45-54|20</v>
      </c>
      <c r="D330" s="78">
        <v>8</v>
      </c>
      <c r="E330" s="78" t="s">
        <v>48</v>
      </c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Q330" s="77" t="s">
        <v>65</v>
      </c>
      <c r="R330" s="78">
        <v>20</v>
      </c>
      <c r="S330" s="78" t="str">
        <f t="shared" si="11"/>
        <v>30-34|20</v>
      </c>
      <c r="T330" s="78">
        <v>9</v>
      </c>
      <c r="U330" s="78" t="s">
        <v>49</v>
      </c>
      <c r="V330" s="78"/>
      <c r="W330" s="77" t="s">
        <v>71</v>
      </c>
      <c r="X330" s="78">
        <v>17</v>
      </c>
      <c r="Y330" s="78" t="s">
        <v>1208</v>
      </c>
      <c r="Z330" s="76">
        <v>6</v>
      </c>
      <c r="AA330" s="76" t="s">
        <v>1412</v>
      </c>
    </row>
    <row r="331" spans="1:27">
      <c r="A331" s="77" t="s">
        <v>67</v>
      </c>
      <c r="B331" s="78">
        <v>21</v>
      </c>
      <c r="C331" s="78" t="str">
        <f t="shared" si="10"/>
        <v>45-54|21</v>
      </c>
      <c r="D331" s="78">
        <v>8</v>
      </c>
      <c r="E331" s="78" t="s">
        <v>48</v>
      </c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Q331" s="77" t="s">
        <v>65</v>
      </c>
      <c r="R331" s="78">
        <v>21</v>
      </c>
      <c r="S331" s="78" t="str">
        <f t="shared" si="11"/>
        <v>30-34|21</v>
      </c>
      <c r="T331" s="78">
        <v>9</v>
      </c>
      <c r="U331" s="78" t="s">
        <v>49</v>
      </c>
      <c r="V331" s="78"/>
      <c r="W331" s="77" t="s">
        <v>71</v>
      </c>
      <c r="X331" s="78">
        <v>18</v>
      </c>
      <c r="Y331" s="78" t="s">
        <v>1209</v>
      </c>
      <c r="Z331" s="76">
        <v>6</v>
      </c>
      <c r="AA331" s="76" t="s">
        <v>1412</v>
      </c>
    </row>
    <row r="332" spans="1:27">
      <c r="A332" s="77" t="s">
        <v>67</v>
      </c>
      <c r="B332" s="78">
        <v>22</v>
      </c>
      <c r="C332" s="78" t="str">
        <f t="shared" si="10"/>
        <v>45-54|22</v>
      </c>
      <c r="D332" s="78">
        <v>9</v>
      </c>
      <c r="E332" s="78" t="s">
        <v>49</v>
      </c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Q332" s="77" t="s">
        <v>65</v>
      </c>
      <c r="R332" s="78">
        <v>22</v>
      </c>
      <c r="S332" s="78" t="str">
        <f t="shared" si="11"/>
        <v>30-34|22</v>
      </c>
      <c r="T332" s="78">
        <v>10</v>
      </c>
      <c r="U332" s="78" t="s">
        <v>50</v>
      </c>
      <c r="V332" s="78"/>
      <c r="W332" s="77" t="s">
        <v>71</v>
      </c>
      <c r="X332" s="78">
        <v>19</v>
      </c>
      <c r="Y332" s="78" t="s">
        <v>1210</v>
      </c>
      <c r="Z332" s="76">
        <v>7</v>
      </c>
      <c r="AA332" s="76" t="s">
        <v>1413</v>
      </c>
    </row>
    <row r="333" spans="1:27">
      <c r="A333" s="77" t="s">
        <v>67</v>
      </c>
      <c r="B333" s="78">
        <v>23</v>
      </c>
      <c r="C333" s="78" t="str">
        <f t="shared" si="10"/>
        <v>45-54|23</v>
      </c>
      <c r="D333" s="78">
        <v>9</v>
      </c>
      <c r="E333" s="78" t="s">
        <v>49</v>
      </c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Q333" s="77" t="s">
        <v>65</v>
      </c>
      <c r="R333" s="78">
        <v>23</v>
      </c>
      <c r="S333" s="78" t="str">
        <f t="shared" si="11"/>
        <v>30-34|23</v>
      </c>
      <c r="T333" s="78">
        <v>10</v>
      </c>
      <c r="U333" s="78" t="s">
        <v>50</v>
      </c>
      <c r="V333" s="78"/>
      <c r="W333" s="77" t="s">
        <v>71</v>
      </c>
      <c r="X333" s="78">
        <v>20</v>
      </c>
      <c r="Y333" s="78" t="s">
        <v>1211</v>
      </c>
      <c r="Z333" s="76">
        <v>8</v>
      </c>
      <c r="AA333" s="76" t="s">
        <v>1414</v>
      </c>
    </row>
    <row r="334" spans="1:27">
      <c r="A334" s="77" t="s">
        <v>67</v>
      </c>
      <c r="B334" s="78">
        <v>24</v>
      </c>
      <c r="C334" s="78" t="str">
        <f t="shared" si="10"/>
        <v>45-54|24</v>
      </c>
      <c r="D334" s="78">
        <v>10</v>
      </c>
      <c r="E334" s="78" t="s">
        <v>50</v>
      </c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Q334" s="77" t="s">
        <v>65</v>
      </c>
      <c r="R334" s="78">
        <v>24</v>
      </c>
      <c r="S334" s="78" t="str">
        <f t="shared" si="11"/>
        <v>30-34|24</v>
      </c>
      <c r="T334" s="78">
        <v>11</v>
      </c>
      <c r="U334" s="78" t="s">
        <v>51</v>
      </c>
      <c r="V334" s="78"/>
      <c r="W334" s="77" t="s">
        <v>71</v>
      </c>
      <c r="X334" s="78">
        <v>21</v>
      </c>
      <c r="Y334" s="78" t="s">
        <v>1212</v>
      </c>
      <c r="Z334" s="76">
        <v>8</v>
      </c>
      <c r="AA334" s="76" t="s">
        <v>1414</v>
      </c>
    </row>
    <row r="335" spans="1:27">
      <c r="A335" s="77" t="s">
        <v>67</v>
      </c>
      <c r="B335" s="78">
        <v>25</v>
      </c>
      <c r="C335" s="78" t="str">
        <f t="shared" si="10"/>
        <v>45-54|25</v>
      </c>
      <c r="D335" s="78">
        <v>10</v>
      </c>
      <c r="E335" s="78" t="s">
        <v>50</v>
      </c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Q335" s="77" t="s">
        <v>65</v>
      </c>
      <c r="R335" s="78">
        <v>25</v>
      </c>
      <c r="S335" s="78" t="str">
        <f t="shared" si="11"/>
        <v>30-34|25</v>
      </c>
      <c r="T335" s="78">
        <v>11</v>
      </c>
      <c r="U335" s="78" t="s">
        <v>51</v>
      </c>
      <c r="V335" s="78"/>
      <c r="W335" s="77" t="s">
        <v>71</v>
      </c>
      <c r="X335" s="78">
        <v>22</v>
      </c>
      <c r="Y335" s="78" t="s">
        <v>1213</v>
      </c>
      <c r="Z335" s="76">
        <v>8</v>
      </c>
      <c r="AA335" s="76" t="s">
        <v>1414</v>
      </c>
    </row>
    <row r="336" spans="1:27">
      <c r="A336" s="77" t="s">
        <v>67</v>
      </c>
      <c r="B336" s="78">
        <v>26</v>
      </c>
      <c r="C336" s="78" t="str">
        <f t="shared" si="10"/>
        <v>45-54|26</v>
      </c>
      <c r="D336" s="78">
        <v>11</v>
      </c>
      <c r="E336" s="78" t="s">
        <v>51</v>
      </c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Q336" s="77" t="s">
        <v>65</v>
      </c>
      <c r="R336" s="78">
        <v>26</v>
      </c>
      <c r="S336" s="78" t="str">
        <f t="shared" si="11"/>
        <v>30-34|26</v>
      </c>
      <c r="T336" s="78">
        <v>11</v>
      </c>
      <c r="U336" s="78" t="s">
        <v>51</v>
      </c>
      <c r="V336" s="78"/>
      <c r="W336" s="77" t="s">
        <v>71</v>
      </c>
      <c r="X336" s="78">
        <v>23</v>
      </c>
      <c r="Y336" s="78" t="s">
        <v>1214</v>
      </c>
      <c r="Z336" s="76">
        <v>8</v>
      </c>
      <c r="AA336" s="76" t="s">
        <v>1414</v>
      </c>
    </row>
    <row r="337" spans="1:27">
      <c r="A337" s="77" t="s">
        <v>67</v>
      </c>
      <c r="B337" s="78">
        <v>27</v>
      </c>
      <c r="C337" s="78" t="str">
        <f t="shared" si="10"/>
        <v>45-54|27</v>
      </c>
      <c r="D337" s="78">
        <v>11</v>
      </c>
      <c r="E337" s="78" t="s">
        <v>51</v>
      </c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Q337" s="77" t="s">
        <v>65</v>
      </c>
      <c r="R337" s="78">
        <v>27</v>
      </c>
      <c r="S337" s="78" t="str">
        <f t="shared" si="11"/>
        <v>30-34|27</v>
      </c>
      <c r="T337" s="78">
        <v>12</v>
      </c>
      <c r="U337" s="78" t="s">
        <v>52</v>
      </c>
      <c r="V337" s="78"/>
      <c r="W337" s="77" t="s">
        <v>71</v>
      </c>
      <c r="X337" s="78">
        <v>24</v>
      </c>
      <c r="Y337" s="78" t="s">
        <v>1215</v>
      </c>
      <c r="Z337" s="78"/>
      <c r="AA337" s="78"/>
    </row>
    <row r="338" spans="1:27">
      <c r="A338" s="77" t="s">
        <v>67</v>
      </c>
      <c r="B338" s="78">
        <v>28</v>
      </c>
      <c r="C338" s="78" t="str">
        <f t="shared" si="10"/>
        <v>45-54|28</v>
      </c>
      <c r="D338" s="78">
        <v>11</v>
      </c>
      <c r="E338" s="78" t="s">
        <v>51</v>
      </c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Q338" s="77" t="s">
        <v>65</v>
      </c>
      <c r="R338" s="78">
        <v>28</v>
      </c>
      <c r="S338" s="78" t="str">
        <f t="shared" si="11"/>
        <v>30-34|28</v>
      </c>
      <c r="T338" s="78">
        <v>12</v>
      </c>
      <c r="U338" s="78" t="s">
        <v>52</v>
      </c>
      <c r="V338" s="78"/>
      <c r="W338" s="77" t="s">
        <v>71</v>
      </c>
      <c r="X338" s="78">
        <v>25</v>
      </c>
      <c r="Y338" s="78" t="s">
        <v>1216</v>
      </c>
      <c r="Z338" s="78"/>
      <c r="AA338" s="78"/>
    </row>
    <row r="339" spans="1:27">
      <c r="A339" s="77" t="s">
        <v>67</v>
      </c>
      <c r="B339" s="78">
        <v>29</v>
      </c>
      <c r="C339" s="78" t="str">
        <f t="shared" si="10"/>
        <v>45-54|29</v>
      </c>
      <c r="D339" s="78">
        <v>12</v>
      </c>
      <c r="E339" s="78" t="s">
        <v>52</v>
      </c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Q339" s="77" t="s">
        <v>65</v>
      </c>
      <c r="R339" s="78">
        <v>29</v>
      </c>
      <c r="S339" s="78" t="str">
        <f t="shared" si="11"/>
        <v>30-34|29</v>
      </c>
      <c r="T339" s="78">
        <v>13</v>
      </c>
      <c r="U339" s="78" t="s">
        <v>53</v>
      </c>
      <c r="V339" s="78"/>
      <c r="W339" s="77" t="s">
        <v>71</v>
      </c>
      <c r="X339" s="78">
        <v>26</v>
      </c>
      <c r="Y339" s="78" t="s">
        <v>1217</v>
      </c>
      <c r="Z339" s="78"/>
      <c r="AA339" s="78"/>
    </row>
    <row r="340" spans="1:27">
      <c r="A340" s="77" t="s">
        <v>67</v>
      </c>
      <c r="B340" s="78">
        <v>30</v>
      </c>
      <c r="C340" s="78" t="str">
        <f t="shared" si="10"/>
        <v>45-54|30</v>
      </c>
      <c r="D340" s="78">
        <v>12</v>
      </c>
      <c r="E340" s="78" t="s">
        <v>52</v>
      </c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Q340" s="77" t="s">
        <v>65</v>
      </c>
      <c r="R340" s="78">
        <v>30</v>
      </c>
      <c r="S340" s="78" t="str">
        <f t="shared" si="11"/>
        <v>30-34|30</v>
      </c>
      <c r="T340" s="78">
        <v>13</v>
      </c>
      <c r="U340" s="78" t="s">
        <v>53</v>
      </c>
      <c r="V340" s="78"/>
      <c r="W340" s="77" t="s">
        <v>71</v>
      </c>
      <c r="X340" s="78">
        <v>27</v>
      </c>
      <c r="Y340" s="78" t="s">
        <v>1218</v>
      </c>
      <c r="Z340" s="78"/>
      <c r="AA340" s="78"/>
    </row>
    <row r="341" spans="1:27">
      <c r="A341" s="77" t="s">
        <v>67</v>
      </c>
      <c r="B341" s="78">
        <v>31</v>
      </c>
      <c r="C341" s="78" t="str">
        <f t="shared" si="10"/>
        <v>45-54|31</v>
      </c>
      <c r="D341" s="78">
        <v>12</v>
      </c>
      <c r="E341" s="78" t="s">
        <v>52</v>
      </c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Q341" s="77" t="s">
        <v>65</v>
      </c>
      <c r="R341" s="78">
        <v>31</v>
      </c>
      <c r="S341" s="78" t="str">
        <f t="shared" si="11"/>
        <v>30-34|31</v>
      </c>
      <c r="T341" s="78">
        <v>13</v>
      </c>
      <c r="U341" s="78" t="s">
        <v>53</v>
      </c>
      <c r="V341" s="78"/>
      <c r="W341" s="77" t="s">
        <v>71</v>
      </c>
      <c r="X341" s="78">
        <v>28</v>
      </c>
      <c r="Y341" s="78" t="s">
        <v>1219</v>
      </c>
      <c r="Z341" s="78"/>
      <c r="AA341" s="78"/>
    </row>
    <row r="342" spans="1:27">
      <c r="A342" s="77" t="s">
        <v>67</v>
      </c>
      <c r="B342" s="78">
        <v>32</v>
      </c>
      <c r="C342" s="78" t="str">
        <f t="shared" si="10"/>
        <v>45-54|32</v>
      </c>
      <c r="D342" s="78">
        <v>13</v>
      </c>
      <c r="E342" s="78" t="s">
        <v>53</v>
      </c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Q342" s="77" t="s">
        <v>65</v>
      </c>
      <c r="R342" s="78">
        <v>32</v>
      </c>
      <c r="S342" s="78" t="str">
        <f t="shared" si="11"/>
        <v>30-34|32</v>
      </c>
      <c r="T342" s="78">
        <v>14</v>
      </c>
      <c r="U342" s="78" t="s">
        <v>54</v>
      </c>
      <c r="V342" s="78"/>
      <c r="W342" s="77" t="s">
        <v>71</v>
      </c>
      <c r="X342" s="78">
        <v>29</v>
      </c>
      <c r="Y342" s="78" t="s">
        <v>1220</v>
      </c>
      <c r="Z342" s="78"/>
      <c r="AA342" s="78"/>
    </row>
    <row r="343" spans="1:27">
      <c r="A343" s="77" t="s">
        <v>67</v>
      </c>
      <c r="B343" s="78">
        <v>33</v>
      </c>
      <c r="C343" s="78" t="str">
        <f t="shared" si="10"/>
        <v>45-54|33</v>
      </c>
      <c r="D343" s="78">
        <v>13</v>
      </c>
      <c r="E343" s="78" t="s">
        <v>53</v>
      </c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Q343" s="77" t="s">
        <v>65</v>
      </c>
      <c r="R343" s="78">
        <v>33</v>
      </c>
      <c r="S343" s="78" t="str">
        <f t="shared" si="11"/>
        <v>30-34|33</v>
      </c>
      <c r="T343" s="78">
        <v>14</v>
      </c>
      <c r="U343" s="78" t="s">
        <v>54</v>
      </c>
      <c r="V343" s="78"/>
      <c r="W343" s="77" t="s">
        <v>71</v>
      </c>
      <c r="X343" s="78">
        <v>30</v>
      </c>
      <c r="Y343" s="78" t="s">
        <v>1221</v>
      </c>
      <c r="Z343" s="78"/>
      <c r="AA343" s="78"/>
    </row>
    <row r="344" spans="1:27">
      <c r="A344" s="77" t="s">
        <v>67</v>
      </c>
      <c r="B344" s="78">
        <v>34</v>
      </c>
      <c r="C344" s="78" t="str">
        <f t="shared" si="10"/>
        <v>45-54|34</v>
      </c>
      <c r="D344" s="78">
        <v>13</v>
      </c>
      <c r="E344" s="78" t="s">
        <v>53</v>
      </c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Q344" s="77" t="s">
        <v>65</v>
      </c>
      <c r="R344" s="78">
        <v>34</v>
      </c>
      <c r="S344" s="78" t="str">
        <f t="shared" si="11"/>
        <v>30-34|34</v>
      </c>
      <c r="T344" s="78">
        <v>14</v>
      </c>
      <c r="U344" s="78" t="s">
        <v>54</v>
      </c>
      <c r="V344" s="78"/>
      <c r="W344" s="77" t="s">
        <v>72</v>
      </c>
      <c r="X344" s="78">
        <v>0</v>
      </c>
      <c r="Y344" s="78" t="s">
        <v>1222</v>
      </c>
      <c r="Z344" s="76">
        <v>2</v>
      </c>
      <c r="AA344" s="76" t="s">
        <v>1416</v>
      </c>
    </row>
    <row r="345" spans="1:27">
      <c r="A345" s="77" t="s">
        <v>67</v>
      </c>
      <c r="B345" s="78">
        <v>35</v>
      </c>
      <c r="C345" s="78" t="str">
        <f t="shared" si="10"/>
        <v>45-54|35</v>
      </c>
      <c r="D345" s="78">
        <v>14</v>
      </c>
      <c r="E345" s="78" t="s">
        <v>54</v>
      </c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Q345" s="77" t="s">
        <v>65</v>
      </c>
      <c r="R345" s="78">
        <v>35</v>
      </c>
      <c r="S345" s="78" t="str">
        <f t="shared" si="11"/>
        <v>30-34|35</v>
      </c>
      <c r="T345" s="78">
        <v>15</v>
      </c>
      <c r="U345" s="78" t="s">
        <v>55</v>
      </c>
      <c r="V345" s="78"/>
      <c r="W345" s="77" t="s">
        <v>72</v>
      </c>
      <c r="X345" s="78">
        <v>1</v>
      </c>
      <c r="Y345" s="78" t="s">
        <v>1223</v>
      </c>
      <c r="Z345" s="76">
        <v>2</v>
      </c>
      <c r="AA345" s="76" t="s">
        <v>1416</v>
      </c>
    </row>
    <row r="346" spans="1:27">
      <c r="A346" s="77" t="s">
        <v>67</v>
      </c>
      <c r="B346" s="78">
        <v>36</v>
      </c>
      <c r="C346" s="78" t="str">
        <f t="shared" si="10"/>
        <v>45-54|36</v>
      </c>
      <c r="D346" s="78">
        <v>14</v>
      </c>
      <c r="E346" s="78" t="s">
        <v>54</v>
      </c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Q346" s="77" t="s">
        <v>65</v>
      </c>
      <c r="R346" s="78">
        <v>36</v>
      </c>
      <c r="S346" s="78" t="str">
        <f t="shared" si="11"/>
        <v>30-34|36</v>
      </c>
      <c r="T346" s="78">
        <v>15</v>
      </c>
      <c r="U346" s="78" t="s">
        <v>55</v>
      </c>
      <c r="V346" s="78"/>
      <c r="W346" s="77" t="s">
        <v>72</v>
      </c>
      <c r="X346" s="78">
        <v>2</v>
      </c>
      <c r="Y346" s="78" t="s">
        <v>1224</v>
      </c>
      <c r="Z346" s="76">
        <v>2</v>
      </c>
      <c r="AA346" s="76" t="s">
        <v>1416</v>
      </c>
    </row>
    <row r="347" spans="1:27">
      <c r="A347" s="77" t="s">
        <v>67</v>
      </c>
      <c r="B347" s="78">
        <v>37</v>
      </c>
      <c r="C347" s="78" t="str">
        <f t="shared" si="10"/>
        <v>45-54|37</v>
      </c>
      <c r="D347" s="78">
        <v>14</v>
      </c>
      <c r="E347" s="78" t="s">
        <v>54</v>
      </c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Q347" s="77" t="s">
        <v>65</v>
      </c>
      <c r="R347" s="78">
        <v>37</v>
      </c>
      <c r="S347" s="78" t="str">
        <f t="shared" si="11"/>
        <v>30-34|37</v>
      </c>
      <c r="T347" s="78">
        <v>15</v>
      </c>
      <c r="U347" s="78" t="s">
        <v>55</v>
      </c>
      <c r="V347" s="78"/>
      <c r="W347" s="77" t="s">
        <v>72</v>
      </c>
      <c r="X347" s="78">
        <v>3</v>
      </c>
      <c r="Y347" s="78" t="s">
        <v>1225</v>
      </c>
      <c r="Z347" s="76">
        <v>2</v>
      </c>
      <c r="AA347" s="76" t="s">
        <v>1416</v>
      </c>
    </row>
    <row r="348" spans="1:27">
      <c r="A348" s="77" t="s">
        <v>67</v>
      </c>
      <c r="B348" s="78">
        <v>38</v>
      </c>
      <c r="C348" s="78" t="str">
        <f t="shared" si="10"/>
        <v>45-54|38</v>
      </c>
      <c r="D348" s="78">
        <v>15</v>
      </c>
      <c r="E348" s="78" t="s">
        <v>55</v>
      </c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Q348" s="77" t="s">
        <v>65</v>
      </c>
      <c r="R348" s="78">
        <v>38</v>
      </c>
      <c r="S348" s="78" t="str">
        <f t="shared" si="11"/>
        <v>30-34|38</v>
      </c>
      <c r="T348" s="78">
        <v>16</v>
      </c>
      <c r="U348" s="78" t="s">
        <v>56</v>
      </c>
      <c r="V348" s="78"/>
      <c r="W348" s="77" t="s">
        <v>72</v>
      </c>
      <c r="X348" s="78">
        <v>4</v>
      </c>
      <c r="Y348" s="78" t="s">
        <v>1226</v>
      </c>
      <c r="Z348" s="76">
        <v>2</v>
      </c>
      <c r="AA348" s="76" t="s">
        <v>1416</v>
      </c>
    </row>
    <row r="349" spans="1:27">
      <c r="A349" s="77" t="s">
        <v>67</v>
      </c>
      <c r="B349" s="78">
        <v>39</v>
      </c>
      <c r="C349" s="78" t="str">
        <f t="shared" si="10"/>
        <v>45-54|39</v>
      </c>
      <c r="D349" s="78">
        <v>15</v>
      </c>
      <c r="E349" s="78" t="s">
        <v>55</v>
      </c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Q349" s="77" t="s">
        <v>65</v>
      </c>
      <c r="R349" s="78">
        <v>39</v>
      </c>
      <c r="S349" s="78" t="str">
        <f t="shared" si="11"/>
        <v>30-34|39</v>
      </c>
      <c r="T349" s="78">
        <v>16</v>
      </c>
      <c r="U349" s="78" t="s">
        <v>56</v>
      </c>
      <c r="V349" s="78"/>
      <c r="W349" s="77" t="s">
        <v>72</v>
      </c>
      <c r="X349" s="78">
        <v>5</v>
      </c>
      <c r="Y349" s="78" t="s">
        <v>1227</v>
      </c>
      <c r="Z349" s="76">
        <v>2</v>
      </c>
      <c r="AA349" s="76" t="s">
        <v>1416</v>
      </c>
    </row>
    <row r="350" spans="1:27">
      <c r="A350" s="77" t="s">
        <v>67</v>
      </c>
      <c r="B350" s="78">
        <v>40</v>
      </c>
      <c r="C350" s="78" t="str">
        <f t="shared" si="10"/>
        <v>45-54|40</v>
      </c>
      <c r="D350" s="78">
        <v>15</v>
      </c>
      <c r="E350" s="78" t="s">
        <v>55</v>
      </c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Q350" s="77" t="s">
        <v>65</v>
      </c>
      <c r="R350" s="78">
        <v>40</v>
      </c>
      <c r="S350" s="78" t="str">
        <f t="shared" si="11"/>
        <v>30-34|40</v>
      </c>
      <c r="T350" s="78">
        <v>17</v>
      </c>
      <c r="U350" s="78" t="s">
        <v>57</v>
      </c>
      <c r="V350" s="78"/>
      <c r="W350" s="77" t="s">
        <v>72</v>
      </c>
      <c r="X350" s="78">
        <v>6</v>
      </c>
      <c r="Y350" s="78" t="s">
        <v>1228</v>
      </c>
      <c r="Z350" s="76">
        <v>2</v>
      </c>
      <c r="AA350" s="76" t="s">
        <v>1416</v>
      </c>
    </row>
    <row r="351" spans="1:27">
      <c r="A351" s="77" t="s">
        <v>67</v>
      </c>
      <c r="B351" s="78">
        <v>41</v>
      </c>
      <c r="C351" s="78" t="str">
        <f t="shared" si="10"/>
        <v>45-54|41</v>
      </c>
      <c r="D351" s="78">
        <v>16</v>
      </c>
      <c r="E351" s="78" t="s">
        <v>56</v>
      </c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Q351" s="77" t="s">
        <v>65</v>
      </c>
      <c r="R351" s="78">
        <v>41</v>
      </c>
      <c r="S351" s="78" t="str">
        <f t="shared" si="11"/>
        <v>30-34|41</v>
      </c>
      <c r="T351" s="78">
        <v>17</v>
      </c>
      <c r="U351" s="78" t="s">
        <v>57</v>
      </c>
      <c r="V351" s="78"/>
      <c r="W351" s="77" t="s">
        <v>72</v>
      </c>
      <c r="X351" s="78">
        <v>7</v>
      </c>
      <c r="Y351" s="78" t="s">
        <v>1229</v>
      </c>
      <c r="Z351" s="76">
        <v>2</v>
      </c>
      <c r="AA351" s="76" t="s">
        <v>1416</v>
      </c>
    </row>
    <row r="352" spans="1:27">
      <c r="A352" s="77" t="s">
        <v>67</v>
      </c>
      <c r="B352" s="78">
        <v>42</v>
      </c>
      <c r="C352" s="78" t="str">
        <f t="shared" si="10"/>
        <v>45-54|42</v>
      </c>
      <c r="D352" s="78">
        <v>16</v>
      </c>
      <c r="E352" s="78" t="s">
        <v>56</v>
      </c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Q352" s="77" t="s">
        <v>65</v>
      </c>
      <c r="R352" s="78">
        <v>42</v>
      </c>
      <c r="S352" s="78" t="str">
        <f t="shared" si="11"/>
        <v>30-34|42</v>
      </c>
      <c r="T352" s="78">
        <v>17</v>
      </c>
      <c r="U352" s="78" t="s">
        <v>57</v>
      </c>
      <c r="V352" s="78"/>
      <c r="W352" s="77" t="s">
        <v>72</v>
      </c>
      <c r="X352" s="78">
        <v>8</v>
      </c>
      <c r="Y352" s="78" t="s">
        <v>1230</v>
      </c>
      <c r="Z352" s="76">
        <v>2</v>
      </c>
      <c r="AA352" s="76" t="s">
        <v>1416</v>
      </c>
    </row>
    <row r="353" spans="1:27">
      <c r="A353" s="77" t="s">
        <v>67</v>
      </c>
      <c r="B353" s="78">
        <v>43</v>
      </c>
      <c r="C353" s="78" t="str">
        <f t="shared" si="10"/>
        <v>45-54|43</v>
      </c>
      <c r="D353" s="78">
        <v>16</v>
      </c>
      <c r="E353" s="78" t="s">
        <v>56</v>
      </c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Q353" s="77" t="s">
        <v>65</v>
      </c>
      <c r="R353" s="78">
        <v>43</v>
      </c>
      <c r="S353" s="78" t="str">
        <f t="shared" si="11"/>
        <v>30-34|43</v>
      </c>
      <c r="T353" s="78">
        <v>18</v>
      </c>
      <c r="U353" s="78" t="s">
        <v>58</v>
      </c>
      <c r="V353" s="78"/>
      <c r="W353" s="77" t="s">
        <v>72</v>
      </c>
      <c r="X353" s="78">
        <v>9</v>
      </c>
      <c r="Y353" s="78" t="s">
        <v>1231</v>
      </c>
      <c r="Z353" s="76">
        <v>2</v>
      </c>
      <c r="AA353" s="76" t="s">
        <v>1416</v>
      </c>
    </row>
    <row r="354" spans="1:27">
      <c r="A354" s="77" t="s">
        <v>67</v>
      </c>
      <c r="B354" s="78">
        <v>44</v>
      </c>
      <c r="C354" s="78" t="str">
        <f t="shared" si="10"/>
        <v>45-54|44</v>
      </c>
      <c r="D354" s="78">
        <v>17</v>
      </c>
      <c r="E354" s="78" t="s">
        <v>57</v>
      </c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Q354" s="77" t="s">
        <v>65</v>
      </c>
      <c r="R354" s="78">
        <v>44</v>
      </c>
      <c r="S354" s="78" t="str">
        <f t="shared" si="11"/>
        <v>30-34|44</v>
      </c>
      <c r="T354" s="78">
        <v>18</v>
      </c>
      <c r="U354" s="78" t="s">
        <v>58</v>
      </c>
      <c r="V354" s="78"/>
      <c r="W354" s="77" t="s">
        <v>72</v>
      </c>
      <c r="X354" s="78">
        <v>10</v>
      </c>
      <c r="Y354" s="78" t="s">
        <v>1232</v>
      </c>
      <c r="Z354" s="76">
        <v>2</v>
      </c>
      <c r="AA354" s="76" t="s">
        <v>1416</v>
      </c>
    </row>
    <row r="355" spans="1:27">
      <c r="A355" s="77" t="s">
        <v>67</v>
      </c>
      <c r="B355" s="78">
        <v>45</v>
      </c>
      <c r="C355" s="78" t="str">
        <f t="shared" si="10"/>
        <v>45-54|45</v>
      </c>
      <c r="D355" s="78">
        <v>17</v>
      </c>
      <c r="E355" s="78" t="s">
        <v>57</v>
      </c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Q355" s="77" t="s">
        <v>65</v>
      </c>
      <c r="R355" s="78">
        <v>45</v>
      </c>
      <c r="S355" s="78" t="str">
        <f t="shared" si="11"/>
        <v>30-34|45</v>
      </c>
      <c r="T355" s="78">
        <v>18</v>
      </c>
      <c r="U355" s="78" t="s">
        <v>58</v>
      </c>
      <c r="V355" s="78"/>
      <c r="W355" s="77" t="s">
        <v>72</v>
      </c>
      <c r="X355" s="78">
        <v>11</v>
      </c>
      <c r="Y355" s="78" t="s">
        <v>1233</v>
      </c>
      <c r="Z355" s="76">
        <v>3</v>
      </c>
      <c r="AA355" s="76" t="s">
        <v>1409</v>
      </c>
    </row>
    <row r="356" spans="1:27">
      <c r="A356" s="77" t="s">
        <v>67</v>
      </c>
      <c r="B356" s="78">
        <v>46</v>
      </c>
      <c r="C356" s="78" t="str">
        <f t="shared" si="10"/>
        <v>45-54|46</v>
      </c>
      <c r="D356" s="78">
        <v>18</v>
      </c>
      <c r="E356" s="78" t="s">
        <v>58</v>
      </c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Q356" s="77" t="s">
        <v>65</v>
      </c>
      <c r="R356" s="78">
        <v>46</v>
      </c>
      <c r="S356" s="78" t="str">
        <f t="shared" si="11"/>
        <v>30-34|46</v>
      </c>
      <c r="T356" s="78">
        <v>19</v>
      </c>
      <c r="U356" s="78" t="s">
        <v>58</v>
      </c>
      <c r="V356" s="78"/>
      <c r="W356" s="77" t="s">
        <v>72</v>
      </c>
      <c r="X356" s="78">
        <v>12</v>
      </c>
      <c r="Y356" s="78" t="s">
        <v>1234</v>
      </c>
      <c r="Z356" s="76">
        <v>3</v>
      </c>
      <c r="AA356" s="76" t="s">
        <v>1409</v>
      </c>
    </row>
    <row r="357" spans="1:27">
      <c r="A357" s="77" t="s">
        <v>67</v>
      </c>
      <c r="B357" s="78">
        <v>47</v>
      </c>
      <c r="C357" s="78" t="str">
        <f t="shared" si="10"/>
        <v>45-54|47</v>
      </c>
      <c r="D357" s="78">
        <v>18</v>
      </c>
      <c r="E357" s="78" t="s">
        <v>58</v>
      </c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Q357" s="77" t="s">
        <v>65</v>
      </c>
      <c r="R357" s="78">
        <v>47</v>
      </c>
      <c r="S357" s="78" t="str">
        <f t="shared" si="11"/>
        <v>30-34|47</v>
      </c>
      <c r="T357" s="78">
        <v>19</v>
      </c>
      <c r="U357" s="78" t="s">
        <v>58</v>
      </c>
      <c r="V357" s="78"/>
      <c r="W357" s="77" t="s">
        <v>72</v>
      </c>
      <c r="X357" s="78">
        <v>13</v>
      </c>
      <c r="Y357" s="78" t="s">
        <v>1235</v>
      </c>
      <c r="Z357" s="76">
        <v>3</v>
      </c>
      <c r="AA357" s="76" t="s">
        <v>1409</v>
      </c>
    </row>
    <row r="358" spans="1:27">
      <c r="A358" s="77" t="s">
        <v>67</v>
      </c>
      <c r="B358" s="78">
        <v>48</v>
      </c>
      <c r="C358" s="78" t="str">
        <f t="shared" si="10"/>
        <v>45-54|48</v>
      </c>
      <c r="D358" s="78">
        <v>18</v>
      </c>
      <c r="E358" s="78" t="s">
        <v>58</v>
      </c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Q358" s="77" t="s">
        <v>65</v>
      </c>
      <c r="R358" s="78">
        <v>48</v>
      </c>
      <c r="S358" s="78" t="str">
        <f t="shared" si="11"/>
        <v>30-34|48</v>
      </c>
      <c r="T358" s="78">
        <v>19</v>
      </c>
      <c r="U358" s="78" t="s">
        <v>58</v>
      </c>
      <c r="V358" s="78"/>
      <c r="W358" s="77" t="s">
        <v>72</v>
      </c>
      <c r="X358" s="78">
        <v>14</v>
      </c>
      <c r="Y358" s="78" t="s">
        <v>1236</v>
      </c>
      <c r="Z358" s="76">
        <v>4</v>
      </c>
      <c r="AA358" s="76" t="s">
        <v>1410</v>
      </c>
    </row>
    <row r="359" spans="1:27">
      <c r="A359" s="77" t="s">
        <v>67</v>
      </c>
      <c r="B359" s="78">
        <v>49</v>
      </c>
      <c r="C359" s="78" t="str">
        <f t="shared" si="10"/>
        <v>45-54|49</v>
      </c>
      <c r="D359" s="78">
        <v>19</v>
      </c>
      <c r="E359" s="78" t="s">
        <v>59</v>
      </c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Q359" s="77" t="s">
        <v>65</v>
      </c>
      <c r="R359" s="78">
        <v>49</v>
      </c>
      <c r="S359" s="78" t="str">
        <f t="shared" si="11"/>
        <v>30-34|49</v>
      </c>
      <c r="T359" s="78">
        <v>19</v>
      </c>
      <c r="U359" s="78" t="s">
        <v>58</v>
      </c>
      <c r="V359" s="78"/>
      <c r="W359" s="77" t="s">
        <v>72</v>
      </c>
      <c r="X359" s="78">
        <v>15</v>
      </c>
      <c r="Y359" s="78" t="s">
        <v>1237</v>
      </c>
      <c r="Z359" s="76">
        <v>5</v>
      </c>
      <c r="AA359" s="76" t="s">
        <v>1417</v>
      </c>
    </row>
    <row r="360" spans="1:27">
      <c r="A360" s="77" t="s">
        <v>67</v>
      </c>
      <c r="B360" s="78">
        <v>50</v>
      </c>
      <c r="C360" s="78" t="str">
        <f t="shared" si="10"/>
        <v>45-54|50</v>
      </c>
      <c r="D360" s="78">
        <v>19</v>
      </c>
      <c r="E360" s="78" t="s">
        <v>59</v>
      </c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Q360" s="77" t="s">
        <v>65</v>
      </c>
      <c r="R360" s="78">
        <v>50</v>
      </c>
      <c r="S360" s="78" t="str">
        <f t="shared" si="11"/>
        <v>30-34|50</v>
      </c>
      <c r="T360" s="78">
        <v>19</v>
      </c>
      <c r="U360" s="78" t="s">
        <v>58</v>
      </c>
      <c r="V360" s="78"/>
      <c r="W360" s="77" t="s">
        <v>72</v>
      </c>
      <c r="X360" s="78">
        <v>16</v>
      </c>
      <c r="Y360" s="78" t="s">
        <v>1238</v>
      </c>
      <c r="Z360" s="76">
        <v>6</v>
      </c>
      <c r="AA360" s="76" t="s">
        <v>1412</v>
      </c>
    </row>
    <row r="361" spans="1:27">
      <c r="A361" s="77" t="s">
        <v>68</v>
      </c>
      <c r="B361" s="78">
        <v>0</v>
      </c>
      <c r="C361" s="78" t="str">
        <f t="shared" si="10"/>
        <v>55-64|0</v>
      </c>
      <c r="D361" s="78">
        <v>1</v>
      </c>
      <c r="E361" s="78" t="s">
        <v>41</v>
      </c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Q361" s="77" t="s">
        <v>67</v>
      </c>
      <c r="R361" s="78">
        <v>0</v>
      </c>
      <c r="S361" s="78" t="str">
        <f t="shared" ref="S361:S411" si="12">Q361&amp;"|"&amp;R361</f>
        <v>45-54|0</v>
      </c>
      <c r="T361" s="78">
        <v>1</v>
      </c>
      <c r="U361" s="78" t="s">
        <v>41</v>
      </c>
      <c r="V361" s="78"/>
      <c r="W361" s="77" t="s">
        <v>72</v>
      </c>
      <c r="X361" s="78">
        <v>17</v>
      </c>
      <c r="Y361" s="78" t="s">
        <v>1239</v>
      </c>
      <c r="Z361" s="76">
        <v>6</v>
      </c>
      <c r="AA361" s="76" t="s">
        <v>1412</v>
      </c>
    </row>
    <row r="362" spans="1:27">
      <c r="A362" s="77" t="s">
        <v>68</v>
      </c>
      <c r="B362" s="78">
        <v>1</v>
      </c>
      <c r="C362" s="78" t="str">
        <f t="shared" si="10"/>
        <v>55-64|1</v>
      </c>
      <c r="D362" s="78">
        <v>1</v>
      </c>
      <c r="E362" s="78" t="s">
        <v>41</v>
      </c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Q362" s="77" t="s">
        <v>67</v>
      </c>
      <c r="R362" s="78">
        <v>1</v>
      </c>
      <c r="S362" s="78" t="str">
        <f t="shared" si="12"/>
        <v>45-54|1</v>
      </c>
      <c r="T362" s="78">
        <v>1</v>
      </c>
      <c r="U362" s="78" t="s">
        <v>41</v>
      </c>
      <c r="V362" s="78"/>
      <c r="W362" s="77" t="s">
        <v>72</v>
      </c>
      <c r="X362" s="78">
        <v>18</v>
      </c>
      <c r="Y362" s="78" t="s">
        <v>1240</v>
      </c>
      <c r="Z362" s="76">
        <v>7</v>
      </c>
      <c r="AA362" s="76" t="s">
        <v>1413</v>
      </c>
    </row>
    <row r="363" spans="1:27">
      <c r="A363" s="77" t="s">
        <v>68</v>
      </c>
      <c r="B363" s="78">
        <v>2</v>
      </c>
      <c r="C363" s="78" t="str">
        <f t="shared" si="10"/>
        <v>55-64|2</v>
      </c>
      <c r="D363" s="78">
        <v>1</v>
      </c>
      <c r="E363" s="78" t="s">
        <v>41</v>
      </c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Q363" s="77" t="s">
        <v>67</v>
      </c>
      <c r="R363" s="78">
        <v>2</v>
      </c>
      <c r="S363" s="78" t="str">
        <f t="shared" si="12"/>
        <v>45-54|2</v>
      </c>
      <c r="T363" s="78">
        <v>1</v>
      </c>
      <c r="U363" s="78" t="s">
        <v>41</v>
      </c>
      <c r="V363" s="78"/>
      <c r="W363" s="77" t="s">
        <v>72</v>
      </c>
      <c r="X363" s="78">
        <v>19</v>
      </c>
      <c r="Y363" s="78" t="s">
        <v>1241</v>
      </c>
      <c r="Z363" s="76">
        <v>7</v>
      </c>
      <c r="AA363" s="76" t="s">
        <v>1413</v>
      </c>
    </row>
    <row r="364" spans="1:27">
      <c r="A364" s="77" t="s">
        <v>68</v>
      </c>
      <c r="B364" s="78">
        <v>3</v>
      </c>
      <c r="C364" s="78" t="str">
        <f t="shared" si="10"/>
        <v>55-64|3</v>
      </c>
      <c r="D364" s="78">
        <v>1</v>
      </c>
      <c r="E364" s="78" t="s">
        <v>41</v>
      </c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Q364" s="77" t="s">
        <v>67</v>
      </c>
      <c r="R364" s="78">
        <v>3</v>
      </c>
      <c r="S364" s="78" t="str">
        <f t="shared" si="12"/>
        <v>45-54|3</v>
      </c>
      <c r="T364" s="78">
        <v>2</v>
      </c>
      <c r="U364" s="78" t="s">
        <v>42</v>
      </c>
      <c r="V364" s="78"/>
      <c r="W364" s="77" t="s">
        <v>72</v>
      </c>
      <c r="X364" s="78">
        <v>20</v>
      </c>
      <c r="Y364" s="78" t="s">
        <v>1242</v>
      </c>
      <c r="Z364" s="76">
        <v>8</v>
      </c>
      <c r="AA364" s="76" t="s">
        <v>1414</v>
      </c>
    </row>
    <row r="365" spans="1:27">
      <c r="A365" s="77" t="s">
        <v>68</v>
      </c>
      <c r="B365" s="78">
        <v>4</v>
      </c>
      <c r="C365" s="78" t="str">
        <f t="shared" si="10"/>
        <v>55-64|4</v>
      </c>
      <c r="D365" s="78">
        <v>1</v>
      </c>
      <c r="E365" s="78" t="s">
        <v>41</v>
      </c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Q365" s="77" t="s">
        <v>67</v>
      </c>
      <c r="R365" s="78">
        <v>4</v>
      </c>
      <c r="S365" s="78" t="str">
        <f t="shared" si="12"/>
        <v>45-54|4</v>
      </c>
      <c r="T365" s="78">
        <v>2</v>
      </c>
      <c r="U365" s="78" t="s">
        <v>42</v>
      </c>
      <c r="V365" s="78"/>
      <c r="W365" s="77" t="s">
        <v>72</v>
      </c>
      <c r="X365" s="78">
        <v>21</v>
      </c>
      <c r="Y365" s="78" t="s">
        <v>1243</v>
      </c>
      <c r="Z365" s="76">
        <v>8</v>
      </c>
      <c r="AA365" s="76" t="s">
        <v>1414</v>
      </c>
    </row>
    <row r="366" spans="1:27">
      <c r="A366" s="77" t="s">
        <v>68</v>
      </c>
      <c r="B366" s="78">
        <v>5</v>
      </c>
      <c r="C366" s="78" t="str">
        <f t="shared" si="10"/>
        <v>55-64|5</v>
      </c>
      <c r="D366" s="78">
        <v>1</v>
      </c>
      <c r="E366" s="78" t="s">
        <v>41</v>
      </c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Q366" s="77" t="s">
        <v>67</v>
      </c>
      <c r="R366" s="78">
        <v>5</v>
      </c>
      <c r="S366" s="78" t="str">
        <f t="shared" si="12"/>
        <v>45-54|5</v>
      </c>
      <c r="T366" s="78">
        <v>3</v>
      </c>
      <c r="U366" s="78" t="s">
        <v>43</v>
      </c>
      <c r="V366" s="78"/>
      <c r="W366" s="77" t="s">
        <v>72</v>
      </c>
      <c r="X366" s="78">
        <v>22</v>
      </c>
      <c r="Y366" s="78" t="s">
        <v>1244</v>
      </c>
      <c r="Z366" s="76">
        <v>8</v>
      </c>
      <c r="AA366" s="76" t="s">
        <v>1414</v>
      </c>
    </row>
    <row r="367" spans="1:27">
      <c r="A367" s="77" t="s">
        <v>68</v>
      </c>
      <c r="B367" s="78">
        <v>6</v>
      </c>
      <c r="C367" s="78" t="str">
        <f t="shared" si="10"/>
        <v>55-64|6</v>
      </c>
      <c r="D367" s="78">
        <v>1</v>
      </c>
      <c r="E367" s="78" t="s">
        <v>41</v>
      </c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Q367" s="77" t="s">
        <v>67</v>
      </c>
      <c r="R367" s="78">
        <v>6</v>
      </c>
      <c r="S367" s="78" t="str">
        <f t="shared" si="12"/>
        <v>45-54|6</v>
      </c>
      <c r="T367" s="78">
        <v>3</v>
      </c>
      <c r="U367" s="78" t="s">
        <v>43</v>
      </c>
      <c r="V367" s="78"/>
      <c r="W367" s="77" t="s">
        <v>72</v>
      </c>
      <c r="X367" s="78">
        <v>23</v>
      </c>
      <c r="Y367" s="78" t="s">
        <v>1245</v>
      </c>
      <c r="Z367" s="76">
        <v>8</v>
      </c>
      <c r="AA367" s="76" t="s">
        <v>1414</v>
      </c>
    </row>
    <row r="368" spans="1:27">
      <c r="A368" s="77" t="s">
        <v>68</v>
      </c>
      <c r="B368" s="78">
        <v>7</v>
      </c>
      <c r="C368" s="78" t="str">
        <f t="shared" si="10"/>
        <v>55-64|7</v>
      </c>
      <c r="D368" s="78">
        <v>1</v>
      </c>
      <c r="E368" s="78" t="s">
        <v>41</v>
      </c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Q368" s="77" t="s">
        <v>67</v>
      </c>
      <c r="R368" s="78">
        <v>7</v>
      </c>
      <c r="S368" s="78" t="str">
        <f t="shared" si="12"/>
        <v>45-54|7</v>
      </c>
      <c r="T368" s="78">
        <v>4</v>
      </c>
      <c r="U368" s="78" t="s">
        <v>44</v>
      </c>
      <c r="V368" s="78"/>
      <c r="W368" s="77" t="s">
        <v>72</v>
      </c>
      <c r="X368" s="78">
        <v>24</v>
      </c>
      <c r="Y368" s="78" t="s">
        <v>1246</v>
      </c>
      <c r="Z368" s="76">
        <v>8</v>
      </c>
      <c r="AA368" s="78"/>
    </row>
    <row r="369" spans="1:27">
      <c r="A369" s="77" t="s">
        <v>68</v>
      </c>
      <c r="B369" s="78">
        <v>8</v>
      </c>
      <c r="C369" s="78" t="str">
        <f t="shared" si="10"/>
        <v>55-64|8</v>
      </c>
      <c r="D369" s="78">
        <v>2</v>
      </c>
      <c r="E369" s="78" t="s">
        <v>42</v>
      </c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Q369" s="77" t="s">
        <v>67</v>
      </c>
      <c r="R369" s="78">
        <v>8</v>
      </c>
      <c r="S369" s="78" t="str">
        <f t="shared" si="12"/>
        <v>45-54|8</v>
      </c>
      <c r="T369" s="78">
        <v>4</v>
      </c>
      <c r="U369" s="78" t="s">
        <v>44</v>
      </c>
      <c r="V369" s="78"/>
      <c r="W369" s="77" t="s">
        <v>72</v>
      </c>
      <c r="X369" s="78">
        <v>25</v>
      </c>
      <c r="Y369" s="78" t="s">
        <v>1247</v>
      </c>
      <c r="Z369" s="78"/>
      <c r="AA369" s="78"/>
    </row>
    <row r="370" spans="1:27">
      <c r="A370" s="77" t="s">
        <v>68</v>
      </c>
      <c r="B370" s="78">
        <v>9</v>
      </c>
      <c r="C370" s="78" t="str">
        <f t="shared" si="10"/>
        <v>55-64|9</v>
      </c>
      <c r="D370" s="78">
        <v>2</v>
      </c>
      <c r="E370" s="78" t="s">
        <v>42</v>
      </c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Q370" s="77" t="s">
        <v>67</v>
      </c>
      <c r="R370" s="78">
        <v>9</v>
      </c>
      <c r="S370" s="78" t="str">
        <f t="shared" si="12"/>
        <v>45-54|9</v>
      </c>
      <c r="T370" s="78">
        <v>5</v>
      </c>
      <c r="U370" s="78" t="s">
        <v>45</v>
      </c>
      <c r="V370" s="78"/>
      <c r="W370" s="77" t="s">
        <v>72</v>
      </c>
      <c r="X370" s="78">
        <v>26</v>
      </c>
      <c r="Y370" s="78" t="s">
        <v>1248</v>
      </c>
      <c r="Z370" s="78"/>
      <c r="AA370" s="78"/>
    </row>
    <row r="371" spans="1:27">
      <c r="A371" s="77" t="s">
        <v>68</v>
      </c>
      <c r="B371" s="78">
        <v>10</v>
      </c>
      <c r="C371" s="78" t="str">
        <f t="shared" si="10"/>
        <v>55-64|10</v>
      </c>
      <c r="D371" s="78">
        <v>3</v>
      </c>
      <c r="E371" s="78" t="s">
        <v>43</v>
      </c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Q371" s="77" t="s">
        <v>67</v>
      </c>
      <c r="R371" s="78">
        <v>10</v>
      </c>
      <c r="S371" s="78" t="str">
        <f t="shared" si="12"/>
        <v>45-54|10</v>
      </c>
      <c r="T371" s="78">
        <v>5</v>
      </c>
      <c r="U371" s="78" t="s">
        <v>45</v>
      </c>
      <c r="V371" s="78"/>
      <c r="W371" s="77" t="s">
        <v>72</v>
      </c>
      <c r="X371" s="78">
        <v>27</v>
      </c>
      <c r="Y371" s="78" t="s">
        <v>1249</v>
      </c>
      <c r="Z371" s="78"/>
      <c r="AA371" s="78"/>
    </row>
    <row r="372" spans="1:27">
      <c r="A372" s="77" t="s">
        <v>68</v>
      </c>
      <c r="B372" s="78">
        <v>11</v>
      </c>
      <c r="C372" s="78" t="str">
        <f t="shared" si="10"/>
        <v>55-64|11</v>
      </c>
      <c r="D372" s="78">
        <v>3</v>
      </c>
      <c r="E372" s="78" t="s">
        <v>43</v>
      </c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Q372" s="77" t="s">
        <v>67</v>
      </c>
      <c r="R372" s="78">
        <v>11</v>
      </c>
      <c r="S372" s="78" t="str">
        <f t="shared" si="12"/>
        <v>45-54|11</v>
      </c>
      <c r="T372" s="78">
        <v>6</v>
      </c>
      <c r="U372" s="78" t="s">
        <v>46</v>
      </c>
      <c r="V372" s="78"/>
      <c r="W372" s="77" t="s">
        <v>72</v>
      </c>
      <c r="X372" s="78">
        <v>28</v>
      </c>
      <c r="Y372" s="78" t="s">
        <v>1250</v>
      </c>
      <c r="Z372" s="78"/>
      <c r="AA372" s="78"/>
    </row>
    <row r="373" spans="1:27">
      <c r="A373" s="77" t="s">
        <v>68</v>
      </c>
      <c r="B373" s="78">
        <v>12</v>
      </c>
      <c r="C373" s="78" t="str">
        <f t="shared" si="10"/>
        <v>55-64|12</v>
      </c>
      <c r="D373" s="78">
        <v>4</v>
      </c>
      <c r="E373" s="78" t="s">
        <v>44</v>
      </c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Q373" s="77" t="s">
        <v>67</v>
      </c>
      <c r="R373" s="78">
        <v>12</v>
      </c>
      <c r="S373" s="78" t="str">
        <f t="shared" si="12"/>
        <v>45-54|12</v>
      </c>
      <c r="T373" s="78">
        <v>6</v>
      </c>
      <c r="U373" s="78" t="s">
        <v>46</v>
      </c>
      <c r="V373" s="78"/>
      <c r="W373" s="77" t="s">
        <v>72</v>
      </c>
      <c r="X373" s="78">
        <v>29</v>
      </c>
      <c r="Y373" s="78" t="s">
        <v>1251</v>
      </c>
      <c r="Z373" s="78"/>
      <c r="AA373" s="78"/>
    </row>
    <row r="374" spans="1:27">
      <c r="A374" s="77" t="s">
        <v>68</v>
      </c>
      <c r="B374" s="78">
        <v>13</v>
      </c>
      <c r="C374" s="78" t="str">
        <f t="shared" si="10"/>
        <v>55-64|13</v>
      </c>
      <c r="D374" s="78">
        <v>4</v>
      </c>
      <c r="E374" s="78" t="s">
        <v>44</v>
      </c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Q374" s="77" t="s">
        <v>67</v>
      </c>
      <c r="R374" s="78">
        <v>13</v>
      </c>
      <c r="S374" s="78" t="str">
        <f t="shared" si="12"/>
        <v>45-54|13</v>
      </c>
      <c r="T374" s="78">
        <v>7</v>
      </c>
      <c r="U374" s="78" t="s">
        <v>47</v>
      </c>
      <c r="V374" s="78"/>
      <c r="W374" s="77" t="s">
        <v>72</v>
      </c>
      <c r="X374" s="78">
        <v>30</v>
      </c>
      <c r="Y374" s="78" t="s">
        <v>1252</v>
      </c>
      <c r="Z374" s="78"/>
      <c r="AA374" s="78"/>
    </row>
    <row r="375" spans="1:27">
      <c r="A375" s="77" t="s">
        <v>68</v>
      </c>
      <c r="B375" s="78">
        <v>14</v>
      </c>
      <c r="C375" s="78" t="str">
        <f t="shared" si="10"/>
        <v>55-64|14</v>
      </c>
      <c r="D375" s="78">
        <v>5</v>
      </c>
      <c r="E375" s="78" t="s">
        <v>45</v>
      </c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Q375" s="77" t="s">
        <v>67</v>
      </c>
      <c r="R375" s="78">
        <v>14</v>
      </c>
      <c r="S375" s="78" t="str">
        <f t="shared" si="12"/>
        <v>45-54|14</v>
      </c>
      <c r="T375" s="78">
        <v>7</v>
      </c>
      <c r="U375" s="78" t="s">
        <v>47</v>
      </c>
      <c r="V375" s="78"/>
      <c r="W375" s="77" t="s">
        <v>73</v>
      </c>
      <c r="X375" s="78">
        <v>0</v>
      </c>
      <c r="Y375" s="78" t="s">
        <v>1253</v>
      </c>
      <c r="Z375" s="76">
        <v>2</v>
      </c>
      <c r="AA375" s="76" t="s">
        <v>1416</v>
      </c>
    </row>
    <row r="376" spans="1:27">
      <c r="A376" s="77" t="s">
        <v>68</v>
      </c>
      <c r="B376" s="78">
        <v>15</v>
      </c>
      <c r="C376" s="78" t="str">
        <f t="shared" si="10"/>
        <v>55-64|15</v>
      </c>
      <c r="D376" s="78">
        <v>5</v>
      </c>
      <c r="E376" s="78" t="s">
        <v>45</v>
      </c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Q376" s="77" t="s">
        <v>67</v>
      </c>
      <c r="R376" s="78">
        <v>15</v>
      </c>
      <c r="S376" s="78" t="str">
        <f t="shared" si="12"/>
        <v>45-54|15</v>
      </c>
      <c r="T376" s="78">
        <v>7</v>
      </c>
      <c r="U376" s="78" t="s">
        <v>47</v>
      </c>
      <c r="V376" s="78"/>
      <c r="W376" s="77" t="s">
        <v>73</v>
      </c>
      <c r="X376" s="78">
        <v>1</v>
      </c>
      <c r="Y376" s="78" t="s">
        <v>1254</v>
      </c>
      <c r="Z376" s="76">
        <v>2</v>
      </c>
      <c r="AA376" s="76" t="s">
        <v>1416</v>
      </c>
    </row>
    <row r="377" spans="1:27">
      <c r="A377" s="77" t="s">
        <v>68</v>
      </c>
      <c r="B377" s="78">
        <v>16</v>
      </c>
      <c r="C377" s="78" t="str">
        <f t="shared" si="10"/>
        <v>55-64|16</v>
      </c>
      <c r="D377" s="78">
        <v>6</v>
      </c>
      <c r="E377" s="78" t="s">
        <v>46</v>
      </c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Q377" s="77" t="s">
        <v>67</v>
      </c>
      <c r="R377" s="78">
        <v>16</v>
      </c>
      <c r="S377" s="78" t="str">
        <f t="shared" si="12"/>
        <v>45-54|16</v>
      </c>
      <c r="T377" s="78">
        <v>8</v>
      </c>
      <c r="U377" s="78" t="s">
        <v>48</v>
      </c>
      <c r="V377" s="78"/>
      <c r="W377" s="77" t="s">
        <v>73</v>
      </c>
      <c r="X377" s="78">
        <v>2</v>
      </c>
      <c r="Y377" s="78" t="s">
        <v>1255</v>
      </c>
      <c r="Z377" s="76">
        <v>2</v>
      </c>
      <c r="AA377" s="76" t="s">
        <v>1416</v>
      </c>
    </row>
    <row r="378" spans="1:27">
      <c r="A378" s="77" t="s">
        <v>68</v>
      </c>
      <c r="B378" s="78">
        <v>17</v>
      </c>
      <c r="C378" s="78" t="str">
        <f t="shared" si="10"/>
        <v>55-64|17</v>
      </c>
      <c r="D378" s="78">
        <v>6</v>
      </c>
      <c r="E378" s="78" t="s">
        <v>46</v>
      </c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Q378" s="77" t="s">
        <v>67</v>
      </c>
      <c r="R378" s="78">
        <v>17</v>
      </c>
      <c r="S378" s="78" t="str">
        <f t="shared" si="12"/>
        <v>45-54|17</v>
      </c>
      <c r="T378" s="78">
        <v>8</v>
      </c>
      <c r="U378" s="78" t="s">
        <v>48</v>
      </c>
      <c r="V378" s="78"/>
      <c r="W378" s="77" t="s">
        <v>73</v>
      </c>
      <c r="X378" s="78">
        <v>3</v>
      </c>
      <c r="Y378" s="78" t="s">
        <v>1256</v>
      </c>
      <c r="Z378" s="76">
        <v>2</v>
      </c>
      <c r="AA378" s="76" t="s">
        <v>1416</v>
      </c>
    </row>
    <row r="379" spans="1:27">
      <c r="A379" s="77" t="s">
        <v>68</v>
      </c>
      <c r="B379" s="78">
        <v>18</v>
      </c>
      <c r="C379" s="78" t="str">
        <f t="shared" si="10"/>
        <v>55-64|18</v>
      </c>
      <c r="D379" s="78">
        <v>7</v>
      </c>
      <c r="E379" s="78" t="s">
        <v>47</v>
      </c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Q379" s="77" t="s">
        <v>67</v>
      </c>
      <c r="R379" s="78">
        <v>18</v>
      </c>
      <c r="S379" s="78" t="str">
        <f t="shared" si="12"/>
        <v>45-54|18</v>
      </c>
      <c r="T379" s="78">
        <v>9</v>
      </c>
      <c r="U379" s="78" t="s">
        <v>49</v>
      </c>
      <c r="V379" s="78"/>
      <c r="W379" s="77" t="s">
        <v>73</v>
      </c>
      <c r="X379" s="78">
        <v>4</v>
      </c>
      <c r="Y379" s="78" t="s">
        <v>1257</v>
      </c>
      <c r="Z379" s="76">
        <v>2</v>
      </c>
      <c r="AA379" s="76" t="s">
        <v>1416</v>
      </c>
    </row>
    <row r="380" spans="1:27">
      <c r="A380" s="77" t="s">
        <v>68</v>
      </c>
      <c r="B380" s="78">
        <v>19</v>
      </c>
      <c r="C380" s="78" t="str">
        <f t="shared" si="10"/>
        <v>55-64|19</v>
      </c>
      <c r="D380" s="78">
        <v>7</v>
      </c>
      <c r="E380" s="78" t="s">
        <v>47</v>
      </c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Q380" s="77" t="s">
        <v>67</v>
      </c>
      <c r="R380" s="78">
        <v>19</v>
      </c>
      <c r="S380" s="78" t="str">
        <f t="shared" si="12"/>
        <v>45-54|19</v>
      </c>
      <c r="T380" s="78">
        <v>9</v>
      </c>
      <c r="U380" s="78" t="s">
        <v>49</v>
      </c>
      <c r="V380" s="78"/>
      <c r="W380" s="77" t="s">
        <v>73</v>
      </c>
      <c r="X380" s="78">
        <v>5</v>
      </c>
      <c r="Y380" s="78" t="s">
        <v>1258</v>
      </c>
      <c r="Z380" s="76">
        <v>2</v>
      </c>
      <c r="AA380" s="76" t="s">
        <v>1416</v>
      </c>
    </row>
    <row r="381" spans="1:27">
      <c r="A381" s="77" t="s">
        <v>68</v>
      </c>
      <c r="B381" s="78">
        <v>20</v>
      </c>
      <c r="C381" s="78" t="str">
        <f t="shared" si="10"/>
        <v>55-64|20</v>
      </c>
      <c r="D381" s="78">
        <v>8</v>
      </c>
      <c r="E381" s="78" t="s">
        <v>48</v>
      </c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Q381" s="77" t="s">
        <v>67</v>
      </c>
      <c r="R381" s="78">
        <v>20</v>
      </c>
      <c r="S381" s="78" t="str">
        <f t="shared" si="12"/>
        <v>45-54|20</v>
      </c>
      <c r="T381" s="78">
        <v>10</v>
      </c>
      <c r="U381" s="78" t="s">
        <v>50</v>
      </c>
      <c r="V381" s="78"/>
      <c r="W381" s="77" t="s">
        <v>73</v>
      </c>
      <c r="X381" s="78">
        <v>6</v>
      </c>
      <c r="Y381" s="78" t="s">
        <v>1259</v>
      </c>
      <c r="Z381" s="76">
        <v>2</v>
      </c>
      <c r="AA381" s="76" t="s">
        <v>1416</v>
      </c>
    </row>
    <row r="382" spans="1:27">
      <c r="A382" s="77" t="s">
        <v>68</v>
      </c>
      <c r="B382" s="78">
        <v>21</v>
      </c>
      <c r="C382" s="78" t="str">
        <f t="shared" si="10"/>
        <v>55-64|21</v>
      </c>
      <c r="D382" s="78">
        <v>8</v>
      </c>
      <c r="E382" s="78" t="s">
        <v>48</v>
      </c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Q382" s="77" t="s">
        <v>67</v>
      </c>
      <c r="R382" s="78">
        <v>21</v>
      </c>
      <c r="S382" s="78" t="str">
        <f t="shared" si="12"/>
        <v>45-54|21</v>
      </c>
      <c r="T382" s="78">
        <v>10</v>
      </c>
      <c r="U382" s="78" t="s">
        <v>50</v>
      </c>
      <c r="V382" s="78"/>
      <c r="W382" s="77" t="s">
        <v>73</v>
      </c>
      <c r="X382" s="78">
        <v>7</v>
      </c>
      <c r="Y382" s="78" t="s">
        <v>1260</v>
      </c>
      <c r="Z382" s="76">
        <v>2</v>
      </c>
      <c r="AA382" s="76" t="s">
        <v>1416</v>
      </c>
    </row>
    <row r="383" spans="1:27">
      <c r="A383" s="77" t="s">
        <v>68</v>
      </c>
      <c r="B383" s="78">
        <v>22</v>
      </c>
      <c r="C383" s="78" t="str">
        <f t="shared" si="10"/>
        <v>55-64|22</v>
      </c>
      <c r="D383" s="78">
        <v>9</v>
      </c>
      <c r="E383" s="78" t="s">
        <v>49</v>
      </c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Q383" s="77" t="s">
        <v>67</v>
      </c>
      <c r="R383" s="78">
        <v>22</v>
      </c>
      <c r="S383" s="78" t="str">
        <f t="shared" si="12"/>
        <v>45-54|22</v>
      </c>
      <c r="T383" s="78">
        <v>10</v>
      </c>
      <c r="U383" s="78" t="s">
        <v>50</v>
      </c>
      <c r="V383" s="78"/>
      <c r="W383" s="77" t="s">
        <v>73</v>
      </c>
      <c r="X383" s="78">
        <v>8</v>
      </c>
      <c r="Y383" s="78" t="s">
        <v>1261</v>
      </c>
      <c r="Z383" s="76">
        <v>2</v>
      </c>
      <c r="AA383" s="76" t="s">
        <v>1416</v>
      </c>
    </row>
    <row r="384" spans="1:27">
      <c r="A384" s="77" t="s">
        <v>68</v>
      </c>
      <c r="B384" s="78">
        <v>23</v>
      </c>
      <c r="C384" s="78" t="str">
        <f t="shared" si="10"/>
        <v>55-64|23</v>
      </c>
      <c r="D384" s="78">
        <v>9</v>
      </c>
      <c r="E384" s="78" t="s">
        <v>49</v>
      </c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Q384" s="77" t="s">
        <v>67</v>
      </c>
      <c r="R384" s="78">
        <v>23</v>
      </c>
      <c r="S384" s="78" t="str">
        <f t="shared" si="12"/>
        <v>45-54|23</v>
      </c>
      <c r="T384" s="78">
        <v>11</v>
      </c>
      <c r="U384" s="78" t="s">
        <v>51</v>
      </c>
      <c r="V384" s="78"/>
      <c r="W384" s="77" t="s">
        <v>73</v>
      </c>
      <c r="X384" s="78">
        <v>9</v>
      </c>
      <c r="Y384" s="78" t="s">
        <v>1262</v>
      </c>
      <c r="Z384" s="76">
        <v>2</v>
      </c>
      <c r="AA384" s="76" t="s">
        <v>1416</v>
      </c>
    </row>
    <row r="385" spans="1:27">
      <c r="A385" s="77" t="s">
        <v>68</v>
      </c>
      <c r="B385" s="78">
        <v>24</v>
      </c>
      <c r="C385" s="78" t="str">
        <f t="shared" si="10"/>
        <v>55-64|24</v>
      </c>
      <c r="D385" s="78">
        <v>10</v>
      </c>
      <c r="E385" s="78" t="s">
        <v>50</v>
      </c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Q385" s="77" t="s">
        <v>67</v>
      </c>
      <c r="R385" s="78">
        <v>24</v>
      </c>
      <c r="S385" s="78" t="str">
        <f t="shared" si="12"/>
        <v>45-54|24</v>
      </c>
      <c r="T385" s="78">
        <v>11</v>
      </c>
      <c r="U385" s="78" t="s">
        <v>51</v>
      </c>
      <c r="V385" s="78"/>
      <c r="W385" s="77" t="s">
        <v>73</v>
      </c>
      <c r="X385" s="78">
        <v>10</v>
      </c>
      <c r="Y385" s="78" t="s">
        <v>1263</v>
      </c>
      <c r="Z385" s="76">
        <v>2</v>
      </c>
      <c r="AA385" s="76" t="s">
        <v>1416</v>
      </c>
    </row>
    <row r="386" spans="1:27">
      <c r="A386" s="77" t="s">
        <v>68</v>
      </c>
      <c r="B386" s="78">
        <v>25</v>
      </c>
      <c r="C386" s="78" t="str">
        <f t="shared" si="10"/>
        <v>55-64|25</v>
      </c>
      <c r="D386" s="78">
        <v>10</v>
      </c>
      <c r="E386" s="78" t="s">
        <v>50</v>
      </c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Q386" s="77" t="s">
        <v>67</v>
      </c>
      <c r="R386" s="78">
        <v>25</v>
      </c>
      <c r="S386" s="78" t="str">
        <f t="shared" si="12"/>
        <v>45-54|25</v>
      </c>
      <c r="T386" s="78">
        <v>12</v>
      </c>
      <c r="U386" s="78" t="s">
        <v>52</v>
      </c>
      <c r="V386" s="78"/>
      <c r="W386" s="77" t="s">
        <v>73</v>
      </c>
      <c r="X386" s="78">
        <v>11</v>
      </c>
      <c r="Y386" s="78" t="s">
        <v>1264</v>
      </c>
      <c r="Z386" s="76">
        <v>3</v>
      </c>
      <c r="AA386" s="76" t="s">
        <v>1409</v>
      </c>
    </row>
    <row r="387" spans="1:27">
      <c r="A387" s="77" t="s">
        <v>68</v>
      </c>
      <c r="B387" s="78">
        <v>26</v>
      </c>
      <c r="C387" s="78" t="str">
        <f t="shared" si="10"/>
        <v>55-64|26</v>
      </c>
      <c r="D387" s="78">
        <v>11</v>
      </c>
      <c r="E387" s="78" t="s">
        <v>51</v>
      </c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Q387" s="77" t="s">
        <v>67</v>
      </c>
      <c r="R387" s="78">
        <v>26</v>
      </c>
      <c r="S387" s="78" t="str">
        <f t="shared" si="12"/>
        <v>45-54|26</v>
      </c>
      <c r="T387" s="78">
        <v>12</v>
      </c>
      <c r="U387" s="78" t="s">
        <v>52</v>
      </c>
      <c r="V387" s="78"/>
      <c r="W387" s="77" t="s">
        <v>73</v>
      </c>
      <c r="X387" s="78">
        <v>12</v>
      </c>
      <c r="Y387" s="78" t="s">
        <v>1265</v>
      </c>
      <c r="Z387" s="76">
        <v>3</v>
      </c>
      <c r="AA387" s="76" t="s">
        <v>1409</v>
      </c>
    </row>
    <row r="388" spans="1:27">
      <c r="A388" s="77" t="s">
        <v>68</v>
      </c>
      <c r="B388" s="78">
        <v>27</v>
      </c>
      <c r="C388" s="78" t="str">
        <f t="shared" ref="C388:C451" si="13">A388&amp;"|"&amp;+B388</f>
        <v>55-64|27</v>
      </c>
      <c r="D388" s="78">
        <v>11</v>
      </c>
      <c r="E388" s="78" t="s">
        <v>51</v>
      </c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Q388" s="77" t="s">
        <v>67</v>
      </c>
      <c r="R388" s="78">
        <v>27</v>
      </c>
      <c r="S388" s="78" t="str">
        <f t="shared" si="12"/>
        <v>45-54|27</v>
      </c>
      <c r="T388" s="78">
        <v>12</v>
      </c>
      <c r="U388" s="78" t="s">
        <v>52</v>
      </c>
      <c r="V388" s="78"/>
      <c r="W388" s="77" t="s">
        <v>73</v>
      </c>
      <c r="X388" s="78">
        <v>13</v>
      </c>
      <c r="Y388" s="78" t="s">
        <v>1266</v>
      </c>
      <c r="Z388" s="76">
        <v>4</v>
      </c>
      <c r="AA388" s="76" t="s">
        <v>1410</v>
      </c>
    </row>
    <row r="389" spans="1:27">
      <c r="A389" s="77" t="s">
        <v>68</v>
      </c>
      <c r="B389" s="78">
        <v>28</v>
      </c>
      <c r="C389" s="78" t="str">
        <f t="shared" si="13"/>
        <v>55-64|28</v>
      </c>
      <c r="D389" s="78">
        <v>11</v>
      </c>
      <c r="E389" s="78" t="s">
        <v>51</v>
      </c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Q389" s="77" t="s">
        <v>67</v>
      </c>
      <c r="R389" s="78">
        <v>28</v>
      </c>
      <c r="S389" s="78" t="str">
        <f t="shared" si="12"/>
        <v>45-54|28</v>
      </c>
      <c r="T389" s="78">
        <v>13</v>
      </c>
      <c r="U389" s="78" t="s">
        <v>53</v>
      </c>
      <c r="V389" s="78"/>
      <c r="W389" s="77" t="s">
        <v>73</v>
      </c>
      <c r="X389" s="78">
        <v>14</v>
      </c>
      <c r="Y389" s="78" t="s">
        <v>1267</v>
      </c>
      <c r="Z389" s="76">
        <v>5</v>
      </c>
      <c r="AA389" s="76" t="s">
        <v>1417</v>
      </c>
    </row>
    <row r="390" spans="1:27">
      <c r="A390" s="77" t="s">
        <v>68</v>
      </c>
      <c r="B390" s="78">
        <v>29</v>
      </c>
      <c r="C390" s="78" t="str">
        <f t="shared" si="13"/>
        <v>55-64|29</v>
      </c>
      <c r="D390" s="78">
        <v>12</v>
      </c>
      <c r="E390" s="78" t="s">
        <v>52</v>
      </c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Q390" s="77" t="s">
        <v>67</v>
      </c>
      <c r="R390" s="78">
        <v>29</v>
      </c>
      <c r="S390" s="78" t="str">
        <f t="shared" si="12"/>
        <v>45-54|29</v>
      </c>
      <c r="T390" s="78">
        <v>13</v>
      </c>
      <c r="U390" s="78" t="s">
        <v>53</v>
      </c>
      <c r="V390" s="78"/>
      <c r="W390" s="77" t="s">
        <v>73</v>
      </c>
      <c r="X390" s="78">
        <v>15</v>
      </c>
      <c r="Y390" s="78" t="s">
        <v>1268</v>
      </c>
      <c r="Z390" s="76">
        <v>5</v>
      </c>
      <c r="AA390" s="76" t="s">
        <v>1417</v>
      </c>
    </row>
    <row r="391" spans="1:27">
      <c r="A391" s="77" t="s">
        <v>68</v>
      </c>
      <c r="B391" s="78">
        <v>30</v>
      </c>
      <c r="C391" s="78" t="str">
        <f t="shared" si="13"/>
        <v>55-64|30</v>
      </c>
      <c r="D391" s="78">
        <v>12</v>
      </c>
      <c r="E391" s="78" t="s">
        <v>52</v>
      </c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Q391" s="77" t="s">
        <v>67</v>
      </c>
      <c r="R391" s="78">
        <v>30</v>
      </c>
      <c r="S391" s="78" t="str">
        <f t="shared" si="12"/>
        <v>45-54|30</v>
      </c>
      <c r="T391" s="78">
        <v>13</v>
      </c>
      <c r="U391" s="78" t="s">
        <v>53</v>
      </c>
      <c r="V391" s="78"/>
      <c r="W391" s="77" t="s">
        <v>73</v>
      </c>
      <c r="X391" s="78">
        <v>16</v>
      </c>
      <c r="Y391" s="78" t="s">
        <v>1269</v>
      </c>
      <c r="Z391" s="76">
        <v>6</v>
      </c>
      <c r="AA391" s="76" t="s">
        <v>1412</v>
      </c>
    </row>
    <row r="392" spans="1:27">
      <c r="A392" s="77" t="s">
        <v>68</v>
      </c>
      <c r="B392" s="78">
        <v>31</v>
      </c>
      <c r="C392" s="78" t="str">
        <f t="shared" si="13"/>
        <v>55-64|31</v>
      </c>
      <c r="D392" s="78">
        <v>12</v>
      </c>
      <c r="E392" s="78" t="s">
        <v>52</v>
      </c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Q392" s="77" t="s">
        <v>67</v>
      </c>
      <c r="R392" s="78">
        <v>31</v>
      </c>
      <c r="S392" s="78" t="str">
        <f t="shared" si="12"/>
        <v>45-54|31</v>
      </c>
      <c r="T392" s="78">
        <v>14</v>
      </c>
      <c r="U392" s="78" t="s">
        <v>54</v>
      </c>
      <c r="V392" s="78"/>
      <c r="W392" s="77" t="s">
        <v>73</v>
      </c>
      <c r="X392" s="78">
        <v>17</v>
      </c>
      <c r="Y392" s="78" t="s">
        <v>1271</v>
      </c>
      <c r="Z392" s="76">
        <v>6</v>
      </c>
      <c r="AA392" s="76" t="s">
        <v>1412</v>
      </c>
    </row>
    <row r="393" spans="1:27">
      <c r="A393" s="77" t="s">
        <v>68</v>
      </c>
      <c r="B393" s="78">
        <v>32</v>
      </c>
      <c r="C393" s="78" t="str">
        <f t="shared" si="13"/>
        <v>55-64|32</v>
      </c>
      <c r="D393" s="78">
        <v>13</v>
      </c>
      <c r="E393" s="78" t="s">
        <v>53</v>
      </c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Q393" s="77" t="s">
        <v>67</v>
      </c>
      <c r="R393" s="78">
        <v>32</v>
      </c>
      <c r="S393" s="78" t="str">
        <f t="shared" si="12"/>
        <v>45-54|32</v>
      </c>
      <c r="T393" s="78">
        <v>14</v>
      </c>
      <c r="U393" s="78" t="s">
        <v>54</v>
      </c>
      <c r="V393" s="78"/>
      <c r="W393" s="77" t="s">
        <v>73</v>
      </c>
      <c r="X393" s="78">
        <v>18</v>
      </c>
      <c r="Y393" s="78" t="s">
        <v>1273</v>
      </c>
      <c r="Z393" s="76">
        <v>7</v>
      </c>
      <c r="AA393" s="76" t="s">
        <v>1413</v>
      </c>
    </row>
    <row r="394" spans="1:27">
      <c r="A394" s="77" t="s">
        <v>68</v>
      </c>
      <c r="B394" s="78">
        <v>33</v>
      </c>
      <c r="C394" s="78" t="str">
        <f t="shared" si="13"/>
        <v>55-64|33</v>
      </c>
      <c r="D394" s="78">
        <v>13</v>
      </c>
      <c r="E394" s="78" t="s">
        <v>53</v>
      </c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Q394" s="77" t="s">
        <v>67</v>
      </c>
      <c r="R394" s="78">
        <v>33</v>
      </c>
      <c r="S394" s="78" t="str">
        <f t="shared" si="12"/>
        <v>45-54|33</v>
      </c>
      <c r="T394" s="78">
        <v>15</v>
      </c>
      <c r="U394" s="78" t="s">
        <v>55</v>
      </c>
      <c r="V394" s="78"/>
      <c r="W394" s="77" t="s">
        <v>73</v>
      </c>
      <c r="X394" s="78">
        <v>19</v>
      </c>
      <c r="Y394" s="78" t="s">
        <v>1275</v>
      </c>
      <c r="Z394" s="76">
        <v>7</v>
      </c>
      <c r="AA394" s="76" t="s">
        <v>1413</v>
      </c>
    </row>
    <row r="395" spans="1:27">
      <c r="A395" s="77" t="s">
        <v>68</v>
      </c>
      <c r="B395" s="78">
        <v>34</v>
      </c>
      <c r="C395" s="78" t="str">
        <f t="shared" si="13"/>
        <v>55-64|34</v>
      </c>
      <c r="D395" s="78">
        <v>13</v>
      </c>
      <c r="E395" s="78" t="s">
        <v>53</v>
      </c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Q395" s="77" t="s">
        <v>67</v>
      </c>
      <c r="R395" s="78">
        <v>34</v>
      </c>
      <c r="S395" s="78" t="str">
        <f t="shared" si="12"/>
        <v>45-54|34</v>
      </c>
      <c r="T395" s="78">
        <v>15</v>
      </c>
      <c r="U395" s="78" t="s">
        <v>55</v>
      </c>
      <c r="V395" s="78"/>
      <c r="W395" s="77" t="s">
        <v>73</v>
      </c>
      <c r="X395" s="78">
        <v>20</v>
      </c>
      <c r="Y395" s="78" t="s">
        <v>1277</v>
      </c>
      <c r="Z395" s="76">
        <v>8</v>
      </c>
      <c r="AA395" s="76" t="s">
        <v>1414</v>
      </c>
    </row>
    <row r="396" spans="1:27">
      <c r="A396" s="77" t="s">
        <v>68</v>
      </c>
      <c r="B396" s="78">
        <v>35</v>
      </c>
      <c r="C396" s="78" t="str">
        <f t="shared" si="13"/>
        <v>55-64|35</v>
      </c>
      <c r="D396" s="78">
        <v>14</v>
      </c>
      <c r="E396" s="78" t="s">
        <v>54</v>
      </c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Q396" s="77" t="s">
        <v>67</v>
      </c>
      <c r="R396" s="78">
        <v>35</v>
      </c>
      <c r="S396" s="78" t="str">
        <f t="shared" si="12"/>
        <v>45-54|35</v>
      </c>
      <c r="T396" s="78">
        <v>15</v>
      </c>
      <c r="U396" s="78" t="s">
        <v>55</v>
      </c>
      <c r="V396" s="78"/>
      <c r="W396" s="77" t="s">
        <v>73</v>
      </c>
      <c r="X396" s="78">
        <v>21</v>
      </c>
      <c r="Y396" s="78" t="s">
        <v>1279</v>
      </c>
      <c r="Z396" s="76">
        <v>8</v>
      </c>
      <c r="AA396" s="76" t="s">
        <v>1414</v>
      </c>
    </row>
    <row r="397" spans="1:27">
      <c r="A397" s="77" t="s">
        <v>68</v>
      </c>
      <c r="B397" s="78">
        <v>36</v>
      </c>
      <c r="C397" s="78" t="str">
        <f t="shared" si="13"/>
        <v>55-64|36</v>
      </c>
      <c r="D397" s="78">
        <v>14</v>
      </c>
      <c r="E397" s="78" t="s">
        <v>54</v>
      </c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Q397" s="77" t="s">
        <v>67</v>
      </c>
      <c r="R397" s="78">
        <v>36</v>
      </c>
      <c r="S397" s="78" t="str">
        <f t="shared" si="12"/>
        <v>45-54|36</v>
      </c>
      <c r="T397" s="78">
        <v>16</v>
      </c>
      <c r="U397" s="78" t="s">
        <v>56</v>
      </c>
      <c r="V397" s="78"/>
      <c r="W397" s="77" t="s">
        <v>73</v>
      </c>
      <c r="X397" s="78">
        <v>22</v>
      </c>
      <c r="Y397" s="78" t="s">
        <v>1281</v>
      </c>
      <c r="Z397" s="76">
        <v>8</v>
      </c>
      <c r="AA397" s="76" t="s">
        <v>1414</v>
      </c>
    </row>
    <row r="398" spans="1:27">
      <c r="A398" s="77" t="s">
        <v>68</v>
      </c>
      <c r="B398" s="78">
        <v>37</v>
      </c>
      <c r="C398" s="78" t="str">
        <f t="shared" si="13"/>
        <v>55-64|37</v>
      </c>
      <c r="D398" s="78">
        <v>14</v>
      </c>
      <c r="E398" s="78" t="s">
        <v>54</v>
      </c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Q398" s="77" t="s">
        <v>67</v>
      </c>
      <c r="R398" s="78">
        <v>37</v>
      </c>
      <c r="S398" s="78" t="str">
        <f t="shared" si="12"/>
        <v>45-54|37</v>
      </c>
      <c r="T398" s="78">
        <v>16</v>
      </c>
      <c r="U398" s="78" t="s">
        <v>56</v>
      </c>
      <c r="V398" s="78"/>
      <c r="W398" s="77" t="s">
        <v>73</v>
      </c>
      <c r="X398" s="78">
        <v>23</v>
      </c>
      <c r="Y398" s="78" t="s">
        <v>1283</v>
      </c>
      <c r="Z398" s="76">
        <v>8</v>
      </c>
      <c r="AA398" s="76" t="s">
        <v>1414</v>
      </c>
    </row>
    <row r="399" spans="1:27">
      <c r="A399" s="77" t="s">
        <v>68</v>
      </c>
      <c r="B399" s="78">
        <v>38</v>
      </c>
      <c r="C399" s="78" t="str">
        <f t="shared" si="13"/>
        <v>55-64|38</v>
      </c>
      <c r="D399" s="78">
        <v>15</v>
      </c>
      <c r="E399" s="78" t="s">
        <v>55</v>
      </c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Q399" s="77" t="s">
        <v>67</v>
      </c>
      <c r="R399" s="78">
        <v>38</v>
      </c>
      <c r="S399" s="78" t="str">
        <f t="shared" si="12"/>
        <v>45-54|38</v>
      </c>
      <c r="T399" s="78">
        <v>16</v>
      </c>
      <c r="U399" s="78" t="s">
        <v>56</v>
      </c>
      <c r="V399" s="78"/>
      <c r="W399" s="77" t="s">
        <v>73</v>
      </c>
      <c r="X399" s="78">
        <v>24</v>
      </c>
      <c r="Y399" s="78" t="s">
        <v>1285</v>
      </c>
      <c r="Z399" s="78"/>
      <c r="AA399" s="78"/>
    </row>
    <row r="400" spans="1:27">
      <c r="A400" s="77" t="s">
        <v>68</v>
      </c>
      <c r="B400" s="78">
        <v>39</v>
      </c>
      <c r="C400" s="78" t="str">
        <f t="shared" si="13"/>
        <v>55-64|39</v>
      </c>
      <c r="D400" s="78">
        <v>15</v>
      </c>
      <c r="E400" s="78" t="s">
        <v>55</v>
      </c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Q400" s="77" t="s">
        <v>67</v>
      </c>
      <c r="R400" s="78">
        <v>39</v>
      </c>
      <c r="S400" s="78" t="str">
        <f t="shared" si="12"/>
        <v>45-54|39</v>
      </c>
      <c r="T400" s="78">
        <v>17</v>
      </c>
      <c r="U400" s="78" t="s">
        <v>57</v>
      </c>
      <c r="V400" s="78"/>
      <c r="W400" s="77" t="s">
        <v>73</v>
      </c>
      <c r="X400" s="78">
        <v>25</v>
      </c>
      <c r="Y400" s="78" t="s">
        <v>1287</v>
      </c>
      <c r="Z400" s="78"/>
      <c r="AA400" s="78"/>
    </row>
    <row r="401" spans="1:25">
      <c r="A401" s="77" t="s">
        <v>68</v>
      </c>
      <c r="B401" s="78">
        <v>40</v>
      </c>
      <c r="C401" s="78" t="str">
        <f t="shared" si="13"/>
        <v>55-64|40</v>
      </c>
      <c r="D401" s="78">
        <v>15</v>
      </c>
      <c r="E401" s="78" t="s">
        <v>55</v>
      </c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Q401" s="77" t="s">
        <v>67</v>
      </c>
      <c r="R401" s="78">
        <v>40</v>
      </c>
      <c r="S401" s="78" t="str">
        <f t="shared" si="12"/>
        <v>45-54|40</v>
      </c>
      <c r="T401" s="78">
        <v>17</v>
      </c>
      <c r="U401" s="78" t="s">
        <v>57</v>
      </c>
      <c r="V401" s="78"/>
      <c r="W401" s="77" t="s">
        <v>73</v>
      </c>
      <c r="X401" s="78">
        <v>26</v>
      </c>
      <c r="Y401" s="78" t="s">
        <v>1289</v>
      </c>
    </row>
    <row r="402" spans="1:25">
      <c r="A402" s="77" t="s">
        <v>68</v>
      </c>
      <c r="B402" s="78">
        <v>41</v>
      </c>
      <c r="C402" s="78" t="str">
        <f t="shared" si="13"/>
        <v>55-64|41</v>
      </c>
      <c r="D402" s="78">
        <v>16</v>
      </c>
      <c r="E402" s="78" t="s">
        <v>56</v>
      </c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Q402" s="77" t="s">
        <v>67</v>
      </c>
      <c r="R402" s="78">
        <v>41</v>
      </c>
      <c r="S402" s="78" t="str">
        <f t="shared" si="12"/>
        <v>45-54|41</v>
      </c>
      <c r="T402" s="78">
        <v>17</v>
      </c>
      <c r="U402" s="78" t="s">
        <v>57</v>
      </c>
      <c r="V402" s="78"/>
      <c r="W402" s="77" t="s">
        <v>73</v>
      </c>
      <c r="X402" s="78">
        <v>27</v>
      </c>
      <c r="Y402" s="78" t="s">
        <v>1291</v>
      </c>
    </row>
    <row r="403" spans="1:25">
      <c r="A403" s="77" t="s">
        <v>68</v>
      </c>
      <c r="B403" s="78">
        <v>42</v>
      </c>
      <c r="C403" s="78" t="str">
        <f t="shared" si="13"/>
        <v>55-64|42</v>
      </c>
      <c r="D403" s="78">
        <v>16</v>
      </c>
      <c r="E403" s="78" t="s">
        <v>56</v>
      </c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Q403" s="77" t="s">
        <v>67</v>
      </c>
      <c r="R403" s="78">
        <v>42</v>
      </c>
      <c r="S403" s="78" t="str">
        <f t="shared" si="12"/>
        <v>45-54|42</v>
      </c>
      <c r="T403" s="78">
        <v>18</v>
      </c>
      <c r="U403" s="78" t="s">
        <v>58</v>
      </c>
      <c r="V403" s="78"/>
      <c r="W403" s="77" t="s">
        <v>73</v>
      </c>
      <c r="X403" s="78">
        <v>28</v>
      </c>
      <c r="Y403" s="78" t="s">
        <v>1293</v>
      </c>
    </row>
    <row r="404" spans="1:25">
      <c r="A404" s="77" t="s">
        <v>68</v>
      </c>
      <c r="B404" s="78">
        <v>43</v>
      </c>
      <c r="C404" s="78" t="str">
        <f t="shared" si="13"/>
        <v>55-64|43</v>
      </c>
      <c r="D404" s="78">
        <v>16</v>
      </c>
      <c r="E404" s="78" t="s">
        <v>56</v>
      </c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Q404" s="77" t="s">
        <v>67</v>
      </c>
      <c r="R404" s="78">
        <v>43</v>
      </c>
      <c r="S404" s="78" t="str">
        <f t="shared" si="12"/>
        <v>45-54|43</v>
      </c>
      <c r="T404" s="78">
        <v>18</v>
      </c>
      <c r="U404" s="78" t="s">
        <v>58</v>
      </c>
      <c r="V404" s="78"/>
      <c r="W404" s="77" t="s">
        <v>73</v>
      </c>
      <c r="X404" s="78">
        <v>29</v>
      </c>
      <c r="Y404" s="78" t="s">
        <v>1295</v>
      </c>
    </row>
    <row r="405" spans="1:25">
      <c r="A405" s="77" t="s">
        <v>68</v>
      </c>
      <c r="B405" s="78">
        <v>44</v>
      </c>
      <c r="C405" s="78" t="str">
        <f t="shared" si="13"/>
        <v>55-64|44</v>
      </c>
      <c r="D405" s="78">
        <v>17</v>
      </c>
      <c r="E405" s="78" t="s">
        <v>57</v>
      </c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Q405" s="77" t="s">
        <v>67</v>
      </c>
      <c r="R405" s="78">
        <v>44</v>
      </c>
      <c r="S405" s="78" t="str">
        <f t="shared" si="12"/>
        <v>45-54|44</v>
      </c>
      <c r="T405" s="78">
        <v>18</v>
      </c>
      <c r="U405" s="78" t="s">
        <v>58</v>
      </c>
      <c r="V405" s="78"/>
      <c r="W405" s="77" t="s">
        <v>73</v>
      </c>
      <c r="X405" s="78">
        <v>30</v>
      </c>
      <c r="Y405" s="78" t="s">
        <v>1297</v>
      </c>
    </row>
    <row r="406" spans="1:25">
      <c r="A406" s="77" t="s">
        <v>68</v>
      </c>
      <c r="B406" s="78">
        <v>45</v>
      </c>
      <c r="C406" s="78" t="str">
        <f t="shared" si="13"/>
        <v>55-64|45</v>
      </c>
      <c r="D406" s="78">
        <v>17</v>
      </c>
      <c r="E406" s="78" t="s">
        <v>57</v>
      </c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Q406" s="77" t="s">
        <v>67</v>
      </c>
      <c r="R406" s="78">
        <v>45</v>
      </c>
      <c r="S406" s="78" t="str">
        <f t="shared" si="12"/>
        <v>45-54|45</v>
      </c>
      <c r="T406" s="78">
        <v>19</v>
      </c>
      <c r="U406" s="78" t="s">
        <v>58</v>
      </c>
      <c r="V406" s="78"/>
      <c r="W406" s="78"/>
      <c r="X406" s="78"/>
      <c r="Y406" s="78"/>
    </row>
    <row r="407" spans="1:25">
      <c r="A407" s="77" t="s">
        <v>68</v>
      </c>
      <c r="B407" s="78">
        <v>46</v>
      </c>
      <c r="C407" s="78" t="str">
        <f t="shared" si="13"/>
        <v>55-64|46</v>
      </c>
      <c r="D407" s="78">
        <v>18</v>
      </c>
      <c r="E407" s="78" t="s">
        <v>58</v>
      </c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Q407" s="77" t="s">
        <v>67</v>
      </c>
      <c r="R407" s="78">
        <v>46</v>
      </c>
      <c r="S407" s="78" t="str">
        <f t="shared" si="12"/>
        <v>45-54|46</v>
      </c>
      <c r="T407" s="78">
        <v>19</v>
      </c>
      <c r="U407" s="78" t="s">
        <v>58</v>
      </c>
      <c r="V407" s="78"/>
      <c r="W407" s="78"/>
      <c r="X407" s="78"/>
      <c r="Y407" s="78"/>
    </row>
    <row r="408" spans="1:25">
      <c r="A408" s="77" t="s">
        <v>68</v>
      </c>
      <c r="B408" s="78">
        <v>47</v>
      </c>
      <c r="C408" s="78" t="str">
        <f t="shared" si="13"/>
        <v>55-64|47</v>
      </c>
      <c r="D408" s="78">
        <v>18</v>
      </c>
      <c r="E408" s="78" t="s">
        <v>58</v>
      </c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Q408" s="77" t="s">
        <v>67</v>
      </c>
      <c r="R408" s="78">
        <v>47</v>
      </c>
      <c r="S408" s="78" t="str">
        <f t="shared" si="12"/>
        <v>45-54|47</v>
      </c>
      <c r="T408" s="78">
        <v>19</v>
      </c>
      <c r="U408" s="78" t="s">
        <v>58</v>
      </c>
      <c r="V408" s="78"/>
      <c r="W408" s="78"/>
      <c r="X408" s="78"/>
      <c r="Y408" s="78"/>
    </row>
    <row r="409" spans="1:25">
      <c r="A409" s="77" t="s">
        <v>68</v>
      </c>
      <c r="B409" s="78">
        <v>48</v>
      </c>
      <c r="C409" s="78" t="str">
        <f t="shared" si="13"/>
        <v>55-64|48</v>
      </c>
      <c r="D409" s="78">
        <v>18</v>
      </c>
      <c r="E409" s="78" t="s">
        <v>58</v>
      </c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Q409" s="77" t="s">
        <v>67</v>
      </c>
      <c r="R409" s="78">
        <v>48</v>
      </c>
      <c r="S409" s="78" t="str">
        <f t="shared" si="12"/>
        <v>45-54|48</v>
      </c>
      <c r="T409" s="78">
        <v>19</v>
      </c>
      <c r="U409" s="78" t="s">
        <v>58</v>
      </c>
      <c r="V409" s="78"/>
      <c r="W409" s="78"/>
      <c r="X409" s="78"/>
      <c r="Y409" s="78"/>
    </row>
    <row r="410" spans="1:25">
      <c r="A410" s="77" t="s">
        <v>68</v>
      </c>
      <c r="B410" s="78">
        <v>49</v>
      </c>
      <c r="C410" s="78" t="str">
        <f t="shared" si="13"/>
        <v>55-64|49</v>
      </c>
      <c r="D410" s="78">
        <v>19</v>
      </c>
      <c r="E410" s="78" t="s">
        <v>59</v>
      </c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Q410" s="77" t="s">
        <v>67</v>
      </c>
      <c r="R410" s="78">
        <v>49</v>
      </c>
      <c r="S410" s="78" t="str">
        <f t="shared" si="12"/>
        <v>45-54|49</v>
      </c>
      <c r="T410" s="78">
        <v>19</v>
      </c>
      <c r="U410" s="78" t="s">
        <v>58</v>
      </c>
      <c r="V410" s="78"/>
      <c r="W410" s="78"/>
      <c r="X410" s="78"/>
      <c r="Y410" s="78"/>
    </row>
    <row r="411" spans="1:25">
      <c r="A411" s="77" t="s">
        <v>68</v>
      </c>
      <c r="B411" s="78">
        <v>50</v>
      </c>
      <c r="C411" s="78" t="str">
        <f t="shared" si="13"/>
        <v>55-64|50</v>
      </c>
      <c r="D411" s="78">
        <v>19</v>
      </c>
      <c r="E411" s="78" t="s">
        <v>59</v>
      </c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Q411" s="77" t="s">
        <v>67</v>
      </c>
      <c r="R411" s="78">
        <v>50</v>
      </c>
      <c r="S411" s="78" t="str">
        <f t="shared" si="12"/>
        <v>45-54|50</v>
      </c>
      <c r="T411" s="78">
        <v>19</v>
      </c>
      <c r="U411" s="78" t="s">
        <v>58</v>
      </c>
      <c r="V411" s="78"/>
      <c r="W411" s="78"/>
      <c r="X411" s="78"/>
      <c r="Y411" s="78"/>
    </row>
    <row r="412" spans="1:25">
      <c r="A412" s="77" t="s">
        <v>69</v>
      </c>
      <c r="B412" s="78">
        <v>0</v>
      </c>
      <c r="C412" s="78" t="str">
        <f t="shared" si="13"/>
        <v>65-69|0</v>
      </c>
      <c r="D412" s="78">
        <v>1</v>
      </c>
      <c r="E412" s="78" t="s">
        <v>41</v>
      </c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Q412" s="77" t="s">
        <v>68</v>
      </c>
      <c r="R412" s="78">
        <v>0</v>
      </c>
      <c r="S412" s="78" t="s">
        <v>1062</v>
      </c>
      <c r="T412" s="78">
        <v>1</v>
      </c>
      <c r="U412" s="78" t="s">
        <v>41</v>
      </c>
      <c r="V412" s="78"/>
      <c r="W412" s="78"/>
      <c r="X412" s="78"/>
      <c r="Y412" s="78"/>
    </row>
    <row r="413" spans="1:25">
      <c r="A413" s="77" t="s">
        <v>69</v>
      </c>
      <c r="B413" s="78">
        <v>1</v>
      </c>
      <c r="C413" s="78" t="str">
        <f t="shared" si="13"/>
        <v>65-69|1</v>
      </c>
      <c r="D413" s="78">
        <v>1</v>
      </c>
      <c r="E413" s="78" t="s">
        <v>41</v>
      </c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Q413" s="77" t="s">
        <v>68</v>
      </c>
      <c r="R413" s="78">
        <v>1</v>
      </c>
      <c r="S413" s="78" t="s">
        <v>1063</v>
      </c>
      <c r="T413" s="78">
        <v>1</v>
      </c>
      <c r="U413" s="78" t="s">
        <v>41</v>
      </c>
      <c r="V413" s="78"/>
      <c r="W413" s="78"/>
      <c r="X413" s="78"/>
      <c r="Y413" s="78"/>
    </row>
    <row r="414" spans="1:25">
      <c r="A414" s="77" t="s">
        <v>69</v>
      </c>
      <c r="B414" s="78">
        <v>2</v>
      </c>
      <c r="C414" s="78" t="str">
        <f t="shared" si="13"/>
        <v>65-69|2</v>
      </c>
      <c r="D414" s="78">
        <v>1</v>
      </c>
      <c r="E414" s="78" t="s">
        <v>41</v>
      </c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Q414" s="77" t="s">
        <v>68</v>
      </c>
      <c r="R414" s="78">
        <v>2</v>
      </c>
      <c r="S414" s="78" t="s">
        <v>1064</v>
      </c>
      <c r="T414" s="78">
        <v>1</v>
      </c>
      <c r="U414" s="78" t="s">
        <v>41</v>
      </c>
      <c r="V414" s="78"/>
      <c r="W414" s="78"/>
      <c r="X414" s="78"/>
      <c r="Y414" s="78"/>
    </row>
    <row r="415" spans="1:25">
      <c r="A415" s="77" t="s">
        <v>69</v>
      </c>
      <c r="B415" s="78">
        <v>3</v>
      </c>
      <c r="C415" s="78" t="str">
        <f t="shared" si="13"/>
        <v>65-69|3</v>
      </c>
      <c r="D415" s="78">
        <v>1</v>
      </c>
      <c r="E415" s="78" t="s">
        <v>41</v>
      </c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Q415" s="77" t="s">
        <v>68</v>
      </c>
      <c r="R415" s="78">
        <v>3</v>
      </c>
      <c r="S415" s="78" t="s">
        <v>1065</v>
      </c>
      <c r="T415" s="78">
        <v>2</v>
      </c>
      <c r="U415" s="78" t="s">
        <v>42</v>
      </c>
      <c r="V415" s="78"/>
      <c r="W415" s="78"/>
      <c r="X415" s="78"/>
      <c r="Y415" s="78"/>
    </row>
    <row r="416" spans="1:25">
      <c r="A416" s="77" t="s">
        <v>69</v>
      </c>
      <c r="B416" s="78">
        <v>4</v>
      </c>
      <c r="C416" s="78" t="str">
        <f t="shared" si="13"/>
        <v>65-69|4</v>
      </c>
      <c r="D416" s="78">
        <v>1</v>
      </c>
      <c r="E416" s="78" t="s">
        <v>41</v>
      </c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Q416" s="77" t="s">
        <v>68</v>
      </c>
      <c r="R416" s="78">
        <v>4</v>
      </c>
      <c r="S416" s="78" t="s">
        <v>1066</v>
      </c>
      <c r="T416" s="78">
        <v>2</v>
      </c>
      <c r="U416" s="78" t="s">
        <v>42</v>
      </c>
      <c r="V416" s="78"/>
      <c r="W416" s="78"/>
      <c r="X416" s="78"/>
      <c r="Y416" s="78"/>
    </row>
    <row r="417" spans="1:21">
      <c r="A417" s="77" t="s">
        <v>69</v>
      </c>
      <c r="B417" s="78">
        <v>5</v>
      </c>
      <c r="C417" s="78" t="str">
        <f t="shared" si="13"/>
        <v>65-69|5</v>
      </c>
      <c r="D417" s="78">
        <v>1</v>
      </c>
      <c r="E417" s="78" t="s">
        <v>41</v>
      </c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Q417" s="77" t="s">
        <v>68</v>
      </c>
      <c r="R417" s="78">
        <v>5</v>
      </c>
      <c r="S417" s="78" t="s">
        <v>1067</v>
      </c>
      <c r="T417" s="78">
        <v>3</v>
      </c>
      <c r="U417" s="78" t="s">
        <v>43</v>
      </c>
    </row>
    <row r="418" spans="1:21">
      <c r="A418" s="77" t="s">
        <v>69</v>
      </c>
      <c r="B418" s="78">
        <v>6</v>
      </c>
      <c r="C418" s="78" t="str">
        <f t="shared" si="13"/>
        <v>65-69|6</v>
      </c>
      <c r="D418" s="78">
        <v>1</v>
      </c>
      <c r="E418" s="78" t="s">
        <v>41</v>
      </c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Q418" s="77" t="s">
        <v>68</v>
      </c>
      <c r="R418" s="78">
        <v>6</v>
      </c>
      <c r="S418" s="78" t="s">
        <v>1068</v>
      </c>
      <c r="T418" s="78">
        <v>3</v>
      </c>
      <c r="U418" s="78" t="s">
        <v>43</v>
      </c>
    </row>
    <row r="419" spans="1:21">
      <c r="A419" s="77" t="s">
        <v>69</v>
      </c>
      <c r="B419" s="78">
        <v>7</v>
      </c>
      <c r="C419" s="78" t="str">
        <f t="shared" si="13"/>
        <v>65-69|7</v>
      </c>
      <c r="D419" s="78">
        <v>1</v>
      </c>
      <c r="E419" s="78" t="s">
        <v>41</v>
      </c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Q419" s="77" t="s">
        <v>68</v>
      </c>
      <c r="R419" s="78">
        <v>7</v>
      </c>
      <c r="S419" s="78" t="s">
        <v>1069</v>
      </c>
      <c r="T419" s="78">
        <v>4</v>
      </c>
      <c r="U419" s="78" t="s">
        <v>44</v>
      </c>
    </row>
    <row r="420" spans="1:21">
      <c r="A420" s="77" t="s">
        <v>69</v>
      </c>
      <c r="B420" s="78">
        <v>8</v>
      </c>
      <c r="C420" s="78" t="str">
        <f t="shared" si="13"/>
        <v>65-69|8</v>
      </c>
      <c r="D420" s="78">
        <v>2</v>
      </c>
      <c r="E420" s="78" t="s">
        <v>42</v>
      </c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Q420" s="77" t="s">
        <v>68</v>
      </c>
      <c r="R420" s="78">
        <v>8</v>
      </c>
      <c r="S420" s="78" t="s">
        <v>1070</v>
      </c>
      <c r="T420" s="78">
        <v>4</v>
      </c>
      <c r="U420" s="78" t="s">
        <v>44</v>
      </c>
    </row>
    <row r="421" spans="1:21">
      <c r="A421" s="77" t="s">
        <v>69</v>
      </c>
      <c r="B421" s="78">
        <v>9</v>
      </c>
      <c r="C421" s="78" t="str">
        <f t="shared" si="13"/>
        <v>65-69|9</v>
      </c>
      <c r="D421" s="78">
        <v>2</v>
      </c>
      <c r="E421" s="78" t="s">
        <v>42</v>
      </c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Q421" s="77" t="s">
        <v>68</v>
      </c>
      <c r="R421" s="78">
        <v>9</v>
      </c>
      <c r="S421" s="78" t="s">
        <v>1071</v>
      </c>
      <c r="T421" s="78">
        <v>5</v>
      </c>
      <c r="U421" s="78" t="s">
        <v>45</v>
      </c>
    </row>
    <row r="422" spans="1:21">
      <c r="A422" s="77" t="s">
        <v>69</v>
      </c>
      <c r="B422" s="78">
        <v>10</v>
      </c>
      <c r="C422" s="78" t="str">
        <f t="shared" si="13"/>
        <v>65-69|10</v>
      </c>
      <c r="D422" s="78">
        <v>3</v>
      </c>
      <c r="E422" s="78" t="s">
        <v>43</v>
      </c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Q422" s="77" t="s">
        <v>68</v>
      </c>
      <c r="R422" s="78">
        <v>10</v>
      </c>
      <c r="S422" s="78" t="s">
        <v>1072</v>
      </c>
      <c r="T422" s="78">
        <v>5</v>
      </c>
      <c r="U422" s="78" t="s">
        <v>45</v>
      </c>
    </row>
    <row r="423" spans="1:21">
      <c r="A423" s="77" t="s">
        <v>69</v>
      </c>
      <c r="B423" s="78">
        <v>11</v>
      </c>
      <c r="C423" s="78" t="str">
        <f t="shared" si="13"/>
        <v>65-69|11</v>
      </c>
      <c r="D423" s="78">
        <v>3</v>
      </c>
      <c r="E423" s="78" t="s">
        <v>43</v>
      </c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Q423" s="77" t="s">
        <v>68</v>
      </c>
      <c r="R423" s="78">
        <v>11</v>
      </c>
      <c r="S423" s="78" t="s">
        <v>1073</v>
      </c>
      <c r="T423" s="78">
        <v>6</v>
      </c>
      <c r="U423" s="78" t="s">
        <v>46</v>
      </c>
    </row>
    <row r="424" spans="1:21">
      <c r="A424" s="77" t="s">
        <v>69</v>
      </c>
      <c r="B424" s="78">
        <v>12</v>
      </c>
      <c r="C424" s="78" t="str">
        <f t="shared" si="13"/>
        <v>65-69|12</v>
      </c>
      <c r="D424" s="78">
        <v>4</v>
      </c>
      <c r="E424" s="78" t="s">
        <v>44</v>
      </c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Q424" s="77" t="s">
        <v>68</v>
      </c>
      <c r="R424" s="78">
        <v>12</v>
      </c>
      <c r="S424" s="78" t="s">
        <v>1074</v>
      </c>
      <c r="T424" s="78">
        <v>6</v>
      </c>
      <c r="U424" s="78" t="s">
        <v>46</v>
      </c>
    </row>
    <row r="425" spans="1:21">
      <c r="A425" s="77" t="s">
        <v>69</v>
      </c>
      <c r="B425" s="78">
        <v>13</v>
      </c>
      <c r="C425" s="78" t="str">
        <f t="shared" si="13"/>
        <v>65-69|13</v>
      </c>
      <c r="D425" s="78">
        <v>4</v>
      </c>
      <c r="E425" s="78" t="s">
        <v>44</v>
      </c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Q425" s="77" t="s">
        <v>68</v>
      </c>
      <c r="R425" s="78">
        <v>13</v>
      </c>
      <c r="S425" s="78" t="s">
        <v>1075</v>
      </c>
      <c r="T425" s="78">
        <v>7</v>
      </c>
      <c r="U425" s="78" t="s">
        <v>47</v>
      </c>
    </row>
    <row r="426" spans="1:21">
      <c r="A426" s="77" t="s">
        <v>69</v>
      </c>
      <c r="B426" s="78">
        <v>14</v>
      </c>
      <c r="C426" s="78" t="str">
        <f t="shared" si="13"/>
        <v>65-69|14</v>
      </c>
      <c r="D426" s="78">
        <v>5</v>
      </c>
      <c r="E426" s="78" t="s">
        <v>45</v>
      </c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Q426" s="77" t="s">
        <v>68</v>
      </c>
      <c r="R426" s="78">
        <v>14</v>
      </c>
      <c r="S426" s="78" t="s">
        <v>1076</v>
      </c>
      <c r="T426" s="78">
        <v>7</v>
      </c>
      <c r="U426" s="78" t="s">
        <v>47</v>
      </c>
    </row>
    <row r="427" spans="1:21">
      <c r="A427" s="77" t="s">
        <v>69</v>
      </c>
      <c r="B427" s="78">
        <v>15</v>
      </c>
      <c r="C427" s="78" t="str">
        <f t="shared" si="13"/>
        <v>65-69|15</v>
      </c>
      <c r="D427" s="78">
        <v>5</v>
      </c>
      <c r="E427" s="78" t="s">
        <v>45</v>
      </c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Q427" s="77" t="s">
        <v>68</v>
      </c>
      <c r="R427" s="78">
        <v>15</v>
      </c>
      <c r="S427" s="78" t="s">
        <v>1077</v>
      </c>
      <c r="T427" s="78">
        <v>7</v>
      </c>
      <c r="U427" s="78" t="s">
        <v>47</v>
      </c>
    </row>
    <row r="428" spans="1:21">
      <c r="A428" s="77" t="s">
        <v>69</v>
      </c>
      <c r="B428" s="78">
        <v>16</v>
      </c>
      <c r="C428" s="78" t="str">
        <f t="shared" si="13"/>
        <v>65-69|16</v>
      </c>
      <c r="D428" s="78">
        <v>6</v>
      </c>
      <c r="E428" s="78" t="s">
        <v>46</v>
      </c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Q428" s="77" t="s">
        <v>68</v>
      </c>
      <c r="R428" s="78">
        <v>16</v>
      </c>
      <c r="S428" s="78" t="s">
        <v>1078</v>
      </c>
      <c r="T428" s="78">
        <v>8</v>
      </c>
      <c r="U428" s="78" t="s">
        <v>48</v>
      </c>
    </row>
    <row r="429" spans="1:21">
      <c r="A429" s="77" t="s">
        <v>69</v>
      </c>
      <c r="B429" s="78">
        <v>17</v>
      </c>
      <c r="C429" s="78" t="str">
        <f t="shared" si="13"/>
        <v>65-69|17</v>
      </c>
      <c r="D429" s="78">
        <v>6</v>
      </c>
      <c r="E429" s="78" t="s">
        <v>46</v>
      </c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Q429" s="77" t="s">
        <v>68</v>
      </c>
      <c r="R429" s="78">
        <v>17</v>
      </c>
      <c r="S429" s="78" t="s">
        <v>1079</v>
      </c>
      <c r="T429" s="78">
        <v>8</v>
      </c>
      <c r="U429" s="78" t="s">
        <v>48</v>
      </c>
    </row>
    <row r="430" spans="1:21">
      <c r="A430" s="77" t="s">
        <v>69</v>
      </c>
      <c r="B430" s="78">
        <v>18</v>
      </c>
      <c r="C430" s="78" t="str">
        <f t="shared" si="13"/>
        <v>65-69|18</v>
      </c>
      <c r="D430" s="78">
        <v>7</v>
      </c>
      <c r="E430" s="78" t="s">
        <v>47</v>
      </c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Q430" s="77" t="s">
        <v>68</v>
      </c>
      <c r="R430" s="78">
        <v>18</v>
      </c>
      <c r="S430" s="78" t="s">
        <v>1080</v>
      </c>
      <c r="T430" s="78">
        <v>9</v>
      </c>
      <c r="U430" s="78" t="s">
        <v>49</v>
      </c>
    </row>
    <row r="431" spans="1:21">
      <c r="A431" s="77" t="s">
        <v>69</v>
      </c>
      <c r="B431" s="78">
        <v>19</v>
      </c>
      <c r="C431" s="78" t="str">
        <f t="shared" si="13"/>
        <v>65-69|19</v>
      </c>
      <c r="D431" s="78">
        <v>7</v>
      </c>
      <c r="E431" s="78" t="s">
        <v>47</v>
      </c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Q431" s="77" t="s">
        <v>68</v>
      </c>
      <c r="R431" s="78">
        <v>19</v>
      </c>
      <c r="S431" s="78" t="s">
        <v>1082</v>
      </c>
      <c r="T431" s="78">
        <v>9</v>
      </c>
      <c r="U431" s="78" t="s">
        <v>49</v>
      </c>
    </row>
    <row r="432" spans="1:21">
      <c r="A432" s="77" t="s">
        <v>69</v>
      </c>
      <c r="B432" s="78">
        <v>20</v>
      </c>
      <c r="C432" s="78" t="str">
        <f t="shared" si="13"/>
        <v>65-69|20</v>
      </c>
      <c r="D432" s="78">
        <v>8</v>
      </c>
      <c r="E432" s="78" t="s">
        <v>48</v>
      </c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Q432" s="77" t="s">
        <v>68</v>
      </c>
      <c r="R432" s="78">
        <v>20</v>
      </c>
      <c r="S432" s="78" t="s">
        <v>1084</v>
      </c>
      <c r="T432" s="78">
        <v>10</v>
      </c>
      <c r="U432" s="78" t="s">
        <v>50</v>
      </c>
    </row>
    <row r="433" spans="1:21">
      <c r="A433" s="77" t="s">
        <v>69</v>
      </c>
      <c r="B433" s="78">
        <v>21</v>
      </c>
      <c r="C433" s="78" t="str">
        <f t="shared" si="13"/>
        <v>65-69|21</v>
      </c>
      <c r="D433" s="78">
        <v>8</v>
      </c>
      <c r="E433" s="78" t="s">
        <v>48</v>
      </c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Q433" s="77" t="s">
        <v>68</v>
      </c>
      <c r="R433" s="78">
        <v>21</v>
      </c>
      <c r="S433" s="78" t="s">
        <v>1086</v>
      </c>
      <c r="T433" s="78">
        <v>10</v>
      </c>
      <c r="U433" s="78" t="s">
        <v>50</v>
      </c>
    </row>
    <row r="434" spans="1:21">
      <c r="A434" s="77" t="s">
        <v>69</v>
      </c>
      <c r="B434" s="78">
        <v>22</v>
      </c>
      <c r="C434" s="78" t="str">
        <f t="shared" si="13"/>
        <v>65-69|22</v>
      </c>
      <c r="D434" s="78">
        <v>9</v>
      </c>
      <c r="E434" s="78" t="s">
        <v>49</v>
      </c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Q434" s="77" t="s">
        <v>68</v>
      </c>
      <c r="R434" s="78">
        <v>22</v>
      </c>
      <c r="S434" s="78" t="s">
        <v>1088</v>
      </c>
      <c r="T434" s="78">
        <v>10</v>
      </c>
      <c r="U434" s="78" t="s">
        <v>50</v>
      </c>
    </row>
    <row r="435" spans="1:21">
      <c r="A435" s="77" t="s">
        <v>69</v>
      </c>
      <c r="B435" s="78">
        <v>23</v>
      </c>
      <c r="C435" s="78" t="str">
        <f t="shared" si="13"/>
        <v>65-69|23</v>
      </c>
      <c r="D435" s="78">
        <v>9</v>
      </c>
      <c r="E435" s="78" t="s">
        <v>49</v>
      </c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Q435" s="77" t="s">
        <v>68</v>
      </c>
      <c r="R435" s="78">
        <v>23</v>
      </c>
      <c r="S435" s="78" t="s">
        <v>1090</v>
      </c>
      <c r="T435" s="78">
        <v>11</v>
      </c>
      <c r="U435" s="78" t="s">
        <v>51</v>
      </c>
    </row>
    <row r="436" spans="1:21">
      <c r="A436" s="77" t="s">
        <v>69</v>
      </c>
      <c r="B436" s="78">
        <v>24</v>
      </c>
      <c r="C436" s="78" t="str">
        <f t="shared" si="13"/>
        <v>65-69|24</v>
      </c>
      <c r="D436" s="78">
        <v>10</v>
      </c>
      <c r="E436" s="78" t="s">
        <v>50</v>
      </c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Q436" s="77" t="s">
        <v>68</v>
      </c>
      <c r="R436" s="78">
        <v>24</v>
      </c>
      <c r="S436" s="78" t="s">
        <v>1092</v>
      </c>
      <c r="T436" s="78">
        <v>11</v>
      </c>
      <c r="U436" s="78" t="s">
        <v>51</v>
      </c>
    </row>
    <row r="437" spans="1:21">
      <c r="A437" s="77" t="s">
        <v>69</v>
      </c>
      <c r="B437" s="78">
        <v>25</v>
      </c>
      <c r="C437" s="78" t="str">
        <f t="shared" si="13"/>
        <v>65-69|25</v>
      </c>
      <c r="D437" s="78">
        <v>10</v>
      </c>
      <c r="E437" s="78" t="s">
        <v>50</v>
      </c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Q437" s="77" t="s">
        <v>68</v>
      </c>
      <c r="R437" s="78">
        <v>25</v>
      </c>
      <c r="S437" s="78" t="s">
        <v>1094</v>
      </c>
      <c r="T437" s="78">
        <v>12</v>
      </c>
      <c r="U437" s="78" t="s">
        <v>52</v>
      </c>
    </row>
    <row r="438" spans="1:21">
      <c r="A438" s="77" t="s">
        <v>69</v>
      </c>
      <c r="B438" s="78">
        <v>26</v>
      </c>
      <c r="C438" s="78" t="str">
        <f t="shared" si="13"/>
        <v>65-69|26</v>
      </c>
      <c r="D438" s="78">
        <v>11</v>
      </c>
      <c r="E438" s="78" t="s">
        <v>51</v>
      </c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Q438" s="77" t="s">
        <v>68</v>
      </c>
      <c r="R438" s="78">
        <v>26</v>
      </c>
      <c r="S438" s="78" t="s">
        <v>1096</v>
      </c>
      <c r="T438" s="78">
        <v>12</v>
      </c>
      <c r="U438" s="78" t="s">
        <v>52</v>
      </c>
    </row>
    <row r="439" spans="1:21">
      <c r="A439" s="77" t="s">
        <v>69</v>
      </c>
      <c r="B439" s="78">
        <v>27</v>
      </c>
      <c r="C439" s="78" t="str">
        <f t="shared" si="13"/>
        <v>65-69|27</v>
      </c>
      <c r="D439" s="78">
        <v>11</v>
      </c>
      <c r="E439" s="78" t="s">
        <v>51</v>
      </c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Q439" s="77" t="s">
        <v>68</v>
      </c>
      <c r="R439" s="78">
        <v>27</v>
      </c>
      <c r="S439" s="78" t="s">
        <v>1098</v>
      </c>
      <c r="T439" s="78">
        <v>12</v>
      </c>
      <c r="U439" s="78" t="s">
        <v>52</v>
      </c>
    </row>
    <row r="440" spans="1:21">
      <c r="A440" s="77" t="s">
        <v>69</v>
      </c>
      <c r="B440" s="78">
        <v>28</v>
      </c>
      <c r="C440" s="78" t="str">
        <f t="shared" si="13"/>
        <v>65-69|28</v>
      </c>
      <c r="D440" s="78">
        <v>11</v>
      </c>
      <c r="E440" s="78" t="s">
        <v>51</v>
      </c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Q440" s="77" t="s">
        <v>68</v>
      </c>
      <c r="R440" s="78">
        <v>28</v>
      </c>
      <c r="S440" s="78" t="s">
        <v>1100</v>
      </c>
      <c r="T440" s="78">
        <v>13</v>
      </c>
      <c r="U440" s="78" t="s">
        <v>53</v>
      </c>
    </row>
    <row r="441" spans="1:21">
      <c r="A441" s="77" t="s">
        <v>69</v>
      </c>
      <c r="B441" s="78">
        <v>29</v>
      </c>
      <c r="C441" s="78" t="str">
        <f t="shared" si="13"/>
        <v>65-69|29</v>
      </c>
      <c r="D441" s="78">
        <v>12</v>
      </c>
      <c r="E441" s="78" t="s">
        <v>52</v>
      </c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Q441" s="77" t="s">
        <v>68</v>
      </c>
      <c r="R441" s="78">
        <v>29</v>
      </c>
      <c r="S441" s="78" t="s">
        <v>1102</v>
      </c>
      <c r="T441" s="78">
        <v>13</v>
      </c>
      <c r="U441" s="78" t="s">
        <v>53</v>
      </c>
    </row>
    <row r="442" spans="1:21">
      <c r="A442" s="77" t="s">
        <v>69</v>
      </c>
      <c r="B442" s="78">
        <v>30</v>
      </c>
      <c r="C442" s="78" t="str">
        <f t="shared" si="13"/>
        <v>65-69|30</v>
      </c>
      <c r="D442" s="78">
        <v>12</v>
      </c>
      <c r="E442" s="78" t="s">
        <v>52</v>
      </c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Q442" s="77" t="s">
        <v>68</v>
      </c>
      <c r="R442" s="78">
        <v>30</v>
      </c>
      <c r="S442" s="78" t="s">
        <v>1104</v>
      </c>
      <c r="T442" s="78">
        <v>13</v>
      </c>
      <c r="U442" s="78" t="s">
        <v>53</v>
      </c>
    </row>
    <row r="443" spans="1:21">
      <c r="A443" s="77" t="s">
        <v>69</v>
      </c>
      <c r="B443" s="78">
        <v>31</v>
      </c>
      <c r="C443" s="78" t="str">
        <f t="shared" si="13"/>
        <v>65-69|31</v>
      </c>
      <c r="D443" s="78">
        <v>12</v>
      </c>
      <c r="E443" s="78" t="s">
        <v>52</v>
      </c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Q443" s="77" t="s">
        <v>68</v>
      </c>
      <c r="R443" s="78">
        <v>31</v>
      </c>
      <c r="S443" s="78" t="s">
        <v>1270</v>
      </c>
      <c r="T443" s="78">
        <v>14</v>
      </c>
      <c r="U443" s="78" t="s">
        <v>54</v>
      </c>
    </row>
    <row r="444" spans="1:21">
      <c r="A444" s="77" t="s">
        <v>69</v>
      </c>
      <c r="B444" s="78">
        <v>32</v>
      </c>
      <c r="C444" s="78" t="str">
        <f t="shared" si="13"/>
        <v>65-69|32</v>
      </c>
      <c r="D444" s="78">
        <v>13</v>
      </c>
      <c r="E444" s="78" t="s">
        <v>53</v>
      </c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Q444" s="77" t="s">
        <v>68</v>
      </c>
      <c r="R444" s="78">
        <v>32</v>
      </c>
      <c r="S444" s="78" t="s">
        <v>1272</v>
      </c>
      <c r="T444" s="78">
        <v>14</v>
      </c>
      <c r="U444" s="78" t="s">
        <v>54</v>
      </c>
    </row>
    <row r="445" spans="1:21">
      <c r="A445" s="77" t="s">
        <v>69</v>
      </c>
      <c r="B445" s="78">
        <v>33</v>
      </c>
      <c r="C445" s="78" t="str">
        <f t="shared" si="13"/>
        <v>65-69|33</v>
      </c>
      <c r="D445" s="78">
        <v>13</v>
      </c>
      <c r="E445" s="78" t="s">
        <v>53</v>
      </c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Q445" s="77" t="s">
        <v>68</v>
      </c>
      <c r="R445" s="78">
        <v>33</v>
      </c>
      <c r="S445" s="78" t="s">
        <v>1274</v>
      </c>
      <c r="T445" s="78">
        <v>15</v>
      </c>
      <c r="U445" s="78" t="s">
        <v>55</v>
      </c>
    </row>
    <row r="446" spans="1:21">
      <c r="A446" s="77" t="s">
        <v>69</v>
      </c>
      <c r="B446" s="78">
        <v>34</v>
      </c>
      <c r="C446" s="78" t="str">
        <f t="shared" si="13"/>
        <v>65-69|34</v>
      </c>
      <c r="D446" s="78">
        <v>13</v>
      </c>
      <c r="E446" s="78" t="s">
        <v>53</v>
      </c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Q446" s="77" t="s">
        <v>68</v>
      </c>
      <c r="R446" s="78">
        <v>34</v>
      </c>
      <c r="S446" s="78" t="s">
        <v>1276</v>
      </c>
      <c r="T446" s="78">
        <v>15</v>
      </c>
      <c r="U446" s="78" t="s">
        <v>55</v>
      </c>
    </row>
    <row r="447" spans="1:21">
      <c r="A447" s="77" t="s">
        <v>69</v>
      </c>
      <c r="B447" s="78">
        <v>35</v>
      </c>
      <c r="C447" s="78" t="str">
        <f t="shared" si="13"/>
        <v>65-69|35</v>
      </c>
      <c r="D447" s="78">
        <v>14</v>
      </c>
      <c r="E447" s="78" t="s">
        <v>54</v>
      </c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Q447" s="77" t="s">
        <v>68</v>
      </c>
      <c r="R447" s="78">
        <v>35</v>
      </c>
      <c r="S447" s="78" t="s">
        <v>1278</v>
      </c>
      <c r="T447" s="78">
        <v>15</v>
      </c>
      <c r="U447" s="78" t="s">
        <v>55</v>
      </c>
    </row>
    <row r="448" spans="1:21">
      <c r="A448" s="77" t="s">
        <v>69</v>
      </c>
      <c r="B448" s="78">
        <v>36</v>
      </c>
      <c r="C448" s="78" t="str">
        <f t="shared" si="13"/>
        <v>65-69|36</v>
      </c>
      <c r="D448" s="78">
        <v>14</v>
      </c>
      <c r="E448" s="78" t="s">
        <v>54</v>
      </c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Q448" s="77" t="s">
        <v>68</v>
      </c>
      <c r="R448" s="78">
        <v>36</v>
      </c>
      <c r="S448" s="78" t="s">
        <v>1280</v>
      </c>
      <c r="T448" s="78">
        <v>16</v>
      </c>
      <c r="U448" s="78" t="s">
        <v>56</v>
      </c>
    </row>
    <row r="449" spans="1:21">
      <c r="A449" s="77" t="s">
        <v>69</v>
      </c>
      <c r="B449" s="78">
        <v>37</v>
      </c>
      <c r="C449" s="78" t="str">
        <f t="shared" si="13"/>
        <v>65-69|37</v>
      </c>
      <c r="D449" s="78">
        <v>14</v>
      </c>
      <c r="E449" s="78" t="s">
        <v>54</v>
      </c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Q449" s="77" t="s">
        <v>68</v>
      </c>
      <c r="R449" s="78">
        <v>37</v>
      </c>
      <c r="S449" s="78" t="s">
        <v>1282</v>
      </c>
      <c r="T449" s="78">
        <v>16</v>
      </c>
      <c r="U449" s="78" t="s">
        <v>56</v>
      </c>
    </row>
    <row r="450" spans="1:21">
      <c r="A450" s="77" t="s">
        <v>69</v>
      </c>
      <c r="B450" s="78">
        <v>38</v>
      </c>
      <c r="C450" s="78" t="str">
        <f t="shared" si="13"/>
        <v>65-69|38</v>
      </c>
      <c r="D450" s="78">
        <v>15</v>
      </c>
      <c r="E450" s="78" t="s">
        <v>55</v>
      </c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Q450" s="77" t="s">
        <v>68</v>
      </c>
      <c r="R450" s="78">
        <v>38</v>
      </c>
      <c r="S450" s="78" t="s">
        <v>1284</v>
      </c>
      <c r="T450" s="78">
        <v>16</v>
      </c>
      <c r="U450" s="78" t="s">
        <v>56</v>
      </c>
    </row>
    <row r="451" spans="1:21">
      <c r="A451" s="77" t="s">
        <v>69</v>
      </c>
      <c r="B451" s="78">
        <v>39</v>
      </c>
      <c r="C451" s="78" t="str">
        <f t="shared" si="13"/>
        <v>65-69|39</v>
      </c>
      <c r="D451" s="78">
        <v>15</v>
      </c>
      <c r="E451" s="78" t="s">
        <v>55</v>
      </c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Q451" s="77" t="s">
        <v>68</v>
      </c>
      <c r="R451" s="78">
        <v>39</v>
      </c>
      <c r="S451" s="78" t="s">
        <v>1286</v>
      </c>
      <c r="T451" s="78">
        <v>17</v>
      </c>
      <c r="U451" s="78" t="s">
        <v>57</v>
      </c>
    </row>
    <row r="452" spans="1:21">
      <c r="A452" s="77" t="s">
        <v>69</v>
      </c>
      <c r="B452" s="78">
        <v>40</v>
      </c>
      <c r="C452" s="78" t="str">
        <f t="shared" ref="C452:C497" si="14">A452&amp;"|"&amp;+B452</f>
        <v>65-69|40</v>
      </c>
      <c r="D452" s="78">
        <v>15</v>
      </c>
      <c r="E452" s="78" t="s">
        <v>55</v>
      </c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Q452" s="77" t="s">
        <v>68</v>
      </c>
      <c r="R452" s="78">
        <v>40</v>
      </c>
      <c r="S452" s="78" t="s">
        <v>1288</v>
      </c>
      <c r="T452" s="78">
        <v>17</v>
      </c>
      <c r="U452" s="78" t="s">
        <v>57</v>
      </c>
    </row>
    <row r="453" spans="1:21">
      <c r="A453" s="77" t="s">
        <v>69</v>
      </c>
      <c r="B453" s="78">
        <v>41</v>
      </c>
      <c r="C453" s="78" t="str">
        <f t="shared" si="14"/>
        <v>65-69|41</v>
      </c>
      <c r="D453" s="78">
        <v>16</v>
      </c>
      <c r="E453" s="78" t="s">
        <v>56</v>
      </c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Q453" s="77" t="s">
        <v>68</v>
      </c>
      <c r="R453" s="78">
        <v>41</v>
      </c>
      <c r="S453" s="78" t="s">
        <v>1290</v>
      </c>
      <c r="T453" s="78">
        <v>17</v>
      </c>
      <c r="U453" s="78" t="s">
        <v>57</v>
      </c>
    </row>
    <row r="454" spans="1:21">
      <c r="A454" s="77" t="s">
        <v>69</v>
      </c>
      <c r="B454" s="78">
        <v>42</v>
      </c>
      <c r="C454" s="78" t="str">
        <f t="shared" si="14"/>
        <v>65-69|42</v>
      </c>
      <c r="D454" s="78">
        <v>16</v>
      </c>
      <c r="E454" s="78" t="s">
        <v>56</v>
      </c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Q454" s="77" t="s">
        <v>68</v>
      </c>
      <c r="R454" s="78">
        <v>42</v>
      </c>
      <c r="S454" s="78" t="s">
        <v>1292</v>
      </c>
      <c r="T454" s="78">
        <v>18</v>
      </c>
      <c r="U454" s="78" t="s">
        <v>58</v>
      </c>
    </row>
    <row r="455" spans="1:21">
      <c r="A455" s="77" t="s">
        <v>69</v>
      </c>
      <c r="B455" s="78">
        <v>43</v>
      </c>
      <c r="C455" s="78" t="str">
        <f t="shared" si="14"/>
        <v>65-69|43</v>
      </c>
      <c r="D455" s="78">
        <v>16</v>
      </c>
      <c r="E455" s="78" t="s">
        <v>56</v>
      </c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Q455" s="77" t="s">
        <v>68</v>
      </c>
      <c r="R455" s="78">
        <v>43</v>
      </c>
      <c r="S455" s="78" t="s">
        <v>1294</v>
      </c>
      <c r="T455" s="78">
        <v>18</v>
      </c>
      <c r="U455" s="78" t="s">
        <v>58</v>
      </c>
    </row>
    <row r="456" spans="1:21">
      <c r="A456" s="77" t="s">
        <v>69</v>
      </c>
      <c r="B456" s="78">
        <v>44</v>
      </c>
      <c r="C456" s="78" t="str">
        <f t="shared" si="14"/>
        <v>65-69|44</v>
      </c>
      <c r="D456" s="78">
        <v>17</v>
      </c>
      <c r="E456" s="78" t="s">
        <v>57</v>
      </c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Q456" s="77" t="s">
        <v>68</v>
      </c>
      <c r="R456" s="78">
        <v>44</v>
      </c>
      <c r="S456" s="78" t="s">
        <v>1296</v>
      </c>
      <c r="T456" s="78">
        <v>18</v>
      </c>
      <c r="U456" s="78" t="s">
        <v>58</v>
      </c>
    </row>
    <row r="457" spans="1:21">
      <c r="A457" s="77" t="s">
        <v>69</v>
      </c>
      <c r="B457" s="78">
        <v>45</v>
      </c>
      <c r="C457" s="78" t="str">
        <f t="shared" si="14"/>
        <v>65-69|45</v>
      </c>
      <c r="D457" s="78">
        <v>17</v>
      </c>
      <c r="E457" s="78" t="s">
        <v>57</v>
      </c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Q457" s="77" t="s">
        <v>68</v>
      </c>
      <c r="R457" s="78">
        <v>45</v>
      </c>
      <c r="S457" s="78" t="s">
        <v>1298</v>
      </c>
      <c r="T457" s="78">
        <v>19</v>
      </c>
      <c r="U457" s="78" t="s">
        <v>58</v>
      </c>
    </row>
    <row r="458" spans="1:21">
      <c r="A458" s="77" t="s">
        <v>69</v>
      </c>
      <c r="B458" s="78">
        <v>46</v>
      </c>
      <c r="C458" s="78" t="str">
        <f t="shared" si="14"/>
        <v>65-69|46</v>
      </c>
      <c r="D458" s="78">
        <v>18</v>
      </c>
      <c r="E458" s="78" t="s">
        <v>58</v>
      </c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Q458" s="77" t="s">
        <v>68</v>
      </c>
      <c r="R458" s="78">
        <v>46</v>
      </c>
      <c r="S458" s="78" t="s">
        <v>1299</v>
      </c>
      <c r="T458" s="78">
        <v>19</v>
      </c>
      <c r="U458" s="78" t="s">
        <v>58</v>
      </c>
    </row>
    <row r="459" spans="1:21">
      <c r="A459" s="77" t="s">
        <v>69</v>
      </c>
      <c r="B459" s="78">
        <v>47</v>
      </c>
      <c r="C459" s="78" t="str">
        <f t="shared" si="14"/>
        <v>65-69|47</v>
      </c>
      <c r="D459" s="78">
        <v>18</v>
      </c>
      <c r="E459" s="78" t="s">
        <v>58</v>
      </c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Q459" s="77" t="s">
        <v>68</v>
      </c>
      <c r="R459" s="78">
        <v>47</v>
      </c>
      <c r="S459" s="78" t="s">
        <v>1300</v>
      </c>
      <c r="T459" s="78">
        <v>19</v>
      </c>
      <c r="U459" s="78" t="s">
        <v>58</v>
      </c>
    </row>
    <row r="460" spans="1:21">
      <c r="A460" s="77" t="s">
        <v>69</v>
      </c>
      <c r="B460" s="78">
        <v>48</v>
      </c>
      <c r="C460" s="78" t="str">
        <f t="shared" si="14"/>
        <v>65-69|48</v>
      </c>
      <c r="D460" s="78">
        <v>18</v>
      </c>
      <c r="E460" s="78" t="s">
        <v>58</v>
      </c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Q460" s="77" t="s">
        <v>68</v>
      </c>
      <c r="R460" s="78">
        <v>48</v>
      </c>
      <c r="S460" s="78" t="s">
        <v>1301</v>
      </c>
      <c r="T460" s="78">
        <v>19</v>
      </c>
      <c r="U460" s="78" t="s">
        <v>58</v>
      </c>
    </row>
    <row r="461" spans="1:21">
      <c r="A461" s="77" t="s">
        <v>69</v>
      </c>
      <c r="B461" s="78">
        <v>49</v>
      </c>
      <c r="C461" s="78" t="str">
        <f t="shared" si="14"/>
        <v>65-69|49</v>
      </c>
      <c r="D461" s="78">
        <v>19</v>
      </c>
      <c r="E461" s="78" t="s">
        <v>59</v>
      </c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Q461" s="77" t="s">
        <v>68</v>
      </c>
      <c r="R461" s="78">
        <v>49</v>
      </c>
      <c r="S461" s="78" t="s">
        <v>1302</v>
      </c>
      <c r="T461" s="78">
        <v>19</v>
      </c>
      <c r="U461" s="78" t="s">
        <v>58</v>
      </c>
    </row>
    <row r="462" spans="1:21">
      <c r="A462" s="77" t="s">
        <v>69</v>
      </c>
      <c r="B462" s="78">
        <v>50</v>
      </c>
      <c r="C462" s="78" t="str">
        <f t="shared" si="14"/>
        <v>65-69|50</v>
      </c>
      <c r="D462" s="78">
        <v>19</v>
      </c>
      <c r="E462" s="78" t="s">
        <v>59</v>
      </c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Q462" s="77" t="s">
        <v>68</v>
      </c>
      <c r="R462" s="78">
        <v>50</v>
      </c>
      <c r="S462" s="78" t="s">
        <v>1303</v>
      </c>
      <c r="T462" s="78">
        <v>19</v>
      </c>
      <c r="U462" s="78" t="s">
        <v>58</v>
      </c>
    </row>
    <row r="463" spans="1:21">
      <c r="A463" s="77" t="s">
        <v>70</v>
      </c>
      <c r="B463" s="78">
        <v>0</v>
      </c>
      <c r="C463" s="78" t="str">
        <f t="shared" si="14"/>
        <v>70-74|0</v>
      </c>
      <c r="D463" s="78">
        <v>1</v>
      </c>
      <c r="E463" s="78" t="s">
        <v>41</v>
      </c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Q463" s="77" t="s">
        <v>69</v>
      </c>
      <c r="R463" s="78">
        <v>0</v>
      </c>
      <c r="S463" s="78" t="s">
        <v>1106</v>
      </c>
      <c r="T463" s="78">
        <v>1</v>
      </c>
      <c r="U463" s="78" t="s">
        <v>41</v>
      </c>
    </row>
    <row r="464" spans="1:21">
      <c r="A464" s="77" t="s">
        <v>70</v>
      </c>
      <c r="B464" s="78">
        <v>1</v>
      </c>
      <c r="C464" s="78" t="str">
        <f t="shared" si="14"/>
        <v>70-74|1</v>
      </c>
      <c r="D464" s="78">
        <v>1</v>
      </c>
      <c r="E464" s="78" t="s">
        <v>41</v>
      </c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Q464" s="77" t="s">
        <v>69</v>
      </c>
      <c r="R464" s="78">
        <v>1</v>
      </c>
      <c r="S464" s="78" t="s">
        <v>1108</v>
      </c>
      <c r="T464" s="78">
        <v>1</v>
      </c>
      <c r="U464" s="78" t="s">
        <v>41</v>
      </c>
    </row>
    <row r="465" spans="1:21">
      <c r="A465" s="77" t="s">
        <v>70</v>
      </c>
      <c r="B465" s="78">
        <v>2</v>
      </c>
      <c r="C465" s="78" t="str">
        <f t="shared" si="14"/>
        <v>70-74|2</v>
      </c>
      <c r="D465" s="78">
        <v>1</v>
      </c>
      <c r="E465" s="78" t="s">
        <v>41</v>
      </c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Q465" s="77" t="s">
        <v>69</v>
      </c>
      <c r="R465" s="78">
        <v>2</v>
      </c>
      <c r="S465" s="78" t="s">
        <v>1110</v>
      </c>
      <c r="T465" s="78">
        <v>1</v>
      </c>
      <c r="U465" s="78" t="s">
        <v>41</v>
      </c>
    </row>
    <row r="466" spans="1:21">
      <c r="A466" s="77" t="s">
        <v>70</v>
      </c>
      <c r="B466" s="78">
        <v>3</v>
      </c>
      <c r="C466" s="78" t="str">
        <f t="shared" si="14"/>
        <v>70-74|3</v>
      </c>
      <c r="D466" s="78">
        <v>1</v>
      </c>
      <c r="E466" s="78" t="s">
        <v>41</v>
      </c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Q466" s="77" t="s">
        <v>69</v>
      </c>
      <c r="R466" s="78">
        <v>3</v>
      </c>
      <c r="S466" s="78" t="s">
        <v>1112</v>
      </c>
      <c r="T466" s="78">
        <v>2</v>
      </c>
      <c r="U466" s="78" t="s">
        <v>42</v>
      </c>
    </row>
    <row r="467" spans="1:21">
      <c r="A467" s="77" t="s">
        <v>70</v>
      </c>
      <c r="B467" s="78">
        <v>4</v>
      </c>
      <c r="C467" s="78" t="str">
        <f t="shared" si="14"/>
        <v>70-74|4</v>
      </c>
      <c r="D467" s="78">
        <v>1</v>
      </c>
      <c r="E467" s="78" t="s">
        <v>41</v>
      </c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Q467" s="77" t="s">
        <v>69</v>
      </c>
      <c r="R467" s="78">
        <v>4</v>
      </c>
      <c r="S467" s="78" t="s">
        <v>1114</v>
      </c>
      <c r="T467" s="78">
        <v>2</v>
      </c>
      <c r="U467" s="78" t="s">
        <v>42</v>
      </c>
    </row>
    <row r="468" spans="1:21">
      <c r="A468" s="77" t="s">
        <v>70</v>
      </c>
      <c r="B468" s="78">
        <v>5</v>
      </c>
      <c r="C468" s="78" t="str">
        <f t="shared" si="14"/>
        <v>70-74|5</v>
      </c>
      <c r="D468" s="78">
        <v>1</v>
      </c>
      <c r="E468" s="78" t="s">
        <v>41</v>
      </c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Q468" s="77" t="s">
        <v>69</v>
      </c>
      <c r="R468" s="78">
        <v>5</v>
      </c>
      <c r="S468" s="78" t="s">
        <v>1116</v>
      </c>
      <c r="T468" s="78">
        <v>3</v>
      </c>
      <c r="U468" s="78" t="s">
        <v>43</v>
      </c>
    </row>
    <row r="469" spans="1:21">
      <c r="A469" s="77" t="s">
        <v>70</v>
      </c>
      <c r="B469" s="78">
        <v>6</v>
      </c>
      <c r="C469" s="78" t="str">
        <f t="shared" si="14"/>
        <v>70-74|6</v>
      </c>
      <c r="D469" s="78">
        <v>1</v>
      </c>
      <c r="E469" s="78" t="s">
        <v>41</v>
      </c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Q469" s="77" t="s">
        <v>69</v>
      </c>
      <c r="R469" s="78">
        <v>6</v>
      </c>
      <c r="S469" s="78" t="s">
        <v>1117</v>
      </c>
      <c r="T469" s="78">
        <v>3</v>
      </c>
      <c r="U469" s="78" t="s">
        <v>43</v>
      </c>
    </row>
    <row r="470" spans="1:21">
      <c r="A470" s="77" t="s">
        <v>70</v>
      </c>
      <c r="B470" s="78">
        <v>7</v>
      </c>
      <c r="C470" s="78" t="str">
        <f t="shared" si="14"/>
        <v>70-74|7</v>
      </c>
      <c r="D470" s="78">
        <v>2</v>
      </c>
      <c r="E470" s="78" t="s">
        <v>42</v>
      </c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Q470" s="77" t="s">
        <v>69</v>
      </c>
      <c r="R470" s="78">
        <v>7</v>
      </c>
      <c r="S470" s="78" t="s">
        <v>1118</v>
      </c>
      <c r="T470" s="78">
        <v>4</v>
      </c>
      <c r="U470" s="78" t="s">
        <v>44</v>
      </c>
    </row>
    <row r="471" spans="1:21">
      <c r="A471" s="77" t="s">
        <v>70</v>
      </c>
      <c r="B471" s="78">
        <v>8</v>
      </c>
      <c r="C471" s="78" t="str">
        <f t="shared" si="14"/>
        <v>70-74|8</v>
      </c>
      <c r="D471" s="78">
        <v>2</v>
      </c>
      <c r="E471" s="78" t="s">
        <v>42</v>
      </c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Q471" s="77" t="s">
        <v>69</v>
      </c>
      <c r="R471" s="78">
        <v>8</v>
      </c>
      <c r="S471" s="78" t="s">
        <v>1119</v>
      </c>
      <c r="T471" s="78">
        <v>4</v>
      </c>
      <c r="U471" s="78" t="s">
        <v>44</v>
      </c>
    </row>
    <row r="472" spans="1:21">
      <c r="A472" s="77" t="s">
        <v>70</v>
      </c>
      <c r="B472" s="78">
        <v>9</v>
      </c>
      <c r="C472" s="78" t="str">
        <f t="shared" si="14"/>
        <v>70-74|9</v>
      </c>
      <c r="D472" s="78">
        <v>2</v>
      </c>
      <c r="E472" s="78" t="s">
        <v>42</v>
      </c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Q472" s="77" t="s">
        <v>69</v>
      </c>
      <c r="R472" s="78">
        <v>9</v>
      </c>
      <c r="S472" s="78" t="s">
        <v>1120</v>
      </c>
      <c r="T472" s="78">
        <v>5</v>
      </c>
      <c r="U472" s="78" t="s">
        <v>45</v>
      </c>
    </row>
    <row r="473" spans="1:21">
      <c r="A473" s="77" t="s">
        <v>70</v>
      </c>
      <c r="B473" s="78">
        <v>10</v>
      </c>
      <c r="C473" s="78" t="str">
        <f t="shared" si="14"/>
        <v>70-74|10</v>
      </c>
      <c r="D473" s="78">
        <v>3</v>
      </c>
      <c r="E473" s="78" t="s">
        <v>43</v>
      </c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Q473" s="77" t="s">
        <v>69</v>
      </c>
      <c r="R473" s="78">
        <v>10</v>
      </c>
      <c r="S473" s="78" t="s">
        <v>1121</v>
      </c>
      <c r="T473" s="78">
        <v>5</v>
      </c>
      <c r="U473" s="78" t="s">
        <v>45</v>
      </c>
    </row>
    <row r="474" spans="1:21">
      <c r="A474" s="77" t="s">
        <v>70</v>
      </c>
      <c r="B474" s="78">
        <v>11</v>
      </c>
      <c r="C474" s="78" t="str">
        <f t="shared" si="14"/>
        <v>70-74|11</v>
      </c>
      <c r="D474" s="78">
        <v>3</v>
      </c>
      <c r="E474" s="78" t="s">
        <v>43</v>
      </c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Q474" s="77" t="s">
        <v>69</v>
      </c>
      <c r="R474" s="78">
        <v>11</v>
      </c>
      <c r="S474" s="78" t="s">
        <v>1122</v>
      </c>
      <c r="T474" s="78">
        <v>6</v>
      </c>
      <c r="U474" s="78" t="s">
        <v>46</v>
      </c>
    </row>
    <row r="475" spans="1:21">
      <c r="A475" s="77" t="s">
        <v>70</v>
      </c>
      <c r="B475" s="78">
        <v>12</v>
      </c>
      <c r="C475" s="78" t="str">
        <f t="shared" si="14"/>
        <v>70-74|12</v>
      </c>
      <c r="D475" s="78">
        <v>3</v>
      </c>
      <c r="E475" s="78" t="s">
        <v>43</v>
      </c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Q475" s="77" t="s">
        <v>69</v>
      </c>
      <c r="R475" s="78">
        <v>12</v>
      </c>
      <c r="S475" s="78" t="s">
        <v>1123</v>
      </c>
      <c r="T475" s="78">
        <v>6</v>
      </c>
      <c r="U475" s="78" t="s">
        <v>46</v>
      </c>
    </row>
    <row r="476" spans="1:21">
      <c r="A476" s="77" t="s">
        <v>70</v>
      </c>
      <c r="B476" s="78">
        <v>13</v>
      </c>
      <c r="C476" s="78" t="str">
        <f t="shared" si="14"/>
        <v>70-74|13</v>
      </c>
      <c r="D476" s="78">
        <v>4</v>
      </c>
      <c r="E476" s="78" t="s">
        <v>44</v>
      </c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Q476" s="77" t="s">
        <v>69</v>
      </c>
      <c r="R476" s="78">
        <v>13</v>
      </c>
      <c r="S476" s="78" t="s">
        <v>1124</v>
      </c>
      <c r="T476" s="78">
        <v>7</v>
      </c>
      <c r="U476" s="78" t="s">
        <v>47</v>
      </c>
    </row>
    <row r="477" spans="1:21">
      <c r="A477" s="77" t="s">
        <v>70</v>
      </c>
      <c r="B477" s="78">
        <v>14</v>
      </c>
      <c r="C477" s="78" t="str">
        <f t="shared" si="14"/>
        <v>70-74|14</v>
      </c>
      <c r="D477" s="78">
        <v>4</v>
      </c>
      <c r="E477" s="78" t="s">
        <v>44</v>
      </c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Q477" s="77" t="s">
        <v>69</v>
      </c>
      <c r="R477" s="78">
        <v>14</v>
      </c>
      <c r="S477" s="78" t="s">
        <v>1125</v>
      </c>
      <c r="T477" s="78">
        <v>7</v>
      </c>
      <c r="U477" s="78" t="s">
        <v>47</v>
      </c>
    </row>
    <row r="478" spans="1:21">
      <c r="A478" s="77" t="s">
        <v>70</v>
      </c>
      <c r="B478" s="78">
        <v>15</v>
      </c>
      <c r="C478" s="78" t="str">
        <f t="shared" si="14"/>
        <v>70-74|15</v>
      </c>
      <c r="D478" s="78">
        <v>4</v>
      </c>
      <c r="E478" s="78" t="s">
        <v>44</v>
      </c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Q478" s="77" t="s">
        <v>69</v>
      </c>
      <c r="R478" s="78">
        <v>15</v>
      </c>
      <c r="S478" s="78" t="s">
        <v>1126</v>
      </c>
      <c r="T478" s="78">
        <v>8</v>
      </c>
      <c r="U478" s="78" t="s">
        <v>48</v>
      </c>
    </row>
    <row r="479" spans="1:21">
      <c r="A479" s="77" t="s">
        <v>70</v>
      </c>
      <c r="B479" s="78">
        <v>16</v>
      </c>
      <c r="C479" s="78" t="str">
        <f t="shared" si="14"/>
        <v>70-74|16</v>
      </c>
      <c r="D479" s="78">
        <v>5</v>
      </c>
      <c r="E479" s="78" t="s">
        <v>45</v>
      </c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Q479" s="77" t="s">
        <v>69</v>
      </c>
      <c r="R479" s="78">
        <v>16</v>
      </c>
      <c r="S479" s="78" t="s">
        <v>1127</v>
      </c>
      <c r="T479" s="78">
        <v>8</v>
      </c>
      <c r="U479" s="78" t="s">
        <v>48</v>
      </c>
    </row>
    <row r="480" spans="1:21">
      <c r="A480" s="77" t="s">
        <v>70</v>
      </c>
      <c r="B480" s="78">
        <v>17</v>
      </c>
      <c r="C480" s="78" t="str">
        <f t="shared" si="14"/>
        <v>70-74|17</v>
      </c>
      <c r="D480" s="78">
        <v>5</v>
      </c>
      <c r="E480" s="78" t="s">
        <v>45</v>
      </c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Q480" s="77" t="s">
        <v>69</v>
      </c>
      <c r="R480" s="78">
        <v>17</v>
      </c>
      <c r="S480" s="78" t="s">
        <v>1128</v>
      </c>
      <c r="T480" s="78">
        <v>9</v>
      </c>
      <c r="U480" s="78" t="s">
        <v>49</v>
      </c>
    </row>
    <row r="481" spans="1:21">
      <c r="A481" s="77" t="s">
        <v>70</v>
      </c>
      <c r="B481" s="78">
        <v>18</v>
      </c>
      <c r="C481" s="78" t="str">
        <f t="shared" si="14"/>
        <v>70-74|18</v>
      </c>
      <c r="D481" s="78">
        <v>5</v>
      </c>
      <c r="E481" s="78" t="s">
        <v>45</v>
      </c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Q481" s="77" t="s">
        <v>69</v>
      </c>
      <c r="R481" s="78">
        <v>18</v>
      </c>
      <c r="S481" s="78" t="s">
        <v>1129</v>
      </c>
      <c r="T481" s="78">
        <v>9</v>
      </c>
      <c r="U481" s="78" t="s">
        <v>49</v>
      </c>
    </row>
    <row r="482" spans="1:21">
      <c r="A482" s="77" t="s">
        <v>70</v>
      </c>
      <c r="B482" s="78">
        <v>19</v>
      </c>
      <c r="C482" s="78" t="str">
        <f t="shared" si="14"/>
        <v>70-74|19</v>
      </c>
      <c r="D482" s="78">
        <v>6</v>
      </c>
      <c r="E482" s="78" t="s">
        <v>46</v>
      </c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Q482" s="77" t="s">
        <v>69</v>
      </c>
      <c r="R482" s="78">
        <v>19</v>
      </c>
      <c r="S482" s="78" t="s">
        <v>1130</v>
      </c>
      <c r="T482" s="78">
        <v>9</v>
      </c>
      <c r="U482" s="78" t="s">
        <v>49</v>
      </c>
    </row>
    <row r="483" spans="1:21">
      <c r="A483" s="77" t="s">
        <v>70</v>
      </c>
      <c r="B483" s="78">
        <v>20</v>
      </c>
      <c r="C483" s="78" t="str">
        <f t="shared" si="14"/>
        <v>70-74|20</v>
      </c>
      <c r="D483" s="78">
        <v>6</v>
      </c>
      <c r="E483" s="78" t="s">
        <v>46</v>
      </c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Q483" s="77" t="s">
        <v>69</v>
      </c>
      <c r="R483" s="78">
        <v>20</v>
      </c>
      <c r="S483" s="78" t="s">
        <v>1131</v>
      </c>
      <c r="T483" s="78">
        <v>10</v>
      </c>
      <c r="U483" s="78" t="s">
        <v>50</v>
      </c>
    </row>
    <row r="484" spans="1:21">
      <c r="A484" s="77" t="s">
        <v>70</v>
      </c>
      <c r="B484" s="78">
        <v>21</v>
      </c>
      <c r="C484" s="78" t="str">
        <f t="shared" si="14"/>
        <v>70-74|21</v>
      </c>
      <c r="D484" s="78">
        <v>6</v>
      </c>
      <c r="E484" s="78" t="s">
        <v>46</v>
      </c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Q484" s="77" t="s">
        <v>69</v>
      </c>
      <c r="R484" s="78">
        <v>21</v>
      </c>
      <c r="S484" s="78" t="s">
        <v>1132</v>
      </c>
      <c r="T484" s="78">
        <v>10</v>
      </c>
      <c r="U484" s="78" t="s">
        <v>50</v>
      </c>
    </row>
    <row r="485" spans="1:21">
      <c r="A485" s="77" t="s">
        <v>70</v>
      </c>
      <c r="B485" s="78">
        <v>22</v>
      </c>
      <c r="C485" s="78" t="str">
        <f t="shared" si="14"/>
        <v>70-74|22</v>
      </c>
      <c r="D485" s="78">
        <v>7</v>
      </c>
      <c r="E485" s="78" t="s">
        <v>47</v>
      </c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Q485" s="77" t="s">
        <v>69</v>
      </c>
      <c r="R485" s="78">
        <v>22</v>
      </c>
      <c r="S485" s="78" t="s">
        <v>1133</v>
      </c>
      <c r="T485" s="78">
        <v>11</v>
      </c>
      <c r="U485" s="78" t="s">
        <v>51</v>
      </c>
    </row>
    <row r="486" spans="1:21">
      <c r="A486" s="77" t="s">
        <v>70</v>
      </c>
      <c r="B486" s="78">
        <v>23</v>
      </c>
      <c r="C486" s="78" t="str">
        <f t="shared" si="14"/>
        <v>70-74|23</v>
      </c>
      <c r="D486" s="78">
        <v>7</v>
      </c>
      <c r="E486" s="78" t="s">
        <v>47</v>
      </c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Q486" s="77" t="s">
        <v>69</v>
      </c>
      <c r="R486" s="78">
        <v>23</v>
      </c>
      <c r="S486" s="78" t="s">
        <v>1134</v>
      </c>
      <c r="T486" s="78">
        <v>11</v>
      </c>
      <c r="U486" s="78" t="s">
        <v>51</v>
      </c>
    </row>
    <row r="487" spans="1:21">
      <c r="A487" s="77" t="s">
        <v>70</v>
      </c>
      <c r="B487" s="78">
        <v>24</v>
      </c>
      <c r="C487" s="78" t="str">
        <f t="shared" si="14"/>
        <v>70-74|24</v>
      </c>
      <c r="D487" s="78">
        <v>7</v>
      </c>
      <c r="E487" s="78" t="s">
        <v>47</v>
      </c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Q487" s="77" t="s">
        <v>69</v>
      </c>
      <c r="R487" s="78">
        <v>24</v>
      </c>
      <c r="S487" s="78" t="s">
        <v>1135</v>
      </c>
      <c r="T487" s="78">
        <v>11</v>
      </c>
      <c r="U487" s="78" t="s">
        <v>51</v>
      </c>
    </row>
    <row r="488" spans="1:21">
      <c r="A488" s="77" t="s">
        <v>70</v>
      </c>
      <c r="B488" s="78">
        <v>25</v>
      </c>
      <c r="C488" s="78" t="str">
        <f t="shared" si="14"/>
        <v>70-74|25</v>
      </c>
      <c r="D488" s="78">
        <v>8</v>
      </c>
      <c r="E488" s="78" t="s">
        <v>48</v>
      </c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Q488" s="77" t="s">
        <v>69</v>
      </c>
      <c r="R488" s="78">
        <v>25</v>
      </c>
      <c r="S488" s="78" t="s">
        <v>1136</v>
      </c>
      <c r="T488" s="78">
        <v>12</v>
      </c>
      <c r="U488" s="78" t="s">
        <v>52</v>
      </c>
    </row>
    <row r="489" spans="1:21">
      <c r="A489" s="77" t="s">
        <v>70</v>
      </c>
      <c r="B489" s="78">
        <v>26</v>
      </c>
      <c r="C489" s="78" t="str">
        <f t="shared" si="14"/>
        <v>70-74|26</v>
      </c>
      <c r="D489" s="78">
        <v>8</v>
      </c>
      <c r="E489" s="78" t="s">
        <v>48</v>
      </c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Q489" s="77" t="s">
        <v>69</v>
      </c>
      <c r="R489" s="78">
        <v>26</v>
      </c>
      <c r="S489" s="78" t="s">
        <v>1137</v>
      </c>
      <c r="T489" s="78">
        <v>12</v>
      </c>
      <c r="U489" s="78" t="s">
        <v>52</v>
      </c>
    </row>
    <row r="490" spans="1:21">
      <c r="A490" s="77" t="s">
        <v>70</v>
      </c>
      <c r="B490" s="78">
        <v>27</v>
      </c>
      <c r="C490" s="78" t="str">
        <f t="shared" si="14"/>
        <v>70-74|27</v>
      </c>
      <c r="D490" s="78">
        <v>8</v>
      </c>
      <c r="E490" s="78" t="s">
        <v>48</v>
      </c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Q490" s="77" t="s">
        <v>69</v>
      </c>
      <c r="R490" s="78">
        <v>27</v>
      </c>
      <c r="S490" s="78" t="s">
        <v>1138</v>
      </c>
      <c r="T490" s="78">
        <v>13</v>
      </c>
      <c r="U490" s="78" t="s">
        <v>53</v>
      </c>
    </row>
    <row r="491" spans="1:21">
      <c r="A491" s="77" t="s">
        <v>70</v>
      </c>
      <c r="B491" s="78">
        <v>28</v>
      </c>
      <c r="C491" s="78" t="str">
        <f t="shared" si="14"/>
        <v>70-74|28</v>
      </c>
      <c r="D491" s="78">
        <v>9</v>
      </c>
      <c r="E491" s="78" t="s">
        <v>49</v>
      </c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Q491" s="77" t="s">
        <v>69</v>
      </c>
      <c r="R491" s="78">
        <v>28</v>
      </c>
      <c r="S491" s="78" t="s">
        <v>1139</v>
      </c>
      <c r="T491" s="78">
        <v>13</v>
      </c>
      <c r="U491" s="78" t="s">
        <v>53</v>
      </c>
    </row>
    <row r="492" spans="1:21">
      <c r="A492" s="77" t="s">
        <v>70</v>
      </c>
      <c r="B492" s="78">
        <v>29</v>
      </c>
      <c r="C492" s="78" t="str">
        <f t="shared" si="14"/>
        <v>70-74|29</v>
      </c>
      <c r="D492" s="78">
        <v>9</v>
      </c>
      <c r="E492" s="78" t="s">
        <v>49</v>
      </c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Q492" s="77" t="s">
        <v>69</v>
      </c>
      <c r="R492" s="78">
        <v>29</v>
      </c>
      <c r="S492" s="78" t="s">
        <v>1140</v>
      </c>
      <c r="T492" s="78">
        <v>13</v>
      </c>
      <c r="U492" s="78" t="s">
        <v>53</v>
      </c>
    </row>
    <row r="493" spans="1:21">
      <c r="A493" s="77" t="s">
        <v>70</v>
      </c>
      <c r="B493" s="78">
        <v>30</v>
      </c>
      <c r="C493" s="78" t="str">
        <f t="shared" si="14"/>
        <v>70-74|30</v>
      </c>
      <c r="D493" s="78">
        <v>10</v>
      </c>
      <c r="E493" s="78" t="s">
        <v>50</v>
      </c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Q493" s="77" t="s">
        <v>69</v>
      </c>
      <c r="R493" s="78">
        <v>30</v>
      </c>
      <c r="S493" s="78" t="s">
        <v>1141</v>
      </c>
      <c r="T493" s="78">
        <v>14</v>
      </c>
      <c r="U493" s="78" t="s">
        <v>54</v>
      </c>
    </row>
    <row r="494" spans="1:21">
      <c r="A494" s="77" t="s">
        <v>70</v>
      </c>
      <c r="B494" s="78">
        <v>31</v>
      </c>
      <c r="C494" s="78" t="str">
        <f t="shared" si="14"/>
        <v>70-74|31</v>
      </c>
      <c r="D494" s="78">
        <v>10</v>
      </c>
      <c r="E494" s="78" t="s">
        <v>50</v>
      </c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Q494" s="77" t="s">
        <v>69</v>
      </c>
      <c r="R494" s="78">
        <v>31</v>
      </c>
      <c r="S494" s="78" t="s">
        <v>1304</v>
      </c>
      <c r="T494" s="78">
        <v>14</v>
      </c>
      <c r="U494" s="78" t="s">
        <v>54</v>
      </c>
    </row>
    <row r="495" spans="1:21">
      <c r="A495" s="77" t="s">
        <v>70</v>
      </c>
      <c r="B495" s="78">
        <v>32</v>
      </c>
      <c r="C495" s="78" t="str">
        <f t="shared" si="14"/>
        <v>70-74|32</v>
      </c>
      <c r="D495" s="78">
        <v>10</v>
      </c>
      <c r="E495" s="78" t="s">
        <v>50</v>
      </c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Q495" s="77" t="s">
        <v>69</v>
      </c>
      <c r="R495" s="78">
        <v>32</v>
      </c>
      <c r="S495" s="78" t="s">
        <v>1305</v>
      </c>
      <c r="T495" s="78">
        <v>15</v>
      </c>
      <c r="U495" s="78" t="s">
        <v>55</v>
      </c>
    </row>
    <row r="496" spans="1:21">
      <c r="A496" s="77" t="s">
        <v>70</v>
      </c>
      <c r="B496" s="78">
        <v>33</v>
      </c>
      <c r="C496" s="78" t="str">
        <f t="shared" si="14"/>
        <v>70-74|33</v>
      </c>
      <c r="D496" s="78">
        <v>11</v>
      </c>
      <c r="E496" s="78" t="s">
        <v>51</v>
      </c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Q496" s="77" t="s">
        <v>69</v>
      </c>
      <c r="R496" s="78">
        <v>33</v>
      </c>
      <c r="S496" s="78" t="s">
        <v>1306</v>
      </c>
      <c r="T496" s="78">
        <v>15</v>
      </c>
      <c r="U496" s="78" t="s">
        <v>55</v>
      </c>
    </row>
    <row r="497" spans="1:21">
      <c r="A497" s="77" t="s">
        <v>70</v>
      </c>
      <c r="B497" s="78">
        <v>34</v>
      </c>
      <c r="C497" s="78" t="str">
        <f t="shared" si="14"/>
        <v>70-74|34</v>
      </c>
      <c r="D497" s="78">
        <v>11</v>
      </c>
      <c r="E497" s="78" t="s">
        <v>51</v>
      </c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Q497" s="77" t="s">
        <v>69</v>
      </c>
      <c r="R497" s="78">
        <v>34</v>
      </c>
      <c r="S497" s="78" t="s">
        <v>1307</v>
      </c>
      <c r="T497" s="78">
        <v>15</v>
      </c>
      <c r="U497" s="78" t="s">
        <v>55</v>
      </c>
    </row>
    <row r="498" spans="1:21">
      <c r="A498" s="77" t="s">
        <v>70</v>
      </c>
      <c r="B498" s="78">
        <v>35</v>
      </c>
      <c r="C498" s="78" t="str">
        <f t="shared" ref="C498:C501" si="15">A498&amp;"|"&amp;+B498</f>
        <v>70-74|35</v>
      </c>
      <c r="D498" s="78">
        <v>11</v>
      </c>
      <c r="E498" s="78" t="s">
        <v>51</v>
      </c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Q498" s="77" t="s">
        <v>69</v>
      </c>
      <c r="R498" s="78">
        <v>35</v>
      </c>
      <c r="S498" s="78" t="s">
        <v>1308</v>
      </c>
      <c r="T498" s="78">
        <v>16</v>
      </c>
      <c r="U498" s="78" t="s">
        <v>56</v>
      </c>
    </row>
    <row r="499" spans="1:21">
      <c r="A499" s="77" t="s">
        <v>70</v>
      </c>
      <c r="B499" s="78">
        <v>36</v>
      </c>
      <c r="C499" s="78" t="str">
        <f t="shared" si="15"/>
        <v>70-74|36</v>
      </c>
      <c r="D499" s="78">
        <v>12</v>
      </c>
      <c r="E499" s="78" t="s">
        <v>52</v>
      </c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Q499" s="77" t="s">
        <v>69</v>
      </c>
      <c r="R499" s="78">
        <v>36</v>
      </c>
      <c r="S499" s="78" t="s">
        <v>1309</v>
      </c>
      <c r="T499" s="78">
        <v>16</v>
      </c>
      <c r="U499" s="78" t="s">
        <v>56</v>
      </c>
    </row>
    <row r="500" spans="1:21">
      <c r="A500" s="77" t="s">
        <v>70</v>
      </c>
      <c r="B500" s="78">
        <v>37</v>
      </c>
      <c r="C500" s="78" t="str">
        <f t="shared" si="15"/>
        <v>70-74|37</v>
      </c>
      <c r="D500" s="78">
        <v>12</v>
      </c>
      <c r="E500" s="78" t="s">
        <v>52</v>
      </c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Q500" s="77" t="s">
        <v>69</v>
      </c>
      <c r="R500" s="78">
        <v>37</v>
      </c>
      <c r="S500" s="78" t="s">
        <v>1310</v>
      </c>
      <c r="T500" s="78">
        <v>16</v>
      </c>
      <c r="U500" s="78" t="s">
        <v>56</v>
      </c>
    </row>
    <row r="501" spans="1:21">
      <c r="A501" s="77" t="s">
        <v>70</v>
      </c>
      <c r="B501" s="78">
        <v>38</v>
      </c>
      <c r="C501" s="78" t="str">
        <f t="shared" si="15"/>
        <v>70-74|38</v>
      </c>
      <c r="D501" s="78">
        <v>13</v>
      </c>
      <c r="E501" s="78" t="s">
        <v>53</v>
      </c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Q501" s="77" t="s">
        <v>69</v>
      </c>
      <c r="R501" s="78">
        <v>38</v>
      </c>
      <c r="S501" s="78" t="s">
        <v>1311</v>
      </c>
      <c r="T501" s="78">
        <v>17</v>
      </c>
      <c r="U501" s="78" t="s">
        <v>57</v>
      </c>
    </row>
    <row r="502" spans="1:21">
      <c r="A502" s="77" t="s">
        <v>70</v>
      </c>
      <c r="B502" s="78">
        <v>39</v>
      </c>
      <c r="C502" s="78" t="str">
        <f t="shared" ref="C502:C565" si="16">A502&amp;"|"&amp;+B502</f>
        <v>70-74|39</v>
      </c>
      <c r="D502" s="78">
        <v>13</v>
      </c>
      <c r="E502" s="78" t="s">
        <v>53</v>
      </c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Q502" s="77" t="s">
        <v>69</v>
      </c>
      <c r="R502" s="78">
        <v>39</v>
      </c>
      <c r="S502" s="78" t="s">
        <v>1312</v>
      </c>
      <c r="T502" s="78">
        <v>17</v>
      </c>
      <c r="U502" s="78" t="s">
        <v>57</v>
      </c>
    </row>
    <row r="503" spans="1:21">
      <c r="A503" s="77" t="s">
        <v>70</v>
      </c>
      <c r="B503" s="78">
        <v>40</v>
      </c>
      <c r="C503" s="78" t="str">
        <f t="shared" si="16"/>
        <v>70-74|40</v>
      </c>
      <c r="D503" s="78">
        <v>14</v>
      </c>
      <c r="E503" s="78" t="s">
        <v>54</v>
      </c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Q503" s="77" t="s">
        <v>69</v>
      </c>
      <c r="R503" s="78">
        <v>40</v>
      </c>
      <c r="S503" s="78" t="s">
        <v>1313</v>
      </c>
      <c r="T503" s="78">
        <v>17</v>
      </c>
      <c r="U503" s="78" t="s">
        <v>57</v>
      </c>
    </row>
    <row r="504" spans="1:21">
      <c r="A504" s="77" t="s">
        <v>70</v>
      </c>
      <c r="B504" s="78">
        <v>41</v>
      </c>
      <c r="C504" s="78" t="str">
        <f t="shared" si="16"/>
        <v>70-74|41</v>
      </c>
      <c r="D504" s="78">
        <v>14</v>
      </c>
      <c r="E504" s="78" t="s">
        <v>54</v>
      </c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Q504" s="77" t="s">
        <v>69</v>
      </c>
      <c r="R504" s="78">
        <v>41</v>
      </c>
      <c r="S504" s="78" t="s">
        <v>1314</v>
      </c>
      <c r="T504" s="78">
        <v>18</v>
      </c>
      <c r="U504" s="78" t="s">
        <v>58</v>
      </c>
    </row>
    <row r="505" spans="1:21">
      <c r="A505" s="77" t="s">
        <v>70</v>
      </c>
      <c r="B505" s="78">
        <v>42</v>
      </c>
      <c r="C505" s="78" t="str">
        <f t="shared" si="16"/>
        <v>70-74|42</v>
      </c>
      <c r="D505" s="78">
        <v>15</v>
      </c>
      <c r="E505" s="78" t="s">
        <v>55</v>
      </c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Q505" s="77" t="s">
        <v>69</v>
      </c>
      <c r="R505" s="78">
        <v>42</v>
      </c>
      <c r="S505" s="78" t="s">
        <v>1315</v>
      </c>
      <c r="T505" s="78">
        <v>18</v>
      </c>
      <c r="U505" s="78" t="s">
        <v>58</v>
      </c>
    </row>
    <row r="506" spans="1:21">
      <c r="A506" s="77" t="s">
        <v>70</v>
      </c>
      <c r="B506" s="78">
        <v>43</v>
      </c>
      <c r="C506" s="78" t="str">
        <f t="shared" si="16"/>
        <v>70-74|43</v>
      </c>
      <c r="D506" s="78">
        <v>15</v>
      </c>
      <c r="E506" s="78" t="s">
        <v>55</v>
      </c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Q506" s="77" t="s">
        <v>69</v>
      </c>
      <c r="R506" s="78">
        <v>43</v>
      </c>
      <c r="S506" s="78" t="s">
        <v>1316</v>
      </c>
      <c r="T506" s="78">
        <v>18</v>
      </c>
      <c r="U506" s="78" t="s">
        <v>58</v>
      </c>
    </row>
    <row r="507" spans="1:21">
      <c r="A507" s="77" t="s">
        <v>70</v>
      </c>
      <c r="B507" s="78">
        <v>44</v>
      </c>
      <c r="C507" s="78" t="str">
        <f t="shared" si="16"/>
        <v>70-74|44</v>
      </c>
      <c r="D507" s="78">
        <v>16</v>
      </c>
      <c r="E507" s="78" t="s">
        <v>56</v>
      </c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Q507" s="77" t="s">
        <v>69</v>
      </c>
      <c r="R507" s="78">
        <v>44</v>
      </c>
      <c r="S507" s="78" t="s">
        <v>1317</v>
      </c>
      <c r="T507" s="78">
        <v>19</v>
      </c>
      <c r="U507" s="78" t="s">
        <v>58</v>
      </c>
    </row>
    <row r="508" spans="1:21">
      <c r="A508" s="77" t="s">
        <v>70</v>
      </c>
      <c r="B508" s="78">
        <v>45</v>
      </c>
      <c r="C508" s="78" t="str">
        <f t="shared" si="16"/>
        <v>70-74|45</v>
      </c>
      <c r="D508" s="78">
        <v>16</v>
      </c>
      <c r="E508" s="78" t="s">
        <v>56</v>
      </c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Q508" s="77" t="s">
        <v>69</v>
      </c>
      <c r="R508" s="78">
        <v>45</v>
      </c>
      <c r="S508" s="78" t="s">
        <v>1318</v>
      </c>
      <c r="T508" s="78">
        <v>19</v>
      </c>
      <c r="U508" s="78" t="s">
        <v>58</v>
      </c>
    </row>
    <row r="509" spans="1:21">
      <c r="A509" s="77" t="s">
        <v>70</v>
      </c>
      <c r="B509" s="78">
        <v>46</v>
      </c>
      <c r="C509" s="78" t="str">
        <f t="shared" si="16"/>
        <v>70-74|46</v>
      </c>
      <c r="D509" s="78">
        <v>17</v>
      </c>
      <c r="E509" s="78" t="s">
        <v>57</v>
      </c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Q509" s="77" t="s">
        <v>69</v>
      </c>
      <c r="R509" s="78">
        <v>46</v>
      </c>
      <c r="S509" s="78" t="s">
        <v>1319</v>
      </c>
      <c r="T509" s="78">
        <v>19</v>
      </c>
      <c r="U509" s="78" t="s">
        <v>58</v>
      </c>
    </row>
    <row r="510" spans="1:21">
      <c r="A510" s="77" t="s">
        <v>70</v>
      </c>
      <c r="B510" s="78">
        <v>47</v>
      </c>
      <c r="C510" s="78" t="str">
        <f t="shared" si="16"/>
        <v>70-74|47</v>
      </c>
      <c r="D510" s="78">
        <v>17</v>
      </c>
      <c r="E510" s="78" t="s">
        <v>57</v>
      </c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Q510" s="77" t="s">
        <v>69</v>
      </c>
      <c r="R510" s="78">
        <v>47</v>
      </c>
      <c r="S510" s="78" t="s">
        <v>1320</v>
      </c>
      <c r="T510" s="78">
        <v>19</v>
      </c>
      <c r="U510" s="78" t="s">
        <v>58</v>
      </c>
    </row>
    <row r="511" spans="1:21">
      <c r="A511" s="77" t="s">
        <v>70</v>
      </c>
      <c r="B511" s="78">
        <v>48</v>
      </c>
      <c r="C511" s="78" t="str">
        <f t="shared" si="16"/>
        <v>70-74|48</v>
      </c>
      <c r="D511" s="78">
        <v>18</v>
      </c>
      <c r="E511" s="78" t="s">
        <v>58</v>
      </c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Q511" s="77" t="s">
        <v>69</v>
      </c>
      <c r="R511" s="78">
        <v>48</v>
      </c>
      <c r="S511" s="78" t="s">
        <v>1321</v>
      </c>
      <c r="T511" s="78">
        <v>19</v>
      </c>
      <c r="U511" s="78" t="s">
        <v>58</v>
      </c>
    </row>
    <row r="512" spans="1:21">
      <c r="A512" s="77" t="s">
        <v>70</v>
      </c>
      <c r="B512" s="78">
        <v>49</v>
      </c>
      <c r="C512" s="78" t="str">
        <f t="shared" si="16"/>
        <v>70-74|49</v>
      </c>
      <c r="D512" s="78">
        <v>19</v>
      </c>
      <c r="E512" s="78" t="s">
        <v>59</v>
      </c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Q512" s="77" t="s">
        <v>69</v>
      </c>
      <c r="R512" s="78">
        <v>49</v>
      </c>
      <c r="S512" s="78" t="s">
        <v>1322</v>
      </c>
      <c r="T512" s="78">
        <v>19</v>
      </c>
      <c r="U512" s="78" t="s">
        <v>58</v>
      </c>
    </row>
    <row r="513" spans="1:21">
      <c r="A513" s="77" t="s">
        <v>70</v>
      </c>
      <c r="B513" s="78">
        <v>50</v>
      </c>
      <c r="C513" s="78" t="str">
        <f t="shared" si="16"/>
        <v>70-74|50</v>
      </c>
      <c r="D513" s="78">
        <v>19</v>
      </c>
      <c r="E513" s="78" t="s">
        <v>59</v>
      </c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Q513" s="77" t="s">
        <v>69</v>
      </c>
      <c r="R513" s="78">
        <v>50</v>
      </c>
      <c r="S513" s="78" t="s">
        <v>1323</v>
      </c>
      <c r="T513" s="78">
        <v>19</v>
      </c>
      <c r="U513" s="78" t="s">
        <v>58</v>
      </c>
    </row>
    <row r="514" spans="1:21">
      <c r="A514" s="77" t="s">
        <v>70</v>
      </c>
      <c r="B514" s="78">
        <v>51</v>
      </c>
      <c r="C514" s="78" t="str">
        <f t="shared" si="16"/>
        <v>70-74|51</v>
      </c>
      <c r="D514" s="78">
        <v>19</v>
      </c>
      <c r="E514" s="78" t="s">
        <v>59</v>
      </c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Q514" s="77" t="s">
        <v>70</v>
      </c>
      <c r="R514" s="78">
        <v>0</v>
      </c>
      <c r="S514" s="78" t="s">
        <v>1142</v>
      </c>
      <c r="T514" s="78">
        <v>1</v>
      </c>
      <c r="U514" s="78" t="s">
        <v>41</v>
      </c>
    </row>
    <row r="515" spans="1:21">
      <c r="A515" s="77" t="s">
        <v>71</v>
      </c>
      <c r="B515" s="78">
        <v>0</v>
      </c>
      <c r="C515" s="78" t="str">
        <f t="shared" si="16"/>
        <v>75-79|0</v>
      </c>
      <c r="D515" s="78">
        <v>1</v>
      </c>
      <c r="E515" s="78" t="s">
        <v>41</v>
      </c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Q515" s="77" t="s">
        <v>70</v>
      </c>
      <c r="R515" s="78">
        <v>1</v>
      </c>
      <c r="S515" s="78" t="s">
        <v>1143</v>
      </c>
      <c r="T515" s="78">
        <v>2</v>
      </c>
      <c r="U515" s="78" t="s">
        <v>42</v>
      </c>
    </row>
    <row r="516" spans="1:21">
      <c r="A516" s="77" t="s">
        <v>71</v>
      </c>
      <c r="B516" s="78">
        <v>1</v>
      </c>
      <c r="C516" s="78" t="str">
        <f t="shared" si="16"/>
        <v>75-79|1</v>
      </c>
      <c r="D516" s="78">
        <v>1</v>
      </c>
      <c r="E516" s="78" t="s">
        <v>41</v>
      </c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Q516" s="77" t="s">
        <v>70</v>
      </c>
      <c r="R516" s="78">
        <v>2</v>
      </c>
      <c r="S516" s="78" t="s">
        <v>1144</v>
      </c>
      <c r="T516" s="78">
        <v>3</v>
      </c>
      <c r="U516" s="78" t="s">
        <v>43</v>
      </c>
    </row>
    <row r="517" spans="1:21">
      <c r="A517" s="77" t="s">
        <v>71</v>
      </c>
      <c r="B517" s="78">
        <v>2</v>
      </c>
      <c r="C517" s="78" t="str">
        <f t="shared" si="16"/>
        <v>75-79|2</v>
      </c>
      <c r="D517" s="78">
        <v>1</v>
      </c>
      <c r="E517" s="78" t="s">
        <v>41</v>
      </c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Q517" s="77" t="s">
        <v>70</v>
      </c>
      <c r="R517" s="78">
        <v>3</v>
      </c>
      <c r="S517" s="78" t="s">
        <v>1145</v>
      </c>
      <c r="T517" s="78">
        <v>3</v>
      </c>
      <c r="U517" s="78" t="s">
        <v>43</v>
      </c>
    </row>
    <row r="518" spans="1:21">
      <c r="A518" s="77" t="s">
        <v>71</v>
      </c>
      <c r="B518" s="78">
        <v>3</v>
      </c>
      <c r="C518" s="78" t="str">
        <f t="shared" si="16"/>
        <v>75-79|3</v>
      </c>
      <c r="D518" s="78">
        <v>1</v>
      </c>
      <c r="E518" s="78" t="s">
        <v>41</v>
      </c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Q518" s="77" t="s">
        <v>70</v>
      </c>
      <c r="R518" s="78">
        <v>4</v>
      </c>
      <c r="S518" s="78" t="s">
        <v>1146</v>
      </c>
      <c r="T518" s="78">
        <v>4</v>
      </c>
      <c r="U518" s="78" t="s">
        <v>44</v>
      </c>
    </row>
    <row r="519" spans="1:21">
      <c r="A519" s="77" t="s">
        <v>71</v>
      </c>
      <c r="B519" s="78">
        <v>4</v>
      </c>
      <c r="C519" s="78" t="str">
        <f t="shared" si="16"/>
        <v>75-79|4</v>
      </c>
      <c r="D519" s="78">
        <v>1</v>
      </c>
      <c r="E519" s="78" t="s">
        <v>41</v>
      </c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Q519" s="77" t="s">
        <v>70</v>
      </c>
      <c r="R519" s="78">
        <v>5</v>
      </c>
      <c r="S519" s="78" t="s">
        <v>1147</v>
      </c>
      <c r="T519" s="78">
        <v>4</v>
      </c>
      <c r="U519" s="78" t="s">
        <v>44</v>
      </c>
    </row>
    <row r="520" spans="1:21">
      <c r="A520" s="77" t="s">
        <v>71</v>
      </c>
      <c r="B520" s="78">
        <v>5</v>
      </c>
      <c r="C520" s="78" t="str">
        <f t="shared" si="16"/>
        <v>75-79|5</v>
      </c>
      <c r="D520" s="78">
        <v>2</v>
      </c>
      <c r="E520" s="78" t="s">
        <v>42</v>
      </c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Q520" s="77" t="s">
        <v>70</v>
      </c>
      <c r="R520" s="78">
        <v>6</v>
      </c>
      <c r="S520" s="78" t="s">
        <v>1148</v>
      </c>
      <c r="T520" s="78">
        <v>5</v>
      </c>
      <c r="U520" s="78" t="s">
        <v>45</v>
      </c>
    </row>
    <row r="521" spans="1:21">
      <c r="A521" s="77" t="s">
        <v>71</v>
      </c>
      <c r="B521" s="78">
        <v>6</v>
      </c>
      <c r="C521" s="78" t="str">
        <f t="shared" si="16"/>
        <v>75-79|6</v>
      </c>
      <c r="D521" s="78">
        <v>2</v>
      </c>
      <c r="E521" s="78" t="s">
        <v>42</v>
      </c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Q521" s="77" t="s">
        <v>70</v>
      </c>
      <c r="R521" s="78">
        <v>7</v>
      </c>
      <c r="S521" s="78" t="s">
        <v>1149</v>
      </c>
      <c r="T521" s="78">
        <v>5</v>
      </c>
      <c r="U521" s="78" t="s">
        <v>45</v>
      </c>
    </row>
    <row r="522" spans="1:21">
      <c r="A522" s="77" t="s">
        <v>71</v>
      </c>
      <c r="B522" s="78">
        <v>7</v>
      </c>
      <c r="C522" s="78" t="str">
        <f t="shared" si="16"/>
        <v>75-79|7</v>
      </c>
      <c r="D522" s="78">
        <v>2</v>
      </c>
      <c r="E522" s="78" t="s">
        <v>42</v>
      </c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Q522" s="77" t="s">
        <v>70</v>
      </c>
      <c r="R522" s="78">
        <v>8</v>
      </c>
      <c r="S522" s="78" t="s">
        <v>1151</v>
      </c>
      <c r="T522" s="78">
        <v>6</v>
      </c>
      <c r="U522" s="78" t="s">
        <v>46</v>
      </c>
    </row>
    <row r="523" spans="1:21">
      <c r="A523" s="77" t="s">
        <v>71</v>
      </c>
      <c r="B523" s="78">
        <v>8</v>
      </c>
      <c r="C523" s="78" t="str">
        <f t="shared" si="16"/>
        <v>75-79|8</v>
      </c>
      <c r="D523" s="78">
        <v>3</v>
      </c>
      <c r="E523" s="78" t="s">
        <v>43</v>
      </c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Q523" s="77" t="s">
        <v>70</v>
      </c>
      <c r="R523" s="78">
        <v>9</v>
      </c>
      <c r="S523" s="78" t="s">
        <v>1153</v>
      </c>
      <c r="T523" s="78">
        <v>6</v>
      </c>
      <c r="U523" s="78" t="s">
        <v>46</v>
      </c>
    </row>
    <row r="524" spans="1:21">
      <c r="A524" s="77" t="s">
        <v>71</v>
      </c>
      <c r="B524" s="78">
        <v>9</v>
      </c>
      <c r="C524" s="78" t="str">
        <f t="shared" si="16"/>
        <v>75-79|9</v>
      </c>
      <c r="D524" s="78">
        <v>3</v>
      </c>
      <c r="E524" s="78" t="s">
        <v>43</v>
      </c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Q524" s="77" t="s">
        <v>70</v>
      </c>
      <c r="R524" s="78">
        <v>10</v>
      </c>
      <c r="S524" s="78" t="s">
        <v>1155</v>
      </c>
      <c r="T524" s="78">
        <v>7</v>
      </c>
      <c r="U524" s="78" t="s">
        <v>47</v>
      </c>
    </row>
    <row r="525" spans="1:21">
      <c r="A525" s="77" t="s">
        <v>71</v>
      </c>
      <c r="B525" s="78">
        <v>10</v>
      </c>
      <c r="C525" s="78" t="str">
        <f t="shared" si="16"/>
        <v>75-79|10</v>
      </c>
      <c r="D525" s="78">
        <v>3</v>
      </c>
      <c r="E525" s="78" t="s">
        <v>43</v>
      </c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Q525" s="77" t="s">
        <v>70</v>
      </c>
      <c r="R525" s="78">
        <v>11</v>
      </c>
      <c r="S525" s="78" t="s">
        <v>1157</v>
      </c>
      <c r="T525" s="78">
        <v>7</v>
      </c>
      <c r="U525" s="78" t="s">
        <v>47</v>
      </c>
    </row>
    <row r="526" spans="1:21">
      <c r="A526" s="77" t="s">
        <v>71</v>
      </c>
      <c r="B526" s="78">
        <v>11</v>
      </c>
      <c r="C526" s="78" t="str">
        <f t="shared" si="16"/>
        <v>75-79|11</v>
      </c>
      <c r="D526" s="78">
        <v>4</v>
      </c>
      <c r="E526" s="78" t="s">
        <v>44</v>
      </c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Q526" s="77" t="s">
        <v>70</v>
      </c>
      <c r="R526" s="78">
        <v>12</v>
      </c>
      <c r="S526" s="78" t="s">
        <v>1159</v>
      </c>
      <c r="T526" s="78">
        <v>8</v>
      </c>
      <c r="U526" s="78" t="s">
        <v>48</v>
      </c>
    </row>
    <row r="527" spans="1:21">
      <c r="A527" s="77" t="s">
        <v>71</v>
      </c>
      <c r="B527" s="78">
        <v>12</v>
      </c>
      <c r="C527" s="78" t="str">
        <f t="shared" si="16"/>
        <v>75-79|12</v>
      </c>
      <c r="D527" s="78">
        <v>4</v>
      </c>
      <c r="E527" s="78" t="s">
        <v>44</v>
      </c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Q527" s="77" t="s">
        <v>70</v>
      </c>
      <c r="R527" s="78">
        <v>13</v>
      </c>
      <c r="S527" s="78" t="s">
        <v>1161</v>
      </c>
      <c r="T527" s="78">
        <v>8</v>
      </c>
      <c r="U527" s="78" t="s">
        <v>48</v>
      </c>
    </row>
    <row r="528" spans="1:21">
      <c r="A528" s="77" t="s">
        <v>71</v>
      </c>
      <c r="B528" s="78">
        <v>13</v>
      </c>
      <c r="C528" s="78" t="str">
        <f t="shared" si="16"/>
        <v>75-79|13</v>
      </c>
      <c r="D528" s="78">
        <v>4</v>
      </c>
      <c r="E528" s="78" t="s">
        <v>44</v>
      </c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Q528" s="77" t="s">
        <v>70</v>
      </c>
      <c r="R528" s="78">
        <v>14</v>
      </c>
      <c r="S528" s="78" t="s">
        <v>1163</v>
      </c>
      <c r="T528" s="78">
        <v>9</v>
      </c>
      <c r="U528" s="78" t="s">
        <v>49</v>
      </c>
    </row>
    <row r="529" spans="1:21">
      <c r="A529" s="77" t="s">
        <v>71</v>
      </c>
      <c r="B529" s="78">
        <v>14</v>
      </c>
      <c r="C529" s="78" t="str">
        <f t="shared" si="16"/>
        <v>75-79|14</v>
      </c>
      <c r="D529" s="78">
        <v>5</v>
      </c>
      <c r="E529" s="78" t="s">
        <v>45</v>
      </c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Q529" s="77" t="s">
        <v>70</v>
      </c>
      <c r="R529" s="78">
        <v>15</v>
      </c>
      <c r="S529" s="78" t="s">
        <v>1165</v>
      </c>
      <c r="T529" s="78">
        <v>9</v>
      </c>
      <c r="U529" s="78" t="s">
        <v>49</v>
      </c>
    </row>
    <row r="530" spans="1:21">
      <c r="A530" s="77" t="s">
        <v>71</v>
      </c>
      <c r="B530" s="78">
        <v>15</v>
      </c>
      <c r="C530" s="78" t="str">
        <f t="shared" si="16"/>
        <v>75-79|15</v>
      </c>
      <c r="D530" s="78">
        <v>5</v>
      </c>
      <c r="E530" s="78" t="s">
        <v>45</v>
      </c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Q530" s="77" t="s">
        <v>70</v>
      </c>
      <c r="R530" s="78">
        <v>16</v>
      </c>
      <c r="S530" s="78" t="s">
        <v>1167</v>
      </c>
      <c r="T530" s="78">
        <v>9</v>
      </c>
      <c r="U530" s="78" t="s">
        <v>49</v>
      </c>
    </row>
    <row r="531" spans="1:21">
      <c r="A531" s="77" t="s">
        <v>71</v>
      </c>
      <c r="B531" s="78">
        <v>16</v>
      </c>
      <c r="C531" s="78" t="str">
        <f t="shared" si="16"/>
        <v>75-79|16</v>
      </c>
      <c r="D531" s="78">
        <v>5</v>
      </c>
      <c r="E531" s="78" t="s">
        <v>45</v>
      </c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Q531" s="77" t="s">
        <v>70</v>
      </c>
      <c r="R531" s="78">
        <v>17</v>
      </c>
      <c r="S531" s="78" t="s">
        <v>1169</v>
      </c>
      <c r="T531" s="78">
        <v>10</v>
      </c>
      <c r="U531" s="78" t="s">
        <v>50</v>
      </c>
    </row>
    <row r="532" spans="1:21">
      <c r="A532" s="77" t="s">
        <v>71</v>
      </c>
      <c r="B532" s="78">
        <v>17</v>
      </c>
      <c r="C532" s="78" t="str">
        <f t="shared" si="16"/>
        <v>75-79|17</v>
      </c>
      <c r="D532" s="78">
        <v>6</v>
      </c>
      <c r="E532" s="78" t="s">
        <v>46</v>
      </c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Q532" s="77" t="s">
        <v>70</v>
      </c>
      <c r="R532" s="78">
        <v>18</v>
      </c>
      <c r="S532" s="78" t="s">
        <v>1171</v>
      </c>
      <c r="T532" s="78">
        <v>10</v>
      </c>
      <c r="U532" s="78" t="s">
        <v>50</v>
      </c>
    </row>
    <row r="533" spans="1:21">
      <c r="A533" s="77" t="s">
        <v>71</v>
      </c>
      <c r="B533" s="78">
        <v>18</v>
      </c>
      <c r="C533" s="78" t="str">
        <f t="shared" si="16"/>
        <v>75-79|18</v>
      </c>
      <c r="D533" s="78">
        <v>6</v>
      </c>
      <c r="E533" s="78" t="s">
        <v>46</v>
      </c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Q533" s="77" t="s">
        <v>70</v>
      </c>
      <c r="R533" s="78">
        <v>19</v>
      </c>
      <c r="S533" s="78" t="s">
        <v>1173</v>
      </c>
      <c r="T533" s="78">
        <v>11</v>
      </c>
      <c r="U533" s="78" t="s">
        <v>51</v>
      </c>
    </row>
    <row r="534" spans="1:21">
      <c r="A534" s="77" t="s">
        <v>71</v>
      </c>
      <c r="B534" s="78">
        <v>19</v>
      </c>
      <c r="C534" s="78" t="str">
        <f t="shared" si="16"/>
        <v>75-79|19</v>
      </c>
      <c r="D534" s="78">
        <v>6</v>
      </c>
      <c r="E534" s="78" t="s">
        <v>46</v>
      </c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Q534" s="77" t="s">
        <v>70</v>
      </c>
      <c r="R534" s="78">
        <v>20</v>
      </c>
      <c r="S534" s="78" t="s">
        <v>1175</v>
      </c>
      <c r="T534" s="78">
        <v>11</v>
      </c>
      <c r="U534" s="78" t="s">
        <v>51</v>
      </c>
    </row>
    <row r="535" spans="1:21">
      <c r="A535" s="77" t="s">
        <v>71</v>
      </c>
      <c r="B535" s="78">
        <v>20</v>
      </c>
      <c r="C535" s="78" t="str">
        <f t="shared" si="16"/>
        <v>75-79|20</v>
      </c>
      <c r="D535" s="78">
        <v>7</v>
      </c>
      <c r="E535" s="78" t="s">
        <v>47</v>
      </c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Q535" s="77" t="s">
        <v>70</v>
      </c>
      <c r="R535" s="78">
        <v>21</v>
      </c>
      <c r="S535" s="78" t="s">
        <v>1177</v>
      </c>
      <c r="T535" s="78">
        <v>11</v>
      </c>
      <c r="U535" s="78" t="s">
        <v>51</v>
      </c>
    </row>
    <row r="536" spans="1:21">
      <c r="A536" s="77" t="s">
        <v>71</v>
      </c>
      <c r="B536" s="78">
        <v>21</v>
      </c>
      <c r="C536" s="78" t="str">
        <f t="shared" si="16"/>
        <v>75-79|21</v>
      </c>
      <c r="D536" s="78">
        <v>7</v>
      </c>
      <c r="E536" s="78" t="s">
        <v>47</v>
      </c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Q536" s="77" t="s">
        <v>70</v>
      </c>
      <c r="R536" s="78">
        <v>22</v>
      </c>
      <c r="S536" s="78" t="s">
        <v>1179</v>
      </c>
      <c r="T536" s="78">
        <v>12</v>
      </c>
      <c r="U536" s="78" t="s">
        <v>52</v>
      </c>
    </row>
    <row r="537" spans="1:21">
      <c r="A537" s="77" t="s">
        <v>71</v>
      </c>
      <c r="B537" s="78">
        <v>22</v>
      </c>
      <c r="C537" s="78" t="str">
        <f t="shared" si="16"/>
        <v>75-79|22</v>
      </c>
      <c r="D537" s="78">
        <v>7</v>
      </c>
      <c r="E537" s="78" t="s">
        <v>47</v>
      </c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Q537" s="77" t="s">
        <v>70</v>
      </c>
      <c r="R537" s="78">
        <v>23</v>
      </c>
      <c r="S537" s="78" t="s">
        <v>1181</v>
      </c>
      <c r="T537" s="78">
        <v>12</v>
      </c>
      <c r="U537" s="78" t="s">
        <v>52</v>
      </c>
    </row>
    <row r="538" spans="1:21">
      <c r="A538" s="77" t="s">
        <v>71</v>
      </c>
      <c r="B538" s="78">
        <v>23</v>
      </c>
      <c r="C538" s="78" t="str">
        <f t="shared" si="16"/>
        <v>75-79|23</v>
      </c>
      <c r="D538" s="78">
        <v>8</v>
      </c>
      <c r="E538" s="78" t="s">
        <v>48</v>
      </c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Q538" s="77" t="s">
        <v>70</v>
      </c>
      <c r="R538" s="78">
        <v>24</v>
      </c>
      <c r="S538" s="78" t="s">
        <v>1183</v>
      </c>
      <c r="T538" s="78">
        <v>12</v>
      </c>
      <c r="U538" s="78" t="s">
        <v>52</v>
      </c>
    </row>
    <row r="539" spans="1:21">
      <c r="A539" s="77" t="s">
        <v>71</v>
      </c>
      <c r="B539" s="78">
        <v>24</v>
      </c>
      <c r="C539" s="78" t="str">
        <f t="shared" si="16"/>
        <v>75-79|24</v>
      </c>
      <c r="D539" s="78">
        <v>8</v>
      </c>
      <c r="E539" s="78" t="s">
        <v>48</v>
      </c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Q539" s="77" t="s">
        <v>70</v>
      </c>
      <c r="R539" s="78">
        <v>25</v>
      </c>
      <c r="S539" s="78" t="s">
        <v>1185</v>
      </c>
      <c r="T539" s="78">
        <v>13</v>
      </c>
      <c r="U539" s="78" t="s">
        <v>53</v>
      </c>
    </row>
    <row r="540" spans="1:21">
      <c r="A540" s="77" t="s">
        <v>71</v>
      </c>
      <c r="B540" s="78">
        <v>25</v>
      </c>
      <c r="C540" s="78" t="str">
        <f t="shared" si="16"/>
        <v>75-79|25</v>
      </c>
      <c r="D540" s="78">
        <v>8</v>
      </c>
      <c r="E540" s="78" t="s">
        <v>48</v>
      </c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Q540" s="77" t="s">
        <v>70</v>
      </c>
      <c r="R540" s="78">
        <v>26</v>
      </c>
      <c r="S540" s="78" t="s">
        <v>1186</v>
      </c>
      <c r="T540" s="78">
        <v>13</v>
      </c>
      <c r="U540" s="78" t="s">
        <v>53</v>
      </c>
    </row>
    <row r="541" spans="1:21">
      <c r="A541" s="77" t="s">
        <v>71</v>
      </c>
      <c r="B541" s="78">
        <v>26</v>
      </c>
      <c r="C541" s="78" t="str">
        <f t="shared" si="16"/>
        <v>75-79|26</v>
      </c>
      <c r="D541" s="78">
        <v>9</v>
      </c>
      <c r="E541" s="78" t="s">
        <v>49</v>
      </c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Q541" s="77" t="s">
        <v>70</v>
      </c>
      <c r="R541" s="78">
        <v>27</v>
      </c>
      <c r="S541" s="78" t="s">
        <v>1187</v>
      </c>
      <c r="T541" s="78">
        <v>14</v>
      </c>
      <c r="U541" s="78" t="s">
        <v>54</v>
      </c>
    </row>
    <row r="542" spans="1:21">
      <c r="A542" s="77" t="s">
        <v>71</v>
      </c>
      <c r="B542" s="78">
        <v>27</v>
      </c>
      <c r="C542" s="78" t="str">
        <f t="shared" si="16"/>
        <v>75-79|27</v>
      </c>
      <c r="D542" s="78">
        <v>9</v>
      </c>
      <c r="E542" s="78" t="s">
        <v>49</v>
      </c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Q542" s="77" t="s">
        <v>70</v>
      </c>
      <c r="R542" s="78">
        <v>28</v>
      </c>
      <c r="S542" s="78" t="s">
        <v>1188</v>
      </c>
      <c r="T542" s="78">
        <v>14</v>
      </c>
      <c r="U542" s="78" t="s">
        <v>54</v>
      </c>
    </row>
    <row r="543" spans="1:21">
      <c r="A543" s="77" t="s">
        <v>71</v>
      </c>
      <c r="B543" s="78">
        <v>28</v>
      </c>
      <c r="C543" s="78" t="str">
        <f t="shared" si="16"/>
        <v>75-79|28</v>
      </c>
      <c r="D543" s="78">
        <v>9</v>
      </c>
      <c r="E543" s="78" t="s">
        <v>49</v>
      </c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Q543" s="77" t="s">
        <v>70</v>
      </c>
      <c r="R543" s="78">
        <v>29</v>
      </c>
      <c r="S543" s="78" t="s">
        <v>1189</v>
      </c>
      <c r="T543" s="78">
        <v>14</v>
      </c>
      <c r="U543" s="78" t="s">
        <v>54</v>
      </c>
    </row>
    <row r="544" spans="1:21">
      <c r="A544" s="77" t="s">
        <v>71</v>
      </c>
      <c r="B544" s="78">
        <v>29</v>
      </c>
      <c r="C544" s="78" t="str">
        <f t="shared" si="16"/>
        <v>75-79|29</v>
      </c>
      <c r="D544" s="78">
        <v>10</v>
      </c>
      <c r="E544" s="78" t="s">
        <v>50</v>
      </c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Q544" s="77" t="s">
        <v>70</v>
      </c>
      <c r="R544" s="78">
        <v>30</v>
      </c>
      <c r="S544" s="78" t="s">
        <v>1190</v>
      </c>
      <c r="T544" s="78">
        <v>15</v>
      </c>
      <c r="U544" s="78" t="s">
        <v>55</v>
      </c>
    </row>
    <row r="545" spans="1:21">
      <c r="A545" s="77" t="s">
        <v>71</v>
      </c>
      <c r="B545" s="78">
        <v>30</v>
      </c>
      <c r="C545" s="78" t="str">
        <f t="shared" si="16"/>
        <v>75-79|30</v>
      </c>
      <c r="D545" s="78">
        <v>10</v>
      </c>
      <c r="E545" s="78" t="s">
        <v>50</v>
      </c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Q545" s="77" t="s">
        <v>70</v>
      </c>
      <c r="R545" s="78">
        <v>31</v>
      </c>
      <c r="S545" s="78" t="s">
        <v>1324</v>
      </c>
      <c r="T545" s="78">
        <v>15</v>
      </c>
      <c r="U545" s="78" t="s">
        <v>55</v>
      </c>
    </row>
    <row r="546" spans="1:21">
      <c r="A546" s="77" t="s">
        <v>71</v>
      </c>
      <c r="B546" s="78">
        <v>31</v>
      </c>
      <c r="C546" s="78" t="str">
        <f t="shared" si="16"/>
        <v>75-79|31</v>
      </c>
      <c r="D546" s="78">
        <v>10</v>
      </c>
      <c r="E546" s="78" t="s">
        <v>50</v>
      </c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Q546" s="77" t="s">
        <v>70</v>
      </c>
      <c r="R546" s="78">
        <v>32</v>
      </c>
      <c r="S546" s="78" t="s">
        <v>1325</v>
      </c>
      <c r="T546" s="78">
        <v>16</v>
      </c>
      <c r="U546" s="78" t="s">
        <v>56</v>
      </c>
    </row>
    <row r="547" spans="1:21">
      <c r="A547" s="77" t="s">
        <v>71</v>
      </c>
      <c r="B547" s="78">
        <v>32</v>
      </c>
      <c r="C547" s="78" t="str">
        <f t="shared" si="16"/>
        <v>75-79|32</v>
      </c>
      <c r="D547" s="78">
        <v>11</v>
      </c>
      <c r="E547" s="78" t="s">
        <v>51</v>
      </c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Q547" s="77" t="s">
        <v>70</v>
      </c>
      <c r="R547" s="78">
        <v>33</v>
      </c>
      <c r="S547" s="78" t="s">
        <v>1326</v>
      </c>
      <c r="T547" s="78">
        <v>16</v>
      </c>
      <c r="U547" s="78" t="s">
        <v>56</v>
      </c>
    </row>
    <row r="548" spans="1:21">
      <c r="A548" s="77" t="s">
        <v>71</v>
      </c>
      <c r="B548" s="78">
        <v>33</v>
      </c>
      <c r="C548" s="78" t="str">
        <f t="shared" si="16"/>
        <v>75-79|33</v>
      </c>
      <c r="D548" s="78">
        <v>11</v>
      </c>
      <c r="E548" s="78" t="s">
        <v>51</v>
      </c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Q548" s="77" t="s">
        <v>70</v>
      </c>
      <c r="R548" s="78">
        <v>34</v>
      </c>
      <c r="S548" s="78" t="s">
        <v>1327</v>
      </c>
      <c r="T548" s="78">
        <v>17</v>
      </c>
      <c r="U548" s="78" t="s">
        <v>57</v>
      </c>
    </row>
    <row r="549" spans="1:21">
      <c r="A549" s="77" t="s">
        <v>71</v>
      </c>
      <c r="B549" s="78">
        <v>34</v>
      </c>
      <c r="C549" s="78" t="str">
        <f t="shared" si="16"/>
        <v>75-79|34</v>
      </c>
      <c r="D549" s="78">
        <v>11</v>
      </c>
      <c r="E549" s="78" t="s">
        <v>51</v>
      </c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Q549" s="77" t="s">
        <v>70</v>
      </c>
      <c r="R549" s="78">
        <v>35</v>
      </c>
      <c r="S549" s="78" t="s">
        <v>1328</v>
      </c>
      <c r="T549" s="78">
        <v>17</v>
      </c>
      <c r="U549" s="78" t="s">
        <v>57</v>
      </c>
    </row>
    <row r="550" spans="1:21">
      <c r="A550" s="77" t="s">
        <v>71</v>
      </c>
      <c r="B550" s="78">
        <v>35</v>
      </c>
      <c r="C550" s="78" t="str">
        <f t="shared" si="16"/>
        <v>75-79|35</v>
      </c>
      <c r="D550" s="78">
        <v>12</v>
      </c>
      <c r="E550" s="78" t="s">
        <v>52</v>
      </c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Q550" s="77" t="s">
        <v>70</v>
      </c>
      <c r="R550" s="78">
        <v>36</v>
      </c>
      <c r="S550" s="78" t="s">
        <v>1329</v>
      </c>
      <c r="T550" s="78">
        <v>18</v>
      </c>
      <c r="U550" s="78" t="s">
        <v>58</v>
      </c>
    </row>
    <row r="551" spans="1:21">
      <c r="A551" s="77" t="s">
        <v>71</v>
      </c>
      <c r="B551" s="78">
        <v>36</v>
      </c>
      <c r="C551" s="78" t="str">
        <f t="shared" si="16"/>
        <v>75-79|36</v>
      </c>
      <c r="D551" s="78">
        <v>12</v>
      </c>
      <c r="E551" s="78" t="s">
        <v>52</v>
      </c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Q551" s="77" t="s">
        <v>70</v>
      </c>
      <c r="R551" s="78">
        <v>37</v>
      </c>
      <c r="S551" s="78" t="s">
        <v>1330</v>
      </c>
      <c r="T551" s="78">
        <v>18</v>
      </c>
      <c r="U551" s="78" t="s">
        <v>58</v>
      </c>
    </row>
    <row r="552" spans="1:21">
      <c r="A552" s="77" t="s">
        <v>71</v>
      </c>
      <c r="B552" s="78">
        <v>37</v>
      </c>
      <c r="C552" s="78" t="str">
        <f t="shared" si="16"/>
        <v>75-79|37</v>
      </c>
      <c r="D552" s="78">
        <v>13</v>
      </c>
      <c r="E552" s="78" t="s">
        <v>53</v>
      </c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Q552" s="77" t="s">
        <v>70</v>
      </c>
      <c r="R552" s="78">
        <v>38</v>
      </c>
      <c r="S552" s="78" t="s">
        <v>1331</v>
      </c>
      <c r="T552" s="78">
        <v>19</v>
      </c>
      <c r="U552" s="78" t="s">
        <v>58</v>
      </c>
    </row>
    <row r="553" spans="1:21">
      <c r="A553" s="77" t="s">
        <v>71</v>
      </c>
      <c r="B553" s="78">
        <v>38</v>
      </c>
      <c r="C553" s="78" t="str">
        <f t="shared" si="16"/>
        <v>75-79|38</v>
      </c>
      <c r="D553" s="78">
        <v>13</v>
      </c>
      <c r="E553" s="78" t="s">
        <v>53</v>
      </c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Q553" s="77" t="s">
        <v>70</v>
      </c>
      <c r="R553" s="78">
        <v>39</v>
      </c>
      <c r="S553" s="78" t="s">
        <v>1332</v>
      </c>
      <c r="T553" s="78">
        <v>19</v>
      </c>
      <c r="U553" s="78" t="s">
        <v>58</v>
      </c>
    </row>
    <row r="554" spans="1:21">
      <c r="A554" s="77" t="s">
        <v>71</v>
      </c>
      <c r="B554" s="78">
        <v>39</v>
      </c>
      <c r="C554" s="78" t="str">
        <f t="shared" si="16"/>
        <v>75-79|39</v>
      </c>
      <c r="D554" s="78">
        <v>14</v>
      </c>
      <c r="E554" s="78" t="s">
        <v>54</v>
      </c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Q554" s="77" t="s">
        <v>70</v>
      </c>
      <c r="R554" s="78">
        <v>40</v>
      </c>
      <c r="S554" s="78" t="s">
        <v>1333</v>
      </c>
      <c r="T554" s="78">
        <v>19</v>
      </c>
      <c r="U554" s="78" t="s">
        <v>58</v>
      </c>
    </row>
    <row r="555" spans="1:21">
      <c r="A555" s="77" t="s">
        <v>71</v>
      </c>
      <c r="B555" s="78">
        <v>40</v>
      </c>
      <c r="C555" s="78" t="str">
        <f t="shared" si="16"/>
        <v>75-79|40</v>
      </c>
      <c r="D555" s="78">
        <v>14</v>
      </c>
      <c r="E555" s="78" t="s">
        <v>54</v>
      </c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Q555" s="77" t="s">
        <v>70</v>
      </c>
      <c r="R555" s="78">
        <v>41</v>
      </c>
      <c r="S555" s="78" t="s">
        <v>1334</v>
      </c>
      <c r="T555" s="78">
        <v>19</v>
      </c>
      <c r="U555" s="78" t="s">
        <v>58</v>
      </c>
    </row>
    <row r="556" spans="1:21">
      <c r="A556" s="77" t="s">
        <v>71</v>
      </c>
      <c r="B556" s="78">
        <v>41</v>
      </c>
      <c r="C556" s="78" t="str">
        <f t="shared" si="16"/>
        <v>75-79|41</v>
      </c>
      <c r="D556" s="78">
        <v>15</v>
      </c>
      <c r="E556" s="78" t="s">
        <v>55</v>
      </c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Q556" s="77" t="s">
        <v>70</v>
      </c>
      <c r="R556" s="78">
        <v>42</v>
      </c>
      <c r="S556" s="78" t="s">
        <v>1335</v>
      </c>
      <c r="T556" s="78">
        <v>19</v>
      </c>
      <c r="U556" s="78" t="s">
        <v>58</v>
      </c>
    </row>
    <row r="557" spans="1:21">
      <c r="A557" s="77" t="s">
        <v>71</v>
      </c>
      <c r="B557" s="78">
        <v>42</v>
      </c>
      <c r="C557" s="78" t="str">
        <f t="shared" si="16"/>
        <v>75-79|42</v>
      </c>
      <c r="D557" s="78">
        <v>15</v>
      </c>
      <c r="E557" s="78" t="s">
        <v>55</v>
      </c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Q557" s="77" t="s">
        <v>70</v>
      </c>
      <c r="R557" s="78">
        <v>43</v>
      </c>
      <c r="S557" s="78" t="s">
        <v>1336</v>
      </c>
      <c r="T557" s="78">
        <v>19</v>
      </c>
      <c r="U557" s="78" t="s">
        <v>58</v>
      </c>
    </row>
    <row r="558" spans="1:21">
      <c r="A558" s="77" t="s">
        <v>71</v>
      </c>
      <c r="B558" s="78">
        <v>43</v>
      </c>
      <c r="C558" s="78" t="str">
        <f t="shared" si="16"/>
        <v>75-79|43</v>
      </c>
      <c r="D558" s="78">
        <v>16</v>
      </c>
      <c r="E558" s="78" t="s">
        <v>56</v>
      </c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Q558" s="77" t="s">
        <v>70</v>
      </c>
      <c r="R558" s="78">
        <v>44</v>
      </c>
      <c r="S558" s="78" t="s">
        <v>1337</v>
      </c>
      <c r="T558" s="78">
        <v>19</v>
      </c>
      <c r="U558" s="78" t="s">
        <v>58</v>
      </c>
    </row>
    <row r="559" spans="1:21">
      <c r="A559" s="77" t="s">
        <v>71</v>
      </c>
      <c r="B559" s="78">
        <v>44</v>
      </c>
      <c r="C559" s="78" t="str">
        <f t="shared" si="16"/>
        <v>75-79|44</v>
      </c>
      <c r="D559" s="78">
        <v>16</v>
      </c>
      <c r="E559" s="78" t="s">
        <v>56</v>
      </c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Q559" s="77" t="s">
        <v>70</v>
      </c>
      <c r="R559" s="78">
        <v>45</v>
      </c>
      <c r="S559" s="78" t="s">
        <v>1338</v>
      </c>
      <c r="T559" s="78">
        <v>19</v>
      </c>
      <c r="U559" s="78" t="s">
        <v>58</v>
      </c>
    </row>
    <row r="560" spans="1:21">
      <c r="A560" s="77" t="s">
        <v>71</v>
      </c>
      <c r="B560" s="78">
        <v>45</v>
      </c>
      <c r="C560" s="78" t="str">
        <f t="shared" si="16"/>
        <v>75-79|45</v>
      </c>
      <c r="D560" s="78">
        <v>16</v>
      </c>
      <c r="E560" s="78" t="s">
        <v>56</v>
      </c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Q560" s="77" t="s">
        <v>70</v>
      </c>
      <c r="R560" s="78">
        <v>46</v>
      </c>
      <c r="S560" s="78" t="s">
        <v>1339</v>
      </c>
      <c r="T560" s="78">
        <v>19</v>
      </c>
      <c r="U560" s="78" t="s">
        <v>58</v>
      </c>
    </row>
    <row r="561" spans="1:21">
      <c r="A561" s="77" t="s">
        <v>71</v>
      </c>
      <c r="B561" s="78">
        <v>46</v>
      </c>
      <c r="C561" s="78" t="str">
        <f t="shared" si="16"/>
        <v>75-79|46</v>
      </c>
      <c r="D561" s="78">
        <v>17</v>
      </c>
      <c r="E561" s="78" t="s">
        <v>57</v>
      </c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Q561" s="77" t="s">
        <v>70</v>
      </c>
      <c r="R561" s="78">
        <v>47</v>
      </c>
      <c r="S561" s="78" t="s">
        <v>1340</v>
      </c>
      <c r="T561" s="78">
        <v>19</v>
      </c>
      <c r="U561" s="78" t="s">
        <v>58</v>
      </c>
    </row>
    <row r="562" spans="1:21">
      <c r="A562" s="77" t="s">
        <v>71</v>
      </c>
      <c r="B562" s="78">
        <v>47</v>
      </c>
      <c r="C562" s="78" t="str">
        <f t="shared" si="16"/>
        <v>75-79|47</v>
      </c>
      <c r="D562" s="78">
        <v>17</v>
      </c>
      <c r="E562" s="78" t="s">
        <v>57</v>
      </c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Q562" s="77" t="s">
        <v>70</v>
      </c>
      <c r="R562" s="78">
        <v>48</v>
      </c>
      <c r="S562" s="78" t="s">
        <v>1341</v>
      </c>
      <c r="T562" s="78">
        <v>19</v>
      </c>
      <c r="U562" s="78" t="s">
        <v>58</v>
      </c>
    </row>
    <row r="563" spans="1:21">
      <c r="A563" s="77" t="s">
        <v>71</v>
      </c>
      <c r="B563" s="78">
        <v>48</v>
      </c>
      <c r="C563" s="78" t="str">
        <f t="shared" si="16"/>
        <v>75-79|48</v>
      </c>
      <c r="D563" s="78">
        <v>18</v>
      </c>
      <c r="E563" s="78" t="s">
        <v>58</v>
      </c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Q563" s="77" t="s">
        <v>70</v>
      </c>
      <c r="R563" s="78">
        <v>49</v>
      </c>
      <c r="S563" s="78" t="s">
        <v>1342</v>
      </c>
      <c r="T563" s="78">
        <v>19</v>
      </c>
      <c r="U563" s="78" t="s">
        <v>58</v>
      </c>
    </row>
    <row r="564" spans="1:21">
      <c r="A564" s="77" t="s">
        <v>71</v>
      </c>
      <c r="B564" s="78">
        <v>49</v>
      </c>
      <c r="C564" s="78" t="str">
        <f t="shared" si="16"/>
        <v>75-79|49</v>
      </c>
      <c r="D564" s="78">
        <v>19</v>
      </c>
      <c r="E564" s="78" t="s">
        <v>59</v>
      </c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Q564" s="77" t="s">
        <v>70</v>
      </c>
      <c r="R564" s="78">
        <v>50</v>
      </c>
      <c r="S564" s="78" t="s">
        <v>1343</v>
      </c>
      <c r="T564" s="78">
        <v>19</v>
      </c>
      <c r="U564" s="78" t="s">
        <v>58</v>
      </c>
    </row>
    <row r="565" spans="1:21">
      <c r="A565" s="77" t="s">
        <v>71</v>
      </c>
      <c r="B565" s="78">
        <v>50</v>
      </c>
      <c r="C565" s="78" t="str">
        <f t="shared" si="16"/>
        <v>75-79|50</v>
      </c>
      <c r="D565" s="78">
        <v>19</v>
      </c>
      <c r="E565" s="78" t="s">
        <v>59</v>
      </c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Q565" s="77" t="s">
        <v>71</v>
      </c>
      <c r="R565" s="78">
        <v>0</v>
      </c>
      <c r="S565" s="78" t="s">
        <v>1191</v>
      </c>
      <c r="T565" s="78">
        <v>1</v>
      </c>
      <c r="U565" s="78" t="s">
        <v>41</v>
      </c>
    </row>
    <row r="566" spans="1:21">
      <c r="A566" s="77" t="s">
        <v>71</v>
      </c>
      <c r="B566" s="78">
        <v>51</v>
      </c>
      <c r="C566" s="78" t="str">
        <f t="shared" ref="C566:C629" si="17">A566&amp;"|"&amp;+B566</f>
        <v>75-79|51</v>
      </c>
      <c r="D566" s="78">
        <v>19</v>
      </c>
      <c r="E566" s="78" t="s">
        <v>59</v>
      </c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Q566" s="77" t="s">
        <v>71</v>
      </c>
      <c r="R566" s="78">
        <v>1</v>
      </c>
      <c r="S566" s="78" t="s">
        <v>1192</v>
      </c>
      <c r="T566" s="78">
        <v>3</v>
      </c>
      <c r="U566" s="78" t="s">
        <v>43</v>
      </c>
    </row>
    <row r="567" spans="1:21">
      <c r="A567" s="77" t="s">
        <v>72</v>
      </c>
      <c r="B567" s="78">
        <v>0</v>
      </c>
      <c r="C567" s="78" t="str">
        <f t="shared" si="17"/>
        <v>80-84|0</v>
      </c>
      <c r="D567" s="78">
        <v>1</v>
      </c>
      <c r="E567" s="78" t="s">
        <v>41</v>
      </c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Q567" s="77" t="s">
        <v>71</v>
      </c>
      <c r="R567" s="78">
        <v>2</v>
      </c>
      <c r="S567" s="78" t="s">
        <v>1193</v>
      </c>
      <c r="T567" s="78">
        <v>4</v>
      </c>
      <c r="U567" s="78" t="s">
        <v>44</v>
      </c>
    </row>
    <row r="568" spans="1:21">
      <c r="A568" s="77" t="s">
        <v>72</v>
      </c>
      <c r="B568" s="78">
        <v>1</v>
      </c>
      <c r="C568" s="78" t="str">
        <f t="shared" si="17"/>
        <v>80-84|1</v>
      </c>
      <c r="D568" s="78">
        <v>1</v>
      </c>
      <c r="E568" s="78" t="s">
        <v>41</v>
      </c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Q568" s="77" t="s">
        <v>71</v>
      </c>
      <c r="R568" s="78">
        <v>3</v>
      </c>
      <c r="S568" s="78" t="s">
        <v>1194</v>
      </c>
      <c r="T568" s="78">
        <v>4</v>
      </c>
      <c r="U568" s="78" t="s">
        <v>44</v>
      </c>
    </row>
    <row r="569" spans="1:21">
      <c r="A569" s="77" t="s">
        <v>72</v>
      </c>
      <c r="B569" s="78">
        <v>2</v>
      </c>
      <c r="C569" s="78" t="str">
        <f t="shared" si="17"/>
        <v>80-84|2</v>
      </c>
      <c r="D569" s="78">
        <v>1</v>
      </c>
      <c r="E569" s="78" t="s">
        <v>41</v>
      </c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Q569" s="77" t="s">
        <v>71</v>
      </c>
      <c r="R569" s="78">
        <v>4</v>
      </c>
      <c r="S569" s="78" t="s">
        <v>1195</v>
      </c>
      <c r="T569" s="78">
        <v>5</v>
      </c>
      <c r="U569" s="78" t="s">
        <v>45</v>
      </c>
    </row>
    <row r="570" spans="1:21">
      <c r="A570" s="77" t="s">
        <v>72</v>
      </c>
      <c r="B570" s="78">
        <v>3</v>
      </c>
      <c r="C570" s="78" t="str">
        <f t="shared" si="17"/>
        <v>80-84|3</v>
      </c>
      <c r="D570" s="78">
        <v>1</v>
      </c>
      <c r="E570" s="78" t="s">
        <v>41</v>
      </c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Q570" s="77" t="s">
        <v>71</v>
      </c>
      <c r="R570" s="78">
        <v>5</v>
      </c>
      <c r="S570" s="78" t="s">
        <v>1196</v>
      </c>
      <c r="T570" s="78">
        <v>5</v>
      </c>
      <c r="U570" s="78" t="s">
        <v>45</v>
      </c>
    </row>
    <row r="571" spans="1:21">
      <c r="A571" s="77" t="s">
        <v>72</v>
      </c>
      <c r="B571" s="78">
        <v>4</v>
      </c>
      <c r="C571" s="78" t="str">
        <f t="shared" si="17"/>
        <v>80-84|4</v>
      </c>
      <c r="D571" s="78">
        <v>1</v>
      </c>
      <c r="E571" s="78" t="s">
        <v>41</v>
      </c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Q571" s="77" t="s">
        <v>71</v>
      </c>
      <c r="R571" s="78">
        <v>6</v>
      </c>
      <c r="S571" s="78" t="s">
        <v>1197</v>
      </c>
      <c r="T571" s="78">
        <v>6</v>
      </c>
      <c r="U571" s="78" t="s">
        <v>46</v>
      </c>
    </row>
    <row r="572" spans="1:21">
      <c r="A572" s="77" t="s">
        <v>72</v>
      </c>
      <c r="B572" s="78">
        <v>5</v>
      </c>
      <c r="C572" s="78" t="str">
        <f t="shared" si="17"/>
        <v>80-84|5</v>
      </c>
      <c r="D572" s="78">
        <v>2</v>
      </c>
      <c r="E572" s="78" t="s">
        <v>42</v>
      </c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Q572" s="77" t="s">
        <v>71</v>
      </c>
      <c r="R572" s="78">
        <v>7</v>
      </c>
      <c r="S572" s="78" t="s">
        <v>1198</v>
      </c>
      <c r="T572" s="78">
        <v>6</v>
      </c>
      <c r="U572" s="78" t="s">
        <v>46</v>
      </c>
    </row>
    <row r="573" spans="1:21">
      <c r="A573" s="77" t="s">
        <v>72</v>
      </c>
      <c r="B573" s="78">
        <v>6</v>
      </c>
      <c r="C573" s="78" t="str">
        <f t="shared" si="17"/>
        <v>80-84|6</v>
      </c>
      <c r="D573" s="78">
        <v>2</v>
      </c>
      <c r="E573" s="78" t="s">
        <v>42</v>
      </c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Q573" s="77" t="s">
        <v>71</v>
      </c>
      <c r="R573" s="78">
        <v>8</v>
      </c>
      <c r="S573" s="78" t="s">
        <v>1199</v>
      </c>
      <c r="T573" s="78">
        <v>7</v>
      </c>
      <c r="U573" s="78" t="s">
        <v>47</v>
      </c>
    </row>
    <row r="574" spans="1:21">
      <c r="A574" s="77" t="s">
        <v>72</v>
      </c>
      <c r="B574" s="78">
        <v>7</v>
      </c>
      <c r="C574" s="78" t="str">
        <f t="shared" si="17"/>
        <v>80-84|7</v>
      </c>
      <c r="D574" s="78">
        <v>2</v>
      </c>
      <c r="E574" s="78" t="s">
        <v>42</v>
      </c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Q574" s="77" t="s">
        <v>71</v>
      </c>
      <c r="R574" s="78">
        <v>9</v>
      </c>
      <c r="S574" s="78" t="s">
        <v>1200</v>
      </c>
      <c r="T574" s="78">
        <v>7</v>
      </c>
      <c r="U574" s="78" t="s">
        <v>47</v>
      </c>
    </row>
    <row r="575" spans="1:21">
      <c r="A575" s="77" t="s">
        <v>72</v>
      </c>
      <c r="B575" s="78">
        <v>8</v>
      </c>
      <c r="C575" s="78" t="str">
        <f t="shared" si="17"/>
        <v>80-84|8</v>
      </c>
      <c r="D575" s="78">
        <v>3</v>
      </c>
      <c r="E575" s="78" t="s">
        <v>43</v>
      </c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Q575" s="77" t="s">
        <v>71</v>
      </c>
      <c r="R575" s="78">
        <v>10</v>
      </c>
      <c r="S575" s="78" t="s">
        <v>1201</v>
      </c>
      <c r="T575" s="78">
        <v>8</v>
      </c>
      <c r="U575" s="78" t="s">
        <v>48</v>
      </c>
    </row>
    <row r="576" spans="1:21">
      <c r="A576" s="77" t="s">
        <v>72</v>
      </c>
      <c r="B576" s="78">
        <v>9</v>
      </c>
      <c r="C576" s="78" t="str">
        <f t="shared" si="17"/>
        <v>80-84|9</v>
      </c>
      <c r="D576" s="78">
        <v>3</v>
      </c>
      <c r="E576" s="78" t="s">
        <v>43</v>
      </c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Q576" s="77" t="s">
        <v>71</v>
      </c>
      <c r="R576" s="78">
        <v>11</v>
      </c>
      <c r="S576" s="78" t="s">
        <v>1202</v>
      </c>
      <c r="T576" s="78">
        <v>8</v>
      </c>
      <c r="U576" s="78" t="s">
        <v>48</v>
      </c>
    </row>
    <row r="577" spans="1:21">
      <c r="A577" s="77" t="s">
        <v>72</v>
      </c>
      <c r="B577" s="78">
        <v>10</v>
      </c>
      <c r="C577" s="78" t="str">
        <f t="shared" si="17"/>
        <v>80-84|10</v>
      </c>
      <c r="D577" s="78">
        <v>3</v>
      </c>
      <c r="E577" s="78" t="s">
        <v>43</v>
      </c>
      <c r="Q577" s="77" t="s">
        <v>71</v>
      </c>
      <c r="R577" s="78">
        <v>12</v>
      </c>
      <c r="S577" s="78" t="s">
        <v>1203</v>
      </c>
      <c r="T577" s="78">
        <v>9</v>
      </c>
      <c r="U577" s="78" t="s">
        <v>49</v>
      </c>
    </row>
    <row r="578" spans="1:21">
      <c r="A578" s="77" t="s">
        <v>72</v>
      </c>
      <c r="B578" s="78">
        <v>11</v>
      </c>
      <c r="C578" s="78" t="str">
        <f t="shared" si="17"/>
        <v>80-84|11</v>
      </c>
      <c r="D578" s="78">
        <v>4</v>
      </c>
      <c r="E578" s="78" t="s">
        <v>44</v>
      </c>
      <c r="Q578" s="77" t="s">
        <v>71</v>
      </c>
      <c r="R578" s="78">
        <v>13</v>
      </c>
      <c r="S578" s="78" t="s">
        <v>1204</v>
      </c>
      <c r="T578" s="78">
        <v>9</v>
      </c>
      <c r="U578" s="78" t="s">
        <v>49</v>
      </c>
    </row>
    <row r="579" spans="1:21">
      <c r="A579" s="77" t="s">
        <v>72</v>
      </c>
      <c r="B579" s="78">
        <v>12</v>
      </c>
      <c r="C579" s="78" t="str">
        <f t="shared" si="17"/>
        <v>80-84|12</v>
      </c>
      <c r="D579" s="78">
        <v>4</v>
      </c>
      <c r="E579" s="78" t="s">
        <v>44</v>
      </c>
      <c r="Q579" s="77" t="s">
        <v>71</v>
      </c>
      <c r="R579" s="78">
        <v>14</v>
      </c>
      <c r="S579" s="78" t="s">
        <v>1205</v>
      </c>
      <c r="T579" s="78">
        <v>9</v>
      </c>
      <c r="U579" s="78" t="s">
        <v>49</v>
      </c>
    </row>
    <row r="580" spans="1:21">
      <c r="A580" s="77" t="s">
        <v>72</v>
      </c>
      <c r="B580" s="78">
        <v>13</v>
      </c>
      <c r="C580" s="78" t="str">
        <f t="shared" si="17"/>
        <v>80-84|13</v>
      </c>
      <c r="D580" s="78">
        <v>4</v>
      </c>
      <c r="E580" s="78" t="s">
        <v>44</v>
      </c>
      <c r="Q580" s="77" t="s">
        <v>71</v>
      </c>
      <c r="R580" s="78">
        <v>15</v>
      </c>
      <c r="S580" s="78" t="s">
        <v>1206</v>
      </c>
      <c r="T580" s="78">
        <v>10</v>
      </c>
      <c r="U580" s="78" t="s">
        <v>50</v>
      </c>
    </row>
    <row r="581" spans="1:21">
      <c r="A581" s="77" t="s">
        <v>72</v>
      </c>
      <c r="B581" s="78">
        <v>14</v>
      </c>
      <c r="C581" s="78" t="str">
        <f t="shared" si="17"/>
        <v>80-84|14</v>
      </c>
      <c r="D581" s="78">
        <v>5</v>
      </c>
      <c r="E581" s="78" t="s">
        <v>45</v>
      </c>
      <c r="Q581" s="77" t="s">
        <v>71</v>
      </c>
      <c r="R581" s="78">
        <v>16</v>
      </c>
      <c r="S581" s="78" t="s">
        <v>1207</v>
      </c>
      <c r="T581" s="78">
        <v>10</v>
      </c>
      <c r="U581" s="78" t="s">
        <v>50</v>
      </c>
    </row>
    <row r="582" spans="1:21">
      <c r="A582" s="77" t="s">
        <v>72</v>
      </c>
      <c r="B582" s="78">
        <v>15</v>
      </c>
      <c r="C582" s="78" t="str">
        <f t="shared" si="17"/>
        <v>80-84|15</v>
      </c>
      <c r="D582" s="78">
        <v>5</v>
      </c>
      <c r="E582" s="78" t="s">
        <v>45</v>
      </c>
      <c r="Q582" s="77" t="s">
        <v>71</v>
      </c>
      <c r="R582" s="78">
        <v>17</v>
      </c>
      <c r="S582" s="78" t="s">
        <v>1208</v>
      </c>
      <c r="T582" s="78">
        <v>10</v>
      </c>
      <c r="U582" s="78" t="s">
        <v>50</v>
      </c>
    </row>
    <row r="583" spans="1:21">
      <c r="A583" s="77" t="s">
        <v>72</v>
      </c>
      <c r="B583" s="78">
        <v>16</v>
      </c>
      <c r="C583" s="78" t="str">
        <f t="shared" si="17"/>
        <v>80-84|16</v>
      </c>
      <c r="D583" s="78">
        <v>5</v>
      </c>
      <c r="E583" s="78" t="s">
        <v>45</v>
      </c>
      <c r="Q583" s="77" t="s">
        <v>71</v>
      </c>
      <c r="R583" s="78">
        <v>18</v>
      </c>
      <c r="S583" s="78" t="s">
        <v>1209</v>
      </c>
      <c r="T583" s="78">
        <v>11</v>
      </c>
      <c r="U583" s="78" t="s">
        <v>51</v>
      </c>
    </row>
    <row r="584" spans="1:21">
      <c r="A584" s="77" t="s">
        <v>72</v>
      </c>
      <c r="B584" s="78">
        <v>17</v>
      </c>
      <c r="C584" s="78" t="str">
        <f t="shared" si="17"/>
        <v>80-84|17</v>
      </c>
      <c r="D584" s="78">
        <v>6</v>
      </c>
      <c r="E584" s="78" t="s">
        <v>46</v>
      </c>
      <c r="Q584" s="77" t="s">
        <v>71</v>
      </c>
      <c r="R584" s="78">
        <v>19</v>
      </c>
      <c r="S584" s="78" t="s">
        <v>1210</v>
      </c>
      <c r="T584" s="78">
        <v>11</v>
      </c>
      <c r="U584" s="78" t="s">
        <v>51</v>
      </c>
    </row>
    <row r="585" spans="1:21">
      <c r="A585" s="77" t="s">
        <v>72</v>
      </c>
      <c r="B585" s="78">
        <v>18</v>
      </c>
      <c r="C585" s="78" t="str">
        <f t="shared" si="17"/>
        <v>80-84|18</v>
      </c>
      <c r="D585" s="78">
        <v>6</v>
      </c>
      <c r="E585" s="78" t="s">
        <v>46</v>
      </c>
      <c r="Q585" s="77" t="s">
        <v>71</v>
      </c>
      <c r="R585" s="78">
        <v>20</v>
      </c>
      <c r="S585" s="78" t="s">
        <v>1211</v>
      </c>
      <c r="T585" s="78">
        <v>11</v>
      </c>
      <c r="U585" s="78" t="s">
        <v>51</v>
      </c>
    </row>
    <row r="586" spans="1:21">
      <c r="A586" s="77" t="s">
        <v>72</v>
      </c>
      <c r="B586" s="78">
        <v>19</v>
      </c>
      <c r="C586" s="78" t="str">
        <f t="shared" si="17"/>
        <v>80-84|19</v>
      </c>
      <c r="D586" s="78">
        <v>6</v>
      </c>
      <c r="E586" s="78" t="s">
        <v>46</v>
      </c>
      <c r="Q586" s="77" t="s">
        <v>71</v>
      </c>
      <c r="R586" s="78">
        <v>21</v>
      </c>
      <c r="S586" s="78" t="s">
        <v>1212</v>
      </c>
      <c r="T586" s="78">
        <v>12</v>
      </c>
      <c r="U586" s="78" t="s">
        <v>52</v>
      </c>
    </row>
    <row r="587" spans="1:21">
      <c r="A587" s="77" t="s">
        <v>72</v>
      </c>
      <c r="B587" s="78">
        <v>20</v>
      </c>
      <c r="C587" s="78" t="str">
        <f t="shared" si="17"/>
        <v>80-84|20</v>
      </c>
      <c r="D587" s="78">
        <v>7</v>
      </c>
      <c r="E587" s="78" t="s">
        <v>47</v>
      </c>
      <c r="Q587" s="77" t="s">
        <v>71</v>
      </c>
      <c r="R587" s="78">
        <v>22</v>
      </c>
      <c r="S587" s="78" t="s">
        <v>1213</v>
      </c>
      <c r="T587" s="78">
        <v>12</v>
      </c>
      <c r="U587" s="78" t="s">
        <v>52</v>
      </c>
    </row>
    <row r="588" spans="1:21">
      <c r="A588" s="77" t="s">
        <v>72</v>
      </c>
      <c r="B588" s="78">
        <v>21</v>
      </c>
      <c r="C588" s="78" t="str">
        <f t="shared" si="17"/>
        <v>80-84|21</v>
      </c>
      <c r="D588" s="78">
        <v>7</v>
      </c>
      <c r="E588" s="78" t="s">
        <v>47</v>
      </c>
      <c r="Q588" s="77" t="s">
        <v>71</v>
      </c>
      <c r="R588" s="78">
        <v>23</v>
      </c>
      <c r="S588" s="78" t="s">
        <v>1214</v>
      </c>
      <c r="T588" s="78">
        <v>12</v>
      </c>
      <c r="U588" s="78" t="s">
        <v>52</v>
      </c>
    </row>
    <row r="589" spans="1:21">
      <c r="A589" s="77" t="s">
        <v>72</v>
      </c>
      <c r="B589" s="78">
        <v>22</v>
      </c>
      <c r="C589" s="78" t="str">
        <f t="shared" si="17"/>
        <v>80-84|22</v>
      </c>
      <c r="D589" s="78">
        <v>7</v>
      </c>
      <c r="E589" s="78" t="s">
        <v>47</v>
      </c>
      <c r="Q589" s="77" t="s">
        <v>71</v>
      </c>
      <c r="R589" s="78">
        <v>24</v>
      </c>
      <c r="S589" s="78" t="s">
        <v>1215</v>
      </c>
      <c r="T589" s="78">
        <v>13</v>
      </c>
      <c r="U589" s="78" t="s">
        <v>53</v>
      </c>
    </row>
    <row r="590" spans="1:21">
      <c r="A590" s="77" t="s">
        <v>72</v>
      </c>
      <c r="B590" s="78">
        <v>23</v>
      </c>
      <c r="C590" s="78" t="str">
        <f t="shared" si="17"/>
        <v>80-84|23</v>
      </c>
      <c r="D590" s="78">
        <v>8</v>
      </c>
      <c r="E590" s="78" t="s">
        <v>48</v>
      </c>
      <c r="Q590" s="77" t="s">
        <v>71</v>
      </c>
      <c r="R590" s="78">
        <v>25</v>
      </c>
      <c r="S590" s="78" t="s">
        <v>1216</v>
      </c>
      <c r="T590" s="78">
        <v>13</v>
      </c>
      <c r="U590" s="78" t="s">
        <v>53</v>
      </c>
    </row>
    <row r="591" spans="1:21">
      <c r="A591" s="77" t="s">
        <v>72</v>
      </c>
      <c r="B591" s="78">
        <v>24</v>
      </c>
      <c r="C591" s="78" t="str">
        <f t="shared" si="17"/>
        <v>80-84|24</v>
      </c>
      <c r="D591" s="78">
        <v>8</v>
      </c>
      <c r="E591" s="78" t="s">
        <v>48</v>
      </c>
      <c r="Q591" s="77" t="s">
        <v>71</v>
      </c>
      <c r="R591" s="78">
        <v>26</v>
      </c>
      <c r="S591" s="78" t="s">
        <v>1217</v>
      </c>
      <c r="T591" s="78">
        <v>14</v>
      </c>
      <c r="U591" s="78" t="s">
        <v>54</v>
      </c>
    </row>
    <row r="592" spans="1:21">
      <c r="A592" s="77" t="s">
        <v>72</v>
      </c>
      <c r="B592" s="78">
        <v>25</v>
      </c>
      <c r="C592" s="78" t="str">
        <f t="shared" si="17"/>
        <v>80-84|25</v>
      </c>
      <c r="D592" s="78">
        <v>8</v>
      </c>
      <c r="E592" s="78" t="s">
        <v>48</v>
      </c>
      <c r="Q592" s="77" t="s">
        <v>71</v>
      </c>
      <c r="R592" s="78">
        <v>27</v>
      </c>
      <c r="S592" s="78" t="s">
        <v>1218</v>
      </c>
      <c r="T592" s="78">
        <v>14</v>
      </c>
      <c r="U592" s="78" t="s">
        <v>54</v>
      </c>
    </row>
    <row r="593" spans="1:21">
      <c r="A593" s="77" t="s">
        <v>72</v>
      </c>
      <c r="B593" s="78">
        <v>26</v>
      </c>
      <c r="C593" s="78" t="str">
        <f t="shared" si="17"/>
        <v>80-84|26</v>
      </c>
      <c r="D593" s="78">
        <v>9</v>
      </c>
      <c r="E593" s="78" t="s">
        <v>49</v>
      </c>
      <c r="Q593" s="77" t="s">
        <v>71</v>
      </c>
      <c r="R593" s="78">
        <v>28</v>
      </c>
      <c r="S593" s="78" t="s">
        <v>1219</v>
      </c>
      <c r="T593" s="78">
        <v>14</v>
      </c>
      <c r="U593" s="78" t="s">
        <v>54</v>
      </c>
    </row>
    <row r="594" spans="1:21">
      <c r="A594" s="77" t="s">
        <v>72</v>
      </c>
      <c r="B594" s="78">
        <v>27</v>
      </c>
      <c r="C594" s="78" t="str">
        <f t="shared" si="17"/>
        <v>80-84|27</v>
      </c>
      <c r="D594" s="78">
        <v>9</v>
      </c>
      <c r="E594" s="78" t="s">
        <v>49</v>
      </c>
      <c r="Q594" s="77" t="s">
        <v>71</v>
      </c>
      <c r="R594" s="78">
        <v>29</v>
      </c>
      <c r="S594" s="78" t="s">
        <v>1220</v>
      </c>
      <c r="T594" s="78">
        <v>15</v>
      </c>
      <c r="U594" s="78" t="s">
        <v>55</v>
      </c>
    </row>
    <row r="595" spans="1:21">
      <c r="A595" s="77" t="s">
        <v>72</v>
      </c>
      <c r="B595" s="78">
        <v>28</v>
      </c>
      <c r="C595" s="78" t="str">
        <f t="shared" si="17"/>
        <v>80-84|28</v>
      </c>
      <c r="D595" s="78">
        <v>9</v>
      </c>
      <c r="E595" s="78" t="s">
        <v>49</v>
      </c>
      <c r="Q595" s="77" t="s">
        <v>71</v>
      </c>
      <c r="R595" s="78">
        <v>30</v>
      </c>
      <c r="S595" s="78" t="s">
        <v>1221</v>
      </c>
      <c r="T595" s="78">
        <v>15</v>
      </c>
      <c r="U595" s="78" t="s">
        <v>55</v>
      </c>
    </row>
    <row r="596" spans="1:21">
      <c r="A596" s="77" t="s">
        <v>72</v>
      </c>
      <c r="B596" s="78">
        <v>29</v>
      </c>
      <c r="C596" s="78" t="str">
        <f t="shared" si="17"/>
        <v>80-84|29</v>
      </c>
      <c r="D596" s="78">
        <v>10</v>
      </c>
      <c r="E596" s="78" t="s">
        <v>50</v>
      </c>
      <c r="Q596" s="77" t="s">
        <v>71</v>
      </c>
      <c r="R596" s="78">
        <v>31</v>
      </c>
      <c r="S596" s="78" t="s">
        <v>1344</v>
      </c>
      <c r="T596" s="78">
        <v>16</v>
      </c>
      <c r="U596" s="78" t="s">
        <v>56</v>
      </c>
    </row>
    <row r="597" spans="1:21">
      <c r="A597" s="77" t="s">
        <v>72</v>
      </c>
      <c r="B597" s="78">
        <v>30</v>
      </c>
      <c r="C597" s="78" t="str">
        <f t="shared" si="17"/>
        <v>80-84|30</v>
      </c>
      <c r="D597" s="78">
        <v>10</v>
      </c>
      <c r="E597" s="78" t="s">
        <v>50</v>
      </c>
      <c r="Q597" s="77" t="s">
        <v>71</v>
      </c>
      <c r="R597" s="78">
        <v>32</v>
      </c>
      <c r="S597" s="78" t="s">
        <v>1345</v>
      </c>
      <c r="T597" s="78">
        <v>16</v>
      </c>
      <c r="U597" s="78" t="s">
        <v>56</v>
      </c>
    </row>
    <row r="598" spans="1:21">
      <c r="A598" s="77" t="s">
        <v>72</v>
      </c>
      <c r="B598" s="78">
        <v>31</v>
      </c>
      <c r="C598" s="78" t="str">
        <f t="shared" si="17"/>
        <v>80-84|31</v>
      </c>
      <c r="D598" s="78">
        <v>10</v>
      </c>
      <c r="E598" s="78" t="s">
        <v>50</v>
      </c>
      <c r="Q598" s="77" t="s">
        <v>71</v>
      </c>
      <c r="R598" s="78">
        <v>33</v>
      </c>
      <c r="S598" s="78" t="s">
        <v>1346</v>
      </c>
      <c r="T598" s="78">
        <v>17</v>
      </c>
      <c r="U598" s="78" t="s">
        <v>57</v>
      </c>
    </row>
    <row r="599" spans="1:21">
      <c r="A599" s="77" t="s">
        <v>72</v>
      </c>
      <c r="B599" s="78">
        <v>32</v>
      </c>
      <c r="C599" s="78" t="str">
        <f t="shared" si="17"/>
        <v>80-84|32</v>
      </c>
      <c r="D599" s="78">
        <v>11</v>
      </c>
      <c r="E599" s="78" t="s">
        <v>51</v>
      </c>
      <c r="Q599" s="77" t="s">
        <v>71</v>
      </c>
      <c r="R599" s="78">
        <v>34</v>
      </c>
      <c r="S599" s="78" t="s">
        <v>1347</v>
      </c>
      <c r="T599" s="78">
        <v>17</v>
      </c>
      <c r="U599" s="78" t="s">
        <v>57</v>
      </c>
    </row>
    <row r="600" spans="1:21">
      <c r="A600" s="77" t="s">
        <v>72</v>
      </c>
      <c r="B600" s="78">
        <v>33</v>
      </c>
      <c r="C600" s="78" t="str">
        <f t="shared" si="17"/>
        <v>80-84|33</v>
      </c>
      <c r="D600" s="78">
        <v>11</v>
      </c>
      <c r="E600" s="78" t="s">
        <v>51</v>
      </c>
      <c r="Q600" s="77" t="s">
        <v>71</v>
      </c>
      <c r="R600" s="78">
        <v>35</v>
      </c>
      <c r="S600" s="78" t="s">
        <v>1348</v>
      </c>
      <c r="T600" s="78">
        <v>18</v>
      </c>
      <c r="U600" s="78" t="s">
        <v>58</v>
      </c>
    </row>
    <row r="601" spans="1:21">
      <c r="A601" s="77" t="s">
        <v>72</v>
      </c>
      <c r="B601" s="78">
        <v>34</v>
      </c>
      <c r="C601" s="78" t="str">
        <f t="shared" si="17"/>
        <v>80-84|34</v>
      </c>
      <c r="D601" s="78">
        <v>11</v>
      </c>
      <c r="E601" s="78" t="s">
        <v>51</v>
      </c>
      <c r="Q601" s="77" t="s">
        <v>71</v>
      </c>
      <c r="R601" s="78">
        <v>36</v>
      </c>
      <c r="S601" s="78" t="s">
        <v>1349</v>
      </c>
      <c r="T601" s="78">
        <v>18</v>
      </c>
      <c r="U601" s="78" t="s">
        <v>58</v>
      </c>
    </row>
    <row r="602" spans="1:21">
      <c r="A602" s="77" t="s">
        <v>72</v>
      </c>
      <c r="B602" s="78">
        <v>35</v>
      </c>
      <c r="C602" s="78" t="str">
        <f t="shared" si="17"/>
        <v>80-84|35</v>
      </c>
      <c r="D602" s="78">
        <v>12</v>
      </c>
      <c r="E602" s="78" t="s">
        <v>52</v>
      </c>
      <c r="Q602" s="77" t="s">
        <v>71</v>
      </c>
      <c r="R602" s="78">
        <v>37</v>
      </c>
      <c r="S602" s="78" t="s">
        <v>1350</v>
      </c>
      <c r="T602" s="78">
        <v>19</v>
      </c>
      <c r="U602" s="78" t="s">
        <v>58</v>
      </c>
    </row>
    <row r="603" spans="1:21">
      <c r="A603" s="77" t="s">
        <v>72</v>
      </c>
      <c r="B603" s="78">
        <v>36</v>
      </c>
      <c r="C603" s="78" t="str">
        <f t="shared" si="17"/>
        <v>80-84|36</v>
      </c>
      <c r="D603" s="78">
        <v>12</v>
      </c>
      <c r="E603" s="78" t="s">
        <v>52</v>
      </c>
      <c r="Q603" s="77" t="s">
        <v>71</v>
      </c>
      <c r="R603" s="78">
        <v>38</v>
      </c>
      <c r="S603" s="78" t="s">
        <v>1351</v>
      </c>
      <c r="T603" s="78">
        <v>19</v>
      </c>
      <c r="U603" s="78" t="s">
        <v>58</v>
      </c>
    </row>
    <row r="604" spans="1:21">
      <c r="A604" s="77" t="s">
        <v>72</v>
      </c>
      <c r="B604" s="78">
        <v>37</v>
      </c>
      <c r="C604" s="78" t="str">
        <f t="shared" si="17"/>
        <v>80-84|37</v>
      </c>
      <c r="D604" s="78">
        <v>13</v>
      </c>
      <c r="E604" s="78" t="s">
        <v>53</v>
      </c>
      <c r="Q604" s="77" t="s">
        <v>71</v>
      </c>
      <c r="R604" s="78">
        <v>39</v>
      </c>
      <c r="S604" s="78" t="s">
        <v>1352</v>
      </c>
      <c r="T604" s="78">
        <v>19</v>
      </c>
      <c r="U604" s="78" t="s">
        <v>58</v>
      </c>
    </row>
    <row r="605" spans="1:21">
      <c r="A605" s="77" t="s">
        <v>72</v>
      </c>
      <c r="B605" s="78">
        <v>38</v>
      </c>
      <c r="C605" s="78" t="str">
        <f t="shared" si="17"/>
        <v>80-84|38</v>
      </c>
      <c r="D605" s="78">
        <v>13</v>
      </c>
      <c r="E605" s="78" t="s">
        <v>53</v>
      </c>
      <c r="Q605" s="77" t="s">
        <v>71</v>
      </c>
      <c r="R605" s="78">
        <v>40</v>
      </c>
      <c r="S605" s="78" t="s">
        <v>1353</v>
      </c>
      <c r="T605" s="78">
        <v>19</v>
      </c>
      <c r="U605" s="78" t="s">
        <v>58</v>
      </c>
    </row>
    <row r="606" spans="1:21">
      <c r="A606" s="77" t="s">
        <v>72</v>
      </c>
      <c r="B606" s="78">
        <v>39</v>
      </c>
      <c r="C606" s="78" t="str">
        <f t="shared" si="17"/>
        <v>80-84|39</v>
      </c>
      <c r="D606" s="78">
        <v>14</v>
      </c>
      <c r="E606" s="78" t="s">
        <v>54</v>
      </c>
      <c r="Q606" s="77" t="s">
        <v>71</v>
      </c>
      <c r="R606" s="78">
        <v>41</v>
      </c>
      <c r="S606" s="78" t="s">
        <v>1354</v>
      </c>
      <c r="T606" s="78">
        <v>19</v>
      </c>
      <c r="U606" s="78" t="s">
        <v>58</v>
      </c>
    </row>
    <row r="607" spans="1:21">
      <c r="A607" s="77" t="s">
        <v>72</v>
      </c>
      <c r="B607" s="78">
        <v>40</v>
      </c>
      <c r="C607" s="78" t="str">
        <f t="shared" si="17"/>
        <v>80-84|40</v>
      </c>
      <c r="D607" s="78">
        <v>14</v>
      </c>
      <c r="E607" s="78" t="s">
        <v>54</v>
      </c>
      <c r="Q607" s="77" t="s">
        <v>71</v>
      </c>
      <c r="R607" s="78">
        <v>42</v>
      </c>
      <c r="S607" s="78" t="s">
        <v>1355</v>
      </c>
      <c r="T607" s="78">
        <v>19</v>
      </c>
      <c r="U607" s="78" t="s">
        <v>58</v>
      </c>
    </row>
    <row r="608" spans="1:21">
      <c r="A608" s="77" t="s">
        <v>72</v>
      </c>
      <c r="B608" s="78">
        <v>41</v>
      </c>
      <c r="C608" s="78" t="str">
        <f t="shared" si="17"/>
        <v>80-84|41</v>
      </c>
      <c r="D608" s="78">
        <v>15</v>
      </c>
      <c r="E608" s="78" t="s">
        <v>55</v>
      </c>
      <c r="Q608" s="77" t="s">
        <v>71</v>
      </c>
      <c r="R608" s="78">
        <v>43</v>
      </c>
      <c r="S608" s="78" t="s">
        <v>1356</v>
      </c>
      <c r="T608" s="78">
        <v>19</v>
      </c>
      <c r="U608" s="78" t="s">
        <v>58</v>
      </c>
    </row>
    <row r="609" spans="1:21">
      <c r="A609" s="77" t="s">
        <v>72</v>
      </c>
      <c r="B609" s="78">
        <v>42</v>
      </c>
      <c r="C609" s="78" t="str">
        <f t="shared" si="17"/>
        <v>80-84|42</v>
      </c>
      <c r="D609" s="78">
        <v>15</v>
      </c>
      <c r="E609" s="78" t="s">
        <v>55</v>
      </c>
      <c r="Q609" s="77" t="s">
        <v>71</v>
      </c>
      <c r="R609" s="78">
        <v>44</v>
      </c>
      <c r="S609" s="78" t="s">
        <v>1357</v>
      </c>
      <c r="T609" s="78">
        <v>19</v>
      </c>
      <c r="U609" s="78" t="s">
        <v>58</v>
      </c>
    </row>
    <row r="610" spans="1:21">
      <c r="A610" s="77" t="s">
        <v>72</v>
      </c>
      <c r="B610" s="78">
        <v>43</v>
      </c>
      <c r="C610" s="78" t="str">
        <f t="shared" si="17"/>
        <v>80-84|43</v>
      </c>
      <c r="D610" s="78">
        <v>16</v>
      </c>
      <c r="E610" s="78" t="s">
        <v>56</v>
      </c>
      <c r="Q610" s="77" t="s">
        <v>71</v>
      </c>
      <c r="R610" s="78">
        <v>45</v>
      </c>
      <c r="S610" s="78" t="s">
        <v>1358</v>
      </c>
      <c r="T610" s="78">
        <v>19</v>
      </c>
      <c r="U610" s="78" t="s">
        <v>58</v>
      </c>
    </row>
    <row r="611" spans="1:21">
      <c r="A611" s="77" t="s">
        <v>72</v>
      </c>
      <c r="B611" s="78">
        <v>44</v>
      </c>
      <c r="C611" s="78" t="str">
        <f t="shared" si="17"/>
        <v>80-84|44</v>
      </c>
      <c r="D611" s="78">
        <v>16</v>
      </c>
      <c r="E611" s="78" t="s">
        <v>56</v>
      </c>
      <c r="Q611" s="77" t="s">
        <v>71</v>
      </c>
      <c r="R611" s="78">
        <v>46</v>
      </c>
      <c r="S611" s="78" t="s">
        <v>1359</v>
      </c>
      <c r="T611" s="78">
        <v>19</v>
      </c>
      <c r="U611" s="78" t="s">
        <v>58</v>
      </c>
    </row>
    <row r="612" spans="1:21">
      <c r="A612" s="77" t="s">
        <v>72</v>
      </c>
      <c r="B612" s="78">
        <v>45</v>
      </c>
      <c r="C612" s="78" t="str">
        <f t="shared" si="17"/>
        <v>80-84|45</v>
      </c>
      <c r="D612" s="78">
        <v>16</v>
      </c>
      <c r="E612" s="78" t="s">
        <v>56</v>
      </c>
      <c r="Q612" s="77" t="s">
        <v>71</v>
      </c>
      <c r="R612" s="78">
        <v>47</v>
      </c>
      <c r="S612" s="78" t="s">
        <v>1360</v>
      </c>
      <c r="T612" s="78">
        <v>19</v>
      </c>
      <c r="U612" s="78" t="s">
        <v>58</v>
      </c>
    </row>
    <row r="613" spans="1:21">
      <c r="A613" s="77" t="s">
        <v>72</v>
      </c>
      <c r="B613" s="78">
        <v>46</v>
      </c>
      <c r="C613" s="78" t="str">
        <f t="shared" si="17"/>
        <v>80-84|46</v>
      </c>
      <c r="D613" s="78">
        <v>17</v>
      </c>
      <c r="E613" s="78" t="s">
        <v>57</v>
      </c>
      <c r="Q613" s="77" t="s">
        <v>71</v>
      </c>
      <c r="R613" s="78">
        <v>48</v>
      </c>
      <c r="S613" s="78" t="s">
        <v>1361</v>
      </c>
      <c r="T613" s="78">
        <v>19</v>
      </c>
      <c r="U613" s="78" t="s">
        <v>58</v>
      </c>
    </row>
    <row r="614" spans="1:21">
      <c r="A614" s="77" t="s">
        <v>72</v>
      </c>
      <c r="B614" s="78">
        <v>47</v>
      </c>
      <c r="C614" s="78" t="str">
        <f t="shared" si="17"/>
        <v>80-84|47</v>
      </c>
      <c r="D614" s="78">
        <v>17</v>
      </c>
      <c r="E614" s="78" t="s">
        <v>57</v>
      </c>
      <c r="Q614" s="77" t="s">
        <v>71</v>
      </c>
      <c r="R614" s="78">
        <v>49</v>
      </c>
      <c r="S614" s="78" t="s">
        <v>1362</v>
      </c>
      <c r="T614" s="78">
        <v>19</v>
      </c>
      <c r="U614" s="78" t="s">
        <v>58</v>
      </c>
    </row>
    <row r="615" spans="1:21">
      <c r="A615" s="77" t="s">
        <v>72</v>
      </c>
      <c r="B615" s="78">
        <v>48</v>
      </c>
      <c r="C615" s="78" t="str">
        <f t="shared" si="17"/>
        <v>80-84|48</v>
      </c>
      <c r="D615" s="78">
        <v>18</v>
      </c>
      <c r="E615" s="78" t="s">
        <v>58</v>
      </c>
      <c r="Q615" s="77" t="s">
        <v>71</v>
      </c>
      <c r="R615" s="78">
        <v>50</v>
      </c>
      <c r="S615" s="78" t="s">
        <v>1363</v>
      </c>
      <c r="T615" s="78">
        <v>19</v>
      </c>
      <c r="U615" s="78" t="s">
        <v>58</v>
      </c>
    </row>
    <row r="616" spans="1:21">
      <c r="A616" s="77" t="s">
        <v>72</v>
      </c>
      <c r="B616" s="78">
        <v>49</v>
      </c>
      <c r="C616" s="78" t="str">
        <f t="shared" si="17"/>
        <v>80-84|49</v>
      </c>
      <c r="D616" s="78">
        <v>19</v>
      </c>
      <c r="E616" s="78" t="s">
        <v>59</v>
      </c>
      <c r="Q616" s="77" t="s">
        <v>72</v>
      </c>
      <c r="R616" s="78">
        <v>0</v>
      </c>
      <c r="S616" s="78" t="s">
        <v>1222</v>
      </c>
      <c r="T616" s="78">
        <v>2</v>
      </c>
      <c r="U616" s="78" t="s">
        <v>42</v>
      </c>
    </row>
    <row r="617" spans="1:21">
      <c r="A617" s="77" t="s">
        <v>72</v>
      </c>
      <c r="B617" s="78">
        <v>50</v>
      </c>
      <c r="C617" s="78" t="str">
        <f t="shared" si="17"/>
        <v>80-84|50</v>
      </c>
      <c r="D617" s="78">
        <v>19</v>
      </c>
      <c r="E617" s="78" t="s">
        <v>59</v>
      </c>
      <c r="Q617" s="77" t="s">
        <v>72</v>
      </c>
      <c r="R617" s="78">
        <v>1</v>
      </c>
      <c r="S617" s="78" t="s">
        <v>1223</v>
      </c>
      <c r="T617" s="78">
        <v>4</v>
      </c>
      <c r="U617" s="78" t="s">
        <v>44</v>
      </c>
    </row>
    <row r="618" spans="1:21">
      <c r="A618" s="77" t="s">
        <v>72</v>
      </c>
      <c r="B618" s="78">
        <v>51</v>
      </c>
      <c r="C618" s="78" t="str">
        <f t="shared" si="17"/>
        <v>80-84|51</v>
      </c>
      <c r="D618" s="78">
        <v>19</v>
      </c>
      <c r="E618" s="78" t="s">
        <v>59</v>
      </c>
      <c r="Q618" s="77" t="s">
        <v>72</v>
      </c>
      <c r="R618" s="78">
        <v>2</v>
      </c>
      <c r="S618" s="78" t="s">
        <v>1224</v>
      </c>
      <c r="T618" s="78">
        <v>5</v>
      </c>
      <c r="U618" s="78" t="s">
        <v>45</v>
      </c>
    </row>
    <row r="619" spans="1:21">
      <c r="A619" s="262" t="s">
        <v>73</v>
      </c>
      <c r="B619" s="78">
        <v>0</v>
      </c>
      <c r="C619" s="78" t="str">
        <f t="shared" si="17"/>
        <v>85-90|0</v>
      </c>
      <c r="D619" s="78">
        <v>1</v>
      </c>
      <c r="E619" s="78" t="s">
        <v>41</v>
      </c>
      <c r="Q619" s="77" t="s">
        <v>72</v>
      </c>
      <c r="R619" s="78">
        <v>3</v>
      </c>
      <c r="S619" s="78" t="s">
        <v>1225</v>
      </c>
      <c r="T619" s="78">
        <v>5</v>
      </c>
      <c r="U619" s="78" t="s">
        <v>45</v>
      </c>
    </row>
    <row r="620" spans="1:21">
      <c r="A620" s="262" t="s">
        <v>73</v>
      </c>
      <c r="B620" s="78">
        <v>1</v>
      </c>
      <c r="C620" s="78" t="str">
        <f t="shared" si="17"/>
        <v>85-90|1</v>
      </c>
      <c r="D620" s="78">
        <v>2</v>
      </c>
      <c r="E620" s="78" t="s">
        <v>41</v>
      </c>
      <c r="Q620" s="77" t="s">
        <v>72</v>
      </c>
      <c r="R620" s="78">
        <v>4</v>
      </c>
      <c r="S620" s="78" t="s">
        <v>1226</v>
      </c>
      <c r="T620" s="78">
        <v>6</v>
      </c>
      <c r="U620" s="78" t="s">
        <v>46</v>
      </c>
    </row>
    <row r="621" spans="1:21">
      <c r="A621" s="262" t="s">
        <v>73</v>
      </c>
      <c r="B621" s="78">
        <v>2</v>
      </c>
      <c r="C621" s="78" t="str">
        <f t="shared" si="17"/>
        <v>85-90|2</v>
      </c>
      <c r="D621" s="78">
        <v>2</v>
      </c>
      <c r="E621" s="78" t="s">
        <v>41</v>
      </c>
      <c r="Q621" s="77" t="s">
        <v>72</v>
      </c>
      <c r="R621" s="78">
        <v>5</v>
      </c>
      <c r="S621" s="78" t="s">
        <v>1227</v>
      </c>
      <c r="T621" s="78">
        <v>6</v>
      </c>
      <c r="U621" s="78" t="s">
        <v>46</v>
      </c>
    </row>
    <row r="622" spans="1:21">
      <c r="A622" s="262" t="s">
        <v>73</v>
      </c>
      <c r="B622" s="78">
        <v>3</v>
      </c>
      <c r="C622" s="78" t="str">
        <f t="shared" si="17"/>
        <v>85-90|3</v>
      </c>
      <c r="D622" s="78">
        <v>3</v>
      </c>
      <c r="E622" s="78" t="s">
        <v>42</v>
      </c>
      <c r="Q622" s="77" t="s">
        <v>72</v>
      </c>
      <c r="R622" s="78">
        <v>6</v>
      </c>
      <c r="S622" s="78" t="s">
        <v>1228</v>
      </c>
      <c r="T622" s="78">
        <v>7</v>
      </c>
      <c r="U622" s="78" t="s">
        <v>47</v>
      </c>
    </row>
    <row r="623" spans="1:21">
      <c r="A623" s="262" t="s">
        <v>73</v>
      </c>
      <c r="B623" s="78">
        <v>4</v>
      </c>
      <c r="C623" s="78" t="str">
        <f t="shared" si="17"/>
        <v>85-90|4</v>
      </c>
      <c r="D623" s="78">
        <v>3</v>
      </c>
      <c r="E623" s="78" t="s">
        <v>42</v>
      </c>
      <c r="Q623" s="77" t="s">
        <v>72</v>
      </c>
      <c r="R623" s="78">
        <v>7</v>
      </c>
      <c r="S623" s="78" t="s">
        <v>1229</v>
      </c>
      <c r="T623" s="78">
        <v>7</v>
      </c>
      <c r="U623" s="78" t="s">
        <v>47</v>
      </c>
    </row>
    <row r="624" spans="1:21">
      <c r="A624" s="262" t="s">
        <v>73</v>
      </c>
      <c r="B624" s="78">
        <v>5</v>
      </c>
      <c r="C624" s="78" t="str">
        <f t="shared" si="17"/>
        <v>85-90|5</v>
      </c>
      <c r="D624" s="78">
        <v>3</v>
      </c>
      <c r="E624" s="78" t="s">
        <v>42</v>
      </c>
      <c r="Q624" s="77" t="s">
        <v>72</v>
      </c>
      <c r="R624" s="78">
        <v>8</v>
      </c>
      <c r="S624" s="78" t="s">
        <v>1230</v>
      </c>
      <c r="T624" s="78">
        <v>8</v>
      </c>
      <c r="U624" s="78" t="s">
        <v>48</v>
      </c>
    </row>
    <row r="625" spans="1:21">
      <c r="A625" s="262" t="s">
        <v>73</v>
      </c>
      <c r="B625" s="78">
        <v>6</v>
      </c>
      <c r="C625" s="78" t="str">
        <f t="shared" si="17"/>
        <v>85-90|6</v>
      </c>
      <c r="D625" s="78">
        <v>4</v>
      </c>
      <c r="E625" s="78" t="s">
        <v>43</v>
      </c>
      <c r="Q625" s="77" t="s">
        <v>72</v>
      </c>
      <c r="R625" s="78">
        <v>9</v>
      </c>
      <c r="S625" s="78" t="s">
        <v>1231</v>
      </c>
      <c r="T625" s="78">
        <v>8</v>
      </c>
      <c r="U625" s="78" t="s">
        <v>48</v>
      </c>
    </row>
    <row r="626" spans="1:21">
      <c r="A626" s="262" t="s">
        <v>73</v>
      </c>
      <c r="B626" s="78">
        <v>7</v>
      </c>
      <c r="C626" s="78" t="str">
        <f t="shared" si="17"/>
        <v>85-90|7</v>
      </c>
      <c r="D626" s="78">
        <v>4</v>
      </c>
      <c r="E626" s="78" t="s">
        <v>43</v>
      </c>
      <c r="Q626" s="77" t="s">
        <v>72</v>
      </c>
      <c r="R626" s="78">
        <v>10</v>
      </c>
      <c r="S626" s="78" t="s">
        <v>1232</v>
      </c>
      <c r="T626" s="78">
        <v>9</v>
      </c>
      <c r="U626" s="78" t="s">
        <v>49</v>
      </c>
    </row>
    <row r="627" spans="1:21">
      <c r="A627" s="262" t="s">
        <v>73</v>
      </c>
      <c r="B627" s="78">
        <v>8</v>
      </c>
      <c r="C627" s="78" t="str">
        <f t="shared" si="17"/>
        <v>85-90|8</v>
      </c>
      <c r="D627" s="78">
        <v>4</v>
      </c>
      <c r="E627" s="78" t="s">
        <v>43</v>
      </c>
      <c r="Q627" s="77" t="s">
        <v>72</v>
      </c>
      <c r="R627" s="78">
        <v>11</v>
      </c>
      <c r="S627" s="78" t="s">
        <v>1233</v>
      </c>
      <c r="T627" s="78">
        <v>9</v>
      </c>
      <c r="U627" s="78" t="s">
        <v>49</v>
      </c>
    </row>
    <row r="628" spans="1:21">
      <c r="A628" s="262" t="s">
        <v>73</v>
      </c>
      <c r="B628" s="78">
        <v>9</v>
      </c>
      <c r="C628" s="78" t="str">
        <f t="shared" si="17"/>
        <v>85-90|9</v>
      </c>
      <c r="D628" s="78">
        <v>5</v>
      </c>
      <c r="E628" s="78" t="s">
        <v>44</v>
      </c>
      <c r="Q628" s="77" t="s">
        <v>72</v>
      </c>
      <c r="R628" s="78">
        <v>12</v>
      </c>
      <c r="S628" s="78" t="s">
        <v>1234</v>
      </c>
      <c r="T628" s="78">
        <v>9</v>
      </c>
      <c r="U628" s="78" t="s">
        <v>49</v>
      </c>
    </row>
    <row r="629" spans="1:21">
      <c r="A629" s="262" t="s">
        <v>73</v>
      </c>
      <c r="B629" s="78">
        <v>10</v>
      </c>
      <c r="C629" s="78" t="str">
        <f t="shared" si="17"/>
        <v>85-90|10</v>
      </c>
      <c r="D629" s="78">
        <v>5</v>
      </c>
      <c r="E629" s="78" t="s">
        <v>44</v>
      </c>
      <c r="Q629" s="77" t="s">
        <v>72</v>
      </c>
      <c r="R629" s="78">
        <v>13</v>
      </c>
      <c r="S629" s="78" t="s">
        <v>1235</v>
      </c>
      <c r="T629" s="78">
        <v>10</v>
      </c>
      <c r="U629" s="78" t="s">
        <v>50</v>
      </c>
    </row>
    <row r="630" spans="1:21">
      <c r="A630" s="262" t="s">
        <v>73</v>
      </c>
      <c r="B630" s="78">
        <v>11</v>
      </c>
      <c r="C630" s="78" t="str">
        <f t="shared" ref="C630:C670" si="18">A630&amp;"|"&amp;+B630</f>
        <v>85-90|11</v>
      </c>
      <c r="D630" s="78">
        <v>5</v>
      </c>
      <c r="E630" s="78" t="s">
        <v>44</v>
      </c>
      <c r="Q630" s="77" t="s">
        <v>72</v>
      </c>
      <c r="R630" s="78">
        <v>14</v>
      </c>
      <c r="S630" s="78" t="s">
        <v>1236</v>
      </c>
      <c r="T630" s="78">
        <v>10</v>
      </c>
      <c r="U630" s="78" t="s">
        <v>50</v>
      </c>
    </row>
    <row r="631" spans="1:21">
      <c r="A631" s="262" t="s">
        <v>73</v>
      </c>
      <c r="B631" s="78">
        <v>12</v>
      </c>
      <c r="C631" s="78" t="str">
        <f t="shared" si="18"/>
        <v>85-90|12</v>
      </c>
      <c r="D631" s="78">
        <v>6</v>
      </c>
      <c r="E631" s="78" t="s">
        <v>45</v>
      </c>
      <c r="Q631" s="77" t="s">
        <v>72</v>
      </c>
      <c r="R631" s="78">
        <v>15</v>
      </c>
      <c r="S631" s="78" t="s">
        <v>1237</v>
      </c>
      <c r="T631" s="78">
        <v>10</v>
      </c>
      <c r="U631" s="78" t="s">
        <v>50</v>
      </c>
    </row>
    <row r="632" spans="1:21">
      <c r="A632" s="262" t="s">
        <v>73</v>
      </c>
      <c r="B632" s="78">
        <v>13</v>
      </c>
      <c r="C632" s="78" t="str">
        <f t="shared" si="18"/>
        <v>85-90|13</v>
      </c>
      <c r="D632" s="78">
        <v>6</v>
      </c>
      <c r="E632" s="78" t="s">
        <v>45</v>
      </c>
      <c r="Q632" s="77" t="s">
        <v>72</v>
      </c>
      <c r="R632" s="78">
        <v>16</v>
      </c>
      <c r="S632" s="78" t="s">
        <v>1238</v>
      </c>
      <c r="T632" s="78">
        <v>11</v>
      </c>
      <c r="U632" s="78" t="s">
        <v>51</v>
      </c>
    </row>
    <row r="633" spans="1:21">
      <c r="A633" s="262" t="s">
        <v>73</v>
      </c>
      <c r="B633" s="78">
        <v>14</v>
      </c>
      <c r="C633" s="78" t="str">
        <f t="shared" si="18"/>
        <v>85-90|14</v>
      </c>
      <c r="D633" s="78">
        <v>6</v>
      </c>
      <c r="E633" s="78" t="s">
        <v>45</v>
      </c>
      <c r="Q633" s="77" t="s">
        <v>72</v>
      </c>
      <c r="R633" s="78">
        <v>17</v>
      </c>
      <c r="S633" s="78" t="s">
        <v>1239</v>
      </c>
      <c r="T633" s="78">
        <v>11</v>
      </c>
      <c r="U633" s="78" t="s">
        <v>51</v>
      </c>
    </row>
    <row r="634" spans="1:21">
      <c r="A634" s="262" t="s">
        <v>73</v>
      </c>
      <c r="B634" s="78">
        <v>15</v>
      </c>
      <c r="C634" s="78" t="str">
        <f t="shared" si="18"/>
        <v>85-90|15</v>
      </c>
      <c r="D634" s="78">
        <v>7</v>
      </c>
      <c r="E634" s="78" t="s">
        <v>46</v>
      </c>
      <c r="Q634" s="77" t="s">
        <v>72</v>
      </c>
      <c r="R634" s="78">
        <v>18</v>
      </c>
      <c r="S634" s="78" t="s">
        <v>1240</v>
      </c>
      <c r="T634" s="78">
        <v>11</v>
      </c>
      <c r="U634" s="78" t="s">
        <v>51</v>
      </c>
    </row>
    <row r="635" spans="1:21">
      <c r="A635" s="262" t="s">
        <v>73</v>
      </c>
      <c r="B635" s="78">
        <v>16</v>
      </c>
      <c r="C635" s="78" t="str">
        <f t="shared" si="18"/>
        <v>85-90|16</v>
      </c>
      <c r="D635" s="78">
        <v>7</v>
      </c>
      <c r="E635" s="78" t="s">
        <v>46</v>
      </c>
      <c r="Q635" s="77" t="s">
        <v>72</v>
      </c>
      <c r="R635" s="78">
        <v>19</v>
      </c>
      <c r="S635" s="78" t="s">
        <v>1241</v>
      </c>
      <c r="T635" s="78">
        <v>12</v>
      </c>
      <c r="U635" s="78" t="s">
        <v>52</v>
      </c>
    </row>
    <row r="636" spans="1:21">
      <c r="A636" s="262" t="s">
        <v>73</v>
      </c>
      <c r="B636" s="78">
        <v>17</v>
      </c>
      <c r="C636" s="78" t="str">
        <f t="shared" si="18"/>
        <v>85-90|17</v>
      </c>
      <c r="D636" s="78">
        <v>7</v>
      </c>
      <c r="E636" s="78" t="s">
        <v>46</v>
      </c>
      <c r="Q636" s="77" t="s">
        <v>72</v>
      </c>
      <c r="R636" s="78">
        <v>20</v>
      </c>
      <c r="S636" s="78" t="s">
        <v>1242</v>
      </c>
      <c r="T636" s="78">
        <v>12</v>
      </c>
      <c r="U636" s="78" t="s">
        <v>52</v>
      </c>
    </row>
    <row r="637" spans="1:21">
      <c r="A637" s="262" t="s">
        <v>73</v>
      </c>
      <c r="B637" s="78">
        <v>18</v>
      </c>
      <c r="C637" s="78" t="str">
        <f t="shared" si="18"/>
        <v>85-90|18</v>
      </c>
      <c r="D637" s="78">
        <v>8</v>
      </c>
      <c r="E637" s="78" t="s">
        <v>47</v>
      </c>
      <c r="Q637" s="77" t="s">
        <v>72</v>
      </c>
      <c r="R637" s="78">
        <v>21</v>
      </c>
      <c r="S637" s="78" t="s">
        <v>1243</v>
      </c>
      <c r="T637" s="78">
        <v>12</v>
      </c>
      <c r="U637" s="78" t="s">
        <v>52</v>
      </c>
    </row>
    <row r="638" spans="1:21">
      <c r="A638" s="262" t="s">
        <v>73</v>
      </c>
      <c r="B638" s="78">
        <v>19</v>
      </c>
      <c r="C638" s="78" t="str">
        <f t="shared" si="18"/>
        <v>85-90|19</v>
      </c>
      <c r="D638" s="78">
        <v>8</v>
      </c>
      <c r="E638" s="78" t="s">
        <v>47</v>
      </c>
      <c r="Q638" s="77" t="s">
        <v>72</v>
      </c>
      <c r="R638" s="78">
        <v>22</v>
      </c>
      <c r="S638" s="78" t="s">
        <v>1244</v>
      </c>
      <c r="T638" s="78">
        <v>13</v>
      </c>
      <c r="U638" s="78" t="s">
        <v>53</v>
      </c>
    </row>
    <row r="639" spans="1:21">
      <c r="A639" s="262" t="s">
        <v>73</v>
      </c>
      <c r="B639" s="78">
        <v>20</v>
      </c>
      <c r="C639" s="78" t="str">
        <f t="shared" si="18"/>
        <v>85-90|20</v>
      </c>
      <c r="D639" s="78">
        <v>8</v>
      </c>
      <c r="E639" s="78" t="s">
        <v>47</v>
      </c>
      <c r="Q639" s="77" t="s">
        <v>72</v>
      </c>
      <c r="R639" s="78">
        <v>23</v>
      </c>
      <c r="S639" s="78" t="s">
        <v>1245</v>
      </c>
      <c r="T639" s="78">
        <v>13</v>
      </c>
      <c r="U639" s="78" t="s">
        <v>53</v>
      </c>
    </row>
    <row r="640" spans="1:21">
      <c r="A640" s="262" t="s">
        <v>73</v>
      </c>
      <c r="B640" s="78">
        <v>21</v>
      </c>
      <c r="C640" s="78" t="str">
        <f t="shared" si="18"/>
        <v>85-90|21</v>
      </c>
      <c r="D640" s="78">
        <v>9</v>
      </c>
      <c r="E640" s="78" t="s">
        <v>48</v>
      </c>
      <c r="Q640" s="77" t="s">
        <v>72</v>
      </c>
      <c r="R640" s="78">
        <v>24</v>
      </c>
      <c r="S640" s="78" t="s">
        <v>1246</v>
      </c>
      <c r="T640" s="78">
        <v>14</v>
      </c>
      <c r="U640" s="78" t="s">
        <v>54</v>
      </c>
    </row>
    <row r="641" spans="1:21">
      <c r="A641" s="262" t="s">
        <v>73</v>
      </c>
      <c r="B641" s="78">
        <v>22</v>
      </c>
      <c r="C641" s="78" t="str">
        <f t="shared" si="18"/>
        <v>85-90|22</v>
      </c>
      <c r="D641" s="78">
        <v>9</v>
      </c>
      <c r="E641" s="78" t="s">
        <v>48</v>
      </c>
      <c r="Q641" s="77" t="s">
        <v>72</v>
      </c>
      <c r="R641" s="78">
        <v>25</v>
      </c>
      <c r="S641" s="78" t="s">
        <v>1247</v>
      </c>
      <c r="T641" s="78">
        <v>14</v>
      </c>
      <c r="U641" s="78" t="s">
        <v>54</v>
      </c>
    </row>
    <row r="642" spans="1:21">
      <c r="A642" s="262" t="s">
        <v>73</v>
      </c>
      <c r="B642" s="78">
        <v>23</v>
      </c>
      <c r="C642" s="78" t="str">
        <f t="shared" si="18"/>
        <v>85-90|23</v>
      </c>
      <c r="D642" s="78">
        <v>9</v>
      </c>
      <c r="E642" s="78" t="s">
        <v>48</v>
      </c>
      <c r="Q642" s="77" t="s">
        <v>72</v>
      </c>
      <c r="R642" s="78">
        <v>26</v>
      </c>
      <c r="S642" s="78" t="s">
        <v>1248</v>
      </c>
      <c r="T642" s="78">
        <v>14</v>
      </c>
      <c r="U642" s="78" t="s">
        <v>54</v>
      </c>
    </row>
    <row r="643" spans="1:21">
      <c r="A643" s="262" t="s">
        <v>73</v>
      </c>
      <c r="B643" s="78">
        <v>24</v>
      </c>
      <c r="C643" s="78" t="str">
        <f t="shared" si="18"/>
        <v>85-90|24</v>
      </c>
      <c r="D643" s="78">
        <v>10</v>
      </c>
      <c r="E643" s="78" t="s">
        <v>49</v>
      </c>
      <c r="Q643" s="77" t="s">
        <v>72</v>
      </c>
      <c r="R643" s="78">
        <v>27</v>
      </c>
      <c r="S643" s="78" t="s">
        <v>1249</v>
      </c>
      <c r="T643" s="78">
        <v>15</v>
      </c>
      <c r="U643" s="78" t="s">
        <v>55</v>
      </c>
    </row>
    <row r="644" spans="1:21">
      <c r="A644" s="262" t="s">
        <v>73</v>
      </c>
      <c r="B644" s="78">
        <v>25</v>
      </c>
      <c r="C644" s="78" t="str">
        <f t="shared" si="18"/>
        <v>85-90|25</v>
      </c>
      <c r="D644" s="78">
        <v>10</v>
      </c>
      <c r="E644" s="78" t="s">
        <v>49</v>
      </c>
      <c r="Q644" s="77" t="s">
        <v>72</v>
      </c>
      <c r="R644" s="78">
        <v>28</v>
      </c>
      <c r="S644" s="78" t="s">
        <v>1250</v>
      </c>
      <c r="T644" s="78">
        <v>15</v>
      </c>
      <c r="U644" s="78" t="s">
        <v>55</v>
      </c>
    </row>
    <row r="645" spans="1:21">
      <c r="A645" s="262" t="s">
        <v>73</v>
      </c>
      <c r="B645" s="78">
        <v>26</v>
      </c>
      <c r="C645" s="78" t="str">
        <f t="shared" si="18"/>
        <v>85-90|26</v>
      </c>
      <c r="D645" s="78">
        <v>10</v>
      </c>
      <c r="E645" s="78" t="s">
        <v>49</v>
      </c>
      <c r="Q645" s="77" t="s">
        <v>72</v>
      </c>
      <c r="R645" s="78">
        <v>29</v>
      </c>
      <c r="S645" s="78" t="s">
        <v>1251</v>
      </c>
      <c r="T645" s="78">
        <v>16</v>
      </c>
      <c r="U645" s="78" t="s">
        <v>56</v>
      </c>
    </row>
    <row r="646" spans="1:21">
      <c r="A646" s="262" t="s">
        <v>73</v>
      </c>
      <c r="B646" s="78">
        <v>27</v>
      </c>
      <c r="C646" s="78" t="str">
        <f t="shared" si="18"/>
        <v>85-90|27</v>
      </c>
      <c r="D646" s="78">
        <v>11</v>
      </c>
      <c r="E646" s="78" t="s">
        <v>50</v>
      </c>
      <c r="Q646" s="77" t="s">
        <v>72</v>
      </c>
      <c r="R646" s="78">
        <v>30</v>
      </c>
      <c r="S646" s="78" t="s">
        <v>1252</v>
      </c>
      <c r="T646" s="78">
        <v>16</v>
      </c>
      <c r="U646" s="78" t="s">
        <v>56</v>
      </c>
    </row>
    <row r="647" spans="1:21">
      <c r="A647" s="262" t="s">
        <v>73</v>
      </c>
      <c r="B647" s="78">
        <v>28</v>
      </c>
      <c r="C647" s="78" t="str">
        <f t="shared" si="18"/>
        <v>85-90|28</v>
      </c>
      <c r="D647" s="78">
        <v>11</v>
      </c>
      <c r="E647" s="78" t="s">
        <v>50</v>
      </c>
      <c r="Q647" s="77" t="s">
        <v>72</v>
      </c>
      <c r="R647" s="78">
        <v>31</v>
      </c>
      <c r="S647" s="78" t="s">
        <v>1364</v>
      </c>
      <c r="T647" s="78">
        <v>17</v>
      </c>
      <c r="U647" s="78" t="s">
        <v>57</v>
      </c>
    </row>
    <row r="648" spans="1:21">
      <c r="A648" s="262" t="s">
        <v>73</v>
      </c>
      <c r="B648" s="78">
        <v>29</v>
      </c>
      <c r="C648" s="78" t="str">
        <f t="shared" si="18"/>
        <v>85-90|29</v>
      </c>
      <c r="D648" s="78">
        <v>12</v>
      </c>
      <c r="E648" s="78" t="s">
        <v>51</v>
      </c>
      <c r="Q648" s="77" t="s">
        <v>72</v>
      </c>
      <c r="R648" s="78">
        <v>32</v>
      </c>
      <c r="S648" s="78" t="s">
        <v>1365</v>
      </c>
      <c r="T648" s="78">
        <v>17</v>
      </c>
      <c r="U648" s="78" t="s">
        <v>57</v>
      </c>
    </row>
    <row r="649" spans="1:21">
      <c r="A649" s="262" t="s">
        <v>73</v>
      </c>
      <c r="B649" s="78">
        <v>30</v>
      </c>
      <c r="C649" s="78" t="str">
        <f t="shared" si="18"/>
        <v>85-90|30</v>
      </c>
      <c r="D649" s="78">
        <v>12</v>
      </c>
      <c r="E649" s="78" t="s">
        <v>51</v>
      </c>
      <c r="Q649" s="77" t="s">
        <v>72</v>
      </c>
      <c r="R649" s="78">
        <v>33</v>
      </c>
      <c r="S649" s="78" t="s">
        <v>1366</v>
      </c>
      <c r="T649" s="78">
        <v>17</v>
      </c>
      <c r="U649" s="78" t="s">
        <v>57</v>
      </c>
    </row>
    <row r="650" spans="1:21">
      <c r="A650" s="262" t="s">
        <v>73</v>
      </c>
      <c r="B650" s="78">
        <v>31</v>
      </c>
      <c r="C650" s="78" t="str">
        <f t="shared" si="18"/>
        <v>85-90|31</v>
      </c>
      <c r="D650" s="78">
        <v>12</v>
      </c>
      <c r="E650" s="78" t="s">
        <v>51</v>
      </c>
      <c r="Q650" s="77" t="s">
        <v>72</v>
      </c>
      <c r="R650" s="78">
        <v>34</v>
      </c>
      <c r="S650" s="78" t="s">
        <v>1367</v>
      </c>
      <c r="T650" s="78">
        <v>18</v>
      </c>
      <c r="U650" s="78" t="s">
        <v>58</v>
      </c>
    </row>
    <row r="651" spans="1:21">
      <c r="A651" s="262" t="s">
        <v>73</v>
      </c>
      <c r="B651" s="78">
        <v>32</v>
      </c>
      <c r="C651" s="78" t="str">
        <f t="shared" si="18"/>
        <v>85-90|32</v>
      </c>
      <c r="D651" s="78">
        <v>13</v>
      </c>
      <c r="E651" s="78" t="s">
        <v>52</v>
      </c>
      <c r="Q651" s="77" t="s">
        <v>72</v>
      </c>
      <c r="R651" s="78">
        <v>35</v>
      </c>
      <c r="S651" s="78" t="s">
        <v>1368</v>
      </c>
      <c r="T651" s="78">
        <v>18</v>
      </c>
      <c r="U651" s="78" t="s">
        <v>58</v>
      </c>
    </row>
    <row r="652" spans="1:21">
      <c r="A652" s="262" t="s">
        <v>73</v>
      </c>
      <c r="B652" s="78">
        <v>33</v>
      </c>
      <c r="C652" s="78" t="str">
        <f t="shared" si="18"/>
        <v>85-90|33</v>
      </c>
      <c r="D652" s="78">
        <v>13</v>
      </c>
      <c r="E652" s="78" t="s">
        <v>52</v>
      </c>
      <c r="Q652" s="77" t="s">
        <v>72</v>
      </c>
      <c r="R652" s="78">
        <v>36</v>
      </c>
      <c r="S652" s="78" t="s">
        <v>1369</v>
      </c>
      <c r="T652" s="78">
        <v>19</v>
      </c>
      <c r="U652" s="78" t="s">
        <v>58</v>
      </c>
    </row>
    <row r="653" spans="1:21">
      <c r="A653" s="262" t="s">
        <v>73</v>
      </c>
      <c r="B653" s="78">
        <v>34</v>
      </c>
      <c r="C653" s="78" t="str">
        <f t="shared" si="18"/>
        <v>85-90|34</v>
      </c>
      <c r="D653" s="78">
        <v>13</v>
      </c>
      <c r="E653" s="78" t="s">
        <v>52</v>
      </c>
      <c r="Q653" s="77" t="s">
        <v>72</v>
      </c>
      <c r="R653" s="78">
        <v>37</v>
      </c>
      <c r="S653" s="78" t="s">
        <v>1370</v>
      </c>
      <c r="T653" s="78">
        <v>19</v>
      </c>
      <c r="U653" s="78" t="s">
        <v>58</v>
      </c>
    </row>
    <row r="654" spans="1:21">
      <c r="A654" s="262" t="s">
        <v>73</v>
      </c>
      <c r="B654" s="78">
        <v>35</v>
      </c>
      <c r="C654" s="78" t="str">
        <f t="shared" si="18"/>
        <v>85-90|35</v>
      </c>
      <c r="D654" s="78">
        <v>14</v>
      </c>
      <c r="E654" s="78" t="s">
        <v>53</v>
      </c>
      <c r="Q654" s="77" t="s">
        <v>72</v>
      </c>
      <c r="R654" s="78">
        <v>38</v>
      </c>
      <c r="S654" s="78" t="s">
        <v>1371</v>
      </c>
      <c r="T654" s="78">
        <v>19</v>
      </c>
      <c r="U654" s="78" t="s">
        <v>58</v>
      </c>
    </row>
    <row r="655" spans="1:21">
      <c r="A655" s="262" t="s">
        <v>73</v>
      </c>
      <c r="B655" s="78">
        <v>36</v>
      </c>
      <c r="C655" s="78" t="str">
        <f t="shared" si="18"/>
        <v>85-90|36</v>
      </c>
      <c r="D655" s="78">
        <v>14</v>
      </c>
      <c r="E655" s="78" t="s">
        <v>53</v>
      </c>
      <c r="Q655" s="77" t="s">
        <v>72</v>
      </c>
      <c r="R655" s="78">
        <v>39</v>
      </c>
      <c r="S655" s="78" t="s">
        <v>1372</v>
      </c>
      <c r="T655" s="78">
        <v>19</v>
      </c>
      <c r="U655" s="78" t="s">
        <v>58</v>
      </c>
    </row>
    <row r="656" spans="1:21">
      <c r="A656" s="262" t="s">
        <v>73</v>
      </c>
      <c r="B656" s="78">
        <v>37</v>
      </c>
      <c r="C656" s="78" t="str">
        <f t="shared" si="18"/>
        <v>85-90|37</v>
      </c>
      <c r="D656" s="78">
        <v>14</v>
      </c>
      <c r="E656" s="78" t="s">
        <v>54</v>
      </c>
      <c r="Q656" s="77" t="s">
        <v>72</v>
      </c>
      <c r="R656" s="78">
        <v>40</v>
      </c>
      <c r="S656" s="78" t="s">
        <v>1373</v>
      </c>
      <c r="T656" s="78">
        <v>19</v>
      </c>
      <c r="U656" s="78" t="s">
        <v>58</v>
      </c>
    </row>
    <row r="657" spans="1:21">
      <c r="A657" s="262" t="s">
        <v>73</v>
      </c>
      <c r="B657" s="78">
        <v>38</v>
      </c>
      <c r="C657" s="78" t="str">
        <f t="shared" si="18"/>
        <v>85-90|38</v>
      </c>
      <c r="D657" s="78">
        <v>15</v>
      </c>
      <c r="E657" s="78" t="s">
        <v>54</v>
      </c>
      <c r="Q657" s="77" t="s">
        <v>72</v>
      </c>
      <c r="R657" s="78">
        <v>41</v>
      </c>
      <c r="S657" s="78" t="s">
        <v>1374</v>
      </c>
      <c r="T657" s="78">
        <v>19</v>
      </c>
      <c r="U657" s="78" t="s">
        <v>58</v>
      </c>
    </row>
    <row r="658" spans="1:21">
      <c r="A658" s="262" t="s">
        <v>73</v>
      </c>
      <c r="B658" s="78">
        <v>39</v>
      </c>
      <c r="C658" s="78" t="str">
        <f t="shared" si="18"/>
        <v>85-90|39</v>
      </c>
      <c r="D658" s="78">
        <v>15</v>
      </c>
      <c r="E658" s="78" t="s">
        <v>54</v>
      </c>
      <c r="Q658" s="77" t="s">
        <v>72</v>
      </c>
      <c r="R658" s="78">
        <v>42</v>
      </c>
      <c r="S658" s="78" t="s">
        <v>1375</v>
      </c>
      <c r="T658" s="78">
        <v>19</v>
      </c>
      <c r="U658" s="78" t="s">
        <v>58</v>
      </c>
    </row>
    <row r="659" spans="1:21">
      <c r="A659" s="262" t="s">
        <v>73</v>
      </c>
      <c r="B659" s="78">
        <v>40</v>
      </c>
      <c r="C659" s="78" t="str">
        <f t="shared" si="18"/>
        <v>85-90|40</v>
      </c>
      <c r="D659" s="78">
        <v>16</v>
      </c>
      <c r="E659" s="78" t="s">
        <v>55</v>
      </c>
      <c r="Q659" s="77" t="s">
        <v>72</v>
      </c>
      <c r="R659" s="78">
        <v>43</v>
      </c>
      <c r="S659" s="78" t="s">
        <v>1376</v>
      </c>
      <c r="T659" s="78">
        <v>19</v>
      </c>
      <c r="U659" s="78" t="s">
        <v>58</v>
      </c>
    </row>
    <row r="660" spans="1:21">
      <c r="A660" s="262" t="s">
        <v>73</v>
      </c>
      <c r="B660" s="78">
        <v>41</v>
      </c>
      <c r="C660" s="78" t="str">
        <f t="shared" si="18"/>
        <v>85-90|41</v>
      </c>
      <c r="D660" s="78">
        <v>16</v>
      </c>
      <c r="E660" s="78" t="s">
        <v>55</v>
      </c>
      <c r="Q660" s="77" t="s">
        <v>72</v>
      </c>
      <c r="R660" s="78">
        <v>44</v>
      </c>
      <c r="S660" s="78" t="s">
        <v>1377</v>
      </c>
      <c r="T660" s="78">
        <v>19</v>
      </c>
      <c r="U660" s="78" t="s">
        <v>58</v>
      </c>
    </row>
    <row r="661" spans="1:21">
      <c r="A661" s="262" t="s">
        <v>73</v>
      </c>
      <c r="B661" s="78">
        <v>42</v>
      </c>
      <c r="C661" s="78" t="str">
        <f t="shared" si="18"/>
        <v>85-90|42</v>
      </c>
      <c r="D661" s="78">
        <v>16</v>
      </c>
      <c r="E661" s="78" t="s">
        <v>56</v>
      </c>
      <c r="Q661" s="77" t="s">
        <v>72</v>
      </c>
      <c r="R661" s="78">
        <v>45</v>
      </c>
      <c r="S661" s="78" t="s">
        <v>1378</v>
      </c>
      <c r="T661" s="78">
        <v>19</v>
      </c>
      <c r="U661" s="78" t="s">
        <v>58</v>
      </c>
    </row>
    <row r="662" spans="1:21">
      <c r="A662" s="262" t="s">
        <v>73</v>
      </c>
      <c r="B662" s="78">
        <v>43</v>
      </c>
      <c r="C662" s="78" t="str">
        <f t="shared" si="18"/>
        <v>85-90|43</v>
      </c>
      <c r="D662" s="78">
        <v>17</v>
      </c>
      <c r="E662" s="78" t="s">
        <v>56</v>
      </c>
      <c r="Q662" s="77" t="s">
        <v>72</v>
      </c>
      <c r="R662" s="78">
        <v>46</v>
      </c>
      <c r="S662" s="78" t="s">
        <v>1379</v>
      </c>
      <c r="T662" s="78">
        <v>19</v>
      </c>
      <c r="U662" s="78" t="s">
        <v>58</v>
      </c>
    </row>
    <row r="663" spans="1:21">
      <c r="A663" s="262" t="s">
        <v>73</v>
      </c>
      <c r="B663" s="78">
        <v>44</v>
      </c>
      <c r="C663" s="78" t="str">
        <f t="shared" si="18"/>
        <v>85-90|44</v>
      </c>
      <c r="D663" s="78">
        <v>17</v>
      </c>
      <c r="E663" s="78" t="s">
        <v>56</v>
      </c>
      <c r="Q663" s="77" t="s">
        <v>72</v>
      </c>
      <c r="R663" s="78">
        <v>47</v>
      </c>
      <c r="S663" s="78" t="s">
        <v>1380</v>
      </c>
      <c r="T663" s="78">
        <v>19</v>
      </c>
      <c r="U663" s="78" t="s">
        <v>58</v>
      </c>
    </row>
    <row r="664" spans="1:21">
      <c r="A664" s="262" t="s">
        <v>73</v>
      </c>
      <c r="B664" s="78">
        <v>45</v>
      </c>
      <c r="C664" s="78" t="str">
        <f t="shared" si="18"/>
        <v>85-90|45</v>
      </c>
      <c r="D664" s="78">
        <v>17</v>
      </c>
      <c r="E664" s="78" t="s">
        <v>57</v>
      </c>
      <c r="Q664" s="77" t="s">
        <v>72</v>
      </c>
      <c r="R664" s="78">
        <v>48</v>
      </c>
      <c r="S664" s="78" t="s">
        <v>1381</v>
      </c>
      <c r="T664" s="78">
        <v>19</v>
      </c>
      <c r="U664" s="78" t="s">
        <v>58</v>
      </c>
    </row>
    <row r="665" spans="1:21">
      <c r="A665" s="262" t="s">
        <v>73</v>
      </c>
      <c r="B665" s="78">
        <v>46</v>
      </c>
      <c r="C665" s="78" t="str">
        <f t="shared" si="18"/>
        <v>85-90|46</v>
      </c>
      <c r="D665" s="78">
        <v>18</v>
      </c>
      <c r="E665" s="78" t="s">
        <v>57</v>
      </c>
      <c r="Q665" s="77" t="s">
        <v>72</v>
      </c>
      <c r="R665" s="78">
        <v>49</v>
      </c>
      <c r="S665" s="78" t="s">
        <v>1382</v>
      </c>
      <c r="T665" s="78">
        <v>19</v>
      </c>
      <c r="U665" s="78" t="s">
        <v>58</v>
      </c>
    </row>
    <row r="666" spans="1:21">
      <c r="A666" s="262" t="s">
        <v>73</v>
      </c>
      <c r="B666" s="78">
        <v>47</v>
      </c>
      <c r="C666" s="78" t="str">
        <f t="shared" si="18"/>
        <v>85-90|47</v>
      </c>
      <c r="D666" s="78">
        <v>18</v>
      </c>
      <c r="E666" s="78" t="s">
        <v>58</v>
      </c>
      <c r="Q666" s="77" t="s">
        <v>72</v>
      </c>
      <c r="R666" s="78">
        <v>50</v>
      </c>
      <c r="S666" s="78" t="s">
        <v>1383</v>
      </c>
      <c r="T666" s="78">
        <v>19</v>
      </c>
      <c r="U666" s="78" t="s">
        <v>58</v>
      </c>
    </row>
    <row r="667" spans="1:21">
      <c r="A667" s="262" t="s">
        <v>73</v>
      </c>
      <c r="B667" s="78">
        <v>48</v>
      </c>
      <c r="C667" s="78" t="str">
        <f t="shared" si="18"/>
        <v>85-90|48</v>
      </c>
      <c r="D667" s="78">
        <v>18</v>
      </c>
      <c r="E667" s="78" t="s">
        <v>58</v>
      </c>
      <c r="Q667" s="77" t="s">
        <v>73</v>
      </c>
      <c r="R667" s="78">
        <v>0</v>
      </c>
      <c r="S667" s="78" t="s">
        <v>1253</v>
      </c>
      <c r="T667" s="78">
        <v>3</v>
      </c>
      <c r="U667" s="78" t="s">
        <v>43</v>
      </c>
    </row>
    <row r="668" spans="1:21">
      <c r="A668" s="262" t="s">
        <v>73</v>
      </c>
      <c r="B668" s="78">
        <v>49</v>
      </c>
      <c r="C668" s="78" t="str">
        <f t="shared" si="18"/>
        <v>85-90|49</v>
      </c>
      <c r="D668" s="78">
        <v>19</v>
      </c>
      <c r="E668" s="78" t="s">
        <v>59</v>
      </c>
      <c r="Q668" s="77" t="s">
        <v>73</v>
      </c>
      <c r="R668" s="78">
        <v>1</v>
      </c>
      <c r="S668" s="78" t="s">
        <v>1254</v>
      </c>
      <c r="T668" s="78">
        <v>5</v>
      </c>
      <c r="U668" s="78" t="s">
        <v>45</v>
      </c>
    </row>
    <row r="669" spans="1:21">
      <c r="A669" s="262" t="s">
        <v>73</v>
      </c>
      <c r="B669" s="78">
        <v>50</v>
      </c>
      <c r="C669" s="78" t="str">
        <f t="shared" si="18"/>
        <v>85-90|50</v>
      </c>
      <c r="D669" s="78">
        <v>19</v>
      </c>
      <c r="E669" s="78" t="s">
        <v>59</v>
      </c>
      <c r="Q669" s="77" t="s">
        <v>73</v>
      </c>
      <c r="R669" s="78">
        <v>2</v>
      </c>
      <c r="S669" s="78" t="s">
        <v>1255</v>
      </c>
      <c r="T669" s="78">
        <v>6</v>
      </c>
      <c r="U669" s="78" t="s">
        <v>46</v>
      </c>
    </row>
    <row r="670" spans="1:21">
      <c r="A670" s="262" t="s">
        <v>73</v>
      </c>
      <c r="B670" s="78">
        <v>51</v>
      </c>
      <c r="C670" s="78" t="str">
        <f t="shared" si="18"/>
        <v>85-90|51</v>
      </c>
      <c r="D670" s="78">
        <v>19</v>
      </c>
      <c r="E670" s="78" t="s">
        <v>59</v>
      </c>
      <c r="Q670" s="77" t="s">
        <v>73</v>
      </c>
      <c r="R670" s="78">
        <v>3</v>
      </c>
      <c r="S670" s="78" t="s">
        <v>1256</v>
      </c>
      <c r="T670" s="78">
        <v>6</v>
      </c>
      <c r="U670" s="78" t="s">
        <v>46</v>
      </c>
    </row>
    <row r="671" spans="1:21">
      <c r="Q671" s="77" t="s">
        <v>73</v>
      </c>
      <c r="R671" s="78">
        <v>4</v>
      </c>
      <c r="S671" s="78" t="s">
        <v>1257</v>
      </c>
      <c r="T671" s="78">
        <v>7</v>
      </c>
      <c r="U671" s="78" t="s">
        <v>47</v>
      </c>
    </row>
    <row r="672" spans="1:21">
      <c r="Q672" s="77" t="s">
        <v>73</v>
      </c>
      <c r="R672" s="78">
        <v>5</v>
      </c>
      <c r="S672" s="78" t="s">
        <v>1258</v>
      </c>
      <c r="T672" s="78">
        <v>7</v>
      </c>
      <c r="U672" s="78" t="s">
        <v>47</v>
      </c>
    </row>
    <row r="673" spans="17:21">
      <c r="Q673" s="77" t="s">
        <v>73</v>
      </c>
      <c r="R673" s="78">
        <v>6</v>
      </c>
      <c r="S673" s="78" t="s">
        <v>1259</v>
      </c>
      <c r="T673" s="78">
        <v>8</v>
      </c>
      <c r="U673" s="78" t="s">
        <v>48</v>
      </c>
    </row>
    <row r="674" spans="17:21">
      <c r="Q674" s="77" t="s">
        <v>73</v>
      </c>
      <c r="R674" s="78">
        <v>7</v>
      </c>
      <c r="S674" s="78" t="s">
        <v>1260</v>
      </c>
      <c r="T674" s="78">
        <v>8</v>
      </c>
      <c r="U674" s="78" t="s">
        <v>48</v>
      </c>
    </row>
    <row r="675" spans="17:21">
      <c r="Q675" s="77" t="s">
        <v>73</v>
      </c>
      <c r="R675" s="78">
        <v>8</v>
      </c>
      <c r="S675" s="78" t="s">
        <v>1261</v>
      </c>
      <c r="T675" s="78">
        <v>9</v>
      </c>
      <c r="U675" s="78" t="s">
        <v>49</v>
      </c>
    </row>
    <row r="676" spans="17:21">
      <c r="Q676" s="77" t="s">
        <v>73</v>
      </c>
      <c r="R676" s="78">
        <v>9</v>
      </c>
      <c r="S676" s="78" t="s">
        <v>1262</v>
      </c>
      <c r="T676" s="78">
        <v>9</v>
      </c>
      <c r="U676" s="78" t="s">
        <v>49</v>
      </c>
    </row>
    <row r="677" spans="17:21">
      <c r="Q677" s="77" t="s">
        <v>73</v>
      </c>
      <c r="R677" s="78">
        <v>10</v>
      </c>
      <c r="S677" s="78" t="s">
        <v>1263</v>
      </c>
      <c r="T677" s="78">
        <v>9</v>
      </c>
      <c r="U677" s="78" t="s">
        <v>49</v>
      </c>
    </row>
    <row r="678" spans="17:21">
      <c r="Q678" s="77" t="s">
        <v>73</v>
      </c>
      <c r="R678" s="78">
        <v>11</v>
      </c>
      <c r="S678" s="78" t="s">
        <v>1264</v>
      </c>
      <c r="T678" s="78">
        <v>10</v>
      </c>
      <c r="U678" s="78" t="s">
        <v>50</v>
      </c>
    </row>
    <row r="679" spans="17:21">
      <c r="Q679" s="77" t="s">
        <v>73</v>
      </c>
      <c r="R679" s="78">
        <v>12</v>
      </c>
      <c r="S679" s="78" t="s">
        <v>1265</v>
      </c>
      <c r="T679" s="78">
        <v>10</v>
      </c>
      <c r="U679" s="78" t="s">
        <v>50</v>
      </c>
    </row>
    <row r="680" spans="17:21">
      <c r="Q680" s="77" t="s">
        <v>73</v>
      </c>
      <c r="R680" s="78">
        <v>13</v>
      </c>
      <c r="S680" s="78" t="s">
        <v>1266</v>
      </c>
      <c r="T680" s="78">
        <v>11</v>
      </c>
      <c r="U680" s="78" t="s">
        <v>51</v>
      </c>
    </row>
    <row r="681" spans="17:21">
      <c r="Q681" s="77" t="s">
        <v>73</v>
      </c>
      <c r="R681" s="78">
        <v>14</v>
      </c>
      <c r="S681" s="78" t="s">
        <v>1267</v>
      </c>
      <c r="T681" s="78">
        <v>11</v>
      </c>
      <c r="U681" s="78" t="s">
        <v>51</v>
      </c>
    </row>
    <row r="682" spans="17:21">
      <c r="Q682" s="77" t="s">
        <v>73</v>
      </c>
      <c r="R682" s="78">
        <v>15</v>
      </c>
      <c r="S682" s="78" t="s">
        <v>1268</v>
      </c>
      <c r="T682" s="78">
        <v>11</v>
      </c>
      <c r="U682" s="78" t="s">
        <v>51</v>
      </c>
    </row>
    <row r="683" spans="17:21">
      <c r="Q683" s="77" t="s">
        <v>73</v>
      </c>
      <c r="R683" s="78">
        <v>16</v>
      </c>
      <c r="S683" s="78" t="s">
        <v>1269</v>
      </c>
      <c r="T683" s="78">
        <v>12</v>
      </c>
      <c r="U683" s="78" t="s">
        <v>52</v>
      </c>
    </row>
    <row r="684" spans="17:21">
      <c r="Q684" s="77" t="s">
        <v>73</v>
      </c>
      <c r="R684" s="78">
        <v>17</v>
      </c>
      <c r="S684" s="78" t="s">
        <v>1271</v>
      </c>
      <c r="T684" s="78">
        <v>12</v>
      </c>
      <c r="U684" s="78" t="s">
        <v>52</v>
      </c>
    </row>
    <row r="685" spans="17:21">
      <c r="Q685" s="77" t="s">
        <v>73</v>
      </c>
      <c r="R685" s="78">
        <v>18</v>
      </c>
      <c r="S685" s="78" t="s">
        <v>1273</v>
      </c>
      <c r="T685" s="78">
        <v>12</v>
      </c>
      <c r="U685" s="78" t="s">
        <v>52</v>
      </c>
    </row>
    <row r="686" spans="17:21">
      <c r="Q686" s="77" t="s">
        <v>73</v>
      </c>
      <c r="R686" s="78">
        <v>19</v>
      </c>
      <c r="S686" s="78" t="s">
        <v>1275</v>
      </c>
      <c r="T686" s="78">
        <v>13</v>
      </c>
      <c r="U686" s="78" t="s">
        <v>53</v>
      </c>
    </row>
    <row r="687" spans="17:21">
      <c r="Q687" s="77" t="s">
        <v>73</v>
      </c>
      <c r="R687" s="78">
        <v>20</v>
      </c>
      <c r="S687" s="78" t="s">
        <v>1277</v>
      </c>
      <c r="T687" s="78">
        <v>13</v>
      </c>
      <c r="U687" s="78" t="s">
        <v>53</v>
      </c>
    </row>
    <row r="688" spans="17:21">
      <c r="Q688" s="77" t="s">
        <v>73</v>
      </c>
      <c r="R688" s="78">
        <v>21</v>
      </c>
      <c r="S688" s="78" t="s">
        <v>1279</v>
      </c>
      <c r="T688" s="78">
        <v>13</v>
      </c>
      <c r="U688" s="78" t="s">
        <v>53</v>
      </c>
    </row>
    <row r="689" spans="17:21">
      <c r="Q689" s="77" t="s">
        <v>73</v>
      </c>
      <c r="R689" s="78">
        <v>22</v>
      </c>
      <c r="S689" s="78" t="s">
        <v>1281</v>
      </c>
      <c r="T689" s="78">
        <v>14</v>
      </c>
      <c r="U689" s="78" t="s">
        <v>54</v>
      </c>
    </row>
    <row r="690" spans="17:21">
      <c r="Q690" s="77" t="s">
        <v>73</v>
      </c>
      <c r="R690" s="78">
        <v>23</v>
      </c>
      <c r="S690" s="78" t="s">
        <v>1283</v>
      </c>
      <c r="T690" s="78">
        <v>14</v>
      </c>
      <c r="U690" s="78" t="s">
        <v>54</v>
      </c>
    </row>
    <row r="691" spans="17:21">
      <c r="Q691" s="77" t="s">
        <v>73</v>
      </c>
      <c r="R691" s="78">
        <v>24</v>
      </c>
      <c r="S691" s="78" t="s">
        <v>1285</v>
      </c>
      <c r="T691" s="78">
        <v>15</v>
      </c>
      <c r="U691" s="78" t="s">
        <v>55</v>
      </c>
    </row>
    <row r="692" spans="17:21">
      <c r="Q692" s="77" t="s">
        <v>73</v>
      </c>
      <c r="R692" s="78">
        <v>25</v>
      </c>
      <c r="S692" s="78" t="s">
        <v>1287</v>
      </c>
      <c r="T692" s="78">
        <v>15</v>
      </c>
      <c r="U692" s="78" t="s">
        <v>55</v>
      </c>
    </row>
    <row r="693" spans="17:21">
      <c r="Q693" s="77" t="s">
        <v>73</v>
      </c>
      <c r="R693" s="78">
        <v>26</v>
      </c>
      <c r="S693" s="78" t="s">
        <v>1289</v>
      </c>
      <c r="T693" s="78">
        <v>15</v>
      </c>
      <c r="U693" s="78" t="s">
        <v>55</v>
      </c>
    </row>
    <row r="694" spans="17:21">
      <c r="Q694" s="77" t="s">
        <v>73</v>
      </c>
      <c r="R694" s="78">
        <v>27</v>
      </c>
      <c r="S694" s="78" t="s">
        <v>1291</v>
      </c>
      <c r="T694" s="78">
        <v>16</v>
      </c>
      <c r="U694" s="78" t="s">
        <v>56</v>
      </c>
    </row>
    <row r="695" spans="17:21">
      <c r="Q695" s="77" t="s">
        <v>73</v>
      </c>
      <c r="R695" s="78">
        <v>28</v>
      </c>
      <c r="S695" s="78" t="s">
        <v>1293</v>
      </c>
      <c r="T695" s="78">
        <v>16</v>
      </c>
      <c r="U695" s="78" t="s">
        <v>56</v>
      </c>
    </row>
    <row r="696" spans="17:21">
      <c r="Q696" s="77" t="s">
        <v>73</v>
      </c>
      <c r="R696" s="78">
        <v>29</v>
      </c>
      <c r="S696" s="78" t="s">
        <v>1295</v>
      </c>
      <c r="T696" s="78">
        <v>17</v>
      </c>
      <c r="U696" s="78" t="s">
        <v>57</v>
      </c>
    </row>
    <row r="697" spans="17:21">
      <c r="Q697" s="77" t="s">
        <v>73</v>
      </c>
      <c r="R697" s="78">
        <v>30</v>
      </c>
      <c r="S697" s="78" t="s">
        <v>1297</v>
      </c>
      <c r="T697" s="78">
        <v>17</v>
      </c>
      <c r="U697" s="78" t="s">
        <v>57</v>
      </c>
    </row>
    <row r="698" spans="17:21">
      <c r="Q698" s="77" t="s">
        <v>73</v>
      </c>
      <c r="R698" s="78">
        <v>31</v>
      </c>
      <c r="S698" s="78" t="s">
        <v>1384</v>
      </c>
      <c r="T698" s="78">
        <v>17</v>
      </c>
      <c r="U698" s="78" t="s">
        <v>57</v>
      </c>
    </row>
    <row r="699" spans="17:21">
      <c r="Q699" s="77" t="s">
        <v>73</v>
      </c>
      <c r="R699" s="78">
        <v>32</v>
      </c>
      <c r="S699" s="78" t="s">
        <v>1385</v>
      </c>
      <c r="T699" s="78">
        <v>18</v>
      </c>
      <c r="U699" s="78" t="s">
        <v>58</v>
      </c>
    </row>
    <row r="700" spans="17:21">
      <c r="Q700" s="77" t="s">
        <v>73</v>
      </c>
      <c r="R700" s="78">
        <v>33</v>
      </c>
      <c r="S700" s="78" t="s">
        <v>1386</v>
      </c>
      <c r="T700" s="78">
        <v>18</v>
      </c>
      <c r="U700" s="78" t="s">
        <v>58</v>
      </c>
    </row>
    <row r="701" spans="17:21">
      <c r="Q701" s="77" t="s">
        <v>73</v>
      </c>
      <c r="R701" s="78">
        <v>34</v>
      </c>
      <c r="S701" s="78" t="s">
        <v>1387</v>
      </c>
      <c r="T701" s="78">
        <v>18</v>
      </c>
      <c r="U701" s="78" t="s">
        <v>58</v>
      </c>
    </row>
    <row r="702" spans="17:21">
      <c r="Q702" s="77" t="s">
        <v>73</v>
      </c>
      <c r="R702" s="78">
        <v>35</v>
      </c>
      <c r="S702" s="78" t="s">
        <v>1388</v>
      </c>
      <c r="T702" s="78">
        <v>19</v>
      </c>
      <c r="U702" s="78" t="s">
        <v>58</v>
      </c>
    </row>
    <row r="703" spans="17:21">
      <c r="Q703" s="77" t="s">
        <v>73</v>
      </c>
      <c r="R703" s="78">
        <v>36</v>
      </c>
      <c r="S703" s="78" t="s">
        <v>1389</v>
      </c>
      <c r="T703" s="78">
        <v>19</v>
      </c>
      <c r="U703" s="78" t="s">
        <v>58</v>
      </c>
    </row>
    <row r="704" spans="17:21">
      <c r="Q704" s="77" t="s">
        <v>73</v>
      </c>
      <c r="R704" s="78">
        <v>37</v>
      </c>
      <c r="S704" s="78" t="s">
        <v>1390</v>
      </c>
      <c r="T704" s="78">
        <v>19</v>
      </c>
      <c r="U704" s="78" t="s">
        <v>58</v>
      </c>
    </row>
    <row r="705" spans="17:21">
      <c r="Q705" s="77" t="s">
        <v>73</v>
      </c>
      <c r="R705" s="78">
        <v>38</v>
      </c>
      <c r="S705" s="78" t="s">
        <v>1391</v>
      </c>
      <c r="T705" s="78">
        <v>19</v>
      </c>
      <c r="U705" s="78" t="s">
        <v>58</v>
      </c>
    </row>
    <row r="706" spans="17:21">
      <c r="Q706" s="77" t="s">
        <v>73</v>
      </c>
      <c r="R706" s="78">
        <v>39</v>
      </c>
      <c r="S706" s="78" t="s">
        <v>1392</v>
      </c>
      <c r="T706" s="78">
        <v>19</v>
      </c>
      <c r="U706" s="78" t="s">
        <v>58</v>
      </c>
    </row>
    <row r="707" spans="17:21">
      <c r="Q707" s="77" t="s">
        <v>73</v>
      </c>
      <c r="R707" s="78">
        <v>40</v>
      </c>
      <c r="S707" s="78" t="s">
        <v>1393</v>
      </c>
      <c r="T707" s="78">
        <v>19</v>
      </c>
      <c r="U707" s="78" t="s">
        <v>58</v>
      </c>
    </row>
    <row r="708" spans="17:21">
      <c r="Q708" s="77" t="s">
        <v>73</v>
      </c>
      <c r="R708" s="78">
        <v>41</v>
      </c>
      <c r="S708" s="78" t="s">
        <v>1394</v>
      </c>
      <c r="T708" s="78">
        <v>19</v>
      </c>
      <c r="U708" s="78" t="s">
        <v>58</v>
      </c>
    </row>
    <row r="709" spans="17:21">
      <c r="Q709" s="77" t="s">
        <v>73</v>
      </c>
      <c r="R709" s="78">
        <v>42</v>
      </c>
      <c r="S709" s="78" t="s">
        <v>1395</v>
      </c>
      <c r="T709" s="78">
        <v>19</v>
      </c>
      <c r="U709" s="78" t="s">
        <v>58</v>
      </c>
    </row>
    <row r="710" spans="17:21">
      <c r="Q710" s="77" t="s">
        <v>73</v>
      </c>
      <c r="R710" s="78">
        <v>43</v>
      </c>
      <c r="S710" s="78" t="s">
        <v>1396</v>
      </c>
      <c r="T710" s="78">
        <v>19</v>
      </c>
      <c r="U710" s="78" t="s">
        <v>58</v>
      </c>
    </row>
    <row r="711" spans="17:21">
      <c r="Q711" s="77" t="s">
        <v>73</v>
      </c>
      <c r="R711" s="78">
        <v>44</v>
      </c>
      <c r="S711" s="78" t="s">
        <v>1397</v>
      </c>
      <c r="T711" s="78">
        <v>19</v>
      </c>
      <c r="U711" s="78" t="s">
        <v>58</v>
      </c>
    </row>
    <row r="712" spans="17:21">
      <c r="Q712" s="77" t="s">
        <v>73</v>
      </c>
      <c r="R712" s="78">
        <v>45</v>
      </c>
      <c r="S712" s="78" t="s">
        <v>1398</v>
      </c>
      <c r="T712" s="78">
        <v>19</v>
      </c>
      <c r="U712" s="78" t="s">
        <v>58</v>
      </c>
    </row>
    <row r="713" spans="17:21">
      <c r="Q713" s="77" t="s">
        <v>73</v>
      </c>
      <c r="R713" s="78">
        <v>46</v>
      </c>
      <c r="S713" s="78" t="s">
        <v>1399</v>
      </c>
      <c r="T713" s="78">
        <v>19</v>
      </c>
      <c r="U713" s="78" t="s">
        <v>58</v>
      </c>
    </row>
    <row r="714" spans="17:21">
      <c r="Q714" s="77" t="s">
        <v>73</v>
      </c>
      <c r="R714" s="78">
        <v>47</v>
      </c>
      <c r="S714" s="78" t="s">
        <v>1400</v>
      </c>
      <c r="T714" s="78">
        <v>19</v>
      </c>
      <c r="U714" s="78" t="s">
        <v>58</v>
      </c>
    </row>
    <row r="715" spans="17:21">
      <c r="Q715" s="77" t="s">
        <v>73</v>
      </c>
      <c r="R715" s="78">
        <v>48</v>
      </c>
      <c r="S715" s="78" t="s">
        <v>1401</v>
      </c>
      <c r="T715" s="78">
        <v>19</v>
      </c>
      <c r="U715" s="78" t="s">
        <v>58</v>
      </c>
    </row>
    <row r="716" spans="17:21">
      <c r="Q716" s="77" t="s">
        <v>73</v>
      </c>
      <c r="R716" s="78">
        <v>49</v>
      </c>
      <c r="S716" s="78" t="s">
        <v>1402</v>
      </c>
      <c r="T716" s="78">
        <v>19</v>
      </c>
      <c r="U716" s="78" t="s">
        <v>58</v>
      </c>
    </row>
    <row r="717" spans="17:21">
      <c r="Q717" s="77" t="s">
        <v>73</v>
      </c>
      <c r="R717" s="78">
        <v>50</v>
      </c>
      <c r="S717" s="78" t="s">
        <v>1403</v>
      </c>
      <c r="T717" s="78">
        <v>19</v>
      </c>
      <c r="U717" s="78" t="s">
        <v>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S574"/>
  <sheetViews>
    <sheetView topLeftCell="A12" workbookViewId="0">
      <selection activeCell="S23" sqref="S23"/>
    </sheetView>
  </sheetViews>
  <sheetFormatPr defaultColWidth="11.42578125" defaultRowHeight="15"/>
  <sheetData>
    <row r="1" spans="1:19">
      <c r="B1" s="769" t="s">
        <v>767</v>
      </c>
      <c r="C1" s="769"/>
      <c r="I1" s="769" t="s">
        <v>1986</v>
      </c>
      <c r="J1" s="769"/>
      <c r="P1" s="769" t="s">
        <v>1587</v>
      </c>
      <c r="Q1" s="769"/>
    </row>
    <row r="2" spans="1:19">
      <c r="A2" t="s">
        <v>34</v>
      </c>
      <c r="B2" t="s">
        <v>171</v>
      </c>
      <c r="C2" t="s">
        <v>76</v>
      </c>
      <c r="D2" t="s">
        <v>1984</v>
      </c>
      <c r="E2" t="s">
        <v>83</v>
      </c>
      <c r="H2" t="s">
        <v>34</v>
      </c>
      <c r="I2" t="s">
        <v>35</v>
      </c>
      <c r="J2" t="s">
        <v>76</v>
      </c>
      <c r="K2" t="s">
        <v>1984</v>
      </c>
      <c r="L2" t="s">
        <v>83</v>
      </c>
      <c r="O2" t="s">
        <v>34</v>
      </c>
      <c r="P2" t="s">
        <v>35</v>
      </c>
      <c r="Q2" t="s">
        <v>76</v>
      </c>
      <c r="R2" t="s">
        <v>156</v>
      </c>
      <c r="S2" t="s">
        <v>83</v>
      </c>
    </row>
    <row r="3" spans="1:19">
      <c r="A3" t="s">
        <v>770</v>
      </c>
      <c r="B3" s="272">
        <v>0</v>
      </c>
      <c r="C3" t="str">
        <f>A3&amp;"|"&amp;B3</f>
        <v>16-17|0</v>
      </c>
      <c r="D3" s="272">
        <v>1</v>
      </c>
      <c r="E3" s="272" t="s">
        <v>41</v>
      </c>
      <c r="H3" t="s">
        <v>770</v>
      </c>
      <c r="I3" s="272">
        <v>0</v>
      </c>
      <c r="J3" t="str">
        <f>H3&amp;"|"&amp;I3</f>
        <v>16-17|0</v>
      </c>
      <c r="K3" s="272">
        <v>1</v>
      </c>
      <c r="L3" s="272" t="s">
        <v>41</v>
      </c>
      <c r="O3" t="s">
        <v>770</v>
      </c>
      <c r="P3">
        <v>0</v>
      </c>
      <c r="Q3" t="str">
        <f>O3&amp;"|"&amp;P3</f>
        <v>16-17|0</v>
      </c>
      <c r="R3" s="273">
        <v>1</v>
      </c>
      <c r="S3" s="274" t="s">
        <v>1994</v>
      </c>
    </row>
    <row r="4" spans="1:19">
      <c r="A4" s="78" t="s">
        <v>770</v>
      </c>
      <c r="B4" s="272">
        <v>1</v>
      </c>
      <c r="C4" s="78" t="str">
        <f t="shared" ref="C4:C67" si="0">A4&amp;"|"&amp;B4</f>
        <v>16-17|1</v>
      </c>
      <c r="D4" s="272">
        <v>1</v>
      </c>
      <c r="E4" s="272" t="s">
        <v>41</v>
      </c>
      <c r="H4" s="78" t="s">
        <v>770</v>
      </c>
      <c r="I4" s="272">
        <v>1</v>
      </c>
      <c r="J4" s="78" t="str">
        <f t="shared" ref="J4:J67" si="1">H4&amp;"|"&amp;I4</f>
        <v>16-17|1</v>
      </c>
      <c r="K4" s="272">
        <v>1</v>
      </c>
      <c r="L4" s="272" t="s">
        <v>41</v>
      </c>
      <c r="O4" s="78" t="s">
        <v>770</v>
      </c>
      <c r="P4" s="78">
        <v>1</v>
      </c>
      <c r="Q4" s="78" t="str">
        <f t="shared" ref="Q4:Q67" si="2">O4&amp;"|"&amp;P4</f>
        <v>16-17|1</v>
      </c>
      <c r="R4" s="272">
        <v>1</v>
      </c>
      <c r="S4" s="274" t="s">
        <v>1994</v>
      </c>
    </row>
    <row r="5" spans="1:19">
      <c r="A5" s="78" t="s">
        <v>770</v>
      </c>
      <c r="B5" s="272">
        <v>2</v>
      </c>
      <c r="C5" s="78" t="str">
        <f t="shared" si="0"/>
        <v>16-17|2</v>
      </c>
      <c r="D5" s="272">
        <v>1</v>
      </c>
      <c r="E5" s="272" t="s">
        <v>41</v>
      </c>
      <c r="H5" s="78" t="s">
        <v>770</v>
      </c>
      <c r="I5" s="272">
        <v>2</v>
      </c>
      <c r="J5" s="78" t="str">
        <f t="shared" si="1"/>
        <v>16-17|2</v>
      </c>
      <c r="K5" s="272">
        <v>1</v>
      </c>
      <c r="L5" s="272" t="s">
        <v>41</v>
      </c>
      <c r="O5" s="78" t="s">
        <v>770</v>
      </c>
      <c r="P5" s="78">
        <v>2</v>
      </c>
      <c r="Q5" s="78" t="str">
        <f t="shared" si="2"/>
        <v>16-17|2</v>
      </c>
      <c r="R5" s="272">
        <v>1</v>
      </c>
      <c r="S5" s="274" t="s">
        <v>1994</v>
      </c>
    </row>
    <row r="6" spans="1:19">
      <c r="A6" s="78" t="s">
        <v>770</v>
      </c>
      <c r="B6" s="272">
        <v>3</v>
      </c>
      <c r="C6" s="78" t="str">
        <f t="shared" si="0"/>
        <v>16-17|3</v>
      </c>
      <c r="D6" s="272">
        <v>1</v>
      </c>
      <c r="E6" s="272" t="s">
        <v>41</v>
      </c>
      <c r="H6" s="78" t="s">
        <v>770</v>
      </c>
      <c r="I6" s="272">
        <v>3</v>
      </c>
      <c r="J6" s="78" t="str">
        <f t="shared" si="1"/>
        <v>16-17|3</v>
      </c>
      <c r="K6" s="272">
        <v>1</v>
      </c>
      <c r="L6" s="272" t="s">
        <v>41</v>
      </c>
      <c r="O6" s="78" t="s">
        <v>770</v>
      </c>
      <c r="P6" s="78">
        <v>3</v>
      </c>
      <c r="Q6" s="78" t="str">
        <f t="shared" si="2"/>
        <v>16-17|3</v>
      </c>
      <c r="R6" s="272">
        <v>1</v>
      </c>
      <c r="S6" s="274" t="s">
        <v>1994</v>
      </c>
    </row>
    <row r="7" spans="1:19">
      <c r="A7" s="78" t="s">
        <v>770</v>
      </c>
      <c r="B7" s="272">
        <v>4</v>
      </c>
      <c r="C7" s="78" t="str">
        <f t="shared" si="0"/>
        <v>16-17|4</v>
      </c>
      <c r="D7" s="272">
        <v>1</v>
      </c>
      <c r="E7" s="272" t="s">
        <v>41</v>
      </c>
      <c r="H7" s="78" t="s">
        <v>770</v>
      </c>
      <c r="I7" s="272">
        <v>4</v>
      </c>
      <c r="J7" s="78" t="str">
        <f t="shared" si="1"/>
        <v>16-17|4</v>
      </c>
      <c r="K7" s="272">
        <v>1</v>
      </c>
      <c r="L7" s="272" t="s">
        <v>41</v>
      </c>
      <c r="O7" s="78" t="s">
        <v>770</v>
      </c>
      <c r="P7" s="78">
        <v>4</v>
      </c>
      <c r="Q7" s="78" t="str">
        <f t="shared" si="2"/>
        <v>16-17|4</v>
      </c>
      <c r="R7" s="272">
        <v>2</v>
      </c>
      <c r="S7" s="272" t="s">
        <v>1993</v>
      </c>
    </row>
    <row r="8" spans="1:19">
      <c r="A8" s="78" t="s">
        <v>770</v>
      </c>
      <c r="B8" s="272">
        <v>5</v>
      </c>
      <c r="C8" s="78" t="str">
        <f t="shared" si="0"/>
        <v>16-17|5</v>
      </c>
      <c r="D8" s="272">
        <v>1</v>
      </c>
      <c r="E8" s="272" t="s">
        <v>41</v>
      </c>
      <c r="H8" s="78" t="s">
        <v>770</v>
      </c>
      <c r="I8" s="272">
        <v>5</v>
      </c>
      <c r="J8" s="78" t="str">
        <f t="shared" si="1"/>
        <v>16-17|5</v>
      </c>
      <c r="K8" s="272">
        <v>2</v>
      </c>
      <c r="L8" s="272" t="s">
        <v>42</v>
      </c>
      <c r="O8" s="78" t="s">
        <v>770</v>
      </c>
      <c r="P8" s="78">
        <v>5</v>
      </c>
      <c r="Q8" s="78" t="str">
        <f t="shared" si="2"/>
        <v>16-17|5</v>
      </c>
      <c r="R8" s="272">
        <v>4</v>
      </c>
      <c r="S8" s="272" t="s">
        <v>1989</v>
      </c>
    </row>
    <row r="9" spans="1:19">
      <c r="A9" s="78" t="s">
        <v>770</v>
      </c>
      <c r="B9" s="272">
        <v>6</v>
      </c>
      <c r="C9" s="78" t="str">
        <f t="shared" si="0"/>
        <v>16-17|6</v>
      </c>
      <c r="D9" s="272">
        <v>1</v>
      </c>
      <c r="E9" s="272" t="s">
        <v>41</v>
      </c>
      <c r="H9" s="78" t="s">
        <v>770</v>
      </c>
      <c r="I9" s="272">
        <v>6</v>
      </c>
      <c r="J9" s="78" t="str">
        <f t="shared" si="1"/>
        <v>16-17|6</v>
      </c>
      <c r="K9" s="272">
        <v>2</v>
      </c>
      <c r="L9" s="272" t="s">
        <v>42</v>
      </c>
      <c r="O9" s="78" t="s">
        <v>770</v>
      </c>
      <c r="P9" s="78">
        <v>6</v>
      </c>
      <c r="Q9" s="78" t="str">
        <f t="shared" si="2"/>
        <v>16-17|6</v>
      </c>
      <c r="R9" s="272">
        <v>5</v>
      </c>
      <c r="S9" s="272" t="s">
        <v>1990</v>
      </c>
    </row>
    <row r="10" spans="1:19">
      <c r="A10" s="78" t="s">
        <v>770</v>
      </c>
      <c r="B10" s="272">
        <v>7</v>
      </c>
      <c r="C10" s="78" t="str">
        <f t="shared" si="0"/>
        <v>16-17|7</v>
      </c>
      <c r="D10" s="272">
        <v>1</v>
      </c>
      <c r="E10" s="272" t="s">
        <v>41</v>
      </c>
      <c r="H10" s="78" t="s">
        <v>770</v>
      </c>
      <c r="I10" s="272">
        <v>7</v>
      </c>
      <c r="J10" s="78" t="str">
        <f t="shared" si="1"/>
        <v>16-17|7</v>
      </c>
      <c r="K10" s="272">
        <v>3</v>
      </c>
      <c r="L10" s="78" t="s">
        <v>43</v>
      </c>
      <c r="O10" s="78" t="s">
        <v>770</v>
      </c>
      <c r="P10" s="78">
        <v>7</v>
      </c>
      <c r="Q10" s="78" t="str">
        <f t="shared" si="2"/>
        <v>16-17|7</v>
      </c>
      <c r="R10" s="272">
        <v>7</v>
      </c>
      <c r="S10" s="272" t="s">
        <v>1992</v>
      </c>
    </row>
    <row r="11" spans="1:19">
      <c r="A11" s="78" t="s">
        <v>770</v>
      </c>
      <c r="B11" s="272">
        <v>8</v>
      </c>
      <c r="C11" s="78" t="str">
        <f t="shared" si="0"/>
        <v>16-17|8</v>
      </c>
      <c r="D11" s="272">
        <v>1</v>
      </c>
      <c r="E11" s="272" t="s">
        <v>41</v>
      </c>
      <c r="H11" s="78" t="s">
        <v>770</v>
      </c>
      <c r="I11" s="272">
        <v>8</v>
      </c>
      <c r="J11" s="78" t="str">
        <f t="shared" si="1"/>
        <v>16-17|8</v>
      </c>
      <c r="K11" s="272">
        <v>3</v>
      </c>
      <c r="L11" s="78" t="s">
        <v>43</v>
      </c>
      <c r="O11" t="s">
        <v>803</v>
      </c>
      <c r="P11" s="78">
        <v>0</v>
      </c>
      <c r="Q11" s="78" t="str">
        <f t="shared" si="2"/>
        <v>18-19|0</v>
      </c>
      <c r="R11" s="273">
        <v>1</v>
      </c>
      <c r="S11" s="272" t="s">
        <v>772</v>
      </c>
    </row>
    <row r="12" spans="1:19">
      <c r="A12" s="78" t="s">
        <v>770</v>
      </c>
      <c r="B12" s="272">
        <v>9</v>
      </c>
      <c r="C12" s="78" t="str">
        <f t="shared" si="0"/>
        <v>16-17|9</v>
      </c>
      <c r="D12" s="272">
        <v>1</v>
      </c>
      <c r="E12" s="272" t="s">
        <v>41</v>
      </c>
      <c r="H12" s="78" t="s">
        <v>770</v>
      </c>
      <c r="I12" s="272">
        <v>9</v>
      </c>
      <c r="J12" s="78" t="str">
        <f t="shared" si="1"/>
        <v>16-17|9</v>
      </c>
      <c r="K12" s="272">
        <v>3</v>
      </c>
      <c r="L12" s="78" t="s">
        <v>43</v>
      </c>
      <c r="O12" s="78" t="s">
        <v>803</v>
      </c>
      <c r="P12" s="78">
        <v>1</v>
      </c>
      <c r="Q12" s="78" t="str">
        <f t="shared" si="2"/>
        <v>18-19|1</v>
      </c>
      <c r="R12" s="272">
        <v>1</v>
      </c>
      <c r="S12" s="272" t="s">
        <v>772</v>
      </c>
    </row>
    <row r="13" spans="1:19">
      <c r="A13" s="78" t="s">
        <v>770</v>
      </c>
      <c r="B13" s="272">
        <v>10</v>
      </c>
      <c r="C13" s="78" t="str">
        <f t="shared" si="0"/>
        <v>16-17|10</v>
      </c>
      <c r="D13" s="272">
        <v>1</v>
      </c>
      <c r="E13" s="272" t="s">
        <v>41</v>
      </c>
      <c r="H13" s="78" t="s">
        <v>770</v>
      </c>
      <c r="I13" s="272">
        <v>10</v>
      </c>
      <c r="J13" s="78" t="str">
        <f t="shared" si="1"/>
        <v>16-17|10</v>
      </c>
      <c r="K13" s="272">
        <v>4</v>
      </c>
      <c r="L13" s="78" t="s">
        <v>44</v>
      </c>
      <c r="O13" s="78" t="s">
        <v>803</v>
      </c>
      <c r="P13" s="78">
        <v>2</v>
      </c>
      <c r="Q13" s="78" t="str">
        <f t="shared" si="2"/>
        <v>18-19|2</v>
      </c>
      <c r="R13" s="272">
        <v>1</v>
      </c>
      <c r="S13" s="272" t="s">
        <v>772</v>
      </c>
    </row>
    <row r="14" spans="1:19">
      <c r="A14" s="78" t="s">
        <v>770</v>
      </c>
      <c r="B14" s="272">
        <v>11</v>
      </c>
      <c r="C14" s="78" t="str">
        <f t="shared" si="0"/>
        <v>16-17|11</v>
      </c>
      <c r="D14" s="272">
        <v>1</v>
      </c>
      <c r="E14" s="272" t="s">
        <v>41</v>
      </c>
      <c r="H14" s="78" t="s">
        <v>770</v>
      </c>
      <c r="I14" s="272">
        <v>11</v>
      </c>
      <c r="J14" s="78" t="str">
        <f t="shared" si="1"/>
        <v>16-17|11</v>
      </c>
      <c r="K14" s="272">
        <v>4</v>
      </c>
      <c r="L14" s="78" t="s">
        <v>44</v>
      </c>
      <c r="O14" s="78" t="s">
        <v>803</v>
      </c>
      <c r="P14" s="78">
        <v>3</v>
      </c>
      <c r="Q14" s="78" t="str">
        <f t="shared" si="2"/>
        <v>18-19|3</v>
      </c>
      <c r="R14" s="272">
        <v>1</v>
      </c>
      <c r="S14" s="272" t="s">
        <v>772</v>
      </c>
    </row>
    <row r="15" spans="1:19">
      <c r="A15" s="78" t="s">
        <v>770</v>
      </c>
      <c r="B15" s="272">
        <v>12</v>
      </c>
      <c r="C15" s="78" t="str">
        <f t="shared" si="0"/>
        <v>16-17|12</v>
      </c>
      <c r="D15" s="272">
        <v>1</v>
      </c>
      <c r="E15" s="272" t="s">
        <v>41</v>
      </c>
      <c r="H15" s="78" t="s">
        <v>770</v>
      </c>
      <c r="I15" s="272">
        <v>12</v>
      </c>
      <c r="J15" s="78" t="str">
        <f t="shared" si="1"/>
        <v>16-17|12</v>
      </c>
      <c r="K15" s="272">
        <v>4</v>
      </c>
      <c r="L15" s="78" t="s">
        <v>44</v>
      </c>
      <c r="O15" s="78" t="s">
        <v>803</v>
      </c>
      <c r="P15" s="78">
        <v>4</v>
      </c>
      <c r="Q15" s="78" t="str">
        <f t="shared" si="2"/>
        <v>18-19|4</v>
      </c>
      <c r="R15" s="272">
        <v>2</v>
      </c>
      <c r="S15" s="272" t="s">
        <v>1987</v>
      </c>
    </row>
    <row r="16" spans="1:19">
      <c r="A16" s="78" t="s">
        <v>770</v>
      </c>
      <c r="B16" s="272">
        <v>13</v>
      </c>
      <c r="C16" s="78" t="str">
        <f t="shared" si="0"/>
        <v>16-17|13</v>
      </c>
      <c r="D16" s="272">
        <v>1</v>
      </c>
      <c r="E16" s="272" t="s">
        <v>41</v>
      </c>
      <c r="H16" s="78" t="s">
        <v>770</v>
      </c>
      <c r="I16" s="272">
        <v>13</v>
      </c>
      <c r="J16" s="78" t="str">
        <f t="shared" si="1"/>
        <v>16-17|13</v>
      </c>
      <c r="K16" s="272">
        <v>5</v>
      </c>
      <c r="L16" s="78" t="s">
        <v>45</v>
      </c>
      <c r="O16" s="78" t="s">
        <v>803</v>
      </c>
      <c r="P16" s="78">
        <v>5</v>
      </c>
      <c r="Q16" s="78" t="str">
        <f t="shared" si="2"/>
        <v>18-19|5</v>
      </c>
      <c r="R16" s="272">
        <v>4</v>
      </c>
      <c r="S16" s="272" t="s">
        <v>1989</v>
      </c>
    </row>
    <row r="17" spans="1:19">
      <c r="A17" s="78" t="s">
        <v>770</v>
      </c>
      <c r="B17" s="272">
        <v>14</v>
      </c>
      <c r="C17" s="78" t="str">
        <f t="shared" si="0"/>
        <v>16-17|14</v>
      </c>
      <c r="D17" s="272">
        <v>1</v>
      </c>
      <c r="E17" s="272" t="s">
        <v>41</v>
      </c>
      <c r="H17" s="78" t="s">
        <v>770</v>
      </c>
      <c r="I17" s="272">
        <v>14</v>
      </c>
      <c r="J17" s="78" t="str">
        <f t="shared" si="1"/>
        <v>16-17|14</v>
      </c>
      <c r="K17" s="272">
        <v>5</v>
      </c>
      <c r="L17" s="78" t="s">
        <v>45</v>
      </c>
      <c r="O17" s="78" t="s">
        <v>803</v>
      </c>
      <c r="P17" s="78">
        <v>6</v>
      </c>
      <c r="Q17" s="78" t="str">
        <f t="shared" si="2"/>
        <v>18-19|6</v>
      </c>
      <c r="R17" s="272">
        <v>5</v>
      </c>
      <c r="S17" s="272" t="s">
        <v>1990</v>
      </c>
    </row>
    <row r="18" spans="1:19">
      <c r="A18" s="78" t="s">
        <v>770</v>
      </c>
      <c r="B18" s="272">
        <v>15</v>
      </c>
      <c r="C18" s="78" t="str">
        <f t="shared" si="0"/>
        <v>16-17|15</v>
      </c>
      <c r="D18" s="272">
        <v>1</v>
      </c>
      <c r="E18" s="272" t="s">
        <v>41</v>
      </c>
      <c r="H18" s="78" t="s">
        <v>770</v>
      </c>
      <c r="I18" s="272">
        <v>15</v>
      </c>
      <c r="J18" s="78" t="str">
        <f t="shared" si="1"/>
        <v>16-17|15</v>
      </c>
      <c r="K18" s="272">
        <v>5</v>
      </c>
      <c r="L18" s="78" t="s">
        <v>45</v>
      </c>
      <c r="O18" s="78" t="s">
        <v>803</v>
      </c>
      <c r="P18" s="78">
        <v>7</v>
      </c>
      <c r="Q18" s="78" t="str">
        <f t="shared" si="2"/>
        <v>18-19|7</v>
      </c>
      <c r="R18" s="272">
        <v>7</v>
      </c>
      <c r="S18" s="272" t="s">
        <v>1992</v>
      </c>
    </row>
    <row r="19" spans="1:19">
      <c r="A19" s="78" t="s">
        <v>770</v>
      </c>
      <c r="B19" s="272">
        <v>16</v>
      </c>
      <c r="C19" s="78" t="str">
        <f t="shared" si="0"/>
        <v>16-17|16</v>
      </c>
      <c r="D19" s="272">
        <v>1</v>
      </c>
      <c r="E19" s="272" t="s">
        <v>41</v>
      </c>
      <c r="H19" s="78" t="s">
        <v>770</v>
      </c>
      <c r="I19" s="272">
        <v>16</v>
      </c>
      <c r="J19" s="78" t="str">
        <f t="shared" si="1"/>
        <v>16-17|16</v>
      </c>
      <c r="K19" s="272">
        <v>5</v>
      </c>
      <c r="L19" s="78" t="s">
        <v>45</v>
      </c>
      <c r="O19" t="s">
        <v>63</v>
      </c>
      <c r="P19" s="272">
        <v>0</v>
      </c>
      <c r="Q19" s="78" t="str">
        <f t="shared" si="2"/>
        <v>20-24|0</v>
      </c>
      <c r="R19" s="273">
        <v>1</v>
      </c>
      <c r="S19" s="272" t="s">
        <v>772</v>
      </c>
    </row>
    <row r="20" spans="1:19">
      <c r="A20" s="78" t="s">
        <v>770</v>
      </c>
      <c r="B20" s="272">
        <v>17</v>
      </c>
      <c r="C20" s="78" t="str">
        <f t="shared" si="0"/>
        <v>16-17|17</v>
      </c>
      <c r="D20" s="272">
        <v>1</v>
      </c>
      <c r="E20" s="272" t="s">
        <v>41</v>
      </c>
      <c r="H20" s="78" t="s">
        <v>770</v>
      </c>
      <c r="I20" s="272">
        <v>17</v>
      </c>
      <c r="J20" s="78" t="str">
        <f t="shared" si="1"/>
        <v>16-17|17</v>
      </c>
      <c r="K20" s="272">
        <v>6</v>
      </c>
      <c r="L20" s="78" t="s">
        <v>46</v>
      </c>
      <c r="O20" s="78" t="s">
        <v>63</v>
      </c>
      <c r="P20" s="272">
        <v>1</v>
      </c>
      <c r="Q20" s="78" t="str">
        <f t="shared" si="2"/>
        <v>20-24|1</v>
      </c>
      <c r="R20" s="272">
        <v>1</v>
      </c>
      <c r="S20" s="272" t="s">
        <v>772</v>
      </c>
    </row>
    <row r="21" spans="1:19">
      <c r="A21" s="78" t="s">
        <v>770</v>
      </c>
      <c r="B21" s="272">
        <v>18</v>
      </c>
      <c r="C21" s="78" t="str">
        <f t="shared" si="0"/>
        <v>16-17|18</v>
      </c>
      <c r="D21" s="272">
        <v>1</v>
      </c>
      <c r="E21" s="272" t="s">
        <v>41</v>
      </c>
      <c r="H21" s="78" t="s">
        <v>770</v>
      </c>
      <c r="I21" s="272">
        <v>18</v>
      </c>
      <c r="J21" s="78" t="str">
        <f t="shared" si="1"/>
        <v>16-17|18</v>
      </c>
      <c r="K21" s="272">
        <v>6</v>
      </c>
      <c r="L21" s="78" t="s">
        <v>46</v>
      </c>
      <c r="O21" s="78" t="s">
        <v>63</v>
      </c>
      <c r="P21" s="272">
        <v>2</v>
      </c>
      <c r="Q21" s="78" t="str">
        <f t="shared" si="2"/>
        <v>20-24|2</v>
      </c>
      <c r="R21" s="272">
        <v>1</v>
      </c>
      <c r="S21" s="272" t="s">
        <v>772</v>
      </c>
    </row>
    <row r="22" spans="1:19">
      <c r="A22" s="78" t="s">
        <v>770</v>
      </c>
      <c r="B22" s="272">
        <v>19</v>
      </c>
      <c r="C22" s="78" t="str">
        <f t="shared" si="0"/>
        <v>16-17|19</v>
      </c>
      <c r="D22" s="272">
        <v>1</v>
      </c>
      <c r="E22" s="272" t="s">
        <v>41</v>
      </c>
      <c r="H22" s="78" t="s">
        <v>770</v>
      </c>
      <c r="I22" s="272">
        <v>19</v>
      </c>
      <c r="J22" s="78" t="str">
        <f t="shared" si="1"/>
        <v>16-17|19</v>
      </c>
      <c r="K22" s="272">
        <v>6</v>
      </c>
      <c r="L22" s="78" t="s">
        <v>46</v>
      </c>
      <c r="O22" s="78" t="s">
        <v>63</v>
      </c>
      <c r="P22" s="272">
        <v>3</v>
      </c>
      <c r="Q22" s="78" t="str">
        <f t="shared" si="2"/>
        <v>20-24|3</v>
      </c>
      <c r="R22" s="272">
        <v>1</v>
      </c>
      <c r="S22" s="272" t="s">
        <v>772</v>
      </c>
    </row>
    <row r="23" spans="1:19">
      <c r="A23" s="78" t="s">
        <v>770</v>
      </c>
      <c r="B23" s="272">
        <v>20</v>
      </c>
      <c r="C23" s="78" t="str">
        <f t="shared" si="0"/>
        <v>16-17|20</v>
      </c>
      <c r="D23" s="272">
        <v>1</v>
      </c>
      <c r="E23" s="272" t="s">
        <v>41</v>
      </c>
      <c r="H23" s="78" t="s">
        <v>770</v>
      </c>
      <c r="I23" s="272">
        <v>20</v>
      </c>
      <c r="J23" s="78" t="str">
        <f t="shared" si="1"/>
        <v>16-17|20</v>
      </c>
      <c r="K23" s="272">
        <v>7</v>
      </c>
      <c r="L23" s="78" t="s">
        <v>47</v>
      </c>
      <c r="O23" s="78" t="s">
        <v>63</v>
      </c>
      <c r="P23" s="272">
        <v>4</v>
      </c>
      <c r="Q23" s="78" t="str">
        <f t="shared" si="2"/>
        <v>20-24|4</v>
      </c>
      <c r="R23" s="272">
        <v>2</v>
      </c>
      <c r="S23" s="272" t="s">
        <v>1987</v>
      </c>
    </row>
    <row r="24" spans="1:19">
      <c r="A24" s="78" t="s">
        <v>770</v>
      </c>
      <c r="B24" s="272">
        <v>21</v>
      </c>
      <c r="C24" s="78" t="str">
        <f t="shared" si="0"/>
        <v>16-17|21</v>
      </c>
      <c r="D24" s="272">
        <v>1</v>
      </c>
      <c r="E24" s="272" t="s">
        <v>41</v>
      </c>
      <c r="H24" s="78" t="s">
        <v>770</v>
      </c>
      <c r="I24" s="272">
        <v>21</v>
      </c>
      <c r="J24" s="78" t="str">
        <f t="shared" si="1"/>
        <v>16-17|21</v>
      </c>
      <c r="K24" s="272">
        <v>7</v>
      </c>
      <c r="L24" s="78" t="s">
        <v>47</v>
      </c>
      <c r="O24" s="78" t="s">
        <v>63</v>
      </c>
      <c r="P24" s="272">
        <v>5</v>
      </c>
      <c r="Q24" s="78" t="str">
        <f t="shared" si="2"/>
        <v>20-24|5</v>
      </c>
      <c r="R24" s="272">
        <v>4</v>
      </c>
      <c r="S24" s="272" t="s">
        <v>1989</v>
      </c>
    </row>
    <row r="25" spans="1:19">
      <c r="A25" s="78" t="s">
        <v>770</v>
      </c>
      <c r="B25" s="272">
        <v>22</v>
      </c>
      <c r="C25" s="78" t="str">
        <f t="shared" si="0"/>
        <v>16-17|22</v>
      </c>
      <c r="D25" s="272">
        <v>1</v>
      </c>
      <c r="E25" s="272" t="s">
        <v>41</v>
      </c>
      <c r="H25" s="78" t="s">
        <v>770</v>
      </c>
      <c r="I25" s="272">
        <v>22</v>
      </c>
      <c r="J25" s="78" t="str">
        <f t="shared" si="1"/>
        <v>16-17|22</v>
      </c>
      <c r="K25" s="272">
        <v>7</v>
      </c>
      <c r="L25" s="78" t="s">
        <v>47</v>
      </c>
      <c r="O25" s="78" t="s">
        <v>63</v>
      </c>
      <c r="P25" s="272">
        <v>6</v>
      </c>
      <c r="Q25" s="78" t="str">
        <f t="shared" si="2"/>
        <v>20-24|6</v>
      </c>
      <c r="R25" s="272">
        <v>5</v>
      </c>
      <c r="S25" s="272" t="s">
        <v>1990</v>
      </c>
    </row>
    <row r="26" spans="1:19">
      <c r="A26" s="78" t="s">
        <v>770</v>
      </c>
      <c r="B26" s="272">
        <v>23</v>
      </c>
      <c r="C26" s="78" t="str">
        <f t="shared" si="0"/>
        <v>16-17|23</v>
      </c>
      <c r="D26" s="272">
        <v>1</v>
      </c>
      <c r="E26" s="272" t="s">
        <v>41</v>
      </c>
      <c r="H26" s="78" t="s">
        <v>770</v>
      </c>
      <c r="I26" s="272">
        <v>23</v>
      </c>
      <c r="J26" s="78" t="str">
        <f t="shared" si="1"/>
        <v>16-17|23</v>
      </c>
      <c r="K26" s="272">
        <v>7</v>
      </c>
      <c r="L26" s="78" t="s">
        <v>47</v>
      </c>
      <c r="O26" s="78" t="s">
        <v>63</v>
      </c>
      <c r="P26" s="272">
        <v>7</v>
      </c>
      <c r="Q26" s="78" t="str">
        <f t="shared" si="2"/>
        <v>20-24|7</v>
      </c>
      <c r="R26" s="272">
        <v>7</v>
      </c>
      <c r="S26" s="272" t="s">
        <v>1992</v>
      </c>
    </row>
    <row r="27" spans="1:19">
      <c r="A27" s="78" t="s">
        <v>770</v>
      </c>
      <c r="B27" s="272">
        <v>24</v>
      </c>
      <c r="C27" s="78" t="str">
        <f t="shared" si="0"/>
        <v>16-17|24</v>
      </c>
      <c r="D27" s="272">
        <v>1</v>
      </c>
      <c r="E27" s="272" t="s">
        <v>41</v>
      </c>
      <c r="H27" s="78" t="s">
        <v>770</v>
      </c>
      <c r="I27" s="272">
        <v>24</v>
      </c>
      <c r="J27" s="78" t="str">
        <f t="shared" si="1"/>
        <v>16-17|24</v>
      </c>
      <c r="K27" s="272">
        <v>8</v>
      </c>
      <c r="L27" s="78" t="s">
        <v>48</v>
      </c>
      <c r="O27" t="s">
        <v>64</v>
      </c>
      <c r="P27" s="272">
        <v>0</v>
      </c>
      <c r="Q27" s="78" t="str">
        <f t="shared" si="2"/>
        <v>25-29|0</v>
      </c>
      <c r="R27" s="273">
        <v>1</v>
      </c>
      <c r="S27" s="272" t="s">
        <v>772</v>
      </c>
    </row>
    <row r="28" spans="1:19">
      <c r="A28" s="78" t="s">
        <v>770</v>
      </c>
      <c r="B28" s="272">
        <v>25</v>
      </c>
      <c r="C28" s="78" t="str">
        <f t="shared" si="0"/>
        <v>16-17|25</v>
      </c>
      <c r="D28" s="272">
        <v>2</v>
      </c>
      <c r="E28" s="272" t="s">
        <v>42</v>
      </c>
      <c r="H28" s="78" t="s">
        <v>770</v>
      </c>
      <c r="I28" s="272">
        <v>25</v>
      </c>
      <c r="J28" s="78" t="str">
        <f t="shared" si="1"/>
        <v>16-17|25</v>
      </c>
      <c r="K28" s="272">
        <v>8</v>
      </c>
      <c r="L28" s="78" t="s">
        <v>48</v>
      </c>
      <c r="O28" s="78" t="s">
        <v>64</v>
      </c>
      <c r="P28" s="272">
        <v>1</v>
      </c>
      <c r="Q28" s="78" t="str">
        <f t="shared" si="2"/>
        <v>25-29|1</v>
      </c>
      <c r="R28" s="272">
        <v>1</v>
      </c>
      <c r="S28" s="272" t="s">
        <v>772</v>
      </c>
    </row>
    <row r="29" spans="1:19">
      <c r="A29" s="78" t="s">
        <v>770</v>
      </c>
      <c r="B29" s="272">
        <v>26</v>
      </c>
      <c r="C29" s="78" t="str">
        <f t="shared" si="0"/>
        <v>16-17|26</v>
      </c>
      <c r="D29" s="272">
        <v>2</v>
      </c>
      <c r="E29" s="272" t="s">
        <v>42</v>
      </c>
      <c r="H29" s="78" t="s">
        <v>770</v>
      </c>
      <c r="I29" s="272">
        <v>26</v>
      </c>
      <c r="J29" s="78" t="str">
        <f t="shared" si="1"/>
        <v>16-17|26</v>
      </c>
      <c r="K29" s="272">
        <v>8</v>
      </c>
      <c r="L29" s="78" t="s">
        <v>48</v>
      </c>
      <c r="O29" s="78" t="s">
        <v>64</v>
      </c>
      <c r="P29" s="272">
        <v>2</v>
      </c>
      <c r="Q29" s="78" t="str">
        <f t="shared" si="2"/>
        <v>25-29|2</v>
      </c>
      <c r="R29" s="272">
        <v>1</v>
      </c>
      <c r="S29" s="272" t="s">
        <v>772</v>
      </c>
    </row>
    <row r="30" spans="1:19">
      <c r="A30" s="78" t="s">
        <v>770</v>
      </c>
      <c r="B30" s="272">
        <v>27</v>
      </c>
      <c r="C30" s="78" t="str">
        <f t="shared" si="0"/>
        <v>16-17|27</v>
      </c>
      <c r="D30" s="272">
        <v>3</v>
      </c>
      <c r="E30" s="78" t="s">
        <v>43</v>
      </c>
      <c r="H30" s="78" t="s">
        <v>770</v>
      </c>
      <c r="I30" s="272">
        <v>27</v>
      </c>
      <c r="J30" s="78" t="str">
        <f t="shared" si="1"/>
        <v>16-17|27</v>
      </c>
      <c r="K30" s="272">
        <v>9</v>
      </c>
      <c r="L30" s="78" t="s">
        <v>49</v>
      </c>
      <c r="O30" s="78" t="s">
        <v>64</v>
      </c>
      <c r="P30" s="272">
        <v>3</v>
      </c>
      <c r="Q30" s="78" t="str">
        <f t="shared" si="2"/>
        <v>25-29|3</v>
      </c>
      <c r="R30" s="272">
        <v>2</v>
      </c>
      <c r="S30" s="272" t="s">
        <v>1987</v>
      </c>
    </row>
    <row r="31" spans="1:19">
      <c r="A31" s="78" t="s">
        <v>770</v>
      </c>
      <c r="B31" s="272">
        <v>28</v>
      </c>
      <c r="C31" s="78" t="str">
        <f t="shared" si="0"/>
        <v>16-17|28</v>
      </c>
      <c r="D31" s="272">
        <v>3</v>
      </c>
      <c r="E31" s="78" t="s">
        <v>43</v>
      </c>
      <c r="H31" s="78" t="s">
        <v>770</v>
      </c>
      <c r="I31" s="272">
        <v>28</v>
      </c>
      <c r="J31" s="78" t="str">
        <f t="shared" si="1"/>
        <v>16-17|28</v>
      </c>
      <c r="K31" s="272">
        <v>9</v>
      </c>
      <c r="L31" s="78" t="s">
        <v>49</v>
      </c>
      <c r="O31" s="78" t="s">
        <v>64</v>
      </c>
      <c r="P31" s="272">
        <v>4</v>
      </c>
      <c r="Q31" s="78" t="str">
        <f t="shared" si="2"/>
        <v>25-29|4</v>
      </c>
      <c r="R31" s="272">
        <v>2</v>
      </c>
      <c r="S31" s="272" t="s">
        <v>1987</v>
      </c>
    </row>
    <row r="32" spans="1:19">
      <c r="A32" s="78" t="s">
        <v>770</v>
      </c>
      <c r="B32" s="272">
        <v>29</v>
      </c>
      <c r="C32" s="78" t="str">
        <f t="shared" si="0"/>
        <v>16-17|29</v>
      </c>
      <c r="D32" s="272">
        <v>4</v>
      </c>
      <c r="E32" s="271" t="s">
        <v>44</v>
      </c>
      <c r="H32" s="78" t="s">
        <v>770</v>
      </c>
      <c r="I32" s="272">
        <v>29</v>
      </c>
      <c r="J32" s="78" t="str">
        <f t="shared" si="1"/>
        <v>16-17|29</v>
      </c>
      <c r="K32" s="272">
        <v>9</v>
      </c>
      <c r="L32" s="78" t="s">
        <v>49</v>
      </c>
      <c r="O32" s="78" t="s">
        <v>64</v>
      </c>
      <c r="P32" s="272">
        <v>5</v>
      </c>
      <c r="Q32" s="78" t="str">
        <f t="shared" si="2"/>
        <v>25-29|5</v>
      </c>
      <c r="R32" s="272">
        <v>4</v>
      </c>
      <c r="S32" s="272" t="s">
        <v>1989</v>
      </c>
    </row>
    <row r="33" spans="1:19">
      <c r="A33" s="78" t="s">
        <v>770</v>
      </c>
      <c r="B33" s="272">
        <v>30</v>
      </c>
      <c r="C33" s="78" t="str">
        <f t="shared" si="0"/>
        <v>16-17|30</v>
      </c>
      <c r="D33" s="272">
        <v>4</v>
      </c>
      <c r="E33" s="271" t="s">
        <v>44</v>
      </c>
      <c r="H33" s="78" t="s">
        <v>770</v>
      </c>
      <c r="I33" s="272">
        <v>30</v>
      </c>
      <c r="J33" s="78" t="str">
        <f t="shared" si="1"/>
        <v>16-17|30</v>
      </c>
      <c r="K33" s="272">
        <v>10</v>
      </c>
      <c r="L33" s="78" t="s">
        <v>50</v>
      </c>
      <c r="O33" s="78" t="s">
        <v>64</v>
      </c>
      <c r="P33" s="272">
        <v>6</v>
      </c>
      <c r="Q33" s="78" t="str">
        <f t="shared" si="2"/>
        <v>25-29|6</v>
      </c>
      <c r="R33" s="272">
        <v>5</v>
      </c>
      <c r="S33" s="272" t="s">
        <v>1990</v>
      </c>
    </row>
    <row r="34" spans="1:19">
      <c r="A34" s="78" t="s">
        <v>770</v>
      </c>
      <c r="B34" s="272">
        <v>31</v>
      </c>
      <c r="C34" s="78" t="str">
        <f t="shared" si="0"/>
        <v>16-17|31</v>
      </c>
      <c r="D34" s="272">
        <v>5</v>
      </c>
      <c r="E34" s="78" t="s">
        <v>45</v>
      </c>
      <c r="H34" s="78" t="s">
        <v>770</v>
      </c>
      <c r="I34" s="272">
        <v>31</v>
      </c>
      <c r="J34" s="78" t="str">
        <f t="shared" si="1"/>
        <v>16-17|31</v>
      </c>
      <c r="K34" s="272">
        <v>10</v>
      </c>
      <c r="L34" s="78" t="s">
        <v>50</v>
      </c>
      <c r="O34" s="78" t="s">
        <v>64</v>
      </c>
      <c r="P34" s="272">
        <v>7</v>
      </c>
      <c r="Q34" s="78" t="str">
        <f t="shared" si="2"/>
        <v>25-29|7</v>
      </c>
      <c r="R34" s="272">
        <v>7</v>
      </c>
      <c r="S34" s="272" t="s">
        <v>1992</v>
      </c>
    </row>
    <row r="35" spans="1:19">
      <c r="A35" s="78" t="s">
        <v>770</v>
      </c>
      <c r="B35" s="272">
        <v>32</v>
      </c>
      <c r="C35" s="78" t="str">
        <f t="shared" si="0"/>
        <v>16-17|32</v>
      </c>
      <c r="D35" s="272">
        <v>5</v>
      </c>
      <c r="E35" s="78" t="s">
        <v>45</v>
      </c>
      <c r="H35" s="78" t="s">
        <v>770</v>
      </c>
      <c r="I35" s="272">
        <v>32</v>
      </c>
      <c r="J35" s="78" t="str">
        <f t="shared" si="1"/>
        <v>16-17|32</v>
      </c>
      <c r="K35" s="272">
        <v>10</v>
      </c>
      <c r="L35" s="78" t="s">
        <v>50</v>
      </c>
      <c r="O35" t="s">
        <v>65</v>
      </c>
      <c r="P35" s="272">
        <v>0</v>
      </c>
      <c r="Q35" s="78" t="str">
        <f t="shared" si="2"/>
        <v>30-34|0</v>
      </c>
      <c r="R35" s="273">
        <v>1</v>
      </c>
      <c r="S35" s="272" t="s">
        <v>772</v>
      </c>
    </row>
    <row r="36" spans="1:19">
      <c r="A36" s="78" t="s">
        <v>770</v>
      </c>
      <c r="B36" s="272">
        <v>33</v>
      </c>
      <c r="C36" s="78" t="str">
        <f t="shared" si="0"/>
        <v>16-17|33</v>
      </c>
      <c r="D36" s="272">
        <v>6</v>
      </c>
      <c r="E36" s="78" t="s">
        <v>46</v>
      </c>
      <c r="H36" s="78" t="s">
        <v>770</v>
      </c>
      <c r="I36" s="272">
        <v>33</v>
      </c>
      <c r="J36" s="78" t="str">
        <f t="shared" si="1"/>
        <v>16-17|33</v>
      </c>
      <c r="K36" s="272">
        <v>10</v>
      </c>
      <c r="L36" s="78" t="s">
        <v>50</v>
      </c>
      <c r="O36" s="78" t="s">
        <v>65</v>
      </c>
      <c r="P36" s="272">
        <v>1</v>
      </c>
      <c r="Q36" s="78" t="str">
        <f t="shared" si="2"/>
        <v>30-34|1</v>
      </c>
      <c r="R36" s="272">
        <v>1</v>
      </c>
      <c r="S36" s="272" t="s">
        <v>772</v>
      </c>
    </row>
    <row r="37" spans="1:19">
      <c r="A37" s="78" t="s">
        <v>770</v>
      </c>
      <c r="B37" s="272">
        <v>34</v>
      </c>
      <c r="C37" s="78" t="str">
        <f t="shared" si="0"/>
        <v>16-17|34</v>
      </c>
      <c r="D37" s="272">
        <v>7</v>
      </c>
      <c r="E37" s="78" t="s">
        <v>47</v>
      </c>
      <c r="H37" s="78" t="s">
        <v>770</v>
      </c>
      <c r="I37" s="272">
        <v>34</v>
      </c>
      <c r="J37" s="78" t="str">
        <f t="shared" si="1"/>
        <v>16-17|34</v>
      </c>
      <c r="K37" s="272">
        <v>11</v>
      </c>
      <c r="L37" s="78" t="s">
        <v>51</v>
      </c>
      <c r="O37" s="78" t="s">
        <v>65</v>
      </c>
      <c r="P37" s="272">
        <v>2</v>
      </c>
      <c r="Q37" s="78" t="str">
        <f t="shared" si="2"/>
        <v>30-34|2</v>
      </c>
      <c r="R37" s="272">
        <v>1</v>
      </c>
      <c r="S37" s="272" t="s">
        <v>772</v>
      </c>
    </row>
    <row r="38" spans="1:19">
      <c r="A38" s="78" t="s">
        <v>770</v>
      </c>
      <c r="B38" s="272">
        <v>35</v>
      </c>
      <c r="C38" s="78" t="str">
        <f t="shared" si="0"/>
        <v>16-17|35</v>
      </c>
      <c r="D38" s="272">
        <v>7</v>
      </c>
      <c r="E38" s="78" t="s">
        <v>47</v>
      </c>
      <c r="H38" s="78" t="s">
        <v>770</v>
      </c>
      <c r="I38" s="272">
        <v>35</v>
      </c>
      <c r="J38" s="78" t="str">
        <f t="shared" si="1"/>
        <v>16-17|35</v>
      </c>
      <c r="K38" s="272">
        <v>11</v>
      </c>
      <c r="L38" s="78" t="s">
        <v>51</v>
      </c>
      <c r="O38" s="78" t="s">
        <v>65</v>
      </c>
      <c r="P38" s="272">
        <v>3</v>
      </c>
      <c r="Q38" s="78" t="str">
        <f t="shared" si="2"/>
        <v>30-34|3</v>
      </c>
      <c r="R38" s="272">
        <v>2</v>
      </c>
      <c r="S38" s="272" t="s">
        <v>1987</v>
      </c>
    </row>
    <row r="39" spans="1:19">
      <c r="A39" s="78" t="s">
        <v>770</v>
      </c>
      <c r="B39" s="272">
        <v>36</v>
      </c>
      <c r="C39" s="78" t="str">
        <f t="shared" si="0"/>
        <v>16-17|36</v>
      </c>
      <c r="D39" s="272">
        <v>8</v>
      </c>
      <c r="E39" s="78" t="s">
        <v>48</v>
      </c>
      <c r="H39" s="78" t="s">
        <v>770</v>
      </c>
      <c r="I39" s="272">
        <v>36</v>
      </c>
      <c r="J39" s="78" t="str">
        <f t="shared" si="1"/>
        <v>16-17|36</v>
      </c>
      <c r="K39" s="272">
        <v>11</v>
      </c>
      <c r="L39" s="78" t="s">
        <v>51</v>
      </c>
      <c r="O39" s="78" t="s">
        <v>65</v>
      </c>
      <c r="P39" s="272">
        <v>4</v>
      </c>
      <c r="Q39" s="78" t="str">
        <f t="shared" si="2"/>
        <v>30-34|4</v>
      </c>
      <c r="R39" s="272">
        <v>2</v>
      </c>
      <c r="S39" s="272" t="s">
        <v>1987</v>
      </c>
    </row>
    <row r="40" spans="1:19">
      <c r="A40" s="78" t="s">
        <v>770</v>
      </c>
      <c r="B40" s="272">
        <v>37</v>
      </c>
      <c r="C40" s="78" t="str">
        <f t="shared" si="0"/>
        <v>16-17|37</v>
      </c>
      <c r="D40" s="272">
        <v>8</v>
      </c>
      <c r="E40" s="78" t="s">
        <v>48</v>
      </c>
      <c r="H40" s="78" t="s">
        <v>770</v>
      </c>
      <c r="I40" s="272">
        <v>37</v>
      </c>
      <c r="J40" s="78" t="str">
        <f t="shared" si="1"/>
        <v>16-17|37</v>
      </c>
      <c r="K40" s="272">
        <v>12</v>
      </c>
      <c r="L40" s="78" t="s">
        <v>52</v>
      </c>
      <c r="O40" s="78" t="s">
        <v>65</v>
      </c>
      <c r="P40" s="272">
        <v>5</v>
      </c>
      <c r="Q40" s="78" t="str">
        <f t="shared" si="2"/>
        <v>30-34|5</v>
      </c>
      <c r="R40" s="272">
        <v>4</v>
      </c>
      <c r="S40" s="272" t="s">
        <v>1989</v>
      </c>
    </row>
    <row r="41" spans="1:19">
      <c r="A41" s="78" t="s">
        <v>770</v>
      </c>
      <c r="B41" s="272">
        <v>38</v>
      </c>
      <c r="C41" s="78" t="str">
        <f t="shared" si="0"/>
        <v>16-17|38</v>
      </c>
      <c r="D41" s="272">
        <v>9</v>
      </c>
      <c r="E41" s="78" t="s">
        <v>49</v>
      </c>
      <c r="H41" s="78" t="s">
        <v>770</v>
      </c>
      <c r="I41" s="272">
        <v>38</v>
      </c>
      <c r="J41" s="78" t="str">
        <f t="shared" si="1"/>
        <v>16-17|38</v>
      </c>
      <c r="K41" s="272">
        <v>12</v>
      </c>
      <c r="L41" s="78" t="s">
        <v>52</v>
      </c>
      <c r="O41" s="78" t="s">
        <v>65</v>
      </c>
      <c r="P41" s="272">
        <v>6</v>
      </c>
      <c r="Q41" s="78" t="str">
        <f t="shared" si="2"/>
        <v>30-34|6</v>
      </c>
      <c r="R41" s="272">
        <v>6</v>
      </c>
      <c r="S41" s="272" t="s">
        <v>1991</v>
      </c>
    </row>
    <row r="42" spans="1:19">
      <c r="A42" s="78" t="s">
        <v>770</v>
      </c>
      <c r="B42" s="272">
        <v>39</v>
      </c>
      <c r="C42" s="78" t="str">
        <f t="shared" si="0"/>
        <v>16-17|39</v>
      </c>
      <c r="D42" s="272">
        <v>10</v>
      </c>
      <c r="E42" s="78" t="s">
        <v>50</v>
      </c>
      <c r="H42" s="78" t="s">
        <v>770</v>
      </c>
      <c r="I42" s="272">
        <v>39</v>
      </c>
      <c r="J42" s="78" t="str">
        <f t="shared" si="1"/>
        <v>16-17|39</v>
      </c>
      <c r="K42" s="272">
        <v>13</v>
      </c>
      <c r="L42" s="78" t="s">
        <v>53</v>
      </c>
      <c r="O42" s="78" t="s">
        <v>65</v>
      </c>
      <c r="P42" s="272">
        <v>7</v>
      </c>
      <c r="Q42" s="78" t="str">
        <f t="shared" si="2"/>
        <v>30-34|7</v>
      </c>
      <c r="R42" s="272">
        <v>7</v>
      </c>
      <c r="S42" s="272" t="s">
        <v>1992</v>
      </c>
    </row>
    <row r="43" spans="1:19">
      <c r="A43" s="78" t="s">
        <v>770</v>
      </c>
      <c r="B43" s="272">
        <v>40</v>
      </c>
      <c r="C43" s="78" t="str">
        <f t="shared" si="0"/>
        <v>16-17|40</v>
      </c>
      <c r="D43" s="272">
        <v>10</v>
      </c>
      <c r="E43" s="78" t="s">
        <v>50</v>
      </c>
      <c r="H43" s="78" t="s">
        <v>770</v>
      </c>
      <c r="I43" s="272">
        <v>40</v>
      </c>
      <c r="J43" s="78" t="str">
        <f t="shared" si="1"/>
        <v>16-17|40</v>
      </c>
      <c r="K43" s="272">
        <v>13</v>
      </c>
      <c r="L43" s="78" t="s">
        <v>53</v>
      </c>
      <c r="O43" t="s">
        <v>66</v>
      </c>
      <c r="P43" s="272">
        <v>0</v>
      </c>
      <c r="Q43" t="str">
        <f t="shared" si="2"/>
        <v>35-44|0</v>
      </c>
      <c r="R43" s="273">
        <v>1</v>
      </c>
      <c r="S43" s="272" t="s">
        <v>772</v>
      </c>
    </row>
    <row r="44" spans="1:19">
      <c r="A44" s="78" t="s">
        <v>770</v>
      </c>
      <c r="B44" s="272">
        <v>41</v>
      </c>
      <c r="C44" s="78" t="str">
        <f t="shared" si="0"/>
        <v>16-17|41</v>
      </c>
      <c r="D44" s="272">
        <v>11</v>
      </c>
      <c r="E44" s="78" t="s">
        <v>51</v>
      </c>
      <c r="H44" s="78" t="s">
        <v>770</v>
      </c>
      <c r="I44" s="272">
        <v>41</v>
      </c>
      <c r="J44" s="78" t="str">
        <f t="shared" si="1"/>
        <v>16-17|41</v>
      </c>
      <c r="K44" s="272">
        <v>14</v>
      </c>
      <c r="L44" s="78" t="s">
        <v>54</v>
      </c>
      <c r="O44" s="78" t="s">
        <v>66</v>
      </c>
      <c r="P44" s="272">
        <v>1</v>
      </c>
      <c r="Q44" s="78" t="str">
        <f t="shared" si="2"/>
        <v>35-44|1</v>
      </c>
      <c r="R44" s="272">
        <v>1</v>
      </c>
      <c r="S44" s="272" t="s">
        <v>772</v>
      </c>
    </row>
    <row r="45" spans="1:19">
      <c r="A45" s="78" t="s">
        <v>770</v>
      </c>
      <c r="B45" s="272">
        <v>42</v>
      </c>
      <c r="C45" s="78" t="str">
        <f t="shared" si="0"/>
        <v>16-17|42</v>
      </c>
      <c r="D45" s="272">
        <v>12</v>
      </c>
      <c r="E45" s="78" t="s">
        <v>52</v>
      </c>
      <c r="H45" s="78" t="s">
        <v>770</v>
      </c>
      <c r="I45" s="272">
        <v>42</v>
      </c>
      <c r="J45" s="78" t="str">
        <f t="shared" si="1"/>
        <v>16-17|42</v>
      </c>
      <c r="K45" s="272">
        <v>15</v>
      </c>
      <c r="L45" s="78" t="s">
        <v>55</v>
      </c>
      <c r="O45" s="78" t="s">
        <v>66</v>
      </c>
      <c r="P45" s="272">
        <v>2</v>
      </c>
      <c r="Q45" s="78" t="str">
        <f t="shared" si="2"/>
        <v>35-44|2</v>
      </c>
      <c r="R45" s="272">
        <v>1</v>
      </c>
      <c r="S45" s="272" t="s">
        <v>772</v>
      </c>
    </row>
    <row r="46" spans="1:19">
      <c r="A46" s="78" t="s">
        <v>770</v>
      </c>
      <c r="B46" s="272">
        <v>43</v>
      </c>
      <c r="C46" s="78" t="str">
        <f t="shared" si="0"/>
        <v>16-17|43</v>
      </c>
      <c r="D46" s="272">
        <v>14</v>
      </c>
      <c r="E46" s="78" t="s">
        <v>54</v>
      </c>
      <c r="H46" s="78" t="s">
        <v>770</v>
      </c>
      <c r="I46" s="272">
        <v>43</v>
      </c>
      <c r="J46" s="78" t="str">
        <f t="shared" si="1"/>
        <v>16-17|43</v>
      </c>
      <c r="K46" s="272">
        <v>17</v>
      </c>
      <c r="L46" s="78" t="s">
        <v>57</v>
      </c>
      <c r="O46" s="78" t="s">
        <v>66</v>
      </c>
      <c r="P46" s="272">
        <v>3</v>
      </c>
      <c r="Q46" s="78" t="str">
        <f t="shared" si="2"/>
        <v>35-44|3</v>
      </c>
      <c r="R46" s="272">
        <v>2</v>
      </c>
      <c r="S46" s="272" t="s">
        <v>1987</v>
      </c>
    </row>
    <row r="47" spans="1:19">
      <c r="A47" t="s">
        <v>803</v>
      </c>
      <c r="B47" s="272">
        <v>0</v>
      </c>
      <c r="C47" s="78" t="str">
        <f t="shared" si="0"/>
        <v>18-19|0</v>
      </c>
      <c r="D47" s="272">
        <v>1</v>
      </c>
      <c r="E47" s="272" t="s">
        <v>41</v>
      </c>
      <c r="H47" t="s">
        <v>803</v>
      </c>
      <c r="I47" s="272">
        <v>0</v>
      </c>
      <c r="J47" s="78" t="str">
        <f t="shared" si="1"/>
        <v>18-19|0</v>
      </c>
      <c r="K47" s="272">
        <v>1</v>
      </c>
      <c r="L47" s="272" t="s">
        <v>41</v>
      </c>
      <c r="O47" s="78" t="s">
        <v>66</v>
      </c>
      <c r="P47" s="272">
        <v>4</v>
      </c>
      <c r="Q47" s="78" t="str">
        <f t="shared" si="2"/>
        <v>35-44|4</v>
      </c>
      <c r="R47" s="272">
        <v>3</v>
      </c>
      <c r="S47" s="272" t="s">
        <v>1988</v>
      </c>
    </row>
    <row r="48" spans="1:19">
      <c r="A48" s="78" t="s">
        <v>803</v>
      </c>
      <c r="B48" s="272">
        <v>1</v>
      </c>
      <c r="C48" s="78" t="str">
        <f t="shared" si="0"/>
        <v>18-19|1</v>
      </c>
      <c r="D48" s="272">
        <v>1</v>
      </c>
      <c r="E48" s="272" t="s">
        <v>41</v>
      </c>
      <c r="H48" s="78" t="s">
        <v>803</v>
      </c>
      <c r="I48" s="272">
        <v>1</v>
      </c>
      <c r="J48" s="78" t="str">
        <f t="shared" si="1"/>
        <v>18-19|1</v>
      </c>
      <c r="K48" s="272">
        <v>1</v>
      </c>
      <c r="L48" s="272" t="s">
        <v>41</v>
      </c>
      <c r="O48" s="78" t="s">
        <v>66</v>
      </c>
      <c r="P48" s="272">
        <v>5</v>
      </c>
      <c r="Q48" s="78" t="str">
        <f t="shared" si="2"/>
        <v>35-44|5</v>
      </c>
      <c r="R48" s="272">
        <v>4</v>
      </c>
      <c r="S48" s="272" t="s">
        <v>1989</v>
      </c>
    </row>
    <row r="49" spans="1:19">
      <c r="A49" s="78" t="s">
        <v>803</v>
      </c>
      <c r="B49" s="272">
        <v>2</v>
      </c>
      <c r="C49" s="78" t="str">
        <f t="shared" si="0"/>
        <v>18-19|2</v>
      </c>
      <c r="D49" s="272">
        <v>1</v>
      </c>
      <c r="E49" s="272" t="s">
        <v>41</v>
      </c>
      <c r="H49" s="78" t="s">
        <v>803</v>
      </c>
      <c r="I49" s="272">
        <v>2</v>
      </c>
      <c r="J49" s="78" t="str">
        <f t="shared" si="1"/>
        <v>18-19|2</v>
      </c>
      <c r="K49" s="272">
        <v>1</v>
      </c>
      <c r="L49" s="272" t="s">
        <v>41</v>
      </c>
      <c r="O49" s="78" t="s">
        <v>66</v>
      </c>
      <c r="P49" s="272">
        <v>6</v>
      </c>
      <c r="Q49" s="78" t="str">
        <f t="shared" si="2"/>
        <v>35-44|6</v>
      </c>
      <c r="R49" s="272">
        <v>6</v>
      </c>
      <c r="S49" s="272" t="s">
        <v>1991</v>
      </c>
    </row>
    <row r="50" spans="1:19">
      <c r="A50" s="78" t="s">
        <v>803</v>
      </c>
      <c r="B50" s="272">
        <v>3</v>
      </c>
      <c r="C50" s="78" t="str">
        <f t="shared" si="0"/>
        <v>18-19|3</v>
      </c>
      <c r="D50" s="272">
        <v>1</v>
      </c>
      <c r="E50" s="272" t="s">
        <v>41</v>
      </c>
      <c r="H50" s="78" t="s">
        <v>803</v>
      </c>
      <c r="I50" s="272">
        <v>3</v>
      </c>
      <c r="J50" s="78" t="str">
        <f t="shared" si="1"/>
        <v>18-19|3</v>
      </c>
      <c r="K50" s="272">
        <v>1</v>
      </c>
      <c r="L50" s="272" t="s">
        <v>41</v>
      </c>
      <c r="O50" s="78" t="s">
        <v>66</v>
      </c>
      <c r="P50" s="272">
        <v>7</v>
      </c>
      <c r="Q50" s="78" t="str">
        <f t="shared" si="2"/>
        <v>35-44|7</v>
      </c>
      <c r="R50" s="272">
        <v>7</v>
      </c>
      <c r="S50" s="272" t="s">
        <v>1992</v>
      </c>
    </row>
    <row r="51" spans="1:19">
      <c r="A51" s="78" t="s">
        <v>803</v>
      </c>
      <c r="B51" s="272">
        <v>4</v>
      </c>
      <c r="C51" s="78" t="str">
        <f t="shared" si="0"/>
        <v>18-19|4</v>
      </c>
      <c r="D51" s="272">
        <v>1</v>
      </c>
      <c r="E51" s="272" t="s">
        <v>41</v>
      </c>
      <c r="H51" s="78" t="s">
        <v>803</v>
      </c>
      <c r="I51" s="272">
        <v>4</v>
      </c>
      <c r="J51" s="78" t="str">
        <f t="shared" si="1"/>
        <v>18-19|4</v>
      </c>
      <c r="K51" s="272">
        <v>1</v>
      </c>
      <c r="L51" s="272" t="s">
        <v>41</v>
      </c>
      <c r="O51" t="s">
        <v>67</v>
      </c>
      <c r="P51" s="272">
        <v>0</v>
      </c>
      <c r="Q51" s="78" t="str">
        <f t="shared" si="2"/>
        <v>45-54|0</v>
      </c>
      <c r="R51" s="262">
        <v>1</v>
      </c>
      <c r="S51" s="272" t="s">
        <v>772</v>
      </c>
    </row>
    <row r="52" spans="1:19">
      <c r="A52" s="78" t="s">
        <v>803</v>
      </c>
      <c r="B52" s="272">
        <v>5</v>
      </c>
      <c r="C52" s="78" t="str">
        <f t="shared" si="0"/>
        <v>18-19|5</v>
      </c>
      <c r="D52" s="272">
        <v>1</v>
      </c>
      <c r="E52" s="272" t="s">
        <v>41</v>
      </c>
      <c r="H52" s="78" t="s">
        <v>803</v>
      </c>
      <c r="I52" s="272">
        <v>5</v>
      </c>
      <c r="J52" s="78" t="str">
        <f t="shared" si="1"/>
        <v>18-19|5</v>
      </c>
      <c r="K52" s="272">
        <v>2</v>
      </c>
      <c r="L52" s="272" t="s">
        <v>42</v>
      </c>
      <c r="O52" s="78" t="s">
        <v>67</v>
      </c>
      <c r="P52" s="272">
        <v>1</v>
      </c>
      <c r="Q52" s="78" t="str">
        <f t="shared" si="2"/>
        <v>45-54|1</v>
      </c>
      <c r="R52" s="272">
        <v>1</v>
      </c>
      <c r="S52" s="272" t="s">
        <v>772</v>
      </c>
    </row>
    <row r="53" spans="1:19">
      <c r="A53" s="78" t="s">
        <v>803</v>
      </c>
      <c r="B53" s="272">
        <v>6</v>
      </c>
      <c r="C53" s="78" t="str">
        <f t="shared" si="0"/>
        <v>18-19|6</v>
      </c>
      <c r="D53" s="272">
        <v>1</v>
      </c>
      <c r="E53" s="272" t="s">
        <v>41</v>
      </c>
      <c r="H53" s="78" t="s">
        <v>803</v>
      </c>
      <c r="I53" s="272">
        <v>6</v>
      </c>
      <c r="J53" s="78" t="str">
        <f t="shared" si="1"/>
        <v>18-19|6</v>
      </c>
      <c r="K53" s="272">
        <v>2</v>
      </c>
      <c r="L53" s="272" t="s">
        <v>42</v>
      </c>
      <c r="O53" s="78" t="s">
        <v>67</v>
      </c>
      <c r="P53" s="272">
        <v>2</v>
      </c>
      <c r="Q53" s="78" t="str">
        <f t="shared" si="2"/>
        <v>45-54|2</v>
      </c>
      <c r="R53" s="272">
        <v>1</v>
      </c>
      <c r="S53" s="272" t="s">
        <v>772</v>
      </c>
    </row>
    <row r="54" spans="1:19">
      <c r="A54" s="78" t="s">
        <v>803</v>
      </c>
      <c r="B54" s="272">
        <v>7</v>
      </c>
      <c r="C54" s="78" t="str">
        <f t="shared" si="0"/>
        <v>18-19|7</v>
      </c>
      <c r="D54" s="272">
        <v>1</v>
      </c>
      <c r="E54" s="272" t="s">
        <v>41</v>
      </c>
      <c r="H54" s="78" t="s">
        <v>803</v>
      </c>
      <c r="I54" s="272">
        <v>7</v>
      </c>
      <c r="J54" s="78" t="str">
        <f t="shared" si="1"/>
        <v>18-19|7</v>
      </c>
      <c r="K54" s="272">
        <v>3</v>
      </c>
      <c r="L54" s="78" t="s">
        <v>43</v>
      </c>
      <c r="O54" s="78" t="s">
        <v>67</v>
      </c>
      <c r="P54" s="272">
        <v>3</v>
      </c>
      <c r="Q54" s="78" t="str">
        <f t="shared" si="2"/>
        <v>45-54|3</v>
      </c>
      <c r="R54" s="272">
        <v>2</v>
      </c>
      <c r="S54" s="272" t="s">
        <v>1987</v>
      </c>
    </row>
    <row r="55" spans="1:19">
      <c r="A55" s="78" t="s">
        <v>803</v>
      </c>
      <c r="B55" s="272">
        <v>8</v>
      </c>
      <c r="C55" s="78" t="str">
        <f t="shared" si="0"/>
        <v>18-19|8</v>
      </c>
      <c r="D55" s="272">
        <v>1</v>
      </c>
      <c r="E55" s="272" t="s">
        <v>41</v>
      </c>
      <c r="H55" s="78" t="s">
        <v>803</v>
      </c>
      <c r="I55" s="272">
        <v>8</v>
      </c>
      <c r="J55" s="78" t="str">
        <f t="shared" si="1"/>
        <v>18-19|8</v>
      </c>
      <c r="K55" s="272">
        <v>3</v>
      </c>
      <c r="L55" s="78" t="s">
        <v>43</v>
      </c>
      <c r="O55" s="78" t="s">
        <v>67</v>
      </c>
      <c r="P55" s="272">
        <v>4</v>
      </c>
      <c r="Q55" s="78" t="str">
        <f t="shared" si="2"/>
        <v>45-54|4</v>
      </c>
      <c r="R55" s="272">
        <v>4</v>
      </c>
      <c r="S55" s="272" t="s">
        <v>1989</v>
      </c>
    </row>
    <row r="56" spans="1:19">
      <c r="A56" s="78" t="s">
        <v>803</v>
      </c>
      <c r="B56" s="272">
        <v>9</v>
      </c>
      <c r="C56" s="78" t="str">
        <f t="shared" si="0"/>
        <v>18-19|9</v>
      </c>
      <c r="D56" s="272">
        <v>1</v>
      </c>
      <c r="E56" s="272" t="s">
        <v>41</v>
      </c>
      <c r="H56" s="78" t="s">
        <v>803</v>
      </c>
      <c r="I56" s="272">
        <v>9</v>
      </c>
      <c r="J56" s="78" t="str">
        <f t="shared" si="1"/>
        <v>18-19|9</v>
      </c>
      <c r="K56" s="272">
        <v>3</v>
      </c>
      <c r="L56" s="78" t="s">
        <v>43</v>
      </c>
      <c r="O56" s="78" t="s">
        <v>67</v>
      </c>
      <c r="P56" s="272">
        <v>5</v>
      </c>
      <c r="Q56" s="78" t="str">
        <f t="shared" si="2"/>
        <v>45-54|5</v>
      </c>
      <c r="R56" s="272">
        <v>5</v>
      </c>
      <c r="S56" s="272" t="s">
        <v>1990</v>
      </c>
    </row>
    <row r="57" spans="1:19">
      <c r="A57" s="78" t="s">
        <v>803</v>
      </c>
      <c r="B57" s="272">
        <v>10</v>
      </c>
      <c r="C57" s="78" t="str">
        <f t="shared" si="0"/>
        <v>18-19|10</v>
      </c>
      <c r="D57" s="272">
        <v>1</v>
      </c>
      <c r="E57" s="272" t="s">
        <v>41</v>
      </c>
      <c r="H57" s="78" t="s">
        <v>803</v>
      </c>
      <c r="I57" s="272">
        <v>10</v>
      </c>
      <c r="J57" s="78" t="str">
        <f t="shared" si="1"/>
        <v>18-19|10</v>
      </c>
      <c r="K57" s="272">
        <v>4</v>
      </c>
      <c r="L57" s="78" t="s">
        <v>44</v>
      </c>
      <c r="O57" s="78" t="s">
        <v>67</v>
      </c>
      <c r="P57" s="272">
        <v>6</v>
      </c>
      <c r="Q57" s="78" t="str">
        <f t="shared" si="2"/>
        <v>45-54|6</v>
      </c>
      <c r="R57" s="272">
        <v>6</v>
      </c>
      <c r="S57" s="272" t="s">
        <v>1991</v>
      </c>
    </row>
    <row r="58" spans="1:19">
      <c r="A58" s="78" t="s">
        <v>803</v>
      </c>
      <c r="B58" s="272">
        <v>11</v>
      </c>
      <c r="C58" s="78" t="str">
        <f t="shared" si="0"/>
        <v>18-19|11</v>
      </c>
      <c r="D58" s="272">
        <v>1</v>
      </c>
      <c r="E58" s="272" t="s">
        <v>41</v>
      </c>
      <c r="H58" s="78" t="s">
        <v>803</v>
      </c>
      <c r="I58" s="272">
        <v>11</v>
      </c>
      <c r="J58" s="78" t="str">
        <f t="shared" si="1"/>
        <v>18-19|11</v>
      </c>
      <c r="K58" s="272">
        <v>4</v>
      </c>
      <c r="L58" s="78" t="s">
        <v>44</v>
      </c>
      <c r="O58" s="78" t="s">
        <v>67</v>
      </c>
      <c r="P58" s="272">
        <v>7</v>
      </c>
      <c r="Q58" s="78" t="str">
        <f t="shared" si="2"/>
        <v>45-54|7</v>
      </c>
      <c r="R58" s="272">
        <v>7</v>
      </c>
      <c r="S58" s="272" t="s">
        <v>1992</v>
      </c>
    </row>
    <row r="59" spans="1:19">
      <c r="A59" s="78" t="s">
        <v>803</v>
      </c>
      <c r="B59" s="272">
        <v>12</v>
      </c>
      <c r="C59" s="78" t="str">
        <f t="shared" si="0"/>
        <v>18-19|12</v>
      </c>
      <c r="D59" s="272">
        <v>1</v>
      </c>
      <c r="E59" s="272" t="s">
        <v>41</v>
      </c>
      <c r="H59" s="78" t="s">
        <v>803</v>
      </c>
      <c r="I59" s="272">
        <v>12</v>
      </c>
      <c r="J59" s="78" t="str">
        <f t="shared" si="1"/>
        <v>18-19|12</v>
      </c>
      <c r="K59" s="272">
        <v>4</v>
      </c>
      <c r="L59" s="78" t="s">
        <v>44</v>
      </c>
      <c r="O59" t="s">
        <v>68</v>
      </c>
      <c r="P59" s="272">
        <v>0</v>
      </c>
      <c r="Q59" s="78" t="str">
        <f t="shared" si="2"/>
        <v>55-64|0</v>
      </c>
      <c r="R59" s="262">
        <v>1</v>
      </c>
      <c r="S59" s="272" t="s">
        <v>772</v>
      </c>
    </row>
    <row r="60" spans="1:19">
      <c r="A60" s="78" t="s">
        <v>803</v>
      </c>
      <c r="B60" s="272">
        <v>13</v>
      </c>
      <c r="C60" s="78" t="str">
        <f t="shared" si="0"/>
        <v>18-19|13</v>
      </c>
      <c r="D60" s="272">
        <v>1</v>
      </c>
      <c r="E60" s="272" t="s">
        <v>41</v>
      </c>
      <c r="H60" s="78" t="s">
        <v>803</v>
      </c>
      <c r="I60" s="272">
        <v>13</v>
      </c>
      <c r="J60" s="78" t="str">
        <f t="shared" si="1"/>
        <v>18-19|13</v>
      </c>
      <c r="K60" s="272">
        <v>5</v>
      </c>
      <c r="L60" s="78" t="s">
        <v>45</v>
      </c>
      <c r="O60" s="78" t="s">
        <v>68</v>
      </c>
      <c r="P60" s="272">
        <v>1</v>
      </c>
      <c r="Q60" s="78" t="str">
        <f t="shared" si="2"/>
        <v>55-64|1</v>
      </c>
      <c r="R60" s="272">
        <v>1</v>
      </c>
      <c r="S60" s="272" t="s">
        <v>772</v>
      </c>
    </row>
    <row r="61" spans="1:19">
      <c r="A61" s="78" t="s">
        <v>803</v>
      </c>
      <c r="B61" s="272">
        <v>14</v>
      </c>
      <c r="C61" s="78" t="str">
        <f t="shared" si="0"/>
        <v>18-19|14</v>
      </c>
      <c r="D61" s="272">
        <v>1</v>
      </c>
      <c r="E61" s="272" t="s">
        <v>41</v>
      </c>
      <c r="H61" s="78" t="s">
        <v>803</v>
      </c>
      <c r="I61" s="272">
        <v>14</v>
      </c>
      <c r="J61" s="78" t="str">
        <f t="shared" si="1"/>
        <v>18-19|14</v>
      </c>
      <c r="K61" s="272">
        <v>5</v>
      </c>
      <c r="L61" s="78" t="s">
        <v>45</v>
      </c>
      <c r="O61" s="78" t="s">
        <v>68</v>
      </c>
      <c r="P61" s="272">
        <v>2</v>
      </c>
      <c r="Q61" s="78" t="str">
        <f t="shared" si="2"/>
        <v>55-64|2</v>
      </c>
      <c r="R61" s="272">
        <v>1</v>
      </c>
      <c r="S61" s="272" t="s">
        <v>772</v>
      </c>
    </row>
    <row r="62" spans="1:19">
      <c r="A62" s="78" t="s">
        <v>803</v>
      </c>
      <c r="B62" s="272">
        <v>15</v>
      </c>
      <c r="C62" s="78" t="str">
        <f t="shared" si="0"/>
        <v>18-19|15</v>
      </c>
      <c r="D62" s="272">
        <v>1</v>
      </c>
      <c r="E62" s="272" t="s">
        <v>41</v>
      </c>
      <c r="H62" s="78" t="s">
        <v>803</v>
      </c>
      <c r="I62" s="272">
        <v>15</v>
      </c>
      <c r="J62" s="78" t="str">
        <f t="shared" si="1"/>
        <v>18-19|15</v>
      </c>
      <c r="K62" s="272">
        <v>5</v>
      </c>
      <c r="L62" s="78" t="s">
        <v>45</v>
      </c>
      <c r="O62" s="78" t="s">
        <v>68</v>
      </c>
      <c r="P62" s="272">
        <v>3</v>
      </c>
      <c r="Q62" s="78" t="str">
        <f t="shared" si="2"/>
        <v>55-64|3</v>
      </c>
      <c r="R62" s="272">
        <v>3</v>
      </c>
      <c r="S62" s="272" t="s">
        <v>1988</v>
      </c>
    </row>
    <row r="63" spans="1:19">
      <c r="A63" s="78" t="s">
        <v>803</v>
      </c>
      <c r="B63" s="272">
        <v>16</v>
      </c>
      <c r="C63" s="78" t="str">
        <f t="shared" si="0"/>
        <v>18-19|16</v>
      </c>
      <c r="D63" s="272">
        <v>1</v>
      </c>
      <c r="E63" s="272" t="s">
        <v>41</v>
      </c>
      <c r="H63" s="78" t="s">
        <v>803</v>
      </c>
      <c r="I63" s="272">
        <v>16</v>
      </c>
      <c r="J63" s="78" t="str">
        <f t="shared" si="1"/>
        <v>18-19|16</v>
      </c>
      <c r="K63" s="272">
        <v>6</v>
      </c>
      <c r="L63" s="78" t="s">
        <v>46</v>
      </c>
      <c r="O63" s="78" t="s">
        <v>68</v>
      </c>
      <c r="P63" s="272">
        <v>4</v>
      </c>
      <c r="Q63" s="78" t="str">
        <f t="shared" si="2"/>
        <v>55-64|4</v>
      </c>
      <c r="R63" s="272">
        <v>4</v>
      </c>
      <c r="S63" s="272" t="s">
        <v>1989</v>
      </c>
    </row>
    <row r="64" spans="1:19">
      <c r="A64" s="78" t="s">
        <v>803</v>
      </c>
      <c r="B64" s="272">
        <v>17</v>
      </c>
      <c r="C64" s="78" t="str">
        <f t="shared" si="0"/>
        <v>18-19|17</v>
      </c>
      <c r="D64" s="272">
        <v>1</v>
      </c>
      <c r="E64" s="272" t="s">
        <v>41</v>
      </c>
      <c r="H64" s="78" t="s">
        <v>803</v>
      </c>
      <c r="I64" s="272">
        <v>17</v>
      </c>
      <c r="J64" s="78" t="str">
        <f t="shared" si="1"/>
        <v>18-19|17</v>
      </c>
      <c r="K64" s="272">
        <v>6</v>
      </c>
      <c r="L64" s="78" t="s">
        <v>46</v>
      </c>
      <c r="O64" s="78" t="s">
        <v>68</v>
      </c>
      <c r="P64" s="272">
        <v>5</v>
      </c>
      <c r="Q64" s="78" t="str">
        <f t="shared" si="2"/>
        <v>55-64|5</v>
      </c>
      <c r="R64" s="272">
        <v>5</v>
      </c>
      <c r="S64" s="272" t="s">
        <v>1990</v>
      </c>
    </row>
    <row r="65" spans="1:19">
      <c r="A65" s="78" t="s">
        <v>803</v>
      </c>
      <c r="B65" s="272">
        <v>18</v>
      </c>
      <c r="C65" s="78" t="str">
        <f t="shared" si="0"/>
        <v>18-19|18</v>
      </c>
      <c r="D65" s="272">
        <v>1</v>
      </c>
      <c r="E65" s="272" t="s">
        <v>41</v>
      </c>
      <c r="H65" s="78" t="s">
        <v>803</v>
      </c>
      <c r="I65" s="272">
        <v>18</v>
      </c>
      <c r="J65" s="78" t="str">
        <f t="shared" si="1"/>
        <v>18-19|18</v>
      </c>
      <c r="K65" s="272">
        <v>6</v>
      </c>
      <c r="L65" s="78" t="s">
        <v>46</v>
      </c>
      <c r="O65" s="78" t="s">
        <v>68</v>
      </c>
      <c r="P65" s="272">
        <v>6</v>
      </c>
      <c r="Q65" s="78" t="str">
        <f t="shared" si="2"/>
        <v>55-64|6</v>
      </c>
      <c r="R65" s="272">
        <v>6</v>
      </c>
      <c r="S65" s="272" t="s">
        <v>1991</v>
      </c>
    </row>
    <row r="66" spans="1:19">
      <c r="A66" s="78" t="s">
        <v>803</v>
      </c>
      <c r="B66" s="272">
        <v>19</v>
      </c>
      <c r="C66" s="78" t="str">
        <f t="shared" si="0"/>
        <v>18-19|19</v>
      </c>
      <c r="D66" s="272">
        <v>1</v>
      </c>
      <c r="E66" s="272" t="s">
        <v>41</v>
      </c>
      <c r="H66" s="78" t="s">
        <v>803</v>
      </c>
      <c r="I66" s="272">
        <v>19</v>
      </c>
      <c r="J66" s="78" t="str">
        <f t="shared" si="1"/>
        <v>18-19|19</v>
      </c>
      <c r="K66" s="272">
        <v>6</v>
      </c>
      <c r="L66" s="78" t="s">
        <v>46</v>
      </c>
      <c r="O66" s="78" t="s">
        <v>68</v>
      </c>
      <c r="P66" s="272">
        <v>7</v>
      </c>
      <c r="Q66" s="78" t="str">
        <f t="shared" si="2"/>
        <v>55-64|7</v>
      </c>
      <c r="R66" s="272">
        <v>7</v>
      </c>
      <c r="S66" s="272" t="s">
        <v>1992</v>
      </c>
    </row>
    <row r="67" spans="1:19">
      <c r="A67" s="78" t="s">
        <v>803</v>
      </c>
      <c r="B67" s="272">
        <v>20</v>
      </c>
      <c r="C67" s="78" t="str">
        <f t="shared" si="0"/>
        <v>18-19|20</v>
      </c>
      <c r="D67" s="272">
        <v>1</v>
      </c>
      <c r="E67" s="272" t="s">
        <v>41</v>
      </c>
      <c r="H67" s="78" t="s">
        <v>803</v>
      </c>
      <c r="I67" s="272">
        <v>20</v>
      </c>
      <c r="J67" s="78" t="str">
        <f t="shared" si="1"/>
        <v>18-19|20</v>
      </c>
      <c r="K67" s="272">
        <v>7</v>
      </c>
      <c r="L67" s="78" t="s">
        <v>47</v>
      </c>
      <c r="O67" t="s">
        <v>69</v>
      </c>
      <c r="P67" s="272">
        <v>0</v>
      </c>
      <c r="Q67" s="78" t="str">
        <f t="shared" si="2"/>
        <v>65-69|0</v>
      </c>
      <c r="R67" s="262">
        <v>1</v>
      </c>
      <c r="S67" s="272" t="s">
        <v>772</v>
      </c>
    </row>
    <row r="68" spans="1:19">
      <c r="A68" s="78" t="s">
        <v>803</v>
      </c>
      <c r="B68" s="272">
        <v>21</v>
      </c>
      <c r="C68" s="78" t="str">
        <f t="shared" ref="C68:C131" si="3">A68&amp;"|"&amp;B68</f>
        <v>18-19|21</v>
      </c>
      <c r="D68" s="272">
        <v>1</v>
      </c>
      <c r="E68" s="272" t="s">
        <v>41</v>
      </c>
      <c r="H68" s="78" t="s">
        <v>803</v>
      </c>
      <c r="I68" s="272">
        <v>21</v>
      </c>
      <c r="J68" s="78" t="str">
        <f t="shared" ref="J68:J131" si="4">H68&amp;"|"&amp;I68</f>
        <v>18-19|21</v>
      </c>
      <c r="K68" s="272">
        <v>7</v>
      </c>
      <c r="L68" s="78" t="s">
        <v>47</v>
      </c>
      <c r="O68" s="78" t="s">
        <v>69</v>
      </c>
      <c r="P68" s="272">
        <v>1</v>
      </c>
      <c r="Q68" s="78" t="str">
        <f t="shared" ref="Q68:Q98" si="5">O68&amp;"|"&amp;P68</f>
        <v>65-69|1</v>
      </c>
      <c r="R68" s="272">
        <v>1</v>
      </c>
      <c r="S68" s="272" t="s">
        <v>772</v>
      </c>
    </row>
    <row r="69" spans="1:19">
      <c r="A69" s="78" t="s">
        <v>803</v>
      </c>
      <c r="B69" s="272">
        <v>22</v>
      </c>
      <c r="C69" s="78" t="str">
        <f t="shared" si="3"/>
        <v>18-19|22</v>
      </c>
      <c r="D69" s="272">
        <v>1</v>
      </c>
      <c r="E69" s="272" t="s">
        <v>41</v>
      </c>
      <c r="H69" s="78" t="s">
        <v>803</v>
      </c>
      <c r="I69" s="272">
        <v>22</v>
      </c>
      <c r="J69" s="78" t="str">
        <f t="shared" si="4"/>
        <v>18-19|22</v>
      </c>
      <c r="K69" s="272">
        <v>7</v>
      </c>
      <c r="L69" s="78" t="s">
        <v>47</v>
      </c>
      <c r="O69" s="78" t="s">
        <v>69</v>
      </c>
      <c r="P69" s="272">
        <v>2</v>
      </c>
      <c r="Q69" s="78" t="str">
        <f t="shared" si="5"/>
        <v>65-69|2</v>
      </c>
      <c r="R69" s="272">
        <v>2</v>
      </c>
      <c r="S69" s="272" t="s">
        <v>1987</v>
      </c>
    </row>
    <row r="70" spans="1:19">
      <c r="A70" s="78" t="s">
        <v>803</v>
      </c>
      <c r="B70" s="272">
        <v>23</v>
      </c>
      <c r="C70" s="78" t="str">
        <f t="shared" si="3"/>
        <v>18-19|23</v>
      </c>
      <c r="D70" s="272">
        <v>1</v>
      </c>
      <c r="E70" s="272" t="s">
        <v>41</v>
      </c>
      <c r="H70" s="78" t="s">
        <v>803</v>
      </c>
      <c r="I70" s="272">
        <v>23</v>
      </c>
      <c r="J70" s="78" t="str">
        <f t="shared" si="4"/>
        <v>18-19|23</v>
      </c>
      <c r="K70" s="272">
        <v>8</v>
      </c>
      <c r="L70" s="78" t="s">
        <v>48</v>
      </c>
      <c r="O70" s="78" t="s">
        <v>69</v>
      </c>
      <c r="P70" s="272">
        <v>3</v>
      </c>
      <c r="Q70" s="78" t="str">
        <f t="shared" si="5"/>
        <v>65-69|3</v>
      </c>
      <c r="R70" s="272">
        <v>3</v>
      </c>
      <c r="S70" s="272" t="s">
        <v>1988</v>
      </c>
    </row>
    <row r="71" spans="1:19">
      <c r="A71" s="78" t="s">
        <v>803</v>
      </c>
      <c r="B71" s="272">
        <v>24</v>
      </c>
      <c r="C71" s="78" t="str">
        <f t="shared" si="3"/>
        <v>18-19|24</v>
      </c>
      <c r="D71" s="272">
        <v>2</v>
      </c>
      <c r="E71" s="272" t="s">
        <v>42</v>
      </c>
      <c r="H71" s="78" t="s">
        <v>803</v>
      </c>
      <c r="I71" s="272">
        <v>24</v>
      </c>
      <c r="J71" s="78" t="str">
        <f t="shared" si="4"/>
        <v>18-19|24</v>
      </c>
      <c r="K71" s="272">
        <v>8</v>
      </c>
      <c r="L71" s="78" t="s">
        <v>48</v>
      </c>
      <c r="O71" s="78" t="s">
        <v>69</v>
      </c>
      <c r="P71" s="272">
        <v>4</v>
      </c>
      <c r="Q71" s="78" t="str">
        <f t="shared" si="5"/>
        <v>65-69|4</v>
      </c>
      <c r="R71" s="272">
        <v>5</v>
      </c>
      <c r="S71" s="272" t="s">
        <v>1990</v>
      </c>
    </row>
    <row r="72" spans="1:19">
      <c r="A72" s="78" t="s">
        <v>803</v>
      </c>
      <c r="B72" s="272">
        <v>25</v>
      </c>
      <c r="C72" s="78" t="str">
        <f t="shared" si="3"/>
        <v>18-19|25</v>
      </c>
      <c r="D72" s="272">
        <v>2</v>
      </c>
      <c r="E72" s="272" t="s">
        <v>42</v>
      </c>
      <c r="H72" s="78" t="s">
        <v>803</v>
      </c>
      <c r="I72" s="272">
        <v>25</v>
      </c>
      <c r="J72" s="78" t="str">
        <f t="shared" si="4"/>
        <v>18-19|25</v>
      </c>
      <c r="K72" s="272">
        <v>8</v>
      </c>
      <c r="L72" s="78" t="s">
        <v>48</v>
      </c>
      <c r="O72" s="78" t="s">
        <v>69</v>
      </c>
      <c r="P72" s="272">
        <v>5</v>
      </c>
      <c r="Q72" s="78" t="str">
        <f t="shared" si="5"/>
        <v>65-69|5</v>
      </c>
      <c r="R72" s="272">
        <v>5</v>
      </c>
      <c r="S72" s="272" t="s">
        <v>1990</v>
      </c>
    </row>
    <row r="73" spans="1:19">
      <c r="A73" s="78" t="s">
        <v>803</v>
      </c>
      <c r="B73" s="272">
        <v>26</v>
      </c>
      <c r="C73" s="78" t="str">
        <f t="shared" si="3"/>
        <v>18-19|26</v>
      </c>
      <c r="D73" s="272">
        <v>3</v>
      </c>
      <c r="E73" s="78" t="s">
        <v>43</v>
      </c>
      <c r="H73" s="78" t="s">
        <v>803</v>
      </c>
      <c r="I73" s="272">
        <v>26</v>
      </c>
      <c r="J73" s="78" t="str">
        <f t="shared" si="4"/>
        <v>18-19|26</v>
      </c>
      <c r="K73" s="272">
        <v>9</v>
      </c>
      <c r="L73" s="78" t="s">
        <v>49</v>
      </c>
      <c r="O73" s="78" t="s">
        <v>69</v>
      </c>
      <c r="P73" s="272">
        <v>6</v>
      </c>
      <c r="Q73" s="78" t="str">
        <f t="shared" si="5"/>
        <v>65-69|6</v>
      </c>
      <c r="R73" s="272">
        <v>7</v>
      </c>
      <c r="S73" s="272" t="s">
        <v>1992</v>
      </c>
    </row>
    <row r="74" spans="1:19">
      <c r="A74" s="78" t="s">
        <v>803</v>
      </c>
      <c r="B74" s="272">
        <v>27</v>
      </c>
      <c r="C74" s="78" t="str">
        <f t="shared" si="3"/>
        <v>18-19|27</v>
      </c>
      <c r="D74" s="272">
        <v>3</v>
      </c>
      <c r="E74" s="78" t="s">
        <v>43</v>
      </c>
      <c r="H74" s="78" t="s">
        <v>803</v>
      </c>
      <c r="I74" s="272">
        <v>27</v>
      </c>
      <c r="J74" s="78" t="str">
        <f t="shared" si="4"/>
        <v>18-19|27</v>
      </c>
      <c r="K74" s="272">
        <v>9</v>
      </c>
      <c r="L74" s="78" t="s">
        <v>49</v>
      </c>
      <c r="O74" s="78" t="s">
        <v>69</v>
      </c>
      <c r="P74" s="272">
        <v>7</v>
      </c>
      <c r="Q74" s="78" t="str">
        <f t="shared" si="5"/>
        <v>65-69|7</v>
      </c>
      <c r="R74" s="272">
        <v>7</v>
      </c>
      <c r="S74" s="272" t="s">
        <v>1992</v>
      </c>
    </row>
    <row r="75" spans="1:19">
      <c r="A75" s="78" t="s">
        <v>803</v>
      </c>
      <c r="B75" s="272">
        <v>28</v>
      </c>
      <c r="C75" s="78" t="str">
        <f t="shared" si="3"/>
        <v>18-19|28</v>
      </c>
      <c r="D75" s="272">
        <v>4</v>
      </c>
      <c r="E75" s="271" t="s">
        <v>44</v>
      </c>
      <c r="H75" s="78" t="s">
        <v>803</v>
      </c>
      <c r="I75" s="272">
        <v>28</v>
      </c>
      <c r="J75" s="78" t="str">
        <f t="shared" si="4"/>
        <v>18-19|28</v>
      </c>
      <c r="K75" s="272">
        <v>9</v>
      </c>
      <c r="L75" s="78" t="s">
        <v>49</v>
      </c>
      <c r="O75" t="s">
        <v>70</v>
      </c>
      <c r="P75" s="272">
        <v>0</v>
      </c>
      <c r="Q75" s="78" t="str">
        <f t="shared" si="5"/>
        <v>70-74|0</v>
      </c>
      <c r="R75" s="262">
        <v>1</v>
      </c>
      <c r="S75" s="272" t="s">
        <v>772</v>
      </c>
    </row>
    <row r="76" spans="1:19">
      <c r="A76" s="78" t="s">
        <v>803</v>
      </c>
      <c r="B76" s="272">
        <v>29</v>
      </c>
      <c r="C76" s="78" t="str">
        <f t="shared" si="3"/>
        <v>18-19|29</v>
      </c>
      <c r="D76" s="272">
        <v>4</v>
      </c>
      <c r="E76" s="271" t="s">
        <v>44</v>
      </c>
      <c r="H76" s="78" t="s">
        <v>803</v>
      </c>
      <c r="I76" s="272">
        <v>29</v>
      </c>
      <c r="J76" s="78" t="str">
        <f t="shared" si="4"/>
        <v>18-19|29</v>
      </c>
      <c r="K76" s="272">
        <v>9</v>
      </c>
      <c r="L76" s="78" t="s">
        <v>49</v>
      </c>
      <c r="O76" s="78" t="s">
        <v>70</v>
      </c>
      <c r="P76" s="272">
        <v>1</v>
      </c>
      <c r="Q76" s="78" t="str">
        <f t="shared" si="5"/>
        <v>70-74|1</v>
      </c>
      <c r="R76" s="272">
        <v>2</v>
      </c>
      <c r="S76" s="272" t="s">
        <v>1987</v>
      </c>
    </row>
    <row r="77" spans="1:19">
      <c r="A77" s="78" t="s">
        <v>803</v>
      </c>
      <c r="B77" s="272">
        <v>30</v>
      </c>
      <c r="C77" s="78" t="str">
        <f t="shared" si="3"/>
        <v>18-19|30</v>
      </c>
      <c r="D77" s="272">
        <v>5</v>
      </c>
      <c r="E77" s="78" t="s">
        <v>45</v>
      </c>
      <c r="H77" s="78" t="s">
        <v>803</v>
      </c>
      <c r="I77" s="272">
        <v>30</v>
      </c>
      <c r="J77" s="78" t="str">
        <f t="shared" si="4"/>
        <v>18-19|30</v>
      </c>
      <c r="K77" s="272">
        <v>10</v>
      </c>
      <c r="L77" s="78" t="s">
        <v>50</v>
      </c>
      <c r="O77" s="78" t="s">
        <v>70</v>
      </c>
      <c r="P77" s="272">
        <v>2</v>
      </c>
      <c r="Q77" s="78" t="str">
        <f t="shared" si="5"/>
        <v>70-74|2</v>
      </c>
      <c r="R77" s="272">
        <v>2</v>
      </c>
      <c r="S77" s="272" t="s">
        <v>1987</v>
      </c>
    </row>
    <row r="78" spans="1:19">
      <c r="A78" s="78" t="s">
        <v>803</v>
      </c>
      <c r="B78" s="272">
        <v>31</v>
      </c>
      <c r="C78" s="78" t="str">
        <f t="shared" si="3"/>
        <v>18-19|31</v>
      </c>
      <c r="D78" s="272">
        <v>5</v>
      </c>
      <c r="E78" s="78" t="s">
        <v>45</v>
      </c>
      <c r="H78" s="78" t="s">
        <v>803</v>
      </c>
      <c r="I78" s="272">
        <v>31</v>
      </c>
      <c r="J78" s="78" t="str">
        <f t="shared" si="4"/>
        <v>18-19|31</v>
      </c>
      <c r="K78" s="272">
        <v>10</v>
      </c>
      <c r="L78" s="78" t="s">
        <v>50</v>
      </c>
      <c r="O78" s="78" t="s">
        <v>70</v>
      </c>
      <c r="P78" s="272">
        <v>3</v>
      </c>
      <c r="Q78" s="78" t="str">
        <f t="shared" si="5"/>
        <v>70-74|3</v>
      </c>
      <c r="R78" s="272">
        <v>4</v>
      </c>
      <c r="S78" s="272" t="s">
        <v>1989</v>
      </c>
    </row>
    <row r="79" spans="1:19">
      <c r="A79" s="78" t="s">
        <v>803</v>
      </c>
      <c r="B79" s="272">
        <v>32</v>
      </c>
      <c r="C79" s="78" t="str">
        <f t="shared" si="3"/>
        <v>18-19|32</v>
      </c>
      <c r="D79" s="272">
        <v>6</v>
      </c>
      <c r="E79" s="78" t="s">
        <v>46</v>
      </c>
      <c r="H79" s="78" t="s">
        <v>803</v>
      </c>
      <c r="I79" s="272">
        <v>32</v>
      </c>
      <c r="J79" s="78" t="str">
        <f t="shared" si="4"/>
        <v>18-19|32</v>
      </c>
      <c r="K79" s="272">
        <v>10</v>
      </c>
      <c r="L79" s="78" t="s">
        <v>50</v>
      </c>
      <c r="O79" s="78" t="s">
        <v>70</v>
      </c>
      <c r="P79" s="272">
        <v>4</v>
      </c>
      <c r="Q79" s="78" t="str">
        <f t="shared" si="5"/>
        <v>70-74|4</v>
      </c>
      <c r="R79" s="272">
        <v>5</v>
      </c>
      <c r="S79" s="272" t="s">
        <v>1990</v>
      </c>
    </row>
    <row r="80" spans="1:19">
      <c r="A80" s="78" t="s">
        <v>803</v>
      </c>
      <c r="B80" s="272">
        <v>33</v>
      </c>
      <c r="C80" s="78" t="str">
        <f t="shared" si="3"/>
        <v>18-19|33</v>
      </c>
      <c r="D80" s="272">
        <v>6</v>
      </c>
      <c r="E80" s="78" t="s">
        <v>46</v>
      </c>
      <c r="H80" s="78" t="s">
        <v>803</v>
      </c>
      <c r="I80" s="272">
        <v>33</v>
      </c>
      <c r="J80" s="78" t="str">
        <f t="shared" si="4"/>
        <v>18-19|33</v>
      </c>
      <c r="K80" s="272">
        <v>10</v>
      </c>
      <c r="L80" s="78" t="s">
        <v>50</v>
      </c>
      <c r="O80" s="78" t="s">
        <v>70</v>
      </c>
      <c r="P80" s="272">
        <v>5</v>
      </c>
      <c r="Q80" s="78" t="str">
        <f t="shared" si="5"/>
        <v>70-74|5</v>
      </c>
      <c r="R80" s="272">
        <v>6</v>
      </c>
      <c r="S80" s="272" t="s">
        <v>1991</v>
      </c>
    </row>
    <row r="81" spans="1:19">
      <c r="A81" s="78" t="s">
        <v>803</v>
      </c>
      <c r="B81" s="272">
        <v>34</v>
      </c>
      <c r="C81" s="78" t="str">
        <f t="shared" si="3"/>
        <v>18-19|34</v>
      </c>
      <c r="D81" s="272">
        <v>7</v>
      </c>
      <c r="E81" s="78" t="s">
        <v>47</v>
      </c>
      <c r="H81" s="78" t="s">
        <v>803</v>
      </c>
      <c r="I81" s="272">
        <v>34</v>
      </c>
      <c r="J81" s="78" t="str">
        <f t="shared" si="4"/>
        <v>18-19|34</v>
      </c>
      <c r="K81" s="272">
        <v>11</v>
      </c>
      <c r="L81" s="78" t="s">
        <v>51</v>
      </c>
      <c r="O81" s="78" t="s">
        <v>70</v>
      </c>
      <c r="P81" s="272">
        <v>6</v>
      </c>
      <c r="Q81" s="78" t="str">
        <f t="shared" si="5"/>
        <v>70-74|6</v>
      </c>
      <c r="R81" s="272">
        <v>7</v>
      </c>
      <c r="S81" s="272" t="s">
        <v>1992</v>
      </c>
    </row>
    <row r="82" spans="1:19">
      <c r="A82" s="78" t="s">
        <v>803</v>
      </c>
      <c r="B82" s="272">
        <v>35</v>
      </c>
      <c r="C82" s="78" t="str">
        <f t="shared" si="3"/>
        <v>18-19|35</v>
      </c>
      <c r="D82" s="272">
        <v>7</v>
      </c>
      <c r="E82" s="78" t="s">
        <v>47</v>
      </c>
      <c r="H82" s="78" t="s">
        <v>803</v>
      </c>
      <c r="I82" s="272">
        <v>35</v>
      </c>
      <c r="J82" s="78" t="str">
        <f t="shared" si="4"/>
        <v>18-19|35</v>
      </c>
      <c r="K82" s="272">
        <v>11</v>
      </c>
      <c r="L82" s="78" t="s">
        <v>51</v>
      </c>
      <c r="O82" s="78" t="s">
        <v>70</v>
      </c>
      <c r="P82" s="272">
        <v>7</v>
      </c>
      <c r="Q82" s="78" t="str">
        <f t="shared" si="5"/>
        <v>70-74|7</v>
      </c>
      <c r="R82" s="272">
        <v>7</v>
      </c>
      <c r="S82" s="272" t="s">
        <v>1992</v>
      </c>
    </row>
    <row r="83" spans="1:19">
      <c r="A83" s="78" t="s">
        <v>803</v>
      </c>
      <c r="B83" s="272">
        <v>36</v>
      </c>
      <c r="C83" s="78" t="str">
        <f t="shared" si="3"/>
        <v>18-19|36</v>
      </c>
      <c r="D83" s="272">
        <v>8</v>
      </c>
      <c r="E83" s="78" t="s">
        <v>48</v>
      </c>
      <c r="H83" s="78" t="s">
        <v>803</v>
      </c>
      <c r="I83" s="272">
        <v>36</v>
      </c>
      <c r="J83" s="78" t="str">
        <f t="shared" si="4"/>
        <v>18-19|36</v>
      </c>
      <c r="K83" s="272">
        <v>11</v>
      </c>
      <c r="L83" s="78" t="s">
        <v>51</v>
      </c>
      <c r="O83" t="s">
        <v>71</v>
      </c>
      <c r="P83" s="272">
        <v>0</v>
      </c>
      <c r="Q83" s="78" t="str">
        <f t="shared" si="5"/>
        <v>75-79|0</v>
      </c>
      <c r="R83" s="262">
        <v>1</v>
      </c>
      <c r="S83" s="272" t="s">
        <v>772</v>
      </c>
    </row>
    <row r="84" spans="1:19">
      <c r="A84" s="78" t="s">
        <v>803</v>
      </c>
      <c r="B84" s="272">
        <v>37</v>
      </c>
      <c r="C84" s="78" t="str">
        <f t="shared" si="3"/>
        <v>18-19|37</v>
      </c>
      <c r="D84" s="272">
        <v>8</v>
      </c>
      <c r="E84" s="78" t="s">
        <v>48</v>
      </c>
      <c r="H84" s="78" t="s">
        <v>803</v>
      </c>
      <c r="I84" s="272">
        <v>37</v>
      </c>
      <c r="J84" s="78" t="str">
        <f t="shared" si="4"/>
        <v>18-19|37</v>
      </c>
      <c r="K84" s="272">
        <v>12</v>
      </c>
      <c r="L84" s="78" t="s">
        <v>52</v>
      </c>
      <c r="O84" s="78" t="s">
        <v>71</v>
      </c>
      <c r="P84" s="272">
        <v>1</v>
      </c>
      <c r="Q84" s="78" t="str">
        <f t="shared" si="5"/>
        <v>75-79|1</v>
      </c>
      <c r="R84" s="272">
        <v>2</v>
      </c>
      <c r="S84" s="272" t="s">
        <v>1987</v>
      </c>
    </row>
    <row r="85" spans="1:19">
      <c r="A85" s="78" t="s">
        <v>803</v>
      </c>
      <c r="B85" s="272">
        <v>38</v>
      </c>
      <c r="C85" s="78" t="str">
        <f t="shared" si="3"/>
        <v>18-19|38</v>
      </c>
      <c r="D85" s="272">
        <v>9</v>
      </c>
      <c r="E85" s="78" t="s">
        <v>49</v>
      </c>
      <c r="H85" s="78" t="s">
        <v>803</v>
      </c>
      <c r="I85" s="272">
        <v>38</v>
      </c>
      <c r="J85" s="78" t="str">
        <f t="shared" si="4"/>
        <v>18-19|38</v>
      </c>
      <c r="K85" s="272">
        <v>12</v>
      </c>
      <c r="L85" s="78" t="s">
        <v>52</v>
      </c>
      <c r="O85" s="78" t="s">
        <v>71</v>
      </c>
      <c r="P85" s="272">
        <v>2</v>
      </c>
      <c r="Q85" s="78" t="str">
        <f t="shared" si="5"/>
        <v>75-79|2</v>
      </c>
      <c r="R85" s="272">
        <v>4</v>
      </c>
      <c r="S85" s="272" t="s">
        <v>1989</v>
      </c>
    </row>
    <row r="86" spans="1:19">
      <c r="A86" s="78" t="s">
        <v>803</v>
      </c>
      <c r="B86" s="272">
        <v>39</v>
      </c>
      <c r="C86" s="78" t="str">
        <f t="shared" si="3"/>
        <v>18-19|39</v>
      </c>
      <c r="D86" s="272">
        <v>10</v>
      </c>
      <c r="E86" s="78" t="s">
        <v>50</v>
      </c>
      <c r="H86" s="78" t="s">
        <v>803</v>
      </c>
      <c r="I86" s="272">
        <v>39</v>
      </c>
      <c r="J86" s="78" t="str">
        <f t="shared" si="4"/>
        <v>18-19|39</v>
      </c>
      <c r="K86" s="272">
        <v>13</v>
      </c>
      <c r="L86" s="78" t="s">
        <v>53</v>
      </c>
      <c r="O86" s="78" t="s">
        <v>71</v>
      </c>
      <c r="P86" s="272">
        <v>3</v>
      </c>
      <c r="Q86" s="78" t="str">
        <f t="shared" si="5"/>
        <v>75-79|3</v>
      </c>
      <c r="R86" s="272">
        <v>5</v>
      </c>
      <c r="S86" s="272" t="s">
        <v>1990</v>
      </c>
    </row>
    <row r="87" spans="1:19">
      <c r="A87" s="78" t="s">
        <v>803</v>
      </c>
      <c r="B87" s="272">
        <v>40</v>
      </c>
      <c r="C87" s="78" t="str">
        <f t="shared" si="3"/>
        <v>18-19|40</v>
      </c>
      <c r="D87" s="272">
        <v>10</v>
      </c>
      <c r="E87" s="78" t="s">
        <v>50</v>
      </c>
      <c r="H87" s="78" t="s">
        <v>803</v>
      </c>
      <c r="I87" s="272">
        <v>40</v>
      </c>
      <c r="J87" s="78" t="str">
        <f t="shared" si="4"/>
        <v>18-19|40</v>
      </c>
      <c r="K87" s="272">
        <v>13</v>
      </c>
      <c r="L87" s="78" t="s">
        <v>53</v>
      </c>
      <c r="O87" s="78" t="s">
        <v>71</v>
      </c>
      <c r="P87" s="272">
        <v>4</v>
      </c>
      <c r="Q87" s="78" t="str">
        <f t="shared" si="5"/>
        <v>75-79|4</v>
      </c>
      <c r="R87" s="272">
        <v>5</v>
      </c>
      <c r="S87" s="272" t="s">
        <v>1990</v>
      </c>
    </row>
    <row r="88" spans="1:19">
      <c r="A88" s="78" t="s">
        <v>803</v>
      </c>
      <c r="B88" s="272">
        <v>41</v>
      </c>
      <c r="C88" s="78" t="str">
        <f t="shared" si="3"/>
        <v>18-19|41</v>
      </c>
      <c r="D88" s="272">
        <v>11</v>
      </c>
      <c r="E88" s="78" t="s">
        <v>51</v>
      </c>
      <c r="H88" s="78" t="s">
        <v>803</v>
      </c>
      <c r="I88" s="272">
        <v>41</v>
      </c>
      <c r="J88" s="78" t="str">
        <f t="shared" si="4"/>
        <v>18-19|41</v>
      </c>
      <c r="K88" s="272">
        <v>14</v>
      </c>
      <c r="L88" s="78" t="s">
        <v>54</v>
      </c>
      <c r="O88" s="78" t="s">
        <v>71</v>
      </c>
      <c r="P88" s="272">
        <v>5</v>
      </c>
      <c r="Q88" s="78" t="str">
        <f t="shared" si="5"/>
        <v>75-79|5</v>
      </c>
      <c r="R88" s="272">
        <v>6</v>
      </c>
      <c r="S88" s="272" t="s">
        <v>1991</v>
      </c>
    </row>
    <row r="89" spans="1:19">
      <c r="A89" s="78" t="s">
        <v>803</v>
      </c>
      <c r="B89" s="272">
        <v>42</v>
      </c>
      <c r="C89" s="78" t="str">
        <f t="shared" si="3"/>
        <v>18-19|42</v>
      </c>
      <c r="D89" s="272">
        <v>12</v>
      </c>
      <c r="E89" s="78" t="s">
        <v>52</v>
      </c>
      <c r="H89" s="78" t="s">
        <v>803</v>
      </c>
      <c r="I89" s="272">
        <v>42</v>
      </c>
      <c r="J89" s="78" t="str">
        <f t="shared" si="4"/>
        <v>18-19|42</v>
      </c>
      <c r="K89" s="272">
        <v>15</v>
      </c>
      <c r="L89" s="78" t="s">
        <v>55</v>
      </c>
      <c r="O89" s="78" t="s">
        <v>71</v>
      </c>
      <c r="P89" s="272">
        <v>6</v>
      </c>
      <c r="Q89" s="78" t="str">
        <f t="shared" si="5"/>
        <v>75-79|6</v>
      </c>
      <c r="R89" s="272">
        <v>7</v>
      </c>
      <c r="S89" s="272" t="s">
        <v>1992</v>
      </c>
    </row>
    <row r="90" spans="1:19">
      <c r="A90" s="78" t="s">
        <v>803</v>
      </c>
      <c r="B90" s="272">
        <v>43</v>
      </c>
      <c r="C90" s="78" t="str">
        <f t="shared" si="3"/>
        <v>18-19|43</v>
      </c>
      <c r="D90" s="272">
        <v>14</v>
      </c>
      <c r="E90" s="78" t="s">
        <v>54</v>
      </c>
      <c r="H90" s="78" t="s">
        <v>803</v>
      </c>
      <c r="I90" s="272">
        <v>43</v>
      </c>
      <c r="J90" s="78" t="str">
        <f t="shared" si="4"/>
        <v>18-19|43</v>
      </c>
      <c r="K90" s="272">
        <v>17</v>
      </c>
      <c r="L90" s="78" t="s">
        <v>57</v>
      </c>
      <c r="O90" s="78" t="s">
        <v>71</v>
      </c>
      <c r="P90" s="272">
        <v>7</v>
      </c>
      <c r="Q90" s="78" t="str">
        <f t="shared" si="5"/>
        <v>75-79|7</v>
      </c>
      <c r="R90" s="272">
        <v>7</v>
      </c>
      <c r="S90" s="272" t="s">
        <v>1992</v>
      </c>
    </row>
    <row r="91" spans="1:19">
      <c r="A91" t="s">
        <v>63</v>
      </c>
      <c r="B91" s="272">
        <v>0</v>
      </c>
      <c r="C91" s="78" t="str">
        <f t="shared" si="3"/>
        <v>20-24|0</v>
      </c>
      <c r="D91" s="272">
        <v>1</v>
      </c>
      <c r="E91" s="272" t="s">
        <v>41</v>
      </c>
      <c r="H91" t="s">
        <v>63</v>
      </c>
      <c r="I91" s="272">
        <v>0</v>
      </c>
      <c r="J91" s="78" t="str">
        <f t="shared" si="4"/>
        <v>20-24|0</v>
      </c>
      <c r="K91" s="272">
        <v>1</v>
      </c>
      <c r="L91" s="272" t="s">
        <v>41</v>
      </c>
      <c r="O91" t="s">
        <v>72</v>
      </c>
      <c r="P91" s="272">
        <v>0</v>
      </c>
      <c r="Q91" s="78" t="str">
        <f t="shared" si="5"/>
        <v>80-84|0</v>
      </c>
      <c r="R91" s="262">
        <v>1</v>
      </c>
      <c r="S91" s="272" t="s">
        <v>772</v>
      </c>
    </row>
    <row r="92" spans="1:19">
      <c r="A92" s="78" t="s">
        <v>63</v>
      </c>
      <c r="B92" s="272">
        <v>1</v>
      </c>
      <c r="C92" s="78" t="str">
        <f t="shared" si="3"/>
        <v>20-24|1</v>
      </c>
      <c r="D92" s="272">
        <v>1</v>
      </c>
      <c r="E92" s="272" t="s">
        <v>41</v>
      </c>
      <c r="H92" s="78" t="s">
        <v>63</v>
      </c>
      <c r="I92" s="272">
        <v>1</v>
      </c>
      <c r="J92" s="78" t="str">
        <f t="shared" si="4"/>
        <v>20-24|1</v>
      </c>
      <c r="K92" s="272">
        <v>1</v>
      </c>
      <c r="L92" s="272" t="s">
        <v>41</v>
      </c>
      <c r="O92" s="78" t="s">
        <v>72</v>
      </c>
      <c r="P92" s="272">
        <v>1</v>
      </c>
      <c r="Q92" s="78" t="str">
        <f t="shared" si="5"/>
        <v>80-84|1</v>
      </c>
      <c r="R92" s="272">
        <v>2</v>
      </c>
      <c r="S92" s="272" t="s">
        <v>1987</v>
      </c>
    </row>
    <row r="93" spans="1:19">
      <c r="A93" s="78" t="s">
        <v>63</v>
      </c>
      <c r="B93" s="272">
        <v>2</v>
      </c>
      <c r="C93" s="78" t="str">
        <f t="shared" si="3"/>
        <v>20-24|2</v>
      </c>
      <c r="D93" s="272">
        <v>1</v>
      </c>
      <c r="E93" s="272" t="s">
        <v>41</v>
      </c>
      <c r="H93" s="78" t="s">
        <v>63</v>
      </c>
      <c r="I93" s="272">
        <v>2</v>
      </c>
      <c r="J93" s="78" t="str">
        <f t="shared" si="4"/>
        <v>20-24|2</v>
      </c>
      <c r="K93" s="272">
        <v>1</v>
      </c>
      <c r="L93" s="272" t="s">
        <v>41</v>
      </c>
      <c r="O93" s="78" t="s">
        <v>72</v>
      </c>
      <c r="P93" s="272">
        <v>2</v>
      </c>
      <c r="Q93" s="78" t="str">
        <f t="shared" si="5"/>
        <v>80-84|2</v>
      </c>
      <c r="R93" s="272">
        <v>4</v>
      </c>
      <c r="S93" s="272" t="s">
        <v>1989</v>
      </c>
    </row>
    <row r="94" spans="1:19">
      <c r="A94" s="78" t="s">
        <v>63</v>
      </c>
      <c r="B94" s="272">
        <v>3</v>
      </c>
      <c r="C94" s="78" t="str">
        <f t="shared" si="3"/>
        <v>20-24|3</v>
      </c>
      <c r="D94" s="272">
        <v>1</v>
      </c>
      <c r="E94" s="272" t="s">
        <v>41</v>
      </c>
      <c r="H94" s="78" t="s">
        <v>63</v>
      </c>
      <c r="I94" s="272">
        <v>3</v>
      </c>
      <c r="J94" s="78" t="str">
        <f t="shared" si="4"/>
        <v>20-24|3</v>
      </c>
      <c r="K94" s="272">
        <v>1</v>
      </c>
      <c r="L94" s="272" t="s">
        <v>41</v>
      </c>
      <c r="O94" s="78" t="s">
        <v>72</v>
      </c>
      <c r="P94" s="272">
        <v>3</v>
      </c>
      <c r="Q94" s="78" t="str">
        <f t="shared" si="5"/>
        <v>80-84|3</v>
      </c>
      <c r="R94" s="272">
        <v>5</v>
      </c>
      <c r="S94" s="272" t="s">
        <v>1990</v>
      </c>
    </row>
    <row r="95" spans="1:19">
      <c r="A95" s="78" t="s">
        <v>63</v>
      </c>
      <c r="B95" s="272">
        <v>4</v>
      </c>
      <c r="C95" s="78" t="str">
        <f t="shared" si="3"/>
        <v>20-24|4</v>
      </c>
      <c r="D95" s="272">
        <v>1</v>
      </c>
      <c r="E95" s="272" t="s">
        <v>41</v>
      </c>
      <c r="H95" s="78" t="s">
        <v>63</v>
      </c>
      <c r="I95" s="272">
        <v>4</v>
      </c>
      <c r="J95" s="78" t="str">
        <f t="shared" si="4"/>
        <v>20-24|4</v>
      </c>
      <c r="K95" s="272">
        <v>2</v>
      </c>
      <c r="L95" s="272" t="s">
        <v>42</v>
      </c>
      <c r="O95" s="78" t="s">
        <v>72</v>
      </c>
      <c r="P95" s="272">
        <v>4</v>
      </c>
      <c r="Q95" s="78" t="str">
        <f t="shared" si="5"/>
        <v>80-84|4</v>
      </c>
      <c r="R95" s="272">
        <v>6</v>
      </c>
      <c r="S95" s="272" t="s">
        <v>1991</v>
      </c>
    </row>
    <row r="96" spans="1:19">
      <c r="A96" s="78" t="s">
        <v>63</v>
      </c>
      <c r="B96" s="272">
        <v>5</v>
      </c>
      <c r="C96" s="78" t="str">
        <f t="shared" si="3"/>
        <v>20-24|5</v>
      </c>
      <c r="D96" s="272">
        <v>1</v>
      </c>
      <c r="E96" s="272" t="s">
        <v>41</v>
      </c>
      <c r="H96" s="78" t="s">
        <v>63</v>
      </c>
      <c r="I96" s="272">
        <v>5</v>
      </c>
      <c r="J96" s="78" t="str">
        <f t="shared" si="4"/>
        <v>20-24|5</v>
      </c>
      <c r="K96" s="272">
        <v>2</v>
      </c>
      <c r="L96" s="272" t="s">
        <v>42</v>
      </c>
      <c r="O96" s="78" t="s">
        <v>72</v>
      </c>
      <c r="P96" s="272">
        <v>5</v>
      </c>
      <c r="Q96" s="78" t="str">
        <f t="shared" si="5"/>
        <v>80-84|5</v>
      </c>
      <c r="R96" s="272">
        <v>7</v>
      </c>
      <c r="S96" s="272" t="s">
        <v>1992</v>
      </c>
    </row>
    <row r="97" spans="1:19">
      <c r="A97" s="78" t="s">
        <v>63</v>
      </c>
      <c r="B97" s="272">
        <v>6</v>
      </c>
      <c r="C97" s="78" t="str">
        <f t="shared" si="3"/>
        <v>20-24|6</v>
      </c>
      <c r="D97" s="272">
        <v>1</v>
      </c>
      <c r="E97" s="272" t="s">
        <v>41</v>
      </c>
      <c r="H97" s="78" t="s">
        <v>63</v>
      </c>
      <c r="I97" s="272">
        <v>6</v>
      </c>
      <c r="J97" s="78" t="str">
        <f t="shared" si="4"/>
        <v>20-24|6</v>
      </c>
      <c r="K97" s="272">
        <v>3</v>
      </c>
      <c r="L97" s="78" t="s">
        <v>43</v>
      </c>
      <c r="O97" s="78" t="s">
        <v>72</v>
      </c>
      <c r="P97" s="272">
        <v>6</v>
      </c>
      <c r="Q97" s="78" t="str">
        <f t="shared" si="5"/>
        <v>80-84|6</v>
      </c>
      <c r="R97" s="272">
        <v>7</v>
      </c>
      <c r="S97" s="272" t="s">
        <v>1992</v>
      </c>
    </row>
    <row r="98" spans="1:19">
      <c r="A98" s="78" t="s">
        <v>63</v>
      </c>
      <c r="B98" s="272">
        <v>7</v>
      </c>
      <c r="C98" s="78" t="str">
        <f t="shared" si="3"/>
        <v>20-24|7</v>
      </c>
      <c r="D98" s="272">
        <v>1</v>
      </c>
      <c r="E98" s="272" t="s">
        <v>41</v>
      </c>
      <c r="H98" s="78" t="s">
        <v>63</v>
      </c>
      <c r="I98" s="272">
        <v>7</v>
      </c>
      <c r="J98" s="78" t="str">
        <f t="shared" si="4"/>
        <v>20-24|7</v>
      </c>
      <c r="K98" s="272">
        <v>3</v>
      </c>
      <c r="L98" s="78" t="s">
        <v>43</v>
      </c>
      <c r="O98" s="78" t="s">
        <v>72</v>
      </c>
      <c r="P98" s="272">
        <v>7</v>
      </c>
      <c r="Q98" s="78" t="str">
        <f t="shared" si="5"/>
        <v>80-84|7</v>
      </c>
      <c r="R98" s="272">
        <v>7</v>
      </c>
      <c r="S98" s="272" t="s">
        <v>1992</v>
      </c>
    </row>
    <row r="99" spans="1:19">
      <c r="A99" s="78" t="s">
        <v>63</v>
      </c>
      <c r="B99" s="272">
        <v>8</v>
      </c>
      <c r="C99" s="78" t="str">
        <f t="shared" si="3"/>
        <v>20-24|8</v>
      </c>
      <c r="D99" s="272">
        <v>1</v>
      </c>
      <c r="E99" s="272" t="s">
        <v>41</v>
      </c>
      <c r="H99" s="78" t="s">
        <v>63</v>
      </c>
      <c r="I99" s="272">
        <v>8</v>
      </c>
      <c r="J99" s="78" t="str">
        <f t="shared" si="4"/>
        <v>20-24|8</v>
      </c>
      <c r="K99" s="272">
        <v>3</v>
      </c>
      <c r="L99" s="78" t="s">
        <v>43</v>
      </c>
      <c r="O99" t="s">
        <v>73</v>
      </c>
      <c r="P99" s="272">
        <v>0</v>
      </c>
      <c r="R99" s="262">
        <v>1</v>
      </c>
      <c r="S99" s="272" t="s">
        <v>772</v>
      </c>
    </row>
    <row r="100" spans="1:19">
      <c r="A100" s="78" t="s">
        <v>63</v>
      </c>
      <c r="B100" s="272">
        <v>9</v>
      </c>
      <c r="C100" s="78" t="str">
        <f t="shared" si="3"/>
        <v>20-24|9</v>
      </c>
      <c r="D100" s="272">
        <v>1</v>
      </c>
      <c r="E100" s="272" t="s">
        <v>41</v>
      </c>
      <c r="H100" s="78" t="s">
        <v>63</v>
      </c>
      <c r="I100" s="272">
        <v>9</v>
      </c>
      <c r="J100" s="78" t="str">
        <f t="shared" si="4"/>
        <v>20-24|9</v>
      </c>
      <c r="K100" s="272">
        <v>4</v>
      </c>
      <c r="L100" s="78" t="s">
        <v>44</v>
      </c>
      <c r="O100" s="78" t="s">
        <v>73</v>
      </c>
      <c r="P100" s="272">
        <v>1</v>
      </c>
      <c r="R100" s="272">
        <v>4</v>
      </c>
      <c r="S100" s="272" t="s">
        <v>1989</v>
      </c>
    </row>
    <row r="101" spans="1:19">
      <c r="A101" s="78" t="s">
        <v>63</v>
      </c>
      <c r="B101" s="272">
        <v>10</v>
      </c>
      <c r="C101" s="78" t="str">
        <f t="shared" si="3"/>
        <v>20-24|10</v>
      </c>
      <c r="D101" s="272">
        <v>1</v>
      </c>
      <c r="E101" s="272" t="s">
        <v>41</v>
      </c>
      <c r="H101" s="78" t="s">
        <v>63</v>
      </c>
      <c r="I101" s="272">
        <v>10</v>
      </c>
      <c r="J101" s="78" t="str">
        <f t="shared" si="4"/>
        <v>20-24|10</v>
      </c>
      <c r="K101" s="272">
        <v>4</v>
      </c>
      <c r="L101" s="78" t="s">
        <v>44</v>
      </c>
      <c r="O101" s="78" t="s">
        <v>73</v>
      </c>
      <c r="P101" s="272">
        <v>2</v>
      </c>
      <c r="R101" s="272">
        <v>5</v>
      </c>
      <c r="S101" s="272" t="s">
        <v>1990</v>
      </c>
    </row>
    <row r="102" spans="1:19">
      <c r="A102" s="78" t="s">
        <v>63</v>
      </c>
      <c r="B102" s="272">
        <v>11</v>
      </c>
      <c r="C102" s="78" t="str">
        <f t="shared" si="3"/>
        <v>20-24|11</v>
      </c>
      <c r="D102" s="272">
        <v>1</v>
      </c>
      <c r="E102" s="272" t="s">
        <v>41</v>
      </c>
      <c r="H102" s="78" t="s">
        <v>63</v>
      </c>
      <c r="I102" s="272">
        <v>11</v>
      </c>
      <c r="J102" s="78" t="str">
        <f t="shared" si="4"/>
        <v>20-24|11</v>
      </c>
      <c r="K102" s="272">
        <v>4</v>
      </c>
      <c r="L102" s="78" t="s">
        <v>44</v>
      </c>
      <c r="O102" s="78" t="s">
        <v>73</v>
      </c>
      <c r="P102" s="272">
        <v>3</v>
      </c>
      <c r="R102" s="272">
        <v>6</v>
      </c>
      <c r="S102" s="272" t="s">
        <v>1991</v>
      </c>
    </row>
    <row r="103" spans="1:19">
      <c r="A103" s="78" t="s">
        <v>63</v>
      </c>
      <c r="B103" s="272">
        <v>12</v>
      </c>
      <c r="C103" s="78" t="str">
        <f t="shared" si="3"/>
        <v>20-24|12</v>
      </c>
      <c r="D103" s="272">
        <v>1</v>
      </c>
      <c r="E103" s="272" t="s">
        <v>41</v>
      </c>
      <c r="H103" s="78" t="s">
        <v>63</v>
      </c>
      <c r="I103" s="272">
        <v>12</v>
      </c>
      <c r="J103" s="78" t="str">
        <f t="shared" si="4"/>
        <v>20-24|12</v>
      </c>
      <c r="K103" s="272">
        <v>5</v>
      </c>
      <c r="L103" s="78" t="s">
        <v>45</v>
      </c>
      <c r="O103" s="78" t="s">
        <v>73</v>
      </c>
      <c r="P103" s="272">
        <v>4</v>
      </c>
      <c r="R103" s="272">
        <v>6</v>
      </c>
      <c r="S103" s="272" t="s">
        <v>1991</v>
      </c>
    </row>
    <row r="104" spans="1:19">
      <c r="A104" s="78" t="s">
        <v>63</v>
      </c>
      <c r="B104" s="272">
        <v>13</v>
      </c>
      <c r="C104" s="78" t="str">
        <f t="shared" si="3"/>
        <v>20-24|13</v>
      </c>
      <c r="D104" s="272">
        <v>1</v>
      </c>
      <c r="E104" s="272" t="s">
        <v>41</v>
      </c>
      <c r="H104" s="78" t="s">
        <v>63</v>
      </c>
      <c r="I104" s="272">
        <v>13</v>
      </c>
      <c r="J104" s="78" t="str">
        <f t="shared" si="4"/>
        <v>20-24|13</v>
      </c>
      <c r="K104" s="272">
        <v>5</v>
      </c>
      <c r="L104" s="78" t="s">
        <v>45</v>
      </c>
      <c r="O104" s="78" t="s">
        <v>73</v>
      </c>
      <c r="P104" s="272">
        <v>5</v>
      </c>
      <c r="R104" s="272">
        <v>7</v>
      </c>
      <c r="S104" s="272" t="s">
        <v>1992</v>
      </c>
    </row>
    <row r="105" spans="1:19">
      <c r="A105" s="78" t="s">
        <v>63</v>
      </c>
      <c r="B105" s="272">
        <v>14</v>
      </c>
      <c r="C105" s="78" t="str">
        <f t="shared" si="3"/>
        <v>20-24|14</v>
      </c>
      <c r="D105" s="272">
        <v>1</v>
      </c>
      <c r="E105" s="272" t="s">
        <v>41</v>
      </c>
      <c r="H105" s="78" t="s">
        <v>63</v>
      </c>
      <c r="I105" s="272">
        <v>14</v>
      </c>
      <c r="J105" s="78" t="str">
        <f t="shared" si="4"/>
        <v>20-24|14</v>
      </c>
      <c r="K105" s="272">
        <v>5</v>
      </c>
      <c r="L105" s="78" t="s">
        <v>45</v>
      </c>
      <c r="O105" s="78" t="s">
        <v>73</v>
      </c>
      <c r="P105" s="272">
        <v>6</v>
      </c>
      <c r="R105" s="272">
        <v>7</v>
      </c>
      <c r="S105" s="272" t="s">
        <v>1992</v>
      </c>
    </row>
    <row r="106" spans="1:19">
      <c r="A106" s="78" t="s">
        <v>63</v>
      </c>
      <c r="B106" s="272">
        <v>15</v>
      </c>
      <c r="C106" s="78" t="str">
        <f t="shared" si="3"/>
        <v>20-24|15</v>
      </c>
      <c r="D106" s="272">
        <v>1</v>
      </c>
      <c r="E106" s="272" t="s">
        <v>41</v>
      </c>
      <c r="H106" s="78" t="s">
        <v>63</v>
      </c>
      <c r="I106" s="272">
        <v>15</v>
      </c>
      <c r="J106" s="78" t="str">
        <f t="shared" si="4"/>
        <v>20-24|15</v>
      </c>
      <c r="K106" s="272">
        <v>6</v>
      </c>
      <c r="L106" s="78" t="s">
        <v>46</v>
      </c>
      <c r="O106" s="78" t="s">
        <v>73</v>
      </c>
      <c r="P106" s="272">
        <v>7</v>
      </c>
      <c r="R106" s="272">
        <v>7</v>
      </c>
      <c r="S106" s="272" t="s">
        <v>1992</v>
      </c>
    </row>
    <row r="107" spans="1:19">
      <c r="A107" s="78" t="s">
        <v>63</v>
      </c>
      <c r="B107" s="272">
        <v>16</v>
      </c>
      <c r="C107" s="78" t="str">
        <f t="shared" si="3"/>
        <v>20-24|16</v>
      </c>
      <c r="D107" s="272">
        <v>1</v>
      </c>
      <c r="E107" s="272" t="s">
        <v>41</v>
      </c>
      <c r="H107" s="78" t="s">
        <v>63</v>
      </c>
      <c r="I107" s="272">
        <v>16</v>
      </c>
      <c r="J107" s="78" t="str">
        <f t="shared" si="4"/>
        <v>20-24|16</v>
      </c>
      <c r="K107" s="272">
        <v>6</v>
      </c>
      <c r="L107" s="78" t="s">
        <v>46</v>
      </c>
    </row>
    <row r="108" spans="1:19">
      <c r="A108" s="78" t="s">
        <v>63</v>
      </c>
      <c r="B108" s="272">
        <v>17</v>
      </c>
      <c r="C108" s="78" t="str">
        <f t="shared" si="3"/>
        <v>20-24|17</v>
      </c>
      <c r="D108" s="272">
        <v>1</v>
      </c>
      <c r="E108" s="272" t="s">
        <v>41</v>
      </c>
      <c r="H108" s="78" t="s">
        <v>63</v>
      </c>
      <c r="I108" s="272">
        <v>17</v>
      </c>
      <c r="J108" s="78" t="str">
        <f t="shared" si="4"/>
        <v>20-24|17</v>
      </c>
      <c r="K108" s="272">
        <v>6</v>
      </c>
      <c r="L108" s="78" t="s">
        <v>46</v>
      </c>
    </row>
    <row r="109" spans="1:19">
      <c r="A109" s="78" t="s">
        <v>63</v>
      </c>
      <c r="B109" s="272">
        <v>18</v>
      </c>
      <c r="C109" s="78" t="str">
        <f t="shared" si="3"/>
        <v>20-24|18</v>
      </c>
      <c r="D109" s="272">
        <v>1</v>
      </c>
      <c r="E109" s="272" t="s">
        <v>41</v>
      </c>
      <c r="H109" s="78" t="s">
        <v>63</v>
      </c>
      <c r="I109" s="272">
        <v>18</v>
      </c>
      <c r="J109" s="78" t="str">
        <f t="shared" si="4"/>
        <v>20-24|18</v>
      </c>
      <c r="K109" s="272">
        <v>6</v>
      </c>
      <c r="L109" s="78" t="s">
        <v>46</v>
      </c>
    </row>
    <row r="110" spans="1:19">
      <c r="A110" s="78" t="s">
        <v>63</v>
      </c>
      <c r="B110" s="272">
        <v>19</v>
      </c>
      <c r="C110" s="78" t="str">
        <f t="shared" si="3"/>
        <v>20-24|19</v>
      </c>
      <c r="D110" s="272">
        <v>1</v>
      </c>
      <c r="E110" s="272" t="s">
        <v>41</v>
      </c>
      <c r="H110" s="78" t="s">
        <v>63</v>
      </c>
      <c r="I110" s="272">
        <v>19</v>
      </c>
      <c r="J110" s="78" t="str">
        <f t="shared" si="4"/>
        <v>20-24|19</v>
      </c>
      <c r="K110" s="272">
        <v>7</v>
      </c>
      <c r="L110" s="78" t="s">
        <v>47</v>
      </c>
    </row>
    <row r="111" spans="1:19">
      <c r="A111" s="78" t="s">
        <v>63</v>
      </c>
      <c r="B111" s="272">
        <v>20</v>
      </c>
      <c r="C111" s="78" t="str">
        <f t="shared" si="3"/>
        <v>20-24|20</v>
      </c>
      <c r="D111" s="272">
        <v>1</v>
      </c>
      <c r="E111" s="272" t="s">
        <v>41</v>
      </c>
      <c r="H111" s="78" t="s">
        <v>63</v>
      </c>
      <c r="I111" s="272">
        <v>20</v>
      </c>
      <c r="J111" s="78" t="str">
        <f t="shared" si="4"/>
        <v>20-24|20</v>
      </c>
      <c r="K111" s="272">
        <v>7</v>
      </c>
      <c r="L111" s="78" t="s">
        <v>47</v>
      </c>
    </row>
    <row r="112" spans="1:19">
      <c r="A112" s="78" t="s">
        <v>63</v>
      </c>
      <c r="B112" s="272">
        <v>21</v>
      </c>
      <c r="C112" s="78" t="str">
        <f t="shared" si="3"/>
        <v>20-24|21</v>
      </c>
      <c r="D112" s="272">
        <v>1</v>
      </c>
      <c r="E112" s="272" t="s">
        <v>41</v>
      </c>
      <c r="H112" s="78" t="s">
        <v>63</v>
      </c>
      <c r="I112" s="272">
        <v>21</v>
      </c>
      <c r="J112" s="78" t="str">
        <f t="shared" si="4"/>
        <v>20-24|21</v>
      </c>
      <c r="K112" s="272">
        <v>7</v>
      </c>
      <c r="L112" s="78" t="s">
        <v>47</v>
      </c>
    </row>
    <row r="113" spans="1:12">
      <c r="A113" s="78" t="s">
        <v>63</v>
      </c>
      <c r="B113" s="272">
        <v>22</v>
      </c>
      <c r="C113" s="78" t="str">
        <f t="shared" si="3"/>
        <v>20-24|22</v>
      </c>
      <c r="D113" s="272">
        <v>1</v>
      </c>
      <c r="E113" s="272" t="s">
        <v>41</v>
      </c>
      <c r="H113" s="78" t="s">
        <v>63</v>
      </c>
      <c r="I113" s="272">
        <v>22</v>
      </c>
      <c r="J113" s="78" t="str">
        <f t="shared" si="4"/>
        <v>20-24|22</v>
      </c>
      <c r="K113" s="272">
        <v>8</v>
      </c>
      <c r="L113" s="78" t="s">
        <v>48</v>
      </c>
    </row>
    <row r="114" spans="1:12">
      <c r="A114" s="78" t="s">
        <v>63</v>
      </c>
      <c r="B114" s="272">
        <v>23</v>
      </c>
      <c r="C114" s="78" t="str">
        <f t="shared" si="3"/>
        <v>20-24|23</v>
      </c>
      <c r="D114" s="272">
        <v>1</v>
      </c>
      <c r="E114" s="272" t="s">
        <v>41</v>
      </c>
      <c r="H114" s="78" t="s">
        <v>63</v>
      </c>
      <c r="I114" s="272">
        <v>23</v>
      </c>
      <c r="J114" s="78" t="str">
        <f t="shared" si="4"/>
        <v>20-24|23</v>
      </c>
      <c r="K114" s="272">
        <v>8</v>
      </c>
      <c r="L114" s="78" t="s">
        <v>48</v>
      </c>
    </row>
    <row r="115" spans="1:12">
      <c r="A115" s="78" t="s">
        <v>63</v>
      </c>
      <c r="B115" s="272">
        <v>24</v>
      </c>
      <c r="C115" s="78" t="str">
        <f t="shared" si="3"/>
        <v>20-24|24</v>
      </c>
      <c r="D115" s="272">
        <v>2</v>
      </c>
      <c r="E115" s="272" t="s">
        <v>42</v>
      </c>
      <c r="H115" s="78" t="s">
        <v>63</v>
      </c>
      <c r="I115" s="272">
        <v>24</v>
      </c>
      <c r="J115" s="78" t="str">
        <f t="shared" si="4"/>
        <v>20-24|24</v>
      </c>
      <c r="K115" s="272">
        <v>8</v>
      </c>
      <c r="L115" s="78" t="s">
        <v>48</v>
      </c>
    </row>
    <row r="116" spans="1:12">
      <c r="A116" s="78" t="s">
        <v>63</v>
      </c>
      <c r="B116" s="272">
        <v>25</v>
      </c>
      <c r="C116" s="78" t="str">
        <f t="shared" si="3"/>
        <v>20-24|25</v>
      </c>
      <c r="D116" s="272">
        <v>3</v>
      </c>
      <c r="E116" s="78" t="s">
        <v>43</v>
      </c>
      <c r="H116" s="78" t="s">
        <v>63</v>
      </c>
      <c r="I116" s="272">
        <v>25</v>
      </c>
      <c r="J116" s="78" t="str">
        <f t="shared" si="4"/>
        <v>20-24|25</v>
      </c>
      <c r="K116" s="272">
        <v>9</v>
      </c>
      <c r="L116" s="78" t="s">
        <v>49</v>
      </c>
    </row>
    <row r="117" spans="1:12">
      <c r="A117" s="78" t="s">
        <v>63</v>
      </c>
      <c r="B117" s="272">
        <v>26</v>
      </c>
      <c r="C117" s="78" t="str">
        <f t="shared" si="3"/>
        <v>20-24|26</v>
      </c>
      <c r="D117" s="272">
        <v>3</v>
      </c>
      <c r="E117" s="78" t="s">
        <v>43</v>
      </c>
      <c r="H117" s="78" t="s">
        <v>63</v>
      </c>
      <c r="I117" s="272">
        <v>26</v>
      </c>
      <c r="J117" s="78" t="str">
        <f t="shared" si="4"/>
        <v>20-24|26</v>
      </c>
      <c r="K117" s="272">
        <v>9</v>
      </c>
      <c r="L117" s="78" t="s">
        <v>49</v>
      </c>
    </row>
    <row r="118" spans="1:12">
      <c r="A118" s="78" t="s">
        <v>63</v>
      </c>
      <c r="B118" s="272">
        <v>27</v>
      </c>
      <c r="C118" s="78" t="str">
        <f t="shared" si="3"/>
        <v>20-24|27</v>
      </c>
      <c r="D118" s="272">
        <v>4</v>
      </c>
      <c r="E118" s="78" t="s">
        <v>44</v>
      </c>
      <c r="H118" s="78" t="s">
        <v>63</v>
      </c>
      <c r="I118" s="272">
        <v>27</v>
      </c>
      <c r="J118" s="78" t="str">
        <f t="shared" si="4"/>
        <v>20-24|27</v>
      </c>
      <c r="K118" s="272">
        <v>9</v>
      </c>
      <c r="L118" s="78" t="s">
        <v>49</v>
      </c>
    </row>
    <row r="119" spans="1:12">
      <c r="A119" s="78" t="s">
        <v>63</v>
      </c>
      <c r="B119" s="272">
        <v>28</v>
      </c>
      <c r="C119" s="78" t="str">
        <f t="shared" si="3"/>
        <v>20-24|28</v>
      </c>
      <c r="D119" s="272">
        <v>4</v>
      </c>
      <c r="E119" s="78" t="s">
        <v>44</v>
      </c>
      <c r="H119" s="78" t="s">
        <v>63</v>
      </c>
      <c r="I119" s="272">
        <v>28</v>
      </c>
      <c r="J119" s="78" t="str">
        <f t="shared" si="4"/>
        <v>20-24|28</v>
      </c>
      <c r="K119" s="272">
        <v>9</v>
      </c>
      <c r="L119" s="78" t="s">
        <v>49</v>
      </c>
    </row>
    <row r="120" spans="1:12">
      <c r="A120" s="78" t="s">
        <v>63</v>
      </c>
      <c r="B120" s="272">
        <v>29</v>
      </c>
      <c r="C120" s="78" t="str">
        <f t="shared" si="3"/>
        <v>20-24|29</v>
      </c>
      <c r="D120" s="272">
        <v>5</v>
      </c>
      <c r="E120" s="78" t="s">
        <v>45</v>
      </c>
      <c r="H120" s="78" t="s">
        <v>63</v>
      </c>
      <c r="I120" s="272">
        <v>29</v>
      </c>
      <c r="J120" s="78" t="str">
        <f t="shared" si="4"/>
        <v>20-24|29</v>
      </c>
      <c r="K120" s="272">
        <v>10</v>
      </c>
      <c r="L120" s="78" t="s">
        <v>50</v>
      </c>
    </row>
    <row r="121" spans="1:12">
      <c r="A121" s="78" t="s">
        <v>63</v>
      </c>
      <c r="B121" s="272">
        <v>30</v>
      </c>
      <c r="C121" s="78" t="str">
        <f t="shared" si="3"/>
        <v>20-24|30</v>
      </c>
      <c r="D121" s="272">
        <v>5</v>
      </c>
      <c r="E121" s="78" t="s">
        <v>45</v>
      </c>
      <c r="H121" s="78" t="s">
        <v>63</v>
      </c>
      <c r="I121" s="272">
        <v>30</v>
      </c>
      <c r="J121" s="78" t="str">
        <f t="shared" si="4"/>
        <v>20-24|30</v>
      </c>
      <c r="K121" s="272">
        <v>10</v>
      </c>
      <c r="L121" s="78" t="s">
        <v>50</v>
      </c>
    </row>
    <row r="122" spans="1:12">
      <c r="A122" s="78" t="s">
        <v>63</v>
      </c>
      <c r="B122" s="272">
        <v>31</v>
      </c>
      <c r="C122" s="78" t="str">
        <f t="shared" si="3"/>
        <v>20-24|31</v>
      </c>
      <c r="D122" s="272">
        <v>6</v>
      </c>
      <c r="E122" s="78" t="s">
        <v>46</v>
      </c>
      <c r="H122" s="78" t="s">
        <v>63</v>
      </c>
      <c r="I122" s="272">
        <v>31</v>
      </c>
      <c r="J122" s="78" t="str">
        <f t="shared" si="4"/>
        <v>20-24|31</v>
      </c>
      <c r="K122" s="272">
        <v>10</v>
      </c>
      <c r="L122" s="78" t="s">
        <v>50</v>
      </c>
    </row>
    <row r="123" spans="1:12">
      <c r="A123" s="78" t="s">
        <v>63</v>
      </c>
      <c r="B123" s="272">
        <v>32</v>
      </c>
      <c r="C123" s="78" t="str">
        <f t="shared" si="3"/>
        <v>20-24|32</v>
      </c>
      <c r="D123" s="272">
        <v>6</v>
      </c>
      <c r="E123" s="78" t="s">
        <v>46</v>
      </c>
      <c r="H123" s="78" t="s">
        <v>63</v>
      </c>
      <c r="I123" s="272">
        <v>32</v>
      </c>
      <c r="J123" s="78" t="str">
        <f t="shared" si="4"/>
        <v>20-24|32</v>
      </c>
      <c r="K123" s="272">
        <v>10</v>
      </c>
      <c r="L123" s="78" t="s">
        <v>50</v>
      </c>
    </row>
    <row r="124" spans="1:12">
      <c r="A124" s="78" t="s">
        <v>63</v>
      </c>
      <c r="B124" s="272">
        <v>33</v>
      </c>
      <c r="C124" s="78" t="str">
        <f t="shared" si="3"/>
        <v>20-24|33</v>
      </c>
      <c r="D124" s="272">
        <v>7</v>
      </c>
      <c r="E124" s="78" t="s">
        <v>47</v>
      </c>
      <c r="H124" s="78" t="s">
        <v>63</v>
      </c>
      <c r="I124" s="272">
        <v>33</v>
      </c>
      <c r="J124" s="78" t="str">
        <f t="shared" si="4"/>
        <v>20-24|33</v>
      </c>
      <c r="K124" s="272">
        <v>11</v>
      </c>
      <c r="L124" s="78" t="s">
        <v>51</v>
      </c>
    </row>
    <row r="125" spans="1:12">
      <c r="A125" s="78" t="s">
        <v>63</v>
      </c>
      <c r="B125" s="272">
        <v>34</v>
      </c>
      <c r="C125" s="78" t="str">
        <f t="shared" si="3"/>
        <v>20-24|34</v>
      </c>
      <c r="D125" s="272">
        <v>7</v>
      </c>
      <c r="E125" s="78" t="s">
        <v>47</v>
      </c>
      <c r="H125" s="78" t="s">
        <v>63</v>
      </c>
      <c r="I125" s="272">
        <v>34</v>
      </c>
      <c r="J125" s="78" t="str">
        <f t="shared" si="4"/>
        <v>20-24|34</v>
      </c>
      <c r="K125" s="272">
        <v>11</v>
      </c>
      <c r="L125" s="78" t="s">
        <v>51</v>
      </c>
    </row>
    <row r="126" spans="1:12">
      <c r="A126" s="78" t="s">
        <v>63</v>
      </c>
      <c r="B126" s="272">
        <v>35</v>
      </c>
      <c r="C126" s="78" t="str">
        <f t="shared" si="3"/>
        <v>20-24|35</v>
      </c>
      <c r="D126" s="272">
        <v>8</v>
      </c>
      <c r="E126" s="78" t="s">
        <v>48</v>
      </c>
      <c r="H126" s="78" t="s">
        <v>63</v>
      </c>
      <c r="I126" s="272">
        <v>35</v>
      </c>
      <c r="J126" s="78" t="str">
        <f t="shared" si="4"/>
        <v>20-24|35</v>
      </c>
      <c r="K126" s="272">
        <v>11</v>
      </c>
      <c r="L126" s="78" t="s">
        <v>51</v>
      </c>
    </row>
    <row r="127" spans="1:12">
      <c r="A127" s="78" t="s">
        <v>63</v>
      </c>
      <c r="B127" s="272">
        <v>36</v>
      </c>
      <c r="C127" s="78" t="str">
        <f t="shared" si="3"/>
        <v>20-24|36</v>
      </c>
      <c r="D127" s="272">
        <v>8</v>
      </c>
      <c r="E127" s="78" t="s">
        <v>48</v>
      </c>
      <c r="H127" s="78" t="s">
        <v>63</v>
      </c>
      <c r="I127" s="272">
        <v>36</v>
      </c>
      <c r="J127" s="78" t="str">
        <f t="shared" si="4"/>
        <v>20-24|36</v>
      </c>
      <c r="K127" s="272">
        <v>12</v>
      </c>
      <c r="L127" s="78" t="s">
        <v>52</v>
      </c>
    </row>
    <row r="128" spans="1:12">
      <c r="A128" s="78" t="s">
        <v>63</v>
      </c>
      <c r="B128" s="272">
        <v>37</v>
      </c>
      <c r="C128" s="78" t="str">
        <f t="shared" si="3"/>
        <v>20-24|37</v>
      </c>
      <c r="D128" s="272">
        <v>9</v>
      </c>
      <c r="E128" s="78" t="s">
        <v>49</v>
      </c>
      <c r="H128" s="78" t="s">
        <v>63</v>
      </c>
      <c r="I128" s="272">
        <v>37</v>
      </c>
      <c r="J128" s="78" t="str">
        <f t="shared" si="4"/>
        <v>20-24|37</v>
      </c>
      <c r="K128" s="272">
        <v>12</v>
      </c>
      <c r="L128" s="78" t="s">
        <v>52</v>
      </c>
    </row>
    <row r="129" spans="1:12">
      <c r="A129" s="78" t="s">
        <v>63</v>
      </c>
      <c r="B129" s="272">
        <v>38</v>
      </c>
      <c r="C129" s="78" t="str">
        <f t="shared" si="3"/>
        <v>20-24|38</v>
      </c>
      <c r="D129" s="272">
        <v>10</v>
      </c>
      <c r="E129" s="78" t="s">
        <v>50</v>
      </c>
      <c r="H129" s="78" t="s">
        <v>63</v>
      </c>
      <c r="I129" s="272">
        <v>38</v>
      </c>
      <c r="J129" s="78" t="str">
        <f t="shared" si="4"/>
        <v>20-24|38</v>
      </c>
      <c r="K129" s="272">
        <v>13</v>
      </c>
      <c r="L129" s="78" t="s">
        <v>53</v>
      </c>
    </row>
    <row r="130" spans="1:12">
      <c r="A130" s="78" t="s">
        <v>63</v>
      </c>
      <c r="B130" s="272">
        <v>39</v>
      </c>
      <c r="C130" s="78" t="str">
        <f t="shared" si="3"/>
        <v>20-24|39</v>
      </c>
      <c r="D130" s="272">
        <v>10</v>
      </c>
      <c r="E130" s="78" t="s">
        <v>50</v>
      </c>
      <c r="H130" s="78" t="s">
        <v>63</v>
      </c>
      <c r="I130" s="272">
        <v>39</v>
      </c>
      <c r="J130" s="78" t="str">
        <f t="shared" si="4"/>
        <v>20-24|39</v>
      </c>
      <c r="K130" s="272">
        <v>13</v>
      </c>
      <c r="L130" s="78" t="s">
        <v>53</v>
      </c>
    </row>
    <row r="131" spans="1:12">
      <c r="A131" s="78" t="s">
        <v>63</v>
      </c>
      <c r="B131" s="272">
        <v>40</v>
      </c>
      <c r="C131" s="78" t="str">
        <f t="shared" si="3"/>
        <v>20-24|40</v>
      </c>
      <c r="D131" s="272">
        <v>11</v>
      </c>
      <c r="E131" s="78" t="s">
        <v>51</v>
      </c>
      <c r="H131" s="78" t="s">
        <v>63</v>
      </c>
      <c r="I131" s="272">
        <v>40</v>
      </c>
      <c r="J131" s="78" t="str">
        <f t="shared" si="4"/>
        <v>20-24|40</v>
      </c>
      <c r="K131" s="272">
        <v>14</v>
      </c>
      <c r="L131" s="78" t="s">
        <v>54</v>
      </c>
    </row>
    <row r="132" spans="1:12">
      <c r="A132" s="78" t="s">
        <v>63</v>
      </c>
      <c r="B132" s="272">
        <v>41</v>
      </c>
      <c r="C132" s="78" t="str">
        <f t="shared" ref="C132:C195" si="6">A132&amp;"|"&amp;B132</f>
        <v>20-24|41</v>
      </c>
      <c r="D132" s="272">
        <v>11</v>
      </c>
      <c r="E132" s="78" t="s">
        <v>51</v>
      </c>
      <c r="H132" s="78" t="s">
        <v>63</v>
      </c>
      <c r="I132" s="272">
        <v>41</v>
      </c>
      <c r="J132" s="78" t="str">
        <f t="shared" ref="J132:J195" si="7">H132&amp;"|"&amp;I132</f>
        <v>20-24|41</v>
      </c>
      <c r="K132" s="272">
        <v>15</v>
      </c>
      <c r="L132" s="78" t="s">
        <v>55</v>
      </c>
    </row>
    <row r="133" spans="1:12">
      <c r="A133" s="78" t="s">
        <v>63</v>
      </c>
      <c r="B133" s="272">
        <v>42</v>
      </c>
      <c r="C133" s="78" t="str">
        <f t="shared" si="6"/>
        <v>20-24|42</v>
      </c>
      <c r="D133" s="272">
        <v>12</v>
      </c>
      <c r="E133" s="78" t="s">
        <v>52</v>
      </c>
      <c r="H133" s="78" t="s">
        <v>63</v>
      </c>
      <c r="I133" s="272">
        <v>42</v>
      </c>
      <c r="J133" s="78" t="str">
        <f t="shared" si="7"/>
        <v>20-24|42</v>
      </c>
      <c r="K133" s="272">
        <v>16</v>
      </c>
      <c r="L133" s="78" t="s">
        <v>56</v>
      </c>
    </row>
    <row r="134" spans="1:12">
      <c r="A134" s="78" t="s">
        <v>63</v>
      </c>
      <c r="B134" s="272">
        <v>43</v>
      </c>
      <c r="C134" s="78" t="str">
        <f t="shared" si="6"/>
        <v>20-24|43</v>
      </c>
      <c r="D134" s="272">
        <v>14</v>
      </c>
      <c r="E134" s="78" t="s">
        <v>54</v>
      </c>
      <c r="H134" s="78" t="s">
        <v>63</v>
      </c>
      <c r="I134" s="272">
        <v>43</v>
      </c>
      <c r="J134" s="78" t="str">
        <f t="shared" si="7"/>
        <v>20-24|43</v>
      </c>
      <c r="K134" s="272">
        <v>17</v>
      </c>
      <c r="L134" s="78" t="s">
        <v>57</v>
      </c>
    </row>
    <row r="135" spans="1:12">
      <c r="A135" t="s">
        <v>64</v>
      </c>
      <c r="B135" s="272">
        <v>0</v>
      </c>
      <c r="C135" s="78" t="str">
        <f t="shared" si="6"/>
        <v>25-29|0</v>
      </c>
      <c r="D135" s="272">
        <v>1</v>
      </c>
      <c r="E135" s="272" t="s">
        <v>41</v>
      </c>
      <c r="H135" t="s">
        <v>64</v>
      </c>
      <c r="I135" s="272">
        <v>0</v>
      </c>
      <c r="J135" s="78" t="str">
        <f t="shared" si="7"/>
        <v>25-29|0</v>
      </c>
      <c r="K135" s="272">
        <v>1</v>
      </c>
      <c r="L135" s="272" t="s">
        <v>41</v>
      </c>
    </row>
    <row r="136" spans="1:12">
      <c r="A136" s="78" t="s">
        <v>64</v>
      </c>
      <c r="B136" s="272">
        <v>1</v>
      </c>
      <c r="C136" s="78" t="str">
        <f t="shared" si="6"/>
        <v>25-29|1</v>
      </c>
      <c r="D136" s="272">
        <v>1</v>
      </c>
      <c r="E136" s="272" t="s">
        <v>41</v>
      </c>
      <c r="H136" s="78" t="s">
        <v>64</v>
      </c>
      <c r="I136" s="272">
        <v>1</v>
      </c>
      <c r="J136" s="78" t="str">
        <f t="shared" si="7"/>
        <v>25-29|1</v>
      </c>
      <c r="K136" s="272">
        <v>1</v>
      </c>
      <c r="L136" s="272" t="s">
        <v>41</v>
      </c>
    </row>
    <row r="137" spans="1:12">
      <c r="A137" s="78" t="s">
        <v>64</v>
      </c>
      <c r="B137" s="272">
        <v>2</v>
      </c>
      <c r="C137" s="78" t="str">
        <f t="shared" si="6"/>
        <v>25-29|2</v>
      </c>
      <c r="D137" s="272">
        <v>1</v>
      </c>
      <c r="E137" s="272" t="s">
        <v>41</v>
      </c>
      <c r="H137" s="78" t="s">
        <v>64</v>
      </c>
      <c r="I137" s="272">
        <v>2</v>
      </c>
      <c r="J137" s="78" t="str">
        <f t="shared" si="7"/>
        <v>25-29|2</v>
      </c>
      <c r="K137" s="272">
        <v>1</v>
      </c>
      <c r="L137" s="272" t="s">
        <v>41</v>
      </c>
    </row>
    <row r="138" spans="1:12">
      <c r="A138" s="78" t="s">
        <v>64</v>
      </c>
      <c r="B138" s="272">
        <v>3</v>
      </c>
      <c r="C138" s="78" t="str">
        <f t="shared" si="6"/>
        <v>25-29|3</v>
      </c>
      <c r="D138" s="272">
        <v>1</v>
      </c>
      <c r="E138" s="272" t="s">
        <v>41</v>
      </c>
      <c r="H138" s="78" t="s">
        <v>64</v>
      </c>
      <c r="I138" s="272">
        <v>3</v>
      </c>
      <c r="J138" s="78" t="str">
        <f t="shared" si="7"/>
        <v>25-29|3</v>
      </c>
      <c r="K138" s="272">
        <v>1</v>
      </c>
      <c r="L138" s="272" t="s">
        <v>41</v>
      </c>
    </row>
    <row r="139" spans="1:12">
      <c r="A139" s="78" t="s">
        <v>64</v>
      </c>
      <c r="B139" s="272">
        <v>4</v>
      </c>
      <c r="C139" s="78" t="str">
        <f t="shared" si="6"/>
        <v>25-29|4</v>
      </c>
      <c r="D139" s="272">
        <v>1</v>
      </c>
      <c r="E139" s="272" t="s">
        <v>41</v>
      </c>
      <c r="H139" s="78" t="s">
        <v>64</v>
      </c>
      <c r="I139" s="272">
        <v>4</v>
      </c>
      <c r="J139" s="78" t="str">
        <f t="shared" si="7"/>
        <v>25-29|4</v>
      </c>
      <c r="K139" s="272">
        <v>2</v>
      </c>
      <c r="L139" s="272" t="s">
        <v>42</v>
      </c>
    </row>
    <row r="140" spans="1:12">
      <c r="A140" s="78" t="s">
        <v>64</v>
      </c>
      <c r="B140" s="272">
        <v>5</v>
      </c>
      <c r="C140" s="78" t="str">
        <f t="shared" si="6"/>
        <v>25-29|5</v>
      </c>
      <c r="D140" s="272">
        <v>1</v>
      </c>
      <c r="E140" s="272" t="s">
        <v>41</v>
      </c>
      <c r="H140" s="78" t="s">
        <v>64</v>
      </c>
      <c r="I140" s="272">
        <v>5</v>
      </c>
      <c r="J140" s="78" t="str">
        <f t="shared" si="7"/>
        <v>25-29|5</v>
      </c>
      <c r="K140" s="272">
        <v>2</v>
      </c>
      <c r="L140" s="272" t="s">
        <v>42</v>
      </c>
    </row>
    <row r="141" spans="1:12">
      <c r="A141" s="78" t="s">
        <v>64</v>
      </c>
      <c r="B141" s="272">
        <v>6</v>
      </c>
      <c r="C141" s="78" t="str">
        <f t="shared" si="6"/>
        <v>25-29|6</v>
      </c>
      <c r="D141" s="272">
        <v>1</v>
      </c>
      <c r="E141" s="272" t="s">
        <v>41</v>
      </c>
      <c r="H141" s="78" t="s">
        <v>64</v>
      </c>
      <c r="I141" s="272">
        <v>6</v>
      </c>
      <c r="J141" s="78" t="str">
        <f t="shared" si="7"/>
        <v>25-29|6</v>
      </c>
      <c r="K141" s="272">
        <v>3</v>
      </c>
      <c r="L141" s="78" t="s">
        <v>43</v>
      </c>
    </row>
    <row r="142" spans="1:12">
      <c r="A142" s="78" t="s">
        <v>64</v>
      </c>
      <c r="B142" s="272">
        <v>7</v>
      </c>
      <c r="C142" s="78" t="str">
        <f t="shared" si="6"/>
        <v>25-29|7</v>
      </c>
      <c r="D142" s="272">
        <v>1</v>
      </c>
      <c r="E142" s="272" t="s">
        <v>41</v>
      </c>
      <c r="H142" s="78" t="s">
        <v>64</v>
      </c>
      <c r="I142" s="272">
        <v>7</v>
      </c>
      <c r="J142" s="78" t="str">
        <f t="shared" si="7"/>
        <v>25-29|7</v>
      </c>
      <c r="K142" s="272">
        <v>3</v>
      </c>
      <c r="L142" s="78" t="s">
        <v>43</v>
      </c>
    </row>
    <row r="143" spans="1:12">
      <c r="A143" s="78" t="s">
        <v>64</v>
      </c>
      <c r="B143" s="272">
        <v>8</v>
      </c>
      <c r="C143" s="78" t="str">
        <f t="shared" si="6"/>
        <v>25-29|8</v>
      </c>
      <c r="D143" s="272">
        <v>1</v>
      </c>
      <c r="E143" s="272" t="s">
        <v>41</v>
      </c>
      <c r="H143" s="78" t="s">
        <v>64</v>
      </c>
      <c r="I143" s="272">
        <v>8</v>
      </c>
      <c r="J143" s="78" t="str">
        <f t="shared" si="7"/>
        <v>25-29|8</v>
      </c>
      <c r="K143" s="272">
        <v>4</v>
      </c>
      <c r="L143" s="78" t="s">
        <v>44</v>
      </c>
    </row>
    <row r="144" spans="1:12">
      <c r="A144" s="78" t="s">
        <v>64</v>
      </c>
      <c r="B144" s="272">
        <v>9</v>
      </c>
      <c r="C144" s="78" t="str">
        <f t="shared" si="6"/>
        <v>25-29|9</v>
      </c>
      <c r="D144" s="272">
        <v>1</v>
      </c>
      <c r="E144" s="272" t="s">
        <v>41</v>
      </c>
      <c r="H144" s="78" t="s">
        <v>64</v>
      </c>
      <c r="I144" s="272">
        <v>9</v>
      </c>
      <c r="J144" s="78" t="str">
        <f t="shared" si="7"/>
        <v>25-29|9</v>
      </c>
      <c r="K144" s="272">
        <v>4</v>
      </c>
      <c r="L144" s="78" t="s">
        <v>44</v>
      </c>
    </row>
    <row r="145" spans="1:12">
      <c r="A145" s="78" t="s">
        <v>64</v>
      </c>
      <c r="B145" s="272">
        <v>10</v>
      </c>
      <c r="C145" s="78" t="str">
        <f t="shared" si="6"/>
        <v>25-29|10</v>
      </c>
      <c r="D145" s="272">
        <v>1</v>
      </c>
      <c r="E145" s="272" t="s">
        <v>41</v>
      </c>
      <c r="H145" s="78" t="s">
        <v>64</v>
      </c>
      <c r="I145" s="272">
        <v>10</v>
      </c>
      <c r="J145" s="78" t="str">
        <f t="shared" si="7"/>
        <v>25-29|10</v>
      </c>
      <c r="K145" s="272">
        <v>4</v>
      </c>
      <c r="L145" s="78" t="s">
        <v>44</v>
      </c>
    </row>
    <row r="146" spans="1:12">
      <c r="A146" s="78" t="s">
        <v>64</v>
      </c>
      <c r="B146" s="272">
        <v>11</v>
      </c>
      <c r="C146" s="78" t="str">
        <f t="shared" si="6"/>
        <v>25-29|11</v>
      </c>
      <c r="D146" s="272">
        <v>1</v>
      </c>
      <c r="E146" s="272" t="s">
        <v>41</v>
      </c>
      <c r="H146" s="78" t="s">
        <v>64</v>
      </c>
      <c r="I146" s="272">
        <v>11</v>
      </c>
      <c r="J146" s="78" t="str">
        <f t="shared" si="7"/>
        <v>25-29|11</v>
      </c>
      <c r="K146" s="272">
        <v>4</v>
      </c>
      <c r="L146" s="78" t="s">
        <v>44</v>
      </c>
    </row>
    <row r="147" spans="1:12">
      <c r="A147" s="78" t="s">
        <v>64</v>
      </c>
      <c r="B147" s="272">
        <v>12</v>
      </c>
      <c r="C147" s="78" t="str">
        <f t="shared" si="6"/>
        <v>25-29|12</v>
      </c>
      <c r="D147" s="272">
        <v>1</v>
      </c>
      <c r="E147" s="272" t="s">
        <v>41</v>
      </c>
      <c r="H147" s="78" t="s">
        <v>64</v>
      </c>
      <c r="I147" s="272">
        <v>12</v>
      </c>
      <c r="J147" s="78" t="str">
        <f t="shared" si="7"/>
        <v>25-29|12</v>
      </c>
      <c r="K147" s="272">
        <v>5</v>
      </c>
      <c r="L147" s="78" t="s">
        <v>45</v>
      </c>
    </row>
    <row r="148" spans="1:12">
      <c r="A148" s="78" t="s">
        <v>64</v>
      </c>
      <c r="B148" s="272">
        <v>13</v>
      </c>
      <c r="C148" s="78" t="str">
        <f t="shared" si="6"/>
        <v>25-29|13</v>
      </c>
      <c r="D148" s="272">
        <v>1</v>
      </c>
      <c r="E148" s="272" t="s">
        <v>41</v>
      </c>
      <c r="H148" s="78" t="s">
        <v>64</v>
      </c>
      <c r="I148" s="272">
        <v>13</v>
      </c>
      <c r="J148" s="78" t="str">
        <f t="shared" si="7"/>
        <v>25-29|13</v>
      </c>
      <c r="K148" s="272">
        <v>5</v>
      </c>
      <c r="L148" s="78" t="s">
        <v>45</v>
      </c>
    </row>
    <row r="149" spans="1:12">
      <c r="A149" s="78" t="s">
        <v>64</v>
      </c>
      <c r="B149" s="272">
        <v>14</v>
      </c>
      <c r="C149" s="78" t="str">
        <f t="shared" si="6"/>
        <v>25-29|14</v>
      </c>
      <c r="D149" s="272">
        <v>1</v>
      </c>
      <c r="E149" s="272" t="s">
        <v>41</v>
      </c>
      <c r="H149" s="78" t="s">
        <v>64</v>
      </c>
      <c r="I149" s="272">
        <v>14</v>
      </c>
      <c r="J149" s="78" t="str">
        <f t="shared" si="7"/>
        <v>25-29|14</v>
      </c>
      <c r="K149" s="272">
        <v>5</v>
      </c>
      <c r="L149" s="78" t="s">
        <v>45</v>
      </c>
    </row>
    <row r="150" spans="1:12">
      <c r="A150" s="78" t="s">
        <v>64</v>
      </c>
      <c r="B150" s="272">
        <v>15</v>
      </c>
      <c r="C150" s="78" t="str">
        <f t="shared" si="6"/>
        <v>25-29|15</v>
      </c>
      <c r="D150" s="272">
        <v>1</v>
      </c>
      <c r="E150" s="272" t="s">
        <v>41</v>
      </c>
      <c r="H150" s="78" t="s">
        <v>64</v>
      </c>
      <c r="I150" s="272">
        <v>15</v>
      </c>
      <c r="J150" s="78" t="str">
        <f t="shared" si="7"/>
        <v>25-29|15</v>
      </c>
      <c r="K150" s="272">
        <v>6</v>
      </c>
      <c r="L150" s="78" t="s">
        <v>46</v>
      </c>
    </row>
    <row r="151" spans="1:12">
      <c r="A151" s="78" t="s">
        <v>64</v>
      </c>
      <c r="B151" s="272">
        <v>16</v>
      </c>
      <c r="C151" s="78" t="str">
        <f t="shared" si="6"/>
        <v>25-29|16</v>
      </c>
      <c r="D151" s="272">
        <v>1</v>
      </c>
      <c r="E151" s="272" t="s">
        <v>41</v>
      </c>
      <c r="H151" s="78" t="s">
        <v>64</v>
      </c>
      <c r="I151" s="272">
        <v>16</v>
      </c>
      <c r="J151" s="78" t="str">
        <f t="shared" si="7"/>
        <v>25-29|16</v>
      </c>
      <c r="K151" s="272">
        <v>6</v>
      </c>
      <c r="L151" s="78" t="s">
        <v>46</v>
      </c>
    </row>
    <row r="152" spans="1:12">
      <c r="A152" s="78" t="s">
        <v>64</v>
      </c>
      <c r="B152" s="272">
        <v>17</v>
      </c>
      <c r="C152" s="78" t="str">
        <f t="shared" si="6"/>
        <v>25-29|17</v>
      </c>
      <c r="D152" s="272">
        <v>1</v>
      </c>
      <c r="E152" s="272" t="s">
        <v>41</v>
      </c>
      <c r="H152" s="78" t="s">
        <v>64</v>
      </c>
      <c r="I152" s="272">
        <v>17</v>
      </c>
      <c r="J152" s="78" t="str">
        <f t="shared" si="7"/>
        <v>25-29|17</v>
      </c>
      <c r="K152" s="272">
        <v>6</v>
      </c>
      <c r="L152" s="78" t="s">
        <v>46</v>
      </c>
    </row>
    <row r="153" spans="1:12">
      <c r="A153" s="78" t="s">
        <v>64</v>
      </c>
      <c r="B153" s="272">
        <v>18</v>
      </c>
      <c r="C153" s="78" t="str">
        <f t="shared" si="6"/>
        <v>25-29|18</v>
      </c>
      <c r="D153" s="272">
        <v>1</v>
      </c>
      <c r="E153" s="272" t="s">
        <v>41</v>
      </c>
      <c r="H153" s="78" t="s">
        <v>64</v>
      </c>
      <c r="I153" s="272">
        <v>18</v>
      </c>
      <c r="J153" s="78" t="str">
        <f t="shared" si="7"/>
        <v>25-29|18</v>
      </c>
      <c r="K153" s="272">
        <v>6</v>
      </c>
      <c r="L153" s="78" t="s">
        <v>46</v>
      </c>
    </row>
    <row r="154" spans="1:12">
      <c r="A154" s="78" t="s">
        <v>64</v>
      </c>
      <c r="B154" s="272">
        <v>19</v>
      </c>
      <c r="C154" s="78" t="str">
        <f t="shared" si="6"/>
        <v>25-29|19</v>
      </c>
      <c r="D154" s="272">
        <v>1</v>
      </c>
      <c r="E154" s="272" t="s">
        <v>41</v>
      </c>
      <c r="H154" s="78" t="s">
        <v>64</v>
      </c>
      <c r="I154" s="272">
        <v>19</v>
      </c>
      <c r="J154" s="78" t="str">
        <f t="shared" si="7"/>
        <v>25-29|19</v>
      </c>
      <c r="K154" s="272">
        <v>7</v>
      </c>
      <c r="L154" s="78" t="s">
        <v>47</v>
      </c>
    </row>
    <row r="155" spans="1:12">
      <c r="A155" s="78" t="s">
        <v>64</v>
      </c>
      <c r="B155" s="272">
        <v>20</v>
      </c>
      <c r="C155" s="78" t="str">
        <f t="shared" si="6"/>
        <v>25-29|20</v>
      </c>
      <c r="D155" s="272">
        <v>1</v>
      </c>
      <c r="E155" s="272" t="s">
        <v>41</v>
      </c>
      <c r="H155" s="78" t="s">
        <v>64</v>
      </c>
      <c r="I155" s="272">
        <v>20</v>
      </c>
      <c r="J155" s="78" t="str">
        <f t="shared" si="7"/>
        <v>25-29|20</v>
      </c>
      <c r="K155" s="272">
        <v>7</v>
      </c>
      <c r="L155" s="78" t="s">
        <v>47</v>
      </c>
    </row>
    <row r="156" spans="1:12">
      <c r="A156" s="78" t="s">
        <v>64</v>
      </c>
      <c r="B156" s="272">
        <v>21</v>
      </c>
      <c r="C156" s="78" t="str">
        <f t="shared" si="6"/>
        <v>25-29|21</v>
      </c>
      <c r="D156" s="272">
        <v>1</v>
      </c>
      <c r="E156" s="272" t="s">
        <v>41</v>
      </c>
      <c r="H156" s="78" t="s">
        <v>64</v>
      </c>
      <c r="I156" s="272">
        <v>21</v>
      </c>
      <c r="J156" s="78" t="str">
        <f t="shared" si="7"/>
        <v>25-29|21</v>
      </c>
      <c r="K156" s="272">
        <v>7</v>
      </c>
      <c r="L156" s="78" t="s">
        <v>47</v>
      </c>
    </row>
    <row r="157" spans="1:12">
      <c r="A157" s="78" t="s">
        <v>64</v>
      </c>
      <c r="B157" s="272">
        <v>22</v>
      </c>
      <c r="C157" s="78" t="str">
        <f t="shared" si="6"/>
        <v>25-29|22</v>
      </c>
      <c r="D157" s="272">
        <v>1</v>
      </c>
      <c r="E157" s="272" t="s">
        <v>41</v>
      </c>
      <c r="H157" s="78" t="s">
        <v>64</v>
      </c>
      <c r="I157" s="272">
        <v>22</v>
      </c>
      <c r="J157" s="78" t="str">
        <f t="shared" si="7"/>
        <v>25-29|22</v>
      </c>
      <c r="K157" s="272">
        <v>8</v>
      </c>
      <c r="L157" s="78" t="s">
        <v>48</v>
      </c>
    </row>
    <row r="158" spans="1:12">
      <c r="A158" s="78" t="s">
        <v>64</v>
      </c>
      <c r="B158" s="272">
        <v>23</v>
      </c>
      <c r="C158" s="78" t="str">
        <f t="shared" si="6"/>
        <v>25-29|23</v>
      </c>
      <c r="D158" s="272">
        <v>2</v>
      </c>
      <c r="E158" s="272" t="s">
        <v>42</v>
      </c>
      <c r="H158" s="78" t="s">
        <v>64</v>
      </c>
      <c r="I158" s="272">
        <v>23</v>
      </c>
      <c r="J158" s="78" t="str">
        <f t="shared" si="7"/>
        <v>25-29|23</v>
      </c>
      <c r="K158" s="272">
        <v>8</v>
      </c>
      <c r="L158" s="78" t="s">
        <v>48</v>
      </c>
    </row>
    <row r="159" spans="1:12">
      <c r="A159" s="78" t="s">
        <v>64</v>
      </c>
      <c r="B159" s="272">
        <v>24</v>
      </c>
      <c r="C159" s="78" t="str">
        <f t="shared" si="6"/>
        <v>25-29|24</v>
      </c>
      <c r="D159" s="272">
        <v>2</v>
      </c>
      <c r="E159" s="272" t="s">
        <v>42</v>
      </c>
      <c r="H159" s="78" t="s">
        <v>64</v>
      </c>
      <c r="I159" s="272">
        <v>24</v>
      </c>
      <c r="J159" s="78" t="str">
        <f t="shared" si="7"/>
        <v>25-29|24</v>
      </c>
      <c r="K159" s="272">
        <v>8</v>
      </c>
      <c r="L159" s="78" t="s">
        <v>48</v>
      </c>
    </row>
    <row r="160" spans="1:12">
      <c r="A160" s="78" t="s">
        <v>64</v>
      </c>
      <c r="B160" s="272">
        <v>25</v>
      </c>
      <c r="C160" s="78" t="str">
        <f t="shared" si="6"/>
        <v>25-29|25</v>
      </c>
      <c r="D160" s="272">
        <v>3</v>
      </c>
      <c r="E160" s="78" t="s">
        <v>43</v>
      </c>
      <c r="H160" s="78" t="s">
        <v>64</v>
      </c>
      <c r="I160" s="272">
        <v>25</v>
      </c>
      <c r="J160" s="78" t="str">
        <f t="shared" si="7"/>
        <v>25-29|25</v>
      </c>
      <c r="K160" s="272">
        <v>9</v>
      </c>
      <c r="L160" s="78" t="s">
        <v>49</v>
      </c>
    </row>
    <row r="161" spans="1:12">
      <c r="A161" s="78" t="s">
        <v>64</v>
      </c>
      <c r="B161" s="272">
        <v>26</v>
      </c>
      <c r="C161" s="78" t="str">
        <f t="shared" si="6"/>
        <v>25-29|26</v>
      </c>
      <c r="D161" s="272">
        <v>3</v>
      </c>
      <c r="E161" s="78" t="s">
        <v>43</v>
      </c>
      <c r="H161" s="78" t="s">
        <v>64</v>
      </c>
      <c r="I161" s="272">
        <v>26</v>
      </c>
      <c r="J161" s="78" t="str">
        <f t="shared" si="7"/>
        <v>25-29|26</v>
      </c>
      <c r="K161" s="272">
        <v>9</v>
      </c>
      <c r="L161" s="78" t="s">
        <v>49</v>
      </c>
    </row>
    <row r="162" spans="1:12">
      <c r="A162" s="78" t="s">
        <v>64</v>
      </c>
      <c r="B162" s="272">
        <v>27</v>
      </c>
      <c r="C162" s="78" t="str">
        <f t="shared" si="6"/>
        <v>25-29|27</v>
      </c>
      <c r="D162" s="272">
        <v>4</v>
      </c>
      <c r="E162" s="78" t="s">
        <v>44</v>
      </c>
      <c r="H162" s="78" t="s">
        <v>64</v>
      </c>
      <c r="I162" s="272">
        <v>27</v>
      </c>
      <c r="J162" s="78" t="str">
        <f t="shared" si="7"/>
        <v>25-29|27</v>
      </c>
      <c r="K162" s="272">
        <v>9</v>
      </c>
      <c r="L162" s="78" t="s">
        <v>49</v>
      </c>
    </row>
    <row r="163" spans="1:12">
      <c r="A163" s="78" t="s">
        <v>64</v>
      </c>
      <c r="B163" s="272">
        <v>28</v>
      </c>
      <c r="C163" s="78" t="str">
        <f t="shared" si="6"/>
        <v>25-29|28</v>
      </c>
      <c r="D163" s="272">
        <v>4</v>
      </c>
      <c r="E163" s="78" t="s">
        <v>44</v>
      </c>
      <c r="H163" s="78" t="s">
        <v>64</v>
      </c>
      <c r="I163" s="272">
        <v>28</v>
      </c>
      <c r="J163" s="78" t="str">
        <f t="shared" si="7"/>
        <v>25-29|28</v>
      </c>
      <c r="K163" s="272">
        <v>9</v>
      </c>
      <c r="L163" s="78" t="s">
        <v>49</v>
      </c>
    </row>
    <row r="164" spans="1:12">
      <c r="A164" s="78" t="s">
        <v>64</v>
      </c>
      <c r="B164" s="272">
        <v>29</v>
      </c>
      <c r="C164" s="78" t="str">
        <f t="shared" si="6"/>
        <v>25-29|29</v>
      </c>
      <c r="D164" s="272">
        <v>5</v>
      </c>
      <c r="E164" s="78" t="s">
        <v>45</v>
      </c>
      <c r="H164" s="78" t="s">
        <v>64</v>
      </c>
      <c r="I164" s="272">
        <v>29</v>
      </c>
      <c r="J164" s="78" t="str">
        <f t="shared" si="7"/>
        <v>25-29|29</v>
      </c>
      <c r="K164" s="272">
        <v>10</v>
      </c>
      <c r="L164" s="78" t="s">
        <v>50</v>
      </c>
    </row>
    <row r="165" spans="1:12">
      <c r="A165" s="78" t="s">
        <v>64</v>
      </c>
      <c r="B165" s="272">
        <v>30</v>
      </c>
      <c r="C165" s="78" t="str">
        <f t="shared" si="6"/>
        <v>25-29|30</v>
      </c>
      <c r="D165" s="272">
        <v>5</v>
      </c>
      <c r="E165" s="78" t="s">
        <v>45</v>
      </c>
      <c r="H165" s="78" t="s">
        <v>64</v>
      </c>
      <c r="I165" s="272">
        <v>30</v>
      </c>
      <c r="J165" s="78" t="str">
        <f t="shared" si="7"/>
        <v>25-29|30</v>
      </c>
      <c r="K165" s="272">
        <v>10</v>
      </c>
      <c r="L165" s="78" t="s">
        <v>50</v>
      </c>
    </row>
    <row r="166" spans="1:12">
      <c r="A166" s="78" t="s">
        <v>64</v>
      </c>
      <c r="B166" s="272">
        <v>31</v>
      </c>
      <c r="C166" s="78" t="str">
        <f t="shared" si="6"/>
        <v>25-29|31</v>
      </c>
      <c r="D166" s="272">
        <v>6</v>
      </c>
      <c r="E166" s="78" t="s">
        <v>46</v>
      </c>
      <c r="H166" s="78" t="s">
        <v>64</v>
      </c>
      <c r="I166" s="272">
        <v>31</v>
      </c>
      <c r="J166" s="78" t="str">
        <f t="shared" si="7"/>
        <v>25-29|31</v>
      </c>
      <c r="K166" s="272">
        <v>10</v>
      </c>
      <c r="L166" s="78" t="s">
        <v>50</v>
      </c>
    </row>
    <row r="167" spans="1:12">
      <c r="A167" s="78" t="s">
        <v>64</v>
      </c>
      <c r="B167" s="272">
        <v>32</v>
      </c>
      <c r="C167" s="78" t="str">
        <f t="shared" si="6"/>
        <v>25-29|32</v>
      </c>
      <c r="D167" s="272">
        <v>6</v>
      </c>
      <c r="E167" s="78" t="s">
        <v>46</v>
      </c>
      <c r="H167" s="78" t="s">
        <v>64</v>
      </c>
      <c r="I167" s="272">
        <v>32</v>
      </c>
      <c r="J167" s="78" t="str">
        <f t="shared" si="7"/>
        <v>25-29|32</v>
      </c>
      <c r="K167" s="272">
        <v>10</v>
      </c>
      <c r="L167" s="78" t="s">
        <v>50</v>
      </c>
    </row>
    <row r="168" spans="1:12">
      <c r="A168" s="78" t="s">
        <v>64</v>
      </c>
      <c r="B168" s="272">
        <v>33</v>
      </c>
      <c r="C168" s="78" t="str">
        <f t="shared" si="6"/>
        <v>25-29|33</v>
      </c>
      <c r="D168" s="272">
        <v>7</v>
      </c>
      <c r="E168" s="78" t="s">
        <v>47</v>
      </c>
      <c r="H168" s="78" t="s">
        <v>64</v>
      </c>
      <c r="I168" s="272">
        <v>33</v>
      </c>
      <c r="J168" s="78" t="str">
        <f t="shared" si="7"/>
        <v>25-29|33</v>
      </c>
      <c r="K168" s="272">
        <v>11</v>
      </c>
      <c r="L168" s="78" t="s">
        <v>51</v>
      </c>
    </row>
    <row r="169" spans="1:12">
      <c r="A169" s="78" t="s">
        <v>64</v>
      </c>
      <c r="B169" s="272">
        <v>34</v>
      </c>
      <c r="C169" s="78" t="str">
        <f t="shared" si="6"/>
        <v>25-29|34</v>
      </c>
      <c r="D169" s="272">
        <v>7</v>
      </c>
      <c r="E169" s="78" t="s">
        <v>47</v>
      </c>
      <c r="H169" s="78" t="s">
        <v>64</v>
      </c>
      <c r="I169" s="272">
        <v>34</v>
      </c>
      <c r="J169" s="78" t="str">
        <f t="shared" si="7"/>
        <v>25-29|34</v>
      </c>
      <c r="K169" s="272">
        <v>11</v>
      </c>
      <c r="L169" s="78" t="s">
        <v>51</v>
      </c>
    </row>
    <row r="170" spans="1:12">
      <c r="A170" s="78" t="s">
        <v>64</v>
      </c>
      <c r="B170" s="272">
        <v>35</v>
      </c>
      <c r="C170" s="78" t="str">
        <f t="shared" si="6"/>
        <v>25-29|35</v>
      </c>
      <c r="D170" s="272">
        <v>8</v>
      </c>
      <c r="E170" s="78" t="s">
        <v>48</v>
      </c>
      <c r="H170" s="78" t="s">
        <v>64</v>
      </c>
      <c r="I170" s="272">
        <v>35</v>
      </c>
      <c r="J170" s="78" t="str">
        <f t="shared" si="7"/>
        <v>25-29|35</v>
      </c>
      <c r="K170" s="272">
        <v>12</v>
      </c>
      <c r="L170" s="78" t="s">
        <v>52</v>
      </c>
    </row>
    <row r="171" spans="1:12">
      <c r="A171" s="78" t="s">
        <v>64</v>
      </c>
      <c r="B171" s="272">
        <v>36</v>
      </c>
      <c r="C171" s="78" t="str">
        <f t="shared" si="6"/>
        <v>25-29|36</v>
      </c>
      <c r="D171" s="272">
        <v>8</v>
      </c>
      <c r="E171" s="78" t="s">
        <v>48</v>
      </c>
      <c r="H171" s="78" t="s">
        <v>64</v>
      </c>
      <c r="I171" s="272">
        <v>36</v>
      </c>
      <c r="J171" s="78" t="str">
        <f t="shared" si="7"/>
        <v>25-29|36</v>
      </c>
      <c r="K171" s="272">
        <v>12</v>
      </c>
      <c r="L171" s="78" t="s">
        <v>52</v>
      </c>
    </row>
    <row r="172" spans="1:12">
      <c r="A172" s="78" t="s">
        <v>64</v>
      </c>
      <c r="B172" s="272">
        <v>37</v>
      </c>
      <c r="C172" s="78" t="str">
        <f t="shared" si="6"/>
        <v>25-29|37</v>
      </c>
      <c r="D172" s="272">
        <v>9</v>
      </c>
      <c r="E172" s="78" t="s">
        <v>49</v>
      </c>
      <c r="H172" s="78" t="s">
        <v>64</v>
      </c>
      <c r="I172" s="272">
        <v>37</v>
      </c>
      <c r="J172" s="78" t="str">
        <f t="shared" si="7"/>
        <v>25-29|37</v>
      </c>
      <c r="K172" s="272">
        <v>13</v>
      </c>
      <c r="L172" s="78" t="s">
        <v>53</v>
      </c>
    </row>
    <row r="173" spans="1:12">
      <c r="A173" s="78" t="s">
        <v>64</v>
      </c>
      <c r="B173" s="272">
        <v>38</v>
      </c>
      <c r="C173" s="78" t="str">
        <f t="shared" si="6"/>
        <v>25-29|38</v>
      </c>
      <c r="D173" s="272">
        <v>10</v>
      </c>
      <c r="E173" s="78" t="s">
        <v>50</v>
      </c>
      <c r="H173" s="78" t="s">
        <v>64</v>
      </c>
      <c r="I173" s="272">
        <v>38</v>
      </c>
      <c r="J173" s="78" t="str">
        <f t="shared" si="7"/>
        <v>25-29|38</v>
      </c>
      <c r="K173" s="272">
        <v>13</v>
      </c>
      <c r="L173" s="78" t="s">
        <v>53</v>
      </c>
    </row>
    <row r="174" spans="1:12">
      <c r="A174" s="78" t="s">
        <v>64</v>
      </c>
      <c r="B174" s="272">
        <v>39</v>
      </c>
      <c r="C174" s="78" t="str">
        <f t="shared" si="6"/>
        <v>25-29|39</v>
      </c>
      <c r="D174" s="272">
        <v>10</v>
      </c>
      <c r="E174" s="78" t="s">
        <v>50</v>
      </c>
      <c r="H174" s="78" t="s">
        <v>64</v>
      </c>
      <c r="I174" s="272">
        <v>39</v>
      </c>
      <c r="J174" s="78" t="str">
        <f t="shared" si="7"/>
        <v>25-29|39</v>
      </c>
      <c r="K174" s="272">
        <v>13</v>
      </c>
      <c r="L174" s="78" t="s">
        <v>53</v>
      </c>
    </row>
    <row r="175" spans="1:12">
      <c r="A175" s="78" t="s">
        <v>64</v>
      </c>
      <c r="B175" s="272">
        <v>40</v>
      </c>
      <c r="C175" s="78" t="str">
        <f t="shared" si="6"/>
        <v>25-29|40</v>
      </c>
      <c r="D175" s="272">
        <v>11</v>
      </c>
      <c r="E175" s="78" t="s">
        <v>51</v>
      </c>
      <c r="H175" s="78" t="s">
        <v>64</v>
      </c>
      <c r="I175" s="272">
        <v>40</v>
      </c>
      <c r="J175" s="78" t="str">
        <f t="shared" si="7"/>
        <v>25-29|40</v>
      </c>
      <c r="K175" s="272">
        <v>14</v>
      </c>
      <c r="L175" s="78" t="s">
        <v>54</v>
      </c>
    </row>
    <row r="176" spans="1:12">
      <c r="A176" s="78" t="s">
        <v>64</v>
      </c>
      <c r="B176" s="272">
        <v>41</v>
      </c>
      <c r="C176" s="78" t="str">
        <f t="shared" si="6"/>
        <v>25-29|41</v>
      </c>
      <c r="D176" s="272">
        <v>12</v>
      </c>
      <c r="E176" s="78" t="s">
        <v>52</v>
      </c>
      <c r="H176" s="78" t="s">
        <v>64</v>
      </c>
      <c r="I176" s="272">
        <v>41</v>
      </c>
      <c r="J176" s="78" t="str">
        <f t="shared" si="7"/>
        <v>25-29|41</v>
      </c>
      <c r="K176" s="272">
        <v>15</v>
      </c>
      <c r="L176" s="78" t="s">
        <v>55</v>
      </c>
    </row>
    <row r="177" spans="1:12">
      <c r="A177" s="78" t="s">
        <v>64</v>
      </c>
      <c r="B177" s="272">
        <v>42</v>
      </c>
      <c r="C177" s="78" t="str">
        <f t="shared" si="6"/>
        <v>25-29|42</v>
      </c>
      <c r="D177" s="272">
        <v>13</v>
      </c>
      <c r="E177" s="78" t="s">
        <v>53</v>
      </c>
      <c r="H177" s="78" t="s">
        <v>64</v>
      </c>
      <c r="I177" s="272">
        <v>42</v>
      </c>
      <c r="J177" s="78" t="str">
        <f t="shared" si="7"/>
        <v>25-29|42</v>
      </c>
      <c r="K177" s="272">
        <v>16</v>
      </c>
      <c r="L177" s="78" t="s">
        <v>56</v>
      </c>
    </row>
    <row r="178" spans="1:12">
      <c r="A178" s="78" t="s">
        <v>64</v>
      </c>
      <c r="B178" s="272">
        <v>43</v>
      </c>
      <c r="C178" s="78" t="str">
        <f t="shared" si="6"/>
        <v>25-29|43</v>
      </c>
      <c r="D178" s="272">
        <v>14</v>
      </c>
      <c r="E178" s="78" t="s">
        <v>54</v>
      </c>
      <c r="H178" s="78" t="s">
        <v>64</v>
      </c>
      <c r="I178" s="272">
        <v>43</v>
      </c>
      <c r="J178" s="78" t="str">
        <f t="shared" si="7"/>
        <v>25-29|43</v>
      </c>
      <c r="K178" s="272">
        <v>17</v>
      </c>
      <c r="L178" s="78" t="s">
        <v>57</v>
      </c>
    </row>
    <row r="179" spans="1:12">
      <c r="A179" t="s">
        <v>65</v>
      </c>
      <c r="B179" s="272">
        <v>0</v>
      </c>
      <c r="C179" s="78" t="str">
        <f t="shared" si="6"/>
        <v>30-34|0</v>
      </c>
      <c r="D179" s="272">
        <v>1</v>
      </c>
      <c r="E179" s="272" t="s">
        <v>41</v>
      </c>
      <c r="H179" t="s">
        <v>65</v>
      </c>
      <c r="I179" s="272">
        <v>0</v>
      </c>
      <c r="J179" t="str">
        <f t="shared" si="7"/>
        <v>30-34|0</v>
      </c>
      <c r="K179" s="272">
        <v>1</v>
      </c>
      <c r="L179" s="272" t="s">
        <v>41</v>
      </c>
    </row>
    <row r="180" spans="1:12">
      <c r="A180" s="78" t="s">
        <v>65</v>
      </c>
      <c r="B180" s="272">
        <v>1</v>
      </c>
      <c r="C180" s="78" t="str">
        <f t="shared" si="6"/>
        <v>30-34|1</v>
      </c>
      <c r="D180" s="272">
        <v>1</v>
      </c>
      <c r="E180" s="272" t="s">
        <v>41</v>
      </c>
      <c r="H180" s="78" t="s">
        <v>65</v>
      </c>
      <c r="I180" s="272">
        <v>1</v>
      </c>
      <c r="J180" s="78" t="str">
        <f t="shared" si="7"/>
        <v>30-34|1</v>
      </c>
      <c r="K180" s="272">
        <v>1</v>
      </c>
      <c r="L180" s="272" t="s">
        <v>41</v>
      </c>
    </row>
    <row r="181" spans="1:12">
      <c r="A181" s="78" t="s">
        <v>65</v>
      </c>
      <c r="B181" s="272">
        <v>2</v>
      </c>
      <c r="C181" s="78" t="str">
        <f t="shared" si="6"/>
        <v>30-34|2</v>
      </c>
      <c r="D181" s="272">
        <v>1</v>
      </c>
      <c r="E181" s="272" t="s">
        <v>41</v>
      </c>
      <c r="H181" s="78" t="s">
        <v>65</v>
      </c>
      <c r="I181" s="272">
        <v>2</v>
      </c>
      <c r="J181" s="78" t="str">
        <f t="shared" si="7"/>
        <v>30-34|2</v>
      </c>
      <c r="K181" s="272">
        <v>1</v>
      </c>
      <c r="L181" s="272" t="s">
        <v>41</v>
      </c>
    </row>
    <row r="182" spans="1:12">
      <c r="A182" s="78" t="s">
        <v>65</v>
      </c>
      <c r="B182" s="272">
        <v>3</v>
      </c>
      <c r="C182" s="78" t="str">
        <f t="shared" si="6"/>
        <v>30-34|3</v>
      </c>
      <c r="D182" s="272">
        <v>1</v>
      </c>
      <c r="E182" s="272" t="s">
        <v>41</v>
      </c>
      <c r="H182" s="78" t="s">
        <v>65</v>
      </c>
      <c r="I182" s="272">
        <v>3</v>
      </c>
      <c r="J182" s="78" t="str">
        <f t="shared" si="7"/>
        <v>30-34|3</v>
      </c>
      <c r="K182" s="272">
        <v>2</v>
      </c>
      <c r="L182" s="272" t="s">
        <v>42</v>
      </c>
    </row>
    <row r="183" spans="1:12">
      <c r="A183" s="78" t="s">
        <v>65</v>
      </c>
      <c r="B183" s="272">
        <v>4</v>
      </c>
      <c r="C183" s="78" t="str">
        <f t="shared" si="6"/>
        <v>30-34|4</v>
      </c>
      <c r="D183" s="272">
        <v>1</v>
      </c>
      <c r="E183" s="272" t="s">
        <v>41</v>
      </c>
      <c r="H183" s="78" t="s">
        <v>65</v>
      </c>
      <c r="I183" s="272">
        <v>4</v>
      </c>
      <c r="J183" s="78" t="str">
        <f t="shared" si="7"/>
        <v>30-34|4</v>
      </c>
      <c r="K183" s="272">
        <v>2</v>
      </c>
      <c r="L183" s="272" t="s">
        <v>42</v>
      </c>
    </row>
    <row r="184" spans="1:12">
      <c r="A184" s="78" t="s">
        <v>65</v>
      </c>
      <c r="B184" s="272">
        <v>5</v>
      </c>
      <c r="C184" s="78" t="str">
        <f t="shared" si="6"/>
        <v>30-34|5</v>
      </c>
      <c r="D184" s="272">
        <v>1</v>
      </c>
      <c r="E184" s="272" t="s">
        <v>41</v>
      </c>
      <c r="H184" s="78" t="s">
        <v>65</v>
      </c>
      <c r="I184" s="272">
        <v>5</v>
      </c>
      <c r="J184" s="78" t="str">
        <f t="shared" si="7"/>
        <v>30-34|5</v>
      </c>
      <c r="K184" s="272">
        <v>3</v>
      </c>
      <c r="L184" s="78" t="s">
        <v>43</v>
      </c>
    </row>
    <row r="185" spans="1:12">
      <c r="A185" s="78" t="s">
        <v>65</v>
      </c>
      <c r="B185" s="272">
        <v>6</v>
      </c>
      <c r="C185" s="78" t="str">
        <f t="shared" si="6"/>
        <v>30-34|6</v>
      </c>
      <c r="D185" s="272">
        <v>1</v>
      </c>
      <c r="E185" s="272" t="s">
        <v>41</v>
      </c>
      <c r="H185" s="78" t="s">
        <v>65</v>
      </c>
      <c r="I185" s="272">
        <v>6</v>
      </c>
      <c r="J185" s="78" t="str">
        <f t="shared" si="7"/>
        <v>30-34|6</v>
      </c>
      <c r="K185" s="272">
        <v>3</v>
      </c>
      <c r="L185" s="78" t="s">
        <v>43</v>
      </c>
    </row>
    <row r="186" spans="1:12">
      <c r="A186" s="78" t="s">
        <v>65</v>
      </c>
      <c r="B186" s="272">
        <v>7</v>
      </c>
      <c r="C186" s="78" t="str">
        <f t="shared" si="6"/>
        <v>30-34|7</v>
      </c>
      <c r="D186" s="272">
        <v>1</v>
      </c>
      <c r="E186" s="272" t="s">
        <v>41</v>
      </c>
      <c r="H186" s="78" t="s">
        <v>65</v>
      </c>
      <c r="I186" s="272">
        <v>7</v>
      </c>
      <c r="J186" s="78" t="str">
        <f t="shared" si="7"/>
        <v>30-34|7</v>
      </c>
      <c r="K186" s="272">
        <v>4</v>
      </c>
      <c r="L186" s="78" t="s">
        <v>44</v>
      </c>
    </row>
    <row r="187" spans="1:12">
      <c r="A187" s="78" t="s">
        <v>65</v>
      </c>
      <c r="B187" s="272">
        <v>8</v>
      </c>
      <c r="C187" s="78" t="str">
        <f t="shared" si="6"/>
        <v>30-34|8</v>
      </c>
      <c r="D187" s="272">
        <v>1</v>
      </c>
      <c r="E187" s="272" t="s">
        <v>41</v>
      </c>
      <c r="H187" s="78" t="s">
        <v>65</v>
      </c>
      <c r="I187" s="272">
        <v>8</v>
      </c>
      <c r="J187" s="78" t="str">
        <f t="shared" si="7"/>
        <v>30-34|8</v>
      </c>
      <c r="K187" s="272">
        <v>4</v>
      </c>
      <c r="L187" s="78" t="s">
        <v>44</v>
      </c>
    </row>
    <row r="188" spans="1:12">
      <c r="A188" s="78" t="s">
        <v>65</v>
      </c>
      <c r="B188" s="272">
        <v>9</v>
      </c>
      <c r="C188" s="78" t="str">
        <f t="shared" si="6"/>
        <v>30-34|9</v>
      </c>
      <c r="D188" s="272">
        <v>1</v>
      </c>
      <c r="E188" s="272" t="s">
        <v>41</v>
      </c>
      <c r="H188" s="78" t="s">
        <v>65</v>
      </c>
      <c r="I188" s="272">
        <v>9</v>
      </c>
      <c r="J188" s="78" t="str">
        <f t="shared" si="7"/>
        <v>30-34|9</v>
      </c>
      <c r="K188" s="272">
        <v>4</v>
      </c>
      <c r="L188" s="78" t="s">
        <v>44</v>
      </c>
    </row>
    <row r="189" spans="1:12">
      <c r="A189" s="78" t="s">
        <v>65</v>
      </c>
      <c r="B189" s="272">
        <v>10</v>
      </c>
      <c r="C189" s="78" t="str">
        <f t="shared" si="6"/>
        <v>30-34|10</v>
      </c>
      <c r="D189" s="272">
        <v>1</v>
      </c>
      <c r="E189" s="272" t="s">
        <v>41</v>
      </c>
      <c r="H189" s="78" t="s">
        <v>65</v>
      </c>
      <c r="I189" s="272">
        <v>10</v>
      </c>
      <c r="J189" s="78" t="str">
        <f t="shared" si="7"/>
        <v>30-34|10</v>
      </c>
      <c r="K189" s="272">
        <v>4</v>
      </c>
      <c r="L189" s="78" t="s">
        <v>44</v>
      </c>
    </row>
    <row r="190" spans="1:12">
      <c r="A190" s="78" t="s">
        <v>65</v>
      </c>
      <c r="B190" s="272">
        <v>11</v>
      </c>
      <c r="C190" s="78" t="str">
        <f t="shared" si="6"/>
        <v>30-34|11</v>
      </c>
      <c r="D190" s="272">
        <v>1</v>
      </c>
      <c r="E190" s="272" t="s">
        <v>41</v>
      </c>
      <c r="H190" s="78" t="s">
        <v>65</v>
      </c>
      <c r="I190" s="272">
        <v>11</v>
      </c>
      <c r="J190" s="78" t="str">
        <f t="shared" si="7"/>
        <v>30-34|11</v>
      </c>
      <c r="K190" s="272">
        <v>5</v>
      </c>
      <c r="L190" s="78" t="s">
        <v>45</v>
      </c>
    </row>
    <row r="191" spans="1:12">
      <c r="A191" s="78" t="s">
        <v>65</v>
      </c>
      <c r="B191" s="272">
        <v>12</v>
      </c>
      <c r="C191" s="78" t="str">
        <f t="shared" si="6"/>
        <v>30-34|12</v>
      </c>
      <c r="D191" s="272">
        <v>1</v>
      </c>
      <c r="E191" s="272" t="s">
        <v>41</v>
      </c>
      <c r="H191" s="78" t="s">
        <v>65</v>
      </c>
      <c r="I191" s="272">
        <v>12</v>
      </c>
      <c r="J191" s="78" t="str">
        <f t="shared" si="7"/>
        <v>30-34|12</v>
      </c>
      <c r="K191" s="272">
        <v>5</v>
      </c>
      <c r="L191" s="78" t="s">
        <v>45</v>
      </c>
    </row>
    <row r="192" spans="1:12">
      <c r="A192" s="78" t="s">
        <v>65</v>
      </c>
      <c r="B192" s="272">
        <v>13</v>
      </c>
      <c r="C192" s="78" t="str">
        <f t="shared" si="6"/>
        <v>30-34|13</v>
      </c>
      <c r="D192" s="272">
        <v>1</v>
      </c>
      <c r="E192" s="272" t="s">
        <v>41</v>
      </c>
      <c r="H192" s="78" t="s">
        <v>65</v>
      </c>
      <c r="I192" s="272">
        <v>13</v>
      </c>
      <c r="J192" s="78" t="str">
        <f t="shared" si="7"/>
        <v>30-34|13</v>
      </c>
      <c r="K192" s="272">
        <v>5</v>
      </c>
      <c r="L192" s="78" t="s">
        <v>45</v>
      </c>
    </row>
    <row r="193" spans="1:12">
      <c r="A193" s="78" t="s">
        <v>65</v>
      </c>
      <c r="B193" s="272">
        <v>14</v>
      </c>
      <c r="C193" s="78" t="str">
        <f t="shared" si="6"/>
        <v>30-34|14</v>
      </c>
      <c r="D193" s="272">
        <v>1</v>
      </c>
      <c r="E193" s="272" t="s">
        <v>41</v>
      </c>
      <c r="H193" s="78" t="s">
        <v>65</v>
      </c>
      <c r="I193" s="272">
        <v>14</v>
      </c>
      <c r="J193" s="78" t="str">
        <f t="shared" si="7"/>
        <v>30-34|14</v>
      </c>
      <c r="K193" s="272">
        <v>6</v>
      </c>
      <c r="L193" s="78" t="s">
        <v>46</v>
      </c>
    </row>
    <row r="194" spans="1:12">
      <c r="A194" s="78" t="s">
        <v>65</v>
      </c>
      <c r="B194" s="272">
        <v>15</v>
      </c>
      <c r="C194" s="78" t="str">
        <f t="shared" si="6"/>
        <v>30-34|15</v>
      </c>
      <c r="D194" s="272">
        <v>1</v>
      </c>
      <c r="E194" s="272" t="s">
        <v>41</v>
      </c>
      <c r="H194" s="78" t="s">
        <v>65</v>
      </c>
      <c r="I194" s="272">
        <v>15</v>
      </c>
      <c r="J194" s="78" t="str">
        <f t="shared" si="7"/>
        <v>30-34|15</v>
      </c>
      <c r="K194" s="272">
        <v>6</v>
      </c>
      <c r="L194" s="78" t="s">
        <v>46</v>
      </c>
    </row>
    <row r="195" spans="1:12">
      <c r="A195" s="78" t="s">
        <v>65</v>
      </c>
      <c r="B195" s="272">
        <v>16</v>
      </c>
      <c r="C195" s="78" t="str">
        <f t="shared" si="6"/>
        <v>30-34|16</v>
      </c>
      <c r="D195" s="272">
        <v>1</v>
      </c>
      <c r="E195" s="272" t="s">
        <v>41</v>
      </c>
      <c r="H195" s="78" t="s">
        <v>65</v>
      </c>
      <c r="I195" s="272">
        <v>16</v>
      </c>
      <c r="J195" s="78" t="str">
        <f t="shared" si="7"/>
        <v>30-34|16</v>
      </c>
      <c r="K195" s="272">
        <v>6</v>
      </c>
      <c r="L195" s="78" t="s">
        <v>46</v>
      </c>
    </row>
    <row r="196" spans="1:12">
      <c r="A196" s="78" t="s">
        <v>65</v>
      </c>
      <c r="B196" s="272">
        <v>17</v>
      </c>
      <c r="C196" s="78" t="str">
        <f t="shared" ref="C196:C259" si="8">A196&amp;"|"&amp;B196</f>
        <v>30-34|17</v>
      </c>
      <c r="D196" s="272">
        <v>1</v>
      </c>
      <c r="E196" s="272" t="s">
        <v>41</v>
      </c>
      <c r="H196" s="78" t="s">
        <v>65</v>
      </c>
      <c r="I196" s="272">
        <v>17</v>
      </c>
      <c r="J196" s="78" t="str">
        <f t="shared" ref="J196:J259" si="9">H196&amp;"|"&amp;I196</f>
        <v>30-34|17</v>
      </c>
      <c r="K196" s="272">
        <v>6</v>
      </c>
      <c r="L196" s="78" t="s">
        <v>46</v>
      </c>
    </row>
    <row r="197" spans="1:12">
      <c r="A197" s="78" t="s">
        <v>65</v>
      </c>
      <c r="B197" s="272">
        <v>18</v>
      </c>
      <c r="C197" s="78" t="str">
        <f t="shared" si="8"/>
        <v>30-34|18</v>
      </c>
      <c r="D197" s="272">
        <v>1</v>
      </c>
      <c r="E197" s="272" t="s">
        <v>41</v>
      </c>
      <c r="H197" s="78" t="s">
        <v>65</v>
      </c>
      <c r="I197" s="272">
        <v>18</v>
      </c>
      <c r="J197" s="78" t="str">
        <f t="shared" si="9"/>
        <v>30-34|18</v>
      </c>
      <c r="K197" s="272">
        <v>7</v>
      </c>
      <c r="L197" s="78" t="s">
        <v>47</v>
      </c>
    </row>
    <row r="198" spans="1:12">
      <c r="A198" s="78" t="s">
        <v>65</v>
      </c>
      <c r="B198" s="272">
        <v>19</v>
      </c>
      <c r="C198" s="78" t="str">
        <f t="shared" si="8"/>
        <v>30-34|19</v>
      </c>
      <c r="D198" s="272">
        <v>1</v>
      </c>
      <c r="E198" s="272" t="s">
        <v>41</v>
      </c>
      <c r="H198" s="78" t="s">
        <v>65</v>
      </c>
      <c r="I198" s="272">
        <v>19</v>
      </c>
      <c r="J198" s="78" t="str">
        <f t="shared" si="9"/>
        <v>30-34|19</v>
      </c>
      <c r="K198" s="272">
        <v>7</v>
      </c>
      <c r="L198" s="78" t="s">
        <v>47</v>
      </c>
    </row>
    <row r="199" spans="1:12">
      <c r="A199" s="78" t="s">
        <v>65</v>
      </c>
      <c r="B199" s="272">
        <v>20</v>
      </c>
      <c r="C199" s="78" t="str">
        <f t="shared" si="8"/>
        <v>30-34|20</v>
      </c>
      <c r="D199" s="272">
        <v>1</v>
      </c>
      <c r="E199" s="272" t="s">
        <v>41</v>
      </c>
      <c r="H199" s="78" t="s">
        <v>65</v>
      </c>
      <c r="I199" s="272">
        <v>20</v>
      </c>
      <c r="J199" s="78" t="str">
        <f t="shared" si="9"/>
        <v>30-34|20</v>
      </c>
      <c r="K199" s="272">
        <v>7</v>
      </c>
      <c r="L199" s="78" t="s">
        <v>47</v>
      </c>
    </row>
    <row r="200" spans="1:12">
      <c r="A200" s="78" t="s">
        <v>65</v>
      </c>
      <c r="B200" s="272">
        <v>21</v>
      </c>
      <c r="C200" s="78" t="str">
        <f t="shared" si="8"/>
        <v>30-34|21</v>
      </c>
      <c r="D200" s="272">
        <v>1</v>
      </c>
      <c r="E200" s="272" t="s">
        <v>41</v>
      </c>
      <c r="H200" s="78" t="s">
        <v>65</v>
      </c>
      <c r="I200" s="272">
        <v>21</v>
      </c>
      <c r="J200" s="78" t="str">
        <f t="shared" si="9"/>
        <v>30-34|21</v>
      </c>
      <c r="K200" s="272">
        <v>8</v>
      </c>
      <c r="L200" s="78" t="s">
        <v>48</v>
      </c>
    </row>
    <row r="201" spans="1:12">
      <c r="A201" s="78" t="s">
        <v>65</v>
      </c>
      <c r="B201" s="272">
        <v>22</v>
      </c>
      <c r="C201" s="78" t="str">
        <f t="shared" si="8"/>
        <v>30-34|22</v>
      </c>
      <c r="D201" s="272">
        <v>2</v>
      </c>
      <c r="E201" s="272" t="s">
        <v>42</v>
      </c>
      <c r="H201" s="78" t="s">
        <v>65</v>
      </c>
      <c r="I201" s="272">
        <v>22</v>
      </c>
      <c r="J201" s="78" t="str">
        <f t="shared" si="9"/>
        <v>30-34|22</v>
      </c>
      <c r="K201" s="272">
        <v>8</v>
      </c>
      <c r="L201" s="78" t="s">
        <v>48</v>
      </c>
    </row>
    <row r="202" spans="1:12">
      <c r="A202" s="78" t="s">
        <v>65</v>
      </c>
      <c r="B202" s="272">
        <v>23</v>
      </c>
      <c r="C202" s="78" t="str">
        <f t="shared" si="8"/>
        <v>30-34|23</v>
      </c>
      <c r="D202" s="272">
        <v>2</v>
      </c>
      <c r="E202" s="272" t="s">
        <v>42</v>
      </c>
      <c r="H202" s="78" t="s">
        <v>65</v>
      </c>
      <c r="I202" s="272">
        <v>23</v>
      </c>
      <c r="J202" s="78" t="str">
        <f t="shared" si="9"/>
        <v>30-34|23</v>
      </c>
      <c r="K202" s="272">
        <v>8</v>
      </c>
      <c r="L202" s="78" t="s">
        <v>48</v>
      </c>
    </row>
    <row r="203" spans="1:12">
      <c r="A203" s="78" t="s">
        <v>65</v>
      </c>
      <c r="B203" s="272">
        <v>24</v>
      </c>
      <c r="C203" s="78" t="str">
        <f t="shared" si="8"/>
        <v>30-34|24</v>
      </c>
      <c r="D203" s="272">
        <v>3</v>
      </c>
      <c r="E203" s="78" t="s">
        <v>43</v>
      </c>
      <c r="H203" s="78" t="s">
        <v>65</v>
      </c>
      <c r="I203" s="272">
        <v>24</v>
      </c>
      <c r="J203" s="78" t="str">
        <f t="shared" si="9"/>
        <v>30-34|24</v>
      </c>
      <c r="K203" s="272">
        <v>9</v>
      </c>
      <c r="L203" s="78" t="s">
        <v>49</v>
      </c>
    </row>
    <row r="204" spans="1:12">
      <c r="A204" s="78" t="s">
        <v>65</v>
      </c>
      <c r="B204" s="272">
        <v>25</v>
      </c>
      <c r="C204" s="78" t="str">
        <f t="shared" si="8"/>
        <v>30-34|25</v>
      </c>
      <c r="D204" s="272">
        <v>3</v>
      </c>
      <c r="E204" s="78" t="s">
        <v>43</v>
      </c>
      <c r="H204" s="78" t="s">
        <v>65</v>
      </c>
      <c r="I204" s="272">
        <v>25</v>
      </c>
      <c r="J204" s="78" t="str">
        <f t="shared" si="9"/>
        <v>30-34|25</v>
      </c>
      <c r="K204" s="272">
        <v>9</v>
      </c>
      <c r="L204" s="78" t="s">
        <v>49</v>
      </c>
    </row>
    <row r="205" spans="1:12">
      <c r="A205" s="78" t="s">
        <v>65</v>
      </c>
      <c r="B205" s="272">
        <v>26</v>
      </c>
      <c r="C205" s="78" t="str">
        <f t="shared" si="8"/>
        <v>30-34|26</v>
      </c>
      <c r="D205" s="272">
        <v>4</v>
      </c>
      <c r="E205" s="78" t="s">
        <v>44</v>
      </c>
      <c r="H205" s="78" t="s">
        <v>65</v>
      </c>
      <c r="I205" s="272">
        <v>26</v>
      </c>
      <c r="J205" s="78" t="str">
        <f t="shared" si="9"/>
        <v>30-34|26</v>
      </c>
      <c r="K205" s="272">
        <v>9</v>
      </c>
      <c r="L205" s="78" t="s">
        <v>49</v>
      </c>
    </row>
    <row r="206" spans="1:12">
      <c r="A206" s="78" t="s">
        <v>65</v>
      </c>
      <c r="B206" s="272">
        <v>27</v>
      </c>
      <c r="C206" s="78" t="str">
        <f t="shared" si="8"/>
        <v>30-34|27</v>
      </c>
      <c r="D206" s="272">
        <v>4</v>
      </c>
      <c r="E206" s="78" t="s">
        <v>44</v>
      </c>
      <c r="H206" s="78" t="s">
        <v>65</v>
      </c>
      <c r="I206" s="272">
        <v>27</v>
      </c>
      <c r="J206" s="78" t="str">
        <f t="shared" si="9"/>
        <v>30-34|27</v>
      </c>
      <c r="K206" s="272">
        <v>9</v>
      </c>
      <c r="L206" s="78" t="s">
        <v>49</v>
      </c>
    </row>
    <row r="207" spans="1:12">
      <c r="A207" s="78" t="s">
        <v>65</v>
      </c>
      <c r="B207" s="272">
        <v>28</v>
      </c>
      <c r="C207" s="78" t="str">
        <f t="shared" si="8"/>
        <v>30-34|28</v>
      </c>
      <c r="D207" s="272">
        <v>5</v>
      </c>
      <c r="E207" s="78" t="s">
        <v>45</v>
      </c>
      <c r="H207" s="78" t="s">
        <v>65</v>
      </c>
      <c r="I207" s="272">
        <v>28</v>
      </c>
      <c r="J207" s="78" t="str">
        <f t="shared" si="9"/>
        <v>30-34|28</v>
      </c>
      <c r="K207" s="272">
        <v>10</v>
      </c>
      <c r="L207" s="78" t="s">
        <v>50</v>
      </c>
    </row>
    <row r="208" spans="1:12">
      <c r="A208" s="78" t="s">
        <v>65</v>
      </c>
      <c r="B208" s="272">
        <v>29</v>
      </c>
      <c r="C208" s="78" t="str">
        <f t="shared" si="8"/>
        <v>30-34|29</v>
      </c>
      <c r="D208" s="272">
        <v>5</v>
      </c>
      <c r="E208" s="78" t="s">
        <v>45</v>
      </c>
      <c r="H208" s="78" t="s">
        <v>65</v>
      </c>
      <c r="I208" s="272">
        <v>29</v>
      </c>
      <c r="J208" s="78" t="str">
        <f t="shared" si="9"/>
        <v>30-34|29</v>
      </c>
      <c r="K208" s="272">
        <v>10</v>
      </c>
      <c r="L208" s="78" t="s">
        <v>50</v>
      </c>
    </row>
    <row r="209" spans="1:12">
      <c r="A209" s="78" t="s">
        <v>65</v>
      </c>
      <c r="B209" s="272">
        <v>30</v>
      </c>
      <c r="C209" s="78" t="str">
        <f t="shared" si="8"/>
        <v>30-34|30</v>
      </c>
      <c r="D209" s="272">
        <v>6</v>
      </c>
      <c r="E209" s="78" t="s">
        <v>46</v>
      </c>
      <c r="H209" s="78" t="s">
        <v>65</v>
      </c>
      <c r="I209" s="272">
        <v>30</v>
      </c>
      <c r="J209" s="78" t="str">
        <f t="shared" si="9"/>
        <v>30-34|30</v>
      </c>
      <c r="K209" s="272">
        <v>10</v>
      </c>
      <c r="L209" s="78" t="s">
        <v>50</v>
      </c>
    </row>
    <row r="210" spans="1:12">
      <c r="A210" s="78" t="s">
        <v>65</v>
      </c>
      <c r="B210" s="272">
        <v>31</v>
      </c>
      <c r="C210" s="78" t="str">
        <f t="shared" si="8"/>
        <v>30-34|31</v>
      </c>
      <c r="D210" s="272">
        <v>6</v>
      </c>
      <c r="E210" s="78" t="s">
        <v>46</v>
      </c>
      <c r="H210" s="78" t="s">
        <v>65</v>
      </c>
      <c r="I210" s="272">
        <v>31</v>
      </c>
      <c r="J210" s="78" t="str">
        <f t="shared" si="9"/>
        <v>30-34|31</v>
      </c>
      <c r="K210" s="272">
        <v>10</v>
      </c>
      <c r="L210" s="78" t="s">
        <v>50</v>
      </c>
    </row>
    <row r="211" spans="1:12">
      <c r="A211" s="78" t="s">
        <v>65</v>
      </c>
      <c r="B211" s="272">
        <v>32</v>
      </c>
      <c r="C211" s="78" t="str">
        <f t="shared" si="8"/>
        <v>30-34|32</v>
      </c>
      <c r="D211" s="272">
        <v>7</v>
      </c>
      <c r="E211" s="78" t="s">
        <v>47</v>
      </c>
      <c r="H211" s="78" t="s">
        <v>65</v>
      </c>
      <c r="I211" s="272">
        <v>32</v>
      </c>
      <c r="J211" s="78" t="str">
        <f t="shared" si="9"/>
        <v>30-34|32</v>
      </c>
      <c r="K211" s="272">
        <v>11</v>
      </c>
      <c r="L211" s="78" t="s">
        <v>51</v>
      </c>
    </row>
    <row r="212" spans="1:12">
      <c r="A212" s="78" t="s">
        <v>65</v>
      </c>
      <c r="B212" s="272">
        <v>33</v>
      </c>
      <c r="C212" s="78" t="str">
        <f t="shared" si="8"/>
        <v>30-34|33</v>
      </c>
      <c r="D212" s="272">
        <v>7</v>
      </c>
      <c r="E212" s="78" t="s">
        <v>47</v>
      </c>
      <c r="H212" s="78" t="s">
        <v>65</v>
      </c>
      <c r="I212" s="272">
        <v>33</v>
      </c>
      <c r="J212" s="78" t="str">
        <f t="shared" si="9"/>
        <v>30-34|33</v>
      </c>
      <c r="K212" s="272">
        <v>11</v>
      </c>
      <c r="L212" s="78" t="s">
        <v>51</v>
      </c>
    </row>
    <row r="213" spans="1:12">
      <c r="A213" s="78" t="s">
        <v>65</v>
      </c>
      <c r="B213" s="272">
        <v>34</v>
      </c>
      <c r="C213" s="78" t="str">
        <f t="shared" si="8"/>
        <v>30-34|34</v>
      </c>
      <c r="D213" s="272">
        <v>8</v>
      </c>
      <c r="E213" s="78" t="s">
        <v>48</v>
      </c>
      <c r="H213" s="78" t="s">
        <v>65</v>
      </c>
      <c r="I213" s="272">
        <v>34</v>
      </c>
      <c r="J213" s="78" t="str">
        <f t="shared" si="9"/>
        <v>30-34|34</v>
      </c>
      <c r="K213" s="272">
        <v>11</v>
      </c>
      <c r="L213" s="78" t="s">
        <v>51</v>
      </c>
    </row>
    <row r="214" spans="1:12">
      <c r="A214" s="78" t="s">
        <v>65</v>
      </c>
      <c r="B214" s="272">
        <v>35</v>
      </c>
      <c r="C214" s="78" t="str">
        <f t="shared" si="8"/>
        <v>30-34|35</v>
      </c>
      <c r="D214" s="272">
        <v>8</v>
      </c>
      <c r="E214" s="78" t="s">
        <v>48</v>
      </c>
      <c r="H214" s="78" t="s">
        <v>65</v>
      </c>
      <c r="I214" s="272">
        <v>35</v>
      </c>
      <c r="J214" s="78" t="str">
        <f t="shared" si="9"/>
        <v>30-34|35</v>
      </c>
      <c r="K214" s="272">
        <v>12</v>
      </c>
      <c r="L214" s="78" t="s">
        <v>52</v>
      </c>
    </row>
    <row r="215" spans="1:12">
      <c r="A215" s="78" t="s">
        <v>65</v>
      </c>
      <c r="B215" s="272">
        <v>36</v>
      </c>
      <c r="C215" s="78" t="str">
        <f t="shared" si="8"/>
        <v>30-34|36</v>
      </c>
      <c r="D215" s="272">
        <v>9</v>
      </c>
      <c r="E215" s="78" t="s">
        <v>49</v>
      </c>
      <c r="H215" s="78" t="s">
        <v>65</v>
      </c>
      <c r="I215" s="272">
        <v>36</v>
      </c>
      <c r="J215" s="78" t="str">
        <f t="shared" si="9"/>
        <v>30-34|36</v>
      </c>
      <c r="K215" s="272">
        <v>12</v>
      </c>
      <c r="L215" s="78" t="s">
        <v>52</v>
      </c>
    </row>
    <row r="216" spans="1:12">
      <c r="A216" s="78" t="s">
        <v>65</v>
      </c>
      <c r="B216" s="272">
        <v>37</v>
      </c>
      <c r="C216" s="78" t="str">
        <f t="shared" si="8"/>
        <v>30-34|37</v>
      </c>
      <c r="D216" s="272">
        <v>10</v>
      </c>
      <c r="E216" s="78" t="s">
        <v>50</v>
      </c>
      <c r="H216" s="78" t="s">
        <v>65</v>
      </c>
      <c r="I216" s="272">
        <v>37</v>
      </c>
      <c r="J216" s="78" t="str">
        <f t="shared" si="9"/>
        <v>30-34|37</v>
      </c>
      <c r="K216" s="272">
        <v>13</v>
      </c>
      <c r="L216" s="78" t="s">
        <v>53</v>
      </c>
    </row>
    <row r="217" spans="1:12">
      <c r="A217" s="78" t="s">
        <v>65</v>
      </c>
      <c r="B217" s="272">
        <v>38</v>
      </c>
      <c r="C217" s="78" t="str">
        <f t="shared" si="8"/>
        <v>30-34|38</v>
      </c>
      <c r="D217" s="272">
        <v>10</v>
      </c>
      <c r="E217" s="78" t="s">
        <v>50</v>
      </c>
      <c r="H217" s="78" t="s">
        <v>65</v>
      </c>
      <c r="I217" s="272">
        <v>38</v>
      </c>
      <c r="J217" s="78" t="str">
        <f t="shared" si="9"/>
        <v>30-34|38</v>
      </c>
      <c r="K217" s="272">
        <v>13</v>
      </c>
      <c r="L217" s="78" t="s">
        <v>53</v>
      </c>
    </row>
    <row r="218" spans="1:12">
      <c r="A218" s="78" t="s">
        <v>65</v>
      </c>
      <c r="B218" s="272">
        <v>39</v>
      </c>
      <c r="C218" s="78" t="str">
        <f t="shared" si="8"/>
        <v>30-34|39</v>
      </c>
      <c r="D218" s="272">
        <v>11</v>
      </c>
      <c r="E218" s="78" t="s">
        <v>51</v>
      </c>
      <c r="H218" s="78" t="s">
        <v>65</v>
      </c>
      <c r="I218" s="272">
        <v>39</v>
      </c>
      <c r="J218" s="78" t="str">
        <f t="shared" si="9"/>
        <v>30-34|39</v>
      </c>
      <c r="K218" s="272">
        <v>14</v>
      </c>
      <c r="L218" s="78" t="s">
        <v>54</v>
      </c>
    </row>
    <row r="219" spans="1:12">
      <c r="A219" s="78" t="s">
        <v>65</v>
      </c>
      <c r="B219" s="272">
        <v>40</v>
      </c>
      <c r="C219" s="78" t="str">
        <f t="shared" si="8"/>
        <v>30-34|40</v>
      </c>
      <c r="D219" s="272">
        <v>12</v>
      </c>
      <c r="E219" s="78" t="s">
        <v>52</v>
      </c>
      <c r="H219" s="78" t="s">
        <v>65</v>
      </c>
      <c r="I219" s="272">
        <v>40</v>
      </c>
      <c r="J219" s="78" t="str">
        <f t="shared" si="9"/>
        <v>30-34|40</v>
      </c>
      <c r="K219" s="272">
        <v>14</v>
      </c>
      <c r="L219" s="78" t="s">
        <v>54</v>
      </c>
    </row>
    <row r="220" spans="1:12">
      <c r="A220" s="78" t="s">
        <v>65</v>
      </c>
      <c r="B220" s="272">
        <v>41</v>
      </c>
      <c r="C220" s="78" t="str">
        <f t="shared" si="8"/>
        <v>30-34|41</v>
      </c>
      <c r="D220" s="272">
        <v>12</v>
      </c>
      <c r="E220" s="78" t="s">
        <v>52</v>
      </c>
      <c r="H220" s="78" t="s">
        <v>65</v>
      </c>
      <c r="I220" s="272">
        <v>41</v>
      </c>
      <c r="J220" s="78" t="str">
        <f t="shared" si="9"/>
        <v>30-34|41</v>
      </c>
      <c r="K220" s="272">
        <v>15</v>
      </c>
      <c r="L220" s="78" t="s">
        <v>55</v>
      </c>
    </row>
    <row r="221" spans="1:12">
      <c r="A221" s="78" t="s">
        <v>65</v>
      </c>
      <c r="B221" s="272">
        <v>42</v>
      </c>
      <c r="C221" s="78" t="str">
        <f t="shared" si="8"/>
        <v>30-34|42</v>
      </c>
      <c r="D221" s="272">
        <v>13</v>
      </c>
      <c r="E221" s="78" t="s">
        <v>53</v>
      </c>
      <c r="H221" s="78" t="s">
        <v>65</v>
      </c>
      <c r="I221" s="272">
        <v>42</v>
      </c>
      <c r="J221" s="78" t="str">
        <f t="shared" si="9"/>
        <v>30-34|42</v>
      </c>
      <c r="K221" s="272">
        <v>16</v>
      </c>
      <c r="L221" s="78" t="s">
        <v>56</v>
      </c>
    </row>
    <row r="222" spans="1:12">
      <c r="A222" s="78" t="s">
        <v>65</v>
      </c>
      <c r="B222" s="272">
        <v>43</v>
      </c>
      <c r="C222" s="78" t="str">
        <f t="shared" si="8"/>
        <v>30-34|43</v>
      </c>
      <c r="D222" s="272">
        <v>14</v>
      </c>
      <c r="E222" s="78" t="s">
        <v>54</v>
      </c>
      <c r="H222" s="78" t="s">
        <v>65</v>
      </c>
      <c r="I222" s="272">
        <v>43</v>
      </c>
      <c r="J222" s="78" t="str">
        <f t="shared" si="9"/>
        <v>30-34|43</v>
      </c>
      <c r="K222" s="272">
        <v>18</v>
      </c>
      <c r="L222" s="78" t="s">
        <v>58</v>
      </c>
    </row>
    <row r="223" spans="1:12">
      <c r="A223" t="s">
        <v>66</v>
      </c>
      <c r="B223" s="272">
        <v>0</v>
      </c>
      <c r="C223" s="78" t="str">
        <f t="shared" si="8"/>
        <v>35-44|0</v>
      </c>
      <c r="D223" s="272">
        <v>1</v>
      </c>
      <c r="E223" s="272" t="s">
        <v>41</v>
      </c>
      <c r="H223" s="78" t="s">
        <v>66</v>
      </c>
      <c r="I223" s="272">
        <v>0</v>
      </c>
      <c r="J223" s="78" t="str">
        <f t="shared" si="9"/>
        <v>35-44|0</v>
      </c>
      <c r="K223" s="272">
        <v>1</v>
      </c>
      <c r="L223" s="272" t="s">
        <v>41</v>
      </c>
    </row>
    <row r="224" spans="1:12">
      <c r="A224" s="78" t="s">
        <v>66</v>
      </c>
      <c r="B224" s="272">
        <v>1</v>
      </c>
      <c r="C224" s="78" t="str">
        <f t="shared" si="8"/>
        <v>35-44|1</v>
      </c>
      <c r="D224" s="272">
        <v>1</v>
      </c>
      <c r="E224" s="272" t="s">
        <v>41</v>
      </c>
      <c r="H224" s="78" t="s">
        <v>66</v>
      </c>
      <c r="I224" s="272">
        <v>1</v>
      </c>
      <c r="J224" s="78" t="str">
        <f t="shared" si="9"/>
        <v>35-44|1</v>
      </c>
      <c r="K224" s="272">
        <v>1</v>
      </c>
      <c r="L224" s="272" t="s">
        <v>41</v>
      </c>
    </row>
    <row r="225" spans="1:12">
      <c r="A225" s="78" t="s">
        <v>66</v>
      </c>
      <c r="B225" s="272">
        <v>2</v>
      </c>
      <c r="C225" s="78" t="str">
        <f t="shared" si="8"/>
        <v>35-44|2</v>
      </c>
      <c r="D225" s="272">
        <v>1</v>
      </c>
      <c r="E225" s="272" t="s">
        <v>41</v>
      </c>
      <c r="H225" s="78" t="s">
        <v>66</v>
      </c>
      <c r="I225" s="272">
        <v>2</v>
      </c>
      <c r="J225" s="78" t="str">
        <f t="shared" si="9"/>
        <v>35-44|2</v>
      </c>
      <c r="K225" s="272">
        <v>2</v>
      </c>
      <c r="L225" s="272" t="s">
        <v>42</v>
      </c>
    </row>
    <row r="226" spans="1:12">
      <c r="A226" s="78" t="s">
        <v>66</v>
      </c>
      <c r="B226" s="272">
        <v>3</v>
      </c>
      <c r="C226" s="78" t="str">
        <f t="shared" si="8"/>
        <v>35-44|3</v>
      </c>
      <c r="D226" s="272">
        <v>1</v>
      </c>
      <c r="E226" s="272" t="s">
        <v>41</v>
      </c>
      <c r="H226" s="78" t="s">
        <v>66</v>
      </c>
      <c r="I226" s="272">
        <v>3</v>
      </c>
      <c r="J226" s="78" t="str">
        <f t="shared" si="9"/>
        <v>35-44|3</v>
      </c>
      <c r="K226" s="272">
        <v>2</v>
      </c>
      <c r="L226" s="272" t="s">
        <v>42</v>
      </c>
    </row>
    <row r="227" spans="1:12">
      <c r="A227" s="78" t="s">
        <v>66</v>
      </c>
      <c r="B227" s="272">
        <v>4</v>
      </c>
      <c r="C227" s="78" t="str">
        <f t="shared" si="8"/>
        <v>35-44|4</v>
      </c>
      <c r="D227" s="272">
        <v>1</v>
      </c>
      <c r="E227" s="272" t="s">
        <v>41</v>
      </c>
      <c r="H227" s="78" t="s">
        <v>66</v>
      </c>
      <c r="I227" s="272">
        <v>4</v>
      </c>
      <c r="J227" s="78" t="str">
        <f t="shared" si="9"/>
        <v>35-44|4</v>
      </c>
      <c r="K227" s="272">
        <v>3</v>
      </c>
      <c r="L227" s="78" t="s">
        <v>43</v>
      </c>
    </row>
    <row r="228" spans="1:12">
      <c r="A228" s="78" t="s">
        <v>66</v>
      </c>
      <c r="B228" s="272">
        <v>5</v>
      </c>
      <c r="C228" s="78" t="str">
        <f t="shared" si="8"/>
        <v>35-44|5</v>
      </c>
      <c r="D228" s="272">
        <v>1</v>
      </c>
      <c r="E228" s="272" t="s">
        <v>41</v>
      </c>
      <c r="H228" s="78" t="s">
        <v>66</v>
      </c>
      <c r="I228" s="272">
        <v>5</v>
      </c>
      <c r="J228" s="78" t="str">
        <f t="shared" si="9"/>
        <v>35-44|5</v>
      </c>
      <c r="K228" s="272">
        <v>3</v>
      </c>
      <c r="L228" s="78" t="s">
        <v>43</v>
      </c>
    </row>
    <row r="229" spans="1:12">
      <c r="A229" s="78" t="s">
        <v>66</v>
      </c>
      <c r="B229" s="272">
        <v>6</v>
      </c>
      <c r="C229" s="78" t="str">
        <f t="shared" si="8"/>
        <v>35-44|6</v>
      </c>
      <c r="D229" s="272">
        <v>1</v>
      </c>
      <c r="E229" s="272" t="s">
        <v>41</v>
      </c>
      <c r="H229" s="78" t="s">
        <v>66</v>
      </c>
      <c r="I229" s="272">
        <v>6</v>
      </c>
      <c r="J229" s="78" t="str">
        <f t="shared" si="9"/>
        <v>35-44|6</v>
      </c>
      <c r="K229" s="272">
        <v>4</v>
      </c>
      <c r="L229" s="78" t="s">
        <v>44</v>
      </c>
    </row>
    <row r="230" spans="1:12">
      <c r="A230" s="78" t="s">
        <v>66</v>
      </c>
      <c r="B230" s="272">
        <v>7</v>
      </c>
      <c r="C230" s="78" t="str">
        <f t="shared" si="8"/>
        <v>35-44|7</v>
      </c>
      <c r="D230" s="272">
        <v>1</v>
      </c>
      <c r="E230" s="272" t="s">
        <v>41</v>
      </c>
      <c r="H230" s="78" t="s">
        <v>66</v>
      </c>
      <c r="I230" s="272">
        <v>7</v>
      </c>
      <c r="J230" s="78" t="str">
        <f t="shared" si="9"/>
        <v>35-44|7</v>
      </c>
      <c r="K230" s="272">
        <v>4</v>
      </c>
      <c r="L230" s="78" t="s">
        <v>44</v>
      </c>
    </row>
    <row r="231" spans="1:12">
      <c r="A231" s="78" t="s">
        <v>66</v>
      </c>
      <c r="B231" s="272">
        <v>8</v>
      </c>
      <c r="C231" s="78" t="str">
        <f t="shared" si="8"/>
        <v>35-44|8</v>
      </c>
      <c r="D231" s="272">
        <v>1</v>
      </c>
      <c r="E231" s="272" t="s">
        <v>41</v>
      </c>
      <c r="H231" s="78" t="s">
        <v>66</v>
      </c>
      <c r="I231" s="272">
        <v>8</v>
      </c>
      <c r="J231" s="78" t="str">
        <f t="shared" si="9"/>
        <v>35-44|8</v>
      </c>
      <c r="K231" s="272">
        <v>4</v>
      </c>
      <c r="L231" s="78" t="s">
        <v>44</v>
      </c>
    </row>
    <row r="232" spans="1:12">
      <c r="A232" s="78" t="s">
        <v>66</v>
      </c>
      <c r="B232" s="272">
        <v>9</v>
      </c>
      <c r="C232" s="78" t="str">
        <f t="shared" si="8"/>
        <v>35-44|9</v>
      </c>
      <c r="D232" s="272">
        <v>1</v>
      </c>
      <c r="E232" s="272" t="s">
        <v>41</v>
      </c>
      <c r="H232" s="78" t="s">
        <v>66</v>
      </c>
      <c r="I232" s="272">
        <v>9</v>
      </c>
      <c r="J232" s="78" t="str">
        <f t="shared" si="9"/>
        <v>35-44|9</v>
      </c>
      <c r="K232" s="272">
        <v>5</v>
      </c>
      <c r="L232" s="78" t="s">
        <v>45</v>
      </c>
    </row>
    <row r="233" spans="1:12">
      <c r="A233" s="78" t="s">
        <v>66</v>
      </c>
      <c r="B233" s="272">
        <v>10</v>
      </c>
      <c r="C233" s="78" t="str">
        <f t="shared" si="8"/>
        <v>35-44|10</v>
      </c>
      <c r="D233" s="272">
        <v>1</v>
      </c>
      <c r="E233" s="272" t="s">
        <v>41</v>
      </c>
      <c r="H233" s="78" t="s">
        <v>66</v>
      </c>
      <c r="I233" s="272">
        <v>10</v>
      </c>
      <c r="J233" s="78" t="str">
        <f t="shared" si="9"/>
        <v>35-44|10</v>
      </c>
      <c r="K233" s="272">
        <v>5</v>
      </c>
      <c r="L233" s="78" t="s">
        <v>45</v>
      </c>
    </row>
    <row r="234" spans="1:12">
      <c r="A234" s="78" t="s">
        <v>66</v>
      </c>
      <c r="B234" s="272">
        <v>11</v>
      </c>
      <c r="C234" s="78" t="str">
        <f t="shared" si="8"/>
        <v>35-44|11</v>
      </c>
      <c r="D234" s="272">
        <v>1</v>
      </c>
      <c r="E234" s="272" t="s">
        <v>41</v>
      </c>
      <c r="H234" s="78" t="s">
        <v>66</v>
      </c>
      <c r="I234" s="272">
        <v>11</v>
      </c>
      <c r="J234" s="78" t="str">
        <f t="shared" si="9"/>
        <v>35-44|11</v>
      </c>
      <c r="K234" s="272">
        <v>5</v>
      </c>
      <c r="L234" s="78" t="s">
        <v>45</v>
      </c>
    </row>
    <row r="235" spans="1:12">
      <c r="A235" s="78" t="s">
        <v>66</v>
      </c>
      <c r="B235" s="272">
        <v>12</v>
      </c>
      <c r="C235" s="78" t="str">
        <f t="shared" si="8"/>
        <v>35-44|12</v>
      </c>
      <c r="D235" s="272">
        <v>1</v>
      </c>
      <c r="E235" s="272" t="s">
        <v>41</v>
      </c>
      <c r="H235" s="78" t="s">
        <v>66</v>
      </c>
      <c r="I235" s="272">
        <v>12</v>
      </c>
      <c r="J235" s="78" t="str">
        <f t="shared" si="9"/>
        <v>35-44|12</v>
      </c>
      <c r="K235" s="272">
        <v>6</v>
      </c>
      <c r="L235" s="78" t="s">
        <v>46</v>
      </c>
    </row>
    <row r="236" spans="1:12">
      <c r="A236" s="78" t="s">
        <v>66</v>
      </c>
      <c r="B236" s="272">
        <v>13</v>
      </c>
      <c r="C236" s="78" t="str">
        <f t="shared" si="8"/>
        <v>35-44|13</v>
      </c>
      <c r="D236" s="272">
        <v>1</v>
      </c>
      <c r="E236" s="272" t="s">
        <v>41</v>
      </c>
      <c r="H236" s="78" t="s">
        <v>66</v>
      </c>
      <c r="I236" s="272">
        <v>13</v>
      </c>
      <c r="J236" s="78" t="str">
        <f t="shared" si="9"/>
        <v>35-44|13</v>
      </c>
      <c r="K236" s="272">
        <v>6</v>
      </c>
      <c r="L236" s="78" t="s">
        <v>46</v>
      </c>
    </row>
    <row r="237" spans="1:12">
      <c r="A237" s="78" t="s">
        <v>66</v>
      </c>
      <c r="B237" s="272">
        <v>14</v>
      </c>
      <c r="C237" s="78" t="str">
        <f t="shared" si="8"/>
        <v>35-44|14</v>
      </c>
      <c r="D237" s="272">
        <v>1</v>
      </c>
      <c r="E237" s="272" t="s">
        <v>41</v>
      </c>
      <c r="H237" s="78" t="s">
        <v>66</v>
      </c>
      <c r="I237" s="272">
        <v>14</v>
      </c>
      <c r="J237" s="78" t="str">
        <f t="shared" si="9"/>
        <v>35-44|14</v>
      </c>
      <c r="K237" s="272">
        <v>6</v>
      </c>
      <c r="L237" s="78" t="s">
        <v>46</v>
      </c>
    </row>
    <row r="238" spans="1:12">
      <c r="A238" s="78" t="s">
        <v>66</v>
      </c>
      <c r="B238" s="272">
        <v>15</v>
      </c>
      <c r="C238" s="78" t="str">
        <f t="shared" si="8"/>
        <v>35-44|15</v>
      </c>
      <c r="D238" s="272">
        <v>1</v>
      </c>
      <c r="E238" s="272" t="s">
        <v>41</v>
      </c>
      <c r="H238" s="78" t="s">
        <v>66</v>
      </c>
      <c r="I238" s="272">
        <v>15</v>
      </c>
      <c r="J238" s="78" t="str">
        <f t="shared" si="9"/>
        <v>35-44|15</v>
      </c>
      <c r="K238" s="272">
        <v>7</v>
      </c>
      <c r="L238" s="78" t="s">
        <v>47</v>
      </c>
    </row>
    <row r="239" spans="1:12">
      <c r="A239" s="78" t="s">
        <v>66</v>
      </c>
      <c r="B239" s="272">
        <v>16</v>
      </c>
      <c r="C239" s="78" t="str">
        <f t="shared" si="8"/>
        <v>35-44|16</v>
      </c>
      <c r="D239" s="272">
        <v>1</v>
      </c>
      <c r="E239" s="272" t="s">
        <v>41</v>
      </c>
      <c r="H239" s="78" t="s">
        <v>66</v>
      </c>
      <c r="I239" s="272">
        <v>16</v>
      </c>
      <c r="J239" s="78" t="str">
        <f t="shared" si="9"/>
        <v>35-44|16</v>
      </c>
      <c r="K239" s="272">
        <v>7</v>
      </c>
      <c r="L239" s="78" t="s">
        <v>47</v>
      </c>
    </row>
    <row r="240" spans="1:12">
      <c r="A240" s="78" t="s">
        <v>66</v>
      </c>
      <c r="B240" s="272">
        <v>17</v>
      </c>
      <c r="C240" s="78" t="str">
        <f t="shared" si="8"/>
        <v>35-44|17</v>
      </c>
      <c r="D240" s="272">
        <v>1</v>
      </c>
      <c r="E240" s="272" t="s">
        <v>41</v>
      </c>
      <c r="H240" s="78" t="s">
        <v>66</v>
      </c>
      <c r="I240" s="272">
        <v>17</v>
      </c>
      <c r="J240" s="78" t="str">
        <f t="shared" si="9"/>
        <v>35-44|17</v>
      </c>
      <c r="K240" s="272">
        <v>7</v>
      </c>
      <c r="L240" s="78" t="s">
        <v>47</v>
      </c>
    </row>
    <row r="241" spans="1:12">
      <c r="A241" s="78" t="s">
        <v>66</v>
      </c>
      <c r="B241" s="272">
        <v>18</v>
      </c>
      <c r="C241" s="78" t="str">
        <f t="shared" si="8"/>
        <v>35-44|18</v>
      </c>
      <c r="D241" s="272">
        <v>1</v>
      </c>
      <c r="E241" s="272" t="s">
        <v>41</v>
      </c>
      <c r="H241" s="78" t="s">
        <v>66</v>
      </c>
      <c r="I241" s="272">
        <v>18</v>
      </c>
      <c r="J241" s="78" t="str">
        <f t="shared" si="9"/>
        <v>35-44|18</v>
      </c>
      <c r="K241" s="272">
        <v>7</v>
      </c>
      <c r="L241" s="78" t="s">
        <v>47</v>
      </c>
    </row>
    <row r="242" spans="1:12">
      <c r="A242" s="78" t="s">
        <v>66</v>
      </c>
      <c r="B242" s="272">
        <v>19</v>
      </c>
      <c r="C242" s="78" t="str">
        <f t="shared" si="8"/>
        <v>35-44|19</v>
      </c>
      <c r="D242" s="272">
        <v>1</v>
      </c>
      <c r="E242" s="272" t="s">
        <v>41</v>
      </c>
      <c r="H242" s="78" t="s">
        <v>66</v>
      </c>
      <c r="I242" s="272">
        <v>19</v>
      </c>
      <c r="J242" s="78" t="str">
        <f t="shared" si="9"/>
        <v>35-44|19</v>
      </c>
      <c r="K242" s="272">
        <v>8</v>
      </c>
      <c r="L242" s="78" t="s">
        <v>48</v>
      </c>
    </row>
    <row r="243" spans="1:12">
      <c r="A243" s="78" t="s">
        <v>66</v>
      </c>
      <c r="B243" s="272">
        <v>20</v>
      </c>
      <c r="C243" s="78" t="str">
        <f t="shared" si="8"/>
        <v>35-44|20</v>
      </c>
      <c r="D243" s="272">
        <v>1</v>
      </c>
      <c r="E243" s="272" t="s">
        <v>41</v>
      </c>
      <c r="H243" s="78" t="s">
        <v>66</v>
      </c>
      <c r="I243" s="272">
        <v>20</v>
      </c>
      <c r="J243" s="78" t="str">
        <f t="shared" si="9"/>
        <v>35-44|20</v>
      </c>
      <c r="K243" s="272">
        <v>8</v>
      </c>
      <c r="L243" s="78" t="s">
        <v>48</v>
      </c>
    </row>
    <row r="244" spans="1:12">
      <c r="A244" s="78" t="s">
        <v>66</v>
      </c>
      <c r="B244" s="272">
        <v>21</v>
      </c>
      <c r="C244" s="78" t="str">
        <f t="shared" si="8"/>
        <v>35-44|21</v>
      </c>
      <c r="D244" s="272">
        <v>2</v>
      </c>
      <c r="E244" s="272" t="s">
        <v>42</v>
      </c>
      <c r="H244" s="78" t="s">
        <v>66</v>
      </c>
      <c r="I244" s="272">
        <v>21</v>
      </c>
      <c r="J244" s="78" t="str">
        <f t="shared" si="9"/>
        <v>35-44|21</v>
      </c>
      <c r="K244" s="272">
        <v>8</v>
      </c>
      <c r="L244" s="78" t="s">
        <v>48</v>
      </c>
    </row>
    <row r="245" spans="1:12">
      <c r="A245" s="78" t="s">
        <v>66</v>
      </c>
      <c r="B245" s="272">
        <v>22</v>
      </c>
      <c r="C245" s="78" t="str">
        <f t="shared" si="8"/>
        <v>35-44|22</v>
      </c>
      <c r="D245" s="272">
        <v>2</v>
      </c>
      <c r="E245" s="272" t="s">
        <v>42</v>
      </c>
      <c r="H245" s="78" t="s">
        <v>66</v>
      </c>
      <c r="I245" s="272">
        <v>22</v>
      </c>
      <c r="J245" s="78" t="str">
        <f t="shared" si="9"/>
        <v>35-44|22</v>
      </c>
      <c r="K245" s="272">
        <v>9</v>
      </c>
      <c r="L245" s="78" t="s">
        <v>49</v>
      </c>
    </row>
    <row r="246" spans="1:12">
      <c r="A246" s="78" t="s">
        <v>66</v>
      </c>
      <c r="B246" s="272">
        <v>23</v>
      </c>
      <c r="C246" s="78" t="str">
        <f t="shared" si="8"/>
        <v>35-44|23</v>
      </c>
      <c r="D246" s="272">
        <v>3</v>
      </c>
      <c r="E246" s="78" t="s">
        <v>43</v>
      </c>
      <c r="H246" s="78" t="s">
        <v>66</v>
      </c>
      <c r="I246" s="272">
        <v>23</v>
      </c>
      <c r="J246" s="78" t="str">
        <f t="shared" si="9"/>
        <v>35-44|23</v>
      </c>
      <c r="K246" s="272">
        <v>9</v>
      </c>
      <c r="L246" s="78" t="s">
        <v>49</v>
      </c>
    </row>
    <row r="247" spans="1:12">
      <c r="A247" s="78" t="s">
        <v>66</v>
      </c>
      <c r="B247" s="272">
        <v>24</v>
      </c>
      <c r="C247" s="78" t="str">
        <f t="shared" si="8"/>
        <v>35-44|24</v>
      </c>
      <c r="D247" s="272">
        <v>3</v>
      </c>
      <c r="E247" s="78" t="s">
        <v>43</v>
      </c>
      <c r="H247" s="78" t="s">
        <v>66</v>
      </c>
      <c r="I247" s="272">
        <v>24</v>
      </c>
      <c r="J247" s="78" t="str">
        <f t="shared" si="9"/>
        <v>35-44|24</v>
      </c>
      <c r="K247" s="272">
        <v>9</v>
      </c>
      <c r="L247" s="78" t="s">
        <v>49</v>
      </c>
    </row>
    <row r="248" spans="1:12">
      <c r="A248" s="78" t="s">
        <v>66</v>
      </c>
      <c r="B248" s="272">
        <v>25</v>
      </c>
      <c r="C248" s="78" t="str">
        <f t="shared" si="8"/>
        <v>35-44|25</v>
      </c>
      <c r="D248" s="272">
        <v>4</v>
      </c>
      <c r="E248" s="78" t="s">
        <v>44</v>
      </c>
      <c r="H248" s="78" t="s">
        <v>66</v>
      </c>
      <c r="I248" s="272">
        <v>25</v>
      </c>
      <c r="J248" s="78" t="str">
        <f t="shared" si="9"/>
        <v>35-44|25</v>
      </c>
      <c r="K248" s="272">
        <v>9</v>
      </c>
      <c r="L248" s="78" t="s">
        <v>49</v>
      </c>
    </row>
    <row r="249" spans="1:12">
      <c r="A249" s="78" t="s">
        <v>66</v>
      </c>
      <c r="B249" s="272">
        <v>26</v>
      </c>
      <c r="C249" s="78" t="str">
        <f t="shared" si="8"/>
        <v>35-44|26</v>
      </c>
      <c r="D249" s="272">
        <v>4</v>
      </c>
      <c r="E249" s="78" t="s">
        <v>44</v>
      </c>
      <c r="H249" s="78" t="s">
        <v>66</v>
      </c>
      <c r="I249" s="272">
        <v>26</v>
      </c>
      <c r="J249" s="78" t="str">
        <f t="shared" si="9"/>
        <v>35-44|26</v>
      </c>
      <c r="K249" s="272">
        <v>10</v>
      </c>
      <c r="L249" s="78" t="s">
        <v>50</v>
      </c>
    </row>
    <row r="250" spans="1:12">
      <c r="A250" s="78" t="s">
        <v>66</v>
      </c>
      <c r="B250" s="272">
        <v>27</v>
      </c>
      <c r="C250" s="78" t="str">
        <f t="shared" si="8"/>
        <v>35-44|27</v>
      </c>
      <c r="D250" s="272">
        <v>5</v>
      </c>
      <c r="E250" s="78" t="s">
        <v>45</v>
      </c>
      <c r="H250" s="78" t="s">
        <v>66</v>
      </c>
      <c r="I250" s="272">
        <v>27</v>
      </c>
      <c r="J250" s="78" t="str">
        <f t="shared" si="9"/>
        <v>35-44|27</v>
      </c>
      <c r="K250" s="272">
        <v>10</v>
      </c>
      <c r="L250" s="78" t="s">
        <v>50</v>
      </c>
    </row>
    <row r="251" spans="1:12">
      <c r="A251" s="78" t="s">
        <v>66</v>
      </c>
      <c r="B251" s="272">
        <v>28</v>
      </c>
      <c r="C251" s="78" t="str">
        <f t="shared" si="8"/>
        <v>35-44|28</v>
      </c>
      <c r="D251" s="272">
        <v>5</v>
      </c>
      <c r="E251" s="78" t="s">
        <v>45</v>
      </c>
      <c r="H251" s="78" t="s">
        <v>66</v>
      </c>
      <c r="I251" s="272">
        <v>28</v>
      </c>
      <c r="J251" s="78" t="str">
        <f t="shared" si="9"/>
        <v>35-44|28</v>
      </c>
      <c r="K251" s="272">
        <v>10</v>
      </c>
      <c r="L251" s="78" t="s">
        <v>50</v>
      </c>
    </row>
    <row r="252" spans="1:12">
      <c r="A252" s="78" t="s">
        <v>66</v>
      </c>
      <c r="B252" s="272">
        <v>29</v>
      </c>
      <c r="C252" s="78" t="str">
        <f t="shared" si="8"/>
        <v>35-44|29</v>
      </c>
      <c r="D252" s="272">
        <v>6</v>
      </c>
      <c r="E252" s="78" t="s">
        <v>46</v>
      </c>
      <c r="H252" s="78" t="s">
        <v>66</v>
      </c>
      <c r="I252" s="272">
        <v>29</v>
      </c>
      <c r="J252" s="78" t="str">
        <f t="shared" si="9"/>
        <v>35-44|29</v>
      </c>
      <c r="K252" s="272">
        <v>10</v>
      </c>
      <c r="L252" s="78" t="s">
        <v>50</v>
      </c>
    </row>
    <row r="253" spans="1:12">
      <c r="A253" s="78" t="s">
        <v>66</v>
      </c>
      <c r="B253" s="272">
        <v>30</v>
      </c>
      <c r="C253" s="78" t="str">
        <f t="shared" si="8"/>
        <v>35-44|30</v>
      </c>
      <c r="D253" s="272">
        <v>6</v>
      </c>
      <c r="E253" s="78" t="s">
        <v>46</v>
      </c>
      <c r="H253" s="78" t="s">
        <v>66</v>
      </c>
      <c r="I253" s="272">
        <v>30</v>
      </c>
      <c r="J253" s="78" t="str">
        <f t="shared" si="9"/>
        <v>35-44|30</v>
      </c>
      <c r="K253" s="272">
        <v>11</v>
      </c>
      <c r="L253" s="78" t="s">
        <v>51</v>
      </c>
    </row>
    <row r="254" spans="1:12">
      <c r="A254" s="78" t="s">
        <v>66</v>
      </c>
      <c r="B254" s="272">
        <v>31</v>
      </c>
      <c r="C254" s="78" t="str">
        <f t="shared" si="8"/>
        <v>35-44|31</v>
      </c>
      <c r="D254" s="272">
        <v>7</v>
      </c>
      <c r="E254" s="78" t="s">
        <v>47</v>
      </c>
      <c r="H254" s="78" t="s">
        <v>66</v>
      </c>
      <c r="I254" s="272">
        <v>31</v>
      </c>
      <c r="J254" s="78" t="str">
        <f t="shared" si="9"/>
        <v>35-44|31</v>
      </c>
      <c r="K254" s="272">
        <v>11</v>
      </c>
      <c r="L254" s="78" t="s">
        <v>51</v>
      </c>
    </row>
    <row r="255" spans="1:12">
      <c r="A255" s="78" t="s">
        <v>66</v>
      </c>
      <c r="B255" s="272">
        <v>32</v>
      </c>
      <c r="C255" s="78" t="str">
        <f t="shared" si="8"/>
        <v>35-44|32</v>
      </c>
      <c r="D255" s="272">
        <v>7</v>
      </c>
      <c r="E255" s="78" t="s">
        <v>47</v>
      </c>
      <c r="H255" s="78" t="s">
        <v>66</v>
      </c>
      <c r="I255" s="272">
        <v>32</v>
      </c>
      <c r="J255" s="78" t="str">
        <f t="shared" si="9"/>
        <v>35-44|32</v>
      </c>
      <c r="K255" s="272">
        <v>11</v>
      </c>
      <c r="L255" s="78" t="s">
        <v>51</v>
      </c>
    </row>
    <row r="256" spans="1:12">
      <c r="A256" s="78" t="s">
        <v>66</v>
      </c>
      <c r="B256" s="272">
        <v>33</v>
      </c>
      <c r="C256" s="78" t="str">
        <f t="shared" si="8"/>
        <v>35-44|33</v>
      </c>
      <c r="D256" s="272">
        <v>8</v>
      </c>
      <c r="E256" s="78" t="s">
        <v>48</v>
      </c>
      <c r="H256" s="78" t="s">
        <v>66</v>
      </c>
      <c r="I256" s="272">
        <v>33</v>
      </c>
      <c r="J256" s="78" t="str">
        <f t="shared" si="9"/>
        <v>35-44|33</v>
      </c>
      <c r="K256" s="272">
        <v>12</v>
      </c>
      <c r="L256" s="78" t="s">
        <v>52</v>
      </c>
    </row>
    <row r="257" spans="1:12">
      <c r="A257" s="78" t="s">
        <v>66</v>
      </c>
      <c r="B257" s="272">
        <v>34</v>
      </c>
      <c r="C257" s="78" t="str">
        <f t="shared" si="8"/>
        <v>35-44|34</v>
      </c>
      <c r="D257" s="272">
        <v>8</v>
      </c>
      <c r="E257" s="78" t="s">
        <v>48</v>
      </c>
      <c r="H257" s="78" t="s">
        <v>66</v>
      </c>
      <c r="I257" s="272">
        <v>34</v>
      </c>
      <c r="J257" s="78" t="str">
        <f t="shared" si="9"/>
        <v>35-44|34</v>
      </c>
      <c r="K257" s="272">
        <v>12</v>
      </c>
      <c r="L257" s="78" t="s">
        <v>52</v>
      </c>
    </row>
    <row r="258" spans="1:12">
      <c r="A258" s="78" t="s">
        <v>66</v>
      </c>
      <c r="B258" s="272">
        <v>35</v>
      </c>
      <c r="C258" s="78" t="str">
        <f t="shared" si="8"/>
        <v>35-44|35</v>
      </c>
      <c r="D258" s="272">
        <v>9</v>
      </c>
      <c r="E258" s="78" t="s">
        <v>49</v>
      </c>
      <c r="H258" s="78" t="s">
        <v>66</v>
      </c>
      <c r="I258" s="272">
        <v>35</v>
      </c>
      <c r="J258" s="78" t="str">
        <f t="shared" si="9"/>
        <v>35-44|35</v>
      </c>
      <c r="K258" s="272">
        <v>12</v>
      </c>
      <c r="L258" s="78" t="s">
        <v>52</v>
      </c>
    </row>
    <row r="259" spans="1:12">
      <c r="A259" s="78" t="s">
        <v>66</v>
      </c>
      <c r="B259" s="272">
        <v>36</v>
      </c>
      <c r="C259" s="78" t="str">
        <f t="shared" si="8"/>
        <v>35-44|36</v>
      </c>
      <c r="D259" s="272">
        <v>10</v>
      </c>
      <c r="E259" s="78" t="s">
        <v>50</v>
      </c>
      <c r="H259" s="78" t="s">
        <v>66</v>
      </c>
      <c r="I259" s="272">
        <v>36</v>
      </c>
      <c r="J259" s="78" t="str">
        <f t="shared" si="9"/>
        <v>35-44|36</v>
      </c>
      <c r="K259" s="272">
        <v>13</v>
      </c>
      <c r="L259" s="78" t="s">
        <v>53</v>
      </c>
    </row>
    <row r="260" spans="1:12">
      <c r="A260" s="78" t="s">
        <v>66</v>
      </c>
      <c r="B260" s="272">
        <v>37</v>
      </c>
      <c r="C260" s="78" t="str">
        <f t="shared" ref="C260:C323" si="10">A260&amp;"|"&amp;B260</f>
        <v>35-44|37</v>
      </c>
      <c r="D260" s="272">
        <v>10</v>
      </c>
      <c r="E260" s="78" t="s">
        <v>50</v>
      </c>
      <c r="H260" s="78" t="s">
        <v>66</v>
      </c>
      <c r="I260" s="272">
        <v>37</v>
      </c>
      <c r="J260" s="78" t="str">
        <f t="shared" ref="J260:J323" si="11">H260&amp;"|"&amp;I260</f>
        <v>35-44|37</v>
      </c>
      <c r="K260" s="272">
        <v>13</v>
      </c>
      <c r="L260" s="78" t="s">
        <v>53</v>
      </c>
    </row>
    <row r="261" spans="1:12">
      <c r="A261" s="78" t="s">
        <v>66</v>
      </c>
      <c r="B261" s="272">
        <v>38</v>
      </c>
      <c r="C261" s="78" t="str">
        <f t="shared" si="10"/>
        <v>35-44|38</v>
      </c>
      <c r="D261" s="272">
        <v>11</v>
      </c>
      <c r="E261" s="78" t="s">
        <v>51</v>
      </c>
      <c r="H261" s="78" t="s">
        <v>66</v>
      </c>
      <c r="I261" s="272">
        <v>38</v>
      </c>
      <c r="J261" s="78" t="str">
        <f t="shared" si="11"/>
        <v>35-44|38</v>
      </c>
      <c r="K261" s="272">
        <v>14</v>
      </c>
      <c r="L261" s="78" t="s">
        <v>54</v>
      </c>
    </row>
    <row r="262" spans="1:12">
      <c r="A262" s="78" t="s">
        <v>66</v>
      </c>
      <c r="B262" s="272">
        <v>39</v>
      </c>
      <c r="C262" s="78" t="str">
        <f t="shared" si="10"/>
        <v>35-44|39</v>
      </c>
      <c r="D262" s="272">
        <v>11</v>
      </c>
      <c r="E262" s="78" t="s">
        <v>51</v>
      </c>
      <c r="H262" s="78" t="s">
        <v>66</v>
      </c>
      <c r="I262" s="272">
        <v>39</v>
      </c>
      <c r="J262" s="78" t="str">
        <f t="shared" si="11"/>
        <v>35-44|39</v>
      </c>
      <c r="K262" s="272">
        <v>14</v>
      </c>
      <c r="L262" s="78" t="s">
        <v>54</v>
      </c>
    </row>
    <row r="263" spans="1:12">
      <c r="A263" s="78" t="s">
        <v>66</v>
      </c>
      <c r="B263" s="272">
        <v>40</v>
      </c>
      <c r="C263" s="78" t="str">
        <f t="shared" si="10"/>
        <v>35-44|40</v>
      </c>
      <c r="D263" s="272">
        <v>12</v>
      </c>
      <c r="E263" s="78" t="s">
        <v>52</v>
      </c>
      <c r="H263" s="78" t="s">
        <v>66</v>
      </c>
      <c r="I263" s="272">
        <v>40</v>
      </c>
      <c r="J263" s="78" t="str">
        <f t="shared" si="11"/>
        <v>35-44|40</v>
      </c>
      <c r="K263" s="272">
        <v>15</v>
      </c>
      <c r="L263" s="78" t="s">
        <v>55</v>
      </c>
    </row>
    <row r="264" spans="1:12">
      <c r="A264" s="78" t="s">
        <v>66</v>
      </c>
      <c r="B264" s="272">
        <v>41</v>
      </c>
      <c r="C264" s="78" t="str">
        <f t="shared" si="10"/>
        <v>35-44|41</v>
      </c>
      <c r="D264" s="272">
        <v>12</v>
      </c>
      <c r="E264" s="78" t="s">
        <v>52</v>
      </c>
      <c r="H264" s="78" t="s">
        <v>66</v>
      </c>
      <c r="I264" s="272">
        <v>41</v>
      </c>
      <c r="J264" s="78" t="str">
        <f t="shared" si="11"/>
        <v>35-44|41</v>
      </c>
      <c r="K264" s="272">
        <v>16</v>
      </c>
      <c r="L264" s="78" t="s">
        <v>56</v>
      </c>
    </row>
    <row r="265" spans="1:12">
      <c r="A265" s="78" t="s">
        <v>66</v>
      </c>
      <c r="B265" s="272">
        <v>42</v>
      </c>
      <c r="C265" s="78" t="str">
        <f t="shared" si="10"/>
        <v>35-44|42</v>
      </c>
      <c r="D265" s="272">
        <v>13</v>
      </c>
      <c r="E265" s="78" t="s">
        <v>53</v>
      </c>
      <c r="H265" s="78" t="s">
        <v>66</v>
      </c>
      <c r="I265" s="272">
        <v>42</v>
      </c>
      <c r="J265" s="78" t="str">
        <f t="shared" si="11"/>
        <v>35-44|42</v>
      </c>
      <c r="K265" s="272">
        <v>17</v>
      </c>
      <c r="L265" s="78" t="s">
        <v>57</v>
      </c>
    </row>
    <row r="266" spans="1:12">
      <c r="A266" s="78" t="s">
        <v>66</v>
      </c>
      <c r="B266" s="272">
        <v>43</v>
      </c>
      <c r="C266" s="78" t="str">
        <f t="shared" si="10"/>
        <v>35-44|43</v>
      </c>
      <c r="D266" s="272">
        <v>15</v>
      </c>
      <c r="E266" s="78" t="s">
        <v>55</v>
      </c>
      <c r="H266" s="78" t="s">
        <v>66</v>
      </c>
      <c r="I266" s="272">
        <v>43</v>
      </c>
      <c r="J266" s="78" t="str">
        <f t="shared" si="11"/>
        <v>35-44|43</v>
      </c>
      <c r="K266" s="272">
        <v>19</v>
      </c>
      <c r="L266" s="78" t="s">
        <v>59</v>
      </c>
    </row>
    <row r="267" spans="1:12">
      <c r="A267" t="s">
        <v>67</v>
      </c>
      <c r="B267" s="272">
        <v>0</v>
      </c>
      <c r="C267" s="78" t="str">
        <f t="shared" si="10"/>
        <v>45-54|0</v>
      </c>
      <c r="D267" s="272">
        <v>1</v>
      </c>
      <c r="E267" s="272" t="s">
        <v>41</v>
      </c>
      <c r="H267" s="78" t="s">
        <v>67</v>
      </c>
      <c r="I267" s="272">
        <v>0</v>
      </c>
      <c r="J267" s="78" t="str">
        <f t="shared" si="11"/>
        <v>45-54|0</v>
      </c>
      <c r="K267" s="272">
        <v>1</v>
      </c>
      <c r="L267" s="272" t="s">
        <v>41</v>
      </c>
    </row>
    <row r="268" spans="1:12">
      <c r="A268" s="78" t="s">
        <v>67</v>
      </c>
      <c r="B268" s="272">
        <v>1</v>
      </c>
      <c r="C268" s="78" t="str">
        <f t="shared" si="10"/>
        <v>45-54|1</v>
      </c>
      <c r="D268" s="272">
        <v>1</v>
      </c>
      <c r="E268" s="272" t="s">
        <v>41</v>
      </c>
      <c r="H268" s="78" t="s">
        <v>67</v>
      </c>
      <c r="I268" s="272">
        <v>1</v>
      </c>
      <c r="J268" s="78" t="str">
        <f t="shared" si="11"/>
        <v>45-54|1</v>
      </c>
      <c r="K268" s="272">
        <v>2</v>
      </c>
      <c r="L268" s="272" t="s">
        <v>42</v>
      </c>
    </row>
    <row r="269" spans="1:12">
      <c r="A269" s="78" t="s">
        <v>67</v>
      </c>
      <c r="B269" s="272">
        <v>2</v>
      </c>
      <c r="C269" s="78" t="str">
        <f t="shared" si="10"/>
        <v>45-54|2</v>
      </c>
      <c r="D269" s="272">
        <v>1</v>
      </c>
      <c r="E269" s="272" t="s">
        <v>41</v>
      </c>
      <c r="H269" s="78" t="s">
        <v>67</v>
      </c>
      <c r="I269" s="272">
        <v>2</v>
      </c>
      <c r="J269" s="78" t="str">
        <f t="shared" si="11"/>
        <v>45-54|2</v>
      </c>
      <c r="K269" s="272">
        <v>2</v>
      </c>
      <c r="L269" s="272" t="s">
        <v>42</v>
      </c>
    </row>
    <row r="270" spans="1:12">
      <c r="A270" s="78" t="s">
        <v>67</v>
      </c>
      <c r="B270" s="272">
        <v>3</v>
      </c>
      <c r="C270" s="78" t="str">
        <f t="shared" si="10"/>
        <v>45-54|3</v>
      </c>
      <c r="D270" s="272">
        <v>1</v>
      </c>
      <c r="E270" s="272" t="s">
        <v>41</v>
      </c>
      <c r="H270" s="78" t="s">
        <v>67</v>
      </c>
      <c r="I270" s="272">
        <v>3</v>
      </c>
      <c r="J270" s="78" t="str">
        <f t="shared" si="11"/>
        <v>45-54|3</v>
      </c>
      <c r="K270" s="272">
        <v>3</v>
      </c>
      <c r="L270" s="78" t="s">
        <v>43</v>
      </c>
    </row>
    <row r="271" spans="1:12">
      <c r="A271" s="78" t="s">
        <v>67</v>
      </c>
      <c r="B271" s="272">
        <v>4</v>
      </c>
      <c r="C271" s="78" t="str">
        <f t="shared" si="10"/>
        <v>45-54|4</v>
      </c>
      <c r="D271" s="272">
        <v>1</v>
      </c>
      <c r="E271" s="272" t="s">
        <v>41</v>
      </c>
      <c r="H271" s="78" t="s">
        <v>67</v>
      </c>
      <c r="I271" s="272">
        <v>4</v>
      </c>
      <c r="J271" s="78" t="str">
        <f t="shared" si="11"/>
        <v>45-54|4</v>
      </c>
      <c r="K271" s="272">
        <v>4</v>
      </c>
      <c r="L271" s="78" t="s">
        <v>44</v>
      </c>
    </row>
    <row r="272" spans="1:12">
      <c r="A272" s="78" t="s">
        <v>67</v>
      </c>
      <c r="B272" s="272">
        <v>5</v>
      </c>
      <c r="C272" s="78" t="str">
        <f t="shared" si="10"/>
        <v>45-54|5</v>
      </c>
      <c r="D272" s="272">
        <v>1</v>
      </c>
      <c r="E272" s="272" t="s">
        <v>41</v>
      </c>
      <c r="H272" s="78" t="s">
        <v>67</v>
      </c>
      <c r="I272" s="272">
        <v>5</v>
      </c>
      <c r="J272" s="78" t="str">
        <f t="shared" si="11"/>
        <v>45-54|5</v>
      </c>
      <c r="K272" s="272">
        <v>4</v>
      </c>
      <c r="L272" s="78" t="s">
        <v>44</v>
      </c>
    </row>
    <row r="273" spans="1:12">
      <c r="A273" s="78" t="s">
        <v>67</v>
      </c>
      <c r="B273" s="272">
        <v>6</v>
      </c>
      <c r="C273" s="78" t="str">
        <f t="shared" si="10"/>
        <v>45-54|6</v>
      </c>
      <c r="D273" s="272">
        <v>1</v>
      </c>
      <c r="E273" s="272" t="s">
        <v>41</v>
      </c>
      <c r="H273" s="78" t="s">
        <v>67</v>
      </c>
      <c r="I273" s="272">
        <v>6</v>
      </c>
      <c r="J273" s="78" t="str">
        <f t="shared" si="11"/>
        <v>45-54|6</v>
      </c>
      <c r="K273" s="272">
        <v>4</v>
      </c>
      <c r="L273" s="78" t="s">
        <v>44</v>
      </c>
    </row>
    <row r="274" spans="1:12">
      <c r="A274" s="78" t="s">
        <v>67</v>
      </c>
      <c r="B274" s="272">
        <v>7</v>
      </c>
      <c r="C274" s="78" t="str">
        <f t="shared" si="10"/>
        <v>45-54|7</v>
      </c>
      <c r="D274" s="272">
        <v>1</v>
      </c>
      <c r="E274" s="272" t="s">
        <v>41</v>
      </c>
      <c r="H274" s="78" t="s">
        <v>67</v>
      </c>
      <c r="I274" s="272">
        <v>7</v>
      </c>
      <c r="J274" s="78" t="str">
        <f t="shared" si="11"/>
        <v>45-54|7</v>
      </c>
      <c r="K274" s="272">
        <v>5</v>
      </c>
      <c r="L274" s="78" t="s">
        <v>45</v>
      </c>
    </row>
    <row r="275" spans="1:12">
      <c r="A275" s="78" t="s">
        <v>67</v>
      </c>
      <c r="B275" s="272">
        <v>8</v>
      </c>
      <c r="C275" s="78" t="str">
        <f t="shared" si="10"/>
        <v>45-54|8</v>
      </c>
      <c r="D275" s="272">
        <v>1</v>
      </c>
      <c r="E275" s="272" t="s">
        <v>41</v>
      </c>
      <c r="H275" s="78" t="s">
        <v>67</v>
      </c>
      <c r="I275" s="272">
        <v>8</v>
      </c>
      <c r="J275" s="78" t="str">
        <f t="shared" si="11"/>
        <v>45-54|8</v>
      </c>
      <c r="K275" s="272">
        <v>5</v>
      </c>
      <c r="L275" s="78" t="s">
        <v>45</v>
      </c>
    </row>
    <row r="276" spans="1:12">
      <c r="A276" s="78" t="s">
        <v>67</v>
      </c>
      <c r="B276" s="272">
        <v>9</v>
      </c>
      <c r="C276" s="78" t="str">
        <f t="shared" si="10"/>
        <v>45-54|9</v>
      </c>
      <c r="D276" s="272">
        <v>1</v>
      </c>
      <c r="E276" s="272" t="s">
        <v>41</v>
      </c>
      <c r="H276" s="78" t="s">
        <v>67</v>
      </c>
      <c r="I276" s="272">
        <v>9</v>
      </c>
      <c r="J276" s="78" t="str">
        <f t="shared" si="11"/>
        <v>45-54|9</v>
      </c>
      <c r="K276" s="272">
        <v>5</v>
      </c>
      <c r="L276" s="78" t="s">
        <v>45</v>
      </c>
    </row>
    <row r="277" spans="1:12">
      <c r="A277" s="78" t="s">
        <v>67</v>
      </c>
      <c r="B277" s="272">
        <v>10</v>
      </c>
      <c r="C277" s="78" t="str">
        <f t="shared" si="10"/>
        <v>45-54|10</v>
      </c>
      <c r="D277" s="272">
        <v>1</v>
      </c>
      <c r="E277" s="272" t="s">
        <v>41</v>
      </c>
      <c r="H277" s="78" t="s">
        <v>67</v>
      </c>
      <c r="I277" s="272">
        <v>10</v>
      </c>
      <c r="J277" s="78" t="str">
        <f t="shared" si="11"/>
        <v>45-54|10</v>
      </c>
      <c r="K277" s="272">
        <v>6</v>
      </c>
      <c r="L277" s="78" t="s">
        <v>46</v>
      </c>
    </row>
    <row r="278" spans="1:12">
      <c r="A278" s="78" t="s">
        <v>67</v>
      </c>
      <c r="B278" s="272">
        <v>11</v>
      </c>
      <c r="C278" s="78" t="str">
        <f t="shared" si="10"/>
        <v>45-54|11</v>
      </c>
      <c r="D278" s="272">
        <v>1</v>
      </c>
      <c r="E278" s="272" t="s">
        <v>41</v>
      </c>
      <c r="H278" s="78" t="s">
        <v>67</v>
      </c>
      <c r="I278" s="272">
        <v>11</v>
      </c>
      <c r="J278" s="78" t="str">
        <f t="shared" si="11"/>
        <v>45-54|11</v>
      </c>
      <c r="K278" s="272">
        <v>6</v>
      </c>
      <c r="L278" s="78" t="s">
        <v>46</v>
      </c>
    </row>
    <row r="279" spans="1:12">
      <c r="A279" s="78" t="s">
        <v>67</v>
      </c>
      <c r="B279" s="272">
        <v>12</v>
      </c>
      <c r="C279" s="78" t="str">
        <f t="shared" si="10"/>
        <v>45-54|12</v>
      </c>
      <c r="D279" s="272">
        <v>1</v>
      </c>
      <c r="E279" s="272" t="s">
        <v>41</v>
      </c>
      <c r="H279" s="78" t="s">
        <v>67</v>
      </c>
      <c r="I279" s="272">
        <v>12</v>
      </c>
      <c r="J279" s="78" t="str">
        <f t="shared" si="11"/>
        <v>45-54|12</v>
      </c>
      <c r="K279" s="272">
        <v>6</v>
      </c>
      <c r="L279" s="78" t="s">
        <v>46</v>
      </c>
    </row>
    <row r="280" spans="1:12">
      <c r="A280" s="78" t="s">
        <v>67</v>
      </c>
      <c r="B280" s="272">
        <v>13</v>
      </c>
      <c r="C280" s="78" t="str">
        <f t="shared" si="10"/>
        <v>45-54|13</v>
      </c>
      <c r="D280" s="272">
        <v>1</v>
      </c>
      <c r="E280" s="272" t="s">
        <v>41</v>
      </c>
      <c r="H280" s="78" t="s">
        <v>67</v>
      </c>
      <c r="I280" s="272">
        <v>13</v>
      </c>
      <c r="J280" s="78" t="str">
        <f t="shared" si="11"/>
        <v>45-54|13</v>
      </c>
      <c r="K280" s="272">
        <v>7</v>
      </c>
      <c r="L280" s="78" t="s">
        <v>47</v>
      </c>
    </row>
    <row r="281" spans="1:12">
      <c r="A281" s="78" t="s">
        <v>67</v>
      </c>
      <c r="B281" s="272">
        <v>14</v>
      </c>
      <c r="C281" s="78" t="str">
        <f t="shared" si="10"/>
        <v>45-54|14</v>
      </c>
      <c r="D281" s="272">
        <v>1</v>
      </c>
      <c r="E281" s="272" t="s">
        <v>41</v>
      </c>
      <c r="H281" s="78" t="s">
        <v>67</v>
      </c>
      <c r="I281" s="272">
        <v>14</v>
      </c>
      <c r="J281" s="78" t="str">
        <f t="shared" si="11"/>
        <v>45-54|14</v>
      </c>
      <c r="K281" s="272">
        <v>7</v>
      </c>
      <c r="L281" s="78" t="s">
        <v>47</v>
      </c>
    </row>
    <row r="282" spans="1:12">
      <c r="A282" s="78" t="s">
        <v>67</v>
      </c>
      <c r="B282" s="272">
        <v>15</v>
      </c>
      <c r="C282" s="78" t="str">
        <f t="shared" si="10"/>
        <v>45-54|15</v>
      </c>
      <c r="D282" s="272">
        <v>1</v>
      </c>
      <c r="E282" s="272" t="s">
        <v>41</v>
      </c>
      <c r="H282" s="78" t="s">
        <v>67</v>
      </c>
      <c r="I282" s="272">
        <v>15</v>
      </c>
      <c r="J282" s="78" t="str">
        <f t="shared" si="11"/>
        <v>45-54|15</v>
      </c>
      <c r="K282" s="272">
        <v>7</v>
      </c>
      <c r="L282" s="78" t="s">
        <v>47</v>
      </c>
    </row>
    <row r="283" spans="1:12">
      <c r="A283" s="78" t="s">
        <v>67</v>
      </c>
      <c r="B283" s="272">
        <v>16</v>
      </c>
      <c r="C283" s="78" t="str">
        <f t="shared" si="10"/>
        <v>45-54|16</v>
      </c>
      <c r="D283" s="272">
        <v>1</v>
      </c>
      <c r="E283" s="272" t="s">
        <v>41</v>
      </c>
      <c r="H283" s="78" t="s">
        <v>67</v>
      </c>
      <c r="I283" s="272">
        <v>16</v>
      </c>
      <c r="J283" s="78" t="str">
        <f t="shared" si="11"/>
        <v>45-54|16</v>
      </c>
      <c r="K283" s="272">
        <v>7</v>
      </c>
      <c r="L283" s="78" t="s">
        <v>47</v>
      </c>
    </row>
    <row r="284" spans="1:12">
      <c r="A284" s="78" t="s">
        <v>67</v>
      </c>
      <c r="B284" s="272">
        <v>17</v>
      </c>
      <c r="C284" s="78" t="str">
        <f t="shared" si="10"/>
        <v>45-54|17</v>
      </c>
      <c r="D284" s="272">
        <v>1</v>
      </c>
      <c r="E284" s="272" t="s">
        <v>41</v>
      </c>
      <c r="H284" s="78" t="s">
        <v>67</v>
      </c>
      <c r="I284" s="272">
        <v>17</v>
      </c>
      <c r="J284" s="78" t="str">
        <f t="shared" si="11"/>
        <v>45-54|17</v>
      </c>
      <c r="K284" s="272">
        <v>8</v>
      </c>
      <c r="L284" s="78" t="s">
        <v>48</v>
      </c>
    </row>
    <row r="285" spans="1:12">
      <c r="A285" s="78" t="s">
        <v>67</v>
      </c>
      <c r="B285" s="272">
        <v>18</v>
      </c>
      <c r="C285" s="78" t="str">
        <f t="shared" si="10"/>
        <v>45-54|18</v>
      </c>
      <c r="D285" s="272">
        <v>1</v>
      </c>
      <c r="E285" s="272" t="s">
        <v>41</v>
      </c>
      <c r="H285" s="78" t="s">
        <v>67</v>
      </c>
      <c r="I285" s="272">
        <v>18</v>
      </c>
      <c r="J285" s="78" t="str">
        <f t="shared" si="11"/>
        <v>45-54|18</v>
      </c>
      <c r="K285" s="272">
        <v>8</v>
      </c>
      <c r="L285" s="78" t="s">
        <v>48</v>
      </c>
    </row>
    <row r="286" spans="1:12">
      <c r="A286" s="78" t="s">
        <v>67</v>
      </c>
      <c r="B286" s="272">
        <v>19</v>
      </c>
      <c r="C286" s="78" t="str">
        <f t="shared" si="10"/>
        <v>45-54|19</v>
      </c>
      <c r="D286" s="272">
        <v>2</v>
      </c>
      <c r="E286" s="272" t="s">
        <v>42</v>
      </c>
      <c r="H286" s="78" t="s">
        <v>67</v>
      </c>
      <c r="I286" s="272">
        <v>19</v>
      </c>
      <c r="J286" s="78" t="str">
        <f t="shared" si="11"/>
        <v>45-54|19</v>
      </c>
      <c r="K286" s="272">
        <v>8</v>
      </c>
      <c r="L286" s="78" t="s">
        <v>48</v>
      </c>
    </row>
    <row r="287" spans="1:12">
      <c r="A287" s="78" t="s">
        <v>67</v>
      </c>
      <c r="B287" s="272">
        <v>20</v>
      </c>
      <c r="C287" s="78" t="str">
        <f t="shared" si="10"/>
        <v>45-54|20</v>
      </c>
      <c r="D287" s="272">
        <v>2</v>
      </c>
      <c r="E287" s="272" t="s">
        <v>42</v>
      </c>
      <c r="H287" s="78" t="s">
        <v>67</v>
      </c>
      <c r="I287" s="272">
        <v>20</v>
      </c>
      <c r="J287" s="78" t="str">
        <f t="shared" si="11"/>
        <v>45-54|20</v>
      </c>
      <c r="K287" s="272">
        <v>9</v>
      </c>
      <c r="L287" s="78" t="s">
        <v>49</v>
      </c>
    </row>
    <row r="288" spans="1:12">
      <c r="A288" s="78" t="s">
        <v>67</v>
      </c>
      <c r="B288" s="272">
        <v>21</v>
      </c>
      <c r="C288" s="78" t="str">
        <f t="shared" si="10"/>
        <v>45-54|21</v>
      </c>
      <c r="D288" s="272">
        <v>3</v>
      </c>
      <c r="E288" s="78" t="s">
        <v>43</v>
      </c>
      <c r="H288" s="78" t="s">
        <v>67</v>
      </c>
      <c r="I288" s="272">
        <v>21</v>
      </c>
      <c r="J288" s="78" t="str">
        <f t="shared" si="11"/>
        <v>45-54|21</v>
      </c>
      <c r="K288" s="272">
        <v>9</v>
      </c>
      <c r="L288" s="78" t="s">
        <v>49</v>
      </c>
    </row>
    <row r="289" spans="1:12">
      <c r="A289" s="78" t="s">
        <v>67</v>
      </c>
      <c r="B289" s="272">
        <v>22</v>
      </c>
      <c r="C289" s="78" t="str">
        <f t="shared" si="10"/>
        <v>45-54|22</v>
      </c>
      <c r="D289" s="272">
        <v>3</v>
      </c>
      <c r="E289" s="78" t="s">
        <v>43</v>
      </c>
      <c r="H289" s="78" t="s">
        <v>67</v>
      </c>
      <c r="I289" s="272">
        <v>22</v>
      </c>
      <c r="J289" s="78" t="str">
        <f t="shared" si="11"/>
        <v>45-54|22</v>
      </c>
      <c r="K289" s="272">
        <v>9</v>
      </c>
      <c r="L289" s="78" t="s">
        <v>49</v>
      </c>
    </row>
    <row r="290" spans="1:12">
      <c r="A290" s="78" t="s">
        <v>67</v>
      </c>
      <c r="B290" s="272">
        <v>23</v>
      </c>
      <c r="C290" s="78" t="str">
        <f t="shared" si="10"/>
        <v>45-54|23</v>
      </c>
      <c r="D290" s="272">
        <v>4</v>
      </c>
      <c r="E290" s="78" t="s">
        <v>44</v>
      </c>
      <c r="H290" s="78" t="s">
        <v>67</v>
      </c>
      <c r="I290" s="272">
        <v>23</v>
      </c>
      <c r="J290" s="78" t="str">
        <f t="shared" si="11"/>
        <v>45-54|23</v>
      </c>
      <c r="K290" s="272">
        <v>9</v>
      </c>
      <c r="L290" s="78" t="s">
        <v>49</v>
      </c>
    </row>
    <row r="291" spans="1:12">
      <c r="A291" s="78" t="s">
        <v>67</v>
      </c>
      <c r="B291" s="272">
        <v>24</v>
      </c>
      <c r="C291" s="78" t="str">
        <f t="shared" si="10"/>
        <v>45-54|24</v>
      </c>
      <c r="D291" s="272">
        <v>4</v>
      </c>
      <c r="E291" s="78" t="s">
        <v>44</v>
      </c>
      <c r="H291" s="78" t="s">
        <v>67</v>
      </c>
      <c r="I291" s="272">
        <v>24</v>
      </c>
      <c r="J291" s="78" t="str">
        <f t="shared" si="11"/>
        <v>45-54|24</v>
      </c>
      <c r="K291" s="272">
        <v>10</v>
      </c>
      <c r="L291" s="78" t="s">
        <v>50</v>
      </c>
    </row>
    <row r="292" spans="1:12">
      <c r="A292" s="78" t="s">
        <v>67</v>
      </c>
      <c r="B292" s="272">
        <v>25</v>
      </c>
      <c r="C292" s="78" t="str">
        <f t="shared" si="10"/>
        <v>45-54|25</v>
      </c>
      <c r="D292" s="272">
        <v>5</v>
      </c>
      <c r="E292" s="78" t="s">
        <v>45</v>
      </c>
      <c r="H292" s="78" t="s">
        <v>67</v>
      </c>
      <c r="I292" s="272">
        <v>25</v>
      </c>
      <c r="J292" s="78" t="str">
        <f t="shared" si="11"/>
        <v>45-54|25</v>
      </c>
      <c r="K292" s="272">
        <v>10</v>
      </c>
      <c r="L292" s="78" t="s">
        <v>50</v>
      </c>
    </row>
    <row r="293" spans="1:12">
      <c r="A293" s="78" t="s">
        <v>67</v>
      </c>
      <c r="B293" s="272">
        <v>26</v>
      </c>
      <c r="C293" s="78" t="str">
        <f t="shared" si="10"/>
        <v>45-54|26</v>
      </c>
      <c r="D293" s="272">
        <v>5</v>
      </c>
      <c r="E293" s="78" t="s">
        <v>45</v>
      </c>
      <c r="H293" s="78" t="s">
        <v>67</v>
      </c>
      <c r="I293" s="272">
        <v>26</v>
      </c>
      <c r="J293" s="78" t="str">
        <f t="shared" si="11"/>
        <v>45-54|26</v>
      </c>
      <c r="K293" s="272">
        <v>10</v>
      </c>
      <c r="L293" s="78" t="s">
        <v>50</v>
      </c>
    </row>
    <row r="294" spans="1:12">
      <c r="A294" s="78" t="s">
        <v>67</v>
      </c>
      <c r="B294" s="272">
        <v>27</v>
      </c>
      <c r="C294" s="78" t="str">
        <f t="shared" si="10"/>
        <v>45-54|27</v>
      </c>
      <c r="D294" s="272">
        <v>6</v>
      </c>
      <c r="E294" s="78" t="s">
        <v>46</v>
      </c>
      <c r="H294" s="78" t="s">
        <v>67</v>
      </c>
      <c r="I294" s="272">
        <v>27</v>
      </c>
      <c r="J294" s="78" t="str">
        <f t="shared" si="11"/>
        <v>45-54|27</v>
      </c>
      <c r="K294" s="272">
        <v>10</v>
      </c>
      <c r="L294" s="78" t="s">
        <v>50</v>
      </c>
    </row>
    <row r="295" spans="1:12">
      <c r="A295" s="78" t="s">
        <v>67</v>
      </c>
      <c r="B295" s="272">
        <v>28</v>
      </c>
      <c r="C295" s="78" t="str">
        <f t="shared" si="10"/>
        <v>45-54|28</v>
      </c>
      <c r="D295" s="272">
        <v>6</v>
      </c>
      <c r="E295" s="78" t="s">
        <v>46</v>
      </c>
      <c r="H295" s="78" t="s">
        <v>67</v>
      </c>
      <c r="I295" s="272">
        <v>28</v>
      </c>
      <c r="J295" s="78" t="str">
        <f t="shared" si="11"/>
        <v>45-54|28</v>
      </c>
      <c r="K295" s="272">
        <v>11</v>
      </c>
      <c r="L295" s="78" t="s">
        <v>51</v>
      </c>
    </row>
    <row r="296" spans="1:12">
      <c r="A296" s="78" t="s">
        <v>67</v>
      </c>
      <c r="B296" s="272">
        <v>29</v>
      </c>
      <c r="C296" s="78" t="str">
        <f t="shared" si="10"/>
        <v>45-54|29</v>
      </c>
      <c r="D296" s="272">
        <v>7</v>
      </c>
      <c r="E296" s="78" t="s">
        <v>47</v>
      </c>
      <c r="H296" s="78" t="s">
        <v>67</v>
      </c>
      <c r="I296" s="272">
        <v>29</v>
      </c>
      <c r="J296" s="78" t="str">
        <f t="shared" si="11"/>
        <v>45-54|29</v>
      </c>
      <c r="K296" s="272">
        <v>11</v>
      </c>
      <c r="L296" s="78" t="s">
        <v>51</v>
      </c>
    </row>
    <row r="297" spans="1:12">
      <c r="A297" s="78" t="s">
        <v>67</v>
      </c>
      <c r="B297" s="272">
        <v>30</v>
      </c>
      <c r="C297" s="78" t="str">
        <f t="shared" si="10"/>
        <v>45-54|30</v>
      </c>
      <c r="D297" s="272">
        <v>7</v>
      </c>
      <c r="E297" s="78" t="s">
        <v>47</v>
      </c>
      <c r="H297" s="78" t="s">
        <v>67</v>
      </c>
      <c r="I297" s="272">
        <v>30</v>
      </c>
      <c r="J297" s="78" t="str">
        <f t="shared" si="11"/>
        <v>45-54|30</v>
      </c>
      <c r="K297" s="272">
        <v>11</v>
      </c>
      <c r="L297" s="78" t="s">
        <v>51</v>
      </c>
    </row>
    <row r="298" spans="1:12">
      <c r="A298" s="78" t="s">
        <v>67</v>
      </c>
      <c r="B298" s="272">
        <v>31</v>
      </c>
      <c r="C298" s="78" t="str">
        <f t="shared" si="10"/>
        <v>45-54|31</v>
      </c>
      <c r="D298" s="272">
        <v>8</v>
      </c>
      <c r="E298" s="78" t="s">
        <v>48</v>
      </c>
      <c r="H298" s="78" t="s">
        <v>67</v>
      </c>
      <c r="I298" s="272">
        <v>31</v>
      </c>
      <c r="J298" s="78" t="str">
        <f t="shared" si="11"/>
        <v>45-54|31</v>
      </c>
      <c r="K298" s="272">
        <v>12</v>
      </c>
      <c r="L298" s="78" t="s">
        <v>52</v>
      </c>
    </row>
    <row r="299" spans="1:12">
      <c r="A299" s="78" t="s">
        <v>67</v>
      </c>
      <c r="B299" s="272">
        <v>32</v>
      </c>
      <c r="C299" s="78" t="str">
        <f t="shared" si="10"/>
        <v>45-54|32</v>
      </c>
      <c r="D299" s="272">
        <v>8</v>
      </c>
      <c r="E299" s="78" t="s">
        <v>48</v>
      </c>
      <c r="H299" s="78" t="s">
        <v>67</v>
      </c>
      <c r="I299" s="272">
        <v>32</v>
      </c>
      <c r="J299" s="78" t="str">
        <f t="shared" si="11"/>
        <v>45-54|32</v>
      </c>
      <c r="K299" s="272">
        <v>12</v>
      </c>
      <c r="L299" s="78" t="s">
        <v>52</v>
      </c>
    </row>
    <row r="300" spans="1:12">
      <c r="A300" s="78" t="s">
        <v>67</v>
      </c>
      <c r="B300" s="272">
        <v>33</v>
      </c>
      <c r="C300" s="78" t="str">
        <f t="shared" si="10"/>
        <v>45-54|33</v>
      </c>
      <c r="D300" s="272">
        <v>9</v>
      </c>
      <c r="E300" s="78" t="s">
        <v>49</v>
      </c>
      <c r="H300" s="78" t="s">
        <v>67</v>
      </c>
      <c r="I300" s="272">
        <v>33</v>
      </c>
      <c r="J300" s="78" t="str">
        <f t="shared" si="11"/>
        <v>45-54|33</v>
      </c>
      <c r="K300" s="272">
        <v>12</v>
      </c>
      <c r="L300" s="78" t="s">
        <v>52</v>
      </c>
    </row>
    <row r="301" spans="1:12">
      <c r="A301" s="78" t="s">
        <v>67</v>
      </c>
      <c r="B301" s="272">
        <v>34</v>
      </c>
      <c r="C301" s="78" t="str">
        <f t="shared" si="10"/>
        <v>45-54|34</v>
      </c>
      <c r="D301" s="272">
        <v>9</v>
      </c>
      <c r="E301" s="78" t="s">
        <v>49</v>
      </c>
      <c r="H301" s="78" t="s">
        <v>67</v>
      </c>
      <c r="I301" s="272">
        <v>34</v>
      </c>
      <c r="J301" s="78" t="str">
        <f t="shared" si="11"/>
        <v>45-54|34</v>
      </c>
      <c r="K301" s="272">
        <v>13</v>
      </c>
      <c r="L301" s="78" t="s">
        <v>53</v>
      </c>
    </row>
    <row r="302" spans="1:12">
      <c r="A302" s="78" t="s">
        <v>67</v>
      </c>
      <c r="B302" s="272">
        <v>35</v>
      </c>
      <c r="C302" s="78" t="str">
        <f t="shared" si="10"/>
        <v>45-54|35</v>
      </c>
      <c r="D302" s="272">
        <v>10</v>
      </c>
      <c r="E302" s="78" t="s">
        <v>50</v>
      </c>
      <c r="H302" s="78" t="s">
        <v>67</v>
      </c>
      <c r="I302" s="272">
        <v>35</v>
      </c>
      <c r="J302" s="78" t="str">
        <f t="shared" si="11"/>
        <v>45-54|35</v>
      </c>
      <c r="K302" s="272">
        <v>13</v>
      </c>
      <c r="L302" s="78" t="s">
        <v>53</v>
      </c>
    </row>
    <row r="303" spans="1:12">
      <c r="A303" s="78" t="s">
        <v>67</v>
      </c>
      <c r="B303" s="272">
        <v>36</v>
      </c>
      <c r="C303" s="78" t="str">
        <f t="shared" si="10"/>
        <v>45-54|36</v>
      </c>
      <c r="D303" s="272">
        <v>10</v>
      </c>
      <c r="E303" s="78" t="s">
        <v>50</v>
      </c>
      <c r="H303" s="78" t="s">
        <v>67</v>
      </c>
      <c r="I303" s="272">
        <v>36</v>
      </c>
      <c r="J303" s="78" t="str">
        <f t="shared" si="11"/>
        <v>45-54|36</v>
      </c>
      <c r="K303" s="272">
        <v>14</v>
      </c>
      <c r="L303" s="78" t="s">
        <v>54</v>
      </c>
    </row>
    <row r="304" spans="1:12">
      <c r="A304" s="78" t="s">
        <v>67</v>
      </c>
      <c r="B304" s="272">
        <v>37</v>
      </c>
      <c r="C304" s="78" t="str">
        <f t="shared" si="10"/>
        <v>45-54|37</v>
      </c>
      <c r="D304" s="272">
        <v>11</v>
      </c>
      <c r="E304" s="78" t="s">
        <v>51</v>
      </c>
      <c r="H304" s="78" t="s">
        <v>67</v>
      </c>
      <c r="I304" s="272">
        <v>37</v>
      </c>
      <c r="J304" s="78" t="str">
        <f t="shared" si="11"/>
        <v>45-54|37</v>
      </c>
      <c r="K304" s="272">
        <v>14</v>
      </c>
      <c r="L304" s="78" t="s">
        <v>54</v>
      </c>
    </row>
    <row r="305" spans="1:12">
      <c r="A305" s="78" t="s">
        <v>67</v>
      </c>
      <c r="B305" s="272">
        <v>38</v>
      </c>
      <c r="C305" s="78" t="str">
        <f t="shared" si="10"/>
        <v>45-54|38</v>
      </c>
      <c r="D305" s="272">
        <v>11</v>
      </c>
      <c r="E305" s="78" t="s">
        <v>51</v>
      </c>
      <c r="H305" s="78" t="s">
        <v>67</v>
      </c>
      <c r="I305" s="272">
        <v>38</v>
      </c>
      <c r="J305" s="78" t="str">
        <f t="shared" si="11"/>
        <v>45-54|38</v>
      </c>
      <c r="K305" s="272">
        <v>15</v>
      </c>
      <c r="L305" s="78" t="s">
        <v>55</v>
      </c>
    </row>
    <row r="306" spans="1:12">
      <c r="A306" s="78" t="s">
        <v>67</v>
      </c>
      <c r="B306" s="272">
        <v>39</v>
      </c>
      <c r="C306" s="78" t="str">
        <f t="shared" si="10"/>
        <v>45-54|39</v>
      </c>
      <c r="D306" s="272">
        <v>12</v>
      </c>
      <c r="E306" s="78" t="s">
        <v>52</v>
      </c>
      <c r="H306" s="78" t="s">
        <v>67</v>
      </c>
      <c r="I306" s="272">
        <v>39</v>
      </c>
      <c r="J306" s="78" t="str">
        <f t="shared" si="11"/>
        <v>45-54|39</v>
      </c>
      <c r="K306" s="272">
        <v>15</v>
      </c>
      <c r="L306" s="78" t="s">
        <v>55</v>
      </c>
    </row>
    <row r="307" spans="1:12">
      <c r="A307" s="78" t="s">
        <v>67</v>
      </c>
      <c r="B307" s="272">
        <v>40</v>
      </c>
      <c r="C307" s="78" t="str">
        <f t="shared" si="10"/>
        <v>45-54|40</v>
      </c>
      <c r="D307" s="272">
        <v>12</v>
      </c>
      <c r="E307" s="78" t="s">
        <v>52</v>
      </c>
      <c r="H307" s="78" t="s">
        <v>67</v>
      </c>
      <c r="I307" s="272">
        <v>40</v>
      </c>
      <c r="J307" s="78" t="str">
        <f t="shared" si="11"/>
        <v>45-54|40</v>
      </c>
      <c r="K307" s="272">
        <v>16</v>
      </c>
      <c r="L307" s="78" t="s">
        <v>56</v>
      </c>
    </row>
    <row r="308" spans="1:12">
      <c r="A308" s="78" t="s">
        <v>67</v>
      </c>
      <c r="B308" s="272">
        <v>41</v>
      </c>
      <c r="C308" s="78" t="str">
        <f t="shared" si="10"/>
        <v>45-54|41</v>
      </c>
      <c r="D308" s="272">
        <v>13</v>
      </c>
      <c r="E308" s="78" t="s">
        <v>53</v>
      </c>
      <c r="H308" s="78" t="s">
        <v>67</v>
      </c>
      <c r="I308" s="272">
        <v>41</v>
      </c>
      <c r="J308" s="78" t="str">
        <f t="shared" si="11"/>
        <v>45-54|41</v>
      </c>
      <c r="K308" s="272">
        <v>16</v>
      </c>
      <c r="L308" s="78" t="s">
        <v>56</v>
      </c>
    </row>
    <row r="309" spans="1:12">
      <c r="A309" s="78" t="s">
        <v>67</v>
      </c>
      <c r="B309" s="272">
        <v>42</v>
      </c>
      <c r="C309" s="78" t="str">
        <f t="shared" si="10"/>
        <v>45-54|42</v>
      </c>
      <c r="D309" s="272">
        <v>14</v>
      </c>
      <c r="E309" s="78" t="s">
        <v>54</v>
      </c>
      <c r="H309" s="78" t="s">
        <v>67</v>
      </c>
      <c r="I309" s="272">
        <v>42</v>
      </c>
      <c r="J309" s="78" t="str">
        <f t="shared" si="11"/>
        <v>45-54|42</v>
      </c>
      <c r="K309" s="272">
        <v>17</v>
      </c>
      <c r="L309" s="78" t="s">
        <v>57</v>
      </c>
    </row>
    <row r="310" spans="1:12">
      <c r="A310" s="78" t="s">
        <v>67</v>
      </c>
      <c r="B310" s="272">
        <v>43</v>
      </c>
      <c r="C310" s="78" t="str">
        <f t="shared" si="10"/>
        <v>45-54|43</v>
      </c>
      <c r="D310" s="272">
        <v>16</v>
      </c>
      <c r="E310" s="78" t="s">
        <v>56</v>
      </c>
      <c r="H310" s="78" t="s">
        <v>67</v>
      </c>
      <c r="I310" s="272">
        <v>43</v>
      </c>
      <c r="J310" s="78" t="str">
        <f t="shared" si="11"/>
        <v>45-54|43</v>
      </c>
      <c r="K310" s="272">
        <v>19</v>
      </c>
      <c r="L310" s="78" t="s">
        <v>59</v>
      </c>
    </row>
    <row r="311" spans="1:12">
      <c r="A311" t="s">
        <v>68</v>
      </c>
      <c r="B311" s="272">
        <v>0</v>
      </c>
      <c r="C311" s="78" t="str">
        <f t="shared" si="10"/>
        <v>55-64|0</v>
      </c>
      <c r="D311" s="272">
        <v>1</v>
      </c>
      <c r="E311" s="272" t="s">
        <v>41</v>
      </c>
      <c r="H311" s="78" t="s">
        <v>68</v>
      </c>
      <c r="I311" s="272">
        <v>0</v>
      </c>
      <c r="J311" s="78" t="str">
        <f t="shared" si="11"/>
        <v>55-64|0</v>
      </c>
      <c r="K311" s="272">
        <v>1</v>
      </c>
      <c r="L311" s="272" t="s">
        <v>41</v>
      </c>
    </row>
    <row r="312" spans="1:12">
      <c r="A312" s="78" t="s">
        <v>68</v>
      </c>
      <c r="B312" s="272">
        <v>1</v>
      </c>
      <c r="C312" s="78" t="str">
        <f t="shared" si="10"/>
        <v>55-64|1</v>
      </c>
      <c r="D312" s="272">
        <v>1</v>
      </c>
      <c r="E312" s="272" t="s">
        <v>41</v>
      </c>
      <c r="H312" s="78" t="s">
        <v>68</v>
      </c>
      <c r="I312" s="272">
        <v>1</v>
      </c>
      <c r="J312" s="78" t="str">
        <f t="shared" si="11"/>
        <v>55-64|1</v>
      </c>
      <c r="K312" s="272">
        <v>2</v>
      </c>
      <c r="L312" s="272" t="s">
        <v>42</v>
      </c>
    </row>
    <row r="313" spans="1:12">
      <c r="A313" s="78" t="s">
        <v>68</v>
      </c>
      <c r="B313" s="272">
        <v>2</v>
      </c>
      <c r="C313" s="78" t="str">
        <f t="shared" si="10"/>
        <v>55-64|2</v>
      </c>
      <c r="D313" s="272">
        <v>1</v>
      </c>
      <c r="E313" s="272" t="s">
        <v>41</v>
      </c>
      <c r="H313" s="78" t="s">
        <v>68</v>
      </c>
      <c r="I313" s="272">
        <v>2</v>
      </c>
      <c r="J313" s="78" t="str">
        <f t="shared" si="11"/>
        <v>55-64|2</v>
      </c>
      <c r="K313" s="272">
        <v>3</v>
      </c>
      <c r="L313" s="78" t="s">
        <v>43</v>
      </c>
    </row>
    <row r="314" spans="1:12">
      <c r="A314" s="78" t="s">
        <v>68</v>
      </c>
      <c r="B314" s="272">
        <v>3</v>
      </c>
      <c r="C314" s="78" t="str">
        <f t="shared" si="10"/>
        <v>55-64|3</v>
      </c>
      <c r="D314" s="272">
        <v>1</v>
      </c>
      <c r="E314" s="272" t="s">
        <v>41</v>
      </c>
      <c r="H314" s="78" t="s">
        <v>68</v>
      </c>
      <c r="I314" s="272">
        <v>3</v>
      </c>
      <c r="J314" s="78" t="str">
        <f t="shared" si="11"/>
        <v>55-64|3</v>
      </c>
      <c r="K314" s="272">
        <v>4</v>
      </c>
      <c r="L314" s="78" t="s">
        <v>44</v>
      </c>
    </row>
    <row r="315" spans="1:12">
      <c r="A315" s="78" t="s">
        <v>68</v>
      </c>
      <c r="B315" s="272">
        <v>4</v>
      </c>
      <c r="C315" s="78" t="str">
        <f t="shared" si="10"/>
        <v>55-64|4</v>
      </c>
      <c r="D315" s="272">
        <v>1</v>
      </c>
      <c r="E315" s="272" t="s">
        <v>41</v>
      </c>
      <c r="H315" s="78" t="s">
        <v>68</v>
      </c>
      <c r="I315" s="272">
        <v>4</v>
      </c>
      <c r="J315" s="78" t="str">
        <f t="shared" si="11"/>
        <v>55-64|4</v>
      </c>
      <c r="K315" s="272">
        <v>4</v>
      </c>
      <c r="L315" s="78" t="s">
        <v>44</v>
      </c>
    </row>
    <row r="316" spans="1:12">
      <c r="A316" s="78" t="s">
        <v>68</v>
      </c>
      <c r="B316" s="272">
        <v>5</v>
      </c>
      <c r="C316" s="78" t="str">
        <f t="shared" si="10"/>
        <v>55-64|5</v>
      </c>
      <c r="D316" s="272">
        <v>1</v>
      </c>
      <c r="E316" s="272" t="s">
        <v>41</v>
      </c>
      <c r="H316" s="78" t="s">
        <v>68</v>
      </c>
      <c r="I316" s="272">
        <v>5</v>
      </c>
      <c r="J316" s="78" t="str">
        <f t="shared" si="11"/>
        <v>55-64|5</v>
      </c>
      <c r="K316" s="272">
        <v>4</v>
      </c>
      <c r="L316" s="78" t="s">
        <v>44</v>
      </c>
    </row>
    <row r="317" spans="1:12">
      <c r="A317" s="78" t="s">
        <v>68</v>
      </c>
      <c r="B317" s="272">
        <v>6</v>
      </c>
      <c r="C317" s="78" t="str">
        <f t="shared" si="10"/>
        <v>55-64|6</v>
      </c>
      <c r="D317" s="272">
        <v>1</v>
      </c>
      <c r="E317" s="272" t="s">
        <v>41</v>
      </c>
      <c r="H317" s="78" t="s">
        <v>68</v>
      </c>
      <c r="I317" s="272">
        <v>6</v>
      </c>
      <c r="J317" s="78" t="str">
        <f t="shared" si="11"/>
        <v>55-64|6</v>
      </c>
      <c r="K317" s="272">
        <v>5</v>
      </c>
      <c r="L317" s="78" t="s">
        <v>45</v>
      </c>
    </row>
    <row r="318" spans="1:12">
      <c r="A318" s="78" t="s">
        <v>68</v>
      </c>
      <c r="B318" s="272">
        <v>7</v>
      </c>
      <c r="C318" s="78" t="str">
        <f t="shared" si="10"/>
        <v>55-64|7</v>
      </c>
      <c r="D318" s="272">
        <v>1</v>
      </c>
      <c r="E318" s="272" t="s">
        <v>41</v>
      </c>
      <c r="H318" s="78" t="s">
        <v>68</v>
      </c>
      <c r="I318" s="272">
        <v>7</v>
      </c>
      <c r="J318" s="78" t="str">
        <f t="shared" si="11"/>
        <v>55-64|7</v>
      </c>
      <c r="K318" s="272">
        <v>5</v>
      </c>
      <c r="L318" s="78" t="s">
        <v>45</v>
      </c>
    </row>
    <row r="319" spans="1:12">
      <c r="A319" s="78" t="s">
        <v>68</v>
      </c>
      <c r="B319" s="272">
        <v>8</v>
      </c>
      <c r="C319" s="78" t="str">
        <f t="shared" si="10"/>
        <v>55-64|8</v>
      </c>
      <c r="D319" s="272">
        <v>1</v>
      </c>
      <c r="E319" s="272" t="s">
        <v>41</v>
      </c>
      <c r="H319" s="78" t="s">
        <v>68</v>
      </c>
      <c r="I319" s="272">
        <v>8</v>
      </c>
      <c r="J319" s="78" t="str">
        <f t="shared" si="11"/>
        <v>55-64|8</v>
      </c>
      <c r="K319" s="272">
        <v>6</v>
      </c>
      <c r="L319" s="78" t="s">
        <v>46</v>
      </c>
    </row>
    <row r="320" spans="1:12">
      <c r="A320" s="78" t="s">
        <v>68</v>
      </c>
      <c r="B320" s="272">
        <v>9</v>
      </c>
      <c r="C320" s="78" t="str">
        <f t="shared" si="10"/>
        <v>55-64|9</v>
      </c>
      <c r="D320" s="272">
        <v>1</v>
      </c>
      <c r="E320" s="272" t="s">
        <v>41</v>
      </c>
      <c r="H320" s="78" t="s">
        <v>68</v>
      </c>
      <c r="I320" s="272">
        <v>9</v>
      </c>
      <c r="J320" s="78" t="str">
        <f t="shared" si="11"/>
        <v>55-64|9</v>
      </c>
      <c r="K320" s="272">
        <v>6</v>
      </c>
      <c r="L320" s="78" t="s">
        <v>46</v>
      </c>
    </row>
    <row r="321" spans="1:12">
      <c r="A321" s="78" t="s">
        <v>68</v>
      </c>
      <c r="B321" s="272">
        <v>10</v>
      </c>
      <c r="C321" s="78" t="str">
        <f t="shared" si="10"/>
        <v>55-64|10</v>
      </c>
      <c r="D321" s="272">
        <v>1</v>
      </c>
      <c r="E321" s="272" t="s">
        <v>41</v>
      </c>
      <c r="H321" s="78" t="s">
        <v>68</v>
      </c>
      <c r="I321" s="272">
        <v>10</v>
      </c>
      <c r="J321" s="78" t="str">
        <f t="shared" si="11"/>
        <v>55-64|10</v>
      </c>
      <c r="K321" s="272">
        <v>6</v>
      </c>
      <c r="L321" s="78" t="s">
        <v>46</v>
      </c>
    </row>
    <row r="322" spans="1:12">
      <c r="A322" s="78" t="s">
        <v>68</v>
      </c>
      <c r="B322" s="272">
        <v>11</v>
      </c>
      <c r="C322" s="78" t="str">
        <f t="shared" si="10"/>
        <v>55-64|11</v>
      </c>
      <c r="D322" s="272">
        <v>1</v>
      </c>
      <c r="E322" s="272" t="s">
        <v>41</v>
      </c>
      <c r="H322" s="78" t="s">
        <v>68</v>
      </c>
      <c r="I322" s="272">
        <v>11</v>
      </c>
      <c r="J322" s="78" t="str">
        <f t="shared" si="11"/>
        <v>55-64|11</v>
      </c>
      <c r="K322" s="272">
        <v>7</v>
      </c>
      <c r="L322" s="78" t="s">
        <v>47</v>
      </c>
    </row>
    <row r="323" spans="1:12">
      <c r="A323" s="78" t="s">
        <v>68</v>
      </c>
      <c r="B323" s="272">
        <v>12</v>
      </c>
      <c r="C323" s="78" t="str">
        <f t="shared" si="10"/>
        <v>55-64|12</v>
      </c>
      <c r="D323" s="272">
        <v>1</v>
      </c>
      <c r="E323" s="272" t="s">
        <v>41</v>
      </c>
      <c r="H323" s="78" t="s">
        <v>68</v>
      </c>
      <c r="I323" s="272">
        <v>12</v>
      </c>
      <c r="J323" s="78" t="str">
        <f t="shared" si="11"/>
        <v>55-64|12</v>
      </c>
      <c r="K323" s="272">
        <v>7</v>
      </c>
      <c r="L323" s="78" t="s">
        <v>47</v>
      </c>
    </row>
    <row r="324" spans="1:12">
      <c r="A324" s="78" t="s">
        <v>68</v>
      </c>
      <c r="B324" s="272">
        <v>13</v>
      </c>
      <c r="C324" s="78" t="str">
        <f t="shared" ref="C324:C387" si="12">A324&amp;"|"&amp;B324</f>
        <v>55-64|13</v>
      </c>
      <c r="D324" s="272">
        <v>1</v>
      </c>
      <c r="E324" s="272" t="s">
        <v>41</v>
      </c>
      <c r="H324" s="78" t="s">
        <v>68</v>
      </c>
      <c r="I324" s="272">
        <v>13</v>
      </c>
      <c r="J324" s="78" t="str">
        <f t="shared" ref="J324:J387" si="13">H324&amp;"|"&amp;I324</f>
        <v>55-64|13</v>
      </c>
      <c r="K324" s="272">
        <v>7</v>
      </c>
      <c r="L324" s="78" t="s">
        <v>47</v>
      </c>
    </row>
    <row r="325" spans="1:12">
      <c r="A325" s="78" t="s">
        <v>68</v>
      </c>
      <c r="B325" s="272">
        <v>14</v>
      </c>
      <c r="C325" s="78" t="str">
        <f t="shared" si="12"/>
        <v>55-64|14</v>
      </c>
      <c r="D325" s="272">
        <v>1</v>
      </c>
      <c r="E325" s="272" t="s">
        <v>41</v>
      </c>
      <c r="H325" s="78" t="s">
        <v>68</v>
      </c>
      <c r="I325" s="272">
        <v>14</v>
      </c>
      <c r="J325" s="78" t="str">
        <f t="shared" si="13"/>
        <v>55-64|14</v>
      </c>
      <c r="K325" s="272">
        <v>7</v>
      </c>
      <c r="L325" s="78" t="s">
        <v>47</v>
      </c>
    </row>
    <row r="326" spans="1:12">
      <c r="A326" s="78" t="s">
        <v>68</v>
      </c>
      <c r="B326" s="272">
        <v>15</v>
      </c>
      <c r="C326" s="78" t="str">
        <f t="shared" si="12"/>
        <v>55-64|15</v>
      </c>
      <c r="D326" s="272">
        <v>1</v>
      </c>
      <c r="E326" s="272" t="s">
        <v>41</v>
      </c>
      <c r="H326" s="78" t="s">
        <v>68</v>
      </c>
      <c r="I326" s="272">
        <v>15</v>
      </c>
      <c r="J326" s="78" t="str">
        <f t="shared" si="13"/>
        <v>55-64|15</v>
      </c>
      <c r="K326" s="272">
        <v>8</v>
      </c>
      <c r="L326" s="78" t="s">
        <v>48</v>
      </c>
    </row>
    <row r="327" spans="1:12">
      <c r="A327" s="78" t="s">
        <v>68</v>
      </c>
      <c r="B327" s="272">
        <v>16</v>
      </c>
      <c r="C327" s="78" t="str">
        <f t="shared" si="12"/>
        <v>55-64|16</v>
      </c>
      <c r="D327" s="272">
        <v>1</v>
      </c>
      <c r="E327" s="272" t="s">
        <v>41</v>
      </c>
      <c r="H327" s="78" t="s">
        <v>68</v>
      </c>
      <c r="I327" s="272">
        <v>16</v>
      </c>
      <c r="J327" s="78" t="str">
        <f t="shared" si="13"/>
        <v>55-64|16</v>
      </c>
      <c r="K327" s="272">
        <v>8</v>
      </c>
      <c r="L327" s="78" t="s">
        <v>48</v>
      </c>
    </row>
    <row r="328" spans="1:12">
      <c r="A328" s="78" t="s">
        <v>68</v>
      </c>
      <c r="B328" s="272">
        <v>17</v>
      </c>
      <c r="C328" s="78" t="str">
        <f t="shared" si="12"/>
        <v>55-64|17</v>
      </c>
      <c r="D328" s="272">
        <v>2</v>
      </c>
      <c r="E328" s="272" t="s">
        <v>42</v>
      </c>
      <c r="H328" s="78" t="s">
        <v>68</v>
      </c>
      <c r="I328" s="272">
        <v>17</v>
      </c>
      <c r="J328" s="78" t="str">
        <f t="shared" si="13"/>
        <v>55-64|17</v>
      </c>
      <c r="K328" s="272">
        <v>8</v>
      </c>
      <c r="L328" s="78" t="s">
        <v>48</v>
      </c>
    </row>
    <row r="329" spans="1:12">
      <c r="A329" s="78" t="s">
        <v>68</v>
      </c>
      <c r="B329" s="272">
        <v>18</v>
      </c>
      <c r="C329" s="78" t="str">
        <f t="shared" si="12"/>
        <v>55-64|18</v>
      </c>
      <c r="D329" s="272">
        <v>2</v>
      </c>
      <c r="E329" s="272" t="s">
        <v>42</v>
      </c>
      <c r="H329" s="78" t="s">
        <v>68</v>
      </c>
      <c r="I329" s="272">
        <v>18</v>
      </c>
      <c r="J329" s="78" t="str">
        <f t="shared" si="13"/>
        <v>55-64|18</v>
      </c>
      <c r="K329" s="272">
        <v>9</v>
      </c>
      <c r="L329" s="78" t="s">
        <v>49</v>
      </c>
    </row>
    <row r="330" spans="1:12">
      <c r="A330" s="78" t="s">
        <v>68</v>
      </c>
      <c r="B330" s="272">
        <v>19</v>
      </c>
      <c r="C330" s="78" t="str">
        <f t="shared" si="12"/>
        <v>55-64|19</v>
      </c>
      <c r="D330" s="272">
        <v>3</v>
      </c>
      <c r="E330" s="78" t="s">
        <v>43</v>
      </c>
      <c r="H330" s="78" t="s">
        <v>68</v>
      </c>
      <c r="I330" s="272">
        <v>19</v>
      </c>
      <c r="J330" s="78" t="str">
        <f t="shared" si="13"/>
        <v>55-64|19</v>
      </c>
      <c r="K330" s="272">
        <v>9</v>
      </c>
      <c r="L330" s="78" t="s">
        <v>49</v>
      </c>
    </row>
    <row r="331" spans="1:12">
      <c r="A331" s="78" t="s">
        <v>68</v>
      </c>
      <c r="B331" s="272">
        <v>20</v>
      </c>
      <c r="C331" s="78" t="str">
        <f t="shared" si="12"/>
        <v>55-64|20</v>
      </c>
      <c r="D331" s="272">
        <v>3</v>
      </c>
      <c r="E331" s="78" t="s">
        <v>43</v>
      </c>
      <c r="H331" s="78" t="s">
        <v>68</v>
      </c>
      <c r="I331" s="272">
        <v>20</v>
      </c>
      <c r="J331" s="78" t="str">
        <f t="shared" si="13"/>
        <v>55-64|20</v>
      </c>
      <c r="K331" s="272">
        <v>9</v>
      </c>
      <c r="L331" s="78" t="s">
        <v>49</v>
      </c>
    </row>
    <row r="332" spans="1:12">
      <c r="A332" s="78" t="s">
        <v>68</v>
      </c>
      <c r="B332" s="272">
        <v>21</v>
      </c>
      <c r="C332" s="78" t="str">
        <f t="shared" si="12"/>
        <v>55-64|21</v>
      </c>
      <c r="D332" s="272">
        <v>4</v>
      </c>
      <c r="E332" s="78" t="s">
        <v>44</v>
      </c>
      <c r="H332" s="78" t="s">
        <v>68</v>
      </c>
      <c r="I332" s="272">
        <v>21</v>
      </c>
      <c r="J332" s="78" t="str">
        <f t="shared" si="13"/>
        <v>55-64|21</v>
      </c>
      <c r="K332" s="272">
        <v>10</v>
      </c>
      <c r="L332" s="78" t="s">
        <v>50</v>
      </c>
    </row>
    <row r="333" spans="1:12">
      <c r="A333" s="78" t="s">
        <v>68</v>
      </c>
      <c r="B333" s="272">
        <v>22</v>
      </c>
      <c r="C333" s="78" t="str">
        <f t="shared" si="12"/>
        <v>55-64|22</v>
      </c>
      <c r="D333" s="272">
        <v>4</v>
      </c>
      <c r="E333" s="78" t="s">
        <v>44</v>
      </c>
      <c r="H333" s="78" t="s">
        <v>68</v>
      </c>
      <c r="I333" s="272">
        <v>22</v>
      </c>
      <c r="J333" s="78" t="str">
        <f t="shared" si="13"/>
        <v>55-64|22</v>
      </c>
      <c r="K333" s="272">
        <v>10</v>
      </c>
      <c r="L333" s="78" t="s">
        <v>50</v>
      </c>
    </row>
    <row r="334" spans="1:12">
      <c r="A334" s="78" t="s">
        <v>68</v>
      </c>
      <c r="B334" s="272">
        <v>23</v>
      </c>
      <c r="C334" s="78" t="str">
        <f t="shared" si="12"/>
        <v>55-64|23</v>
      </c>
      <c r="D334" s="272">
        <v>5</v>
      </c>
      <c r="E334" s="78" t="s">
        <v>45</v>
      </c>
      <c r="H334" s="78" t="s">
        <v>68</v>
      </c>
      <c r="I334" s="272">
        <v>23</v>
      </c>
      <c r="J334" s="78" t="str">
        <f t="shared" si="13"/>
        <v>55-64|23</v>
      </c>
      <c r="K334" s="272">
        <v>10</v>
      </c>
      <c r="L334" s="78" t="s">
        <v>50</v>
      </c>
    </row>
    <row r="335" spans="1:12">
      <c r="A335" s="78" t="s">
        <v>68</v>
      </c>
      <c r="B335" s="272">
        <v>24</v>
      </c>
      <c r="C335" s="78" t="str">
        <f t="shared" si="12"/>
        <v>55-64|24</v>
      </c>
      <c r="D335" s="272">
        <v>5</v>
      </c>
      <c r="E335" s="78" t="s">
        <v>45</v>
      </c>
      <c r="H335" s="78" t="s">
        <v>68</v>
      </c>
      <c r="I335" s="272">
        <v>24</v>
      </c>
      <c r="J335" s="78" t="str">
        <f t="shared" si="13"/>
        <v>55-64|24</v>
      </c>
      <c r="K335" s="272">
        <v>10</v>
      </c>
      <c r="L335" s="78" t="s">
        <v>50</v>
      </c>
    </row>
    <row r="336" spans="1:12">
      <c r="A336" s="78" t="s">
        <v>68</v>
      </c>
      <c r="B336" s="272">
        <v>25</v>
      </c>
      <c r="C336" s="78" t="str">
        <f t="shared" si="12"/>
        <v>55-64|25</v>
      </c>
      <c r="D336" s="272">
        <v>6</v>
      </c>
      <c r="E336" s="78" t="s">
        <v>46</v>
      </c>
      <c r="H336" s="78" t="s">
        <v>68</v>
      </c>
      <c r="I336" s="272">
        <v>25</v>
      </c>
      <c r="J336" s="78" t="str">
        <f t="shared" si="13"/>
        <v>55-64|25</v>
      </c>
      <c r="K336" s="272">
        <v>11</v>
      </c>
      <c r="L336" s="78" t="s">
        <v>51</v>
      </c>
    </row>
    <row r="337" spans="1:12">
      <c r="A337" s="78" t="s">
        <v>68</v>
      </c>
      <c r="B337" s="272">
        <v>26</v>
      </c>
      <c r="C337" s="78" t="str">
        <f t="shared" si="12"/>
        <v>55-64|26</v>
      </c>
      <c r="D337" s="272">
        <v>6</v>
      </c>
      <c r="E337" s="78" t="s">
        <v>46</v>
      </c>
      <c r="H337" s="78" t="s">
        <v>68</v>
      </c>
      <c r="I337" s="272">
        <v>26</v>
      </c>
      <c r="J337" s="78" t="str">
        <f t="shared" si="13"/>
        <v>55-64|26</v>
      </c>
      <c r="K337" s="272">
        <v>11</v>
      </c>
      <c r="L337" s="78" t="s">
        <v>51</v>
      </c>
    </row>
    <row r="338" spans="1:12">
      <c r="A338" s="78" t="s">
        <v>68</v>
      </c>
      <c r="B338" s="272">
        <v>27</v>
      </c>
      <c r="C338" s="78" t="str">
        <f t="shared" si="12"/>
        <v>55-64|27</v>
      </c>
      <c r="D338" s="272">
        <v>7</v>
      </c>
      <c r="E338" s="78" t="s">
        <v>47</v>
      </c>
      <c r="H338" s="78" t="s">
        <v>68</v>
      </c>
      <c r="I338" s="272">
        <v>27</v>
      </c>
      <c r="J338" s="78" t="str">
        <f t="shared" si="13"/>
        <v>55-64|27</v>
      </c>
      <c r="K338" s="272">
        <v>11</v>
      </c>
      <c r="L338" s="78" t="s">
        <v>51</v>
      </c>
    </row>
    <row r="339" spans="1:12">
      <c r="A339" s="78" t="s">
        <v>68</v>
      </c>
      <c r="B339" s="272">
        <v>28</v>
      </c>
      <c r="C339" s="78" t="str">
        <f t="shared" si="12"/>
        <v>55-64|28</v>
      </c>
      <c r="D339" s="272">
        <v>7</v>
      </c>
      <c r="E339" s="78" t="s">
        <v>47</v>
      </c>
      <c r="H339" s="78" t="s">
        <v>68</v>
      </c>
      <c r="I339" s="272">
        <v>28</v>
      </c>
      <c r="J339" s="78" t="str">
        <f t="shared" si="13"/>
        <v>55-64|28</v>
      </c>
      <c r="K339" s="272">
        <v>12</v>
      </c>
      <c r="L339" s="78" t="s">
        <v>52</v>
      </c>
    </row>
    <row r="340" spans="1:12">
      <c r="A340" s="78" t="s">
        <v>68</v>
      </c>
      <c r="B340" s="272">
        <v>29</v>
      </c>
      <c r="C340" s="78" t="str">
        <f t="shared" si="12"/>
        <v>55-64|29</v>
      </c>
      <c r="D340" s="272">
        <v>8</v>
      </c>
      <c r="E340" s="78" t="s">
        <v>48</v>
      </c>
      <c r="H340" s="78" t="s">
        <v>68</v>
      </c>
      <c r="I340" s="272">
        <v>29</v>
      </c>
      <c r="J340" s="78" t="str">
        <f t="shared" si="13"/>
        <v>55-64|29</v>
      </c>
      <c r="K340" s="272">
        <v>12</v>
      </c>
      <c r="L340" s="78" t="s">
        <v>52</v>
      </c>
    </row>
    <row r="341" spans="1:12">
      <c r="A341" s="78" t="s">
        <v>68</v>
      </c>
      <c r="B341" s="272">
        <v>30</v>
      </c>
      <c r="C341" s="78" t="str">
        <f t="shared" si="12"/>
        <v>55-64|30</v>
      </c>
      <c r="D341" s="272">
        <v>8</v>
      </c>
      <c r="E341" s="78" t="s">
        <v>48</v>
      </c>
      <c r="H341" s="78" t="s">
        <v>68</v>
      </c>
      <c r="I341" s="272">
        <v>30</v>
      </c>
      <c r="J341" s="78" t="str">
        <f t="shared" si="13"/>
        <v>55-64|30</v>
      </c>
      <c r="K341" s="272">
        <v>12</v>
      </c>
      <c r="L341" s="78" t="s">
        <v>52</v>
      </c>
    </row>
    <row r="342" spans="1:12">
      <c r="A342" s="78" t="s">
        <v>68</v>
      </c>
      <c r="B342" s="272">
        <v>31</v>
      </c>
      <c r="C342" s="78" t="str">
        <f t="shared" si="12"/>
        <v>55-64|31</v>
      </c>
      <c r="D342" s="272">
        <v>9</v>
      </c>
      <c r="E342" s="78" t="s">
        <v>49</v>
      </c>
      <c r="H342" s="78" t="s">
        <v>68</v>
      </c>
      <c r="I342" s="272">
        <v>31</v>
      </c>
      <c r="J342" s="78" t="str">
        <f t="shared" si="13"/>
        <v>55-64|31</v>
      </c>
      <c r="K342" s="272">
        <v>13</v>
      </c>
      <c r="L342" s="78" t="s">
        <v>53</v>
      </c>
    </row>
    <row r="343" spans="1:12">
      <c r="A343" s="78" t="s">
        <v>68</v>
      </c>
      <c r="B343" s="272">
        <v>32</v>
      </c>
      <c r="C343" s="78" t="str">
        <f t="shared" si="12"/>
        <v>55-64|32</v>
      </c>
      <c r="D343" s="272">
        <v>9</v>
      </c>
      <c r="E343" s="78" t="s">
        <v>49</v>
      </c>
      <c r="H343" s="78" t="s">
        <v>68</v>
      </c>
      <c r="I343" s="272">
        <v>32</v>
      </c>
      <c r="J343" s="78" t="str">
        <f t="shared" si="13"/>
        <v>55-64|32</v>
      </c>
      <c r="K343" s="272">
        <v>13</v>
      </c>
      <c r="L343" s="78" t="s">
        <v>53</v>
      </c>
    </row>
    <row r="344" spans="1:12">
      <c r="A344" s="78" t="s">
        <v>68</v>
      </c>
      <c r="B344" s="272">
        <v>33</v>
      </c>
      <c r="C344" s="78" t="str">
        <f t="shared" si="12"/>
        <v>55-64|33</v>
      </c>
      <c r="D344" s="272">
        <v>10</v>
      </c>
      <c r="E344" s="78" t="s">
        <v>50</v>
      </c>
      <c r="H344" s="78" t="s">
        <v>68</v>
      </c>
      <c r="I344" s="272">
        <v>33</v>
      </c>
      <c r="J344" s="78" t="str">
        <f t="shared" si="13"/>
        <v>55-64|33</v>
      </c>
      <c r="K344" s="272">
        <v>13</v>
      </c>
      <c r="L344" s="78" t="s">
        <v>53</v>
      </c>
    </row>
    <row r="345" spans="1:12">
      <c r="A345" s="78" t="s">
        <v>68</v>
      </c>
      <c r="B345" s="272">
        <v>34</v>
      </c>
      <c r="C345" s="78" t="str">
        <f t="shared" si="12"/>
        <v>55-64|34</v>
      </c>
      <c r="D345" s="272">
        <v>10</v>
      </c>
      <c r="E345" s="78" t="s">
        <v>50</v>
      </c>
      <c r="H345" s="78" t="s">
        <v>68</v>
      </c>
      <c r="I345" s="272">
        <v>34</v>
      </c>
      <c r="J345" s="78" t="str">
        <f t="shared" si="13"/>
        <v>55-64|34</v>
      </c>
      <c r="K345" s="272">
        <v>14</v>
      </c>
      <c r="L345" s="78" t="s">
        <v>54</v>
      </c>
    </row>
    <row r="346" spans="1:12">
      <c r="A346" s="78" t="s">
        <v>68</v>
      </c>
      <c r="B346" s="272">
        <v>35</v>
      </c>
      <c r="C346" s="78" t="str">
        <f t="shared" si="12"/>
        <v>55-64|35</v>
      </c>
      <c r="D346" s="272">
        <v>11</v>
      </c>
      <c r="E346" s="78" t="s">
        <v>51</v>
      </c>
      <c r="H346" s="78" t="s">
        <v>68</v>
      </c>
      <c r="I346" s="272">
        <v>35</v>
      </c>
      <c r="J346" s="78" t="str">
        <f t="shared" si="13"/>
        <v>55-64|35</v>
      </c>
      <c r="K346" s="272">
        <v>14</v>
      </c>
      <c r="L346" s="78" t="s">
        <v>54</v>
      </c>
    </row>
    <row r="347" spans="1:12">
      <c r="A347" s="78" t="s">
        <v>68</v>
      </c>
      <c r="B347" s="272">
        <v>36</v>
      </c>
      <c r="C347" s="78" t="str">
        <f t="shared" si="12"/>
        <v>55-64|36</v>
      </c>
      <c r="D347" s="272">
        <v>11</v>
      </c>
      <c r="E347" s="78" t="s">
        <v>51</v>
      </c>
      <c r="H347" s="78" t="s">
        <v>68</v>
      </c>
      <c r="I347" s="272">
        <v>36</v>
      </c>
      <c r="J347" s="78" t="str">
        <f t="shared" si="13"/>
        <v>55-64|36</v>
      </c>
      <c r="K347" s="272">
        <v>14</v>
      </c>
      <c r="L347" s="78" t="s">
        <v>54</v>
      </c>
    </row>
    <row r="348" spans="1:12">
      <c r="A348" s="78" t="s">
        <v>68</v>
      </c>
      <c r="B348" s="272">
        <v>37</v>
      </c>
      <c r="C348" s="78" t="str">
        <f t="shared" si="12"/>
        <v>55-64|37</v>
      </c>
      <c r="D348" s="272">
        <v>11</v>
      </c>
      <c r="E348" s="78" t="s">
        <v>51</v>
      </c>
      <c r="H348" s="78" t="s">
        <v>68</v>
      </c>
      <c r="I348" s="272">
        <v>37</v>
      </c>
      <c r="J348" s="78" t="str">
        <f t="shared" si="13"/>
        <v>55-64|37</v>
      </c>
      <c r="K348" s="272">
        <v>15</v>
      </c>
      <c r="L348" s="78" t="s">
        <v>55</v>
      </c>
    </row>
    <row r="349" spans="1:12">
      <c r="A349" s="78" t="s">
        <v>68</v>
      </c>
      <c r="B349" s="272">
        <v>38</v>
      </c>
      <c r="C349" s="78" t="str">
        <f t="shared" si="12"/>
        <v>55-64|38</v>
      </c>
      <c r="D349" s="272">
        <v>12</v>
      </c>
      <c r="E349" s="78" t="s">
        <v>52</v>
      </c>
      <c r="H349" s="78" t="s">
        <v>68</v>
      </c>
      <c r="I349" s="272">
        <v>38</v>
      </c>
      <c r="J349" s="78" t="str">
        <f t="shared" si="13"/>
        <v>55-64|38</v>
      </c>
      <c r="K349" s="272">
        <v>15</v>
      </c>
      <c r="L349" s="78" t="s">
        <v>55</v>
      </c>
    </row>
    <row r="350" spans="1:12">
      <c r="A350" s="78" t="s">
        <v>68</v>
      </c>
      <c r="B350" s="272">
        <v>39</v>
      </c>
      <c r="C350" s="78" t="str">
        <f t="shared" si="12"/>
        <v>55-64|39</v>
      </c>
      <c r="D350" s="272">
        <v>12</v>
      </c>
      <c r="E350" s="78" t="s">
        <v>52</v>
      </c>
      <c r="H350" s="78" t="s">
        <v>68</v>
      </c>
      <c r="I350" s="272">
        <v>39</v>
      </c>
      <c r="J350" s="78" t="str">
        <f t="shared" si="13"/>
        <v>55-64|39</v>
      </c>
      <c r="K350" s="272">
        <v>16</v>
      </c>
      <c r="L350" s="78" t="s">
        <v>56</v>
      </c>
    </row>
    <row r="351" spans="1:12">
      <c r="A351" s="78" t="s">
        <v>68</v>
      </c>
      <c r="B351" s="272">
        <v>40</v>
      </c>
      <c r="C351" s="78" t="str">
        <f t="shared" si="12"/>
        <v>55-64|40</v>
      </c>
      <c r="D351" s="272">
        <v>13</v>
      </c>
      <c r="E351" s="78" t="s">
        <v>53</v>
      </c>
      <c r="H351" s="78" t="s">
        <v>68</v>
      </c>
      <c r="I351" s="272">
        <v>40</v>
      </c>
      <c r="J351" s="78" t="str">
        <f t="shared" si="13"/>
        <v>55-64|40</v>
      </c>
      <c r="K351" s="272">
        <v>16</v>
      </c>
      <c r="L351" s="78" t="s">
        <v>56</v>
      </c>
    </row>
    <row r="352" spans="1:12">
      <c r="A352" s="78" t="s">
        <v>68</v>
      </c>
      <c r="B352" s="272">
        <v>41</v>
      </c>
      <c r="C352" s="78" t="str">
        <f t="shared" si="12"/>
        <v>55-64|41</v>
      </c>
      <c r="D352" s="272">
        <v>14</v>
      </c>
      <c r="E352" s="78" t="s">
        <v>54</v>
      </c>
      <c r="H352" s="78" t="s">
        <v>68</v>
      </c>
      <c r="I352" s="272">
        <v>41</v>
      </c>
      <c r="J352" s="78" t="str">
        <f t="shared" si="13"/>
        <v>55-64|41</v>
      </c>
      <c r="K352" s="272">
        <v>17</v>
      </c>
      <c r="L352" s="78" t="s">
        <v>57</v>
      </c>
    </row>
    <row r="353" spans="1:12">
      <c r="A353" s="78" t="s">
        <v>68</v>
      </c>
      <c r="B353" s="272">
        <v>42</v>
      </c>
      <c r="C353" s="78" t="str">
        <f t="shared" si="12"/>
        <v>55-64|42</v>
      </c>
      <c r="D353" s="272">
        <v>15</v>
      </c>
      <c r="E353" s="78" t="s">
        <v>55</v>
      </c>
      <c r="H353" s="78" t="s">
        <v>68</v>
      </c>
      <c r="I353" s="272">
        <v>42</v>
      </c>
      <c r="J353" s="78" t="str">
        <f t="shared" si="13"/>
        <v>55-64|42</v>
      </c>
      <c r="K353" s="272">
        <v>18</v>
      </c>
      <c r="L353" s="78" t="s">
        <v>58</v>
      </c>
    </row>
    <row r="354" spans="1:12">
      <c r="A354" s="78" t="s">
        <v>68</v>
      </c>
      <c r="B354" s="272">
        <v>43</v>
      </c>
      <c r="C354" s="78" t="str">
        <f t="shared" si="12"/>
        <v>55-64|43</v>
      </c>
      <c r="D354" s="272">
        <v>17</v>
      </c>
      <c r="E354" s="78" t="s">
        <v>57</v>
      </c>
      <c r="H354" s="78" t="s">
        <v>68</v>
      </c>
      <c r="I354" s="272">
        <v>43</v>
      </c>
      <c r="J354" s="78" t="str">
        <f t="shared" si="13"/>
        <v>55-64|43</v>
      </c>
      <c r="K354" s="272">
        <v>19</v>
      </c>
      <c r="L354" s="78" t="s">
        <v>59</v>
      </c>
    </row>
    <row r="355" spans="1:12">
      <c r="A355" t="s">
        <v>69</v>
      </c>
      <c r="B355" s="272">
        <v>0</v>
      </c>
      <c r="C355" s="78" t="str">
        <f t="shared" si="12"/>
        <v>65-69|0</v>
      </c>
      <c r="D355" s="272">
        <v>1</v>
      </c>
      <c r="E355" s="272" t="s">
        <v>41</v>
      </c>
      <c r="H355" s="78" t="s">
        <v>69</v>
      </c>
      <c r="I355" s="272">
        <v>0</v>
      </c>
      <c r="J355" s="78" t="str">
        <f t="shared" si="13"/>
        <v>65-69|0</v>
      </c>
      <c r="K355" s="272">
        <v>1</v>
      </c>
      <c r="L355" s="272" t="s">
        <v>41</v>
      </c>
    </row>
    <row r="356" spans="1:12">
      <c r="A356" s="78" t="s">
        <v>69</v>
      </c>
      <c r="B356" s="272">
        <v>1</v>
      </c>
      <c r="C356" s="78" t="str">
        <f t="shared" si="12"/>
        <v>65-69|1</v>
      </c>
      <c r="D356" s="272">
        <v>1</v>
      </c>
      <c r="E356" s="272" t="s">
        <v>41</v>
      </c>
      <c r="H356" s="78" t="s">
        <v>69</v>
      </c>
      <c r="I356" s="272">
        <v>1</v>
      </c>
      <c r="J356" s="78" t="str">
        <f t="shared" si="13"/>
        <v>65-69|1</v>
      </c>
      <c r="K356" s="272">
        <v>2</v>
      </c>
      <c r="L356" s="272" t="s">
        <v>42</v>
      </c>
    </row>
    <row r="357" spans="1:12">
      <c r="A357" s="78" t="s">
        <v>69</v>
      </c>
      <c r="B357" s="272">
        <v>2</v>
      </c>
      <c r="C357" s="78" t="str">
        <f t="shared" si="12"/>
        <v>65-69|2</v>
      </c>
      <c r="D357" s="272">
        <v>1</v>
      </c>
      <c r="E357" s="272" t="s">
        <v>41</v>
      </c>
      <c r="H357" s="78" t="s">
        <v>69</v>
      </c>
      <c r="I357" s="272">
        <v>2</v>
      </c>
      <c r="J357" s="78" t="str">
        <f t="shared" si="13"/>
        <v>65-69|2</v>
      </c>
      <c r="K357" s="272">
        <v>3</v>
      </c>
      <c r="L357" s="78" t="s">
        <v>43</v>
      </c>
    </row>
    <row r="358" spans="1:12">
      <c r="A358" s="78" t="s">
        <v>69</v>
      </c>
      <c r="B358" s="272">
        <v>3</v>
      </c>
      <c r="C358" s="78" t="str">
        <f t="shared" si="12"/>
        <v>65-69|3</v>
      </c>
      <c r="D358" s="272">
        <v>1</v>
      </c>
      <c r="E358" s="272" t="s">
        <v>41</v>
      </c>
      <c r="H358" s="78" t="s">
        <v>69</v>
      </c>
      <c r="I358" s="272">
        <v>3</v>
      </c>
      <c r="J358" s="78" t="str">
        <f t="shared" si="13"/>
        <v>65-69|3</v>
      </c>
      <c r="K358" s="272">
        <v>4</v>
      </c>
      <c r="L358" s="78" t="s">
        <v>44</v>
      </c>
    </row>
    <row r="359" spans="1:12">
      <c r="A359" s="78" t="s">
        <v>69</v>
      </c>
      <c r="B359" s="272">
        <v>4</v>
      </c>
      <c r="C359" s="78" t="str">
        <f t="shared" si="12"/>
        <v>65-69|4</v>
      </c>
      <c r="D359" s="272">
        <v>1</v>
      </c>
      <c r="E359" s="272" t="s">
        <v>41</v>
      </c>
      <c r="H359" s="78" t="s">
        <v>69</v>
      </c>
      <c r="I359" s="272">
        <v>4</v>
      </c>
      <c r="J359" s="78" t="str">
        <f t="shared" si="13"/>
        <v>65-69|4</v>
      </c>
      <c r="K359" s="272">
        <v>4</v>
      </c>
      <c r="L359" s="78" t="s">
        <v>44</v>
      </c>
    </row>
    <row r="360" spans="1:12">
      <c r="A360" s="78" t="s">
        <v>69</v>
      </c>
      <c r="B360" s="272">
        <v>5</v>
      </c>
      <c r="C360" s="78" t="str">
        <f t="shared" si="12"/>
        <v>65-69|5</v>
      </c>
      <c r="D360" s="272">
        <v>1</v>
      </c>
      <c r="E360" s="272" t="s">
        <v>41</v>
      </c>
      <c r="H360" s="78" t="s">
        <v>69</v>
      </c>
      <c r="I360" s="272">
        <v>5</v>
      </c>
      <c r="J360" s="78" t="str">
        <f t="shared" si="13"/>
        <v>65-69|5</v>
      </c>
      <c r="K360" s="272">
        <v>5</v>
      </c>
      <c r="L360" s="78" t="s">
        <v>45</v>
      </c>
    </row>
    <row r="361" spans="1:12">
      <c r="A361" s="78" t="s">
        <v>69</v>
      </c>
      <c r="B361" s="272">
        <v>6</v>
      </c>
      <c r="C361" s="78" t="str">
        <f t="shared" si="12"/>
        <v>65-69|6</v>
      </c>
      <c r="D361" s="272">
        <v>1</v>
      </c>
      <c r="E361" s="272" t="s">
        <v>41</v>
      </c>
      <c r="H361" s="78" t="s">
        <v>69</v>
      </c>
      <c r="I361" s="272">
        <v>6</v>
      </c>
      <c r="J361" s="78" t="str">
        <f t="shared" si="13"/>
        <v>65-69|6</v>
      </c>
      <c r="K361" s="272">
        <v>5</v>
      </c>
      <c r="L361" s="78" t="s">
        <v>45</v>
      </c>
    </row>
    <row r="362" spans="1:12">
      <c r="A362" s="78" t="s">
        <v>69</v>
      </c>
      <c r="B362" s="272">
        <v>7</v>
      </c>
      <c r="C362" s="78" t="str">
        <f t="shared" si="12"/>
        <v>65-69|7</v>
      </c>
      <c r="D362" s="272">
        <v>1</v>
      </c>
      <c r="E362" s="272" t="s">
        <v>41</v>
      </c>
      <c r="H362" s="78" t="s">
        <v>69</v>
      </c>
      <c r="I362" s="272">
        <v>7</v>
      </c>
      <c r="J362" s="78" t="str">
        <f t="shared" si="13"/>
        <v>65-69|7</v>
      </c>
      <c r="K362" s="272">
        <v>6</v>
      </c>
      <c r="L362" s="78" t="s">
        <v>46</v>
      </c>
    </row>
    <row r="363" spans="1:12">
      <c r="A363" s="78" t="s">
        <v>69</v>
      </c>
      <c r="B363" s="272">
        <v>8</v>
      </c>
      <c r="C363" s="78" t="str">
        <f t="shared" si="12"/>
        <v>65-69|8</v>
      </c>
      <c r="D363" s="272">
        <v>1</v>
      </c>
      <c r="E363" s="272" t="s">
        <v>41</v>
      </c>
      <c r="H363" s="78" t="s">
        <v>69</v>
      </c>
      <c r="I363" s="272">
        <v>8</v>
      </c>
      <c r="J363" s="78" t="str">
        <f t="shared" si="13"/>
        <v>65-69|8</v>
      </c>
      <c r="K363" s="272">
        <v>6</v>
      </c>
      <c r="L363" s="78" t="s">
        <v>46</v>
      </c>
    </row>
    <row r="364" spans="1:12">
      <c r="A364" s="78" t="s">
        <v>69</v>
      </c>
      <c r="B364" s="272">
        <v>9</v>
      </c>
      <c r="C364" s="78" t="str">
        <f t="shared" si="12"/>
        <v>65-69|9</v>
      </c>
      <c r="D364" s="272">
        <v>1</v>
      </c>
      <c r="E364" s="272" t="s">
        <v>41</v>
      </c>
      <c r="H364" s="78" t="s">
        <v>69</v>
      </c>
      <c r="I364" s="272">
        <v>9</v>
      </c>
      <c r="J364" s="78" t="str">
        <f t="shared" si="13"/>
        <v>65-69|9</v>
      </c>
      <c r="K364" s="272">
        <v>6</v>
      </c>
      <c r="L364" s="78" t="s">
        <v>46</v>
      </c>
    </row>
    <row r="365" spans="1:12">
      <c r="A365" s="78" t="s">
        <v>69</v>
      </c>
      <c r="B365" s="272">
        <v>10</v>
      </c>
      <c r="C365" s="78" t="str">
        <f t="shared" si="12"/>
        <v>65-69|10</v>
      </c>
      <c r="D365" s="272">
        <v>1</v>
      </c>
      <c r="E365" s="272" t="s">
        <v>41</v>
      </c>
      <c r="H365" s="78" t="s">
        <v>69</v>
      </c>
      <c r="I365" s="272">
        <v>10</v>
      </c>
      <c r="J365" s="78" t="str">
        <f t="shared" si="13"/>
        <v>65-69|10</v>
      </c>
      <c r="K365" s="272">
        <v>7</v>
      </c>
      <c r="L365" s="78" t="s">
        <v>47</v>
      </c>
    </row>
    <row r="366" spans="1:12">
      <c r="A366" s="78" t="s">
        <v>69</v>
      </c>
      <c r="B366" s="272">
        <v>11</v>
      </c>
      <c r="C366" s="78" t="str">
        <f t="shared" si="12"/>
        <v>65-69|11</v>
      </c>
      <c r="D366" s="272">
        <v>1</v>
      </c>
      <c r="E366" s="272" t="s">
        <v>41</v>
      </c>
      <c r="H366" s="78" t="s">
        <v>69</v>
      </c>
      <c r="I366" s="272">
        <v>11</v>
      </c>
      <c r="J366" s="78" t="str">
        <f t="shared" si="13"/>
        <v>65-69|11</v>
      </c>
      <c r="K366" s="272">
        <v>7</v>
      </c>
      <c r="L366" s="78" t="s">
        <v>47</v>
      </c>
    </row>
    <row r="367" spans="1:12">
      <c r="A367" s="78" t="s">
        <v>69</v>
      </c>
      <c r="B367" s="272">
        <v>12</v>
      </c>
      <c r="C367" s="78" t="str">
        <f t="shared" si="12"/>
        <v>65-69|12</v>
      </c>
      <c r="D367" s="272">
        <v>1</v>
      </c>
      <c r="E367" s="272" t="s">
        <v>41</v>
      </c>
      <c r="H367" s="78" t="s">
        <v>69</v>
      </c>
      <c r="I367" s="272">
        <v>12</v>
      </c>
      <c r="J367" s="78" t="str">
        <f t="shared" si="13"/>
        <v>65-69|12</v>
      </c>
      <c r="K367" s="272">
        <v>7</v>
      </c>
      <c r="L367" s="78" t="s">
        <v>47</v>
      </c>
    </row>
    <row r="368" spans="1:12">
      <c r="A368" s="78" t="s">
        <v>69</v>
      </c>
      <c r="B368" s="272">
        <v>13</v>
      </c>
      <c r="C368" s="78" t="str">
        <f t="shared" si="12"/>
        <v>65-69|13</v>
      </c>
      <c r="D368" s="272">
        <v>1</v>
      </c>
      <c r="E368" s="272" t="s">
        <v>41</v>
      </c>
      <c r="H368" s="78" t="s">
        <v>69</v>
      </c>
      <c r="I368" s="272">
        <v>13</v>
      </c>
      <c r="J368" s="78" t="str">
        <f t="shared" si="13"/>
        <v>65-69|13</v>
      </c>
      <c r="K368" s="272">
        <v>8</v>
      </c>
      <c r="L368" s="78" t="s">
        <v>48</v>
      </c>
    </row>
    <row r="369" spans="1:12">
      <c r="A369" s="78" t="s">
        <v>69</v>
      </c>
      <c r="B369" s="272">
        <v>14</v>
      </c>
      <c r="C369" s="78" t="str">
        <f t="shared" si="12"/>
        <v>65-69|14</v>
      </c>
      <c r="D369" s="272">
        <v>1</v>
      </c>
      <c r="E369" s="272" t="s">
        <v>41</v>
      </c>
      <c r="H369" s="78" t="s">
        <v>69</v>
      </c>
      <c r="I369" s="272">
        <v>14</v>
      </c>
      <c r="J369" s="78" t="str">
        <f t="shared" si="13"/>
        <v>65-69|14</v>
      </c>
      <c r="K369" s="272">
        <v>8</v>
      </c>
      <c r="L369" s="78" t="s">
        <v>48</v>
      </c>
    </row>
    <row r="370" spans="1:12">
      <c r="A370" s="78" t="s">
        <v>69</v>
      </c>
      <c r="B370" s="272">
        <v>15</v>
      </c>
      <c r="C370" s="78" t="str">
        <f t="shared" si="12"/>
        <v>65-69|15</v>
      </c>
      <c r="D370" s="272">
        <v>2</v>
      </c>
      <c r="E370" s="272" t="s">
        <v>42</v>
      </c>
      <c r="H370" s="78" t="s">
        <v>69</v>
      </c>
      <c r="I370" s="272">
        <v>15</v>
      </c>
      <c r="J370" s="78" t="str">
        <f t="shared" si="13"/>
        <v>65-69|15</v>
      </c>
      <c r="K370" s="272">
        <v>8</v>
      </c>
      <c r="L370" s="78" t="s">
        <v>48</v>
      </c>
    </row>
    <row r="371" spans="1:12">
      <c r="A371" s="78" t="s">
        <v>69</v>
      </c>
      <c r="B371" s="272">
        <v>16</v>
      </c>
      <c r="C371" s="78" t="str">
        <f t="shared" si="12"/>
        <v>65-69|16</v>
      </c>
      <c r="D371" s="272">
        <v>2</v>
      </c>
      <c r="E371" s="272" t="s">
        <v>42</v>
      </c>
      <c r="H371" s="78" t="s">
        <v>69</v>
      </c>
      <c r="I371" s="272">
        <v>16</v>
      </c>
      <c r="J371" s="78" t="str">
        <f t="shared" si="13"/>
        <v>65-69|16</v>
      </c>
      <c r="K371" s="272">
        <v>9</v>
      </c>
      <c r="L371" s="78" t="s">
        <v>49</v>
      </c>
    </row>
    <row r="372" spans="1:12">
      <c r="A372" s="78" t="s">
        <v>69</v>
      </c>
      <c r="B372" s="272">
        <v>17</v>
      </c>
      <c r="C372" s="78" t="str">
        <f t="shared" si="12"/>
        <v>65-69|17</v>
      </c>
      <c r="D372" s="272">
        <v>3</v>
      </c>
      <c r="E372" s="78" t="s">
        <v>43</v>
      </c>
      <c r="H372" s="78" t="s">
        <v>69</v>
      </c>
      <c r="I372" s="272">
        <v>17</v>
      </c>
      <c r="J372" s="78" t="str">
        <f t="shared" si="13"/>
        <v>65-69|17</v>
      </c>
      <c r="K372" s="272">
        <v>9</v>
      </c>
      <c r="L372" s="78" t="s">
        <v>49</v>
      </c>
    </row>
    <row r="373" spans="1:12">
      <c r="A373" s="78" t="s">
        <v>69</v>
      </c>
      <c r="B373" s="272">
        <v>18</v>
      </c>
      <c r="C373" s="78" t="str">
        <f t="shared" si="12"/>
        <v>65-69|18</v>
      </c>
      <c r="D373" s="272">
        <v>3</v>
      </c>
      <c r="E373" s="78" t="s">
        <v>43</v>
      </c>
      <c r="H373" s="78" t="s">
        <v>69</v>
      </c>
      <c r="I373" s="272">
        <v>18</v>
      </c>
      <c r="J373" s="78" t="str">
        <f t="shared" si="13"/>
        <v>65-69|18</v>
      </c>
      <c r="K373" s="272">
        <v>9</v>
      </c>
      <c r="L373" s="78" t="s">
        <v>49</v>
      </c>
    </row>
    <row r="374" spans="1:12">
      <c r="A374" s="78" t="s">
        <v>69</v>
      </c>
      <c r="B374" s="272">
        <v>19</v>
      </c>
      <c r="C374" s="78" t="str">
        <f t="shared" si="12"/>
        <v>65-69|19</v>
      </c>
      <c r="D374" s="272">
        <v>4</v>
      </c>
      <c r="E374" s="78" t="s">
        <v>44</v>
      </c>
      <c r="H374" s="78" t="s">
        <v>69</v>
      </c>
      <c r="I374" s="272">
        <v>19</v>
      </c>
      <c r="J374" s="78" t="str">
        <f t="shared" si="13"/>
        <v>65-69|19</v>
      </c>
      <c r="K374" s="272">
        <v>10</v>
      </c>
      <c r="L374" s="78" t="s">
        <v>50</v>
      </c>
    </row>
    <row r="375" spans="1:12">
      <c r="A375" s="78" t="s">
        <v>69</v>
      </c>
      <c r="B375" s="272">
        <v>20</v>
      </c>
      <c r="C375" s="78" t="str">
        <f t="shared" si="12"/>
        <v>65-69|20</v>
      </c>
      <c r="D375" s="272">
        <v>4</v>
      </c>
      <c r="E375" s="78" t="s">
        <v>44</v>
      </c>
      <c r="H375" s="78" t="s">
        <v>69</v>
      </c>
      <c r="I375" s="272">
        <v>20</v>
      </c>
      <c r="J375" s="78" t="str">
        <f t="shared" si="13"/>
        <v>65-69|20</v>
      </c>
      <c r="K375" s="272">
        <v>10</v>
      </c>
      <c r="L375" s="78" t="s">
        <v>50</v>
      </c>
    </row>
    <row r="376" spans="1:12">
      <c r="A376" s="78" t="s">
        <v>69</v>
      </c>
      <c r="B376" s="272">
        <v>21</v>
      </c>
      <c r="C376" s="78" t="str">
        <f t="shared" si="12"/>
        <v>65-69|21</v>
      </c>
      <c r="D376" s="272">
        <v>5</v>
      </c>
      <c r="E376" s="78" t="s">
        <v>45</v>
      </c>
      <c r="H376" s="78" t="s">
        <v>69</v>
      </c>
      <c r="I376" s="272">
        <v>21</v>
      </c>
      <c r="J376" s="78" t="str">
        <f t="shared" si="13"/>
        <v>65-69|21</v>
      </c>
      <c r="K376" s="272">
        <v>10</v>
      </c>
      <c r="L376" s="78" t="s">
        <v>50</v>
      </c>
    </row>
    <row r="377" spans="1:12">
      <c r="A377" s="78" t="s">
        <v>69</v>
      </c>
      <c r="B377" s="272">
        <v>22</v>
      </c>
      <c r="C377" s="78" t="str">
        <f t="shared" si="12"/>
        <v>65-69|22</v>
      </c>
      <c r="D377" s="272">
        <v>5</v>
      </c>
      <c r="E377" s="78" t="s">
        <v>45</v>
      </c>
      <c r="H377" s="78" t="s">
        <v>69</v>
      </c>
      <c r="I377" s="272">
        <v>22</v>
      </c>
      <c r="J377" s="78" t="str">
        <f t="shared" si="13"/>
        <v>65-69|22</v>
      </c>
      <c r="K377" s="272">
        <v>10</v>
      </c>
      <c r="L377" s="78" t="s">
        <v>50</v>
      </c>
    </row>
    <row r="378" spans="1:12">
      <c r="A378" s="78" t="s">
        <v>69</v>
      </c>
      <c r="B378" s="272">
        <v>23</v>
      </c>
      <c r="C378" s="78" t="str">
        <f t="shared" si="12"/>
        <v>65-69|23</v>
      </c>
      <c r="D378" s="272">
        <v>6</v>
      </c>
      <c r="E378" s="78" t="s">
        <v>46</v>
      </c>
      <c r="H378" s="78" t="s">
        <v>69</v>
      </c>
      <c r="I378" s="272">
        <v>23</v>
      </c>
      <c r="J378" s="78" t="str">
        <f t="shared" si="13"/>
        <v>65-69|23</v>
      </c>
      <c r="K378" s="272">
        <v>11</v>
      </c>
      <c r="L378" s="78" t="s">
        <v>51</v>
      </c>
    </row>
    <row r="379" spans="1:12">
      <c r="A379" s="78" t="s">
        <v>69</v>
      </c>
      <c r="B379" s="272">
        <v>24</v>
      </c>
      <c r="C379" s="78" t="str">
        <f t="shared" si="12"/>
        <v>65-69|24</v>
      </c>
      <c r="D379" s="272">
        <v>6</v>
      </c>
      <c r="E379" s="78" t="s">
        <v>46</v>
      </c>
      <c r="H379" s="78" t="s">
        <v>69</v>
      </c>
      <c r="I379" s="272">
        <v>24</v>
      </c>
      <c r="J379" s="78" t="str">
        <f t="shared" si="13"/>
        <v>65-69|24</v>
      </c>
      <c r="K379" s="272">
        <v>11</v>
      </c>
      <c r="L379" s="78" t="s">
        <v>51</v>
      </c>
    </row>
    <row r="380" spans="1:12">
      <c r="A380" s="78" t="s">
        <v>69</v>
      </c>
      <c r="B380" s="272">
        <v>25</v>
      </c>
      <c r="C380" s="78" t="str">
        <f t="shared" si="12"/>
        <v>65-69|25</v>
      </c>
      <c r="D380" s="272">
        <v>7</v>
      </c>
      <c r="E380" s="78" t="s">
        <v>47</v>
      </c>
      <c r="H380" s="78" t="s">
        <v>69</v>
      </c>
      <c r="I380" s="272">
        <v>25</v>
      </c>
      <c r="J380" s="78" t="str">
        <f t="shared" si="13"/>
        <v>65-69|25</v>
      </c>
      <c r="K380" s="272">
        <v>11</v>
      </c>
      <c r="L380" s="78" t="s">
        <v>51</v>
      </c>
    </row>
    <row r="381" spans="1:12">
      <c r="A381" s="78" t="s">
        <v>69</v>
      </c>
      <c r="B381" s="272">
        <v>26</v>
      </c>
      <c r="C381" s="78" t="str">
        <f t="shared" si="12"/>
        <v>65-69|26</v>
      </c>
      <c r="D381" s="272">
        <v>7</v>
      </c>
      <c r="E381" s="78" t="s">
        <v>47</v>
      </c>
      <c r="H381" s="78" t="s">
        <v>69</v>
      </c>
      <c r="I381" s="272">
        <v>26</v>
      </c>
      <c r="J381" s="78" t="str">
        <f t="shared" si="13"/>
        <v>65-69|26</v>
      </c>
      <c r="K381" s="272">
        <v>12</v>
      </c>
      <c r="L381" s="78" t="s">
        <v>52</v>
      </c>
    </row>
    <row r="382" spans="1:12">
      <c r="A382" s="78" t="s">
        <v>69</v>
      </c>
      <c r="B382" s="272">
        <v>27</v>
      </c>
      <c r="C382" s="78" t="str">
        <f t="shared" si="12"/>
        <v>65-69|27</v>
      </c>
      <c r="D382" s="272">
        <v>8</v>
      </c>
      <c r="E382" s="78" t="s">
        <v>48</v>
      </c>
      <c r="H382" s="78" t="s">
        <v>69</v>
      </c>
      <c r="I382" s="272">
        <v>27</v>
      </c>
      <c r="J382" s="78" t="str">
        <f t="shared" si="13"/>
        <v>65-69|27</v>
      </c>
      <c r="K382" s="272">
        <v>12</v>
      </c>
      <c r="L382" s="78" t="s">
        <v>52</v>
      </c>
    </row>
    <row r="383" spans="1:12">
      <c r="A383" s="78" t="s">
        <v>69</v>
      </c>
      <c r="B383" s="272">
        <v>28</v>
      </c>
      <c r="C383" s="78" t="str">
        <f t="shared" si="12"/>
        <v>65-69|28</v>
      </c>
      <c r="D383" s="272">
        <v>8</v>
      </c>
      <c r="E383" s="78" t="s">
        <v>48</v>
      </c>
      <c r="H383" s="78" t="s">
        <v>69</v>
      </c>
      <c r="I383" s="272">
        <v>28</v>
      </c>
      <c r="J383" s="78" t="str">
        <f t="shared" si="13"/>
        <v>65-69|28</v>
      </c>
      <c r="K383" s="272">
        <v>12</v>
      </c>
      <c r="L383" s="78" t="s">
        <v>52</v>
      </c>
    </row>
    <row r="384" spans="1:12">
      <c r="A384" s="78" t="s">
        <v>69</v>
      </c>
      <c r="B384" s="272">
        <v>29</v>
      </c>
      <c r="C384" s="78" t="str">
        <f t="shared" si="12"/>
        <v>65-69|29</v>
      </c>
      <c r="D384" s="272">
        <v>9</v>
      </c>
      <c r="E384" s="78" t="s">
        <v>49</v>
      </c>
      <c r="H384" s="78" t="s">
        <v>69</v>
      </c>
      <c r="I384" s="272">
        <v>29</v>
      </c>
      <c r="J384" s="78" t="str">
        <f t="shared" si="13"/>
        <v>65-69|29</v>
      </c>
      <c r="K384" s="272">
        <v>13</v>
      </c>
      <c r="L384" s="78" t="s">
        <v>53</v>
      </c>
    </row>
    <row r="385" spans="1:12">
      <c r="A385" s="78" t="s">
        <v>69</v>
      </c>
      <c r="B385" s="272">
        <v>30</v>
      </c>
      <c r="C385" s="78" t="str">
        <f t="shared" si="12"/>
        <v>65-69|30</v>
      </c>
      <c r="D385" s="272">
        <v>9</v>
      </c>
      <c r="E385" s="78" t="s">
        <v>49</v>
      </c>
      <c r="H385" s="78" t="s">
        <v>69</v>
      </c>
      <c r="I385" s="272">
        <v>30</v>
      </c>
      <c r="J385" s="78" t="str">
        <f t="shared" si="13"/>
        <v>65-69|30</v>
      </c>
      <c r="K385" s="272">
        <v>13</v>
      </c>
      <c r="L385" s="78" t="s">
        <v>53</v>
      </c>
    </row>
    <row r="386" spans="1:12">
      <c r="A386" s="78" t="s">
        <v>69</v>
      </c>
      <c r="B386" s="272">
        <v>31</v>
      </c>
      <c r="C386" s="78" t="str">
        <f t="shared" si="12"/>
        <v>65-69|31</v>
      </c>
      <c r="D386" s="272">
        <v>10</v>
      </c>
      <c r="E386" s="78" t="s">
        <v>50</v>
      </c>
      <c r="H386" s="78" t="s">
        <v>69</v>
      </c>
      <c r="I386" s="272">
        <v>31</v>
      </c>
      <c r="J386" s="78" t="str">
        <f t="shared" si="13"/>
        <v>65-69|31</v>
      </c>
      <c r="K386" s="272">
        <v>13</v>
      </c>
      <c r="L386" s="78" t="s">
        <v>53</v>
      </c>
    </row>
    <row r="387" spans="1:12">
      <c r="A387" s="78" t="s">
        <v>69</v>
      </c>
      <c r="B387" s="272">
        <v>32</v>
      </c>
      <c r="C387" s="78" t="str">
        <f t="shared" si="12"/>
        <v>65-69|32</v>
      </c>
      <c r="D387" s="272">
        <v>10</v>
      </c>
      <c r="E387" s="78" t="s">
        <v>50</v>
      </c>
      <c r="H387" s="78" t="s">
        <v>69</v>
      </c>
      <c r="I387" s="272">
        <v>32</v>
      </c>
      <c r="J387" s="78" t="str">
        <f t="shared" si="13"/>
        <v>65-69|32</v>
      </c>
      <c r="K387" s="272">
        <v>14</v>
      </c>
      <c r="L387" s="78" t="s">
        <v>54</v>
      </c>
    </row>
    <row r="388" spans="1:12">
      <c r="A388" s="78" t="s">
        <v>69</v>
      </c>
      <c r="B388" s="272">
        <v>33</v>
      </c>
      <c r="C388" s="78" t="str">
        <f t="shared" ref="C388:C451" si="14">A388&amp;"|"&amp;B388</f>
        <v>65-69|33</v>
      </c>
      <c r="D388" s="272">
        <v>10</v>
      </c>
      <c r="E388" s="78" t="s">
        <v>50</v>
      </c>
      <c r="H388" s="78" t="s">
        <v>69</v>
      </c>
      <c r="I388" s="272">
        <v>33</v>
      </c>
      <c r="J388" s="78" t="str">
        <f t="shared" ref="J388:J451" si="15">H388&amp;"|"&amp;I388</f>
        <v>65-69|33</v>
      </c>
      <c r="K388" s="272">
        <v>14</v>
      </c>
      <c r="L388" s="78" t="s">
        <v>54</v>
      </c>
    </row>
    <row r="389" spans="1:12">
      <c r="A389" s="78" t="s">
        <v>69</v>
      </c>
      <c r="B389" s="272">
        <v>34</v>
      </c>
      <c r="C389" s="78" t="str">
        <f t="shared" si="14"/>
        <v>65-69|34</v>
      </c>
      <c r="D389" s="272">
        <v>11</v>
      </c>
      <c r="E389" s="78" t="s">
        <v>51</v>
      </c>
      <c r="H389" s="78" t="s">
        <v>69</v>
      </c>
      <c r="I389" s="272">
        <v>34</v>
      </c>
      <c r="J389" s="78" t="str">
        <f t="shared" si="15"/>
        <v>65-69|34</v>
      </c>
      <c r="K389" s="272">
        <v>15</v>
      </c>
      <c r="L389" s="78" t="s">
        <v>55</v>
      </c>
    </row>
    <row r="390" spans="1:12">
      <c r="A390" s="78" t="s">
        <v>69</v>
      </c>
      <c r="B390" s="272">
        <v>35</v>
      </c>
      <c r="C390" s="78" t="str">
        <f t="shared" si="14"/>
        <v>65-69|35</v>
      </c>
      <c r="D390" s="272">
        <v>11</v>
      </c>
      <c r="E390" s="78" t="s">
        <v>51</v>
      </c>
      <c r="H390" s="78" t="s">
        <v>69</v>
      </c>
      <c r="I390" s="272">
        <v>35</v>
      </c>
      <c r="J390" s="78" t="str">
        <f t="shared" si="15"/>
        <v>65-69|35</v>
      </c>
      <c r="K390" s="272">
        <v>15</v>
      </c>
      <c r="L390" s="78" t="s">
        <v>55</v>
      </c>
    </row>
    <row r="391" spans="1:12">
      <c r="A391" s="78" t="s">
        <v>69</v>
      </c>
      <c r="B391" s="272">
        <v>36</v>
      </c>
      <c r="C391" s="78" t="str">
        <f t="shared" si="14"/>
        <v>65-69|36</v>
      </c>
      <c r="D391" s="272">
        <v>12</v>
      </c>
      <c r="E391" s="78" t="s">
        <v>52</v>
      </c>
      <c r="H391" s="78" t="s">
        <v>69</v>
      </c>
      <c r="I391" s="272">
        <v>36</v>
      </c>
      <c r="J391" s="78" t="str">
        <f t="shared" si="15"/>
        <v>65-69|36</v>
      </c>
      <c r="K391" s="272">
        <v>15</v>
      </c>
      <c r="L391" s="78" t="s">
        <v>55</v>
      </c>
    </row>
    <row r="392" spans="1:12">
      <c r="A392" s="78" t="s">
        <v>69</v>
      </c>
      <c r="B392" s="272">
        <v>37</v>
      </c>
      <c r="C392" s="78" t="str">
        <f t="shared" si="14"/>
        <v>65-69|37</v>
      </c>
      <c r="D392" s="272">
        <v>12</v>
      </c>
      <c r="E392" s="78" t="s">
        <v>52</v>
      </c>
      <c r="H392" s="78" t="s">
        <v>69</v>
      </c>
      <c r="I392" s="272">
        <v>37</v>
      </c>
      <c r="J392" s="78" t="str">
        <f t="shared" si="15"/>
        <v>65-69|37</v>
      </c>
      <c r="K392" s="272">
        <v>16</v>
      </c>
      <c r="L392" s="78" t="s">
        <v>56</v>
      </c>
    </row>
    <row r="393" spans="1:12">
      <c r="A393" s="78" t="s">
        <v>69</v>
      </c>
      <c r="B393" s="272">
        <v>38</v>
      </c>
      <c r="C393" s="78" t="str">
        <f t="shared" si="14"/>
        <v>65-69|38</v>
      </c>
      <c r="D393" s="272">
        <v>13</v>
      </c>
      <c r="E393" s="78" t="s">
        <v>53</v>
      </c>
      <c r="H393" s="78" t="s">
        <v>69</v>
      </c>
      <c r="I393" s="272">
        <v>38</v>
      </c>
      <c r="J393" s="78" t="str">
        <f t="shared" si="15"/>
        <v>65-69|38</v>
      </c>
      <c r="K393" s="272">
        <v>16</v>
      </c>
      <c r="L393" s="78" t="s">
        <v>56</v>
      </c>
    </row>
    <row r="394" spans="1:12">
      <c r="A394" s="78" t="s">
        <v>69</v>
      </c>
      <c r="B394" s="272">
        <v>39</v>
      </c>
      <c r="C394" s="78" t="str">
        <f t="shared" si="14"/>
        <v>65-69|39</v>
      </c>
      <c r="D394" s="272">
        <v>13</v>
      </c>
      <c r="E394" s="78" t="s">
        <v>53</v>
      </c>
      <c r="H394" s="78" t="s">
        <v>69</v>
      </c>
      <c r="I394" s="272">
        <v>39</v>
      </c>
      <c r="J394" s="78" t="str">
        <f t="shared" si="15"/>
        <v>65-69|39</v>
      </c>
      <c r="K394" s="272">
        <v>17</v>
      </c>
      <c r="L394" s="78" t="s">
        <v>57</v>
      </c>
    </row>
    <row r="395" spans="1:12">
      <c r="A395" s="78" t="s">
        <v>69</v>
      </c>
      <c r="B395" s="272">
        <v>40</v>
      </c>
      <c r="C395" s="78" t="str">
        <f t="shared" si="14"/>
        <v>65-69|40</v>
      </c>
      <c r="D395" s="272">
        <v>14</v>
      </c>
      <c r="E395" s="78" t="s">
        <v>54</v>
      </c>
      <c r="H395" s="78" t="s">
        <v>69</v>
      </c>
      <c r="I395" s="272">
        <v>40</v>
      </c>
      <c r="J395" s="78" t="str">
        <f t="shared" si="15"/>
        <v>65-69|40</v>
      </c>
      <c r="K395" s="272">
        <v>17</v>
      </c>
      <c r="L395" s="78" t="s">
        <v>57</v>
      </c>
    </row>
    <row r="396" spans="1:12">
      <c r="A396" s="78" t="s">
        <v>69</v>
      </c>
      <c r="B396" s="272">
        <v>41</v>
      </c>
      <c r="C396" s="78" t="str">
        <f t="shared" si="14"/>
        <v>65-69|41</v>
      </c>
      <c r="D396" s="272">
        <v>15</v>
      </c>
      <c r="E396" s="78" t="s">
        <v>55</v>
      </c>
      <c r="H396" s="78" t="s">
        <v>69</v>
      </c>
      <c r="I396" s="272">
        <v>41</v>
      </c>
      <c r="J396" s="78" t="str">
        <f t="shared" si="15"/>
        <v>65-69|41</v>
      </c>
      <c r="K396" s="272">
        <v>18</v>
      </c>
      <c r="L396" s="78" t="s">
        <v>58</v>
      </c>
    </row>
    <row r="397" spans="1:12">
      <c r="A397" s="78" t="s">
        <v>69</v>
      </c>
      <c r="B397" s="272">
        <v>42</v>
      </c>
      <c r="C397" s="78" t="str">
        <f t="shared" si="14"/>
        <v>65-69|42</v>
      </c>
      <c r="D397" s="272">
        <v>16</v>
      </c>
      <c r="E397" s="78" t="s">
        <v>56</v>
      </c>
      <c r="H397" s="78" t="s">
        <v>69</v>
      </c>
      <c r="I397" s="272">
        <v>42</v>
      </c>
      <c r="J397" s="78" t="str">
        <f t="shared" si="15"/>
        <v>65-69|42</v>
      </c>
      <c r="K397" s="272">
        <v>19</v>
      </c>
      <c r="L397" s="78" t="s">
        <v>59</v>
      </c>
    </row>
    <row r="398" spans="1:12">
      <c r="A398" s="78" t="s">
        <v>69</v>
      </c>
      <c r="B398" s="272">
        <v>43</v>
      </c>
      <c r="C398" s="78" t="str">
        <f t="shared" si="14"/>
        <v>65-69|43</v>
      </c>
      <c r="D398" s="272">
        <v>18</v>
      </c>
      <c r="E398" s="78" t="s">
        <v>58</v>
      </c>
      <c r="H398" s="78" t="s">
        <v>69</v>
      </c>
      <c r="I398" s="272">
        <v>43</v>
      </c>
      <c r="J398" s="78" t="str">
        <f t="shared" si="15"/>
        <v>65-69|43</v>
      </c>
      <c r="K398" s="272">
        <v>19</v>
      </c>
      <c r="L398" s="78" t="s">
        <v>59</v>
      </c>
    </row>
    <row r="399" spans="1:12">
      <c r="A399" t="s">
        <v>70</v>
      </c>
      <c r="B399" s="272">
        <v>0</v>
      </c>
      <c r="C399" s="78" t="str">
        <f t="shared" si="14"/>
        <v>70-74|0</v>
      </c>
      <c r="D399" s="272">
        <v>1</v>
      </c>
      <c r="E399" s="272" t="s">
        <v>41</v>
      </c>
      <c r="H399" s="78" t="s">
        <v>70</v>
      </c>
      <c r="I399" s="272">
        <v>0</v>
      </c>
      <c r="J399" s="78" t="str">
        <f t="shared" si="15"/>
        <v>70-74|0</v>
      </c>
      <c r="K399" s="272">
        <v>1</v>
      </c>
      <c r="L399" s="272" t="s">
        <v>41</v>
      </c>
    </row>
    <row r="400" spans="1:12">
      <c r="A400" s="78" t="s">
        <v>70</v>
      </c>
      <c r="B400" s="272">
        <v>1</v>
      </c>
      <c r="C400" s="78" t="str">
        <f t="shared" si="14"/>
        <v>70-74|1</v>
      </c>
      <c r="D400" s="272">
        <v>1</v>
      </c>
      <c r="E400" s="272" t="s">
        <v>41</v>
      </c>
      <c r="H400" s="78" t="s">
        <v>70</v>
      </c>
      <c r="I400" s="272">
        <v>1</v>
      </c>
      <c r="J400" s="78" t="str">
        <f t="shared" si="15"/>
        <v>70-74|1</v>
      </c>
      <c r="K400" s="272">
        <v>2</v>
      </c>
      <c r="L400" s="272" t="s">
        <v>42</v>
      </c>
    </row>
    <row r="401" spans="1:12">
      <c r="A401" s="78" t="s">
        <v>70</v>
      </c>
      <c r="B401" s="272">
        <v>2</v>
      </c>
      <c r="C401" s="78" t="str">
        <f t="shared" si="14"/>
        <v>70-74|2</v>
      </c>
      <c r="D401" s="272">
        <v>1</v>
      </c>
      <c r="E401" s="272" t="s">
        <v>41</v>
      </c>
      <c r="H401" s="78" t="s">
        <v>70</v>
      </c>
      <c r="I401" s="272">
        <v>2</v>
      </c>
      <c r="J401" s="78" t="str">
        <f t="shared" si="15"/>
        <v>70-74|2</v>
      </c>
      <c r="K401" s="272">
        <v>3</v>
      </c>
      <c r="L401" s="78" t="s">
        <v>43</v>
      </c>
    </row>
    <row r="402" spans="1:12">
      <c r="A402" s="78" t="s">
        <v>70</v>
      </c>
      <c r="B402" s="272">
        <v>3</v>
      </c>
      <c r="C402" s="78" t="str">
        <f t="shared" si="14"/>
        <v>70-74|3</v>
      </c>
      <c r="D402" s="272">
        <v>1</v>
      </c>
      <c r="E402" s="272" t="s">
        <v>41</v>
      </c>
      <c r="H402" s="78" t="s">
        <v>70</v>
      </c>
      <c r="I402" s="272">
        <v>3</v>
      </c>
      <c r="J402" s="78" t="str">
        <f t="shared" si="15"/>
        <v>70-74|3</v>
      </c>
      <c r="K402" s="272">
        <v>4</v>
      </c>
      <c r="L402" s="78" t="s">
        <v>44</v>
      </c>
    </row>
    <row r="403" spans="1:12">
      <c r="A403" s="78" t="s">
        <v>70</v>
      </c>
      <c r="B403" s="272">
        <v>4</v>
      </c>
      <c r="C403" s="78" t="str">
        <f t="shared" si="14"/>
        <v>70-74|4</v>
      </c>
      <c r="D403" s="272">
        <v>1</v>
      </c>
      <c r="E403" s="272" t="s">
        <v>41</v>
      </c>
      <c r="H403" s="78" t="s">
        <v>70</v>
      </c>
      <c r="I403" s="272">
        <v>4</v>
      </c>
      <c r="J403" s="78" t="str">
        <f t="shared" si="15"/>
        <v>70-74|4</v>
      </c>
      <c r="K403" s="272">
        <v>5</v>
      </c>
      <c r="L403" s="78" t="s">
        <v>45</v>
      </c>
    </row>
    <row r="404" spans="1:12">
      <c r="A404" s="78" t="s">
        <v>70</v>
      </c>
      <c r="B404" s="272">
        <v>5</v>
      </c>
      <c r="C404" s="78" t="str">
        <f t="shared" si="14"/>
        <v>70-74|5</v>
      </c>
      <c r="D404" s="272">
        <v>1</v>
      </c>
      <c r="E404" s="272" t="s">
        <v>41</v>
      </c>
      <c r="H404" s="78" t="s">
        <v>70</v>
      </c>
      <c r="I404" s="272">
        <v>5</v>
      </c>
      <c r="J404" s="78" t="str">
        <f t="shared" si="15"/>
        <v>70-74|5</v>
      </c>
      <c r="K404" s="272">
        <v>5</v>
      </c>
      <c r="L404" s="78" t="s">
        <v>45</v>
      </c>
    </row>
    <row r="405" spans="1:12">
      <c r="A405" s="78" t="s">
        <v>70</v>
      </c>
      <c r="B405" s="272">
        <v>6</v>
      </c>
      <c r="C405" s="78" t="str">
        <f t="shared" si="14"/>
        <v>70-74|6</v>
      </c>
      <c r="D405" s="272">
        <v>1</v>
      </c>
      <c r="E405" s="272" t="s">
        <v>41</v>
      </c>
      <c r="H405" s="78" t="s">
        <v>70</v>
      </c>
      <c r="I405" s="272">
        <v>6</v>
      </c>
      <c r="J405" s="78" t="str">
        <f t="shared" si="15"/>
        <v>70-74|6</v>
      </c>
      <c r="K405" s="272">
        <v>6</v>
      </c>
      <c r="L405" s="78" t="s">
        <v>46</v>
      </c>
    </row>
    <row r="406" spans="1:12">
      <c r="A406" s="78" t="s">
        <v>70</v>
      </c>
      <c r="B406" s="272">
        <v>7</v>
      </c>
      <c r="C406" s="78" t="str">
        <f t="shared" si="14"/>
        <v>70-74|7</v>
      </c>
      <c r="D406" s="272">
        <v>1</v>
      </c>
      <c r="E406" s="272" t="s">
        <v>41</v>
      </c>
      <c r="H406" s="78" t="s">
        <v>70</v>
      </c>
      <c r="I406" s="272">
        <v>7</v>
      </c>
      <c r="J406" s="78" t="str">
        <f t="shared" si="15"/>
        <v>70-74|7</v>
      </c>
      <c r="K406" s="272">
        <v>6</v>
      </c>
      <c r="L406" s="78" t="s">
        <v>46</v>
      </c>
    </row>
    <row r="407" spans="1:12">
      <c r="A407" s="78" t="s">
        <v>70</v>
      </c>
      <c r="B407" s="272">
        <v>8</v>
      </c>
      <c r="C407" s="78" t="str">
        <f t="shared" si="14"/>
        <v>70-74|8</v>
      </c>
      <c r="D407" s="272">
        <v>1</v>
      </c>
      <c r="E407" s="272" t="s">
        <v>41</v>
      </c>
      <c r="H407" s="78" t="s">
        <v>70</v>
      </c>
      <c r="I407" s="272">
        <v>8</v>
      </c>
      <c r="J407" s="78" t="str">
        <f t="shared" si="15"/>
        <v>70-74|8</v>
      </c>
      <c r="K407" s="272">
        <v>7</v>
      </c>
      <c r="L407" s="78" t="s">
        <v>47</v>
      </c>
    </row>
    <row r="408" spans="1:12">
      <c r="A408" s="78" t="s">
        <v>70</v>
      </c>
      <c r="B408" s="272">
        <v>9</v>
      </c>
      <c r="C408" s="78" t="str">
        <f t="shared" si="14"/>
        <v>70-74|9</v>
      </c>
      <c r="D408" s="272">
        <v>1</v>
      </c>
      <c r="E408" s="272" t="s">
        <v>41</v>
      </c>
      <c r="H408" s="78" t="s">
        <v>70</v>
      </c>
      <c r="I408" s="272">
        <v>9</v>
      </c>
      <c r="J408" s="78" t="str">
        <f t="shared" si="15"/>
        <v>70-74|9</v>
      </c>
      <c r="K408" s="272">
        <v>7</v>
      </c>
      <c r="L408" s="78" t="s">
        <v>47</v>
      </c>
    </row>
    <row r="409" spans="1:12">
      <c r="A409" s="78" t="s">
        <v>70</v>
      </c>
      <c r="B409" s="272">
        <v>10</v>
      </c>
      <c r="C409" s="78" t="str">
        <f t="shared" si="14"/>
        <v>70-74|10</v>
      </c>
      <c r="D409" s="272">
        <v>1</v>
      </c>
      <c r="E409" s="272" t="s">
        <v>41</v>
      </c>
      <c r="H409" s="78" t="s">
        <v>70</v>
      </c>
      <c r="I409" s="272">
        <v>10</v>
      </c>
      <c r="J409" s="78" t="str">
        <f t="shared" si="15"/>
        <v>70-74|10</v>
      </c>
      <c r="K409" s="272">
        <v>7</v>
      </c>
      <c r="L409" s="78" t="s">
        <v>47</v>
      </c>
    </row>
    <row r="410" spans="1:12">
      <c r="A410" s="78" t="s">
        <v>70</v>
      </c>
      <c r="B410" s="272">
        <v>11</v>
      </c>
      <c r="C410" s="78" t="str">
        <f t="shared" si="14"/>
        <v>70-74|11</v>
      </c>
      <c r="D410" s="272">
        <v>1</v>
      </c>
      <c r="E410" s="272" t="s">
        <v>41</v>
      </c>
      <c r="H410" s="78" t="s">
        <v>70</v>
      </c>
      <c r="I410" s="272">
        <v>11</v>
      </c>
      <c r="J410" s="78" t="str">
        <f t="shared" si="15"/>
        <v>70-74|11</v>
      </c>
      <c r="K410" s="272">
        <v>8</v>
      </c>
      <c r="L410" s="78" t="s">
        <v>48</v>
      </c>
    </row>
    <row r="411" spans="1:12">
      <c r="A411" s="78" t="s">
        <v>70</v>
      </c>
      <c r="B411" s="272">
        <v>12</v>
      </c>
      <c r="C411" s="78" t="str">
        <f t="shared" si="14"/>
        <v>70-74|12</v>
      </c>
      <c r="D411" s="272">
        <v>1</v>
      </c>
      <c r="E411" s="272" t="s">
        <v>41</v>
      </c>
      <c r="H411" s="78" t="s">
        <v>70</v>
      </c>
      <c r="I411" s="272">
        <v>12</v>
      </c>
      <c r="J411" s="78" t="str">
        <f t="shared" si="15"/>
        <v>70-74|12</v>
      </c>
      <c r="K411" s="272">
        <v>8</v>
      </c>
      <c r="L411" s="78" t="s">
        <v>48</v>
      </c>
    </row>
    <row r="412" spans="1:12">
      <c r="A412" s="78" t="s">
        <v>70</v>
      </c>
      <c r="B412" s="272">
        <v>13</v>
      </c>
      <c r="C412" s="78" t="str">
        <f t="shared" si="14"/>
        <v>70-74|13</v>
      </c>
      <c r="D412" s="272">
        <v>1</v>
      </c>
      <c r="E412" s="272" t="s">
        <v>41</v>
      </c>
      <c r="H412" s="78" t="s">
        <v>70</v>
      </c>
      <c r="I412" s="272">
        <v>13</v>
      </c>
      <c r="J412" s="78" t="str">
        <f t="shared" si="15"/>
        <v>70-74|13</v>
      </c>
      <c r="K412" s="272">
        <v>8</v>
      </c>
      <c r="L412" s="78" t="s">
        <v>48</v>
      </c>
    </row>
    <row r="413" spans="1:12">
      <c r="A413" s="78" t="s">
        <v>70</v>
      </c>
      <c r="B413" s="272">
        <v>14</v>
      </c>
      <c r="C413" s="78" t="str">
        <f t="shared" si="14"/>
        <v>70-74|14</v>
      </c>
      <c r="D413" s="272">
        <v>1</v>
      </c>
      <c r="E413" s="272" t="s">
        <v>41</v>
      </c>
      <c r="H413" s="78" t="s">
        <v>70</v>
      </c>
      <c r="I413" s="272">
        <v>14</v>
      </c>
      <c r="J413" s="78" t="str">
        <f t="shared" si="15"/>
        <v>70-74|14</v>
      </c>
      <c r="K413" s="272">
        <v>9</v>
      </c>
      <c r="L413" s="78" t="s">
        <v>49</v>
      </c>
    </row>
    <row r="414" spans="1:12">
      <c r="A414" s="78" t="s">
        <v>70</v>
      </c>
      <c r="B414" s="272">
        <v>15</v>
      </c>
      <c r="C414" s="78" t="str">
        <f t="shared" si="14"/>
        <v>70-74|15</v>
      </c>
      <c r="D414" s="272">
        <v>2</v>
      </c>
      <c r="E414" s="272" t="s">
        <v>42</v>
      </c>
      <c r="H414" s="78" t="s">
        <v>70</v>
      </c>
      <c r="I414" s="272">
        <v>15</v>
      </c>
      <c r="J414" s="78" t="str">
        <f t="shared" si="15"/>
        <v>70-74|15</v>
      </c>
      <c r="K414" s="272">
        <v>9</v>
      </c>
      <c r="L414" s="78" t="s">
        <v>49</v>
      </c>
    </row>
    <row r="415" spans="1:12">
      <c r="A415" s="78" t="s">
        <v>70</v>
      </c>
      <c r="B415" s="272">
        <v>16</v>
      </c>
      <c r="C415" s="78" t="str">
        <f t="shared" si="14"/>
        <v>70-74|16</v>
      </c>
      <c r="D415" s="272">
        <v>2</v>
      </c>
      <c r="E415" s="272" t="s">
        <v>42</v>
      </c>
      <c r="H415" s="78" t="s">
        <v>70</v>
      </c>
      <c r="I415" s="272">
        <v>16</v>
      </c>
      <c r="J415" s="78" t="str">
        <f t="shared" si="15"/>
        <v>70-74|16</v>
      </c>
      <c r="K415" s="272">
        <v>9</v>
      </c>
      <c r="L415" s="78" t="s">
        <v>49</v>
      </c>
    </row>
    <row r="416" spans="1:12">
      <c r="A416" s="78" t="s">
        <v>70</v>
      </c>
      <c r="B416" s="272">
        <v>17</v>
      </c>
      <c r="C416" s="78" t="str">
        <f t="shared" si="14"/>
        <v>70-74|17</v>
      </c>
      <c r="D416" s="272">
        <v>3</v>
      </c>
      <c r="E416" s="78" t="s">
        <v>43</v>
      </c>
      <c r="H416" s="78" t="s">
        <v>70</v>
      </c>
      <c r="I416" s="272">
        <v>17</v>
      </c>
      <c r="J416" s="78" t="str">
        <f t="shared" si="15"/>
        <v>70-74|17</v>
      </c>
      <c r="K416" s="272">
        <v>10</v>
      </c>
      <c r="L416" s="78" t="s">
        <v>50</v>
      </c>
    </row>
    <row r="417" spans="1:12">
      <c r="A417" s="78" t="s">
        <v>70</v>
      </c>
      <c r="B417" s="272">
        <v>18</v>
      </c>
      <c r="C417" s="78" t="str">
        <f t="shared" si="14"/>
        <v>70-74|18</v>
      </c>
      <c r="D417" s="272">
        <v>3</v>
      </c>
      <c r="E417" s="78" t="s">
        <v>43</v>
      </c>
      <c r="H417" s="78" t="s">
        <v>70</v>
      </c>
      <c r="I417" s="272">
        <v>18</v>
      </c>
      <c r="J417" s="78" t="str">
        <f t="shared" si="15"/>
        <v>70-74|18</v>
      </c>
      <c r="K417" s="272">
        <v>10</v>
      </c>
      <c r="L417" s="78" t="s">
        <v>50</v>
      </c>
    </row>
    <row r="418" spans="1:12">
      <c r="A418" s="78" t="s">
        <v>70</v>
      </c>
      <c r="B418" s="272">
        <v>19</v>
      </c>
      <c r="C418" s="78" t="str">
        <f t="shared" si="14"/>
        <v>70-74|19</v>
      </c>
      <c r="D418" s="272">
        <v>4</v>
      </c>
      <c r="E418" s="78" t="s">
        <v>44</v>
      </c>
      <c r="H418" s="78" t="s">
        <v>70</v>
      </c>
      <c r="I418" s="272">
        <v>19</v>
      </c>
      <c r="J418" s="78" t="str">
        <f t="shared" si="15"/>
        <v>70-74|19</v>
      </c>
      <c r="K418" s="272">
        <v>10</v>
      </c>
      <c r="L418" s="78" t="s">
        <v>50</v>
      </c>
    </row>
    <row r="419" spans="1:12">
      <c r="A419" s="78" t="s">
        <v>70</v>
      </c>
      <c r="B419" s="272">
        <v>20</v>
      </c>
      <c r="C419" s="78" t="str">
        <f t="shared" si="14"/>
        <v>70-74|20</v>
      </c>
      <c r="D419" s="272">
        <v>4</v>
      </c>
      <c r="E419" s="78" t="s">
        <v>44</v>
      </c>
      <c r="H419" s="78" t="s">
        <v>70</v>
      </c>
      <c r="I419" s="272">
        <v>20</v>
      </c>
      <c r="J419" s="78" t="str">
        <f t="shared" si="15"/>
        <v>70-74|20</v>
      </c>
      <c r="K419" s="272">
        <v>11</v>
      </c>
      <c r="L419" s="78" t="s">
        <v>51</v>
      </c>
    </row>
    <row r="420" spans="1:12">
      <c r="A420" s="78" t="s">
        <v>70</v>
      </c>
      <c r="B420" s="272">
        <v>21</v>
      </c>
      <c r="C420" s="78" t="str">
        <f t="shared" si="14"/>
        <v>70-74|21</v>
      </c>
      <c r="D420" s="272">
        <v>5</v>
      </c>
      <c r="E420" s="78" t="s">
        <v>45</v>
      </c>
      <c r="H420" s="78" t="s">
        <v>70</v>
      </c>
      <c r="I420" s="272">
        <v>21</v>
      </c>
      <c r="J420" s="78" t="str">
        <f t="shared" si="15"/>
        <v>70-74|21</v>
      </c>
      <c r="K420" s="272">
        <v>11</v>
      </c>
      <c r="L420" s="78" t="s">
        <v>51</v>
      </c>
    </row>
    <row r="421" spans="1:12">
      <c r="A421" s="78" t="s">
        <v>70</v>
      </c>
      <c r="B421" s="272">
        <v>22</v>
      </c>
      <c r="C421" s="78" t="str">
        <f t="shared" si="14"/>
        <v>70-74|22</v>
      </c>
      <c r="D421" s="272">
        <v>5</v>
      </c>
      <c r="E421" s="78" t="s">
        <v>45</v>
      </c>
      <c r="H421" s="78" t="s">
        <v>70</v>
      </c>
      <c r="I421" s="272">
        <v>22</v>
      </c>
      <c r="J421" s="78" t="str">
        <f t="shared" si="15"/>
        <v>70-74|22</v>
      </c>
      <c r="K421" s="272">
        <v>11</v>
      </c>
      <c r="L421" s="78" t="s">
        <v>51</v>
      </c>
    </row>
    <row r="422" spans="1:12">
      <c r="A422" s="78" t="s">
        <v>70</v>
      </c>
      <c r="B422" s="272">
        <v>23</v>
      </c>
      <c r="C422" s="78" t="str">
        <f t="shared" si="14"/>
        <v>70-74|23</v>
      </c>
      <c r="D422" s="272">
        <v>6</v>
      </c>
      <c r="E422" s="78" t="s">
        <v>46</v>
      </c>
      <c r="H422" s="78" t="s">
        <v>70</v>
      </c>
      <c r="I422" s="272">
        <v>23</v>
      </c>
      <c r="J422" s="78" t="str">
        <f t="shared" si="15"/>
        <v>70-74|23</v>
      </c>
      <c r="K422" s="272">
        <v>12</v>
      </c>
      <c r="L422" s="78" t="s">
        <v>52</v>
      </c>
    </row>
    <row r="423" spans="1:12">
      <c r="A423" s="78" t="s">
        <v>70</v>
      </c>
      <c r="B423" s="272">
        <v>24</v>
      </c>
      <c r="C423" s="78" t="str">
        <f t="shared" si="14"/>
        <v>70-74|24</v>
      </c>
      <c r="D423" s="272">
        <v>6</v>
      </c>
      <c r="E423" s="78" t="s">
        <v>46</v>
      </c>
      <c r="H423" s="78" t="s">
        <v>70</v>
      </c>
      <c r="I423" s="272">
        <v>24</v>
      </c>
      <c r="J423" s="78" t="str">
        <f t="shared" si="15"/>
        <v>70-74|24</v>
      </c>
      <c r="K423" s="272">
        <v>12</v>
      </c>
      <c r="L423" s="78" t="s">
        <v>52</v>
      </c>
    </row>
    <row r="424" spans="1:12">
      <c r="A424" s="78" t="s">
        <v>70</v>
      </c>
      <c r="B424" s="272">
        <v>25</v>
      </c>
      <c r="C424" s="78" t="str">
        <f t="shared" si="14"/>
        <v>70-74|25</v>
      </c>
      <c r="D424" s="272">
        <v>7</v>
      </c>
      <c r="E424" s="78" t="s">
        <v>47</v>
      </c>
      <c r="H424" s="78" t="s">
        <v>70</v>
      </c>
      <c r="I424" s="272">
        <v>25</v>
      </c>
      <c r="J424" s="78" t="str">
        <f t="shared" si="15"/>
        <v>70-74|25</v>
      </c>
      <c r="K424" s="272">
        <v>12</v>
      </c>
      <c r="L424" s="78" t="s">
        <v>52</v>
      </c>
    </row>
    <row r="425" spans="1:12">
      <c r="A425" s="78" t="s">
        <v>70</v>
      </c>
      <c r="B425" s="272">
        <v>26</v>
      </c>
      <c r="C425" s="78" t="str">
        <f t="shared" si="14"/>
        <v>70-74|26</v>
      </c>
      <c r="D425" s="272">
        <v>7</v>
      </c>
      <c r="E425" s="78" t="s">
        <v>47</v>
      </c>
      <c r="H425" s="78" t="s">
        <v>70</v>
      </c>
      <c r="I425" s="272">
        <v>26</v>
      </c>
      <c r="J425" s="78" t="str">
        <f t="shared" si="15"/>
        <v>70-74|26</v>
      </c>
      <c r="K425" s="272">
        <v>13</v>
      </c>
      <c r="L425" s="78" t="s">
        <v>53</v>
      </c>
    </row>
    <row r="426" spans="1:12">
      <c r="A426" s="78" t="s">
        <v>70</v>
      </c>
      <c r="B426" s="272">
        <v>27</v>
      </c>
      <c r="C426" s="78" t="str">
        <f t="shared" si="14"/>
        <v>70-74|27</v>
      </c>
      <c r="D426" s="272">
        <v>8</v>
      </c>
      <c r="E426" s="78" t="s">
        <v>48</v>
      </c>
      <c r="H426" s="78" t="s">
        <v>70</v>
      </c>
      <c r="I426" s="272">
        <v>27</v>
      </c>
      <c r="J426" s="78" t="str">
        <f t="shared" si="15"/>
        <v>70-74|27</v>
      </c>
      <c r="K426" s="272">
        <v>13</v>
      </c>
      <c r="L426" s="78" t="s">
        <v>53</v>
      </c>
    </row>
    <row r="427" spans="1:12">
      <c r="A427" s="78" t="s">
        <v>70</v>
      </c>
      <c r="B427" s="272">
        <v>28</v>
      </c>
      <c r="C427" s="78" t="str">
        <f t="shared" si="14"/>
        <v>70-74|28</v>
      </c>
      <c r="D427" s="272">
        <v>8</v>
      </c>
      <c r="E427" s="78" t="s">
        <v>48</v>
      </c>
      <c r="H427" s="78" t="s">
        <v>70</v>
      </c>
      <c r="I427" s="272">
        <v>28</v>
      </c>
      <c r="J427" s="78" t="str">
        <f t="shared" si="15"/>
        <v>70-74|28</v>
      </c>
      <c r="K427" s="272">
        <v>13</v>
      </c>
      <c r="L427" s="78" t="s">
        <v>53</v>
      </c>
    </row>
    <row r="428" spans="1:12">
      <c r="A428" s="78" t="s">
        <v>70</v>
      </c>
      <c r="B428" s="272">
        <v>29</v>
      </c>
      <c r="C428" s="78" t="str">
        <f t="shared" si="14"/>
        <v>70-74|29</v>
      </c>
      <c r="D428" s="272">
        <v>9</v>
      </c>
      <c r="E428" s="78" t="s">
        <v>49</v>
      </c>
      <c r="H428" s="78" t="s">
        <v>70</v>
      </c>
      <c r="I428" s="272">
        <v>29</v>
      </c>
      <c r="J428" s="78" t="str">
        <f t="shared" si="15"/>
        <v>70-74|29</v>
      </c>
      <c r="K428" s="272">
        <v>14</v>
      </c>
      <c r="L428" s="78" t="s">
        <v>54</v>
      </c>
    </row>
    <row r="429" spans="1:12">
      <c r="A429" s="78" t="s">
        <v>70</v>
      </c>
      <c r="B429" s="272">
        <v>30</v>
      </c>
      <c r="C429" s="78" t="str">
        <f t="shared" si="14"/>
        <v>70-74|30</v>
      </c>
      <c r="D429" s="272">
        <v>9</v>
      </c>
      <c r="E429" s="78" t="s">
        <v>49</v>
      </c>
      <c r="H429" s="78" t="s">
        <v>70</v>
      </c>
      <c r="I429" s="272">
        <v>30</v>
      </c>
      <c r="J429" s="78" t="str">
        <f t="shared" si="15"/>
        <v>70-74|30</v>
      </c>
      <c r="K429" s="272">
        <v>14</v>
      </c>
      <c r="L429" s="78" t="s">
        <v>54</v>
      </c>
    </row>
    <row r="430" spans="1:12">
      <c r="A430" s="78" t="s">
        <v>70</v>
      </c>
      <c r="B430" s="272">
        <v>31</v>
      </c>
      <c r="C430" s="78" t="str">
        <f t="shared" si="14"/>
        <v>70-74|31</v>
      </c>
      <c r="D430" s="272">
        <v>10</v>
      </c>
      <c r="E430" s="78" t="s">
        <v>50</v>
      </c>
      <c r="H430" s="78" t="s">
        <v>70</v>
      </c>
      <c r="I430" s="272">
        <v>31</v>
      </c>
      <c r="J430" s="78" t="str">
        <f t="shared" si="15"/>
        <v>70-74|31</v>
      </c>
      <c r="K430" s="272">
        <v>14</v>
      </c>
      <c r="L430" s="78" t="s">
        <v>54</v>
      </c>
    </row>
    <row r="431" spans="1:12">
      <c r="A431" s="78" t="s">
        <v>70</v>
      </c>
      <c r="B431" s="272">
        <v>32</v>
      </c>
      <c r="C431" s="78" t="str">
        <f t="shared" si="14"/>
        <v>70-74|32</v>
      </c>
      <c r="D431" s="272">
        <v>10</v>
      </c>
      <c r="E431" s="78" t="s">
        <v>50</v>
      </c>
      <c r="H431" s="78" t="s">
        <v>70</v>
      </c>
      <c r="I431" s="272">
        <v>32</v>
      </c>
      <c r="J431" s="78" t="str">
        <f t="shared" si="15"/>
        <v>70-74|32</v>
      </c>
      <c r="K431" s="272">
        <v>15</v>
      </c>
      <c r="L431" s="78" t="s">
        <v>55</v>
      </c>
    </row>
    <row r="432" spans="1:12">
      <c r="A432" s="78" t="s">
        <v>70</v>
      </c>
      <c r="B432" s="272">
        <v>33</v>
      </c>
      <c r="C432" s="78" t="str">
        <f t="shared" si="14"/>
        <v>70-74|33</v>
      </c>
      <c r="D432" s="272">
        <v>10</v>
      </c>
      <c r="E432" s="78" t="s">
        <v>50</v>
      </c>
      <c r="H432" s="78" t="s">
        <v>70</v>
      </c>
      <c r="I432" s="272">
        <v>33</v>
      </c>
      <c r="J432" s="78" t="str">
        <f t="shared" si="15"/>
        <v>70-74|33</v>
      </c>
      <c r="K432" s="272">
        <v>15</v>
      </c>
      <c r="L432" s="78" t="s">
        <v>55</v>
      </c>
    </row>
    <row r="433" spans="1:12">
      <c r="A433" s="78" t="s">
        <v>70</v>
      </c>
      <c r="B433" s="272">
        <v>34</v>
      </c>
      <c r="C433" s="78" t="str">
        <f t="shared" si="14"/>
        <v>70-74|34</v>
      </c>
      <c r="D433" s="272">
        <v>11</v>
      </c>
      <c r="E433" s="78" t="s">
        <v>51</v>
      </c>
      <c r="H433" s="78" t="s">
        <v>70</v>
      </c>
      <c r="I433" s="272">
        <v>34</v>
      </c>
      <c r="J433" s="78" t="str">
        <f t="shared" si="15"/>
        <v>70-74|34</v>
      </c>
      <c r="K433" s="272">
        <v>15</v>
      </c>
      <c r="L433" s="78" t="s">
        <v>55</v>
      </c>
    </row>
    <row r="434" spans="1:12">
      <c r="A434" s="78" t="s">
        <v>70</v>
      </c>
      <c r="B434" s="272">
        <v>35</v>
      </c>
      <c r="C434" s="78" t="str">
        <f t="shared" si="14"/>
        <v>70-74|35</v>
      </c>
      <c r="D434" s="272">
        <v>11</v>
      </c>
      <c r="E434" s="78" t="s">
        <v>51</v>
      </c>
      <c r="H434" s="78" t="s">
        <v>70</v>
      </c>
      <c r="I434" s="272">
        <v>35</v>
      </c>
      <c r="J434" s="78" t="str">
        <f t="shared" si="15"/>
        <v>70-74|35</v>
      </c>
      <c r="K434" s="272">
        <v>16</v>
      </c>
      <c r="L434" s="78" t="s">
        <v>56</v>
      </c>
    </row>
    <row r="435" spans="1:12">
      <c r="A435" s="78" t="s">
        <v>70</v>
      </c>
      <c r="B435" s="272">
        <v>36</v>
      </c>
      <c r="C435" s="78" t="str">
        <f t="shared" si="14"/>
        <v>70-74|36</v>
      </c>
      <c r="D435" s="272">
        <v>12</v>
      </c>
      <c r="E435" s="78" t="s">
        <v>52</v>
      </c>
      <c r="H435" s="78" t="s">
        <v>70</v>
      </c>
      <c r="I435" s="272">
        <v>36</v>
      </c>
      <c r="J435" s="78" t="str">
        <f t="shared" si="15"/>
        <v>70-74|36</v>
      </c>
      <c r="K435" s="272">
        <v>16</v>
      </c>
      <c r="L435" s="78" t="s">
        <v>56</v>
      </c>
    </row>
    <row r="436" spans="1:12">
      <c r="A436" s="78" t="s">
        <v>70</v>
      </c>
      <c r="B436" s="272">
        <v>37</v>
      </c>
      <c r="C436" s="78" t="str">
        <f t="shared" si="14"/>
        <v>70-74|37</v>
      </c>
      <c r="D436" s="272">
        <v>12</v>
      </c>
      <c r="E436" s="78" t="s">
        <v>52</v>
      </c>
      <c r="H436" s="78" t="s">
        <v>70</v>
      </c>
      <c r="I436" s="272">
        <v>37</v>
      </c>
      <c r="J436" s="78" t="str">
        <f t="shared" si="15"/>
        <v>70-74|37</v>
      </c>
      <c r="K436" s="272">
        <v>16</v>
      </c>
      <c r="L436" s="78" t="s">
        <v>56</v>
      </c>
    </row>
    <row r="437" spans="1:12">
      <c r="A437" s="78" t="s">
        <v>70</v>
      </c>
      <c r="B437" s="272">
        <v>38</v>
      </c>
      <c r="C437" s="78" t="str">
        <f t="shared" si="14"/>
        <v>70-74|38</v>
      </c>
      <c r="D437" s="272">
        <v>13</v>
      </c>
      <c r="E437" s="78" t="s">
        <v>53</v>
      </c>
      <c r="H437" s="78" t="s">
        <v>70</v>
      </c>
      <c r="I437" s="272">
        <v>38</v>
      </c>
      <c r="J437" s="78" t="str">
        <f t="shared" si="15"/>
        <v>70-74|38</v>
      </c>
      <c r="K437" s="272">
        <v>17</v>
      </c>
      <c r="L437" s="78" t="s">
        <v>57</v>
      </c>
    </row>
    <row r="438" spans="1:12">
      <c r="A438" s="78" t="s">
        <v>70</v>
      </c>
      <c r="B438" s="272">
        <v>39</v>
      </c>
      <c r="C438" s="78" t="str">
        <f t="shared" si="14"/>
        <v>70-74|39</v>
      </c>
      <c r="D438" s="272">
        <v>13</v>
      </c>
      <c r="E438" s="78" t="s">
        <v>53</v>
      </c>
      <c r="H438" s="78" t="s">
        <v>70</v>
      </c>
      <c r="I438" s="272">
        <v>39</v>
      </c>
      <c r="J438" s="78" t="str">
        <f t="shared" si="15"/>
        <v>70-74|39</v>
      </c>
      <c r="K438" s="272">
        <v>17</v>
      </c>
      <c r="L438" s="78" t="s">
        <v>57</v>
      </c>
    </row>
    <row r="439" spans="1:12">
      <c r="A439" s="78" t="s">
        <v>70</v>
      </c>
      <c r="B439" s="272">
        <v>40</v>
      </c>
      <c r="C439" s="78" t="str">
        <f t="shared" si="14"/>
        <v>70-74|40</v>
      </c>
      <c r="D439" s="272">
        <v>14</v>
      </c>
      <c r="E439" s="78" t="s">
        <v>54</v>
      </c>
      <c r="H439" s="78" t="s">
        <v>70</v>
      </c>
      <c r="I439" s="272">
        <v>40</v>
      </c>
      <c r="J439" s="78" t="str">
        <f t="shared" si="15"/>
        <v>70-74|40</v>
      </c>
      <c r="K439" s="272">
        <v>18</v>
      </c>
      <c r="L439" s="78" t="s">
        <v>58</v>
      </c>
    </row>
    <row r="440" spans="1:12">
      <c r="A440" s="78" t="s">
        <v>70</v>
      </c>
      <c r="B440" s="272">
        <v>41</v>
      </c>
      <c r="C440" s="78" t="str">
        <f t="shared" si="14"/>
        <v>70-74|41</v>
      </c>
      <c r="D440" s="272">
        <v>15</v>
      </c>
      <c r="E440" s="78" t="s">
        <v>55</v>
      </c>
      <c r="H440" s="78" t="s">
        <v>70</v>
      </c>
      <c r="I440" s="272">
        <v>41</v>
      </c>
      <c r="J440" s="78" t="str">
        <f t="shared" si="15"/>
        <v>70-74|41</v>
      </c>
      <c r="K440" s="272">
        <v>18</v>
      </c>
      <c r="L440" s="78" t="s">
        <v>58</v>
      </c>
    </row>
    <row r="441" spans="1:12">
      <c r="A441" s="78" t="s">
        <v>70</v>
      </c>
      <c r="B441" s="272">
        <v>42</v>
      </c>
      <c r="C441" s="78" t="str">
        <f t="shared" si="14"/>
        <v>70-74|42</v>
      </c>
      <c r="D441" s="272">
        <v>16</v>
      </c>
      <c r="E441" s="78" t="s">
        <v>56</v>
      </c>
      <c r="H441" s="78" t="s">
        <v>70</v>
      </c>
      <c r="I441" s="272">
        <v>42</v>
      </c>
      <c r="J441" s="78" t="str">
        <f t="shared" si="15"/>
        <v>70-74|42</v>
      </c>
      <c r="K441" s="272">
        <v>19</v>
      </c>
      <c r="L441" s="78" t="s">
        <v>59</v>
      </c>
    </row>
    <row r="442" spans="1:12">
      <c r="A442" s="78" t="s">
        <v>70</v>
      </c>
      <c r="B442" s="272">
        <v>43</v>
      </c>
      <c r="C442" s="78" t="str">
        <f t="shared" si="14"/>
        <v>70-74|43</v>
      </c>
      <c r="D442" s="272">
        <v>18</v>
      </c>
      <c r="E442" s="78" t="s">
        <v>58</v>
      </c>
      <c r="H442" s="78" t="s">
        <v>70</v>
      </c>
      <c r="I442" s="272">
        <v>43</v>
      </c>
      <c r="J442" s="78" t="str">
        <f t="shared" si="15"/>
        <v>70-74|43</v>
      </c>
      <c r="K442" s="272">
        <v>19</v>
      </c>
      <c r="L442" s="78" t="s">
        <v>59</v>
      </c>
    </row>
    <row r="443" spans="1:12">
      <c r="A443" t="s">
        <v>71</v>
      </c>
      <c r="B443" s="272">
        <v>0</v>
      </c>
      <c r="C443" s="78" t="str">
        <f t="shared" si="14"/>
        <v>75-79|0</v>
      </c>
      <c r="D443" s="272">
        <v>1</v>
      </c>
      <c r="E443" s="272" t="s">
        <v>41</v>
      </c>
      <c r="H443" s="78" t="s">
        <v>71</v>
      </c>
      <c r="I443" s="272">
        <v>0</v>
      </c>
      <c r="J443" s="78" t="str">
        <f t="shared" si="15"/>
        <v>75-79|0</v>
      </c>
      <c r="K443" s="272">
        <v>2</v>
      </c>
      <c r="L443" s="272" t="s">
        <v>42</v>
      </c>
    </row>
    <row r="444" spans="1:12">
      <c r="A444" s="78" t="s">
        <v>71</v>
      </c>
      <c r="B444" s="272">
        <v>1</v>
      </c>
      <c r="C444" s="78" t="str">
        <f t="shared" si="14"/>
        <v>75-79|1</v>
      </c>
      <c r="D444" s="272">
        <v>1</v>
      </c>
      <c r="E444" s="272" t="s">
        <v>41</v>
      </c>
      <c r="H444" s="78" t="s">
        <v>71</v>
      </c>
      <c r="I444" s="272">
        <v>1</v>
      </c>
      <c r="J444" s="78" t="str">
        <f t="shared" si="15"/>
        <v>75-79|1</v>
      </c>
      <c r="K444" s="272">
        <v>3</v>
      </c>
      <c r="L444" s="78" t="s">
        <v>43</v>
      </c>
    </row>
    <row r="445" spans="1:12">
      <c r="A445" s="78" t="s">
        <v>71</v>
      </c>
      <c r="B445" s="272">
        <v>2</v>
      </c>
      <c r="C445" s="78" t="str">
        <f t="shared" si="14"/>
        <v>75-79|2</v>
      </c>
      <c r="D445" s="272">
        <v>1</v>
      </c>
      <c r="E445" s="272" t="s">
        <v>41</v>
      </c>
      <c r="H445" s="78" t="s">
        <v>71</v>
      </c>
      <c r="I445" s="272">
        <v>2</v>
      </c>
      <c r="J445" s="78" t="str">
        <f t="shared" si="15"/>
        <v>75-79|2</v>
      </c>
      <c r="K445" s="272">
        <v>4</v>
      </c>
      <c r="L445" s="78" t="s">
        <v>44</v>
      </c>
    </row>
    <row r="446" spans="1:12">
      <c r="A446" s="78" t="s">
        <v>71</v>
      </c>
      <c r="B446" s="272">
        <v>3</v>
      </c>
      <c r="C446" s="78" t="str">
        <f t="shared" si="14"/>
        <v>75-79|3</v>
      </c>
      <c r="D446" s="272">
        <v>1</v>
      </c>
      <c r="E446" s="272" t="s">
        <v>41</v>
      </c>
      <c r="H446" s="78" t="s">
        <v>71</v>
      </c>
      <c r="I446" s="272">
        <v>3</v>
      </c>
      <c r="J446" s="78" t="str">
        <f t="shared" si="15"/>
        <v>75-79|3</v>
      </c>
      <c r="K446" s="272">
        <v>5</v>
      </c>
      <c r="L446" s="78" t="s">
        <v>45</v>
      </c>
    </row>
    <row r="447" spans="1:12">
      <c r="A447" s="78" t="s">
        <v>71</v>
      </c>
      <c r="B447" s="272">
        <v>4</v>
      </c>
      <c r="C447" s="78" t="str">
        <f t="shared" si="14"/>
        <v>75-79|4</v>
      </c>
      <c r="D447" s="272">
        <v>1</v>
      </c>
      <c r="E447" s="272" t="s">
        <v>41</v>
      </c>
      <c r="H447" s="78" t="s">
        <v>71</v>
      </c>
      <c r="I447" s="272">
        <v>4</v>
      </c>
      <c r="J447" s="78" t="str">
        <f t="shared" si="15"/>
        <v>75-79|4</v>
      </c>
      <c r="K447" s="272">
        <v>5</v>
      </c>
      <c r="L447" s="78" t="s">
        <v>45</v>
      </c>
    </row>
    <row r="448" spans="1:12">
      <c r="A448" s="78" t="s">
        <v>71</v>
      </c>
      <c r="B448" s="272">
        <v>5</v>
      </c>
      <c r="C448" s="78" t="str">
        <f t="shared" si="14"/>
        <v>75-79|5</v>
      </c>
      <c r="D448" s="272">
        <v>1</v>
      </c>
      <c r="E448" s="272" t="s">
        <v>41</v>
      </c>
      <c r="H448" s="78" t="s">
        <v>71</v>
      </c>
      <c r="I448" s="272">
        <v>5</v>
      </c>
      <c r="J448" s="78" t="str">
        <f t="shared" si="15"/>
        <v>75-79|5</v>
      </c>
      <c r="K448" s="272">
        <v>6</v>
      </c>
      <c r="L448" s="78" t="s">
        <v>46</v>
      </c>
    </row>
    <row r="449" spans="1:12">
      <c r="A449" s="78" t="s">
        <v>71</v>
      </c>
      <c r="B449" s="272">
        <v>6</v>
      </c>
      <c r="C449" s="78" t="str">
        <f t="shared" si="14"/>
        <v>75-79|6</v>
      </c>
      <c r="D449" s="272">
        <v>1</v>
      </c>
      <c r="E449" s="272" t="s">
        <v>41</v>
      </c>
      <c r="H449" s="78" t="s">
        <v>71</v>
      </c>
      <c r="I449" s="272">
        <v>6</v>
      </c>
      <c r="J449" s="78" t="str">
        <f t="shared" si="15"/>
        <v>75-79|6</v>
      </c>
      <c r="K449" s="272">
        <v>6</v>
      </c>
      <c r="L449" s="78" t="s">
        <v>46</v>
      </c>
    </row>
    <row r="450" spans="1:12">
      <c r="A450" s="78" t="s">
        <v>71</v>
      </c>
      <c r="B450" s="272">
        <v>7</v>
      </c>
      <c r="C450" s="78" t="str">
        <f t="shared" si="14"/>
        <v>75-79|7</v>
      </c>
      <c r="D450" s="272">
        <v>1</v>
      </c>
      <c r="E450" s="272" t="s">
        <v>41</v>
      </c>
      <c r="H450" s="78" t="s">
        <v>71</v>
      </c>
      <c r="I450" s="272">
        <v>7</v>
      </c>
      <c r="J450" s="78" t="str">
        <f t="shared" si="15"/>
        <v>75-79|7</v>
      </c>
      <c r="K450" s="272">
        <v>7</v>
      </c>
      <c r="L450" s="78" t="s">
        <v>47</v>
      </c>
    </row>
    <row r="451" spans="1:12">
      <c r="A451" s="78" t="s">
        <v>71</v>
      </c>
      <c r="B451" s="272">
        <v>8</v>
      </c>
      <c r="C451" s="78" t="str">
        <f t="shared" si="14"/>
        <v>75-79|8</v>
      </c>
      <c r="D451" s="272">
        <v>1</v>
      </c>
      <c r="E451" s="272" t="s">
        <v>41</v>
      </c>
      <c r="H451" s="78" t="s">
        <v>71</v>
      </c>
      <c r="I451" s="272">
        <v>8</v>
      </c>
      <c r="J451" s="78" t="str">
        <f t="shared" si="15"/>
        <v>75-79|8</v>
      </c>
      <c r="K451" s="272">
        <v>7</v>
      </c>
      <c r="L451" s="78" t="s">
        <v>47</v>
      </c>
    </row>
    <row r="452" spans="1:12">
      <c r="A452" s="78" t="s">
        <v>71</v>
      </c>
      <c r="B452" s="272">
        <v>9</v>
      </c>
      <c r="C452" s="78" t="str">
        <f t="shared" ref="C452:C515" si="16">A452&amp;"|"&amp;B452</f>
        <v>75-79|9</v>
      </c>
      <c r="D452" s="272">
        <v>1</v>
      </c>
      <c r="E452" s="272" t="s">
        <v>41</v>
      </c>
      <c r="H452" s="78" t="s">
        <v>71</v>
      </c>
      <c r="I452" s="272">
        <v>9</v>
      </c>
      <c r="J452" s="78" t="str">
        <f t="shared" ref="J452:J515" si="17">H452&amp;"|"&amp;I452</f>
        <v>75-79|9</v>
      </c>
      <c r="K452" s="272">
        <v>8</v>
      </c>
      <c r="L452" s="78" t="s">
        <v>48</v>
      </c>
    </row>
    <row r="453" spans="1:12">
      <c r="A453" s="78" t="s">
        <v>71</v>
      </c>
      <c r="B453" s="272">
        <v>10</v>
      </c>
      <c r="C453" s="78" t="str">
        <f t="shared" si="16"/>
        <v>75-79|10</v>
      </c>
      <c r="D453" s="272">
        <v>2</v>
      </c>
      <c r="E453" s="272" t="s">
        <v>42</v>
      </c>
      <c r="H453" s="78" t="s">
        <v>71</v>
      </c>
      <c r="I453" s="272">
        <v>10</v>
      </c>
      <c r="J453" s="78" t="str">
        <f t="shared" si="17"/>
        <v>75-79|10</v>
      </c>
      <c r="K453" s="272">
        <v>8</v>
      </c>
      <c r="L453" s="78" t="s">
        <v>48</v>
      </c>
    </row>
    <row r="454" spans="1:12">
      <c r="A454" s="78" t="s">
        <v>71</v>
      </c>
      <c r="B454" s="272">
        <v>11</v>
      </c>
      <c r="C454" s="78" t="str">
        <f t="shared" si="16"/>
        <v>75-79|11</v>
      </c>
      <c r="D454" s="272">
        <v>2</v>
      </c>
      <c r="E454" s="272" t="s">
        <v>42</v>
      </c>
      <c r="H454" s="78" t="s">
        <v>71</v>
      </c>
      <c r="I454" s="272">
        <v>11</v>
      </c>
      <c r="J454" s="78" t="str">
        <f t="shared" si="17"/>
        <v>75-79|11</v>
      </c>
      <c r="K454" s="272">
        <v>8</v>
      </c>
      <c r="L454" s="78" t="s">
        <v>48</v>
      </c>
    </row>
    <row r="455" spans="1:12">
      <c r="A455" s="78" t="s">
        <v>71</v>
      </c>
      <c r="B455" s="272">
        <v>12</v>
      </c>
      <c r="C455" s="78" t="str">
        <f t="shared" si="16"/>
        <v>75-79|12</v>
      </c>
      <c r="D455" s="272">
        <v>3</v>
      </c>
      <c r="E455" s="78" t="s">
        <v>43</v>
      </c>
      <c r="H455" s="78" t="s">
        <v>71</v>
      </c>
      <c r="I455" s="272">
        <v>12</v>
      </c>
      <c r="J455" s="78" t="str">
        <f t="shared" si="17"/>
        <v>75-79|12</v>
      </c>
      <c r="K455" s="272">
        <v>9</v>
      </c>
      <c r="L455" s="78" t="s">
        <v>49</v>
      </c>
    </row>
    <row r="456" spans="1:12">
      <c r="A456" s="78" t="s">
        <v>71</v>
      </c>
      <c r="B456" s="272">
        <v>13</v>
      </c>
      <c r="C456" s="78" t="str">
        <f t="shared" si="16"/>
        <v>75-79|13</v>
      </c>
      <c r="D456" s="272">
        <v>3</v>
      </c>
      <c r="E456" s="78" t="s">
        <v>43</v>
      </c>
      <c r="H456" s="78" t="s">
        <v>71</v>
      </c>
      <c r="I456" s="272">
        <v>13</v>
      </c>
      <c r="J456" s="78" t="str">
        <f t="shared" si="17"/>
        <v>75-79|13</v>
      </c>
      <c r="K456" s="272">
        <v>9</v>
      </c>
      <c r="L456" s="78" t="s">
        <v>49</v>
      </c>
    </row>
    <row r="457" spans="1:12">
      <c r="A457" s="78" t="s">
        <v>71</v>
      </c>
      <c r="B457" s="272">
        <v>14</v>
      </c>
      <c r="C457" s="78" t="str">
        <f t="shared" si="16"/>
        <v>75-79|14</v>
      </c>
      <c r="D457" s="272">
        <v>4</v>
      </c>
      <c r="E457" s="78" t="s">
        <v>44</v>
      </c>
      <c r="H457" s="78" t="s">
        <v>71</v>
      </c>
      <c r="I457" s="272">
        <v>14</v>
      </c>
      <c r="J457" s="78" t="str">
        <f t="shared" si="17"/>
        <v>75-79|14</v>
      </c>
      <c r="K457" s="272">
        <v>9</v>
      </c>
      <c r="L457" s="78" t="s">
        <v>49</v>
      </c>
    </row>
    <row r="458" spans="1:12">
      <c r="A458" s="78" t="s">
        <v>71</v>
      </c>
      <c r="B458" s="272">
        <v>15</v>
      </c>
      <c r="C458" s="78" t="str">
        <f t="shared" si="16"/>
        <v>75-79|15</v>
      </c>
      <c r="D458" s="272">
        <v>4</v>
      </c>
      <c r="E458" s="78" t="s">
        <v>44</v>
      </c>
      <c r="H458" s="78" t="s">
        <v>71</v>
      </c>
      <c r="I458" s="272">
        <v>15</v>
      </c>
      <c r="J458" s="78" t="str">
        <f t="shared" si="17"/>
        <v>75-79|15</v>
      </c>
      <c r="K458" s="272">
        <v>10</v>
      </c>
      <c r="L458" s="78" t="s">
        <v>50</v>
      </c>
    </row>
    <row r="459" spans="1:12">
      <c r="A459" s="78" t="s">
        <v>71</v>
      </c>
      <c r="B459" s="272">
        <v>16</v>
      </c>
      <c r="C459" s="78" t="str">
        <f t="shared" si="16"/>
        <v>75-79|16</v>
      </c>
      <c r="D459" s="272">
        <v>5</v>
      </c>
      <c r="E459" s="78" t="s">
        <v>45</v>
      </c>
      <c r="H459" s="78" t="s">
        <v>71</v>
      </c>
      <c r="I459" s="272">
        <v>16</v>
      </c>
      <c r="J459" s="78" t="str">
        <f t="shared" si="17"/>
        <v>75-79|16</v>
      </c>
      <c r="K459" s="272">
        <v>10</v>
      </c>
      <c r="L459" s="78" t="s">
        <v>50</v>
      </c>
    </row>
    <row r="460" spans="1:12">
      <c r="A460" s="78" t="s">
        <v>71</v>
      </c>
      <c r="B460" s="272">
        <v>17</v>
      </c>
      <c r="C460" s="78" t="str">
        <f t="shared" si="16"/>
        <v>75-79|17</v>
      </c>
      <c r="D460" s="272">
        <v>5</v>
      </c>
      <c r="E460" s="78" t="s">
        <v>45</v>
      </c>
      <c r="H460" s="78" t="s">
        <v>71</v>
      </c>
      <c r="I460" s="272">
        <v>17</v>
      </c>
      <c r="J460" s="78" t="str">
        <f t="shared" si="17"/>
        <v>75-79|17</v>
      </c>
      <c r="K460" s="272">
        <v>10</v>
      </c>
      <c r="L460" s="78" t="s">
        <v>50</v>
      </c>
    </row>
    <row r="461" spans="1:12">
      <c r="A461" s="78" t="s">
        <v>71</v>
      </c>
      <c r="B461" s="272">
        <v>18</v>
      </c>
      <c r="C461" s="78" t="str">
        <f t="shared" si="16"/>
        <v>75-79|18</v>
      </c>
      <c r="D461" s="272">
        <v>6</v>
      </c>
      <c r="E461" s="78" t="s">
        <v>46</v>
      </c>
      <c r="H461" s="78" t="s">
        <v>71</v>
      </c>
      <c r="I461" s="272">
        <v>18</v>
      </c>
      <c r="J461" s="78" t="str">
        <f t="shared" si="17"/>
        <v>75-79|18</v>
      </c>
      <c r="K461" s="272">
        <v>11</v>
      </c>
      <c r="L461" s="78" t="s">
        <v>51</v>
      </c>
    </row>
    <row r="462" spans="1:12">
      <c r="A462" s="78" t="s">
        <v>71</v>
      </c>
      <c r="B462" s="272">
        <v>19</v>
      </c>
      <c r="C462" s="78" t="str">
        <f t="shared" si="16"/>
        <v>75-79|19</v>
      </c>
      <c r="D462" s="272">
        <v>6</v>
      </c>
      <c r="E462" s="78" t="s">
        <v>46</v>
      </c>
      <c r="H462" s="78" t="s">
        <v>71</v>
      </c>
      <c r="I462" s="272">
        <v>19</v>
      </c>
      <c r="J462" s="78" t="str">
        <f t="shared" si="17"/>
        <v>75-79|19</v>
      </c>
      <c r="K462" s="272">
        <v>11</v>
      </c>
      <c r="L462" s="78" t="s">
        <v>51</v>
      </c>
    </row>
    <row r="463" spans="1:12">
      <c r="A463" s="78" t="s">
        <v>71</v>
      </c>
      <c r="B463" s="272">
        <v>20</v>
      </c>
      <c r="C463" s="78" t="str">
        <f t="shared" si="16"/>
        <v>75-79|20</v>
      </c>
      <c r="D463" s="272">
        <v>7</v>
      </c>
      <c r="E463" s="78" t="s">
        <v>47</v>
      </c>
      <c r="H463" s="78" t="s">
        <v>71</v>
      </c>
      <c r="I463" s="272">
        <v>20</v>
      </c>
      <c r="J463" s="78" t="str">
        <f t="shared" si="17"/>
        <v>75-79|20</v>
      </c>
      <c r="K463" s="272">
        <v>11</v>
      </c>
      <c r="L463" s="78" t="s">
        <v>51</v>
      </c>
    </row>
    <row r="464" spans="1:12">
      <c r="A464" s="78" t="s">
        <v>71</v>
      </c>
      <c r="B464" s="272">
        <v>21</v>
      </c>
      <c r="C464" s="78" t="str">
        <f t="shared" si="16"/>
        <v>75-79|21</v>
      </c>
      <c r="D464" s="272">
        <v>7</v>
      </c>
      <c r="E464" s="78" t="s">
        <v>47</v>
      </c>
      <c r="H464" s="78" t="s">
        <v>71</v>
      </c>
      <c r="I464" s="272">
        <v>21</v>
      </c>
      <c r="J464" s="78" t="str">
        <f t="shared" si="17"/>
        <v>75-79|21</v>
      </c>
      <c r="K464" s="272">
        <v>12</v>
      </c>
      <c r="L464" s="78" t="s">
        <v>52</v>
      </c>
    </row>
    <row r="465" spans="1:12">
      <c r="A465" s="78" t="s">
        <v>71</v>
      </c>
      <c r="B465" s="272">
        <v>22</v>
      </c>
      <c r="C465" s="78" t="str">
        <f t="shared" si="16"/>
        <v>75-79|22</v>
      </c>
      <c r="D465" s="272">
        <v>8</v>
      </c>
      <c r="E465" s="78" t="s">
        <v>48</v>
      </c>
      <c r="H465" s="78" t="s">
        <v>71</v>
      </c>
      <c r="I465" s="272">
        <v>22</v>
      </c>
      <c r="J465" s="78" t="str">
        <f t="shared" si="17"/>
        <v>75-79|22</v>
      </c>
      <c r="K465" s="272">
        <v>12</v>
      </c>
      <c r="L465" s="78" t="s">
        <v>52</v>
      </c>
    </row>
    <row r="466" spans="1:12">
      <c r="A466" s="78" t="s">
        <v>71</v>
      </c>
      <c r="B466" s="272">
        <v>23</v>
      </c>
      <c r="C466" s="78" t="str">
        <f t="shared" si="16"/>
        <v>75-79|23</v>
      </c>
      <c r="D466" s="272">
        <v>8</v>
      </c>
      <c r="E466" s="78" t="s">
        <v>48</v>
      </c>
      <c r="H466" s="78" t="s">
        <v>71</v>
      </c>
      <c r="I466" s="272">
        <v>23</v>
      </c>
      <c r="J466" s="78" t="str">
        <f t="shared" si="17"/>
        <v>75-79|23</v>
      </c>
      <c r="K466" s="272">
        <v>12</v>
      </c>
      <c r="L466" s="78" t="s">
        <v>52</v>
      </c>
    </row>
    <row r="467" spans="1:12">
      <c r="A467" s="78" t="s">
        <v>71</v>
      </c>
      <c r="B467" s="272">
        <v>24</v>
      </c>
      <c r="C467" s="78" t="str">
        <f t="shared" si="16"/>
        <v>75-79|24</v>
      </c>
      <c r="D467" s="272">
        <v>8</v>
      </c>
      <c r="E467" s="78" t="s">
        <v>48</v>
      </c>
      <c r="H467" s="78" t="s">
        <v>71</v>
      </c>
      <c r="I467" s="272">
        <v>24</v>
      </c>
      <c r="J467" s="78" t="str">
        <f t="shared" si="17"/>
        <v>75-79|24</v>
      </c>
      <c r="K467" s="272">
        <v>13</v>
      </c>
      <c r="L467" s="78" t="s">
        <v>53</v>
      </c>
    </row>
    <row r="468" spans="1:12">
      <c r="A468" s="78" t="s">
        <v>71</v>
      </c>
      <c r="B468" s="272">
        <v>25</v>
      </c>
      <c r="C468" s="78" t="str">
        <f t="shared" si="16"/>
        <v>75-79|25</v>
      </c>
      <c r="D468" s="272">
        <v>9</v>
      </c>
      <c r="E468" s="78" t="s">
        <v>49</v>
      </c>
      <c r="H468" s="78" t="s">
        <v>71</v>
      </c>
      <c r="I468" s="272">
        <v>25</v>
      </c>
      <c r="J468" s="78" t="str">
        <f t="shared" si="17"/>
        <v>75-79|25</v>
      </c>
      <c r="K468" s="272">
        <v>13</v>
      </c>
      <c r="L468" s="78" t="s">
        <v>53</v>
      </c>
    </row>
    <row r="469" spans="1:12">
      <c r="A469" s="78" t="s">
        <v>71</v>
      </c>
      <c r="B469" s="272">
        <v>26</v>
      </c>
      <c r="C469" s="78" t="str">
        <f t="shared" si="16"/>
        <v>75-79|26</v>
      </c>
      <c r="D469" s="272">
        <v>9</v>
      </c>
      <c r="E469" s="78" t="s">
        <v>49</v>
      </c>
      <c r="H469" s="78" t="s">
        <v>71</v>
      </c>
      <c r="I469" s="272">
        <v>26</v>
      </c>
      <c r="J469" s="78" t="str">
        <f t="shared" si="17"/>
        <v>75-79|26</v>
      </c>
      <c r="K469" s="272">
        <v>13</v>
      </c>
      <c r="L469" s="78" t="s">
        <v>53</v>
      </c>
    </row>
    <row r="470" spans="1:12">
      <c r="A470" s="78" t="s">
        <v>71</v>
      </c>
      <c r="B470" s="272">
        <v>27</v>
      </c>
      <c r="C470" s="78" t="str">
        <f t="shared" si="16"/>
        <v>75-79|27</v>
      </c>
      <c r="D470" s="272">
        <v>10</v>
      </c>
      <c r="E470" s="78" t="s">
        <v>50</v>
      </c>
      <c r="H470" s="78" t="s">
        <v>71</v>
      </c>
      <c r="I470" s="272">
        <v>27</v>
      </c>
      <c r="J470" s="78" t="str">
        <f t="shared" si="17"/>
        <v>75-79|27</v>
      </c>
      <c r="K470" s="272">
        <v>14</v>
      </c>
      <c r="L470" s="78" t="s">
        <v>54</v>
      </c>
    </row>
    <row r="471" spans="1:12">
      <c r="A471" s="78" t="s">
        <v>71</v>
      </c>
      <c r="B471" s="272">
        <v>28</v>
      </c>
      <c r="C471" s="78" t="str">
        <f t="shared" si="16"/>
        <v>75-79|28</v>
      </c>
      <c r="D471" s="272">
        <v>10</v>
      </c>
      <c r="E471" s="78" t="s">
        <v>50</v>
      </c>
      <c r="H471" s="78" t="s">
        <v>71</v>
      </c>
      <c r="I471" s="272">
        <v>28</v>
      </c>
      <c r="J471" s="78" t="str">
        <f t="shared" si="17"/>
        <v>75-79|28</v>
      </c>
      <c r="K471" s="272">
        <v>14</v>
      </c>
      <c r="L471" s="78" t="s">
        <v>54</v>
      </c>
    </row>
    <row r="472" spans="1:12">
      <c r="A472" s="78" t="s">
        <v>71</v>
      </c>
      <c r="B472" s="272">
        <v>29</v>
      </c>
      <c r="C472" s="78" t="str">
        <f t="shared" si="16"/>
        <v>75-79|29</v>
      </c>
      <c r="D472" s="272">
        <v>10</v>
      </c>
      <c r="E472" s="78" t="s">
        <v>50</v>
      </c>
      <c r="H472" s="78" t="s">
        <v>71</v>
      </c>
      <c r="I472" s="272">
        <v>29</v>
      </c>
      <c r="J472" s="78" t="str">
        <f t="shared" si="17"/>
        <v>75-79|29</v>
      </c>
      <c r="K472" s="272">
        <v>14</v>
      </c>
      <c r="L472" s="78" t="s">
        <v>54</v>
      </c>
    </row>
    <row r="473" spans="1:12">
      <c r="A473" s="78" t="s">
        <v>71</v>
      </c>
      <c r="B473" s="272">
        <v>30</v>
      </c>
      <c r="C473" s="78" t="str">
        <f t="shared" si="16"/>
        <v>75-79|30</v>
      </c>
      <c r="D473" s="272">
        <v>11</v>
      </c>
      <c r="E473" s="78" t="s">
        <v>51</v>
      </c>
      <c r="H473" s="78" t="s">
        <v>71</v>
      </c>
      <c r="I473" s="272">
        <v>30</v>
      </c>
      <c r="J473" s="78" t="str">
        <f t="shared" si="17"/>
        <v>75-79|30</v>
      </c>
      <c r="K473" s="272">
        <v>15</v>
      </c>
      <c r="L473" s="78" t="s">
        <v>55</v>
      </c>
    </row>
    <row r="474" spans="1:12">
      <c r="A474" s="78" t="s">
        <v>71</v>
      </c>
      <c r="B474" s="272">
        <v>31</v>
      </c>
      <c r="C474" s="78" t="str">
        <f t="shared" si="16"/>
        <v>75-79|31</v>
      </c>
      <c r="D474" s="272">
        <v>11</v>
      </c>
      <c r="E474" s="78" t="s">
        <v>51</v>
      </c>
      <c r="H474" s="78" t="s">
        <v>71</v>
      </c>
      <c r="I474" s="272">
        <v>31</v>
      </c>
      <c r="J474" s="78" t="str">
        <f t="shared" si="17"/>
        <v>75-79|31</v>
      </c>
      <c r="K474" s="272">
        <v>15</v>
      </c>
      <c r="L474" s="78" t="s">
        <v>55</v>
      </c>
    </row>
    <row r="475" spans="1:12">
      <c r="A475" s="78" t="s">
        <v>71</v>
      </c>
      <c r="B475" s="272">
        <v>32</v>
      </c>
      <c r="C475" s="78" t="str">
        <f t="shared" si="16"/>
        <v>75-79|32</v>
      </c>
      <c r="D475" s="272">
        <v>12</v>
      </c>
      <c r="E475" s="78" t="s">
        <v>52</v>
      </c>
      <c r="H475" s="78" t="s">
        <v>71</v>
      </c>
      <c r="I475" s="272">
        <v>32</v>
      </c>
      <c r="J475" s="78" t="str">
        <f t="shared" si="17"/>
        <v>75-79|32</v>
      </c>
      <c r="K475" s="272">
        <v>15</v>
      </c>
      <c r="L475" s="78" t="s">
        <v>55</v>
      </c>
    </row>
    <row r="476" spans="1:12">
      <c r="A476" s="78" t="s">
        <v>71</v>
      </c>
      <c r="B476" s="272">
        <v>33</v>
      </c>
      <c r="C476" s="78" t="str">
        <f t="shared" si="16"/>
        <v>75-79|33</v>
      </c>
      <c r="D476" s="272">
        <v>12</v>
      </c>
      <c r="E476" s="78" t="s">
        <v>52</v>
      </c>
      <c r="H476" s="78" t="s">
        <v>71</v>
      </c>
      <c r="I476" s="272">
        <v>33</v>
      </c>
      <c r="J476" s="78" t="str">
        <f t="shared" si="17"/>
        <v>75-79|33</v>
      </c>
      <c r="K476" s="272">
        <v>16</v>
      </c>
      <c r="L476" s="78" t="s">
        <v>56</v>
      </c>
    </row>
    <row r="477" spans="1:12">
      <c r="A477" s="78" t="s">
        <v>71</v>
      </c>
      <c r="B477" s="272">
        <v>34</v>
      </c>
      <c r="C477" s="78" t="str">
        <f t="shared" si="16"/>
        <v>75-79|34</v>
      </c>
      <c r="D477" s="272">
        <v>13</v>
      </c>
      <c r="E477" s="78" t="s">
        <v>53</v>
      </c>
      <c r="H477" s="78" t="s">
        <v>71</v>
      </c>
      <c r="I477" s="272">
        <v>34</v>
      </c>
      <c r="J477" s="78" t="str">
        <f t="shared" si="17"/>
        <v>75-79|34</v>
      </c>
      <c r="K477" s="272">
        <v>16</v>
      </c>
      <c r="L477" s="78" t="s">
        <v>56</v>
      </c>
    </row>
    <row r="478" spans="1:12">
      <c r="A478" s="78" t="s">
        <v>71</v>
      </c>
      <c r="B478" s="272">
        <v>35</v>
      </c>
      <c r="C478" s="78" t="str">
        <f t="shared" si="16"/>
        <v>75-79|35</v>
      </c>
      <c r="D478" s="272">
        <v>13</v>
      </c>
      <c r="E478" s="78" t="s">
        <v>53</v>
      </c>
      <c r="H478" s="78" t="s">
        <v>71</v>
      </c>
      <c r="I478" s="272">
        <v>35</v>
      </c>
      <c r="J478" s="78" t="str">
        <f t="shared" si="17"/>
        <v>75-79|35</v>
      </c>
      <c r="K478" s="272">
        <v>16</v>
      </c>
      <c r="L478" s="78" t="s">
        <v>56</v>
      </c>
    </row>
    <row r="479" spans="1:12">
      <c r="A479" s="78" t="s">
        <v>71</v>
      </c>
      <c r="B479" s="272">
        <v>36</v>
      </c>
      <c r="C479" s="78" t="str">
        <f t="shared" si="16"/>
        <v>75-79|36</v>
      </c>
      <c r="D479" s="272">
        <v>14</v>
      </c>
      <c r="E479" s="78" t="s">
        <v>54</v>
      </c>
      <c r="H479" s="78" t="s">
        <v>71</v>
      </c>
      <c r="I479" s="272">
        <v>36</v>
      </c>
      <c r="J479" s="78" t="str">
        <f t="shared" si="17"/>
        <v>75-79|36</v>
      </c>
      <c r="K479" s="272">
        <v>17</v>
      </c>
      <c r="L479" s="78" t="s">
        <v>57</v>
      </c>
    </row>
    <row r="480" spans="1:12">
      <c r="A480" s="78" t="s">
        <v>71</v>
      </c>
      <c r="B480" s="272">
        <v>37</v>
      </c>
      <c r="C480" s="78" t="str">
        <f t="shared" si="16"/>
        <v>75-79|37</v>
      </c>
      <c r="D480" s="272">
        <v>14</v>
      </c>
      <c r="E480" s="78" t="s">
        <v>54</v>
      </c>
      <c r="H480" s="78" t="s">
        <v>71</v>
      </c>
      <c r="I480" s="272">
        <v>37</v>
      </c>
      <c r="J480" s="78" t="str">
        <f t="shared" si="17"/>
        <v>75-79|37</v>
      </c>
      <c r="K480" s="272">
        <v>17</v>
      </c>
      <c r="L480" s="78" t="s">
        <v>57</v>
      </c>
    </row>
    <row r="481" spans="1:12">
      <c r="A481" s="78" t="s">
        <v>71</v>
      </c>
      <c r="B481" s="272">
        <v>38</v>
      </c>
      <c r="C481" s="78" t="str">
        <f t="shared" si="16"/>
        <v>75-79|38</v>
      </c>
      <c r="D481" s="272">
        <v>15</v>
      </c>
      <c r="E481" s="78" t="s">
        <v>55</v>
      </c>
      <c r="H481" s="78" t="s">
        <v>71</v>
      </c>
      <c r="I481" s="272">
        <v>38</v>
      </c>
      <c r="J481" s="78" t="str">
        <f t="shared" si="17"/>
        <v>75-79|38</v>
      </c>
      <c r="K481" s="272">
        <v>18</v>
      </c>
      <c r="L481" s="78" t="s">
        <v>58</v>
      </c>
    </row>
    <row r="482" spans="1:12">
      <c r="A482" s="78" t="s">
        <v>71</v>
      </c>
      <c r="B482" s="272">
        <v>39</v>
      </c>
      <c r="C482" s="78" t="str">
        <f t="shared" si="16"/>
        <v>75-79|39</v>
      </c>
      <c r="D482" s="272">
        <v>15</v>
      </c>
      <c r="E482" s="78" t="s">
        <v>55</v>
      </c>
      <c r="H482" s="78" t="s">
        <v>71</v>
      </c>
      <c r="I482" s="272">
        <v>39</v>
      </c>
      <c r="J482" s="78" t="str">
        <f t="shared" si="17"/>
        <v>75-79|39</v>
      </c>
      <c r="K482" s="272">
        <v>18</v>
      </c>
      <c r="L482" s="78" t="s">
        <v>58</v>
      </c>
    </row>
    <row r="483" spans="1:12">
      <c r="A483" s="78" t="s">
        <v>71</v>
      </c>
      <c r="B483" s="272">
        <v>40</v>
      </c>
      <c r="C483" s="78" t="str">
        <f t="shared" si="16"/>
        <v>75-79|40</v>
      </c>
      <c r="D483" s="272">
        <v>16</v>
      </c>
      <c r="E483" s="78" t="s">
        <v>56</v>
      </c>
      <c r="H483" s="78" t="s">
        <v>71</v>
      </c>
      <c r="I483" s="272">
        <v>40</v>
      </c>
      <c r="J483" s="78" t="str">
        <f t="shared" si="17"/>
        <v>75-79|40</v>
      </c>
      <c r="K483" s="272">
        <v>19</v>
      </c>
      <c r="L483" s="78" t="s">
        <v>59</v>
      </c>
    </row>
    <row r="484" spans="1:12">
      <c r="A484" s="78" t="s">
        <v>71</v>
      </c>
      <c r="B484" s="272">
        <v>41</v>
      </c>
      <c r="C484" s="78" t="str">
        <f t="shared" si="16"/>
        <v>75-79|41</v>
      </c>
      <c r="D484" s="272">
        <v>16</v>
      </c>
      <c r="E484" s="78" t="s">
        <v>56</v>
      </c>
      <c r="H484" s="78" t="s">
        <v>71</v>
      </c>
      <c r="I484" s="272">
        <v>41</v>
      </c>
      <c r="J484" s="78" t="str">
        <f t="shared" si="17"/>
        <v>75-79|41</v>
      </c>
      <c r="K484" s="272">
        <v>19</v>
      </c>
      <c r="L484" s="78" t="s">
        <v>59</v>
      </c>
    </row>
    <row r="485" spans="1:12">
      <c r="A485" s="78" t="s">
        <v>71</v>
      </c>
      <c r="B485" s="272">
        <v>42</v>
      </c>
      <c r="C485" s="78" t="str">
        <f t="shared" si="16"/>
        <v>75-79|42</v>
      </c>
      <c r="D485" s="272">
        <v>17</v>
      </c>
      <c r="E485" s="78" t="s">
        <v>57</v>
      </c>
      <c r="H485" s="78" t="s">
        <v>71</v>
      </c>
      <c r="I485" s="272">
        <v>42</v>
      </c>
      <c r="J485" s="78" t="str">
        <f t="shared" si="17"/>
        <v>75-79|42</v>
      </c>
      <c r="K485" s="272">
        <v>19</v>
      </c>
      <c r="L485" s="78" t="s">
        <v>59</v>
      </c>
    </row>
    <row r="486" spans="1:12">
      <c r="A486" s="78" t="s">
        <v>71</v>
      </c>
      <c r="B486" s="272">
        <v>43</v>
      </c>
      <c r="C486" s="78" t="str">
        <f t="shared" si="16"/>
        <v>75-79|43</v>
      </c>
      <c r="D486" s="272">
        <v>19</v>
      </c>
      <c r="E486" s="78" t="s">
        <v>59</v>
      </c>
      <c r="H486" s="78" t="s">
        <v>71</v>
      </c>
      <c r="I486" s="272">
        <v>43</v>
      </c>
      <c r="J486" s="78" t="str">
        <f t="shared" si="17"/>
        <v>75-79|43</v>
      </c>
      <c r="K486" s="272">
        <v>19</v>
      </c>
      <c r="L486" s="78" t="s">
        <v>59</v>
      </c>
    </row>
    <row r="487" spans="1:12">
      <c r="A487" t="s">
        <v>72</v>
      </c>
      <c r="B487" s="272">
        <v>0</v>
      </c>
      <c r="C487" s="78" t="str">
        <f t="shared" si="16"/>
        <v>80-84|0</v>
      </c>
      <c r="D487" s="272">
        <v>1</v>
      </c>
      <c r="E487" s="272" t="s">
        <v>41</v>
      </c>
      <c r="H487" s="78" t="s">
        <v>72</v>
      </c>
      <c r="I487" s="272">
        <v>0</v>
      </c>
      <c r="J487" s="78" t="str">
        <f t="shared" si="17"/>
        <v>80-84|0</v>
      </c>
      <c r="K487" s="272">
        <v>3</v>
      </c>
      <c r="L487" s="78" t="s">
        <v>43</v>
      </c>
    </row>
    <row r="488" spans="1:12">
      <c r="A488" s="78" t="s">
        <v>72</v>
      </c>
      <c r="B488" s="272">
        <v>1</v>
      </c>
      <c r="C488" s="78" t="str">
        <f t="shared" si="16"/>
        <v>80-84|1</v>
      </c>
      <c r="D488" s="272">
        <v>1</v>
      </c>
      <c r="E488" s="272" t="s">
        <v>41</v>
      </c>
      <c r="H488" s="78" t="s">
        <v>72</v>
      </c>
      <c r="I488" s="272">
        <v>1</v>
      </c>
      <c r="J488" s="78" t="str">
        <f t="shared" si="17"/>
        <v>80-84|1</v>
      </c>
      <c r="K488" s="272">
        <v>4</v>
      </c>
      <c r="L488" s="78" t="s">
        <v>44</v>
      </c>
    </row>
    <row r="489" spans="1:12">
      <c r="A489" s="78" t="s">
        <v>72</v>
      </c>
      <c r="B489" s="272">
        <v>2</v>
      </c>
      <c r="C489" s="78" t="str">
        <f t="shared" si="16"/>
        <v>80-84|2</v>
      </c>
      <c r="D489" s="272">
        <v>1</v>
      </c>
      <c r="E489" s="272" t="s">
        <v>41</v>
      </c>
      <c r="H489" s="78" t="s">
        <v>72</v>
      </c>
      <c r="I489" s="272">
        <v>2</v>
      </c>
      <c r="J489" s="78" t="str">
        <f t="shared" si="17"/>
        <v>80-84|2</v>
      </c>
      <c r="K489" s="272">
        <v>5</v>
      </c>
      <c r="L489" s="78" t="s">
        <v>45</v>
      </c>
    </row>
    <row r="490" spans="1:12">
      <c r="A490" s="78" t="s">
        <v>72</v>
      </c>
      <c r="B490" s="272">
        <v>3</v>
      </c>
      <c r="C490" s="78" t="str">
        <f t="shared" si="16"/>
        <v>80-84|3</v>
      </c>
      <c r="D490" s="272">
        <v>1</v>
      </c>
      <c r="E490" s="272" t="s">
        <v>41</v>
      </c>
      <c r="H490" s="78" t="s">
        <v>72</v>
      </c>
      <c r="I490" s="272">
        <v>3</v>
      </c>
      <c r="J490" s="78" t="str">
        <f t="shared" si="17"/>
        <v>80-84|3</v>
      </c>
      <c r="K490" s="272">
        <v>6</v>
      </c>
      <c r="L490" s="78" t="s">
        <v>46</v>
      </c>
    </row>
    <row r="491" spans="1:12">
      <c r="A491" s="78" t="s">
        <v>72</v>
      </c>
      <c r="B491" s="272">
        <v>4</v>
      </c>
      <c r="C491" s="78" t="str">
        <f t="shared" si="16"/>
        <v>80-84|4</v>
      </c>
      <c r="D491" s="272">
        <v>1</v>
      </c>
      <c r="E491" s="272" t="s">
        <v>41</v>
      </c>
      <c r="H491" s="78" t="s">
        <v>72</v>
      </c>
      <c r="I491" s="272">
        <v>4</v>
      </c>
      <c r="J491" s="78" t="str">
        <f t="shared" si="17"/>
        <v>80-84|4</v>
      </c>
      <c r="K491" s="272">
        <v>6</v>
      </c>
      <c r="L491" s="78" t="s">
        <v>46</v>
      </c>
    </row>
    <row r="492" spans="1:12">
      <c r="A492" s="78" t="s">
        <v>72</v>
      </c>
      <c r="B492" s="272">
        <v>5</v>
      </c>
      <c r="C492" s="78" t="str">
        <f t="shared" si="16"/>
        <v>80-84|5</v>
      </c>
      <c r="D492" s="272">
        <v>1</v>
      </c>
      <c r="E492" s="272" t="s">
        <v>41</v>
      </c>
      <c r="H492" s="78" t="s">
        <v>72</v>
      </c>
      <c r="I492" s="272">
        <v>5</v>
      </c>
      <c r="J492" s="78" t="str">
        <f t="shared" si="17"/>
        <v>80-84|5</v>
      </c>
      <c r="K492" s="272">
        <v>7</v>
      </c>
      <c r="L492" s="78" t="s">
        <v>47</v>
      </c>
    </row>
    <row r="493" spans="1:12">
      <c r="A493" s="78" t="s">
        <v>72</v>
      </c>
      <c r="B493" s="272">
        <v>6</v>
      </c>
      <c r="C493" s="78" t="str">
        <f t="shared" si="16"/>
        <v>80-84|6</v>
      </c>
      <c r="D493" s="272">
        <v>1</v>
      </c>
      <c r="E493" s="272" t="s">
        <v>41</v>
      </c>
      <c r="H493" s="78" t="s">
        <v>72</v>
      </c>
      <c r="I493" s="272">
        <v>6</v>
      </c>
      <c r="J493" s="78" t="str">
        <f t="shared" si="17"/>
        <v>80-84|6</v>
      </c>
      <c r="K493" s="272">
        <v>7</v>
      </c>
      <c r="L493" s="78" t="s">
        <v>47</v>
      </c>
    </row>
    <row r="494" spans="1:12">
      <c r="A494" s="78" t="s">
        <v>72</v>
      </c>
      <c r="B494" s="272">
        <v>7</v>
      </c>
      <c r="C494" s="78" t="str">
        <f t="shared" si="16"/>
        <v>80-84|7</v>
      </c>
      <c r="D494" s="272">
        <v>2</v>
      </c>
      <c r="E494" s="272" t="s">
        <v>42</v>
      </c>
      <c r="H494" s="78" t="s">
        <v>72</v>
      </c>
      <c r="I494" s="272">
        <v>7</v>
      </c>
      <c r="J494" s="78" t="str">
        <f t="shared" si="17"/>
        <v>80-84|7</v>
      </c>
      <c r="K494" s="272">
        <v>8</v>
      </c>
      <c r="L494" s="78" t="s">
        <v>48</v>
      </c>
    </row>
    <row r="495" spans="1:12">
      <c r="A495" s="78" t="s">
        <v>72</v>
      </c>
      <c r="B495" s="272">
        <v>8</v>
      </c>
      <c r="C495" s="78" t="str">
        <f t="shared" si="16"/>
        <v>80-84|8</v>
      </c>
      <c r="D495" s="272">
        <v>2</v>
      </c>
      <c r="E495" s="272" t="s">
        <v>42</v>
      </c>
      <c r="H495" s="78" t="s">
        <v>72</v>
      </c>
      <c r="I495" s="272">
        <v>8</v>
      </c>
      <c r="J495" s="78" t="str">
        <f t="shared" si="17"/>
        <v>80-84|8</v>
      </c>
      <c r="K495" s="272">
        <v>8</v>
      </c>
      <c r="L495" s="78" t="s">
        <v>48</v>
      </c>
    </row>
    <row r="496" spans="1:12">
      <c r="A496" s="78" t="s">
        <v>72</v>
      </c>
      <c r="B496" s="272">
        <v>9</v>
      </c>
      <c r="C496" s="78" t="str">
        <f t="shared" si="16"/>
        <v>80-84|9</v>
      </c>
      <c r="D496" s="272">
        <v>3</v>
      </c>
      <c r="E496" s="78" t="s">
        <v>43</v>
      </c>
      <c r="H496" s="78" t="s">
        <v>72</v>
      </c>
      <c r="I496" s="272">
        <v>9</v>
      </c>
      <c r="J496" s="78" t="str">
        <f t="shared" si="17"/>
        <v>80-84|9</v>
      </c>
      <c r="K496" s="272">
        <v>8</v>
      </c>
      <c r="L496" s="78" t="s">
        <v>48</v>
      </c>
    </row>
    <row r="497" spans="1:12">
      <c r="A497" s="78" t="s">
        <v>72</v>
      </c>
      <c r="B497" s="272">
        <v>10</v>
      </c>
      <c r="C497" s="78" t="str">
        <f t="shared" si="16"/>
        <v>80-84|10</v>
      </c>
      <c r="D497" s="272">
        <v>3</v>
      </c>
      <c r="E497" s="78" t="s">
        <v>43</v>
      </c>
      <c r="H497" s="78" t="s">
        <v>72</v>
      </c>
      <c r="I497" s="272">
        <v>10</v>
      </c>
      <c r="J497" s="78" t="str">
        <f t="shared" si="17"/>
        <v>80-84|10</v>
      </c>
      <c r="K497" s="272">
        <v>9</v>
      </c>
      <c r="L497" s="78" t="s">
        <v>49</v>
      </c>
    </row>
    <row r="498" spans="1:12">
      <c r="A498" s="78" t="s">
        <v>72</v>
      </c>
      <c r="B498" s="272">
        <v>11</v>
      </c>
      <c r="C498" s="78" t="str">
        <f t="shared" si="16"/>
        <v>80-84|11</v>
      </c>
      <c r="D498" s="272">
        <v>4</v>
      </c>
      <c r="E498" s="78" t="s">
        <v>44</v>
      </c>
      <c r="H498" s="78" t="s">
        <v>72</v>
      </c>
      <c r="I498" s="272">
        <v>11</v>
      </c>
      <c r="J498" s="78" t="str">
        <f t="shared" si="17"/>
        <v>80-84|11</v>
      </c>
      <c r="K498" s="272">
        <v>9</v>
      </c>
      <c r="L498" s="78" t="s">
        <v>49</v>
      </c>
    </row>
    <row r="499" spans="1:12">
      <c r="A499" s="78" t="s">
        <v>72</v>
      </c>
      <c r="B499" s="272">
        <v>12</v>
      </c>
      <c r="C499" s="78" t="str">
        <f t="shared" si="16"/>
        <v>80-84|12</v>
      </c>
      <c r="D499" s="272">
        <v>4</v>
      </c>
      <c r="E499" s="78" t="s">
        <v>44</v>
      </c>
      <c r="H499" s="78" t="s">
        <v>72</v>
      </c>
      <c r="I499" s="272">
        <v>12</v>
      </c>
      <c r="J499" s="78" t="str">
        <f t="shared" si="17"/>
        <v>80-84|12</v>
      </c>
      <c r="K499" s="272">
        <v>9</v>
      </c>
      <c r="L499" s="78" t="s">
        <v>49</v>
      </c>
    </row>
    <row r="500" spans="1:12">
      <c r="A500" s="78" t="s">
        <v>72</v>
      </c>
      <c r="B500" s="272">
        <v>13</v>
      </c>
      <c r="C500" s="78" t="str">
        <f t="shared" si="16"/>
        <v>80-84|13</v>
      </c>
      <c r="D500" s="272">
        <v>5</v>
      </c>
      <c r="E500" s="78" t="s">
        <v>45</v>
      </c>
      <c r="H500" s="78" t="s">
        <v>72</v>
      </c>
      <c r="I500" s="272">
        <v>13</v>
      </c>
      <c r="J500" s="78" t="str">
        <f t="shared" si="17"/>
        <v>80-84|13</v>
      </c>
      <c r="K500" s="272">
        <v>10</v>
      </c>
      <c r="L500" s="78" t="s">
        <v>50</v>
      </c>
    </row>
    <row r="501" spans="1:12">
      <c r="A501" s="78" t="s">
        <v>72</v>
      </c>
      <c r="B501" s="272">
        <v>14</v>
      </c>
      <c r="C501" s="78" t="str">
        <f t="shared" si="16"/>
        <v>80-84|14</v>
      </c>
      <c r="D501" s="272">
        <v>5</v>
      </c>
      <c r="E501" s="78" t="s">
        <v>45</v>
      </c>
      <c r="H501" s="78" t="s">
        <v>72</v>
      </c>
      <c r="I501" s="272">
        <v>14</v>
      </c>
      <c r="J501" s="78" t="str">
        <f t="shared" si="17"/>
        <v>80-84|14</v>
      </c>
      <c r="K501" s="272">
        <v>10</v>
      </c>
      <c r="L501" s="78" t="s">
        <v>50</v>
      </c>
    </row>
    <row r="502" spans="1:12">
      <c r="A502" s="78" t="s">
        <v>72</v>
      </c>
      <c r="B502" s="272">
        <v>15</v>
      </c>
      <c r="C502" s="78" t="str">
        <f t="shared" si="16"/>
        <v>80-84|15</v>
      </c>
      <c r="D502" s="272">
        <v>6</v>
      </c>
      <c r="E502" s="78" t="s">
        <v>46</v>
      </c>
      <c r="H502" s="78" t="s">
        <v>72</v>
      </c>
      <c r="I502" s="272">
        <v>15</v>
      </c>
      <c r="J502" s="78" t="str">
        <f t="shared" si="17"/>
        <v>80-84|15</v>
      </c>
      <c r="K502" s="272">
        <v>10</v>
      </c>
      <c r="L502" s="78" t="s">
        <v>50</v>
      </c>
    </row>
    <row r="503" spans="1:12">
      <c r="A503" s="78" t="s">
        <v>72</v>
      </c>
      <c r="B503" s="272">
        <v>16</v>
      </c>
      <c r="C503" s="78" t="str">
        <f t="shared" si="16"/>
        <v>80-84|16</v>
      </c>
      <c r="D503" s="272">
        <v>6</v>
      </c>
      <c r="E503" s="78" t="s">
        <v>46</v>
      </c>
      <c r="H503" s="78" t="s">
        <v>72</v>
      </c>
      <c r="I503" s="272">
        <v>16</v>
      </c>
      <c r="J503" s="78" t="str">
        <f t="shared" si="17"/>
        <v>80-84|16</v>
      </c>
      <c r="K503" s="272">
        <v>11</v>
      </c>
      <c r="L503" s="78" t="s">
        <v>51</v>
      </c>
    </row>
    <row r="504" spans="1:12">
      <c r="A504" s="78" t="s">
        <v>72</v>
      </c>
      <c r="B504" s="272">
        <v>17</v>
      </c>
      <c r="C504" s="78" t="str">
        <f t="shared" si="16"/>
        <v>80-84|17</v>
      </c>
      <c r="D504" s="272">
        <v>7</v>
      </c>
      <c r="E504" s="78" t="s">
        <v>47</v>
      </c>
      <c r="H504" s="78" t="s">
        <v>72</v>
      </c>
      <c r="I504" s="272">
        <v>17</v>
      </c>
      <c r="J504" s="78" t="str">
        <f t="shared" si="17"/>
        <v>80-84|17</v>
      </c>
      <c r="K504" s="272">
        <v>11</v>
      </c>
      <c r="L504" s="78" t="s">
        <v>51</v>
      </c>
    </row>
    <row r="505" spans="1:12">
      <c r="A505" s="78" t="s">
        <v>72</v>
      </c>
      <c r="B505" s="272">
        <v>18</v>
      </c>
      <c r="C505" s="78" t="str">
        <f t="shared" si="16"/>
        <v>80-84|18</v>
      </c>
      <c r="D505" s="272">
        <v>7</v>
      </c>
      <c r="E505" s="78" t="s">
        <v>47</v>
      </c>
      <c r="H505" s="78" t="s">
        <v>72</v>
      </c>
      <c r="I505" s="272">
        <v>18</v>
      </c>
      <c r="J505" s="78" t="str">
        <f t="shared" si="17"/>
        <v>80-84|18</v>
      </c>
      <c r="K505" s="272">
        <v>11</v>
      </c>
      <c r="L505" s="78" t="s">
        <v>51</v>
      </c>
    </row>
    <row r="506" spans="1:12">
      <c r="A506" s="78" t="s">
        <v>72</v>
      </c>
      <c r="B506" s="272">
        <v>19</v>
      </c>
      <c r="C506" s="78" t="str">
        <f t="shared" si="16"/>
        <v>80-84|19</v>
      </c>
      <c r="D506" s="272">
        <v>8</v>
      </c>
      <c r="E506" s="78" t="s">
        <v>48</v>
      </c>
      <c r="H506" s="78" t="s">
        <v>72</v>
      </c>
      <c r="I506" s="272">
        <v>19</v>
      </c>
      <c r="J506" s="78" t="str">
        <f t="shared" si="17"/>
        <v>80-84|19</v>
      </c>
      <c r="K506" s="272">
        <v>12</v>
      </c>
      <c r="L506" s="78" t="s">
        <v>52</v>
      </c>
    </row>
    <row r="507" spans="1:12">
      <c r="A507" s="78" t="s">
        <v>72</v>
      </c>
      <c r="B507" s="272">
        <v>20</v>
      </c>
      <c r="C507" s="78" t="str">
        <f t="shared" si="16"/>
        <v>80-84|20</v>
      </c>
      <c r="D507" s="272">
        <v>8</v>
      </c>
      <c r="E507" s="78" t="s">
        <v>48</v>
      </c>
      <c r="H507" s="78" t="s">
        <v>72</v>
      </c>
      <c r="I507" s="272">
        <v>20</v>
      </c>
      <c r="J507" s="78" t="str">
        <f t="shared" si="17"/>
        <v>80-84|20</v>
      </c>
      <c r="K507" s="272">
        <v>12</v>
      </c>
      <c r="L507" s="78" t="s">
        <v>52</v>
      </c>
    </row>
    <row r="508" spans="1:12">
      <c r="A508" s="78" t="s">
        <v>72</v>
      </c>
      <c r="B508" s="272">
        <v>21</v>
      </c>
      <c r="C508" s="78" t="str">
        <f t="shared" si="16"/>
        <v>80-84|21</v>
      </c>
      <c r="D508" s="272">
        <v>9</v>
      </c>
      <c r="E508" s="78" t="s">
        <v>49</v>
      </c>
      <c r="H508" s="78" t="s">
        <v>72</v>
      </c>
      <c r="I508" s="272">
        <v>21</v>
      </c>
      <c r="J508" s="78" t="str">
        <f t="shared" si="17"/>
        <v>80-84|21</v>
      </c>
      <c r="K508" s="272">
        <v>12</v>
      </c>
      <c r="L508" s="78" t="s">
        <v>52</v>
      </c>
    </row>
    <row r="509" spans="1:12">
      <c r="A509" s="78" t="s">
        <v>72</v>
      </c>
      <c r="B509" s="272">
        <v>22</v>
      </c>
      <c r="C509" s="78" t="str">
        <f t="shared" si="16"/>
        <v>80-84|22</v>
      </c>
      <c r="D509" s="272">
        <v>9</v>
      </c>
      <c r="E509" s="78" t="s">
        <v>49</v>
      </c>
      <c r="H509" s="78" t="s">
        <v>72</v>
      </c>
      <c r="I509" s="272">
        <v>22</v>
      </c>
      <c r="J509" s="78" t="str">
        <f t="shared" si="17"/>
        <v>80-84|22</v>
      </c>
      <c r="K509" s="272">
        <v>13</v>
      </c>
      <c r="L509" s="78" t="s">
        <v>53</v>
      </c>
    </row>
    <row r="510" spans="1:12">
      <c r="A510" s="78" t="s">
        <v>72</v>
      </c>
      <c r="B510" s="272">
        <v>23</v>
      </c>
      <c r="C510" s="78" t="str">
        <f t="shared" si="16"/>
        <v>80-84|23</v>
      </c>
      <c r="D510" s="272">
        <v>9</v>
      </c>
      <c r="E510" s="78" t="s">
        <v>49</v>
      </c>
      <c r="H510" s="78" t="s">
        <v>72</v>
      </c>
      <c r="I510" s="272">
        <v>23</v>
      </c>
      <c r="J510" s="78" t="str">
        <f t="shared" si="17"/>
        <v>80-84|23</v>
      </c>
      <c r="K510" s="272">
        <v>13</v>
      </c>
      <c r="L510" s="78" t="s">
        <v>53</v>
      </c>
    </row>
    <row r="511" spans="1:12">
      <c r="A511" s="78" t="s">
        <v>72</v>
      </c>
      <c r="B511" s="272">
        <v>24</v>
      </c>
      <c r="C511" s="78" t="str">
        <f t="shared" si="16"/>
        <v>80-84|24</v>
      </c>
      <c r="D511" s="272">
        <v>10</v>
      </c>
      <c r="E511" s="78" t="s">
        <v>50</v>
      </c>
      <c r="H511" s="78" t="s">
        <v>72</v>
      </c>
      <c r="I511" s="272">
        <v>24</v>
      </c>
      <c r="J511" s="78" t="str">
        <f t="shared" si="17"/>
        <v>80-84|24</v>
      </c>
      <c r="K511" s="272">
        <v>13</v>
      </c>
      <c r="L511" s="78" t="s">
        <v>53</v>
      </c>
    </row>
    <row r="512" spans="1:12">
      <c r="A512" s="78" t="s">
        <v>72</v>
      </c>
      <c r="B512" s="272">
        <v>25</v>
      </c>
      <c r="C512" s="78" t="str">
        <f t="shared" si="16"/>
        <v>80-84|25</v>
      </c>
      <c r="D512" s="272">
        <v>10</v>
      </c>
      <c r="E512" s="78" t="s">
        <v>50</v>
      </c>
      <c r="H512" s="78" t="s">
        <v>72</v>
      </c>
      <c r="I512" s="272">
        <v>25</v>
      </c>
      <c r="J512" s="78" t="str">
        <f t="shared" si="17"/>
        <v>80-84|25</v>
      </c>
      <c r="K512" s="272">
        <v>14</v>
      </c>
      <c r="L512" s="78" t="s">
        <v>54</v>
      </c>
    </row>
    <row r="513" spans="1:12">
      <c r="A513" s="78" t="s">
        <v>72</v>
      </c>
      <c r="B513" s="272">
        <v>26</v>
      </c>
      <c r="C513" s="78" t="str">
        <f t="shared" si="16"/>
        <v>80-84|26</v>
      </c>
      <c r="D513" s="272">
        <v>10</v>
      </c>
      <c r="E513" s="78" t="s">
        <v>50</v>
      </c>
      <c r="H513" s="78" t="s">
        <v>72</v>
      </c>
      <c r="I513" s="272">
        <v>26</v>
      </c>
      <c r="J513" s="78" t="str">
        <f t="shared" si="17"/>
        <v>80-84|26</v>
      </c>
      <c r="K513" s="272">
        <v>14</v>
      </c>
      <c r="L513" s="78" t="s">
        <v>54</v>
      </c>
    </row>
    <row r="514" spans="1:12">
      <c r="A514" s="78" t="s">
        <v>72</v>
      </c>
      <c r="B514" s="272">
        <v>27</v>
      </c>
      <c r="C514" s="78" t="str">
        <f t="shared" si="16"/>
        <v>80-84|27</v>
      </c>
      <c r="D514" s="272">
        <v>11</v>
      </c>
      <c r="E514" s="78" t="s">
        <v>51</v>
      </c>
      <c r="H514" s="78" t="s">
        <v>72</v>
      </c>
      <c r="I514" s="272">
        <v>27</v>
      </c>
      <c r="J514" s="78" t="str">
        <f t="shared" si="17"/>
        <v>80-84|27</v>
      </c>
      <c r="K514" s="272">
        <v>14</v>
      </c>
      <c r="L514" s="78" t="s">
        <v>54</v>
      </c>
    </row>
    <row r="515" spans="1:12">
      <c r="A515" s="78" t="s">
        <v>72</v>
      </c>
      <c r="B515" s="272">
        <v>28</v>
      </c>
      <c r="C515" s="78" t="str">
        <f t="shared" si="16"/>
        <v>80-84|28</v>
      </c>
      <c r="D515" s="272">
        <v>11</v>
      </c>
      <c r="E515" s="78" t="s">
        <v>51</v>
      </c>
      <c r="H515" s="78" t="s">
        <v>72</v>
      </c>
      <c r="I515" s="272">
        <v>28</v>
      </c>
      <c r="J515" s="78" t="str">
        <f t="shared" si="17"/>
        <v>80-84|28</v>
      </c>
      <c r="K515" s="272">
        <v>15</v>
      </c>
      <c r="L515" s="78" t="s">
        <v>55</v>
      </c>
    </row>
    <row r="516" spans="1:12">
      <c r="A516" s="78" t="s">
        <v>72</v>
      </c>
      <c r="B516" s="272">
        <v>29</v>
      </c>
      <c r="C516" s="78" t="str">
        <f t="shared" ref="C516:C574" si="18">A516&amp;"|"&amp;B516</f>
        <v>80-84|29</v>
      </c>
      <c r="D516" s="272">
        <v>12</v>
      </c>
      <c r="E516" s="78" t="s">
        <v>52</v>
      </c>
      <c r="H516" s="78" t="s">
        <v>72</v>
      </c>
      <c r="I516" s="272">
        <v>29</v>
      </c>
      <c r="J516" s="78" t="str">
        <f t="shared" ref="J516:J574" si="19">H516&amp;"|"&amp;I516</f>
        <v>80-84|29</v>
      </c>
      <c r="K516" s="272">
        <v>15</v>
      </c>
      <c r="L516" s="78" t="s">
        <v>55</v>
      </c>
    </row>
    <row r="517" spans="1:12">
      <c r="A517" s="78" t="s">
        <v>72</v>
      </c>
      <c r="B517" s="272">
        <v>30</v>
      </c>
      <c r="C517" s="78" t="str">
        <f t="shared" si="18"/>
        <v>80-84|30</v>
      </c>
      <c r="D517" s="272">
        <v>12</v>
      </c>
      <c r="E517" s="78" t="s">
        <v>52</v>
      </c>
      <c r="H517" s="78" t="s">
        <v>72</v>
      </c>
      <c r="I517" s="272">
        <v>30</v>
      </c>
      <c r="J517" s="78" t="str">
        <f t="shared" si="19"/>
        <v>80-84|30</v>
      </c>
      <c r="K517" s="272">
        <v>15</v>
      </c>
      <c r="L517" s="78" t="s">
        <v>55</v>
      </c>
    </row>
    <row r="518" spans="1:12">
      <c r="A518" s="78" t="s">
        <v>72</v>
      </c>
      <c r="B518" s="272">
        <v>31</v>
      </c>
      <c r="C518" s="78" t="str">
        <f t="shared" si="18"/>
        <v>80-84|31</v>
      </c>
      <c r="D518" s="272">
        <v>13</v>
      </c>
      <c r="E518" s="78" t="s">
        <v>53</v>
      </c>
      <c r="H518" s="78" t="s">
        <v>72</v>
      </c>
      <c r="I518" s="272">
        <v>31</v>
      </c>
      <c r="J518" s="78" t="str">
        <f t="shared" si="19"/>
        <v>80-84|31</v>
      </c>
      <c r="K518" s="272">
        <v>16</v>
      </c>
      <c r="L518" s="78" t="s">
        <v>56</v>
      </c>
    </row>
    <row r="519" spans="1:12">
      <c r="A519" s="78" t="s">
        <v>72</v>
      </c>
      <c r="B519" s="272">
        <v>32</v>
      </c>
      <c r="C519" s="78" t="str">
        <f t="shared" si="18"/>
        <v>80-84|32</v>
      </c>
      <c r="D519" s="272">
        <v>13</v>
      </c>
      <c r="E519" s="78" t="s">
        <v>53</v>
      </c>
      <c r="H519" s="78" t="s">
        <v>72</v>
      </c>
      <c r="I519" s="272">
        <v>32</v>
      </c>
      <c r="J519" s="78" t="str">
        <f t="shared" si="19"/>
        <v>80-84|32</v>
      </c>
      <c r="K519" s="272">
        <v>16</v>
      </c>
      <c r="L519" s="78" t="s">
        <v>56</v>
      </c>
    </row>
    <row r="520" spans="1:12">
      <c r="A520" s="78" t="s">
        <v>72</v>
      </c>
      <c r="B520" s="272">
        <v>33</v>
      </c>
      <c r="C520" s="78" t="str">
        <f t="shared" si="18"/>
        <v>80-84|33</v>
      </c>
      <c r="D520" s="272">
        <v>13</v>
      </c>
      <c r="E520" s="78" t="s">
        <v>53</v>
      </c>
      <c r="H520" s="78" t="s">
        <v>72</v>
      </c>
      <c r="I520" s="272">
        <v>33</v>
      </c>
      <c r="J520" s="78" t="str">
        <f t="shared" si="19"/>
        <v>80-84|33</v>
      </c>
      <c r="K520" s="272">
        <v>16</v>
      </c>
      <c r="L520" s="78" t="s">
        <v>56</v>
      </c>
    </row>
    <row r="521" spans="1:12">
      <c r="A521" s="78" t="s">
        <v>72</v>
      </c>
      <c r="B521" s="272">
        <v>34</v>
      </c>
      <c r="C521" s="78" t="str">
        <f t="shared" si="18"/>
        <v>80-84|34</v>
      </c>
      <c r="D521" s="272">
        <v>14</v>
      </c>
      <c r="E521" s="78" t="s">
        <v>54</v>
      </c>
      <c r="H521" s="78" t="s">
        <v>72</v>
      </c>
      <c r="I521" s="272">
        <v>34</v>
      </c>
      <c r="J521" s="78" t="str">
        <f t="shared" si="19"/>
        <v>80-84|34</v>
      </c>
      <c r="K521" s="272">
        <v>17</v>
      </c>
      <c r="L521" s="78" t="s">
        <v>57</v>
      </c>
    </row>
    <row r="522" spans="1:12">
      <c r="A522" s="78" t="s">
        <v>72</v>
      </c>
      <c r="B522" s="272">
        <v>35</v>
      </c>
      <c r="C522" s="78" t="str">
        <f t="shared" si="18"/>
        <v>80-84|35</v>
      </c>
      <c r="D522" s="272">
        <v>14</v>
      </c>
      <c r="E522" s="78" t="s">
        <v>54</v>
      </c>
      <c r="H522" s="78" t="s">
        <v>72</v>
      </c>
      <c r="I522" s="272">
        <v>35</v>
      </c>
      <c r="J522" s="78" t="str">
        <f t="shared" si="19"/>
        <v>80-84|35</v>
      </c>
      <c r="K522" s="272">
        <v>17</v>
      </c>
      <c r="L522" s="78" t="s">
        <v>57</v>
      </c>
    </row>
    <row r="523" spans="1:12">
      <c r="A523" s="78" t="s">
        <v>72</v>
      </c>
      <c r="B523" s="272">
        <v>36</v>
      </c>
      <c r="C523" s="78" t="str">
        <f t="shared" si="18"/>
        <v>80-84|36</v>
      </c>
      <c r="D523" s="272">
        <v>15</v>
      </c>
      <c r="E523" s="78" t="s">
        <v>55</v>
      </c>
      <c r="H523" s="78" t="s">
        <v>72</v>
      </c>
      <c r="I523" s="272">
        <v>36</v>
      </c>
      <c r="J523" s="78" t="str">
        <f t="shared" si="19"/>
        <v>80-84|36</v>
      </c>
      <c r="K523" s="272">
        <v>18</v>
      </c>
      <c r="L523" s="78" t="s">
        <v>58</v>
      </c>
    </row>
    <row r="524" spans="1:12">
      <c r="A524" s="78" t="s">
        <v>72</v>
      </c>
      <c r="B524" s="272">
        <v>37</v>
      </c>
      <c r="C524" s="78" t="str">
        <f t="shared" si="18"/>
        <v>80-84|37</v>
      </c>
      <c r="D524" s="272">
        <v>15</v>
      </c>
      <c r="E524" s="78" t="s">
        <v>55</v>
      </c>
      <c r="H524" s="78" t="s">
        <v>72</v>
      </c>
      <c r="I524" s="272">
        <v>37</v>
      </c>
      <c r="J524" s="78" t="str">
        <f t="shared" si="19"/>
        <v>80-84|37</v>
      </c>
      <c r="K524" s="272">
        <v>18</v>
      </c>
      <c r="L524" s="78" t="s">
        <v>58</v>
      </c>
    </row>
    <row r="525" spans="1:12">
      <c r="A525" s="78" t="s">
        <v>72</v>
      </c>
      <c r="B525" s="272">
        <v>38</v>
      </c>
      <c r="C525" s="78" t="str">
        <f t="shared" si="18"/>
        <v>80-84|38</v>
      </c>
      <c r="D525" s="272">
        <v>16</v>
      </c>
      <c r="E525" s="78" t="s">
        <v>56</v>
      </c>
      <c r="H525" s="78" t="s">
        <v>72</v>
      </c>
      <c r="I525" s="272">
        <v>38</v>
      </c>
      <c r="J525" s="78" t="str">
        <f t="shared" si="19"/>
        <v>80-84|38</v>
      </c>
      <c r="K525" s="272">
        <v>19</v>
      </c>
      <c r="L525" s="78" t="s">
        <v>59</v>
      </c>
    </row>
    <row r="526" spans="1:12">
      <c r="A526" s="78" t="s">
        <v>72</v>
      </c>
      <c r="B526" s="272">
        <v>39</v>
      </c>
      <c r="C526" s="78" t="str">
        <f t="shared" si="18"/>
        <v>80-84|39</v>
      </c>
      <c r="D526" s="272">
        <v>16</v>
      </c>
      <c r="E526" s="78" t="s">
        <v>56</v>
      </c>
      <c r="H526" s="78" t="s">
        <v>72</v>
      </c>
      <c r="I526" s="272">
        <v>39</v>
      </c>
      <c r="J526" s="78" t="str">
        <f t="shared" si="19"/>
        <v>80-84|39</v>
      </c>
      <c r="K526" s="272">
        <v>19</v>
      </c>
      <c r="L526" s="78" t="s">
        <v>59</v>
      </c>
    </row>
    <row r="527" spans="1:12">
      <c r="A527" s="78" t="s">
        <v>72</v>
      </c>
      <c r="B527" s="272">
        <v>40</v>
      </c>
      <c r="C527" s="78" t="str">
        <f t="shared" si="18"/>
        <v>80-84|40</v>
      </c>
      <c r="D527" s="272">
        <v>17</v>
      </c>
      <c r="E527" s="78" t="s">
        <v>57</v>
      </c>
      <c r="H527" s="78" t="s">
        <v>72</v>
      </c>
      <c r="I527" s="272">
        <v>40</v>
      </c>
      <c r="J527" s="78" t="str">
        <f t="shared" si="19"/>
        <v>80-84|40</v>
      </c>
      <c r="K527" s="272">
        <v>19</v>
      </c>
      <c r="L527" s="78" t="s">
        <v>59</v>
      </c>
    </row>
    <row r="528" spans="1:12">
      <c r="A528" s="78" t="s">
        <v>72</v>
      </c>
      <c r="B528" s="272">
        <v>41</v>
      </c>
      <c r="C528" s="78" t="str">
        <f t="shared" si="18"/>
        <v>80-84|41</v>
      </c>
      <c r="D528" s="272">
        <v>17</v>
      </c>
      <c r="E528" s="78" t="s">
        <v>57</v>
      </c>
      <c r="H528" s="78" t="s">
        <v>72</v>
      </c>
      <c r="I528" s="272">
        <v>41</v>
      </c>
      <c r="J528" s="78" t="str">
        <f t="shared" si="19"/>
        <v>80-84|41</v>
      </c>
      <c r="K528" s="272">
        <v>19</v>
      </c>
      <c r="L528" s="78" t="s">
        <v>59</v>
      </c>
    </row>
    <row r="529" spans="1:12">
      <c r="A529" s="78" t="s">
        <v>72</v>
      </c>
      <c r="B529" s="272">
        <v>42</v>
      </c>
      <c r="C529" s="78" t="str">
        <f t="shared" si="18"/>
        <v>80-84|42</v>
      </c>
      <c r="D529" s="272">
        <v>18</v>
      </c>
      <c r="E529" s="78" t="s">
        <v>58</v>
      </c>
      <c r="H529" s="78" t="s">
        <v>72</v>
      </c>
      <c r="I529" s="272">
        <v>42</v>
      </c>
      <c r="J529" s="78" t="str">
        <f t="shared" si="19"/>
        <v>80-84|42</v>
      </c>
      <c r="K529" s="272">
        <v>19</v>
      </c>
      <c r="L529" s="78" t="s">
        <v>59</v>
      </c>
    </row>
    <row r="530" spans="1:12">
      <c r="A530" s="78" t="s">
        <v>72</v>
      </c>
      <c r="B530" s="272">
        <v>43</v>
      </c>
      <c r="C530" s="78" t="str">
        <f t="shared" si="18"/>
        <v>80-84|43</v>
      </c>
      <c r="D530" s="272">
        <v>19</v>
      </c>
      <c r="E530" s="78" t="s">
        <v>59</v>
      </c>
      <c r="H530" s="78" t="s">
        <v>72</v>
      </c>
      <c r="I530" s="272">
        <v>43</v>
      </c>
      <c r="J530" s="78" t="str">
        <f t="shared" si="19"/>
        <v>80-84|43</v>
      </c>
      <c r="K530" s="272">
        <v>19</v>
      </c>
      <c r="L530" s="78" t="s">
        <v>59</v>
      </c>
    </row>
    <row r="531" spans="1:12">
      <c r="A531" t="s">
        <v>73</v>
      </c>
      <c r="B531" s="272">
        <v>0</v>
      </c>
      <c r="C531" s="78" t="str">
        <f t="shared" si="18"/>
        <v>85-90|0</v>
      </c>
      <c r="D531" s="272">
        <v>1</v>
      </c>
      <c r="E531" s="272" t="s">
        <v>41</v>
      </c>
      <c r="H531" s="78" t="s">
        <v>73</v>
      </c>
      <c r="I531" s="272">
        <v>0</v>
      </c>
      <c r="J531" s="78" t="str">
        <f t="shared" si="19"/>
        <v>85-90|0</v>
      </c>
      <c r="K531" s="272">
        <v>4</v>
      </c>
      <c r="L531" s="78" t="s">
        <v>44</v>
      </c>
    </row>
    <row r="532" spans="1:12">
      <c r="A532" s="78" t="s">
        <v>73</v>
      </c>
      <c r="B532" s="272">
        <v>1</v>
      </c>
      <c r="C532" s="78" t="str">
        <f t="shared" si="18"/>
        <v>85-90|1</v>
      </c>
      <c r="D532" s="272">
        <v>1</v>
      </c>
      <c r="E532" s="272" t="s">
        <v>41</v>
      </c>
      <c r="H532" s="78" t="s">
        <v>73</v>
      </c>
      <c r="I532" s="272">
        <v>1</v>
      </c>
      <c r="J532" s="78" t="str">
        <f t="shared" si="19"/>
        <v>85-90|1</v>
      </c>
      <c r="K532" s="272">
        <v>5</v>
      </c>
      <c r="L532" s="78" t="s">
        <v>45</v>
      </c>
    </row>
    <row r="533" spans="1:12">
      <c r="A533" s="78" t="s">
        <v>73</v>
      </c>
      <c r="B533" s="272">
        <v>2</v>
      </c>
      <c r="C533" s="78" t="str">
        <f t="shared" si="18"/>
        <v>85-90|2</v>
      </c>
      <c r="D533" s="272">
        <v>1</v>
      </c>
      <c r="E533" s="272" t="s">
        <v>41</v>
      </c>
      <c r="H533" s="78" t="s">
        <v>73</v>
      </c>
      <c r="I533" s="272">
        <v>2</v>
      </c>
      <c r="J533" s="78" t="str">
        <f t="shared" si="19"/>
        <v>85-90|2</v>
      </c>
      <c r="K533" s="272">
        <v>6</v>
      </c>
      <c r="L533" s="78" t="s">
        <v>46</v>
      </c>
    </row>
    <row r="534" spans="1:12">
      <c r="A534" s="78" t="s">
        <v>73</v>
      </c>
      <c r="B534" s="272">
        <v>3</v>
      </c>
      <c r="C534" s="78" t="str">
        <f t="shared" si="18"/>
        <v>85-90|3</v>
      </c>
      <c r="D534" s="272">
        <v>1</v>
      </c>
      <c r="E534" s="272" t="s">
        <v>41</v>
      </c>
      <c r="H534" s="78" t="s">
        <v>73</v>
      </c>
      <c r="I534" s="272">
        <v>3</v>
      </c>
      <c r="J534" s="78" t="str">
        <f t="shared" si="19"/>
        <v>85-90|3</v>
      </c>
      <c r="K534" s="272">
        <v>7</v>
      </c>
      <c r="L534" s="78" t="s">
        <v>47</v>
      </c>
    </row>
    <row r="535" spans="1:12">
      <c r="A535" s="78" t="s">
        <v>73</v>
      </c>
      <c r="B535" s="272">
        <v>4</v>
      </c>
      <c r="C535" s="78" t="str">
        <f t="shared" si="18"/>
        <v>85-90|4</v>
      </c>
      <c r="D535" s="272">
        <v>1</v>
      </c>
      <c r="E535" s="272" t="s">
        <v>41</v>
      </c>
      <c r="H535" s="78" t="s">
        <v>73</v>
      </c>
      <c r="I535" s="272">
        <v>4</v>
      </c>
      <c r="J535" s="78" t="str">
        <f t="shared" si="19"/>
        <v>85-90|4</v>
      </c>
      <c r="K535" s="272">
        <v>7</v>
      </c>
      <c r="L535" s="78" t="s">
        <v>47</v>
      </c>
    </row>
    <row r="536" spans="1:12">
      <c r="A536" s="78" t="s">
        <v>73</v>
      </c>
      <c r="B536" s="272">
        <v>5</v>
      </c>
      <c r="C536" s="78" t="str">
        <f t="shared" si="18"/>
        <v>85-90|5</v>
      </c>
      <c r="D536" s="272">
        <v>2</v>
      </c>
      <c r="E536" s="272" t="s">
        <v>42</v>
      </c>
      <c r="H536" s="78" t="s">
        <v>73</v>
      </c>
      <c r="I536" s="272">
        <v>5</v>
      </c>
      <c r="J536" s="78" t="str">
        <f t="shared" si="19"/>
        <v>85-90|5</v>
      </c>
      <c r="K536" s="272">
        <v>8</v>
      </c>
      <c r="L536" s="78" t="s">
        <v>48</v>
      </c>
    </row>
    <row r="537" spans="1:12">
      <c r="A537" s="78" t="s">
        <v>73</v>
      </c>
      <c r="B537" s="272">
        <v>6</v>
      </c>
      <c r="C537" s="78" t="str">
        <f t="shared" si="18"/>
        <v>85-90|6</v>
      </c>
      <c r="D537" s="272">
        <v>2</v>
      </c>
      <c r="E537" s="272" t="s">
        <v>42</v>
      </c>
      <c r="H537" s="78" t="s">
        <v>73</v>
      </c>
      <c r="I537" s="272">
        <v>6</v>
      </c>
      <c r="J537" s="78" t="str">
        <f t="shared" si="19"/>
        <v>85-90|6</v>
      </c>
      <c r="K537" s="272">
        <v>8</v>
      </c>
      <c r="L537" s="78" t="s">
        <v>48</v>
      </c>
    </row>
    <row r="538" spans="1:12">
      <c r="A538" s="78" t="s">
        <v>73</v>
      </c>
      <c r="B538" s="272">
        <v>7</v>
      </c>
      <c r="C538" s="78" t="str">
        <f t="shared" si="18"/>
        <v>85-90|7</v>
      </c>
      <c r="D538" s="272">
        <v>3</v>
      </c>
      <c r="E538" s="78" t="s">
        <v>43</v>
      </c>
      <c r="H538" s="78" t="s">
        <v>73</v>
      </c>
      <c r="I538" s="272">
        <v>7</v>
      </c>
      <c r="J538" s="78" t="str">
        <f t="shared" si="19"/>
        <v>85-90|7</v>
      </c>
      <c r="K538" s="272">
        <v>9</v>
      </c>
      <c r="L538" s="78" t="s">
        <v>49</v>
      </c>
    </row>
    <row r="539" spans="1:12">
      <c r="A539" s="78" t="s">
        <v>73</v>
      </c>
      <c r="B539" s="272">
        <v>8</v>
      </c>
      <c r="C539" s="78" t="str">
        <f t="shared" si="18"/>
        <v>85-90|8</v>
      </c>
      <c r="D539" s="272">
        <v>3</v>
      </c>
      <c r="E539" s="78" t="s">
        <v>43</v>
      </c>
      <c r="H539" s="78" t="s">
        <v>73</v>
      </c>
      <c r="I539" s="272">
        <v>8</v>
      </c>
      <c r="J539" s="78" t="str">
        <f t="shared" si="19"/>
        <v>85-90|8</v>
      </c>
      <c r="K539" s="272">
        <v>9</v>
      </c>
      <c r="L539" s="78" t="s">
        <v>49</v>
      </c>
    </row>
    <row r="540" spans="1:12">
      <c r="A540" s="78" t="s">
        <v>73</v>
      </c>
      <c r="B540" s="272">
        <v>9</v>
      </c>
      <c r="C540" s="78" t="str">
        <f t="shared" si="18"/>
        <v>85-90|9</v>
      </c>
      <c r="D540" s="272">
        <v>4</v>
      </c>
      <c r="E540" s="78" t="s">
        <v>44</v>
      </c>
      <c r="H540" s="78" t="s">
        <v>73</v>
      </c>
      <c r="I540" s="272">
        <v>9</v>
      </c>
      <c r="J540" s="78" t="str">
        <f t="shared" si="19"/>
        <v>85-90|9</v>
      </c>
      <c r="K540" s="272">
        <v>9</v>
      </c>
      <c r="L540" s="78" t="s">
        <v>49</v>
      </c>
    </row>
    <row r="541" spans="1:12">
      <c r="A541" s="78" t="s">
        <v>73</v>
      </c>
      <c r="B541" s="272">
        <v>10</v>
      </c>
      <c r="C541" s="78" t="str">
        <f t="shared" si="18"/>
        <v>85-90|10</v>
      </c>
      <c r="D541" s="272">
        <v>4</v>
      </c>
      <c r="E541" s="78" t="s">
        <v>44</v>
      </c>
      <c r="H541" s="78" t="s">
        <v>73</v>
      </c>
      <c r="I541" s="272">
        <v>10</v>
      </c>
      <c r="J541" s="78" t="str">
        <f t="shared" si="19"/>
        <v>85-90|10</v>
      </c>
      <c r="K541" s="272">
        <v>10</v>
      </c>
      <c r="L541" s="78" t="s">
        <v>50</v>
      </c>
    </row>
    <row r="542" spans="1:12">
      <c r="A542" s="78" t="s">
        <v>73</v>
      </c>
      <c r="B542" s="272">
        <v>11</v>
      </c>
      <c r="C542" s="78" t="str">
        <f t="shared" si="18"/>
        <v>85-90|11</v>
      </c>
      <c r="D542" s="272">
        <v>5</v>
      </c>
      <c r="E542" s="78" t="s">
        <v>45</v>
      </c>
      <c r="H542" s="78" t="s">
        <v>73</v>
      </c>
      <c r="I542" s="272">
        <v>11</v>
      </c>
      <c r="J542" s="78" t="str">
        <f t="shared" si="19"/>
        <v>85-90|11</v>
      </c>
      <c r="K542" s="272">
        <v>10</v>
      </c>
      <c r="L542" s="78" t="s">
        <v>50</v>
      </c>
    </row>
    <row r="543" spans="1:12">
      <c r="A543" s="78" t="s">
        <v>73</v>
      </c>
      <c r="B543" s="272">
        <v>12</v>
      </c>
      <c r="C543" s="78" t="str">
        <f t="shared" si="18"/>
        <v>85-90|12</v>
      </c>
      <c r="D543" s="272">
        <v>5</v>
      </c>
      <c r="E543" s="78" t="s">
        <v>45</v>
      </c>
      <c r="H543" s="78" t="s">
        <v>73</v>
      </c>
      <c r="I543" s="272">
        <v>12</v>
      </c>
      <c r="J543" s="78" t="str">
        <f t="shared" si="19"/>
        <v>85-90|12</v>
      </c>
      <c r="K543" s="272">
        <v>10</v>
      </c>
      <c r="L543" s="78" t="s">
        <v>50</v>
      </c>
    </row>
    <row r="544" spans="1:12">
      <c r="A544" s="78" t="s">
        <v>73</v>
      </c>
      <c r="B544" s="272">
        <v>13</v>
      </c>
      <c r="C544" s="78" t="str">
        <f t="shared" si="18"/>
        <v>85-90|13</v>
      </c>
      <c r="D544" s="272">
        <v>6</v>
      </c>
      <c r="E544" s="78" t="s">
        <v>46</v>
      </c>
      <c r="H544" s="78" t="s">
        <v>73</v>
      </c>
      <c r="I544" s="272">
        <v>13</v>
      </c>
      <c r="J544" s="78" t="str">
        <f t="shared" si="19"/>
        <v>85-90|13</v>
      </c>
      <c r="K544" s="272">
        <v>11</v>
      </c>
      <c r="L544" s="78" t="s">
        <v>51</v>
      </c>
    </row>
    <row r="545" spans="1:12">
      <c r="A545" s="78" t="s">
        <v>73</v>
      </c>
      <c r="B545" s="272">
        <v>14</v>
      </c>
      <c r="C545" s="78" t="str">
        <f t="shared" si="18"/>
        <v>85-90|14</v>
      </c>
      <c r="D545" s="272">
        <v>6</v>
      </c>
      <c r="E545" s="78" t="s">
        <v>46</v>
      </c>
      <c r="H545" s="78" t="s">
        <v>73</v>
      </c>
      <c r="I545" s="272">
        <v>14</v>
      </c>
      <c r="J545" s="78" t="str">
        <f t="shared" si="19"/>
        <v>85-90|14</v>
      </c>
      <c r="K545" s="272">
        <v>11</v>
      </c>
      <c r="L545" s="78" t="s">
        <v>51</v>
      </c>
    </row>
    <row r="546" spans="1:12">
      <c r="A546" s="78" t="s">
        <v>73</v>
      </c>
      <c r="B546" s="272">
        <v>15</v>
      </c>
      <c r="C546" s="78" t="str">
        <f t="shared" si="18"/>
        <v>85-90|15</v>
      </c>
      <c r="D546" s="272">
        <v>7</v>
      </c>
      <c r="E546" s="78" t="s">
        <v>47</v>
      </c>
      <c r="H546" s="78" t="s">
        <v>73</v>
      </c>
      <c r="I546" s="272">
        <v>15</v>
      </c>
      <c r="J546" s="78" t="str">
        <f t="shared" si="19"/>
        <v>85-90|15</v>
      </c>
      <c r="K546" s="272">
        <v>11</v>
      </c>
      <c r="L546" s="78" t="s">
        <v>51</v>
      </c>
    </row>
    <row r="547" spans="1:12">
      <c r="A547" s="78" t="s">
        <v>73</v>
      </c>
      <c r="B547" s="272">
        <v>16</v>
      </c>
      <c r="C547" s="78" t="str">
        <f t="shared" si="18"/>
        <v>85-90|16</v>
      </c>
      <c r="D547" s="272">
        <v>7</v>
      </c>
      <c r="E547" s="78" t="s">
        <v>47</v>
      </c>
      <c r="H547" s="78" t="s">
        <v>73</v>
      </c>
      <c r="I547" s="272">
        <v>16</v>
      </c>
      <c r="J547" s="78" t="str">
        <f t="shared" si="19"/>
        <v>85-90|16</v>
      </c>
      <c r="K547" s="272">
        <v>12</v>
      </c>
      <c r="L547" s="78" t="s">
        <v>52</v>
      </c>
    </row>
    <row r="548" spans="1:12">
      <c r="A548" s="78" t="s">
        <v>73</v>
      </c>
      <c r="B548" s="272">
        <v>17</v>
      </c>
      <c r="C548" s="78" t="str">
        <f t="shared" si="18"/>
        <v>85-90|17</v>
      </c>
      <c r="D548" s="272">
        <v>8</v>
      </c>
      <c r="E548" s="78" t="s">
        <v>48</v>
      </c>
      <c r="H548" s="78" t="s">
        <v>73</v>
      </c>
      <c r="I548" s="272">
        <v>17</v>
      </c>
      <c r="J548" s="78" t="str">
        <f t="shared" si="19"/>
        <v>85-90|17</v>
      </c>
      <c r="K548" s="272">
        <v>12</v>
      </c>
      <c r="L548" s="78" t="s">
        <v>52</v>
      </c>
    </row>
    <row r="549" spans="1:12">
      <c r="A549" s="78" t="s">
        <v>73</v>
      </c>
      <c r="B549" s="272">
        <v>18</v>
      </c>
      <c r="C549" s="78" t="str">
        <f t="shared" si="18"/>
        <v>85-90|18</v>
      </c>
      <c r="D549" s="272">
        <v>8</v>
      </c>
      <c r="E549" s="78" t="s">
        <v>48</v>
      </c>
      <c r="H549" s="78" t="s">
        <v>73</v>
      </c>
      <c r="I549" s="272">
        <v>18</v>
      </c>
      <c r="J549" s="78" t="str">
        <f t="shared" si="19"/>
        <v>85-90|18</v>
      </c>
      <c r="K549" s="272">
        <v>12</v>
      </c>
      <c r="L549" s="78" t="s">
        <v>52</v>
      </c>
    </row>
    <row r="550" spans="1:12">
      <c r="A550" s="78" t="s">
        <v>73</v>
      </c>
      <c r="B550" s="272">
        <v>19</v>
      </c>
      <c r="C550" s="78" t="str">
        <f t="shared" si="18"/>
        <v>85-90|19</v>
      </c>
      <c r="D550" s="272">
        <v>9</v>
      </c>
      <c r="E550" s="78" t="s">
        <v>49</v>
      </c>
      <c r="H550" s="78" t="s">
        <v>73</v>
      </c>
      <c r="I550" s="272">
        <v>19</v>
      </c>
      <c r="J550" s="78" t="str">
        <f t="shared" si="19"/>
        <v>85-90|19</v>
      </c>
      <c r="K550" s="272">
        <v>13</v>
      </c>
      <c r="L550" s="78" t="s">
        <v>53</v>
      </c>
    </row>
    <row r="551" spans="1:12">
      <c r="A551" s="78" t="s">
        <v>73</v>
      </c>
      <c r="B551" s="272">
        <v>20</v>
      </c>
      <c r="C551" s="78" t="str">
        <f t="shared" si="18"/>
        <v>85-90|20</v>
      </c>
      <c r="D551" s="272">
        <v>9</v>
      </c>
      <c r="E551" s="78" t="s">
        <v>49</v>
      </c>
      <c r="H551" s="78" t="s">
        <v>73</v>
      </c>
      <c r="I551" s="272">
        <v>20</v>
      </c>
      <c r="J551" s="78" t="str">
        <f t="shared" si="19"/>
        <v>85-90|20</v>
      </c>
      <c r="K551" s="272">
        <v>13</v>
      </c>
      <c r="L551" s="78" t="s">
        <v>53</v>
      </c>
    </row>
    <row r="552" spans="1:12">
      <c r="A552" s="78" t="s">
        <v>73</v>
      </c>
      <c r="B552" s="272">
        <v>21</v>
      </c>
      <c r="C552" s="78" t="str">
        <f t="shared" si="18"/>
        <v>85-90|21</v>
      </c>
      <c r="D552" s="272">
        <v>10</v>
      </c>
      <c r="E552" s="78" t="s">
        <v>50</v>
      </c>
      <c r="H552" s="78" t="s">
        <v>73</v>
      </c>
      <c r="I552" s="272">
        <v>21</v>
      </c>
      <c r="J552" s="78" t="str">
        <f t="shared" si="19"/>
        <v>85-90|21</v>
      </c>
      <c r="K552" s="272">
        <v>13</v>
      </c>
      <c r="L552" s="78" t="s">
        <v>53</v>
      </c>
    </row>
    <row r="553" spans="1:12">
      <c r="A553" s="78" t="s">
        <v>73</v>
      </c>
      <c r="B553" s="272">
        <v>22</v>
      </c>
      <c r="C553" s="78" t="str">
        <f t="shared" si="18"/>
        <v>85-90|22</v>
      </c>
      <c r="D553" s="272">
        <v>10</v>
      </c>
      <c r="E553" s="78" t="s">
        <v>50</v>
      </c>
      <c r="H553" s="78" t="s">
        <v>73</v>
      </c>
      <c r="I553" s="272">
        <v>22</v>
      </c>
      <c r="J553" s="78" t="str">
        <f t="shared" si="19"/>
        <v>85-90|22</v>
      </c>
      <c r="K553" s="272">
        <v>14</v>
      </c>
      <c r="L553" s="78" t="s">
        <v>54</v>
      </c>
    </row>
    <row r="554" spans="1:12">
      <c r="A554" s="78" t="s">
        <v>73</v>
      </c>
      <c r="B554" s="272">
        <v>23</v>
      </c>
      <c r="C554" s="78" t="str">
        <f t="shared" si="18"/>
        <v>85-90|23</v>
      </c>
      <c r="D554" s="272">
        <v>10</v>
      </c>
      <c r="E554" s="78" t="s">
        <v>50</v>
      </c>
      <c r="H554" s="78" t="s">
        <v>73</v>
      </c>
      <c r="I554" s="272">
        <v>23</v>
      </c>
      <c r="J554" s="78" t="str">
        <f t="shared" si="19"/>
        <v>85-90|23</v>
      </c>
      <c r="K554" s="272">
        <v>14</v>
      </c>
      <c r="L554" s="78" t="s">
        <v>54</v>
      </c>
    </row>
    <row r="555" spans="1:12">
      <c r="A555" s="78" t="s">
        <v>73</v>
      </c>
      <c r="B555" s="272">
        <v>24</v>
      </c>
      <c r="C555" s="78" t="str">
        <f t="shared" si="18"/>
        <v>85-90|24</v>
      </c>
      <c r="D555" s="272">
        <v>11</v>
      </c>
      <c r="E555" s="78" t="s">
        <v>51</v>
      </c>
      <c r="H555" s="78" t="s">
        <v>73</v>
      </c>
      <c r="I555" s="272">
        <v>24</v>
      </c>
      <c r="J555" s="78" t="str">
        <f t="shared" si="19"/>
        <v>85-90|24</v>
      </c>
      <c r="K555" s="272">
        <v>14</v>
      </c>
      <c r="L555" s="78" t="s">
        <v>54</v>
      </c>
    </row>
    <row r="556" spans="1:12">
      <c r="A556" s="78" t="s">
        <v>73</v>
      </c>
      <c r="B556" s="272">
        <v>25</v>
      </c>
      <c r="C556" s="78" t="str">
        <f t="shared" si="18"/>
        <v>85-90|25</v>
      </c>
      <c r="D556" s="272">
        <v>11</v>
      </c>
      <c r="E556" s="78" t="s">
        <v>51</v>
      </c>
      <c r="H556" s="78" t="s">
        <v>73</v>
      </c>
      <c r="I556" s="272">
        <v>25</v>
      </c>
      <c r="J556" s="78" t="str">
        <f t="shared" si="19"/>
        <v>85-90|25</v>
      </c>
      <c r="K556" s="272">
        <v>15</v>
      </c>
      <c r="L556" s="78" t="s">
        <v>55</v>
      </c>
    </row>
    <row r="557" spans="1:12">
      <c r="A557" s="78" t="s">
        <v>73</v>
      </c>
      <c r="B557" s="272">
        <v>26</v>
      </c>
      <c r="C557" s="78" t="str">
        <f t="shared" si="18"/>
        <v>85-90|26</v>
      </c>
      <c r="D557" s="272">
        <v>11</v>
      </c>
      <c r="E557" s="78" t="s">
        <v>51</v>
      </c>
      <c r="H557" s="78" t="s">
        <v>73</v>
      </c>
      <c r="I557" s="272">
        <v>26</v>
      </c>
      <c r="J557" s="78" t="str">
        <f t="shared" si="19"/>
        <v>85-90|26</v>
      </c>
      <c r="K557" s="272">
        <v>15</v>
      </c>
      <c r="L557" s="78" t="s">
        <v>55</v>
      </c>
    </row>
    <row r="558" spans="1:12">
      <c r="A558" s="78" t="s">
        <v>73</v>
      </c>
      <c r="B558" s="272">
        <v>27</v>
      </c>
      <c r="C558" s="78" t="str">
        <f t="shared" si="18"/>
        <v>85-90|27</v>
      </c>
      <c r="D558" s="272">
        <v>12</v>
      </c>
      <c r="E558" s="78" t="s">
        <v>52</v>
      </c>
      <c r="H558" s="78" t="s">
        <v>73</v>
      </c>
      <c r="I558" s="272">
        <v>27</v>
      </c>
      <c r="J558" s="78" t="str">
        <f t="shared" si="19"/>
        <v>85-90|27</v>
      </c>
      <c r="K558" s="272">
        <v>15</v>
      </c>
      <c r="L558" s="78" t="s">
        <v>55</v>
      </c>
    </row>
    <row r="559" spans="1:12">
      <c r="A559" s="78" t="s">
        <v>73</v>
      </c>
      <c r="B559" s="272">
        <v>28</v>
      </c>
      <c r="C559" s="78" t="str">
        <f t="shared" si="18"/>
        <v>85-90|28</v>
      </c>
      <c r="D559" s="272">
        <v>12</v>
      </c>
      <c r="E559" s="78" t="s">
        <v>52</v>
      </c>
      <c r="H559" s="78" t="s">
        <v>73</v>
      </c>
      <c r="I559" s="272">
        <v>28</v>
      </c>
      <c r="J559" s="78" t="str">
        <f t="shared" si="19"/>
        <v>85-90|28</v>
      </c>
      <c r="K559" s="272">
        <v>16</v>
      </c>
      <c r="L559" s="78" t="s">
        <v>56</v>
      </c>
    </row>
    <row r="560" spans="1:12">
      <c r="A560" s="78" t="s">
        <v>73</v>
      </c>
      <c r="B560" s="272">
        <v>29</v>
      </c>
      <c r="C560" s="78" t="str">
        <f t="shared" si="18"/>
        <v>85-90|29</v>
      </c>
      <c r="D560" s="272">
        <v>13</v>
      </c>
      <c r="E560" s="78" t="s">
        <v>53</v>
      </c>
      <c r="H560" s="78" t="s">
        <v>73</v>
      </c>
      <c r="I560" s="272">
        <v>29</v>
      </c>
      <c r="J560" s="78" t="str">
        <f t="shared" si="19"/>
        <v>85-90|29</v>
      </c>
      <c r="K560" s="272">
        <v>16</v>
      </c>
      <c r="L560" s="78" t="s">
        <v>56</v>
      </c>
    </row>
    <row r="561" spans="1:12">
      <c r="A561" s="78" t="s">
        <v>73</v>
      </c>
      <c r="B561" s="272">
        <v>30</v>
      </c>
      <c r="C561" s="78" t="str">
        <f t="shared" si="18"/>
        <v>85-90|30</v>
      </c>
      <c r="D561" s="272">
        <v>13</v>
      </c>
      <c r="E561" s="78" t="s">
        <v>53</v>
      </c>
      <c r="H561" s="78" t="s">
        <v>73</v>
      </c>
      <c r="I561" s="272">
        <v>30</v>
      </c>
      <c r="J561" s="78" t="str">
        <f t="shared" si="19"/>
        <v>85-90|30</v>
      </c>
      <c r="K561" s="272">
        <v>16</v>
      </c>
      <c r="L561" s="78" t="s">
        <v>56</v>
      </c>
    </row>
    <row r="562" spans="1:12">
      <c r="A562" s="78" t="s">
        <v>73</v>
      </c>
      <c r="B562" s="272">
        <v>31</v>
      </c>
      <c r="C562" s="78" t="str">
        <f t="shared" si="18"/>
        <v>85-90|31</v>
      </c>
      <c r="D562" s="272">
        <v>14</v>
      </c>
      <c r="E562" s="78" t="s">
        <v>54</v>
      </c>
      <c r="H562" s="78" t="s">
        <v>73</v>
      </c>
      <c r="I562" s="272">
        <v>31</v>
      </c>
      <c r="J562" s="78" t="str">
        <f t="shared" si="19"/>
        <v>85-90|31</v>
      </c>
      <c r="K562" s="272">
        <v>17</v>
      </c>
      <c r="L562" s="78" t="s">
        <v>57</v>
      </c>
    </row>
    <row r="563" spans="1:12">
      <c r="A563" s="78" t="s">
        <v>73</v>
      </c>
      <c r="B563" s="272">
        <v>32</v>
      </c>
      <c r="C563" s="78" t="str">
        <f t="shared" si="18"/>
        <v>85-90|32</v>
      </c>
      <c r="D563" s="272">
        <v>14</v>
      </c>
      <c r="E563" s="78" t="s">
        <v>54</v>
      </c>
      <c r="H563" s="78" t="s">
        <v>73</v>
      </c>
      <c r="I563" s="272">
        <v>32</v>
      </c>
      <c r="J563" s="78" t="str">
        <f t="shared" si="19"/>
        <v>85-90|32</v>
      </c>
      <c r="K563" s="272">
        <v>17</v>
      </c>
      <c r="L563" s="78" t="s">
        <v>57</v>
      </c>
    </row>
    <row r="564" spans="1:12">
      <c r="A564" s="78" t="s">
        <v>73</v>
      </c>
      <c r="B564" s="272">
        <v>33</v>
      </c>
      <c r="C564" s="78" t="str">
        <f t="shared" si="18"/>
        <v>85-90|33</v>
      </c>
      <c r="D564" s="272">
        <v>15</v>
      </c>
      <c r="E564" s="78" t="s">
        <v>55</v>
      </c>
      <c r="H564" s="78" t="s">
        <v>73</v>
      </c>
      <c r="I564" s="272">
        <v>33</v>
      </c>
      <c r="J564" s="78" t="str">
        <f t="shared" si="19"/>
        <v>85-90|33</v>
      </c>
      <c r="K564" s="272">
        <v>17</v>
      </c>
      <c r="L564" s="78" t="s">
        <v>57</v>
      </c>
    </row>
    <row r="565" spans="1:12">
      <c r="A565" s="78" t="s">
        <v>73</v>
      </c>
      <c r="B565" s="272">
        <v>34</v>
      </c>
      <c r="C565" s="78" t="str">
        <f t="shared" si="18"/>
        <v>85-90|34</v>
      </c>
      <c r="D565" s="272">
        <v>15</v>
      </c>
      <c r="E565" s="78" t="s">
        <v>55</v>
      </c>
      <c r="H565" s="78" t="s">
        <v>73</v>
      </c>
      <c r="I565" s="272">
        <v>34</v>
      </c>
      <c r="J565" s="78" t="str">
        <f t="shared" si="19"/>
        <v>85-90|34</v>
      </c>
      <c r="K565" s="272">
        <v>18</v>
      </c>
      <c r="L565" s="78" t="s">
        <v>58</v>
      </c>
    </row>
    <row r="566" spans="1:12">
      <c r="A566" s="78" t="s">
        <v>73</v>
      </c>
      <c r="B566" s="272">
        <v>35</v>
      </c>
      <c r="C566" s="78" t="str">
        <f t="shared" si="18"/>
        <v>85-90|35</v>
      </c>
      <c r="D566" s="272">
        <v>15</v>
      </c>
      <c r="E566" s="78" t="s">
        <v>55</v>
      </c>
      <c r="H566" s="78" t="s">
        <v>73</v>
      </c>
      <c r="I566" s="272">
        <v>35</v>
      </c>
      <c r="J566" s="78" t="str">
        <f t="shared" si="19"/>
        <v>85-90|35</v>
      </c>
      <c r="K566" s="272">
        <v>18</v>
      </c>
      <c r="L566" s="78" t="s">
        <v>58</v>
      </c>
    </row>
    <row r="567" spans="1:12">
      <c r="A567" s="78" t="s">
        <v>73</v>
      </c>
      <c r="B567" s="272">
        <v>36</v>
      </c>
      <c r="C567" s="78" t="str">
        <f t="shared" si="18"/>
        <v>85-90|36</v>
      </c>
      <c r="D567" s="272">
        <v>16</v>
      </c>
      <c r="E567" s="78" t="s">
        <v>56</v>
      </c>
      <c r="H567" s="78" t="s">
        <v>73</v>
      </c>
      <c r="I567" s="272">
        <v>36</v>
      </c>
      <c r="J567" s="78" t="str">
        <f t="shared" si="19"/>
        <v>85-90|36</v>
      </c>
      <c r="K567" s="272">
        <v>19</v>
      </c>
      <c r="L567" s="78" t="s">
        <v>59</v>
      </c>
    </row>
    <row r="568" spans="1:12">
      <c r="A568" s="78" t="s">
        <v>73</v>
      </c>
      <c r="B568" s="272">
        <v>37</v>
      </c>
      <c r="C568" s="78" t="str">
        <f t="shared" si="18"/>
        <v>85-90|37</v>
      </c>
      <c r="D568" s="272">
        <v>16</v>
      </c>
      <c r="E568" s="78" t="s">
        <v>56</v>
      </c>
      <c r="H568" s="78" t="s">
        <v>73</v>
      </c>
      <c r="I568" s="272">
        <v>37</v>
      </c>
      <c r="J568" s="78" t="str">
        <f t="shared" si="19"/>
        <v>85-90|37</v>
      </c>
      <c r="K568" s="272">
        <v>19</v>
      </c>
      <c r="L568" s="78" t="s">
        <v>59</v>
      </c>
    </row>
    <row r="569" spans="1:12">
      <c r="A569" s="78" t="s">
        <v>73</v>
      </c>
      <c r="B569" s="272">
        <v>38</v>
      </c>
      <c r="C569" s="78" t="str">
        <f t="shared" si="18"/>
        <v>85-90|38</v>
      </c>
      <c r="D569" s="272">
        <v>17</v>
      </c>
      <c r="E569" s="78" t="s">
        <v>57</v>
      </c>
      <c r="H569" s="78" t="s">
        <v>73</v>
      </c>
      <c r="I569" s="272">
        <v>38</v>
      </c>
      <c r="J569" s="78" t="str">
        <f t="shared" si="19"/>
        <v>85-90|38</v>
      </c>
      <c r="K569" s="272">
        <v>19</v>
      </c>
      <c r="L569" s="78" t="s">
        <v>59</v>
      </c>
    </row>
    <row r="570" spans="1:12">
      <c r="A570" s="78" t="s">
        <v>73</v>
      </c>
      <c r="B570" s="272">
        <v>39</v>
      </c>
      <c r="C570" s="78" t="str">
        <f t="shared" si="18"/>
        <v>85-90|39</v>
      </c>
      <c r="D570" s="272">
        <v>17</v>
      </c>
      <c r="E570" s="78" t="s">
        <v>57</v>
      </c>
      <c r="H570" s="78" t="s">
        <v>73</v>
      </c>
      <c r="I570" s="272">
        <v>39</v>
      </c>
      <c r="J570" s="78" t="str">
        <f t="shared" si="19"/>
        <v>85-90|39</v>
      </c>
      <c r="K570" s="272">
        <v>19</v>
      </c>
      <c r="L570" s="78" t="s">
        <v>59</v>
      </c>
    </row>
    <row r="571" spans="1:12">
      <c r="A571" s="78" t="s">
        <v>73</v>
      </c>
      <c r="B571" s="272">
        <v>40</v>
      </c>
      <c r="C571" s="78" t="str">
        <f t="shared" si="18"/>
        <v>85-90|40</v>
      </c>
      <c r="D571" s="272">
        <v>18</v>
      </c>
      <c r="E571" s="78" t="s">
        <v>58</v>
      </c>
      <c r="H571" s="78" t="s">
        <v>73</v>
      </c>
      <c r="I571" s="272">
        <v>40</v>
      </c>
      <c r="J571" s="78" t="str">
        <f t="shared" si="19"/>
        <v>85-90|40</v>
      </c>
      <c r="K571" s="272">
        <v>19</v>
      </c>
      <c r="L571" s="78" t="s">
        <v>59</v>
      </c>
    </row>
    <row r="572" spans="1:12">
      <c r="A572" s="78" t="s">
        <v>73</v>
      </c>
      <c r="B572" s="272">
        <v>41</v>
      </c>
      <c r="C572" s="78" t="str">
        <f t="shared" si="18"/>
        <v>85-90|41</v>
      </c>
      <c r="D572" s="272">
        <v>18</v>
      </c>
      <c r="E572" s="78" t="s">
        <v>58</v>
      </c>
      <c r="H572" s="78" t="s">
        <v>73</v>
      </c>
      <c r="I572" s="272">
        <v>41</v>
      </c>
      <c r="J572" s="78" t="str">
        <f t="shared" si="19"/>
        <v>85-90|41</v>
      </c>
      <c r="K572" s="272">
        <v>19</v>
      </c>
      <c r="L572" s="78" t="s">
        <v>59</v>
      </c>
    </row>
    <row r="573" spans="1:12">
      <c r="A573" s="78" t="s">
        <v>73</v>
      </c>
      <c r="B573" s="272">
        <v>42</v>
      </c>
      <c r="C573" s="78" t="str">
        <f t="shared" si="18"/>
        <v>85-90|42</v>
      </c>
      <c r="D573" s="272">
        <v>19</v>
      </c>
      <c r="E573" s="78" t="s">
        <v>59</v>
      </c>
      <c r="H573" s="78" t="s">
        <v>73</v>
      </c>
      <c r="I573" s="272">
        <v>42</v>
      </c>
      <c r="J573" s="78" t="str">
        <f t="shared" si="19"/>
        <v>85-90|42</v>
      </c>
      <c r="K573" s="272">
        <v>19</v>
      </c>
      <c r="L573" s="78" t="s">
        <v>59</v>
      </c>
    </row>
    <row r="574" spans="1:12">
      <c r="A574" s="78" t="s">
        <v>73</v>
      </c>
      <c r="B574" s="272">
        <v>43</v>
      </c>
      <c r="C574" s="78" t="str">
        <f t="shared" si="18"/>
        <v>85-90|43</v>
      </c>
      <c r="D574" s="272">
        <v>19</v>
      </c>
      <c r="E574" s="78" t="s">
        <v>59</v>
      </c>
      <c r="H574" s="78" t="s">
        <v>73</v>
      </c>
      <c r="I574" s="272">
        <v>43</v>
      </c>
      <c r="J574" s="78" t="str">
        <f t="shared" si="19"/>
        <v>85-90|43</v>
      </c>
      <c r="K574" s="272">
        <v>19</v>
      </c>
      <c r="L574" s="78" t="s">
        <v>59</v>
      </c>
    </row>
  </sheetData>
  <mergeCells count="3">
    <mergeCell ref="B1:C1"/>
    <mergeCell ref="I1:J1"/>
    <mergeCell ref="P1:Q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T1257"/>
  <sheetViews>
    <sheetView topLeftCell="A1238" zoomScale="90" zoomScaleNormal="90" workbookViewId="0">
      <selection activeCell="D878" sqref="D878"/>
    </sheetView>
  </sheetViews>
  <sheetFormatPr defaultColWidth="8.85546875" defaultRowHeight="12.75"/>
  <cols>
    <col min="1" max="1" width="8.85546875" style="216"/>
    <col min="2" max="2" width="14" style="239" customWidth="1"/>
    <col min="3" max="3" width="14" style="240" customWidth="1"/>
    <col min="4" max="4" width="15.42578125" style="239" customWidth="1"/>
    <col min="5" max="5" width="15.42578125" style="240" customWidth="1"/>
    <col min="6" max="6" width="18.42578125" style="239" customWidth="1"/>
    <col min="7" max="7" width="18.42578125" style="240" customWidth="1"/>
    <col min="8" max="8" width="12.42578125" style="216" customWidth="1"/>
    <col min="9" max="9" width="18" style="216" customWidth="1"/>
    <col min="10" max="10" width="8.85546875" style="216"/>
    <col min="11" max="12" width="18.28515625" style="216" customWidth="1"/>
    <col min="13" max="13" width="18" style="216" customWidth="1"/>
    <col min="14" max="16" width="8.85546875" style="216"/>
    <col min="17" max="17" width="19.7109375" style="216" customWidth="1"/>
    <col min="18" max="19" width="8.85546875" style="216"/>
    <col min="20" max="20" width="10.7109375" style="216" customWidth="1"/>
    <col min="21" max="257" width="8.85546875" style="216"/>
    <col min="258" max="259" width="14" style="216" customWidth="1"/>
    <col min="260" max="261" width="15.42578125" style="216" customWidth="1"/>
    <col min="262" max="263" width="18.42578125" style="216" customWidth="1"/>
    <col min="264" max="264" width="12.42578125" style="216" customWidth="1"/>
    <col min="265" max="265" width="18" style="216" customWidth="1"/>
    <col min="266" max="266" width="8.85546875" style="216"/>
    <col min="267" max="268" width="18.28515625" style="216" customWidth="1"/>
    <col min="269" max="269" width="18" style="216" customWidth="1"/>
    <col min="270" max="513" width="8.85546875" style="216"/>
    <col min="514" max="515" width="14" style="216" customWidth="1"/>
    <col min="516" max="517" width="15.42578125" style="216" customWidth="1"/>
    <col min="518" max="519" width="18.42578125" style="216" customWidth="1"/>
    <col min="520" max="520" width="12.42578125" style="216" customWidth="1"/>
    <col min="521" max="521" width="18" style="216" customWidth="1"/>
    <col min="522" max="522" width="8.85546875" style="216"/>
    <col min="523" max="524" width="18.28515625" style="216" customWidth="1"/>
    <col min="525" max="525" width="18" style="216" customWidth="1"/>
    <col min="526" max="769" width="8.85546875" style="216"/>
    <col min="770" max="771" width="14" style="216" customWidth="1"/>
    <col min="772" max="773" width="15.42578125" style="216" customWidth="1"/>
    <col min="774" max="775" width="18.42578125" style="216" customWidth="1"/>
    <col min="776" max="776" width="12.42578125" style="216" customWidth="1"/>
    <col min="777" max="777" width="18" style="216" customWidth="1"/>
    <col min="778" max="778" width="8.85546875" style="216"/>
    <col min="779" max="780" width="18.28515625" style="216" customWidth="1"/>
    <col min="781" max="781" width="18" style="216" customWidth="1"/>
    <col min="782" max="1025" width="8.85546875" style="216"/>
    <col min="1026" max="1027" width="14" style="216" customWidth="1"/>
    <col min="1028" max="1029" width="15.42578125" style="216" customWidth="1"/>
    <col min="1030" max="1031" width="18.42578125" style="216" customWidth="1"/>
    <col min="1032" max="1032" width="12.42578125" style="216" customWidth="1"/>
    <col min="1033" max="1033" width="18" style="216" customWidth="1"/>
    <col min="1034" max="1034" width="8.85546875" style="216"/>
    <col min="1035" max="1036" width="18.28515625" style="216" customWidth="1"/>
    <col min="1037" max="1037" width="18" style="216" customWidth="1"/>
    <col min="1038" max="1281" width="8.85546875" style="216"/>
    <col min="1282" max="1283" width="14" style="216" customWidth="1"/>
    <col min="1284" max="1285" width="15.42578125" style="216" customWidth="1"/>
    <col min="1286" max="1287" width="18.42578125" style="216" customWidth="1"/>
    <col min="1288" max="1288" width="12.42578125" style="216" customWidth="1"/>
    <col min="1289" max="1289" width="18" style="216" customWidth="1"/>
    <col min="1290" max="1290" width="8.85546875" style="216"/>
    <col min="1291" max="1292" width="18.28515625" style="216" customWidth="1"/>
    <col min="1293" max="1293" width="18" style="216" customWidth="1"/>
    <col min="1294" max="1537" width="8.85546875" style="216"/>
    <col min="1538" max="1539" width="14" style="216" customWidth="1"/>
    <col min="1540" max="1541" width="15.42578125" style="216" customWidth="1"/>
    <col min="1542" max="1543" width="18.42578125" style="216" customWidth="1"/>
    <col min="1544" max="1544" width="12.42578125" style="216" customWidth="1"/>
    <col min="1545" max="1545" width="18" style="216" customWidth="1"/>
    <col min="1546" max="1546" width="8.85546875" style="216"/>
    <col min="1547" max="1548" width="18.28515625" style="216" customWidth="1"/>
    <col min="1549" max="1549" width="18" style="216" customWidth="1"/>
    <col min="1550" max="1793" width="8.85546875" style="216"/>
    <col min="1794" max="1795" width="14" style="216" customWidth="1"/>
    <col min="1796" max="1797" width="15.42578125" style="216" customWidth="1"/>
    <col min="1798" max="1799" width="18.42578125" style="216" customWidth="1"/>
    <col min="1800" max="1800" width="12.42578125" style="216" customWidth="1"/>
    <col min="1801" max="1801" width="18" style="216" customWidth="1"/>
    <col min="1802" max="1802" width="8.85546875" style="216"/>
    <col min="1803" max="1804" width="18.28515625" style="216" customWidth="1"/>
    <col min="1805" max="1805" width="18" style="216" customWidth="1"/>
    <col min="1806" max="2049" width="8.85546875" style="216"/>
    <col min="2050" max="2051" width="14" style="216" customWidth="1"/>
    <col min="2052" max="2053" width="15.42578125" style="216" customWidth="1"/>
    <col min="2054" max="2055" width="18.42578125" style="216" customWidth="1"/>
    <col min="2056" max="2056" width="12.42578125" style="216" customWidth="1"/>
    <col min="2057" max="2057" width="18" style="216" customWidth="1"/>
    <col min="2058" max="2058" width="8.85546875" style="216"/>
    <col min="2059" max="2060" width="18.28515625" style="216" customWidth="1"/>
    <col min="2061" max="2061" width="18" style="216" customWidth="1"/>
    <col min="2062" max="2305" width="8.85546875" style="216"/>
    <col min="2306" max="2307" width="14" style="216" customWidth="1"/>
    <col min="2308" max="2309" width="15.42578125" style="216" customWidth="1"/>
    <col min="2310" max="2311" width="18.42578125" style="216" customWidth="1"/>
    <col min="2312" max="2312" width="12.42578125" style="216" customWidth="1"/>
    <col min="2313" max="2313" width="18" style="216" customWidth="1"/>
    <col min="2314" max="2314" width="8.85546875" style="216"/>
    <col min="2315" max="2316" width="18.28515625" style="216" customWidth="1"/>
    <col min="2317" max="2317" width="18" style="216" customWidth="1"/>
    <col min="2318" max="2561" width="8.85546875" style="216"/>
    <col min="2562" max="2563" width="14" style="216" customWidth="1"/>
    <col min="2564" max="2565" width="15.42578125" style="216" customWidth="1"/>
    <col min="2566" max="2567" width="18.42578125" style="216" customWidth="1"/>
    <col min="2568" max="2568" width="12.42578125" style="216" customWidth="1"/>
    <col min="2569" max="2569" width="18" style="216" customWidth="1"/>
    <col min="2570" max="2570" width="8.85546875" style="216"/>
    <col min="2571" max="2572" width="18.28515625" style="216" customWidth="1"/>
    <col min="2573" max="2573" width="18" style="216" customWidth="1"/>
    <col min="2574" max="2817" width="8.85546875" style="216"/>
    <col min="2818" max="2819" width="14" style="216" customWidth="1"/>
    <col min="2820" max="2821" width="15.42578125" style="216" customWidth="1"/>
    <col min="2822" max="2823" width="18.42578125" style="216" customWidth="1"/>
    <col min="2824" max="2824" width="12.42578125" style="216" customWidth="1"/>
    <col min="2825" max="2825" width="18" style="216" customWidth="1"/>
    <col min="2826" max="2826" width="8.85546875" style="216"/>
    <col min="2827" max="2828" width="18.28515625" style="216" customWidth="1"/>
    <col min="2829" max="2829" width="18" style="216" customWidth="1"/>
    <col min="2830" max="3073" width="8.85546875" style="216"/>
    <col min="3074" max="3075" width="14" style="216" customWidth="1"/>
    <col min="3076" max="3077" width="15.42578125" style="216" customWidth="1"/>
    <col min="3078" max="3079" width="18.42578125" style="216" customWidth="1"/>
    <col min="3080" max="3080" width="12.42578125" style="216" customWidth="1"/>
    <col min="3081" max="3081" width="18" style="216" customWidth="1"/>
    <col min="3082" max="3082" width="8.85546875" style="216"/>
    <col min="3083" max="3084" width="18.28515625" style="216" customWidth="1"/>
    <col min="3085" max="3085" width="18" style="216" customWidth="1"/>
    <col min="3086" max="3329" width="8.85546875" style="216"/>
    <col min="3330" max="3331" width="14" style="216" customWidth="1"/>
    <col min="3332" max="3333" width="15.42578125" style="216" customWidth="1"/>
    <col min="3334" max="3335" width="18.42578125" style="216" customWidth="1"/>
    <col min="3336" max="3336" width="12.42578125" style="216" customWidth="1"/>
    <col min="3337" max="3337" width="18" style="216" customWidth="1"/>
    <col min="3338" max="3338" width="8.85546875" style="216"/>
    <col min="3339" max="3340" width="18.28515625" style="216" customWidth="1"/>
    <col min="3341" max="3341" width="18" style="216" customWidth="1"/>
    <col min="3342" max="3585" width="8.85546875" style="216"/>
    <col min="3586" max="3587" width="14" style="216" customWidth="1"/>
    <col min="3588" max="3589" width="15.42578125" style="216" customWidth="1"/>
    <col min="3590" max="3591" width="18.42578125" style="216" customWidth="1"/>
    <col min="3592" max="3592" width="12.42578125" style="216" customWidth="1"/>
    <col min="3593" max="3593" width="18" style="216" customWidth="1"/>
    <col min="3594" max="3594" width="8.85546875" style="216"/>
    <col min="3595" max="3596" width="18.28515625" style="216" customWidth="1"/>
    <col min="3597" max="3597" width="18" style="216" customWidth="1"/>
    <col min="3598" max="3841" width="8.85546875" style="216"/>
    <col min="3842" max="3843" width="14" style="216" customWidth="1"/>
    <col min="3844" max="3845" width="15.42578125" style="216" customWidth="1"/>
    <col min="3846" max="3847" width="18.42578125" style="216" customWidth="1"/>
    <col min="3848" max="3848" width="12.42578125" style="216" customWidth="1"/>
    <col min="3849" max="3849" width="18" style="216" customWidth="1"/>
    <col min="3850" max="3850" width="8.85546875" style="216"/>
    <col min="3851" max="3852" width="18.28515625" style="216" customWidth="1"/>
    <col min="3853" max="3853" width="18" style="216" customWidth="1"/>
    <col min="3854" max="4097" width="8.85546875" style="216"/>
    <col min="4098" max="4099" width="14" style="216" customWidth="1"/>
    <col min="4100" max="4101" width="15.42578125" style="216" customWidth="1"/>
    <col min="4102" max="4103" width="18.42578125" style="216" customWidth="1"/>
    <col min="4104" max="4104" width="12.42578125" style="216" customWidth="1"/>
    <col min="4105" max="4105" width="18" style="216" customWidth="1"/>
    <col min="4106" max="4106" width="8.85546875" style="216"/>
    <col min="4107" max="4108" width="18.28515625" style="216" customWidth="1"/>
    <col min="4109" max="4109" width="18" style="216" customWidth="1"/>
    <col min="4110" max="4353" width="8.85546875" style="216"/>
    <col min="4354" max="4355" width="14" style="216" customWidth="1"/>
    <col min="4356" max="4357" width="15.42578125" style="216" customWidth="1"/>
    <col min="4358" max="4359" width="18.42578125" style="216" customWidth="1"/>
    <col min="4360" max="4360" width="12.42578125" style="216" customWidth="1"/>
    <col min="4361" max="4361" width="18" style="216" customWidth="1"/>
    <col min="4362" max="4362" width="8.85546875" style="216"/>
    <col min="4363" max="4364" width="18.28515625" style="216" customWidth="1"/>
    <col min="4365" max="4365" width="18" style="216" customWidth="1"/>
    <col min="4366" max="4609" width="8.85546875" style="216"/>
    <col min="4610" max="4611" width="14" style="216" customWidth="1"/>
    <col min="4612" max="4613" width="15.42578125" style="216" customWidth="1"/>
    <col min="4614" max="4615" width="18.42578125" style="216" customWidth="1"/>
    <col min="4616" max="4616" width="12.42578125" style="216" customWidth="1"/>
    <col min="4617" max="4617" width="18" style="216" customWidth="1"/>
    <col min="4618" max="4618" width="8.85546875" style="216"/>
    <col min="4619" max="4620" width="18.28515625" style="216" customWidth="1"/>
    <col min="4621" max="4621" width="18" style="216" customWidth="1"/>
    <col min="4622" max="4865" width="8.85546875" style="216"/>
    <col min="4866" max="4867" width="14" style="216" customWidth="1"/>
    <col min="4868" max="4869" width="15.42578125" style="216" customWidth="1"/>
    <col min="4870" max="4871" width="18.42578125" style="216" customWidth="1"/>
    <col min="4872" max="4872" width="12.42578125" style="216" customWidth="1"/>
    <col min="4873" max="4873" width="18" style="216" customWidth="1"/>
    <col min="4874" max="4874" width="8.85546875" style="216"/>
    <col min="4875" max="4876" width="18.28515625" style="216" customWidth="1"/>
    <col min="4877" max="4877" width="18" style="216" customWidth="1"/>
    <col min="4878" max="5121" width="8.85546875" style="216"/>
    <col min="5122" max="5123" width="14" style="216" customWidth="1"/>
    <col min="5124" max="5125" width="15.42578125" style="216" customWidth="1"/>
    <col min="5126" max="5127" width="18.42578125" style="216" customWidth="1"/>
    <col min="5128" max="5128" width="12.42578125" style="216" customWidth="1"/>
    <col min="5129" max="5129" width="18" style="216" customWidth="1"/>
    <col min="5130" max="5130" width="8.85546875" style="216"/>
    <col min="5131" max="5132" width="18.28515625" style="216" customWidth="1"/>
    <col min="5133" max="5133" width="18" style="216" customWidth="1"/>
    <col min="5134" max="5377" width="8.85546875" style="216"/>
    <col min="5378" max="5379" width="14" style="216" customWidth="1"/>
    <col min="5380" max="5381" width="15.42578125" style="216" customWidth="1"/>
    <col min="5382" max="5383" width="18.42578125" style="216" customWidth="1"/>
    <col min="5384" max="5384" width="12.42578125" style="216" customWidth="1"/>
    <col min="5385" max="5385" width="18" style="216" customWidth="1"/>
    <col min="5386" max="5386" width="8.85546875" style="216"/>
    <col min="5387" max="5388" width="18.28515625" style="216" customWidth="1"/>
    <col min="5389" max="5389" width="18" style="216" customWidth="1"/>
    <col min="5390" max="5633" width="8.85546875" style="216"/>
    <col min="5634" max="5635" width="14" style="216" customWidth="1"/>
    <col min="5636" max="5637" width="15.42578125" style="216" customWidth="1"/>
    <col min="5638" max="5639" width="18.42578125" style="216" customWidth="1"/>
    <col min="5640" max="5640" width="12.42578125" style="216" customWidth="1"/>
    <col min="5641" max="5641" width="18" style="216" customWidth="1"/>
    <col min="5642" max="5642" width="8.85546875" style="216"/>
    <col min="5643" max="5644" width="18.28515625" style="216" customWidth="1"/>
    <col min="5645" max="5645" width="18" style="216" customWidth="1"/>
    <col min="5646" max="5889" width="8.85546875" style="216"/>
    <col min="5890" max="5891" width="14" style="216" customWidth="1"/>
    <col min="5892" max="5893" width="15.42578125" style="216" customWidth="1"/>
    <col min="5894" max="5895" width="18.42578125" style="216" customWidth="1"/>
    <col min="5896" max="5896" width="12.42578125" style="216" customWidth="1"/>
    <col min="5897" max="5897" width="18" style="216" customWidth="1"/>
    <col min="5898" max="5898" width="8.85546875" style="216"/>
    <col min="5899" max="5900" width="18.28515625" style="216" customWidth="1"/>
    <col min="5901" max="5901" width="18" style="216" customWidth="1"/>
    <col min="5902" max="6145" width="8.85546875" style="216"/>
    <col min="6146" max="6147" width="14" style="216" customWidth="1"/>
    <col min="6148" max="6149" width="15.42578125" style="216" customWidth="1"/>
    <col min="6150" max="6151" width="18.42578125" style="216" customWidth="1"/>
    <col min="6152" max="6152" width="12.42578125" style="216" customWidth="1"/>
    <col min="6153" max="6153" width="18" style="216" customWidth="1"/>
    <col min="6154" max="6154" width="8.85546875" style="216"/>
    <col min="6155" max="6156" width="18.28515625" style="216" customWidth="1"/>
    <col min="6157" max="6157" width="18" style="216" customWidth="1"/>
    <col min="6158" max="6401" width="8.85546875" style="216"/>
    <col min="6402" max="6403" width="14" style="216" customWidth="1"/>
    <col min="6404" max="6405" width="15.42578125" style="216" customWidth="1"/>
    <col min="6406" max="6407" width="18.42578125" style="216" customWidth="1"/>
    <col min="6408" max="6408" width="12.42578125" style="216" customWidth="1"/>
    <col min="6409" max="6409" width="18" style="216" customWidth="1"/>
    <col min="6410" max="6410" width="8.85546875" style="216"/>
    <col min="6411" max="6412" width="18.28515625" style="216" customWidth="1"/>
    <col min="6413" max="6413" width="18" style="216" customWidth="1"/>
    <col min="6414" max="6657" width="8.85546875" style="216"/>
    <col min="6658" max="6659" width="14" style="216" customWidth="1"/>
    <col min="6660" max="6661" width="15.42578125" style="216" customWidth="1"/>
    <col min="6662" max="6663" width="18.42578125" style="216" customWidth="1"/>
    <col min="6664" max="6664" width="12.42578125" style="216" customWidth="1"/>
    <col min="6665" max="6665" width="18" style="216" customWidth="1"/>
    <col min="6666" max="6666" width="8.85546875" style="216"/>
    <col min="6667" max="6668" width="18.28515625" style="216" customWidth="1"/>
    <col min="6669" max="6669" width="18" style="216" customWidth="1"/>
    <col min="6670" max="6913" width="8.85546875" style="216"/>
    <col min="6914" max="6915" width="14" style="216" customWidth="1"/>
    <col min="6916" max="6917" width="15.42578125" style="216" customWidth="1"/>
    <col min="6918" max="6919" width="18.42578125" style="216" customWidth="1"/>
    <col min="6920" max="6920" width="12.42578125" style="216" customWidth="1"/>
    <col min="6921" max="6921" width="18" style="216" customWidth="1"/>
    <col min="6922" max="6922" width="8.85546875" style="216"/>
    <col min="6923" max="6924" width="18.28515625" style="216" customWidth="1"/>
    <col min="6925" max="6925" width="18" style="216" customWidth="1"/>
    <col min="6926" max="7169" width="8.85546875" style="216"/>
    <col min="7170" max="7171" width="14" style="216" customWidth="1"/>
    <col min="7172" max="7173" width="15.42578125" style="216" customWidth="1"/>
    <col min="7174" max="7175" width="18.42578125" style="216" customWidth="1"/>
    <col min="7176" max="7176" width="12.42578125" style="216" customWidth="1"/>
    <col min="7177" max="7177" width="18" style="216" customWidth="1"/>
    <col min="7178" max="7178" width="8.85546875" style="216"/>
    <col min="7179" max="7180" width="18.28515625" style="216" customWidth="1"/>
    <col min="7181" max="7181" width="18" style="216" customWidth="1"/>
    <col min="7182" max="7425" width="8.85546875" style="216"/>
    <col min="7426" max="7427" width="14" style="216" customWidth="1"/>
    <col min="7428" max="7429" width="15.42578125" style="216" customWidth="1"/>
    <col min="7430" max="7431" width="18.42578125" style="216" customWidth="1"/>
    <col min="7432" max="7432" width="12.42578125" style="216" customWidth="1"/>
    <col min="7433" max="7433" width="18" style="216" customWidth="1"/>
    <col min="7434" max="7434" width="8.85546875" style="216"/>
    <col min="7435" max="7436" width="18.28515625" style="216" customWidth="1"/>
    <col min="7437" max="7437" width="18" style="216" customWidth="1"/>
    <col min="7438" max="7681" width="8.85546875" style="216"/>
    <col min="7682" max="7683" width="14" style="216" customWidth="1"/>
    <col min="7684" max="7685" width="15.42578125" style="216" customWidth="1"/>
    <col min="7686" max="7687" width="18.42578125" style="216" customWidth="1"/>
    <col min="7688" max="7688" width="12.42578125" style="216" customWidth="1"/>
    <col min="7689" max="7689" width="18" style="216" customWidth="1"/>
    <col min="7690" max="7690" width="8.85546875" style="216"/>
    <col min="7691" max="7692" width="18.28515625" style="216" customWidth="1"/>
    <col min="7693" max="7693" width="18" style="216" customWidth="1"/>
    <col min="7694" max="7937" width="8.85546875" style="216"/>
    <col min="7938" max="7939" width="14" style="216" customWidth="1"/>
    <col min="7940" max="7941" width="15.42578125" style="216" customWidth="1"/>
    <col min="7942" max="7943" width="18.42578125" style="216" customWidth="1"/>
    <col min="7944" max="7944" width="12.42578125" style="216" customWidth="1"/>
    <col min="7945" max="7945" width="18" style="216" customWidth="1"/>
    <col min="7946" max="7946" width="8.85546875" style="216"/>
    <col min="7947" max="7948" width="18.28515625" style="216" customWidth="1"/>
    <col min="7949" max="7949" width="18" style="216" customWidth="1"/>
    <col min="7950" max="8193" width="8.85546875" style="216"/>
    <col min="8194" max="8195" width="14" style="216" customWidth="1"/>
    <col min="8196" max="8197" width="15.42578125" style="216" customWidth="1"/>
    <col min="8198" max="8199" width="18.42578125" style="216" customWidth="1"/>
    <col min="8200" max="8200" width="12.42578125" style="216" customWidth="1"/>
    <col min="8201" max="8201" width="18" style="216" customWidth="1"/>
    <col min="8202" max="8202" width="8.85546875" style="216"/>
    <col min="8203" max="8204" width="18.28515625" style="216" customWidth="1"/>
    <col min="8205" max="8205" width="18" style="216" customWidth="1"/>
    <col min="8206" max="8449" width="8.85546875" style="216"/>
    <col min="8450" max="8451" width="14" style="216" customWidth="1"/>
    <col min="8452" max="8453" width="15.42578125" style="216" customWidth="1"/>
    <col min="8454" max="8455" width="18.42578125" style="216" customWidth="1"/>
    <col min="8456" max="8456" width="12.42578125" style="216" customWidth="1"/>
    <col min="8457" max="8457" width="18" style="216" customWidth="1"/>
    <col min="8458" max="8458" width="8.85546875" style="216"/>
    <col min="8459" max="8460" width="18.28515625" style="216" customWidth="1"/>
    <col min="8461" max="8461" width="18" style="216" customWidth="1"/>
    <col min="8462" max="8705" width="8.85546875" style="216"/>
    <col min="8706" max="8707" width="14" style="216" customWidth="1"/>
    <col min="8708" max="8709" width="15.42578125" style="216" customWidth="1"/>
    <col min="8710" max="8711" width="18.42578125" style="216" customWidth="1"/>
    <col min="8712" max="8712" width="12.42578125" style="216" customWidth="1"/>
    <col min="8713" max="8713" width="18" style="216" customWidth="1"/>
    <col min="8714" max="8714" width="8.85546875" style="216"/>
    <col min="8715" max="8716" width="18.28515625" style="216" customWidth="1"/>
    <col min="8717" max="8717" width="18" style="216" customWidth="1"/>
    <col min="8718" max="8961" width="8.85546875" style="216"/>
    <col min="8962" max="8963" width="14" style="216" customWidth="1"/>
    <col min="8964" max="8965" width="15.42578125" style="216" customWidth="1"/>
    <col min="8966" max="8967" width="18.42578125" style="216" customWidth="1"/>
    <col min="8968" max="8968" width="12.42578125" style="216" customWidth="1"/>
    <col min="8969" max="8969" width="18" style="216" customWidth="1"/>
    <col min="8970" max="8970" width="8.85546875" style="216"/>
    <col min="8971" max="8972" width="18.28515625" style="216" customWidth="1"/>
    <col min="8973" max="8973" width="18" style="216" customWidth="1"/>
    <col min="8974" max="9217" width="8.85546875" style="216"/>
    <col min="9218" max="9219" width="14" style="216" customWidth="1"/>
    <col min="9220" max="9221" width="15.42578125" style="216" customWidth="1"/>
    <col min="9222" max="9223" width="18.42578125" style="216" customWidth="1"/>
    <col min="9224" max="9224" width="12.42578125" style="216" customWidth="1"/>
    <col min="9225" max="9225" width="18" style="216" customWidth="1"/>
    <col min="9226" max="9226" width="8.85546875" style="216"/>
    <col min="9227" max="9228" width="18.28515625" style="216" customWidth="1"/>
    <col min="9229" max="9229" width="18" style="216" customWidth="1"/>
    <col min="9230" max="9473" width="8.85546875" style="216"/>
    <col min="9474" max="9475" width="14" style="216" customWidth="1"/>
    <col min="9476" max="9477" width="15.42578125" style="216" customWidth="1"/>
    <col min="9478" max="9479" width="18.42578125" style="216" customWidth="1"/>
    <col min="9480" max="9480" width="12.42578125" style="216" customWidth="1"/>
    <col min="9481" max="9481" width="18" style="216" customWidth="1"/>
    <col min="9482" max="9482" width="8.85546875" style="216"/>
    <col min="9483" max="9484" width="18.28515625" style="216" customWidth="1"/>
    <col min="9485" max="9485" width="18" style="216" customWidth="1"/>
    <col min="9486" max="9729" width="8.85546875" style="216"/>
    <col min="9730" max="9731" width="14" style="216" customWidth="1"/>
    <col min="9732" max="9733" width="15.42578125" style="216" customWidth="1"/>
    <col min="9734" max="9735" width="18.42578125" style="216" customWidth="1"/>
    <col min="9736" max="9736" width="12.42578125" style="216" customWidth="1"/>
    <col min="9737" max="9737" width="18" style="216" customWidth="1"/>
    <col min="9738" max="9738" width="8.85546875" style="216"/>
    <col min="9739" max="9740" width="18.28515625" style="216" customWidth="1"/>
    <col min="9741" max="9741" width="18" style="216" customWidth="1"/>
    <col min="9742" max="9985" width="8.85546875" style="216"/>
    <col min="9986" max="9987" width="14" style="216" customWidth="1"/>
    <col min="9988" max="9989" width="15.42578125" style="216" customWidth="1"/>
    <col min="9990" max="9991" width="18.42578125" style="216" customWidth="1"/>
    <col min="9992" max="9992" width="12.42578125" style="216" customWidth="1"/>
    <col min="9993" max="9993" width="18" style="216" customWidth="1"/>
    <col min="9994" max="9994" width="8.85546875" style="216"/>
    <col min="9995" max="9996" width="18.28515625" style="216" customWidth="1"/>
    <col min="9997" max="9997" width="18" style="216" customWidth="1"/>
    <col min="9998" max="10241" width="8.85546875" style="216"/>
    <col min="10242" max="10243" width="14" style="216" customWidth="1"/>
    <col min="10244" max="10245" width="15.42578125" style="216" customWidth="1"/>
    <col min="10246" max="10247" width="18.42578125" style="216" customWidth="1"/>
    <col min="10248" max="10248" width="12.42578125" style="216" customWidth="1"/>
    <col min="10249" max="10249" width="18" style="216" customWidth="1"/>
    <col min="10250" max="10250" width="8.85546875" style="216"/>
    <col min="10251" max="10252" width="18.28515625" style="216" customWidth="1"/>
    <col min="10253" max="10253" width="18" style="216" customWidth="1"/>
    <col min="10254" max="10497" width="8.85546875" style="216"/>
    <col min="10498" max="10499" width="14" style="216" customWidth="1"/>
    <col min="10500" max="10501" width="15.42578125" style="216" customWidth="1"/>
    <col min="10502" max="10503" width="18.42578125" style="216" customWidth="1"/>
    <col min="10504" max="10504" width="12.42578125" style="216" customWidth="1"/>
    <col min="10505" max="10505" width="18" style="216" customWidth="1"/>
    <col min="10506" max="10506" width="8.85546875" style="216"/>
    <col min="10507" max="10508" width="18.28515625" style="216" customWidth="1"/>
    <col min="10509" max="10509" width="18" style="216" customWidth="1"/>
    <col min="10510" max="10753" width="8.85546875" style="216"/>
    <col min="10754" max="10755" width="14" style="216" customWidth="1"/>
    <col min="10756" max="10757" width="15.42578125" style="216" customWidth="1"/>
    <col min="10758" max="10759" width="18.42578125" style="216" customWidth="1"/>
    <col min="10760" max="10760" width="12.42578125" style="216" customWidth="1"/>
    <col min="10761" max="10761" width="18" style="216" customWidth="1"/>
    <col min="10762" max="10762" width="8.85546875" style="216"/>
    <col min="10763" max="10764" width="18.28515625" style="216" customWidth="1"/>
    <col min="10765" max="10765" width="18" style="216" customWidth="1"/>
    <col min="10766" max="11009" width="8.85546875" style="216"/>
    <col min="11010" max="11011" width="14" style="216" customWidth="1"/>
    <col min="11012" max="11013" width="15.42578125" style="216" customWidth="1"/>
    <col min="11014" max="11015" width="18.42578125" style="216" customWidth="1"/>
    <col min="11016" max="11016" width="12.42578125" style="216" customWidth="1"/>
    <col min="11017" max="11017" width="18" style="216" customWidth="1"/>
    <col min="11018" max="11018" width="8.85546875" style="216"/>
    <col min="11019" max="11020" width="18.28515625" style="216" customWidth="1"/>
    <col min="11021" max="11021" width="18" style="216" customWidth="1"/>
    <col min="11022" max="11265" width="8.85546875" style="216"/>
    <col min="11266" max="11267" width="14" style="216" customWidth="1"/>
    <col min="11268" max="11269" width="15.42578125" style="216" customWidth="1"/>
    <col min="11270" max="11271" width="18.42578125" style="216" customWidth="1"/>
    <col min="11272" max="11272" width="12.42578125" style="216" customWidth="1"/>
    <col min="11273" max="11273" width="18" style="216" customWidth="1"/>
    <col min="11274" max="11274" width="8.85546875" style="216"/>
    <col min="11275" max="11276" width="18.28515625" style="216" customWidth="1"/>
    <col min="11277" max="11277" width="18" style="216" customWidth="1"/>
    <col min="11278" max="11521" width="8.85546875" style="216"/>
    <col min="11522" max="11523" width="14" style="216" customWidth="1"/>
    <col min="11524" max="11525" width="15.42578125" style="216" customWidth="1"/>
    <col min="11526" max="11527" width="18.42578125" style="216" customWidth="1"/>
    <col min="11528" max="11528" width="12.42578125" style="216" customWidth="1"/>
    <col min="11529" max="11529" width="18" style="216" customWidth="1"/>
    <col min="11530" max="11530" width="8.85546875" style="216"/>
    <col min="11531" max="11532" width="18.28515625" style="216" customWidth="1"/>
    <col min="11533" max="11533" width="18" style="216" customWidth="1"/>
    <col min="11534" max="11777" width="8.85546875" style="216"/>
    <col min="11778" max="11779" width="14" style="216" customWidth="1"/>
    <col min="11780" max="11781" width="15.42578125" style="216" customWidth="1"/>
    <col min="11782" max="11783" width="18.42578125" style="216" customWidth="1"/>
    <col min="11784" max="11784" width="12.42578125" style="216" customWidth="1"/>
    <col min="11785" max="11785" width="18" style="216" customWidth="1"/>
    <col min="11786" max="11786" width="8.85546875" style="216"/>
    <col min="11787" max="11788" width="18.28515625" style="216" customWidth="1"/>
    <col min="11789" max="11789" width="18" style="216" customWidth="1"/>
    <col min="11790" max="12033" width="8.85546875" style="216"/>
    <col min="12034" max="12035" width="14" style="216" customWidth="1"/>
    <col min="12036" max="12037" width="15.42578125" style="216" customWidth="1"/>
    <col min="12038" max="12039" width="18.42578125" style="216" customWidth="1"/>
    <col min="12040" max="12040" width="12.42578125" style="216" customWidth="1"/>
    <col min="12041" max="12041" width="18" style="216" customWidth="1"/>
    <col min="12042" max="12042" width="8.85546875" style="216"/>
    <col min="12043" max="12044" width="18.28515625" style="216" customWidth="1"/>
    <col min="12045" max="12045" width="18" style="216" customWidth="1"/>
    <col min="12046" max="12289" width="8.85546875" style="216"/>
    <col min="12290" max="12291" width="14" style="216" customWidth="1"/>
    <col min="12292" max="12293" width="15.42578125" style="216" customWidth="1"/>
    <col min="12294" max="12295" width="18.42578125" style="216" customWidth="1"/>
    <col min="12296" max="12296" width="12.42578125" style="216" customWidth="1"/>
    <col min="12297" max="12297" width="18" style="216" customWidth="1"/>
    <col min="12298" max="12298" width="8.85546875" style="216"/>
    <col min="12299" max="12300" width="18.28515625" style="216" customWidth="1"/>
    <col min="12301" max="12301" width="18" style="216" customWidth="1"/>
    <col min="12302" max="12545" width="8.85546875" style="216"/>
    <col min="12546" max="12547" width="14" style="216" customWidth="1"/>
    <col min="12548" max="12549" width="15.42578125" style="216" customWidth="1"/>
    <col min="12550" max="12551" width="18.42578125" style="216" customWidth="1"/>
    <col min="12552" max="12552" width="12.42578125" style="216" customWidth="1"/>
    <col min="12553" max="12553" width="18" style="216" customWidth="1"/>
    <col min="12554" max="12554" width="8.85546875" style="216"/>
    <col min="12555" max="12556" width="18.28515625" style="216" customWidth="1"/>
    <col min="12557" max="12557" width="18" style="216" customWidth="1"/>
    <col min="12558" max="12801" width="8.85546875" style="216"/>
    <col min="12802" max="12803" width="14" style="216" customWidth="1"/>
    <col min="12804" max="12805" width="15.42578125" style="216" customWidth="1"/>
    <col min="12806" max="12807" width="18.42578125" style="216" customWidth="1"/>
    <col min="12808" max="12808" width="12.42578125" style="216" customWidth="1"/>
    <col min="12809" max="12809" width="18" style="216" customWidth="1"/>
    <col min="12810" max="12810" width="8.85546875" style="216"/>
    <col min="12811" max="12812" width="18.28515625" style="216" customWidth="1"/>
    <col min="12813" max="12813" width="18" style="216" customWidth="1"/>
    <col min="12814" max="13057" width="8.85546875" style="216"/>
    <col min="13058" max="13059" width="14" style="216" customWidth="1"/>
    <col min="13060" max="13061" width="15.42578125" style="216" customWidth="1"/>
    <col min="13062" max="13063" width="18.42578125" style="216" customWidth="1"/>
    <col min="13064" max="13064" width="12.42578125" style="216" customWidth="1"/>
    <col min="13065" max="13065" width="18" style="216" customWidth="1"/>
    <col min="13066" max="13066" width="8.85546875" style="216"/>
    <col min="13067" max="13068" width="18.28515625" style="216" customWidth="1"/>
    <col min="13069" max="13069" width="18" style="216" customWidth="1"/>
    <col min="13070" max="13313" width="8.85546875" style="216"/>
    <col min="13314" max="13315" width="14" style="216" customWidth="1"/>
    <col min="13316" max="13317" width="15.42578125" style="216" customWidth="1"/>
    <col min="13318" max="13319" width="18.42578125" style="216" customWidth="1"/>
    <col min="13320" max="13320" width="12.42578125" style="216" customWidth="1"/>
    <col min="13321" max="13321" width="18" style="216" customWidth="1"/>
    <col min="13322" max="13322" width="8.85546875" style="216"/>
    <col min="13323" max="13324" width="18.28515625" style="216" customWidth="1"/>
    <col min="13325" max="13325" width="18" style="216" customWidth="1"/>
    <col min="13326" max="13569" width="8.85546875" style="216"/>
    <col min="13570" max="13571" width="14" style="216" customWidth="1"/>
    <col min="13572" max="13573" width="15.42578125" style="216" customWidth="1"/>
    <col min="13574" max="13575" width="18.42578125" style="216" customWidth="1"/>
    <col min="13576" max="13576" width="12.42578125" style="216" customWidth="1"/>
    <col min="13577" max="13577" width="18" style="216" customWidth="1"/>
    <col min="13578" max="13578" width="8.85546875" style="216"/>
    <col min="13579" max="13580" width="18.28515625" style="216" customWidth="1"/>
    <col min="13581" max="13581" width="18" style="216" customWidth="1"/>
    <col min="13582" max="13825" width="8.85546875" style="216"/>
    <col min="13826" max="13827" width="14" style="216" customWidth="1"/>
    <col min="13828" max="13829" width="15.42578125" style="216" customWidth="1"/>
    <col min="13830" max="13831" width="18.42578125" style="216" customWidth="1"/>
    <col min="13832" max="13832" width="12.42578125" style="216" customWidth="1"/>
    <col min="13833" max="13833" width="18" style="216" customWidth="1"/>
    <col min="13834" max="13834" width="8.85546875" style="216"/>
    <col min="13835" max="13836" width="18.28515625" style="216" customWidth="1"/>
    <col min="13837" max="13837" width="18" style="216" customWidth="1"/>
    <col min="13838" max="14081" width="8.85546875" style="216"/>
    <col min="14082" max="14083" width="14" style="216" customWidth="1"/>
    <col min="14084" max="14085" width="15.42578125" style="216" customWidth="1"/>
    <col min="14086" max="14087" width="18.42578125" style="216" customWidth="1"/>
    <col min="14088" max="14088" width="12.42578125" style="216" customWidth="1"/>
    <col min="14089" max="14089" width="18" style="216" customWidth="1"/>
    <col min="14090" max="14090" width="8.85546875" style="216"/>
    <col min="14091" max="14092" width="18.28515625" style="216" customWidth="1"/>
    <col min="14093" max="14093" width="18" style="216" customWidth="1"/>
    <col min="14094" max="14337" width="8.85546875" style="216"/>
    <col min="14338" max="14339" width="14" style="216" customWidth="1"/>
    <col min="14340" max="14341" width="15.42578125" style="216" customWidth="1"/>
    <col min="14342" max="14343" width="18.42578125" style="216" customWidth="1"/>
    <col min="14344" max="14344" width="12.42578125" style="216" customWidth="1"/>
    <col min="14345" max="14345" width="18" style="216" customWidth="1"/>
    <col min="14346" max="14346" width="8.85546875" style="216"/>
    <col min="14347" max="14348" width="18.28515625" style="216" customWidth="1"/>
    <col min="14349" max="14349" width="18" style="216" customWidth="1"/>
    <col min="14350" max="14593" width="8.85546875" style="216"/>
    <col min="14594" max="14595" width="14" style="216" customWidth="1"/>
    <col min="14596" max="14597" width="15.42578125" style="216" customWidth="1"/>
    <col min="14598" max="14599" width="18.42578125" style="216" customWidth="1"/>
    <col min="14600" max="14600" width="12.42578125" style="216" customWidth="1"/>
    <col min="14601" max="14601" width="18" style="216" customWidth="1"/>
    <col min="14602" max="14602" width="8.85546875" style="216"/>
    <col min="14603" max="14604" width="18.28515625" style="216" customWidth="1"/>
    <col min="14605" max="14605" width="18" style="216" customWidth="1"/>
    <col min="14606" max="14849" width="8.85546875" style="216"/>
    <col min="14850" max="14851" width="14" style="216" customWidth="1"/>
    <col min="14852" max="14853" width="15.42578125" style="216" customWidth="1"/>
    <col min="14854" max="14855" width="18.42578125" style="216" customWidth="1"/>
    <col min="14856" max="14856" width="12.42578125" style="216" customWidth="1"/>
    <col min="14857" max="14857" width="18" style="216" customWidth="1"/>
    <col min="14858" max="14858" width="8.85546875" style="216"/>
    <col min="14859" max="14860" width="18.28515625" style="216" customWidth="1"/>
    <col min="14861" max="14861" width="18" style="216" customWidth="1"/>
    <col min="14862" max="15105" width="8.85546875" style="216"/>
    <col min="15106" max="15107" width="14" style="216" customWidth="1"/>
    <col min="15108" max="15109" width="15.42578125" style="216" customWidth="1"/>
    <col min="15110" max="15111" width="18.42578125" style="216" customWidth="1"/>
    <col min="15112" max="15112" width="12.42578125" style="216" customWidth="1"/>
    <col min="15113" max="15113" width="18" style="216" customWidth="1"/>
    <col min="15114" max="15114" width="8.85546875" style="216"/>
    <col min="15115" max="15116" width="18.28515625" style="216" customWidth="1"/>
    <col min="15117" max="15117" width="18" style="216" customWidth="1"/>
    <col min="15118" max="15361" width="8.85546875" style="216"/>
    <col min="15362" max="15363" width="14" style="216" customWidth="1"/>
    <col min="15364" max="15365" width="15.42578125" style="216" customWidth="1"/>
    <col min="15366" max="15367" width="18.42578125" style="216" customWidth="1"/>
    <col min="15368" max="15368" width="12.42578125" style="216" customWidth="1"/>
    <col min="15369" max="15369" width="18" style="216" customWidth="1"/>
    <col min="15370" max="15370" width="8.85546875" style="216"/>
    <col min="15371" max="15372" width="18.28515625" style="216" customWidth="1"/>
    <col min="15373" max="15373" width="18" style="216" customWidth="1"/>
    <col min="15374" max="15617" width="8.85546875" style="216"/>
    <col min="15618" max="15619" width="14" style="216" customWidth="1"/>
    <col min="15620" max="15621" width="15.42578125" style="216" customWidth="1"/>
    <col min="15622" max="15623" width="18.42578125" style="216" customWidth="1"/>
    <col min="15624" max="15624" width="12.42578125" style="216" customWidth="1"/>
    <col min="15625" max="15625" width="18" style="216" customWidth="1"/>
    <col min="15626" max="15626" width="8.85546875" style="216"/>
    <col min="15627" max="15628" width="18.28515625" style="216" customWidth="1"/>
    <col min="15629" max="15629" width="18" style="216" customWidth="1"/>
    <col min="15630" max="15873" width="8.85546875" style="216"/>
    <col min="15874" max="15875" width="14" style="216" customWidth="1"/>
    <col min="15876" max="15877" width="15.42578125" style="216" customWidth="1"/>
    <col min="15878" max="15879" width="18.42578125" style="216" customWidth="1"/>
    <col min="15880" max="15880" width="12.42578125" style="216" customWidth="1"/>
    <col min="15881" max="15881" width="18" style="216" customWidth="1"/>
    <col min="15882" max="15882" width="8.85546875" style="216"/>
    <col min="15883" max="15884" width="18.28515625" style="216" customWidth="1"/>
    <col min="15885" max="15885" width="18" style="216" customWidth="1"/>
    <col min="15886" max="16129" width="8.85546875" style="216"/>
    <col min="16130" max="16131" width="14" style="216" customWidth="1"/>
    <col min="16132" max="16133" width="15.42578125" style="216" customWidth="1"/>
    <col min="16134" max="16135" width="18.42578125" style="216" customWidth="1"/>
    <col min="16136" max="16136" width="12.42578125" style="216" customWidth="1"/>
    <col min="16137" max="16137" width="18" style="216" customWidth="1"/>
    <col min="16138" max="16138" width="8.85546875" style="216"/>
    <col min="16139" max="16140" width="18.28515625" style="216" customWidth="1"/>
    <col min="16141" max="16141" width="18" style="216" customWidth="1"/>
    <col min="16142" max="16384" width="8.85546875" style="216"/>
  </cols>
  <sheetData>
    <row r="1" spans="1:20">
      <c r="B1" s="235" t="s">
        <v>1745</v>
      </c>
      <c r="C1" s="236"/>
      <c r="D1" s="237"/>
      <c r="E1" s="238"/>
      <c r="F1" s="237"/>
      <c r="G1" s="238"/>
    </row>
    <row r="3" spans="1:20">
      <c r="D3" s="241"/>
      <c r="E3" s="242"/>
      <c r="K3" s="217" t="s">
        <v>1746</v>
      </c>
      <c r="L3" s="217"/>
      <c r="Q3" s="269"/>
      <c r="R3" s="268" t="s">
        <v>1977</v>
      </c>
      <c r="S3" s="268"/>
      <c r="T3" s="268"/>
    </row>
    <row r="4" spans="1:20">
      <c r="B4" s="770" t="s">
        <v>1747</v>
      </c>
      <c r="C4" s="771"/>
      <c r="D4" s="770" t="s">
        <v>1748</v>
      </c>
      <c r="E4" s="771"/>
      <c r="F4" s="770" t="s">
        <v>1749</v>
      </c>
      <c r="G4" s="771"/>
      <c r="H4" s="216" t="s">
        <v>39</v>
      </c>
      <c r="K4" s="216" t="s">
        <v>1750</v>
      </c>
      <c r="M4" s="216" t="s">
        <v>39</v>
      </c>
      <c r="Q4" s="269" t="s">
        <v>1974</v>
      </c>
      <c r="R4" s="269" t="s">
        <v>1975</v>
      </c>
      <c r="S4" s="269" t="s">
        <v>1976</v>
      </c>
      <c r="T4" s="269" t="s">
        <v>1587</v>
      </c>
    </row>
    <row r="5" spans="1:20">
      <c r="A5" s="216" t="s">
        <v>770</v>
      </c>
      <c r="B5" s="239">
        <v>36</v>
      </c>
      <c r="C5" s="240" t="str">
        <f>A5&amp;"|"&amp;B5</f>
        <v>16-17|36</v>
      </c>
      <c r="D5" s="239">
        <v>36</v>
      </c>
      <c r="E5" s="240" t="str">
        <f>A5&amp;"|"&amp;D5</f>
        <v>16-17|36</v>
      </c>
      <c r="H5" s="216">
        <v>99</v>
      </c>
      <c r="J5" s="216" t="s">
        <v>770</v>
      </c>
      <c r="K5" s="216">
        <v>36</v>
      </c>
      <c r="L5" s="240" t="str">
        <f>J5&amp;"|"&amp;K5</f>
        <v>16-17|36</v>
      </c>
      <c r="M5" s="216" t="s">
        <v>1751</v>
      </c>
      <c r="Q5" s="269" t="s">
        <v>770</v>
      </c>
      <c r="R5" s="269">
        <v>10.5</v>
      </c>
      <c r="S5" s="269">
        <v>11</v>
      </c>
      <c r="T5" s="269">
        <v>16</v>
      </c>
    </row>
    <row r="6" spans="1:20">
      <c r="A6" s="216" t="s">
        <v>770</v>
      </c>
      <c r="B6" s="239">
        <v>35.5</v>
      </c>
      <c r="C6" s="240" t="str">
        <f t="shared" ref="C6:C62" si="0">A6&amp;"|"&amp;B6</f>
        <v>16-17|35.5</v>
      </c>
      <c r="D6" s="239">
        <v>35.5</v>
      </c>
      <c r="E6" s="240" t="str">
        <f t="shared" ref="E6:E62" si="1">A6&amp;"|"&amp;D6</f>
        <v>16-17|35.5</v>
      </c>
      <c r="H6" s="216">
        <v>99</v>
      </c>
      <c r="J6" s="216" t="s">
        <v>770</v>
      </c>
      <c r="K6" s="216">
        <v>35.5</v>
      </c>
      <c r="L6" s="240" t="str">
        <f t="shared" ref="L6:L21" si="2">J6&amp;"|"&amp;K6</f>
        <v>16-17|35.5</v>
      </c>
      <c r="M6" s="216" t="s">
        <v>1751</v>
      </c>
      <c r="Q6" s="269" t="s">
        <v>803</v>
      </c>
      <c r="R6" s="269">
        <v>15</v>
      </c>
      <c r="S6" s="269">
        <v>15</v>
      </c>
      <c r="T6" s="269">
        <v>18</v>
      </c>
    </row>
    <row r="7" spans="1:20">
      <c r="A7" s="216" t="s">
        <v>770</v>
      </c>
      <c r="B7" s="239">
        <v>35</v>
      </c>
      <c r="C7" s="240" t="str">
        <f t="shared" si="0"/>
        <v>16-17|35</v>
      </c>
      <c r="D7" s="239">
        <v>35</v>
      </c>
      <c r="E7" s="240" t="str">
        <f t="shared" si="1"/>
        <v>16-17|35</v>
      </c>
      <c r="H7" s="216">
        <v>98</v>
      </c>
      <c r="J7" s="216" t="s">
        <v>770</v>
      </c>
      <c r="K7" s="216">
        <v>35</v>
      </c>
      <c r="L7" s="240" t="str">
        <f t="shared" si="2"/>
        <v>16-17|35</v>
      </c>
      <c r="M7" s="216" t="s">
        <v>1751</v>
      </c>
      <c r="Q7" s="269" t="s">
        <v>63</v>
      </c>
      <c r="R7" s="269">
        <v>14.5</v>
      </c>
      <c r="S7" s="269">
        <v>14.5</v>
      </c>
      <c r="T7" s="269">
        <v>18</v>
      </c>
    </row>
    <row r="8" spans="1:20">
      <c r="A8" s="216" t="s">
        <v>770</v>
      </c>
      <c r="B8" s="239">
        <v>34.5</v>
      </c>
      <c r="C8" s="240" t="str">
        <f t="shared" si="0"/>
        <v>16-17|34.5</v>
      </c>
      <c r="D8" s="239">
        <v>34.5</v>
      </c>
      <c r="E8" s="240" t="str">
        <f t="shared" si="1"/>
        <v>16-17|34.5</v>
      </c>
      <c r="H8" s="216">
        <v>98</v>
      </c>
      <c r="J8" s="216" t="s">
        <v>770</v>
      </c>
      <c r="K8" s="216">
        <v>34.5</v>
      </c>
      <c r="L8" s="240" t="str">
        <f t="shared" si="2"/>
        <v>16-17|34.5</v>
      </c>
      <c r="M8" s="216" t="s">
        <v>1751</v>
      </c>
      <c r="Q8" s="269" t="s">
        <v>64</v>
      </c>
      <c r="R8" s="269">
        <v>13.5</v>
      </c>
      <c r="S8" s="269">
        <v>13.5</v>
      </c>
      <c r="T8" s="269">
        <v>17</v>
      </c>
    </row>
    <row r="9" spans="1:20">
      <c r="A9" s="216" t="s">
        <v>770</v>
      </c>
      <c r="B9" s="239">
        <v>34</v>
      </c>
      <c r="C9" s="240" t="str">
        <f t="shared" si="0"/>
        <v>16-17|34</v>
      </c>
      <c r="D9" s="239">
        <v>34</v>
      </c>
      <c r="E9" s="240" t="str">
        <f t="shared" si="1"/>
        <v>16-17|34</v>
      </c>
      <c r="H9" s="216">
        <v>97</v>
      </c>
      <c r="J9" s="216" t="s">
        <v>770</v>
      </c>
      <c r="K9" s="216">
        <v>34</v>
      </c>
      <c r="L9" s="240" t="str">
        <f t="shared" si="2"/>
        <v>16-17|34</v>
      </c>
      <c r="M9" s="216" t="s">
        <v>1751</v>
      </c>
      <c r="Q9" s="269" t="s">
        <v>65</v>
      </c>
      <c r="R9" s="269">
        <v>12.5</v>
      </c>
      <c r="S9" s="269">
        <v>12.5</v>
      </c>
      <c r="T9" s="269">
        <v>17</v>
      </c>
    </row>
    <row r="10" spans="1:20">
      <c r="A10" s="216" t="s">
        <v>770</v>
      </c>
      <c r="B10" s="239">
        <v>33.5</v>
      </c>
      <c r="C10" s="240" t="str">
        <f t="shared" si="0"/>
        <v>16-17|33.5</v>
      </c>
      <c r="D10" s="239">
        <v>33.5</v>
      </c>
      <c r="E10" s="240" t="str">
        <f t="shared" si="1"/>
        <v>16-17|33.5</v>
      </c>
      <c r="H10" s="216">
        <v>96</v>
      </c>
      <c r="J10" s="216" t="s">
        <v>770</v>
      </c>
      <c r="K10" s="216">
        <v>33.5</v>
      </c>
      <c r="L10" s="240" t="str">
        <f t="shared" si="2"/>
        <v>16-17|33.5</v>
      </c>
      <c r="M10" s="216" t="s">
        <v>1751</v>
      </c>
      <c r="Q10" s="269" t="s">
        <v>1741</v>
      </c>
      <c r="R10" s="269">
        <v>11</v>
      </c>
      <c r="S10" s="269">
        <v>11.5</v>
      </c>
      <c r="T10" s="269">
        <v>16</v>
      </c>
    </row>
    <row r="11" spans="1:20">
      <c r="A11" s="216" t="s">
        <v>770</v>
      </c>
      <c r="B11" s="239">
        <v>33</v>
      </c>
      <c r="C11" s="240" t="str">
        <f t="shared" si="0"/>
        <v>16-17|33</v>
      </c>
      <c r="D11" s="239">
        <v>33</v>
      </c>
      <c r="E11" s="240" t="str">
        <f t="shared" si="1"/>
        <v>16-17|33</v>
      </c>
      <c r="F11" s="239">
        <v>24</v>
      </c>
      <c r="G11" s="240" t="str">
        <f t="shared" ref="G11:G65" si="3">A11&amp;"|"&amp;F11</f>
        <v>16-17|24</v>
      </c>
      <c r="H11" s="216">
        <v>96</v>
      </c>
      <c r="J11" s="216" t="s">
        <v>770</v>
      </c>
      <c r="K11" s="216">
        <v>33</v>
      </c>
      <c r="L11" s="240" t="str">
        <f t="shared" si="2"/>
        <v>16-17|33</v>
      </c>
      <c r="M11" s="216" t="s">
        <v>1751</v>
      </c>
      <c r="Q11" s="269" t="s">
        <v>1742</v>
      </c>
      <c r="R11" s="269">
        <v>10</v>
      </c>
      <c r="S11" s="269">
        <v>10.5</v>
      </c>
      <c r="T11" s="269">
        <v>16</v>
      </c>
    </row>
    <row r="12" spans="1:20">
      <c r="A12" s="216" t="s">
        <v>770</v>
      </c>
      <c r="B12" s="239">
        <v>32.5</v>
      </c>
      <c r="C12" s="240" t="str">
        <f t="shared" si="0"/>
        <v>16-17|32.5</v>
      </c>
      <c r="D12" s="239">
        <v>32.5</v>
      </c>
      <c r="E12" s="240" t="str">
        <f t="shared" si="1"/>
        <v>16-17|32.5</v>
      </c>
      <c r="H12" s="216">
        <v>95</v>
      </c>
      <c r="J12" s="216" t="s">
        <v>770</v>
      </c>
      <c r="K12" s="216">
        <v>32.5</v>
      </c>
      <c r="L12" s="240" t="str">
        <f t="shared" si="2"/>
        <v>16-17|32.5</v>
      </c>
      <c r="M12" s="216" t="s">
        <v>1751</v>
      </c>
      <c r="Q12" s="269" t="s">
        <v>1743</v>
      </c>
      <c r="R12" s="269">
        <v>9</v>
      </c>
      <c r="S12" s="269">
        <v>9.5</v>
      </c>
      <c r="T12" s="269">
        <v>16</v>
      </c>
    </row>
    <row r="13" spans="1:20">
      <c r="A13" s="216" t="s">
        <v>770</v>
      </c>
      <c r="B13" s="239">
        <v>32</v>
      </c>
      <c r="C13" s="240" t="str">
        <f t="shared" si="0"/>
        <v>16-17|32</v>
      </c>
      <c r="D13" s="239">
        <v>32</v>
      </c>
      <c r="E13" s="240" t="str">
        <f t="shared" si="1"/>
        <v>16-17|32</v>
      </c>
      <c r="H13" s="216">
        <v>93</v>
      </c>
      <c r="J13" s="216" t="s">
        <v>770</v>
      </c>
      <c r="K13" s="216">
        <v>32</v>
      </c>
      <c r="L13" s="240" t="str">
        <f t="shared" si="2"/>
        <v>16-17|32</v>
      </c>
      <c r="M13" s="216" t="s">
        <v>1751</v>
      </c>
      <c r="Q13" s="269" t="s">
        <v>1744</v>
      </c>
      <c r="R13" s="269">
        <v>7.5</v>
      </c>
      <c r="S13" s="269">
        <v>8</v>
      </c>
      <c r="T13" s="269">
        <v>16</v>
      </c>
    </row>
    <row r="14" spans="1:20">
      <c r="A14" s="216" t="s">
        <v>770</v>
      </c>
      <c r="B14" s="239">
        <v>31.5</v>
      </c>
      <c r="C14" s="240" t="str">
        <f t="shared" si="0"/>
        <v>16-17|31.5</v>
      </c>
      <c r="D14" s="239">
        <v>31.5</v>
      </c>
      <c r="E14" s="240" t="str">
        <f t="shared" si="1"/>
        <v>16-17|31.5</v>
      </c>
      <c r="H14" s="216">
        <v>92</v>
      </c>
      <c r="J14" s="216" t="s">
        <v>770</v>
      </c>
      <c r="K14" s="216">
        <v>31.5</v>
      </c>
      <c r="L14" s="240" t="str">
        <f t="shared" si="2"/>
        <v>16-17|31.5</v>
      </c>
      <c r="M14" s="216" t="s">
        <v>1752</v>
      </c>
      <c r="Q14" s="269" t="s">
        <v>1675</v>
      </c>
      <c r="R14" s="269">
        <v>6.5</v>
      </c>
      <c r="S14" s="269">
        <v>7</v>
      </c>
      <c r="T14" s="269">
        <v>16</v>
      </c>
    </row>
    <row r="15" spans="1:20">
      <c r="A15" s="216" t="s">
        <v>770</v>
      </c>
      <c r="B15" s="239">
        <v>31</v>
      </c>
      <c r="C15" s="240" t="str">
        <f t="shared" si="0"/>
        <v>16-17|31</v>
      </c>
      <c r="D15" s="239">
        <v>31</v>
      </c>
      <c r="E15" s="240" t="str">
        <f t="shared" si="1"/>
        <v>16-17|31</v>
      </c>
      <c r="H15" s="216">
        <v>90</v>
      </c>
      <c r="J15" s="216" t="s">
        <v>770</v>
      </c>
      <c r="K15" s="216">
        <v>31</v>
      </c>
      <c r="L15" s="240" t="str">
        <f t="shared" si="2"/>
        <v>16-17|31</v>
      </c>
      <c r="M15" s="216" t="s">
        <v>1752</v>
      </c>
      <c r="Q15" s="269" t="s">
        <v>1676</v>
      </c>
      <c r="R15" s="269">
        <v>5</v>
      </c>
      <c r="S15" s="269">
        <v>5.5</v>
      </c>
      <c r="T15" s="269">
        <v>15</v>
      </c>
    </row>
    <row r="16" spans="1:20">
      <c r="A16" s="216" t="s">
        <v>770</v>
      </c>
      <c r="B16" s="239">
        <v>30.5</v>
      </c>
      <c r="C16" s="240" t="str">
        <f t="shared" si="0"/>
        <v>16-17|30.5</v>
      </c>
      <c r="D16" s="239">
        <v>30.5</v>
      </c>
      <c r="E16" s="240" t="str">
        <f t="shared" si="1"/>
        <v>16-17|30.5</v>
      </c>
      <c r="F16" s="239">
        <v>23</v>
      </c>
      <c r="G16" s="240" t="str">
        <f t="shared" si="3"/>
        <v>16-17|23</v>
      </c>
      <c r="H16" s="216">
        <v>88</v>
      </c>
      <c r="J16" s="216" t="s">
        <v>770</v>
      </c>
      <c r="K16" s="216">
        <v>30.5</v>
      </c>
      <c r="L16" s="240" t="str">
        <f t="shared" si="2"/>
        <v>16-17|30.5</v>
      </c>
      <c r="M16" s="216" t="s">
        <v>1753</v>
      </c>
      <c r="Q16" s="269" t="s">
        <v>69</v>
      </c>
      <c r="R16" s="269">
        <v>5.5</v>
      </c>
      <c r="S16" s="269">
        <v>6</v>
      </c>
      <c r="T16" s="269">
        <v>14</v>
      </c>
    </row>
    <row r="17" spans="1:20">
      <c r="A17" s="216" t="s">
        <v>770</v>
      </c>
      <c r="B17" s="239">
        <v>30</v>
      </c>
      <c r="C17" s="240" t="str">
        <f t="shared" si="0"/>
        <v>16-17|30</v>
      </c>
      <c r="D17" s="239">
        <v>30</v>
      </c>
      <c r="E17" s="240" t="str">
        <f t="shared" si="1"/>
        <v>16-17|30</v>
      </c>
      <c r="H17" s="216">
        <v>86</v>
      </c>
      <c r="J17" s="216" t="s">
        <v>770</v>
      </c>
      <c r="K17" s="216">
        <v>30</v>
      </c>
      <c r="L17" s="240" t="str">
        <f t="shared" si="2"/>
        <v>16-17|30</v>
      </c>
      <c r="M17" s="216" t="s">
        <v>1754</v>
      </c>
      <c r="Q17" s="269" t="s">
        <v>70</v>
      </c>
      <c r="R17" s="269">
        <v>2.5</v>
      </c>
      <c r="S17" s="269">
        <v>3</v>
      </c>
      <c r="T17" s="269">
        <v>15</v>
      </c>
    </row>
    <row r="18" spans="1:20">
      <c r="A18" s="216" t="s">
        <v>770</v>
      </c>
      <c r="B18" s="243">
        <v>29</v>
      </c>
      <c r="C18" s="240" t="str">
        <f t="shared" si="0"/>
        <v>16-17|29</v>
      </c>
      <c r="D18" s="239">
        <v>29.5</v>
      </c>
      <c r="E18" s="240" t="str">
        <f t="shared" si="1"/>
        <v>16-17|29.5</v>
      </c>
      <c r="H18" s="216">
        <v>84</v>
      </c>
      <c r="J18" s="216" t="s">
        <v>770</v>
      </c>
      <c r="K18" s="216">
        <v>29.5</v>
      </c>
      <c r="L18" s="240" t="str">
        <f t="shared" si="2"/>
        <v>16-17|29.5</v>
      </c>
      <c r="M18" s="216" t="s">
        <v>1754</v>
      </c>
      <c r="Q18" s="269" t="s">
        <v>71</v>
      </c>
      <c r="R18" s="269">
        <v>2.5</v>
      </c>
      <c r="S18" s="269">
        <v>3</v>
      </c>
      <c r="T18" s="269">
        <v>15</v>
      </c>
    </row>
    <row r="19" spans="1:20">
      <c r="A19" s="216" t="s">
        <v>770</v>
      </c>
      <c r="B19" s="239">
        <v>29.5</v>
      </c>
      <c r="C19" s="240" t="str">
        <f t="shared" si="0"/>
        <v>16-17|29.5</v>
      </c>
      <c r="H19" s="216">
        <v>84</v>
      </c>
      <c r="L19" s="240"/>
      <c r="Q19" s="269" t="s">
        <v>1985</v>
      </c>
      <c r="R19" s="269">
        <v>2.5</v>
      </c>
      <c r="S19" s="269">
        <v>3</v>
      </c>
      <c r="T19" s="269">
        <v>15</v>
      </c>
    </row>
    <row r="20" spans="1:20">
      <c r="A20" s="216" t="s">
        <v>770</v>
      </c>
      <c r="B20" s="239">
        <v>28.5</v>
      </c>
      <c r="C20" s="240" t="str">
        <f t="shared" si="0"/>
        <v>16-17|28.5</v>
      </c>
      <c r="D20" s="239">
        <v>29</v>
      </c>
      <c r="E20" s="240" t="str">
        <f t="shared" si="1"/>
        <v>16-17|29</v>
      </c>
      <c r="H20" s="216">
        <v>82</v>
      </c>
      <c r="J20" s="216" t="s">
        <v>770</v>
      </c>
      <c r="K20" s="216">
        <v>29</v>
      </c>
      <c r="L20" s="240" t="str">
        <f t="shared" si="2"/>
        <v>16-17|29</v>
      </c>
      <c r="M20" s="216" t="s">
        <v>1754</v>
      </c>
    </row>
    <row r="21" spans="1:20" ht="15">
      <c r="A21" s="216" t="s">
        <v>770</v>
      </c>
      <c r="B21" s="239">
        <v>28</v>
      </c>
      <c r="C21" s="240" t="str">
        <f t="shared" si="0"/>
        <v>16-17|28</v>
      </c>
      <c r="D21" s="239">
        <v>28.5</v>
      </c>
      <c r="E21" s="240" t="str">
        <f t="shared" si="1"/>
        <v>16-17|28.5</v>
      </c>
      <c r="H21" s="216">
        <v>79</v>
      </c>
      <c r="J21" s="216" t="s">
        <v>770</v>
      </c>
      <c r="K21" s="216" t="s">
        <v>1755</v>
      </c>
      <c r="L21" s="240" t="str">
        <f t="shared" si="2"/>
        <v>16-17|28.5-0</v>
      </c>
      <c r="M21" s="244" t="s">
        <v>1756</v>
      </c>
    </row>
    <row r="22" spans="1:20">
      <c r="A22" s="216" t="s">
        <v>770</v>
      </c>
      <c r="B22" s="239">
        <v>27.5</v>
      </c>
      <c r="C22" s="240" t="str">
        <f t="shared" si="0"/>
        <v>16-17|27.5</v>
      </c>
      <c r="D22" s="239">
        <v>28</v>
      </c>
      <c r="E22" s="240" t="str">
        <f t="shared" si="1"/>
        <v>16-17|28</v>
      </c>
      <c r="H22" s="216">
        <v>76</v>
      </c>
    </row>
    <row r="23" spans="1:20">
      <c r="A23" s="216" t="s">
        <v>770</v>
      </c>
      <c r="B23" s="239">
        <v>27</v>
      </c>
      <c r="C23" s="240" t="str">
        <f t="shared" si="0"/>
        <v>16-17|27</v>
      </c>
      <c r="D23" s="239">
        <v>27.5</v>
      </c>
      <c r="E23" s="240" t="str">
        <f t="shared" si="1"/>
        <v>16-17|27.5</v>
      </c>
      <c r="F23" s="239">
        <v>22</v>
      </c>
      <c r="G23" s="240" t="str">
        <f t="shared" si="3"/>
        <v>16-17|22</v>
      </c>
      <c r="H23" s="216">
        <v>73</v>
      </c>
    </row>
    <row r="24" spans="1:20">
      <c r="A24" s="216" t="s">
        <v>770</v>
      </c>
      <c r="B24" s="239">
        <v>26.5</v>
      </c>
      <c r="C24" s="240" t="str">
        <f t="shared" si="0"/>
        <v>16-17|26.5</v>
      </c>
      <c r="D24" s="239">
        <v>27</v>
      </c>
      <c r="E24" s="240" t="str">
        <f t="shared" si="1"/>
        <v>16-17|27</v>
      </c>
      <c r="H24" s="216">
        <v>69</v>
      </c>
    </row>
    <row r="25" spans="1:20">
      <c r="A25" s="216" t="s">
        <v>770</v>
      </c>
      <c r="B25" s="239">
        <v>26</v>
      </c>
      <c r="C25" s="240" t="str">
        <f t="shared" si="0"/>
        <v>16-17|26</v>
      </c>
      <c r="D25" s="239">
        <v>26.5</v>
      </c>
      <c r="E25" s="240" t="str">
        <f t="shared" si="1"/>
        <v>16-17|26.5</v>
      </c>
      <c r="H25" s="216">
        <v>66</v>
      </c>
    </row>
    <row r="26" spans="1:20">
      <c r="A26" s="216" t="s">
        <v>770</v>
      </c>
      <c r="B26" s="239">
        <v>25.5</v>
      </c>
      <c r="C26" s="240" t="str">
        <f t="shared" si="0"/>
        <v>16-17|25.5</v>
      </c>
      <c r="D26" s="239">
        <v>26</v>
      </c>
      <c r="E26" s="240" t="str">
        <f t="shared" si="1"/>
        <v>16-17|26</v>
      </c>
      <c r="H26" s="216">
        <v>62</v>
      </c>
    </row>
    <row r="27" spans="1:20">
      <c r="A27" s="216" t="s">
        <v>770</v>
      </c>
      <c r="B27" s="239">
        <v>25</v>
      </c>
      <c r="C27" s="240" t="str">
        <f t="shared" si="0"/>
        <v>16-17|25</v>
      </c>
      <c r="D27" s="239">
        <v>25.5</v>
      </c>
      <c r="E27" s="240" t="str">
        <f t="shared" si="1"/>
        <v>16-17|25.5</v>
      </c>
      <c r="H27" s="216">
        <v>58</v>
      </c>
    </row>
    <row r="28" spans="1:20">
      <c r="A28" s="216" t="s">
        <v>770</v>
      </c>
      <c r="B28" s="239">
        <v>24.5</v>
      </c>
      <c r="C28" s="240" t="str">
        <f t="shared" si="0"/>
        <v>16-17|24.5</v>
      </c>
      <c r="D28" s="239">
        <v>25</v>
      </c>
      <c r="E28" s="240" t="str">
        <f t="shared" si="1"/>
        <v>16-17|25</v>
      </c>
      <c r="H28" s="216">
        <v>54</v>
      </c>
    </row>
    <row r="29" spans="1:20">
      <c r="A29" s="216" t="s">
        <v>770</v>
      </c>
      <c r="B29" s="239">
        <v>24</v>
      </c>
      <c r="C29" s="240" t="str">
        <f t="shared" si="0"/>
        <v>16-17|24</v>
      </c>
      <c r="D29" s="239">
        <v>24.5</v>
      </c>
      <c r="E29" s="240" t="str">
        <f t="shared" si="1"/>
        <v>16-17|24.5</v>
      </c>
      <c r="F29" s="239">
        <v>21</v>
      </c>
      <c r="G29" s="240" t="str">
        <f t="shared" si="3"/>
        <v>16-17|21</v>
      </c>
      <c r="H29" s="216">
        <v>50</v>
      </c>
    </row>
    <row r="30" spans="1:20">
      <c r="A30" s="216" t="s">
        <v>770</v>
      </c>
      <c r="B30" s="239">
        <v>23.5</v>
      </c>
      <c r="C30" s="240" t="str">
        <f t="shared" si="0"/>
        <v>16-17|23.5</v>
      </c>
      <c r="D30" s="239">
        <v>24</v>
      </c>
      <c r="E30" s="240" t="str">
        <f t="shared" si="1"/>
        <v>16-17|24</v>
      </c>
      <c r="H30" s="216">
        <v>46</v>
      </c>
    </row>
    <row r="31" spans="1:20">
      <c r="A31" s="216" t="s">
        <v>770</v>
      </c>
      <c r="B31" s="239">
        <v>23</v>
      </c>
      <c r="C31" s="240" t="str">
        <f t="shared" si="0"/>
        <v>16-17|23</v>
      </c>
      <c r="D31" s="239">
        <v>23.5</v>
      </c>
      <c r="E31" s="240" t="str">
        <f t="shared" si="1"/>
        <v>16-17|23.5</v>
      </c>
      <c r="H31" s="216">
        <v>42</v>
      </c>
    </row>
    <row r="32" spans="1:20">
      <c r="A32" s="216" t="s">
        <v>770</v>
      </c>
      <c r="B32" s="239">
        <v>22.5</v>
      </c>
      <c r="C32" s="240" t="str">
        <f t="shared" si="0"/>
        <v>16-17|22.5</v>
      </c>
      <c r="D32" s="239">
        <v>23</v>
      </c>
      <c r="E32" s="240" t="str">
        <f t="shared" si="1"/>
        <v>16-17|23</v>
      </c>
      <c r="H32" s="216">
        <v>38</v>
      </c>
    </row>
    <row r="33" spans="1:8">
      <c r="A33" s="216" t="s">
        <v>770</v>
      </c>
      <c r="B33" s="239">
        <v>22</v>
      </c>
      <c r="C33" s="240" t="str">
        <f t="shared" si="0"/>
        <v>16-17|22</v>
      </c>
      <c r="D33" s="239">
        <v>22.5</v>
      </c>
      <c r="E33" s="240" t="str">
        <f t="shared" si="1"/>
        <v>16-17|22.5</v>
      </c>
      <c r="H33" s="216">
        <v>34</v>
      </c>
    </row>
    <row r="34" spans="1:8">
      <c r="A34" s="216" t="s">
        <v>770</v>
      </c>
      <c r="B34" s="239">
        <v>21.5</v>
      </c>
      <c r="C34" s="240" t="str">
        <f t="shared" si="0"/>
        <v>16-17|21.5</v>
      </c>
      <c r="D34" s="239">
        <v>22</v>
      </c>
      <c r="E34" s="240" t="str">
        <f t="shared" si="1"/>
        <v>16-17|22</v>
      </c>
      <c r="H34" s="216">
        <v>31</v>
      </c>
    </row>
    <row r="35" spans="1:8">
      <c r="A35" s="216" t="s">
        <v>770</v>
      </c>
      <c r="B35" s="239">
        <v>21</v>
      </c>
      <c r="C35" s="240" t="str">
        <f t="shared" si="0"/>
        <v>16-17|21</v>
      </c>
      <c r="D35" s="239">
        <v>21.5</v>
      </c>
      <c r="E35" s="240" t="str">
        <f t="shared" si="1"/>
        <v>16-17|21.5</v>
      </c>
      <c r="F35" s="239">
        <v>20</v>
      </c>
      <c r="G35" s="240" t="str">
        <f t="shared" si="3"/>
        <v>16-17|20</v>
      </c>
      <c r="H35" s="216">
        <v>27</v>
      </c>
    </row>
    <row r="36" spans="1:8">
      <c r="A36" s="216" t="s">
        <v>770</v>
      </c>
      <c r="B36" s="239">
        <v>20.5</v>
      </c>
      <c r="C36" s="240" t="str">
        <f t="shared" si="0"/>
        <v>16-17|20.5</v>
      </c>
      <c r="D36" s="239">
        <v>21</v>
      </c>
      <c r="E36" s="240" t="str">
        <f t="shared" si="1"/>
        <v>16-17|21</v>
      </c>
      <c r="H36" s="216">
        <v>24</v>
      </c>
    </row>
    <row r="37" spans="1:8">
      <c r="A37" s="216" t="s">
        <v>770</v>
      </c>
      <c r="B37" s="239">
        <v>20</v>
      </c>
      <c r="C37" s="240" t="str">
        <f t="shared" si="0"/>
        <v>16-17|20</v>
      </c>
      <c r="D37" s="239">
        <v>20.5</v>
      </c>
      <c r="E37" s="240" t="str">
        <f t="shared" si="1"/>
        <v>16-17|20.5</v>
      </c>
      <c r="H37" s="216">
        <v>21</v>
      </c>
    </row>
    <row r="38" spans="1:8">
      <c r="A38" s="216" t="s">
        <v>770</v>
      </c>
      <c r="B38" s="239">
        <v>19.5</v>
      </c>
      <c r="C38" s="240" t="str">
        <f t="shared" si="0"/>
        <v>16-17|19.5</v>
      </c>
      <c r="D38" s="239">
        <v>20</v>
      </c>
      <c r="E38" s="240" t="str">
        <f t="shared" si="1"/>
        <v>16-17|20</v>
      </c>
      <c r="H38" s="216">
        <v>18</v>
      </c>
    </row>
    <row r="39" spans="1:8">
      <c r="A39" s="216" t="s">
        <v>770</v>
      </c>
      <c r="B39" s="239">
        <v>19</v>
      </c>
      <c r="C39" s="240" t="str">
        <f t="shared" si="0"/>
        <v>16-17|19</v>
      </c>
      <c r="D39" s="239">
        <v>19.5</v>
      </c>
      <c r="E39" s="240" t="str">
        <f t="shared" si="1"/>
        <v>16-17|19.5</v>
      </c>
      <c r="H39" s="216">
        <v>16</v>
      </c>
    </row>
    <row r="40" spans="1:8">
      <c r="A40" s="216" t="s">
        <v>770</v>
      </c>
      <c r="B40" s="239">
        <v>18.5</v>
      </c>
      <c r="C40" s="240" t="str">
        <f t="shared" si="0"/>
        <v>16-17|18.5</v>
      </c>
      <c r="D40" s="239">
        <v>18.5</v>
      </c>
      <c r="E40" s="240" t="str">
        <f t="shared" si="1"/>
        <v>16-17|18.5</v>
      </c>
      <c r="H40" s="216">
        <v>14</v>
      </c>
    </row>
    <row r="41" spans="1:8">
      <c r="A41" s="216" t="s">
        <v>770</v>
      </c>
      <c r="D41" s="239">
        <v>19</v>
      </c>
      <c r="E41" s="240" t="str">
        <f t="shared" si="1"/>
        <v>16-17|19</v>
      </c>
      <c r="H41" s="216">
        <v>14</v>
      </c>
    </row>
    <row r="42" spans="1:8">
      <c r="A42" s="216" t="s">
        <v>770</v>
      </c>
      <c r="B42" s="239">
        <v>18</v>
      </c>
      <c r="C42" s="240" t="str">
        <f t="shared" si="0"/>
        <v>16-17|18</v>
      </c>
      <c r="D42" s="239">
        <v>18</v>
      </c>
      <c r="E42" s="240" t="str">
        <f t="shared" si="1"/>
        <v>16-17|18</v>
      </c>
      <c r="H42" s="216">
        <v>12</v>
      </c>
    </row>
    <row r="43" spans="1:8">
      <c r="A43" s="216" t="s">
        <v>770</v>
      </c>
      <c r="B43" s="239">
        <v>17.5</v>
      </c>
      <c r="C43" s="240" t="str">
        <f t="shared" si="0"/>
        <v>16-17|17.5</v>
      </c>
      <c r="D43" s="239">
        <v>17.5</v>
      </c>
      <c r="E43" s="240" t="str">
        <f t="shared" si="1"/>
        <v>16-17|17.5</v>
      </c>
      <c r="F43" s="239">
        <v>19</v>
      </c>
      <c r="G43" s="240" t="str">
        <f t="shared" si="3"/>
        <v>16-17|19</v>
      </c>
      <c r="H43" s="216">
        <v>10</v>
      </c>
    </row>
    <row r="44" spans="1:8">
      <c r="A44" s="216" t="s">
        <v>770</v>
      </c>
      <c r="B44" s="239">
        <v>17</v>
      </c>
      <c r="C44" s="240" t="str">
        <f t="shared" si="0"/>
        <v>16-17|17</v>
      </c>
      <c r="D44" s="239">
        <v>17</v>
      </c>
      <c r="E44" s="240" t="str">
        <f t="shared" si="1"/>
        <v>16-17|17</v>
      </c>
      <c r="H44" s="216">
        <v>8</v>
      </c>
    </row>
    <row r="45" spans="1:8">
      <c r="A45" s="216" t="s">
        <v>770</v>
      </c>
      <c r="B45" s="239">
        <v>16.5</v>
      </c>
      <c r="C45" s="240" t="str">
        <f t="shared" si="0"/>
        <v>16-17|16.5</v>
      </c>
      <c r="D45" s="239">
        <v>16.5</v>
      </c>
      <c r="E45" s="240" t="str">
        <f t="shared" si="1"/>
        <v>16-17|16.5</v>
      </c>
      <c r="H45" s="216">
        <v>7</v>
      </c>
    </row>
    <row r="46" spans="1:8">
      <c r="A46" s="216" t="s">
        <v>770</v>
      </c>
      <c r="B46" s="239">
        <v>16</v>
      </c>
      <c r="C46" s="240" t="str">
        <f t="shared" si="0"/>
        <v>16-17|16</v>
      </c>
      <c r="D46" s="239">
        <v>16</v>
      </c>
      <c r="E46" s="240" t="str">
        <f t="shared" si="1"/>
        <v>16-17|16</v>
      </c>
      <c r="H46" s="216">
        <v>5</v>
      </c>
    </row>
    <row r="47" spans="1:8">
      <c r="A47" s="216" t="s">
        <v>770</v>
      </c>
      <c r="B47" s="243">
        <v>15</v>
      </c>
      <c r="C47" s="240" t="str">
        <f t="shared" si="0"/>
        <v>16-17|15</v>
      </c>
      <c r="D47" s="239">
        <v>15.5</v>
      </c>
      <c r="E47" s="240" t="str">
        <f t="shared" si="1"/>
        <v>16-17|15.5</v>
      </c>
      <c r="H47" s="216">
        <v>4</v>
      </c>
    </row>
    <row r="48" spans="1:8">
      <c r="A48" s="216" t="s">
        <v>770</v>
      </c>
      <c r="B48" s="239">
        <v>15.5</v>
      </c>
      <c r="C48" s="240" t="str">
        <f t="shared" si="0"/>
        <v>16-17|15.5</v>
      </c>
      <c r="H48" s="216">
        <v>4</v>
      </c>
    </row>
    <row r="49" spans="1:12">
      <c r="A49" s="216" t="s">
        <v>770</v>
      </c>
      <c r="B49" s="239">
        <v>14.5</v>
      </c>
      <c r="C49" s="240" t="str">
        <f t="shared" si="0"/>
        <v>16-17|14.5</v>
      </c>
      <c r="D49" s="239">
        <v>15</v>
      </c>
      <c r="E49" s="240" t="str">
        <f t="shared" si="1"/>
        <v>16-17|15</v>
      </c>
      <c r="H49" s="216">
        <v>4</v>
      </c>
    </row>
    <row r="50" spans="1:12">
      <c r="A50" s="216" t="s">
        <v>770</v>
      </c>
      <c r="B50" s="239">
        <v>14</v>
      </c>
      <c r="C50" s="240" t="str">
        <f t="shared" si="0"/>
        <v>16-17|14</v>
      </c>
      <c r="D50" s="239">
        <v>14.5</v>
      </c>
      <c r="E50" s="240" t="str">
        <f t="shared" si="1"/>
        <v>16-17|14.5</v>
      </c>
      <c r="F50" s="239">
        <v>18</v>
      </c>
      <c r="G50" s="240" t="str">
        <f t="shared" si="3"/>
        <v>16-17|18</v>
      </c>
      <c r="H50" s="216">
        <v>3</v>
      </c>
    </row>
    <row r="51" spans="1:12">
      <c r="A51" s="216" t="s">
        <v>770</v>
      </c>
      <c r="B51" s="239">
        <v>13.5</v>
      </c>
      <c r="C51" s="240" t="str">
        <f t="shared" si="0"/>
        <v>16-17|13.5</v>
      </c>
      <c r="D51" s="239">
        <v>14</v>
      </c>
      <c r="E51" s="240" t="str">
        <f t="shared" si="1"/>
        <v>16-17|14</v>
      </c>
      <c r="H51" s="216">
        <v>2</v>
      </c>
    </row>
    <row r="52" spans="1:12">
      <c r="A52" s="216" t="s">
        <v>770</v>
      </c>
      <c r="B52" s="239">
        <v>13</v>
      </c>
      <c r="C52" s="240" t="str">
        <f t="shared" si="0"/>
        <v>16-17|13</v>
      </c>
      <c r="D52" s="239">
        <v>13.5</v>
      </c>
      <c r="E52" s="240" t="str">
        <f t="shared" si="1"/>
        <v>16-17|13.5</v>
      </c>
      <c r="H52" s="216">
        <v>2</v>
      </c>
    </row>
    <row r="53" spans="1:12">
      <c r="A53" s="216" t="s">
        <v>770</v>
      </c>
      <c r="B53" s="239">
        <v>12.5</v>
      </c>
      <c r="C53" s="240" t="str">
        <f t="shared" si="0"/>
        <v>16-17|12.5</v>
      </c>
      <c r="D53" s="239">
        <v>13</v>
      </c>
      <c r="E53" s="240" t="str">
        <f t="shared" si="1"/>
        <v>16-17|13</v>
      </c>
      <c r="H53" s="216">
        <v>1</v>
      </c>
    </row>
    <row r="54" spans="1:12">
      <c r="A54" s="216" t="s">
        <v>770</v>
      </c>
      <c r="B54" s="239">
        <v>12</v>
      </c>
      <c r="C54" s="240" t="str">
        <f t="shared" si="0"/>
        <v>16-17|12</v>
      </c>
      <c r="D54" s="239">
        <v>12.5</v>
      </c>
      <c r="E54" s="240" t="str">
        <f t="shared" si="1"/>
        <v>16-17|12.5</v>
      </c>
      <c r="H54" s="216">
        <v>1</v>
      </c>
    </row>
    <row r="55" spans="1:12">
      <c r="A55" s="216" t="s">
        <v>770</v>
      </c>
      <c r="B55" s="239">
        <v>11.5</v>
      </c>
      <c r="C55" s="240" t="str">
        <f t="shared" si="0"/>
        <v>16-17|11.5</v>
      </c>
      <c r="D55" s="239">
        <v>12</v>
      </c>
      <c r="E55" s="240" t="str">
        <f t="shared" si="1"/>
        <v>16-17|12</v>
      </c>
      <c r="H55" s="216">
        <v>1</v>
      </c>
    </row>
    <row r="56" spans="1:12">
      <c r="A56" s="216" t="s">
        <v>770</v>
      </c>
      <c r="B56" s="239">
        <v>11</v>
      </c>
      <c r="C56" s="240" t="str">
        <f t="shared" si="0"/>
        <v>16-17|11</v>
      </c>
      <c r="D56" s="239">
        <v>11.5</v>
      </c>
      <c r="E56" s="240" t="str">
        <f t="shared" si="1"/>
        <v>16-17|11.5</v>
      </c>
      <c r="F56" s="239">
        <v>17</v>
      </c>
      <c r="G56" s="240" t="str">
        <f t="shared" si="3"/>
        <v>16-17|17</v>
      </c>
      <c r="H56" s="216">
        <v>1</v>
      </c>
    </row>
    <row r="57" spans="1:12">
      <c r="A57" s="216" t="s">
        <v>770</v>
      </c>
      <c r="B57" s="239">
        <v>10.5</v>
      </c>
      <c r="C57" s="240" t="str">
        <f t="shared" si="0"/>
        <v>16-17|10.5</v>
      </c>
      <c r="D57" s="239">
        <v>11</v>
      </c>
      <c r="E57" s="240" t="str">
        <f t="shared" si="1"/>
        <v>16-17|11</v>
      </c>
      <c r="H57" s="216" t="s">
        <v>1757</v>
      </c>
    </row>
    <row r="58" spans="1:12">
      <c r="A58" s="216" t="s">
        <v>770</v>
      </c>
      <c r="B58" s="239">
        <v>10</v>
      </c>
      <c r="C58" s="240" t="str">
        <f t="shared" si="0"/>
        <v>16-17|10</v>
      </c>
      <c r="D58" s="239">
        <v>10.5</v>
      </c>
      <c r="E58" s="240" t="str">
        <f t="shared" si="1"/>
        <v>16-17|10.5</v>
      </c>
      <c r="H58" s="216" t="s">
        <v>1757</v>
      </c>
    </row>
    <row r="59" spans="1:12">
      <c r="A59" s="216" t="s">
        <v>770</v>
      </c>
      <c r="B59" s="239">
        <v>9.5</v>
      </c>
      <c r="C59" s="240" t="str">
        <f t="shared" si="0"/>
        <v>16-17|9.5</v>
      </c>
      <c r="D59" s="239">
        <v>10</v>
      </c>
      <c r="E59" s="240" t="str">
        <f t="shared" si="1"/>
        <v>16-17|10</v>
      </c>
      <c r="H59" s="216" t="s">
        <v>1757</v>
      </c>
    </row>
    <row r="60" spans="1:12">
      <c r="A60" s="216" t="s">
        <v>770</v>
      </c>
      <c r="B60" s="239">
        <v>9</v>
      </c>
      <c r="C60" s="240" t="str">
        <f t="shared" si="0"/>
        <v>16-17|9</v>
      </c>
      <c r="D60" s="239">
        <v>9.5</v>
      </c>
      <c r="E60" s="240" t="str">
        <f t="shared" si="1"/>
        <v>16-17|9.5</v>
      </c>
      <c r="H60" s="216" t="s">
        <v>1757</v>
      </c>
    </row>
    <row r="61" spans="1:12">
      <c r="A61" s="216" t="s">
        <v>770</v>
      </c>
      <c r="B61" s="239">
        <v>8.5</v>
      </c>
      <c r="C61" s="240" t="str">
        <f t="shared" si="0"/>
        <v>16-17|8.5</v>
      </c>
      <c r="D61" s="239">
        <v>9</v>
      </c>
      <c r="E61" s="240" t="str">
        <f t="shared" si="1"/>
        <v>16-17|9</v>
      </c>
      <c r="H61" s="216" t="s">
        <v>1757</v>
      </c>
    </row>
    <row r="62" spans="1:12">
      <c r="A62" s="216" t="s">
        <v>770</v>
      </c>
      <c r="B62" s="239" t="s">
        <v>1758</v>
      </c>
      <c r="C62" s="240" t="str">
        <f t="shared" si="0"/>
        <v>16-17|0-8</v>
      </c>
      <c r="D62" s="239" t="s">
        <v>1759</v>
      </c>
      <c r="E62" s="240" t="str">
        <f t="shared" si="1"/>
        <v>16-17|0-8.5</v>
      </c>
      <c r="F62" s="239" t="s">
        <v>1518</v>
      </c>
      <c r="G62" s="240" t="str">
        <f t="shared" si="3"/>
        <v>16-17|0-16</v>
      </c>
      <c r="H62" s="216" t="s">
        <v>1757</v>
      </c>
    </row>
    <row r="64" spans="1:12">
      <c r="D64" s="241" t="s">
        <v>1760</v>
      </c>
      <c r="E64" s="242"/>
      <c r="K64" s="217" t="s">
        <v>1760</v>
      </c>
      <c r="L64" s="217"/>
    </row>
    <row r="65" spans="1:13">
      <c r="B65" s="239" t="s">
        <v>1747</v>
      </c>
      <c r="D65" s="239" t="s">
        <v>1748</v>
      </c>
      <c r="F65" s="239" t="s">
        <v>1749</v>
      </c>
      <c r="G65" s="240" t="str">
        <f t="shared" si="3"/>
        <v xml:space="preserve">|Recognition </v>
      </c>
      <c r="H65" s="216" t="s">
        <v>39</v>
      </c>
      <c r="K65" s="216" t="s">
        <v>1750</v>
      </c>
      <c r="M65" s="216" t="s">
        <v>39</v>
      </c>
    </row>
    <row r="66" spans="1:13">
      <c r="A66" s="218" t="s">
        <v>803</v>
      </c>
      <c r="B66" s="239">
        <v>36</v>
      </c>
      <c r="C66" s="240" t="str">
        <f t="shared" ref="C66:C129" si="4">A66&amp;"|"&amp;B66</f>
        <v>18-19|36</v>
      </c>
      <c r="H66" s="216" t="s">
        <v>1691</v>
      </c>
      <c r="J66" s="218" t="s">
        <v>803</v>
      </c>
      <c r="K66" s="216">
        <v>36</v>
      </c>
      <c r="L66" s="240" t="str">
        <f t="shared" ref="L66:L76" si="5">J66&amp;"|"&amp;K66</f>
        <v>18-19|36</v>
      </c>
      <c r="M66" s="216" t="s">
        <v>1751</v>
      </c>
    </row>
    <row r="67" spans="1:13">
      <c r="A67" s="218" t="s">
        <v>803</v>
      </c>
      <c r="H67" s="216" t="s">
        <v>1691</v>
      </c>
      <c r="J67" s="218" t="s">
        <v>803</v>
      </c>
      <c r="K67" s="216">
        <v>35.5</v>
      </c>
      <c r="L67" s="240" t="str">
        <f t="shared" si="5"/>
        <v>18-19|35.5</v>
      </c>
      <c r="M67" s="216" t="s">
        <v>1751</v>
      </c>
    </row>
    <row r="68" spans="1:13">
      <c r="A68" s="218" t="s">
        <v>803</v>
      </c>
      <c r="B68" s="239">
        <v>35.5</v>
      </c>
      <c r="C68" s="240" t="str">
        <f t="shared" si="4"/>
        <v>18-19|35.5</v>
      </c>
      <c r="H68" s="216" t="s">
        <v>1691</v>
      </c>
      <c r="J68" s="218" t="s">
        <v>803</v>
      </c>
      <c r="K68" s="216">
        <v>35</v>
      </c>
      <c r="L68" s="240" t="str">
        <f t="shared" si="5"/>
        <v>18-19|35</v>
      </c>
      <c r="M68" s="216" t="s">
        <v>1751</v>
      </c>
    </row>
    <row r="69" spans="1:13">
      <c r="A69" s="218" t="s">
        <v>803</v>
      </c>
      <c r="B69" s="239">
        <v>35</v>
      </c>
      <c r="C69" s="240" t="str">
        <f t="shared" si="4"/>
        <v>18-19|35</v>
      </c>
      <c r="D69" s="239">
        <v>36</v>
      </c>
      <c r="E69" s="240" t="str">
        <f t="shared" ref="E69:E132" si="6">A69&amp;"|"&amp;D69</f>
        <v>18-19|36</v>
      </c>
      <c r="H69" s="216">
        <v>99</v>
      </c>
      <c r="J69" s="218" t="s">
        <v>803</v>
      </c>
      <c r="K69" s="216">
        <v>34.5</v>
      </c>
      <c r="L69" s="240" t="str">
        <f t="shared" si="5"/>
        <v>18-19|34.5</v>
      </c>
      <c r="M69" s="216" t="s">
        <v>1751</v>
      </c>
    </row>
    <row r="70" spans="1:13">
      <c r="A70" s="218" t="s">
        <v>803</v>
      </c>
      <c r="D70" s="239">
        <v>35.5</v>
      </c>
      <c r="E70" s="240" t="str">
        <f t="shared" si="6"/>
        <v>18-19|35.5</v>
      </c>
      <c r="H70" s="216">
        <v>99</v>
      </c>
      <c r="J70" s="218" t="s">
        <v>803</v>
      </c>
      <c r="K70" s="216">
        <v>34</v>
      </c>
      <c r="L70" s="240" t="str">
        <f t="shared" si="5"/>
        <v>18-19|34</v>
      </c>
      <c r="M70" s="216" t="s">
        <v>1751</v>
      </c>
    </row>
    <row r="71" spans="1:13">
      <c r="A71" s="218" t="s">
        <v>803</v>
      </c>
      <c r="B71" s="239">
        <v>34.5</v>
      </c>
      <c r="C71" s="240" t="str">
        <f t="shared" si="4"/>
        <v>18-19|34.5</v>
      </c>
      <c r="H71" s="216">
        <v>99</v>
      </c>
      <c r="J71" s="218" t="s">
        <v>803</v>
      </c>
      <c r="K71" s="216">
        <v>33.5</v>
      </c>
      <c r="L71" s="240" t="str">
        <f t="shared" si="5"/>
        <v>18-19|33.5</v>
      </c>
      <c r="M71" s="216" t="s">
        <v>1751</v>
      </c>
    </row>
    <row r="72" spans="1:13">
      <c r="A72" s="218" t="s">
        <v>803</v>
      </c>
      <c r="B72" s="239">
        <v>34</v>
      </c>
      <c r="C72" s="240" t="str">
        <f t="shared" si="4"/>
        <v>18-19|34</v>
      </c>
      <c r="D72" s="239">
        <v>35</v>
      </c>
      <c r="E72" s="240" t="str">
        <f t="shared" si="6"/>
        <v>18-19|35</v>
      </c>
      <c r="H72" s="216">
        <v>99</v>
      </c>
      <c r="J72" s="218" t="s">
        <v>803</v>
      </c>
      <c r="K72" s="216">
        <v>33</v>
      </c>
      <c r="L72" s="240" t="str">
        <f t="shared" si="5"/>
        <v>18-19|33</v>
      </c>
      <c r="M72" s="216" t="s">
        <v>1761</v>
      </c>
    </row>
    <row r="73" spans="1:13">
      <c r="A73" s="218" t="s">
        <v>803</v>
      </c>
      <c r="B73" s="239">
        <v>33.5</v>
      </c>
      <c r="C73" s="240" t="str">
        <f t="shared" si="4"/>
        <v>18-19|33.5</v>
      </c>
      <c r="D73" s="239">
        <v>34.5</v>
      </c>
      <c r="E73" s="240" t="str">
        <f t="shared" si="6"/>
        <v>18-19|34.5</v>
      </c>
      <c r="H73" s="216">
        <v>98</v>
      </c>
      <c r="J73" s="218" t="s">
        <v>803</v>
      </c>
      <c r="K73" s="216">
        <v>32.5</v>
      </c>
      <c r="L73" s="240" t="str">
        <f t="shared" si="5"/>
        <v>18-19|32.5</v>
      </c>
      <c r="M73" s="216" t="s">
        <v>1753</v>
      </c>
    </row>
    <row r="74" spans="1:13">
      <c r="A74" s="218" t="s">
        <v>803</v>
      </c>
      <c r="D74" s="239">
        <v>34</v>
      </c>
      <c r="E74" s="240" t="str">
        <f t="shared" si="6"/>
        <v>18-19|34</v>
      </c>
      <c r="H74" s="216">
        <v>98</v>
      </c>
      <c r="J74" s="218" t="s">
        <v>803</v>
      </c>
      <c r="K74" s="216">
        <v>32</v>
      </c>
      <c r="L74" s="240" t="str">
        <f t="shared" si="5"/>
        <v>18-19|32</v>
      </c>
      <c r="M74" s="216" t="s">
        <v>1754</v>
      </c>
    </row>
    <row r="75" spans="1:13">
      <c r="A75" s="218" t="s">
        <v>803</v>
      </c>
      <c r="B75" s="239">
        <v>33</v>
      </c>
      <c r="C75" s="240" t="str">
        <f t="shared" si="4"/>
        <v>18-19|33</v>
      </c>
      <c r="D75" s="239">
        <v>33.5</v>
      </c>
      <c r="E75" s="240" t="str">
        <f t="shared" si="6"/>
        <v>18-19|33.5</v>
      </c>
      <c r="H75" s="216">
        <v>97</v>
      </c>
      <c r="J75" s="218" t="s">
        <v>803</v>
      </c>
      <c r="K75" s="216">
        <v>31.5</v>
      </c>
      <c r="L75" s="240" t="str">
        <f t="shared" si="5"/>
        <v>18-19|31.5</v>
      </c>
      <c r="M75" s="216" t="s">
        <v>1754</v>
      </c>
    </row>
    <row r="76" spans="1:13" ht="15">
      <c r="A76" s="218" t="s">
        <v>803</v>
      </c>
      <c r="B76" s="239">
        <v>32.5</v>
      </c>
      <c r="C76" s="240" t="str">
        <f t="shared" si="4"/>
        <v>18-19|32.5</v>
      </c>
      <c r="D76" s="239">
        <v>33</v>
      </c>
      <c r="E76" s="240" t="str">
        <f t="shared" si="6"/>
        <v>18-19|33</v>
      </c>
      <c r="F76" s="239">
        <v>24</v>
      </c>
      <c r="G76" s="240" t="str">
        <f t="shared" ref="G76:G129" si="7">A76&amp;"|"&amp;F76</f>
        <v>18-19|24</v>
      </c>
      <c r="H76" s="216">
        <v>96</v>
      </c>
      <c r="J76" s="218" t="s">
        <v>803</v>
      </c>
      <c r="K76" s="216" t="s">
        <v>1762</v>
      </c>
      <c r="L76" s="240" t="str">
        <f t="shared" si="5"/>
        <v>18-19|0-31</v>
      </c>
      <c r="M76" s="244" t="s">
        <v>1756</v>
      </c>
    </row>
    <row r="77" spans="1:13">
      <c r="A77" s="218" t="s">
        <v>803</v>
      </c>
      <c r="B77" s="239">
        <v>32</v>
      </c>
      <c r="C77" s="240" t="str">
        <f t="shared" si="4"/>
        <v>18-19|32</v>
      </c>
      <c r="D77" s="239">
        <v>32.5</v>
      </c>
      <c r="E77" s="240" t="str">
        <f t="shared" si="6"/>
        <v>18-19|32.5</v>
      </c>
      <c r="H77" s="216">
        <v>96</v>
      </c>
    </row>
    <row r="78" spans="1:13">
      <c r="A78" s="218" t="s">
        <v>803</v>
      </c>
      <c r="H78" s="216">
        <v>95</v>
      </c>
    </row>
    <row r="79" spans="1:13">
      <c r="A79" s="218" t="s">
        <v>803</v>
      </c>
      <c r="B79" s="239">
        <v>31.5</v>
      </c>
      <c r="C79" s="240" t="str">
        <f t="shared" si="4"/>
        <v>18-19|31.5</v>
      </c>
      <c r="D79" s="239">
        <v>32</v>
      </c>
      <c r="E79" s="240" t="str">
        <f t="shared" si="6"/>
        <v>18-19|32</v>
      </c>
      <c r="H79" s="216">
        <v>93</v>
      </c>
    </row>
    <row r="80" spans="1:13">
      <c r="A80" s="218" t="s">
        <v>803</v>
      </c>
      <c r="B80" s="239">
        <v>31</v>
      </c>
      <c r="C80" s="240" t="str">
        <f t="shared" si="4"/>
        <v>18-19|31</v>
      </c>
      <c r="D80" s="239">
        <v>31.5</v>
      </c>
      <c r="E80" s="240" t="str">
        <f t="shared" si="6"/>
        <v>18-19|31.5</v>
      </c>
      <c r="H80" s="216">
        <v>92</v>
      </c>
    </row>
    <row r="81" spans="1:8">
      <c r="A81" s="218" t="s">
        <v>803</v>
      </c>
      <c r="B81" s="239">
        <v>30.5</v>
      </c>
      <c r="C81" s="240" t="str">
        <f t="shared" si="4"/>
        <v>18-19|30.5</v>
      </c>
      <c r="D81" s="239">
        <v>31</v>
      </c>
      <c r="E81" s="240" t="str">
        <f t="shared" si="6"/>
        <v>18-19|31</v>
      </c>
      <c r="H81" s="216">
        <v>90</v>
      </c>
    </row>
    <row r="82" spans="1:8">
      <c r="A82" s="218" t="s">
        <v>803</v>
      </c>
      <c r="B82" s="239">
        <v>30</v>
      </c>
      <c r="C82" s="240" t="str">
        <f t="shared" si="4"/>
        <v>18-19|30</v>
      </c>
      <c r="D82" s="239">
        <v>30.5</v>
      </c>
      <c r="E82" s="240" t="str">
        <f t="shared" si="6"/>
        <v>18-19|30.5</v>
      </c>
      <c r="H82" s="216">
        <v>88</v>
      </c>
    </row>
    <row r="83" spans="1:8">
      <c r="A83" s="218" t="s">
        <v>803</v>
      </c>
      <c r="B83" s="239">
        <v>29.5</v>
      </c>
      <c r="C83" s="240" t="str">
        <f t="shared" si="4"/>
        <v>18-19|29.5</v>
      </c>
      <c r="D83" s="239">
        <v>30</v>
      </c>
      <c r="E83" s="240" t="str">
        <f t="shared" si="6"/>
        <v>18-19|30</v>
      </c>
      <c r="H83" s="216">
        <v>86</v>
      </c>
    </row>
    <row r="84" spans="1:8">
      <c r="A84" s="218" t="s">
        <v>803</v>
      </c>
      <c r="D84" s="239">
        <v>29.5</v>
      </c>
      <c r="E84" s="240" t="str">
        <f t="shared" si="6"/>
        <v>18-19|29.5</v>
      </c>
      <c r="H84" s="216">
        <v>84</v>
      </c>
    </row>
    <row r="85" spans="1:8">
      <c r="A85" s="218" t="s">
        <v>803</v>
      </c>
      <c r="B85" s="239">
        <v>29</v>
      </c>
      <c r="C85" s="240" t="str">
        <f t="shared" si="4"/>
        <v>18-19|29</v>
      </c>
      <c r="H85" s="216">
        <v>82</v>
      </c>
    </row>
    <row r="86" spans="1:8">
      <c r="A86" s="218" t="s">
        <v>803</v>
      </c>
      <c r="B86" s="239">
        <v>28.5</v>
      </c>
      <c r="C86" s="240" t="str">
        <f t="shared" si="4"/>
        <v>18-19|28.5</v>
      </c>
      <c r="D86" s="239">
        <v>29</v>
      </c>
      <c r="E86" s="240" t="str">
        <f t="shared" si="6"/>
        <v>18-19|29</v>
      </c>
      <c r="F86" s="239">
        <v>23</v>
      </c>
      <c r="G86" s="240" t="str">
        <f t="shared" si="7"/>
        <v>18-19|23</v>
      </c>
      <c r="H86" s="216">
        <v>79</v>
      </c>
    </row>
    <row r="87" spans="1:8">
      <c r="A87" s="218" t="s">
        <v>803</v>
      </c>
      <c r="B87" s="239">
        <v>28</v>
      </c>
      <c r="C87" s="240" t="str">
        <f t="shared" si="4"/>
        <v>18-19|28</v>
      </c>
      <c r="D87" s="239">
        <v>28.5</v>
      </c>
      <c r="E87" s="240" t="str">
        <f t="shared" si="6"/>
        <v>18-19|28.5</v>
      </c>
      <c r="H87" s="216">
        <v>76</v>
      </c>
    </row>
    <row r="88" spans="1:8">
      <c r="A88" s="218" t="s">
        <v>803</v>
      </c>
      <c r="B88" s="239">
        <v>27.5</v>
      </c>
      <c r="C88" s="240" t="str">
        <f t="shared" si="4"/>
        <v>18-19|27.5</v>
      </c>
      <c r="D88" s="239">
        <v>28</v>
      </c>
      <c r="E88" s="240" t="str">
        <f t="shared" si="6"/>
        <v>18-19|28</v>
      </c>
      <c r="H88" s="216">
        <v>73</v>
      </c>
    </row>
    <row r="89" spans="1:8">
      <c r="A89" s="218" t="s">
        <v>803</v>
      </c>
      <c r="B89" s="239">
        <v>27</v>
      </c>
      <c r="C89" s="240" t="str">
        <f t="shared" si="4"/>
        <v>18-19|27</v>
      </c>
      <c r="D89" s="239">
        <v>27.5</v>
      </c>
      <c r="E89" s="240" t="str">
        <f t="shared" si="6"/>
        <v>18-19|27.5</v>
      </c>
      <c r="H89" s="216">
        <v>69</v>
      </c>
    </row>
    <row r="90" spans="1:8">
      <c r="A90" s="218" t="s">
        <v>803</v>
      </c>
      <c r="D90" s="239">
        <v>27</v>
      </c>
      <c r="E90" s="240" t="str">
        <f t="shared" si="6"/>
        <v>18-19|27</v>
      </c>
      <c r="H90" s="216">
        <v>66</v>
      </c>
    </row>
    <row r="91" spans="1:8">
      <c r="A91" s="218" t="s">
        <v>803</v>
      </c>
      <c r="B91" s="239">
        <v>26.5</v>
      </c>
      <c r="C91" s="240" t="str">
        <f t="shared" si="4"/>
        <v>18-19|26.5</v>
      </c>
      <c r="D91" s="239">
        <v>26.5</v>
      </c>
      <c r="E91" s="240" t="str">
        <f t="shared" si="6"/>
        <v>18-19|26.5</v>
      </c>
      <c r="H91" s="216">
        <v>62</v>
      </c>
    </row>
    <row r="92" spans="1:8">
      <c r="A92" s="218" t="s">
        <v>803</v>
      </c>
      <c r="B92" s="239">
        <v>26</v>
      </c>
      <c r="C92" s="240" t="str">
        <f t="shared" si="4"/>
        <v>18-19|26</v>
      </c>
      <c r="H92" s="216">
        <v>58</v>
      </c>
    </row>
    <row r="93" spans="1:8">
      <c r="A93" s="218" t="s">
        <v>803</v>
      </c>
      <c r="B93" s="239">
        <v>25.5</v>
      </c>
      <c r="C93" s="240" t="str">
        <f t="shared" si="4"/>
        <v>18-19|25.5</v>
      </c>
      <c r="D93" s="239">
        <v>26</v>
      </c>
      <c r="E93" s="240" t="str">
        <f t="shared" si="6"/>
        <v>18-19|26</v>
      </c>
      <c r="F93" s="239">
        <v>22</v>
      </c>
      <c r="G93" s="240" t="str">
        <f t="shared" si="7"/>
        <v>18-19|22</v>
      </c>
      <c r="H93" s="216">
        <v>54</v>
      </c>
    </row>
    <row r="94" spans="1:8">
      <c r="A94" s="218" t="s">
        <v>803</v>
      </c>
      <c r="B94" s="239">
        <v>25</v>
      </c>
      <c r="C94" s="240" t="str">
        <f t="shared" si="4"/>
        <v>18-19|25</v>
      </c>
      <c r="D94" s="239">
        <v>25.5</v>
      </c>
      <c r="E94" s="240" t="str">
        <f t="shared" si="6"/>
        <v>18-19|25.5</v>
      </c>
      <c r="H94" s="216">
        <v>50</v>
      </c>
    </row>
    <row r="95" spans="1:8">
      <c r="A95" s="218" t="s">
        <v>803</v>
      </c>
      <c r="B95" s="239">
        <v>24.5</v>
      </c>
      <c r="C95" s="240" t="str">
        <f t="shared" si="4"/>
        <v>18-19|24.5</v>
      </c>
      <c r="D95" s="239">
        <v>25</v>
      </c>
      <c r="E95" s="240" t="str">
        <f t="shared" si="6"/>
        <v>18-19|25</v>
      </c>
      <c r="H95" s="216">
        <v>46</v>
      </c>
    </row>
    <row r="96" spans="1:8">
      <c r="A96" s="218" t="s">
        <v>803</v>
      </c>
      <c r="D96" s="239">
        <v>24.5</v>
      </c>
      <c r="E96" s="240" t="str">
        <f t="shared" si="6"/>
        <v>18-19|24.5</v>
      </c>
      <c r="H96" s="216">
        <v>42</v>
      </c>
    </row>
    <row r="97" spans="1:8">
      <c r="A97" s="218" t="s">
        <v>803</v>
      </c>
      <c r="B97" s="239">
        <v>24</v>
      </c>
      <c r="C97" s="240" t="str">
        <f t="shared" si="4"/>
        <v>18-19|24</v>
      </c>
      <c r="D97" s="239">
        <v>24</v>
      </c>
      <c r="E97" s="240" t="str">
        <f t="shared" si="6"/>
        <v>18-19|24</v>
      </c>
      <c r="H97" s="216">
        <v>38</v>
      </c>
    </row>
    <row r="98" spans="1:8">
      <c r="A98" s="218" t="s">
        <v>803</v>
      </c>
      <c r="B98" s="239">
        <v>23.5</v>
      </c>
      <c r="C98" s="240" t="str">
        <f t="shared" si="4"/>
        <v>18-19|23.5</v>
      </c>
      <c r="D98" s="239">
        <v>23.5</v>
      </c>
      <c r="E98" s="240" t="str">
        <f t="shared" si="6"/>
        <v>18-19|23.5</v>
      </c>
      <c r="H98" s="216">
        <v>34</v>
      </c>
    </row>
    <row r="99" spans="1:8">
      <c r="A99" s="218" t="s">
        <v>803</v>
      </c>
      <c r="B99" s="239">
        <v>23</v>
      </c>
      <c r="C99" s="240" t="str">
        <f t="shared" si="4"/>
        <v>18-19|23</v>
      </c>
      <c r="F99" s="239">
        <v>21</v>
      </c>
      <c r="G99" s="240" t="str">
        <f t="shared" si="7"/>
        <v>18-19|21</v>
      </c>
      <c r="H99" s="216">
        <v>31</v>
      </c>
    </row>
    <row r="100" spans="1:8">
      <c r="A100" s="218" t="s">
        <v>803</v>
      </c>
      <c r="B100" s="239">
        <v>22.5</v>
      </c>
      <c r="C100" s="240" t="str">
        <f t="shared" si="4"/>
        <v>18-19|22.5</v>
      </c>
      <c r="D100" s="239">
        <v>23</v>
      </c>
      <c r="E100" s="240" t="str">
        <f t="shared" si="6"/>
        <v>18-19|23</v>
      </c>
      <c r="H100" s="216">
        <v>27</v>
      </c>
    </row>
    <row r="101" spans="1:8">
      <c r="A101" s="218" t="s">
        <v>803</v>
      </c>
      <c r="B101" s="239">
        <v>22</v>
      </c>
      <c r="C101" s="240" t="str">
        <f t="shared" si="4"/>
        <v>18-19|22</v>
      </c>
      <c r="D101" s="239">
        <v>22.5</v>
      </c>
      <c r="E101" s="240" t="str">
        <f t="shared" si="6"/>
        <v>18-19|22.5</v>
      </c>
      <c r="H101" s="216">
        <v>24</v>
      </c>
    </row>
    <row r="102" spans="1:8">
      <c r="A102" s="218" t="s">
        <v>803</v>
      </c>
      <c r="D102" s="239">
        <v>22</v>
      </c>
      <c r="E102" s="240" t="str">
        <f t="shared" si="6"/>
        <v>18-19|22</v>
      </c>
      <c r="H102" s="216">
        <v>21</v>
      </c>
    </row>
    <row r="103" spans="1:8">
      <c r="A103" s="218" t="s">
        <v>803</v>
      </c>
      <c r="B103" s="239">
        <v>21.5</v>
      </c>
      <c r="C103" s="240" t="str">
        <f t="shared" si="4"/>
        <v>18-19|21.5</v>
      </c>
      <c r="D103" s="239">
        <v>21.5</v>
      </c>
      <c r="E103" s="240" t="str">
        <f t="shared" si="6"/>
        <v>18-19|21.5</v>
      </c>
      <c r="H103" s="216">
        <v>18</v>
      </c>
    </row>
    <row r="104" spans="1:8">
      <c r="A104" s="218" t="s">
        <v>803</v>
      </c>
      <c r="B104" s="239">
        <v>21</v>
      </c>
      <c r="C104" s="240" t="str">
        <f t="shared" si="4"/>
        <v>18-19|21</v>
      </c>
      <c r="H104" s="216">
        <v>16</v>
      </c>
    </row>
    <row r="105" spans="1:8">
      <c r="A105" s="218" t="s">
        <v>803</v>
      </c>
      <c r="B105" s="239">
        <v>20.5</v>
      </c>
      <c r="C105" s="240" t="str">
        <f t="shared" si="4"/>
        <v>18-19|20.5</v>
      </c>
      <c r="D105" s="239">
        <v>21</v>
      </c>
      <c r="E105" s="240" t="str">
        <f t="shared" si="6"/>
        <v>18-19|21</v>
      </c>
      <c r="H105" s="216">
        <v>14</v>
      </c>
    </row>
    <row r="106" spans="1:8">
      <c r="A106" s="218" t="s">
        <v>803</v>
      </c>
      <c r="D106" s="239">
        <v>20.5</v>
      </c>
      <c r="E106" s="240" t="str">
        <f t="shared" si="6"/>
        <v>18-19|20.5</v>
      </c>
      <c r="F106" s="239">
        <v>20</v>
      </c>
      <c r="G106" s="240" t="str">
        <f t="shared" si="7"/>
        <v>18-19|20</v>
      </c>
      <c r="H106" s="216">
        <v>12</v>
      </c>
    </row>
    <row r="107" spans="1:8">
      <c r="A107" s="218" t="s">
        <v>803</v>
      </c>
      <c r="B107" s="239">
        <v>20</v>
      </c>
      <c r="C107" s="240" t="str">
        <f t="shared" si="4"/>
        <v>18-19|20</v>
      </c>
      <c r="D107" s="239">
        <v>20</v>
      </c>
      <c r="E107" s="240" t="str">
        <f t="shared" si="6"/>
        <v>18-19|20</v>
      </c>
      <c r="H107" s="216">
        <v>10</v>
      </c>
    </row>
    <row r="108" spans="1:8">
      <c r="A108" s="218" t="s">
        <v>803</v>
      </c>
      <c r="B108" s="239">
        <v>19.5</v>
      </c>
      <c r="C108" s="240" t="str">
        <f t="shared" si="4"/>
        <v>18-19|19.5</v>
      </c>
      <c r="D108" s="239">
        <v>19.5</v>
      </c>
      <c r="E108" s="240" t="str">
        <f t="shared" si="6"/>
        <v>18-19|19.5</v>
      </c>
      <c r="H108" s="216">
        <v>8</v>
      </c>
    </row>
    <row r="109" spans="1:8">
      <c r="A109" s="218" t="s">
        <v>803</v>
      </c>
      <c r="B109" s="239">
        <v>19</v>
      </c>
      <c r="C109" s="240" t="str">
        <f t="shared" si="4"/>
        <v>18-19|19</v>
      </c>
      <c r="H109" s="216">
        <v>7</v>
      </c>
    </row>
    <row r="110" spans="1:8">
      <c r="A110" s="218" t="s">
        <v>803</v>
      </c>
      <c r="D110" s="239">
        <v>19</v>
      </c>
      <c r="E110" s="240" t="str">
        <f t="shared" si="6"/>
        <v>18-19|19</v>
      </c>
      <c r="H110" s="216">
        <v>5</v>
      </c>
    </row>
    <row r="111" spans="1:8">
      <c r="A111" s="218" t="s">
        <v>803</v>
      </c>
      <c r="B111" s="239">
        <v>18.5</v>
      </c>
      <c r="C111" s="240" t="str">
        <f t="shared" si="4"/>
        <v>18-19|18.5</v>
      </c>
      <c r="D111" s="239">
        <v>18.5</v>
      </c>
      <c r="E111" s="240" t="str">
        <f t="shared" si="6"/>
        <v>18-19|18.5</v>
      </c>
      <c r="H111" s="216">
        <v>4</v>
      </c>
    </row>
    <row r="112" spans="1:8">
      <c r="A112" s="218" t="s">
        <v>803</v>
      </c>
      <c r="B112" s="239">
        <v>18</v>
      </c>
      <c r="C112" s="240" t="str">
        <f t="shared" si="4"/>
        <v>18-19|18</v>
      </c>
      <c r="D112" s="239">
        <v>18</v>
      </c>
      <c r="E112" s="240" t="str">
        <f t="shared" si="6"/>
        <v>18-19|18</v>
      </c>
      <c r="H112" s="216">
        <v>4</v>
      </c>
    </row>
    <row r="113" spans="1:12">
      <c r="A113" s="218" t="s">
        <v>803</v>
      </c>
      <c r="B113" s="239">
        <v>17.5</v>
      </c>
      <c r="C113" s="240" t="str">
        <f t="shared" si="4"/>
        <v>18-19|17.5</v>
      </c>
      <c r="F113" s="239">
        <v>19</v>
      </c>
      <c r="G113" s="240" t="str">
        <f t="shared" si="7"/>
        <v>18-19|19</v>
      </c>
      <c r="H113" s="216">
        <v>3</v>
      </c>
    </row>
    <row r="114" spans="1:12">
      <c r="A114" s="218" t="s">
        <v>803</v>
      </c>
      <c r="D114" s="239">
        <v>17.5</v>
      </c>
      <c r="E114" s="240" t="str">
        <f t="shared" si="6"/>
        <v>18-19|17.5</v>
      </c>
      <c r="H114" s="216">
        <v>2</v>
      </c>
    </row>
    <row r="115" spans="1:12">
      <c r="A115" s="218" t="s">
        <v>803</v>
      </c>
      <c r="B115" s="239">
        <v>17</v>
      </c>
      <c r="C115" s="240" t="str">
        <f t="shared" si="4"/>
        <v>18-19|17</v>
      </c>
      <c r="D115" s="239">
        <v>17</v>
      </c>
      <c r="E115" s="240" t="str">
        <f t="shared" si="6"/>
        <v>18-19|17</v>
      </c>
      <c r="H115" s="216">
        <v>2</v>
      </c>
    </row>
    <row r="116" spans="1:12">
      <c r="A116" s="218" t="s">
        <v>803</v>
      </c>
      <c r="B116" s="239">
        <v>16.5</v>
      </c>
      <c r="C116" s="240" t="str">
        <f t="shared" si="4"/>
        <v>18-19|16.5</v>
      </c>
      <c r="D116" s="239">
        <v>16.5</v>
      </c>
      <c r="E116" s="240" t="str">
        <f t="shared" si="6"/>
        <v>18-19|16.5</v>
      </c>
      <c r="H116" s="216">
        <v>1</v>
      </c>
    </row>
    <row r="117" spans="1:12">
      <c r="A117" s="218" t="s">
        <v>803</v>
      </c>
      <c r="H117" s="216">
        <v>1</v>
      </c>
    </row>
    <row r="118" spans="1:12">
      <c r="A118" s="218" t="s">
        <v>803</v>
      </c>
      <c r="B118" s="239">
        <v>16</v>
      </c>
      <c r="C118" s="240" t="str">
        <f t="shared" si="4"/>
        <v>18-19|16</v>
      </c>
      <c r="D118" s="239">
        <v>16</v>
      </c>
      <c r="E118" s="240" t="str">
        <f t="shared" si="6"/>
        <v>18-19|16</v>
      </c>
      <c r="H118" s="216">
        <v>1</v>
      </c>
    </row>
    <row r="119" spans="1:12">
      <c r="A119" s="218" t="s">
        <v>803</v>
      </c>
      <c r="B119" s="239">
        <v>15.5</v>
      </c>
      <c r="C119" s="240" t="str">
        <f t="shared" si="4"/>
        <v>18-19|15.5</v>
      </c>
      <c r="D119" s="239">
        <v>15.5</v>
      </c>
      <c r="E119" s="240" t="str">
        <f t="shared" si="6"/>
        <v>18-19|15.5</v>
      </c>
      <c r="H119" s="216">
        <v>1</v>
      </c>
    </row>
    <row r="120" spans="1:12">
      <c r="A120" s="218" t="s">
        <v>803</v>
      </c>
      <c r="H120" s="216" t="s">
        <v>1757</v>
      </c>
    </row>
    <row r="121" spans="1:12">
      <c r="A121" s="218" t="s">
        <v>803</v>
      </c>
      <c r="B121" s="239">
        <v>15</v>
      </c>
      <c r="C121" s="240" t="str">
        <f t="shared" si="4"/>
        <v>18-19|15</v>
      </c>
      <c r="D121" s="239">
        <v>15</v>
      </c>
      <c r="E121" s="240" t="str">
        <f t="shared" si="6"/>
        <v>18-19|15</v>
      </c>
      <c r="H121" s="216" t="s">
        <v>1757</v>
      </c>
    </row>
    <row r="122" spans="1:12">
      <c r="A122" s="218" t="s">
        <v>803</v>
      </c>
      <c r="D122" s="239">
        <v>14.5</v>
      </c>
      <c r="E122" s="240" t="str">
        <f t="shared" si="6"/>
        <v>18-19|14.5</v>
      </c>
      <c r="F122" s="239">
        <v>18</v>
      </c>
      <c r="G122" s="240" t="str">
        <f t="shared" si="7"/>
        <v>18-19|18</v>
      </c>
      <c r="H122" s="216" t="s">
        <v>1757</v>
      </c>
    </row>
    <row r="123" spans="1:12">
      <c r="A123" s="218" t="s">
        <v>803</v>
      </c>
      <c r="B123" s="239">
        <v>14.5</v>
      </c>
      <c r="C123" s="240" t="str">
        <f t="shared" si="4"/>
        <v>18-19|14.5</v>
      </c>
      <c r="H123" s="216" t="s">
        <v>1757</v>
      </c>
    </row>
    <row r="124" spans="1:12">
      <c r="A124" s="218" t="s">
        <v>803</v>
      </c>
      <c r="D124" s="239">
        <v>14</v>
      </c>
      <c r="E124" s="240" t="str">
        <f t="shared" si="6"/>
        <v>18-19|14</v>
      </c>
      <c r="H124" s="216" t="s">
        <v>1757</v>
      </c>
    </row>
    <row r="125" spans="1:12">
      <c r="A125" s="218" t="s">
        <v>803</v>
      </c>
      <c r="B125" s="239" t="s">
        <v>1763</v>
      </c>
      <c r="C125" s="240" t="str">
        <f t="shared" si="4"/>
        <v>18-19|0-14</v>
      </c>
      <c r="D125" s="239" t="s">
        <v>1764</v>
      </c>
      <c r="E125" s="240" t="str">
        <f t="shared" si="6"/>
        <v>18-19|0-13.5</v>
      </c>
      <c r="F125" s="239" t="s">
        <v>1617</v>
      </c>
      <c r="G125" s="240" t="str">
        <f t="shared" si="7"/>
        <v>18-19|0-17</v>
      </c>
      <c r="H125" s="216" t="s">
        <v>1757</v>
      </c>
    </row>
    <row r="126" spans="1:12">
      <c r="E126" s="240" t="str">
        <f t="shared" si="6"/>
        <v>|</v>
      </c>
    </row>
    <row r="127" spans="1:12">
      <c r="E127" s="240" t="str">
        <f t="shared" si="6"/>
        <v>|</v>
      </c>
    </row>
    <row r="128" spans="1:12">
      <c r="D128" s="241" t="s">
        <v>1765</v>
      </c>
      <c r="E128" s="240" t="str">
        <f t="shared" si="6"/>
        <v>|Age 20-24</v>
      </c>
      <c r="K128" s="217" t="s">
        <v>1765</v>
      </c>
      <c r="L128" s="217"/>
    </row>
    <row r="129" spans="1:13">
      <c r="B129" s="239" t="s">
        <v>1747</v>
      </c>
      <c r="C129" s="240" t="str">
        <f t="shared" si="4"/>
        <v xml:space="preserve">|Immediate </v>
      </c>
      <c r="D129" s="239" t="s">
        <v>1748</v>
      </c>
      <c r="E129" s="240" t="str">
        <f t="shared" si="6"/>
        <v>|Delay</v>
      </c>
      <c r="F129" s="239" t="s">
        <v>1749</v>
      </c>
      <c r="G129" s="240" t="str">
        <f t="shared" si="7"/>
        <v xml:space="preserve">|Recognition </v>
      </c>
      <c r="H129" s="216" t="s">
        <v>39</v>
      </c>
      <c r="K129" s="216" t="s">
        <v>1750</v>
      </c>
      <c r="M129" s="216" t="s">
        <v>39</v>
      </c>
    </row>
    <row r="130" spans="1:13">
      <c r="A130" s="216" t="s">
        <v>63</v>
      </c>
      <c r="B130" s="239">
        <v>36</v>
      </c>
      <c r="C130" s="240" t="str">
        <f t="shared" ref="C130:C193" si="8">A130&amp;"|"&amp;B130</f>
        <v>20-24|36</v>
      </c>
      <c r="H130" s="216" t="s">
        <v>1691</v>
      </c>
      <c r="J130" s="216" t="s">
        <v>63</v>
      </c>
      <c r="K130" s="216">
        <v>36</v>
      </c>
      <c r="L130" s="240" t="str">
        <f t="shared" ref="L130:L139" si="9">J130&amp;"|"&amp;K130</f>
        <v>20-24|36</v>
      </c>
      <c r="M130" s="216" t="s">
        <v>1766</v>
      </c>
    </row>
    <row r="131" spans="1:13">
      <c r="A131" s="216" t="s">
        <v>63</v>
      </c>
      <c r="B131" s="239">
        <v>35.5</v>
      </c>
      <c r="C131" s="240" t="str">
        <f t="shared" si="8"/>
        <v>20-24|35.5</v>
      </c>
      <c r="H131" s="216" t="s">
        <v>1691</v>
      </c>
      <c r="J131" s="216" t="s">
        <v>63</v>
      </c>
      <c r="K131" s="216">
        <v>35.5</v>
      </c>
      <c r="L131" s="240" t="str">
        <f t="shared" si="9"/>
        <v>20-24|35.5</v>
      </c>
      <c r="M131" s="216" t="s">
        <v>1766</v>
      </c>
    </row>
    <row r="132" spans="1:13">
      <c r="A132" s="216" t="s">
        <v>63</v>
      </c>
      <c r="B132" s="239">
        <v>35</v>
      </c>
      <c r="C132" s="240" t="str">
        <f t="shared" si="8"/>
        <v>20-24|35</v>
      </c>
      <c r="D132" s="239">
        <v>36</v>
      </c>
      <c r="E132" s="240" t="str">
        <f t="shared" si="6"/>
        <v>20-24|36</v>
      </c>
      <c r="H132" s="216">
        <v>99</v>
      </c>
      <c r="J132" s="216" t="s">
        <v>63</v>
      </c>
      <c r="K132" s="216">
        <v>35</v>
      </c>
      <c r="L132" s="240" t="str">
        <f t="shared" si="9"/>
        <v>20-24|35</v>
      </c>
      <c r="M132" s="216" t="s">
        <v>1766</v>
      </c>
    </row>
    <row r="133" spans="1:13">
      <c r="A133" s="216" t="s">
        <v>63</v>
      </c>
      <c r="D133" s="239">
        <v>35.5</v>
      </c>
      <c r="E133" s="240" t="str">
        <f t="shared" ref="E133:E196" si="10">A133&amp;"|"&amp;D133</f>
        <v>20-24|35.5</v>
      </c>
      <c r="H133" s="216">
        <v>99</v>
      </c>
      <c r="J133" s="216" t="s">
        <v>63</v>
      </c>
      <c r="K133" s="216">
        <v>34.5</v>
      </c>
      <c r="L133" s="240" t="str">
        <f t="shared" si="9"/>
        <v>20-24|34.5</v>
      </c>
      <c r="M133" s="216" t="s">
        <v>1766</v>
      </c>
    </row>
    <row r="134" spans="1:13">
      <c r="A134" s="216" t="s">
        <v>63</v>
      </c>
      <c r="B134" s="239">
        <v>34.5</v>
      </c>
      <c r="C134" s="240" t="str">
        <f t="shared" si="8"/>
        <v>20-24|34.5</v>
      </c>
      <c r="D134" s="239">
        <v>35</v>
      </c>
      <c r="E134" s="240" t="str">
        <f t="shared" si="10"/>
        <v>20-24|35</v>
      </c>
      <c r="H134" s="216">
        <v>99</v>
      </c>
      <c r="J134" s="216" t="s">
        <v>63</v>
      </c>
      <c r="K134" s="216">
        <v>34</v>
      </c>
      <c r="L134" s="240" t="str">
        <f t="shared" si="9"/>
        <v>20-24|34</v>
      </c>
      <c r="M134" s="216" t="s">
        <v>1766</v>
      </c>
    </row>
    <row r="135" spans="1:13">
      <c r="A135" s="216" t="s">
        <v>63</v>
      </c>
      <c r="B135" s="239">
        <v>34</v>
      </c>
      <c r="C135" s="240" t="str">
        <f t="shared" si="8"/>
        <v>20-24|34</v>
      </c>
      <c r="D135" s="239">
        <v>34.5</v>
      </c>
      <c r="E135" s="240" t="str">
        <f t="shared" si="10"/>
        <v>20-24|34.5</v>
      </c>
      <c r="H135" s="216">
        <v>99</v>
      </c>
      <c r="J135" s="216" t="s">
        <v>63</v>
      </c>
      <c r="K135" s="216">
        <v>33.5</v>
      </c>
      <c r="L135" s="240" t="str">
        <f t="shared" si="9"/>
        <v>20-24|33.5</v>
      </c>
      <c r="M135" s="216" t="s">
        <v>1766</v>
      </c>
    </row>
    <row r="136" spans="1:13">
      <c r="A136" s="216" t="s">
        <v>63</v>
      </c>
      <c r="B136" s="239">
        <v>33.5</v>
      </c>
      <c r="C136" s="240" t="str">
        <f t="shared" si="8"/>
        <v>20-24|33.5</v>
      </c>
      <c r="H136" s="216">
        <v>98</v>
      </c>
      <c r="J136" s="216" t="s">
        <v>63</v>
      </c>
      <c r="K136" s="216">
        <v>33</v>
      </c>
      <c r="L136" s="240" t="str">
        <f t="shared" si="9"/>
        <v>20-24|33</v>
      </c>
      <c r="M136" s="216" t="s">
        <v>1752</v>
      </c>
    </row>
    <row r="137" spans="1:13">
      <c r="A137" s="216" t="s">
        <v>63</v>
      </c>
      <c r="D137" s="239">
        <v>34</v>
      </c>
      <c r="E137" s="240" t="str">
        <f t="shared" si="10"/>
        <v>20-24|34</v>
      </c>
      <c r="H137" s="216">
        <v>98</v>
      </c>
      <c r="J137" s="216" t="s">
        <v>63</v>
      </c>
      <c r="K137" s="216">
        <v>32.5</v>
      </c>
      <c r="L137" s="240" t="str">
        <f t="shared" si="9"/>
        <v>20-24|32.5</v>
      </c>
      <c r="M137" s="216" t="s">
        <v>1767</v>
      </c>
    </row>
    <row r="138" spans="1:13">
      <c r="A138" s="216" t="s">
        <v>63</v>
      </c>
      <c r="B138" s="239">
        <v>33</v>
      </c>
      <c r="C138" s="240" t="str">
        <f t="shared" si="8"/>
        <v>20-24|33</v>
      </c>
      <c r="D138" s="239">
        <v>33.5</v>
      </c>
      <c r="E138" s="240" t="str">
        <f t="shared" si="10"/>
        <v>20-24|33.5</v>
      </c>
      <c r="H138" s="216">
        <v>97</v>
      </c>
      <c r="J138" s="216" t="s">
        <v>63</v>
      </c>
      <c r="K138" s="216">
        <v>32</v>
      </c>
      <c r="L138" s="240" t="str">
        <f t="shared" si="9"/>
        <v>20-24|32</v>
      </c>
      <c r="M138" s="216" t="s">
        <v>1754</v>
      </c>
    </row>
    <row r="139" spans="1:13" ht="15">
      <c r="A139" s="216" t="s">
        <v>63</v>
      </c>
      <c r="B139" s="239">
        <v>32.5</v>
      </c>
      <c r="C139" s="240" t="str">
        <f t="shared" si="8"/>
        <v>20-24|32.5</v>
      </c>
      <c r="D139" s="239">
        <v>33</v>
      </c>
      <c r="E139" s="240" t="str">
        <f t="shared" si="10"/>
        <v>20-24|33</v>
      </c>
      <c r="H139" s="216">
        <v>96</v>
      </c>
      <c r="J139" s="216" t="s">
        <v>63</v>
      </c>
      <c r="K139" s="216" t="s">
        <v>1768</v>
      </c>
      <c r="L139" s="240" t="str">
        <f t="shared" si="9"/>
        <v>20-24|0-31.5</v>
      </c>
      <c r="M139" s="244" t="s">
        <v>1756</v>
      </c>
    </row>
    <row r="140" spans="1:13">
      <c r="A140" s="216" t="s">
        <v>63</v>
      </c>
      <c r="B140" s="239">
        <v>32</v>
      </c>
      <c r="C140" s="240" t="str">
        <f t="shared" si="8"/>
        <v>20-24|32</v>
      </c>
      <c r="D140" s="239">
        <v>32.5</v>
      </c>
      <c r="E140" s="240" t="str">
        <f t="shared" si="10"/>
        <v>20-24|32.5</v>
      </c>
      <c r="F140" s="239">
        <v>24</v>
      </c>
      <c r="G140" s="240" t="str">
        <f t="shared" ref="G140:G192" si="11">A140&amp;"|"&amp;F140</f>
        <v>20-24|24</v>
      </c>
      <c r="H140" s="216">
        <v>96</v>
      </c>
    </row>
    <row r="141" spans="1:13">
      <c r="A141" s="216" t="s">
        <v>63</v>
      </c>
      <c r="B141" s="239">
        <v>31.5</v>
      </c>
      <c r="C141" s="240" t="str">
        <f t="shared" si="8"/>
        <v>20-24|31.5</v>
      </c>
      <c r="D141" s="239">
        <v>32</v>
      </c>
      <c r="E141" s="240" t="str">
        <f t="shared" si="10"/>
        <v>20-24|32</v>
      </c>
      <c r="H141" s="216">
        <v>95</v>
      </c>
    </row>
    <row r="142" spans="1:13">
      <c r="A142" s="216" t="s">
        <v>63</v>
      </c>
      <c r="B142" s="239">
        <v>31</v>
      </c>
      <c r="C142" s="240" t="str">
        <f t="shared" si="8"/>
        <v>20-24|31</v>
      </c>
      <c r="D142" s="239">
        <v>31.5</v>
      </c>
      <c r="E142" s="240" t="str">
        <f t="shared" si="10"/>
        <v>20-24|31.5</v>
      </c>
      <c r="H142" s="216">
        <v>93</v>
      </c>
    </row>
    <row r="143" spans="1:13">
      <c r="A143" s="216" t="s">
        <v>63</v>
      </c>
      <c r="D143" s="239">
        <v>31</v>
      </c>
      <c r="E143" s="240" t="str">
        <f t="shared" si="10"/>
        <v>20-24|31</v>
      </c>
      <c r="H143" s="216">
        <v>92</v>
      </c>
    </row>
    <row r="144" spans="1:13">
      <c r="A144" s="216" t="s">
        <v>63</v>
      </c>
      <c r="B144" s="239">
        <v>30.5</v>
      </c>
      <c r="C144" s="240" t="str">
        <f t="shared" si="8"/>
        <v>20-24|30.5</v>
      </c>
      <c r="H144" s="216">
        <v>90</v>
      </c>
    </row>
    <row r="145" spans="1:8">
      <c r="A145" s="216" t="s">
        <v>63</v>
      </c>
      <c r="B145" s="239">
        <v>30</v>
      </c>
      <c r="C145" s="240" t="str">
        <f t="shared" si="8"/>
        <v>20-24|30</v>
      </c>
      <c r="D145" s="239">
        <v>30.5</v>
      </c>
      <c r="E145" s="240" t="str">
        <f t="shared" si="10"/>
        <v>20-24|30.5</v>
      </c>
      <c r="H145" s="216">
        <v>88</v>
      </c>
    </row>
    <row r="146" spans="1:8">
      <c r="A146" s="216" t="s">
        <v>63</v>
      </c>
      <c r="B146" s="239">
        <v>29.5</v>
      </c>
      <c r="C146" s="240" t="str">
        <f t="shared" si="8"/>
        <v>20-24|29.5</v>
      </c>
      <c r="D146" s="239">
        <v>30</v>
      </c>
      <c r="E146" s="240" t="str">
        <f t="shared" si="10"/>
        <v>20-24|30</v>
      </c>
      <c r="H146" s="216">
        <v>86</v>
      </c>
    </row>
    <row r="147" spans="1:8">
      <c r="A147" s="216" t="s">
        <v>63</v>
      </c>
      <c r="B147" s="239">
        <v>29</v>
      </c>
      <c r="C147" s="240" t="str">
        <f t="shared" si="8"/>
        <v>20-24|29</v>
      </c>
      <c r="D147" s="239">
        <v>29.5</v>
      </c>
      <c r="E147" s="240" t="str">
        <f t="shared" si="10"/>
        <v>20-24|29.5</v>
      </c>
      <c r="H147" s="216">
        <v>84</v>
      </c>
    </row>
    <row r="148" spans="1:8">
      <c r="A148" s="216" t="s">
        <v>63</v>
      </c>
      <c r="B148" s="239">
        <v>28.5</v>
      </c>
      <c r="C148" s="240" t="str">
        <f t="shared" si="8"/>
        <v>20-24|28.5</v>
      </c>
      <c r="D148" s="239">
        <v>29</v>
      </c>
      <c r="E148" s="240" t="str">
        <f t="shared" si="10"/>
        <v>20-24|29</v>
      </c>
      <c r="F148" s="239">
        <v>23</v>
      </c>
      <c r="G148" s="240" t="str">
        <f t="shared" si="11"/>
        <v>20-24|23</v>
      </c>
      <c r="H148" s="216">
        <v>82</v>
      </c>
    </row>
    <row r="149" spans="1:8">
      <c r="A149" s="216" t="s">
        <v>63</v>
      </c>
      <c r="D149" s="239">
        <v>28.5</v>
      </c>
      <c r="E149" s="240" t="str">
        <f t="shared" si="10"/>
        <v>20-24|28.5</v>
      </c>
      <c r="H149" s="216">
        <v>79</v>
      </c>
    </row>
    <row r="150" spans="1:8">
      <c r="A150" s="216" t="s">
        <v>63</v>
      </c>
      <c r="B150" s="239">
        <v>28</v>
      </c>
      <c r="C150" s="240" t="str">
        <f t="shared" si="8"/>
        <v>20-24|28</v>
      </c>
      <c r="D150" s="239">
        <v>28</v>
      </c>
      <c r="E150" s="240" t="str">
        <f t="shared" si="10"/>
        <v>20-24|28</v>
      </c>
      <c r="H150" s="216">
        <v>76</v>
      </c>
    </row>
    <row r="151" spans="1:8">
      <c r="A151" s="216" t="s">
        <v>63</v>
      </c>
      <c r="B151" s="239">
        <v>27.5</v>
      </c>
      <c r="C151" s="240" t="str">
        <f t="shared" si="8"/>
        <v>20-24|27.5</v>
      </c>
      <c r="D151" s="239">
        <v>27.5</v>
      </c>
      <c r="E151" s="240" t="str">
        <f t="shared" si="10"/>
        <v>20-24|27.5</v>
      </c>
      <c r="H151" s="216">
        <v>73</v>
      </c>
    </row>
    <row r="152" spans="1:8">
      <c r="A152" s="216" t="s">
        <v>63</v>
      </c>
      <c r="B152" s="239">
        <v>27</v>
      </c>
      <c r="C152" s="240" t="str">
        <f t="shared" si="8"/>
        <v>20-24|27</v>
      </c>
      <c r="D152" s="239">
        <v>27</v>
      </c>
      <c r="E152" s="240" t="str">
        <f t="shared" si="10"/>
        <v>20-24|27</v>
      </c>
      <c r="H152" s="216">
        <v>69</v>
      </c>
    </row>
    <row r="153" spans="1:8">
      <c r="A153" s="216" t="s">
        <v>63</v>
      </c>
      <c r="B153" s="239">
        <v>26.5</v>
      </c>
      <c r="C153" s="240" t="str">
        <f t="shared" si="8"/>
        <v>20-24|26.5</v>
      </c>
      <c r="H153" s="216">
        <v>66</v>
      </c>
    </row>
    <row r="154" spans="1:8">
      <c r="A154" s="216" t="s">
        <v>63</v>
      </c>
      <c r="B154" s="239">
        <v>26</v>
      </c>
      <c r="C154" s="240" t="str">
        <f t="shared" si="8"/>
        <v>20-24|26</v>
      </c>
      <c r="D154" s="239">
        <v>26.5</v>
      </c>
      <c r="E154" s="240" t="str">
        <f t="shared" si="10"/>
        <v>20-24|26.5</v>
      </c>
      <c r="H154" s="216">
        <v>62</v>
      </c>
    </row>
    <row r="155" spans="1:8">
      <c r="A155" s="216" t="s">
        <v>63</v>
      </c>
      <c r="B155" s="239">
        <v>25.5</v>
      </c>
      <c r="C155" s="240" t="str">
        <f t="shared" si="8"/>
        <v>20-24|25.5</v>
      </c>
      <c r="D155" s="239">
        <v>26</v>
      </c>
      <c r="E155" s="240" t="str">
        <f t="shared" si="10"/>
        <v>20-24|26</v>
      </c>
      <c r="F155" s="239">
        <v>22</v>
      </c>
      <c r="G155" s="240" t="str">
        <f t="shared" si="11"/>
        <v>20-24|22</v>
      </c>
      <c r="H155" s="216">
        <v>58</v>
      </c>
    </row>
    <row r="156" spans="1:8">
      <c r="A156" s="216" t="s">
        <v>63</v>
      </c>
      <c r="B156" s="239">
        <v>25</v>
      </c>
      <c r="C156" s="240" t="str">
        <f t="shared" si="8"/>
        <v>20-24|25</v>
      </c>
      <c r="D156" s="239">
        <v>25.5</v>
      </c>
      <c r="E156" s="240" t="str">
        <f t="shared" si="10"/>
        <v>20-24|25.5</v>
      </c>
      <c r="H156" s="216">
        <v>54</v>
      </c>
    </row>
    <row r="157" spans="1:8">
      <c r="A157" s="216" t="s">
        <v>63</v>
      </c>
      <c r="D157" s="239">
        <v>25</v>
      </c>
      <c r="E157" s="240" t="str">
        <f t="shared" si="10"/>
        <v>20-24|25</v>
      </c>
      <c r="H157" s="216">
        <v>50</v>
      </c>
    </row>
    <row r="158" spans="1:8">
      <c r="A158" s="216" t="s">
        <v>63</v>
      </c>
      <c r="B158" s="239">
        <v>24.5</v>
      </c>
      <c r="C158" s="240" t="str">
        <f t="shared" si="8"/>
        <v>20-24|24.5</v>
      </c>
      <c r="D158" s="239">
        <v>24.5</v>
      </c>
      <c r="E158" s="240" t="str">
        <f t="shared" si="10"/>
        <v>20-24|24.5</v>
      </c>
      <c r="H158" s="216">
        <v>46</v>
      </c>
    </row>
    <row r="159" spans="1:8">
      <c r="A159" s="216" t="s">
        <v>63</v>
      </c>
      <c r="B159" s="239">
        <v>24</v>
      </c>
      <c r="C159" s="240" t="str">
        <f t="shared" si="8"/>
        <v>20-24|24</v>
      </c>
      <c r="D159" s="239">
        <v>24</v>
      </c>
      <c r="E159" s="240" t="str">
        <f t="shared" si="10"/>
        <v>20-24|24</v>
      </c>
      <c r="H159" s="216">
        <v>42</v>
      </c>
    </row>
    <row r="160" spans="1:8">
      <c r="A160" s="216" t="s">
        <v>63</v>
      </c>
      <c r="B160" s="239">
        <v>23.5</v>
      </c>
      <c r="C160" s="240" t="str">
        <f t="shared" si="8"/>
        <v>20-24|23.5</v>
      </c>
      <c r="D160" s="239">
        <v>23.5</v>
      </c>
      <c r="E160" s="240" t="str">
        <f t="shared" si="10"/>
        <v>20-24|23.5</v>
      </c>
      <c r="H160" s="216">
        <v>38</v>
      </c>
    </row>
    <row r="161" spans="1:8">
      <c r="A161" s="216" t="s">
        <v>63</v>
      </c>
      <c r="B161" s="239">
        <v>23</v>
      </c>
      <c r="C161" s="240" t="str">
        <f t="shared" si="8"/>
        <v>20-24|23</v>
      </c>
      <c r="F161" s="239">
        <v>21</v>
      </c>
      <c r="G161" s="240" t="str">
        <f t="shared" si="11"/>
        <v>20-24|21</v>
      </c>
      <c r="H161" s="216">
        <v>34</v>
      </c>
    </row>
    <row r="162" spans="1:8">
      <c r="A162" s="216" t="s">
        <v>63</v>
      </c>
      <c r="B162" s="239">
        <v>22.5</v>
      </c>
      <c r="C162" s="240" t="str">
        <f t="shared" si="8"/>
        <v>20-24|22.5</v>
      </c>
      <c r="D162" s="239">
        <v>23</v>
      </c>
      <c r="E162" s="240" t="str">
        <f t="shared" si="10"/>
        <v>20-24|23</v>
      </c>
      <c r="H162" s="216">
        <v>31</v>
      </c>
    </row>
    <row r="163" spans="1:8">
      <c r="A163" s="216" t="s">
        <v>63</v>
      </c>
      <c r="B163" s="239">
        <v>22</v>
      </c>
      <c r="C163" s="240" t="str">
        <f t="shared" si="8"/>
        <v>20-24|22</v>
      </c>
      <c r="D163" s="239">
        <v>22.5</v>
      </c>
      <c r="E163" s="240" t="str">
        <f t="shared" si="10"/>
        <v>20-24|22.5</v>
      </c>
      <c r="H163" s="216">
        <v>27</v>
      </c>
    </row>
    <row r="164" spans="1:8">
      <c r="A164" s="216" t="s">
        <v>63</v>
      </c>
      <c r="B164" s="239">
        <v>22</v>
      </c>
      <c r="C164" s="240" t="str">
        <f t="shared" si="8"/>
        <v>20-24|22</v>
      </c>
      <c r="H164" s="216">
        <v>24</v>
      </c>
    </row>
    <row r="165" spans="1:8">
      <c r="A165" s="216" t="s">
        <v>63</v>
      </c>
      <c r="B165" s="239">
        <v>21.5</v>
      </c>
      <c r="C165" s="240" t="str">
        <f t="shared" si="8"/>
        <v>20-24|21.5</v>
      </c>
      <c r="D165" s="239">
        <v>21.5</v>
      </c>
      <c r="E165" s="240" t="str">
        <f t="shared" si="10"/>
        <v>20-24|21.5</v>
      </c>
      <c r="H165" s="216">
        <v>21</v>
      </c>
    </row>
    <row r="166" spans="1:8">
      <c r="A166" s="216" t="s">
        <v>63</v>
      </c>
      <c r="B166" s="239">
        <v>21</v>
      </c>
      <c r="C166" s="240" t="str">
        <f t="shared" si="8"/>
        <v>20-24|21</v>
      </c>
      <c r="D166" s="239">
        <v>21</v>
      </c>
      <c r="E166" s="240" t="str">
        <f t="shared" si="10"/>
        <v>20-24|21</v>
      </c>
      <c r="H166" s="216">
        <v>18</v>
      </c>
    </row>
    <row r="167" spans="1:8">
      <c r="A167" s="216" t="s">
        <v>63</v>
      </c>
      <c r="B167" s="239">
        <v>20.5</v>
      </c>
      <c r="C167" s="240" t="str">
        <f t="shared" si="8"/>
        <v>20-24|20.5</v>
      </c>
      <c r="H167" s="216">
        <v>16</v>
      </c>
    </row>
    <row r="168" spans="1:8">
      <c r="A168" s="216" t="s">
        <v>63</v>
      </c>
      <c r="B168" s="239">
        <v>20</v>
      </c>
      <c r="C168" s="240" t="str">
        <f t="shared" si="8"/>
        <v>20-24|20</v>
      </c>
      <c r="D168" s="239">
        <v>20.5</v>
      </c>
      <c r="E168" s="240" t="str">
        <f t="shared" si="10"/>
        <v>20-24|20.5</v>
      </c>
      <c r="F168" s="239">
        <v>20</v>
      </c>
      <c r="G168" s="240" t="str">
        <f t="shared" si="11"/>
        <v>20-24|20</v>
      </c>
      <c r="H168" s="216">
        <v>14</v>
      </c>
    </row>
    <row r="169" spans="1:8">
      <c r="A169" s="216" t="s">
        <v>63</v>
      </c>
      <c r="B169" s="239">
        <v>20</v>
      </c>
      <c r="C169" s="240" t="str">
        <f t="shared" si="8"/>
        <v>20-24|20</v>
      </c>
      <c r="H169" s="216">
        <v>12</v>
      </c>
    </row>
    <row r="170" spans="1:8">
      <c r="A170" s="216" t="s">
        <v>63</v>
      </c>
      <c r="B170" s="239">
        <v>19.5</v>
      </c>
      <c r="C170" s="240" t="str">
        <f t="shared" si="8"/>
        <v>20-24|19.5</v>
      </c>
      <c r="D170" s="239">
        <v>19.5</v>
      </c>
      <c r="E170" s="240" t="str">
        <f t="shared" si="10"/>
        <v>20-24|19.5</v>
      </c>
      <c r="H170" s="216">
        <v>10</v>
      </c>
    </row>
    <row r="171" spans="1:8">
      <c r="A171" s="216" t="s">
        <v>63</v>
      </c>
      <c r="B171" s="239">
        <v>19</v>
      </c>
      <c r="C171" s="240" t="str">
        <f t="shared" si="8"/>
        <v>20-24|19</v>
      </c>
      <c r="D171" s="239">
        <v>19</v>
      </c>
      <c r="E171" s="240" t="str">
        <f t="shared" si="10"/>
        <v>20-24|19</v>
      </c>
      <c r="H171" s="216">
        <v>8</v>
      </c>
    </row>
    <row r="172" spans="1:8">
      <c r="A172" s="216" t="s">
        <v>63</v>
      </c>
      <c r="B172" s="239">
        <v>18.5</v>
      </c>
      <c r="C172" s="240" t="str">
        <f t="shared" si="8"/>
        <v>20-24|18.5</v>
      </c>
      <c r="H172" s="216">
        <v>7</v>
      </c>
    </row>
    <row r="173" spans="1:8">
      <c r="A173" s="216" t="s">
        <v>63</v>
      </c>
      <c r="B173" s="239">
        <v>18</v>
      </c>
      <c r="C173" s="240" t="str">
        <f t="shared" si="8"/>
        <v>20-24|18</v>
      </c>
      <c r="D173" s="239">
        <v>18.5</v>
      </c>
      <c r="E173" s="240" t="str">
        <f t="shared" si="10"/>
        <v>20-24|18.5</v>
      </c>
      <c r="H173" s="216">
        <v>5</v>
      </c>
    </row>
    <row r="174" spans="1:8">
      <c r="A174" s="216" t="s">
        <v>63</v>
      </c>
      <c r="B174" s="239">
        <v>18</v>
      </c>
      <c r="C174" s="240" t="str">
        <f t="shared" si="8"/>
        <v>20-24|18</v>
      </c>
      <c r="H174" s="216">
        <v>4</v>
      </c>
    </row>
    <row r="175" spans="1:8">
      <c r="A175" s="216" t="s">
        <v>63</v>
      </c>
      <c r="B175" s="239">
        <v>17.5</v>
      </c>
      <c r="C175" s="240" t="str">
        <f t="shared" si="8"/>
        <v>20-24|17.5</v>
      </c>
      <c r="D175" s="239">
        <v>17.5</v>
      </c>
      <c r="E175" s="240" t="str">
        <f t="shared" si="10"/>
        <v>20-24|17.5</v>
      </c>
      <c r="F175" s="239">
        <v>19</v>
      </c>
      <c r="G175" s="240" t="str">
        <f t="shared" si="11"/>
        <v>20-24|19</v>
      </c>
      <c r="H175" s="216">
        <v>4</v>
      </c>
    </row>
    <row r="176" spans="1:8">
      <c r="A176" s="216" t="s">
        <v>63</v>
      </c>
      <c r="B176" s="239">
        <v>17</v>
      </c>
      <c r="C176" s="240" t="str">
        <f t="shared" si="8"/>
        <v>20-24|17</v>
      </c>
      <c r="D176" s="239">
        <v>17</v>
      </c>
      <c r="E176" s="240" t="str">
        <f t="shared" si="10"/>
        <v>20-24|17</v>
      </c>
      <c r="H176" s="216">
        <v>3</v>
      </c>
    </row>
    <row r="177" spans="1:13">
      <c r="A177" s="216" t="s">
        <v>63</v>
      </c>
      <c r="H177" s="216">
        <v>2</v>
      </c>
    </row>
    <row r="178" spans="1:13">
      <c r="A178" s="216" t="s">
        <v>63</v>
      </c>
      <c r="B178" s="239">
        <v>16.5</v>
      </c>
      <c r="C178" s="240" t="str">
        <f t="shared" si="8"/>
        <v>20-24|16.5</v>
      </c>
      <c r="D178" s="239">
        <v>16.5</v>
      </c>
      <c r="E178" s="240" t="str">
        <f t="shared" si="10"/>
        <v>20-24|16.5</v>
      </c>
      <c r="H178" s="216">
        <v>2</v>
      </c>
    </row>
    <row r="179" spans="1:13">
      <c r="A179" s="216" t="s">
        <v>63</v>
      </c>
      <c r="B179" s="239">
        <v>16</v>
      </c>
      <c r="C179" s="240" t="str">
        <f t="shared" si="8"/>
        <v>20-24|16</v>
      </c>
      <c r="D179" s="239">
        <v>16</v>
      </c>
      <c r="E179" s="240" t="str">
        <f t="shared" si="10"/>
        <v>20-24|16</v>
      </c>
      <c r="H179" s="216">
        <v>1</v>
      </c>
    </row>
    <row r="180" spans="1:13">
      <c r="A180" s="216" t="s">
        <v>63</v>
      </c>
      <c r="B180" s="239">
        <v>15.5</v>
      </c>
      <c r="C180" s="240" t="str">
        <f t="shared" si="8"/>
        <v>20-24|15.5</v>
      </c>
      <c r="D180" s="239">
        <v>15.5</v>
      </c>
      <c r="E180" s="240" t="str">
        <f t="shared" si="10"/>
        <v>20-24|15.5</v>
      </c>
      <c r="H180" s="216">
        <v>1</v>
      </c>
    </row>
    <row r="181" spans="1:13">
      <c r="A181" s="216" t="s">
        <v>63</v>
      </c>
      <c r="H181" s="216">
        <v>1</v>
      </c>
    </row>
    <row r="182" spans="1:13">
      <c r="A182" s="216" t="s">
        <v>63</v>
      </c>
      <c r="B182" s="239">
        <v>15</v>
      </c>
      <c r="C182" s="240" t="str">
        <f t="shared" si="8"/>
        <v>20-24|15</v>
      </c>
      <c r="D182" s="239">
        <v>15</v>
      </c>
      <c r="E182" s="240" t="str">
        <f t="shared" si="10"/>
        <v>20-24|15</v>
      </c>
      <c r="H182" s="216">
        <v>1</v>
      </c>
    </row>
    <row r="183" spans="1:13">
      <c r="A183" s="216" t="s">
        <v>63</v>
      </c>
      <c r="B183" s="239">
        <v>14.5</v>
      </c>
      <c r="C183" s="240" t="str">
        <f t="shared" si="8"/>
        <v>20-24|14.5</v>
      </c>
      <c r="D183" s="239">
        <v>14.5</v>
      </c>
      <c r="E183" s="240" t="str">
        <f t="shared" si="10"/>
        <v>20-24|14.5</v>
      </c>
      <c r="F183" s="239">
        <v>18</v>
      </c>
      <c r="G183" s="240" t="str">
        <f t="shared" si="11"/>
        <v>20-24|18</v>
      </c>
      <c r="H183" s="216" t="s">
        <v>1757</v>
      </c>
    </row>
    <row r="184" spans="1:13">
      <c r="A184" s="216" t="s">
        <v>63</v>
      </c>
      <c r="H184" s="216" t="s">
        <v>1757</v>
      </c>
    </row>
    <row r="185" spans="1:13">
      <c r="A185" s="216" t="s">
        <v>63</v>
      </c>
      <c r="B185" s="239">
        <v>14</v>
      </c>
      <c r="C185" s="240" t="str">
        <f t="shared" si="8"/>
        <v>20-24|14</v>
      </c>
      <c r="D185" s="239">
        <v>14</v>
      </c>
      <c r="E185" s="240" t="str">
        <f t="shared" si="10"/>
        <v>20-24|14</v>
      </c>
      <c r="H185" s="216" t="s">
        <v>1757</v>
      </c>
    </row>
    <row r="186" spans="1:13">
      <c r="A186" s="216" t="s">
        <v>63</v>
      </c>
      <c r="B186" s="239">
        <v>13.5</v>
      </c>
      <c r="C186" s="240" t="str">
        <f t="shared" si="8"/>
        <v>20-24|13.5</v>
      </c>
      <c r="D186" s="239">
        <v>13.5</v>
      </c>
      <c r="E186" s="240" t="str">
        <f t="shared" si="10"/>
        <v>20-24|13.5</v>
      </c>
      <c r="H186" s="216" t="s">
        <v>1757</v>
      </c>
    </row>
    <row r="187" spans="1:13">
      <c r="A187" s="216" t="s">
        <v>63</v>
      </c>
      <c r="H187" s="216" t="s">
        <v>1757</v>
      </c>
    </row>
    <row r="188" spans="1:13">
      <c r="A188" s="216" t="s">
        <v>63</v>
      </c>
      <c r="B188" s="239" t="s">
        <v>1769</v>
      </c>
      <c r="C188" s="240" t="str">
        <f t="shared" si="8"/>
        <v>20-24|0-13</v>
      </c>
      <c r="D188" s="239" t="s">
        <v>1769</v>
      </c>
      <c r="E188" s="240" t="str">
        <f t="shared" si="10"/>
        <v>20-24|0-13</v>
      </c>
      <c r="F188" s="239" t="s">
        <v>1617</v>
      </c>
      <c r="G188" s="240" t="str">
        <f t="shared" si="11"/>
        <v>20-24|0-17</v>
      </c>
      <c r="H188" s="216" t="s">
        <v>1757</v>
      </c>
    </row>
    <row r="189" spans="1:13">
      <c r="G189" s="240" t="str">
        <f t="shared" si="11"/>
        <v>|</v>
      </c>
    </row>
    <row r="190" spans="1:13">
      <c r="G190" s="240" t="str">
        <f t="shared" si="11"/>
        <v>|</v>
      </c>
    </row>
    <row r="191" spans="1:13">
      <c r="D191" s="241" t="s">
        <v>1770</v>
      </c>
      <c r="E191" s="240" t="str">
        <f t="shared" si="10"/>
        <v>|Age 25-29</v>
      </c>
      <c r="G191" s="240" t="str">
        <f t="shared" si="11"/>
        <v>|</v>
      </c>
      <c r="K191" s="217" t="s">
        <v>1770</v>
      </c>
      <c r="L191" s="217"/>
    </row>
    <row r="192" spans="1:13">
      <c r="B192" s="239" t="s">
        <v>1747</v>
      </c>
      <c r="C192" s="240" t="str">
        <f t="shared" si="8"/>
        <v xml:space="preserve">|Immediate </v>
      </c>
      <c r="D192" s="239" t="s">
        <v>1748</v>
      </c>
      <c r="E192" s="240" t="str">
        <f t="shared" si="10"/>
        <v>|Delay</v>
      </c>
      <c r="F192" s="239" t="s">
        <v>1749</v>
      </c>
      <c r="G192" s="240" t="str">
        <f t="shared" si="11"/>
        <v xml:space="preserve">|Recognition </v>
      </c>
      <c r="H192" s="216" t="s">
        <v>39</v>
      </c>
      <c r="K192" s="216" t="s">
        <v>1750</v>
      </c>
      <c r="M192" s="216" t="s">
        <v>39</v>
      </c>
    </row>
    <row r="193" spans="1:13">
      <c r="A193" s="216" t="s">
        <v>64</v>
      </c>
      <c r="B193" s="239">
        <v>36</v>
      </c>
      <c r="C193" s="240" t="str">
        <f t="shared" si="8"/>
        <v>25-29|36</v>
      </c>
      <c r="H193" s="216" t="s">
        <v>1691</v>
      </c>
      <c r="J193" s="216" t="s">
        <v>64</v>
      </c>
      <c r="K193" s="216">
        <v>36</v>
      </c>
      <c r="L193" s="240" t="str">
        <f t="shared" ref="L193:L202" si="12">J193&amp;"|"&amp;K193</f>
        <v>25-29|36</v>
      </c>
      <c r="M193" s="216" t="s">
        <v>1751</v>
      </c>
    </row>
    <row r="194" spans="1:13">
      <c r="A194" s="216" t="s">
        <v>64</v>
      </c>
      <c r="B194" s="239">
        <v>35.5</v>
      </c>
      <c r="C194" s="240" t="str">
        <f t="shared" ref="C194:C279" si="13">A194&amp;"|"&amp;B194</f>
        <v>25-29|35.5</v>
      </c>
      <c r="H194" s="216" t="s">
        <v>1691</v>
      </c>
      <c r="J194" s="216" t="s">
        <v>64</v>
      </c>
      <c r="K194" s="216">
        <v>35.5</v>
      </c>
      <c r="L194" s="240" t="str">
        <f t="shared" si="12"/>
        <v>25-29|35.5</v>
      </c>
      <c r="M194" s="216" t="s">
        <v>1751</v>
      </c>
    </row>
    <row r="195" spans="1:13">
      <c r="A195" s="216" t="s">
        <v>64</v>
      </c>
      <c r="D195" s="239">
        <v>36</v>
      </c>
      <c r="E195" s="240" t="str">
        <f t="shared" si="10"/>
        <v>25-29|36</v>
      </c>
      <c r="H195" s="216" t="s">
        <v>1691</v>
      </c>
      <c r="J195" s="216" t="s">
        <v>64</v>
      </c>
      <c r="K195" s="216">
        <v>35</v>
      </c>
      <c r="L195" s="240" t="str">
        <f t="shared" si="12"/>
        <v>25-29|35</v>
      </c>
      <c r="M195" s="216" t="s">
        <v>1751</v>
      </c>
    </row>
    <row r="196" spans="1:13">
      <c r="A196" s="216" t="s">
        <v>64</v>
      </c>
      <c r="B196" s="239">
        <v>35</v>
      </c>
      <c r="C196" s="240" t="str">
        <f t="shared" si="13"/>
        <v>25-29|35</v>
      </c>
      <c r="D196" s="239">
        <v>35.5</v>
      </c>
      <c r="E196" s="240" t="str">
        <f t="shared" si="10"/>
        <v>25-29|35.5</v>
      </c>
      <c r="H196" s="216">
        <v>99</v>
      </c>
      <c r="J196" s="216" t="s">
        <v>64</v>
      </c>
      <c r="K196" s="216">
        <v>34.5</v>
      </c>
      <c r="L196" s="240" t="str">
        <f t="shared" si="12"/>
        <v>25-29|34.5</v>
      </c>
      <c r="M196" s="216" t="s">
        <v>1751</v>
      </c>
    </row>
    <row r="197" spans="1:13">
      <c r="A197" s="216" t="s">
        <v>64</v>
      </c>
      <c r="B197" s="239">
        <v>34.5</v>
      </c>
      <c r="C197" s="240" t="str">
        <f t="shared" si="13"/>
        <v>25-29|34.5</v>
      </c>
      <c r="D197" s="239">
        <v>35</v>
      </c>
      <c r="E197" s="240" t="str">
        <f t="shared" ref="E197:E282" si="14">A197&amp;"|"&amp;D197</f>
        <v>25-29|35</v>
      </c>
      <c r="H197" s="216">
        <v>99</v>
      </c>
      <c r="J197" s="216" t="s">
        <v>64</v>
      </c>
      <c r="K197" s="216">
        <v>34</v>
      </c>
      <c r="L197" s="240" t="str">
        <f t="shared" si="12"/>
        <v>25-29|34</v>
      </c>
      <c r="M197" s="216" t="s">
        <v>1751</v>
      </c>
    </row>
    <row r="198" spans="1:13">
      <c r="A198" s="216" t="s">
        <v>64</v>
      </c>
      <c r="B198" s="239">
        <v>34</v>
      </c>
      <c r="C198" s="240" t="str">
        <f t="shared" si="13"/>
        <v>25-29|34</v>
      </c>
      <c r="D198" s="239">
        <v>34.5</v>
      </c>
      <c r="E198" s="240" t="str">
        <f t="shared" si="14"/>
        <v>25-29|34.5</v>
      </c>
      <c r="H198" s="216">
        <v>99</v>
      </c>
      <c r="J198" s="216" t="s">
        <v>64</v>
      </c>
      <c r="K198" s="216">
        <v>33.5</v>
      </c>
      <c r="L198" s="240" t="str">
        <f t="shared" si="12"/>
        <v>25-29|33.5</v>
      </c>
      <c r="M198" s="216" t="s">
        <v>1761</v>
      </c>
    </row>
    <row r="199" spans="1:13">
      <c r="A199" s="216" t="s">
        <v>64</v>
      </c>
      <c r="D199" s="239">
        <v>34</v>
      </c>
      <c r="E199" s="240" t="str">
        <f t="shared" si="14"/>
        <v>25-29|34</v>
      </c>
      <c r="H199" s="216">
        <v>99</v>
      </c>
      <c r="J199" s="216" t="s">
        <v>64</v>
      </c>
      <c r="K199" s="216">
        <v>33</v>
      </c>
      <c r="L199" s="240" t="str">
        <f t="shared" si="12"/>
        <v>25-29|33</v>
      </c>
      <c r="M199" s="216" t="s">
        <v>1767</v>
      </c>
    </row>
    <row r="200" spans="1:13">
      <c r="A200" s="216" t="s">
        <v>64</v>
      </c>
      <c r="B200" s="239">
        <v>33.5</v>
      </c>
      <c r="C200" s="240" t="str">
        <f t="shared" si="13"/>
        <v>25-29|33.5</v>
      </c>
      <c r="H200" s="216">
        <v>98</v>
      </c>
      <c r="J200" s="216" t="s">
        <v>64</v>
      </c>
      <c r="K200" s="216">
        <v>32.5</v>
      </c>
      <c r="L200" s="240" t="str">
        <f t="shared" si="12"/>
        <v>25-29|32.5</v>
      </c>
      <c r="M200" s="216" t="s">
        <v>1754</v>
      </c>
    </row>
    <row r="201" spans="1:13">
      <c r="A201" s="216" t="s">
        <v>64</v>
      </c>
      <c r="B201" s="239">
        <v>33</v>
      </c>
      <c r="C201" s="240" t="str">
        <f t="shared" si="13"/>
        <v>25-29|33</v>
      </c>
      <c r="D201" s="239">
        <v>33.5</v>
      </c>
      <c r="E201" s="240" t="str">
        <f t="shared" si="14"/>
        <v>25-29|33.5</v>
      </c>
      <c r="H201" s="216">
        <v>98</v>
      </c>
      <c r="J201" s="216" t="s">
        <v>64</v>
      </c>
      <c r="K201" s="216">
        <v>32</v>
      </c>
      <c r="L201" s="240" t="str">
        <f t="shared" si="12"/>
        <v>25-29|32</v>
      </c>
      <c r="M201" s="216" t="s">
        <v>1754</v>
      </c>
    </row>
    <row r="202" spans="1:13" ht="15">
      <c r="A202" s="216" t="s">
        <v>64</v>
      </c>
      <c r="B202" s="239">
        <v>32.5</v>
      </c>
      <c r="C202" s="240" t="str">
        <f t="shared" si="13"/>
        <v>25-29|32.5</v>
      </c>
      <c r="D202" s="239">
        <v>33</v>
      </c>
      <c r="E202" s="240" t="str">
        <f t="shared" si="14"/>
        <v>25-29|33</v>
      </c>
      <c r="H202" s="216">
        <v>97</v>
      </c>
      <c r="J202" s="216" t="s">
        <v>64</v>
      </c>
      <c r="K202" s="216" t="s">
        <v>1768</v>
      </c>
      <c r="L202" s="240" t="str">
        <f t="shared" si="12"/>
        <v>25-29|0-31.5</v>
      </c>
      <c r="M202" s="244" t="s">
        <v>1771</v>
      </c>
    </row>
    <row r="203" spans="1:13">
      <c r="A203" s="216" t="s">
        <v>64</v>
      </c>
      <c r="B203" s="239">
        <v>32</v>
      </c>
      <c r="C203" s="240" t="str">
        <f t="shared" si="13"/>
        <v>25-29|32</v>
      </c>
      <c r="D203" s="239">
        <v>32.5</v>
      </c>
      <c r="E203" s="240" t="str">
        <f t="shared" si="14"/>
        <v>25-29|32.5</v>
      </c>
      <c r="F203" s="239">
        <v>24</v>
      </c>
      <c r="G203" s="240" t="str">
        <f t="shared" ref="G203:G266" si="15">A203&amp;"|"&amp;F203</f>
        <v>25-29|24</v>
      </c>
      <c r="H203" s="216">
        <v>96</v>
      </c>
    </row>
    <row r="204" spans="1:13">
      <c r="A204" s="216" t="s">
        <v>64</v>
      </c>
      <c r="B204" s="239">
        <v>31.5</v>
      </c>
      <c r="C204" s="240" t="str">
        <f t="shared" si="13"/>
        <v>25-29|31.5</v>
      </c>
      <c r="D204" s="239">
        <v>32</v>
      </c>
      <c r="E204" s="240" t="str">
        <f t="shared" si="14"/>
        <v>25-29|32</v>
      </c>
      <c r="H204" s="216">
        <v>96</v>
      </c>
    </row>
    <row r="205" spans="1:13">
      <c r="A205" s="216" t="s">
        <v>64</v>
      </c>
      <c r="D205" s="239">
        <v>31.5</v>
      </c>
      <c r="E205" s="240" t="str">
        <f t="shared" si="14"/>
        <v>25-29|31.5</v>
      </c>
      <c r="H205" s="216">
        <v>95</v>
      </c>
    </row>
    <row r="206" spans="1:13">
      <c r="A206" s="216" t="s">
        <v>64</v>
      </c>
      <c r="B206" s="239">
        <v>31</v>
      </c>
      <c r="C206" s="240" t="str">
        <f t="shared" si="13"/>
        <v>25-29|31</v>
      </c>
      <c r="D206" s="239">
        <v>31</v>
      </c>
      <c r="E206" s="240" t="str">
        <f t="shared" si="14"/>
        <v>25-29|31</v>
      </c>
      <c r="H206" s="216">
        <v>93</v>
      </c>
    </row>
    <row r="207" spans="1:13">
      <c r="A207" s="216" t="s">
        <v>64</v>
      </c>
      <c r="B207" s="239">
        <v>30.5</v>
      </c>
      <c r="C207" s="240" t="str">
        <f t="shared" si="13"/>
        <v>25-29|30.5</v>
      </c>
      <c r="D207" s="239">
        <v>30.5</v>
      </c>
      <c r="E207" s="240" t="str">
        <f t="shared" si="14"/>
        <v>25-29|30.5</v>
      </c>
      <c r="H207" s="216">
        <v>92</v>
      </c>
    </row>
    <row r="208" spans="1:13">
      <c r="A208" s="216" t="s">
        <v>64</v>
      </c>
      <c r="B208" s="239">
        <v>30</v>
      </c>
      <c r="C208" s="240" t="str">
        <f t="shared" si="13"/>
        <v>25-29|30</v>
      </c>
      <c r="D208" s="239">
        <v>30</v>
      </c>
      <c r="E208" s="240" t="str">
        <f t="shared" si="14"/>
        <v>25-29|30</v>
      </c>
      <c r="H208" s="216">
        <v>90</v>
      </c>
    </row>
    <row r="209" spans="1:8">
      <c r="A209" s="216" t="s">
        <v>64</v>
      </c>
      <c r="B209" s="239">
        <v>29.5</v>
      </c>
      <c r="C209" s="240" t="str">
        <f t="shared" si="13"/>
        <v>25-29|29.5</v>
      </c>
      <c r="D209" s="239">
        <v>29.5</v>
      </c>
      <c r="E209" s="240" t="str">
        <f t="shared" si="14"/>
        <v>25-29|29.5</v>
      </c>
      <c r="H209" s="216">
        <v>88</v>
      </c>
    </row>
    <row r="210" spans="1:8">
      <c r="A210" s="216" t="s">
        <v>64</v>
      </c>
      <c r="B210" s="239">
        <v>29</v>
      </c>
      <c r="C210" s="240" t="str">
        <f t="shared" si="13"/>
        <v>25-29|29</v>
      </c>
      <c r="H210" s="216">
        <v>86</v>
      </c>
    </row>
    <row r="211" spans="1:8">
      <c r="A211" s="216" t="s">
        <v>64</v>
      </c>
      <c r="B211" s="239">
        <v>28.5</v>
      </c>
      <c r="C211" s="240" t="str">
        <f t="shared" si="13"/>
        <v>25-29|28.5</v>
      </c>
      <c r="D211" s="239">
        <v>29</v>
      </c>
      <c r="E211" s="240" t="str">
        <f t="shared" si="14"/>
        <v>25-29|29</v>
      </c>
      <c r="F211" s="239">
        <v>23</v>
      </c>
      <c r="G211" s="240" t="str">
        <f t="shared" si="15"/>
        <v>25-29|23</v>
      </c>
      <c r="H211" s="216">
        <v>84</v>
      </c>
    </row>
    <row r="212" spans="1:8">
      <c r="A212" s="216" t="s">
        <v>64</v>
      </c>
      <c r="B212" s="239">
        <v>28</v>
      </c>
      <c r="C212" s="240" t="str">
        <f t="shared" si="13"/>
        <v>25-29|28</v>
      </c>
      <c r="D212" s="239">
        <v>28.5</v>
      </c>
      <c r="E212" s="240" t="str">
        <f t="shared" si="14"/>
        <v>25-29|28.5</v>
      </c>
      <c r="H212" s="216">
        <v>82</v>
      </c>
    </row>
    <row r="213" spans="1:8">
      <c r="A213" s="216" t="s">
        <v>64</v>
      </c>
      <c r="B213" s="239">
        <v>27.5</v>
      </c>
      <c r="C213" s="240" t="str">
        <f t="shared" si="13"/>
        <v>25-29|27.5</v>
      </c>
      <c r="D213" s="239">
        <v>28</v>
      </c>
      <c r="E213" s="240" t="str">
        <f t="shared" si="14"/>
        <v>25-29|28</v>
      </c>
      <c r="H213" s="216">
        <v>79</v>
      </c>
    </row>
    <row r="214" spans="1:8">
      <c r="A214" s="216" t="s">
        <v>64</v>
      </c>
      <c r="D214" s="239">
        <v>27.5</v>
      </c>
      <c r="E214" s="240" t="str">
        <f t="shared" si="14"/>
        <v>25-29|27.5</v>
      </c>
      <c r="H214" s="216">
        <v>76</v>
      </c>
    </row>
    <row r="215" spans="1:8">
      <c r="A215" s="216" t="s">
        <v>64</v>
      </c>
      <c r="B215" s="239">
        <v>27</v>
      </c>
      <c r="C215" s="240" t="str">
        <f t="shared" si="13"/>
        <v>25-29|27</v>
      </c>
      <c r="D215" s="239">
        <v>27</v>
      </c>
      <c r="E215" s="240" t="str">
        <f t="shared" si="14"/>
        <v>25-29|27</v>
      </c>
      <c r="H215" s="216">
        <v>73</v>
      </c>
    </row>
    <row r="216" spans="1:8">
      <c r="A216" s="216" t="s">
        <v>64</v>
      </c>
      <c r="B216" s="239">
        <v>26.5</v>
      </c>
      <c r="C216" s="240" t="str">
        <f t="shared" si="13"/>
        <v>25-29|26.5</v>
      </c>
      <c r="D216" s="239">
        <v>26.5</v>
      </c>
      <c r="E216" s="240" t="str">
        <f t="shared" si="14"/>
        <v>25-29|26.5</v>
      </c>
      <c r="H216" s="216">
        <v>69</v>
      </c>
    </row>
    <row r="217" spans="1:8">
      <c r="A217" s="216" t="s">
        <v>64</v>
      </c>
      <c r="B217" s="239">
        <v>26</v>
      </c>
      <c r="C217" s="240" t="str">
        <f t="shared" si="13"/>
        <v>25-29|26</v>
      </c>
      <c r="D217" s="239">
        <v>26</v>
      </c>
      <c r="E217" s="240" t="str">
        <f t="shared" si="14"/>
        <v>25-29|26</v>
      </c>
      <c r="H217" s="216">
        <v>66</v>
      </c>
    </row>
    <row r="218" spans="1:8">
      <c r="A218" s="216" t="s">
        <v>64</v>
      </c>
      <c r="B218" s="239">
        <v>25.5</v>
      </c>
      <c r="C218" s="240" t="str">
        <f t="shared" si="13"/>
        <v>25-29|25.5</v>
      </c>
      <c r="D218" s="239">
        <v>25.5</v>
      </c>
      <c r="E218" s="240" t="str">
        <f t="shared" si="14"/>
        <v>25-29|25.5</v>
      </c>
      <c r="F218" s="239">
        <v>22</v>
      </c>
      <c r="G218" s="240" t="str">
        <f t="shared" si="15"/>
        <v>25-29|22</v>
      </c>
      <c r="H218" s="216">
        <v>62</v>
      </c>
    </row>
    <row r="219" spans="1:8">
      <c r="A219" s="216" t="s">
        <v>64</v>
      </c>
      <c r="B219" s="239">
        <v>25</v>
      </c>
      <c r="C219" s="240" t="str">
        <f t="shared" si="13"/>
        <v>25-29|25</v>
      </c>
      <c r="D219" s="239">
        <v>25</v>
      </c>
      <c r="E219" s="240" t="str">
        <f t="shared" si="14"/>
        <v>25-29|25</v>
      </c>
      <c r="H219" s="216">
        <v>58</v>
      </c>
    </row>
    <row r="220" spans="1:8">
      <c r="A220" s="216" t="s">
        <v>64</v>
      </c>
      <c r="B220" s="239">
        <v>24.5</v>
      </c>
      <c r="C220" s="240" t="str">
        <f t="shared" si="13"/>
        <v>25-29|24.5</v>
      </c>
      <c r="D220" s="239">
        <v>24.5</v>
      </c>
      <c r="E220" s="240" t="str">
        <f t="shared" si="14"/>
        <v>25-29|24.5</v>
      </c>
      <c r="H220" s="216">
        <v>54</v>
      </c>
    </row>
    <row r="221" spans="1:8">
      <c r="A221" s="216" t="s">
        <v>64</v>
      </c>
      <c r="B221" s="239">
        <v>24</v>
      </c>
      <c r="C221" s="240" t="str">
        <f t="shared" si="13"/>
        <v>25-29|24</v>
      </c>
      <c r="H221" s="216">
        <v>50</v>
      </c>
    </row>
    <row r="222" spans="1:8">
      <c r="A222" s="216" t="s">
        <v>64</v>
      </c>
      <c r="B222" s="239">
        <v>23.5</v>
      </c>
      <c r="C222" s="240" t="str">
        <f t="shared" si="13"/>
        <v>25-29|23.5</v>
      </c>
      <c r="D222" s="239">
        <v>24</v>
      </c>
      <c r="E222" s="240" t="str">
        <f t="shared" si="14"/>
        <v>25-29|24</v>
      </c>
      <c r="H222" s="216">
        <v>46</v>
      </c>
    </row>
    <row r="223" spans="1:8">
      <c r="A223" s="216" t="s">
        <v>64</v>
      </c>
      <c r="B223" s="239">
        <v>23</v>
      </c>
      <c r="C223" s="240" t="str">
        <f t="shared" si="13"/>
        <v>25-29|23</v>
      </c>
      <c r="D223" s="239">
        <v>23.5</v>
      </c>
      <c r="E223" s="240" t="str">
        <f t="shared" si="14"/>
        <v>25-29|23.5</v>
      </c>
      <c r="H223" s="216">
        <v>42</v>
      </c>
    </row>
    <row r="224" spans="1:8">
      <c r="A224" s="216" t="s">
        <v>64</v>
      </c>
      <c r="D224" s="239">
        <v>23</v>
      </c>
      <c r="E224" s="240" t="str">
        <f t="shared" si="14"/>
        <v>25-29|23</v>
      </c>
      <c r="F224" s="239">
        <v>21</v>
      </c>
      <c r="G224" s="240" t="str">
        <f t="shared" si="15"/>
        <v>25-29|21</v>
      </c>
      <c r="H224" s="216">
        <v>38</v>
      </c>
    </row>
    <row r="225" spans="1:8">
      <c r="A225" s="216" t="s">
        <v>64</v>
      </c>
      <c r="B225" s="239">
        <v>22.5</v>
      </c>
      <c r="C225" s="240" t="str">
        <f t="shared" si="13"/>
        <v>25-29|22.5</v>
      </c>
      <c r="D225" s="239">
        <v>22.5</v>
      </c>
      <c r="E225" s="240" t="str">
        <f t="shared" si="14"/>
        <v>25-29|22.5</v>
      </c>
      <c r="H225" s="216">
        <v>34</v>
      </c>
    </row>
    <row r="226" spans="1:8">
      <c r="A226" s="216" t="s">
        <v>64</v>
      </c>
      <c r="B226" s="239">
        <v>22</v>
      </c>
      <c r="C226" s="240" t="str">
        <f t="shared" si="13"/>
        <v>25-29|22</v>
      </c>
      <c r="D226" s="239">
        <v>22</v>
      </c>
      <c r="E226" s="240" t="str">
        <f t="shared" si="14"/>
        <v>25-29|22</v>
      </c>
      <c r="H226" s="216">
        <v>31</v>
      </c>
    </row>
    <row r="227" spans="1:8">
      <c r="A227" s="216" t="s">
        <v>64</v>
      </c>
      <c r="B227" s="239">
        <v>21.5</v>
      </c>
      <c r="C227" s="240" t="str">
        <f t="shared" si="13"/>
        <v>25-29|21.5</v>
      </c>
      <c r="D227" s="239">
        <v>21.5</v>
      </c>
      <c r="E227" s="240" t="str">
        <f t="shared" si="14"/>
        <v>25-29|21.5</v>
      </c>
      <c r="H227" s="216">
        <v>27</v>
      </c>
    </row>
    <row r="228" spans="1:8">
      <c r="A228" s="216" t="s">
        <v>64</v>
      </c>
      <c r="B228" s="239">
        <v>21</v>
      </c>
      <c r="C228" s="240" t="str">
        <f t="shared" si="13"/>
        <v>25-29|21</v>
      </c>
      <c r="D228" s="239">
        <v>21</v>
      </c>
      <c r="E228" s="240" t="str">
        <f t="shared" si="14"/>
        <v>25-29|21</v>
      </c>
      <c r="H228" s="216">
        <v>24</v>
      </c>
    </row>
    <row r="229" spans="1:8">
      <c r="A229" s="216" t="s">
        <v>64</v>
      </c>
      <c r="B229" s="239">
        <v>20.5</v>
      </c>
      <c r="C229" s="240" t="str">
        <f t="shared" si="13"/>
        <v>25-29|20.5</v>
      </c>
      <c r="E229" s="240" t="str">
        <f t="shared" si="14"/>
        <v>25-29|</v>
      </c>
      <c r="H229" s="216">
        <v>21</v>
      </c>
    </row>
    <row r="230" spans="1:8">
      <c r="A230" s="216" t="s">
        <v>64</v>
      </c>
      <c r="B230" s="239">
        <v>20</v>
      </c>
      <c r="C230" s="240" t="str">
        <f t="shared" si="13"/>
        <v>25-29|20</v>
      </c>
      <c r="D230" s="239">
        <v>20.5</v>
      </c>
      <c r="E230" s="240" t="str">
        <f t="shared" si="14"/>
        <v>25-29|20.5</v>
      </c>
      <c r="F230" s="239">
        <v>20</v>
      </c>
      <c r="G230" s="240" t="str">
        <f t="shared" si="15"/>
        <v>25-29|20</v>
      </c>
      <c r="H230" s="216">
        <v>18</v>
      </c>
    </row>
    <row r="231" spans="1:8">
      <c r="A231" s="216" t="s">
        <v>64</v>
      </c>
      <c r="B231" s="239">
        <v>19.5</v>
      </c>
      <c r="C231" s="240" t="str">
        <f t="shared" si="13"/>
        <v>25-29|19.5</v>
      </c>
      <c r="D231" s="239">
        <v>20</v>
      </c>
      <c r="E231" s="240" t="str">
        <f t="shared" si="14"/>
        <v>25-29|20</v>
      </c>
      <c r="H231" s="216">
        <v>16</v>
      </c>
    </row>
    <row r="232" spans="1:8">
      <c r="A232" s="216" t="s">
        <v>64</v>
      </c>
      <c r="D232" s="239">
        <v>19.5</v>
      </c>
      <c r="E232" s="240" t="str">
        <f t="shared" si="14"/>
        <v>25-29|19.5</v>
      </c>
      <c r="H232" s="216">
        <v>14</v>
      </c>
    </row>
    <row r="233" spans="1:8">
      <c r="A233" s="216" t="s">
        <v>64</v>
      </c>
      <c r="B233" s="239">
        <v>19</v>
      </c>
      <c r="C233" s="240" t="str">
        <f t="shared" si="13"/>
        <v>25-29|19</v>
      </c>
      <c r="D233" s="239">
        <v>19</v>
      </c>
      <c r="E233" s="240" t="str">
        <f t="shared" si="14"/>
        <v>25-29|19</v>
      </c>
      <c r="H233" s="216">
        <v>12</v>
      </c>
    </row>
    <row r="234" spans="1:8">
      <c r="A234" s="216" t="s">
        <v>64</v>
      </c>
      <c r="B234" s="239">
        <v>18.5</v>
      </c>
      <c r="C234" s="240" t="str">
        <f t="shared" si="13"/>
        <v>25-29|18.5</v>
      </c>
      <c r="D234" s="239">
        <v>18.5</v>
      </c>
      <c r="E234" s="240" t="str">
        <f t="shared" si="14"/>
        <v>25-29|18.5</v>
      </c>
      <c r="H234" s="216">
        <v>10</v>
      </c>
    </row>
    <row r="235" spans="1:8">
      <c r="A235" s="216" t="s">
        <v>64</v>
      </c>
      <c r="B235" s="239">
        <v>18</v>
      </c>
      <c r="C235" s="240" t="str">
        <f t="shared" si="13"/>
        <v>25-29|18</v>
      </c>
      <c r="H235" s="216">
        <v>8</v>
      </c>
    </row>
    <row r="236" spans="1:8">
      <c r="A236" s="216" t="s">
        <v>64</v>
      </c>
      <c r="B236" s="239">
        <v>17.5</v>
      </c>
      <c r="C236" s="240" t="str">
        <f t="shared" si="13"/>
        <v>25-29|17.5</v>
      </c>
      <c r="D236" s="239">
        <v>18</v>
      </c>
      <c r="E236" s="240" t="str">
        <f t="shared" si="14"/>
        <v>25-29|18</v>
      </c>
      <c r="F236" s="239">
        <v>19</v>
      </c>
      <c r="G236" s="240" t="str">
        <f t="shared" si="15"/>
        <v>25-29|19</v>
      </c>
      <c r="H236" s="216">
        <v>7</v>
      </c>
    </row>
    <row r="237" spans="1:8">
      <c r="A237" s="216" t="s">
        <v>64</v>
      </c>
      <c r="B237" s="239">
        <v>17</v>
      </c>
      <c r="C237" s="240" t="str">
        <f t="shared" si="13"/>
        <v>25-29|17</v>
      </c>
      <c r="D237" s="239">
        <v>17.5</v>
      </c>
      <c r="E237" s="240" t="str">
        <f t="shared" si="14"/>
        <v>25-29|17.5</v>
      </c>
      <c r="H237" s="216">
        <v>5</v>
      </c>
    </row>
    <row r="238" spans="1:8">
      <c r="A238" s="216" t="s">
        <v>64</v>
      </c>
      <c r="D238" s="239">
        <v>17</v>
      </c>
      <c r="E238" s="240" t="str">
        <f t="shared" si="14"/>
        <v>25-29|17</v>
      </c>
      <c r="H238" s="216">
        <v>4</v>
      </c>
    </row>
    <row r="239" spans="1:8">
      <c r="A239" s="216" t="s">
        <v>64</v>
      </c>
      <c r="B239" s="239">
        <v>16.5</v>
      </c>
      <c r="C239" s="240" t="str">
        <f t="shared" si="13"/>
        <v>25-29|16.5</v>
      </c>
      <c r="D239" s="239">
        <v>16.5</v>
      </c>
      <c r="E239" s="240" t="str">
        <f t="shared" si="14"/>
        <v>25-29|16.5</v>
      </c>
      <c r="H239" s="216">
        <v>4</v>
      </c>
    </row>
    <row r="240" spans="1:8">
      <c r="A240" s="216" t="s">
        <v>64</v>
      </c>
      <c r="B240" s="239">
        <v>16</v>
      </c>
      <c r="C240" s="240" t="str">
        <f t="shared" si="13"/>
        <v>25-29|16</v>
      </c>
      <c r="H240" s="216">
        <v>3</v>
      </c>
    </row>
    <row r="241" spans="1:8">
      <c r="A241" s="216" t="s">
        <v>64</v>
      </c>
      <c r="B241" s="239">
        <v>15.5</v>
      </c>
      <c r="C241" s="240" t="str">
        <f t="shared" si="13"/>
        <v>25-29|15.5</v>
      </c>
      <c r="D241" s="239">
        <v>16</v>
      </c>
      <c r="E241" s="240" t="str">
        <f t="shared" si="14"/>
        <v>25-29|16</v>
      </c>
      <c r="H241" s="216">
        <v>2</v>
      </c>
    </row>
    <row r="242" spans="1:8">
      <c r="A242" s="216" t="s">
        <v>64</v>
      </c>
      <c r="D242" s="239">
        <v>15.5</v>
      </c>
      <c r="E242" s="240" t="str">
        <f t="shared" si="14"/>
        <v>25-29|15.5</v>
      </c>
      <c r="H242" s="216">
        <v>2</v>
      </c>
    </row>
    <row r="243" spans="1:8">
      <c r="A243" s="216" t="s">
        <v>64</v>
      </c>
      <c r="B243" s="239">
        <v>15</v>
      </c>
      <c r="C243" s="240" t="str">
        <f t="shared" si="13"/>
        <v>25-29|15</v>
      </c>
      <c r="D243" s="239">
        <v>15</v>
      </c>
      <c r="E243" s="240" t="str">
        <f t="shared" si="14"/>
        <v>25-29|15</v>
      </c>
      <c r="F243" s="239">
        <v>18</v>
      </c>
      <c r="G243" s="240" t="str">
        <f t="shared" si="15"/>
        <v>25-29|18</v>
      </c>
      <c r="H243" s="216">
        <v>1</v>
      </c>
    </row>
    <row r="244" spans="1:8">
      <c r="A244" s="216" t="s">
        <v>64</v>
      </c>
      <c r="B244" s="239">
        <v>14.5</v>
      </c>
      <c r="C244" s="240" t="str">
        <f t="shared" si="13"/>
        <v>25-29|14.5</v>
      </c>
      <c r="D244" s="239">
        <v>14.5</v>
      </c>
      <c r="E244" s="240" t="str">
        <f t="shared" si="14"/>
        <v>25-29|14.5</v>
      </c>
      <c r="H244" s="216">
        <v>1</v>
      </c>
    </row>
    <row r="245" spans="1:8">
      <c r="A245" s="216" t="s">
        <v>64</v>
      </c>
      <c r="H245" s="216">
        <v>1</v>
      </c>
    </row>
    <row r="246" spans="1:8">
      <c r="A246" s="216" t="s">
        <v>64</v>
      </c>
      <c r="B246" s="239">
        <v>14</v>
      </c>
      <c r="C246" s="240" t="str">
        <f t="shared" si="13"/>
        <v>25-29|14</v>
      </c>
      <c r="D246" s="239">
        <v>14</v>
      </c>
      <c r="E246" s="240" t="str">
        <f t="shared" si="14"/>
        <v>25-29|14</v>
      </c>
      <c r="H246" s="216">
        <v>1</v>
      </c>
    </row>
    <row r="247" spans="1:8">
      <c r="A247" s="216" t="s">
        <v>64</v>
      </c>
      <c r="B247" s="239">
        <v>13.5</v>
      </c>
      <c r="C247" s="240" t="str">
        <f t="shared" si="13"/>
        <v>25-29|13.5</v>
      </c>
      <c r="D247" s="239">
        <v>13.5</v>
      </c>
      <c r="E247" s="240" t="str">
        <f t="shared" si="14"/>
        <v>25-29|13.5</v>
      </c>
      <c r="H247" s="216" t="s">
        <v>1757</v>
      </c>
    </row>
    <row r="248" spans="1:8">
      <c r="A248" s="216" t="s">
        <v>64</v>
      </c>
      <c r="H248" s="216" t="s">
        <v>1757</v>
      </c>
    </row>
    <row r="249" spans="1:8">
      <c r="A249" s="216" t="s">
        <v>64</v>
      </c>
      <c r="B249" s="239">
        <v>13</v>
      </c>
      <c r="C249" s="240" t="str">
        <f t="shared" si="13"/>
        <v>25-29|13</v>
      </c>
      <c r="D249" s="239">
        <v>13</v>
      </c>
      <c r="E249" s="240" t="str">
        <f t="shared" si="14"/>
        <v>25-29|13</v>
      </c>
      <c r="H249" s="216" t="s">
        <v>1757</v>
      </c>
    </row>
    <row r="250" spans="1:8">
      <c r="A250" s="216" t="s">
        <v>64</v>
      </c>
      <c r="B250" s="239">
        <v>12.5</v>
      </c>
      <c r="C250" s="240" t="str">
        <f t="shared" si="13"/>
        <v>25-29|12.5</v>
      </c>
      <c r="D250" s="239">
        <v>12.5</v>
      </c>
      <c r="E250" s="240" t="str">
        <f t="shared" si="14"/>
        <v>25-29|12.5</v>
      </c>
      <c r="H250" s="216" t="s">
        <v>1757</v>
      </c>
    </row>
    <row r="251" spans="1:8">
      <c r="A251" s="216" t="s">
        <v>64</v>
      </c>
      <c r="C251" s="240" t="str">
        <f t="shared" si="13"/>
        <v>25-29|</v>
      </c>
      <c r="E251" s="240" t="str">
        <f t="shared" si="14"/>
        <v>25-29|</v>
      </c>
      <c r="H251" s="216" t="s">
        <v>1757</v>
      </c>
    </row>
    <row r="252" spans="1:8">
      <c r="A252" s="216" t="s">
        <v>64</v>
      </c>
      <c r="B252" s="239">
        <v>12</v>
      </c>
      <c r="C252" s="240" t="str">
        <f t="shared" si="13"/>
        <v>25-29|12</v>
      </c>
      <c r="D252" s="239">
        <v>12</v>
      </c>
      <c r="E252" s="240" t="str">
        <f t="shared" si="14"/>
        <v>25-29|12</v>
      </c>
      <c r="F252" s="239">
        <v>17</v>
      </c>
      <c r="G252" s="240" t="str">
        <f t="shared" si="15"/>
        <v>25-29|17</v>
      </c>
      <c r="H252" s="216" t="s">
        <v>1757</v>
      </c>
    </row>
    <row r="253" spans="1:8">
      <c r="A253" s="216" t="s">
        <v>64</v>
      </c>
      <c r="B253" s="239">
        <v>11.5</v>
      </c>
      <c r="C253" s="240" t="str">
        <f t="shared" si="13"/>
        <v>25-29|11.5</v>
      </c>
      <c r="D253" s="239">
        <v>11.5</v>
      </c>
      <c r="E253" s="240" t="str">
        <f t="shared" si="14"/>
        <v>25-29|11.5</v>
      </c>
      <c r="F253" s="239">
        <v>16</v>
      </c>
      <c r="G253" s="240" t="str">
        <f t="shared" si="15"/>
        <v>25-29|16</v>
      </c>
      <c r="H253" s="216" t="s">
        <v>1757</v>
      </c>
    </row>
    <row r="254" spans="1:8">
      <c r="A254" s="216" t="s">
        <v>64</v>
      </c>
      <c r="B254" s="239">
        <v>11</v>
      </c>
      <c r="C254" s="240" t="str">
        <f t="shared" si="13"/>
        <v>25-29|11</v>
      </c>
      <c r="D254" s="239">
        <v>11</v>
      </c>
      <c r="E254" s="240" t="str">
        <f t="shared" si="14"/>
        <v>25-29|11</v>
      </c>
      <c r="F254" s="239">
        <v>15</v>
      </c>
      <c r="G254" s="240" t="str">
        <f t="shared" si="15"/>
        <v>25-29|15</v>
      </c>
      <c r="H254" s="216" t="s">
        <v>1757</v>
      </c>
    </row>
    <row r="255" spans="1:8">
      <c r="A255" s="216" t="s">
        <v>64</v>
      </c>
      <c r="B255" s="239">
        <v>10.5</v>
      </c>
      <c r="C255" s="240" t="str">
        <f t="shared" si="13"/>
        <v>25-29|10.5</v>
      </c>
      <c r="D255" s="239">
        <v>10.5</v>
      </c>
      <c r="E255" s="240" t="str">
        <f t="shared" si="14"/>
        <v>25-29|10.5</v>
      </c>
      <c r="F255" s="239">
        <v>14</v>
      </c>
      <c r="G255" s="240" t="str">
        <f t="shared" si="15"/>
        <v>25-29|14</v>
      </c>
      <c r="H255" s="216" t="s">
        <v>1757</v>
      </c>
    </row>
    <row r="256" spans="1:8">
      <c r="A256" s="216" t="s">
        <v>64</v>
      </c>
      <c r="B256" s="239">
        <v>10</v>
      </c>
      <c r="C256" s="240" t="str">
        <f t="shared" si="13"/>
        <v>25-29|10</v>
      </c>
      <c r="D256" s="239">
        <v>10</v>
      </c>
      <c r="E256" s="240" t="str">
        <f t="shared" si="14"/>
        <v>25-29|10</v>
      </c>
      <c r="F256" s="239">
        <v>13</v>
      </c>
      <c r="G256" s="240" t="str">
        <f t="shared" si="15"/>
        <v>25-29|13</v>
      </c>
      <c r="H256" s="216" t="s">
        <v>1757</v>
      </c>
    </row>
    <row r="257" spans="1:8">
      <c r="A257" s="216" t="s">
        <v>64</v>
      </c>
      <c r="B257" s="239">
        <v>9.5</v>
      </c>
      <c r="C257" s="240" t="str">
        <f t="shared" si="13"/>
        <v>25-29|9.5</v>
      </c>
      <c r="D257" s="239">
        <v>9.5</v>
      </c>
      <c r="E257" s="240" t="str">
        <f t="shared" si="14"/>
        <v>25-29|9.5</v>
      </c>
      <c r="F257" s="239">
        <v>12</v>
      </c>
      <c r="G257" s="240" t="str">
        <f t="shared" si="15"/>
        <v>25-29|12</v>
      </c>
      <c r="H257" s="216" t="s">
        <v>1757</v>
      </c>
    </row>
    <row r="258" spans="1:8">
      <c r="A258" s="216" t="s">
        <v>64</v>
      </c>
      <c r="B258" s="239">
        <v>9</v>
      </c>
      <c r="C258" s="240" t="str">
        <f t="shared" si="13"/>
        <v>25-29|9</v>
      </c>
      <c r="D258" s="239">
        <v>9</v>
      </c>
      <c r="E258" s="240" t="str">
        <f t="shared" si="14"/>
        <v>25-29|9</v>
      </c>
      <c r="F258" s="239">
        <v>11</v>
      </c>
      <c r="G258" s="240" t="str">
        <f t="shared" si="15"/>
        <v>25-29|11</v>
      </c>
      <c r="H258" s="216" t="s">
        <v>1757</v>
      </c>
    </row>
    <row r="259" spans="1:8">
      <c r="A259" s="216" t="s">
        <v>64</v>
      </c>
      <c r="B259" s="239">
        <v>8.5</v>
      </c>
      <c r="C259" s="240" t="str">
        <f t="shared" si="13"/>
        <v>25-29|8.5</v>
      </c>
      <c r="D259" s="239">
        <v>8.5</v>
      </c>
      <c r="E259" s="240" t="str">
        <f t="shared" si="14"/>
        <v>25-29|8.5</v>
      </c>
      <c r="F259" s="239">
        <v>10</v>
      </c>
      <c r="G259" s="240" t="str">
        <f t="shared" si="15"/>
        <v>25-29|10</v>
      </c>
      <c r="H259" s="216" t="s">
        <v>1757</v>
      </c>
    </row>
    <row r="260" spans="1:8">
      <c r="A260" s="216" t="s">
        <v>64</v>
      </c>
      <c r="B260" s="239">
        <v>8</v>
      </c>
      <c r="C260" s="240" t="str">
        <f t="shared" si="13"/>
        <v>25-29|8</v>
      </c>
      <c r="D260" s="239">
        <v>8</v>
      </c>
      <c r="E260" s="240" t="str">
        <f t="shared" si="14"/>
        <v>25-29|8</v>
      </c>
      <c r="F260" s="239">
        <v>9</v>
      </c>
      <c r="G260" s="240" t="str">
        <f t="shared" si="15"/>
        <v>25-29|9</v>
      </c>
      <c r="H260" s="216" t="s">
        <v>1757</v>
      </c>
    </row>
    <row r="261" spans="1:8">
      <c r="A261" s="216" t="s">
        <v>64</v>
      </c>
      <c r="B261" s="239">
        <v>7.5</v>
      </c>
      <c r="C261" s="240" t="str">
        <f t="shared" si="13"/>
        <v>25-29|7.5</v>
      </c>
      <c r="D261" s="239">
        <v>7.5</v>
      </c>
      <c r="E261" s="240" t="str">
        <f t="shared" si="14"/>
        <v>25-29|7.5</v>
      </c>
      <c r="F261" s="239">
        <v>8</v>
      </c>
      <c r="G261" s="240" t="str">
        <f t="shared" si="15"/>
        <v>25-29|8</v>
      </c>
      <c r="H261" s="216" t="s">
        <v>1757</v>
      </c>
    </row>
    <row r="262" spans="1:8">
      <c r="A262" s="216" t="s">
        <v>64</v>
      </c>
      <c r="B262" s="239">
        <v>7</v>
      </c>
      <c r="C262" s="240" t="str">
        <f t="shared" si="13"/>
        <v>25-29|7</v>
      </c>
      <c r="D262" s="239">
        <v>7</v>
      </c>
      <c r="E262" s="240" t="str">
        <f t="shared" si="14"/>
        <v>25-29|7</v>
      </c>
      <c r="F262" s="239">
        <v>7</v>
      </c>
      <c r="G262" s="240" t="str">
        <f t="shared" si="15"/>
        <v>25-29|7</v>
      </c>
      <c r="H262" s="216" t="s">
        <v>1757</v>
      </c>
    </row>
    <row r="263" spans="1:8">
      <c r="A263" s="216" t="s">
        <v>64</v>
      </c>
      <c r="B263" s="239">
        <v>6.5</v>
      </c>
      <c r="C263" s="240" t="str">
        <f t="shared" si="13"/>
        <v>25-29|6.5</v>
      </c>
      <c r="D263" s="239">
        <v>6.5</v>
      </c>
      <c r="E263" s="240" t="str">
        <f t="shared" si="14"/>
        <v>25-29|6.5</v>
      </c>
      <c r="F263" s="239">
        <v>6</v>
      </c>
      <c r="G263" s="240" t="str">
        <f t="shared" si="15"/>
        <v>25-29|6</v>
      </c>
      <c r="H263" s="216" t="s">
        <v>1757</v>
      </c>
    </row>
    <row r="264" spans="1:8">
      <c r="A264" s="216" t="s">
        <v>64</v>
      </c>
      <c r="B264" s="239">
        <v>6</v>
      </c>
      <c r="C264" s="240" t="str">
        <f t="shared" si="13"/>
        <v>25-29|6</v>
      </c>
      <c r="D264" s="239">
        <v>6</v>
      </c>
      <c r="E264" s="240" t="str">
        <f t="shared" si="14"/>
        <v>25-29|6</v>
      </c>
      <c r="F264" s="239">
        <v>5</v>
      </c>
      <c r="G264" s="240" t="str">
        <f t="shared" si="15"/>
        <v>25-29|5</v>
      </c>
      <c r="H264" s="216" t="s">
        <v>1757</v>
      </c>
    </row>
    <row r="265" spans="1:8">
      <c r="A265" s="216" t="s">
        <v>64</v>
      </c>
      <c r="B265" s="239">
        <v>5.5</v>
      </c>
      <c r="C265" s="240" t="str">
        <f t="shared" si="13"/>
        <v>25-29|5.5</v>
      </c>
      <c r="D265" s="239">
        <v>5.5</v>
      </c>
      <c r="E265" s="240" t="str">
        <f t="shared" si="14"/>
        <v>25-29|5.5</v>
      </c>
      <c r="F265" s="239">
        <v>4</v>
      </c>
      <c r="G265" s="240" t="str">
        <f t="shared" si="15"/>
        <v>25-29|4</v>
      </c>
      <c r="H265" s="216" t="s">
        <v>1757</v>
      </c>
    </row>
    <row r="266" spans="1:8">
      <c r="A266" s="216" t="s">
        <v>64</v>
      </c>
      <c r="B266" s="239">
        <v>5</v>
      </c>
      <c r="C266" s="240" t="str">
        <f t="shared" si="13"/>
        <v>25-29|5</v>
      </c>
      <c r="D266" s="239">
        <v>5</v>
      </c>
      <c r="E266" s="240" t="str">
        <f t="shared" si="14"/>
        <v>25-29|5</v>
      </c>
      <c r="F266" s="239">
        <v>3</v>
      </c>
      <c r="G266" s="240" t="str">
        <f t="shared" si="15"/>
        <v>25-29|3</v>
      </c>
      <c r="H266" s="216" t="s">
        <v>1757</v>
      </c>
    </row>
    <row r="267" spans="1:8">
      <c r="A267" s="216" t="s">
        <v>64</v>
      </c>
      <c r="B267" s="239">
        <v>4.5</v>
      </c>
      <c r="C267" s="240" t="str">
        <f t="shared" si="13"/>
        <v>25-29|4.5</v>
      </c>
      <c r="D267" s="239">
        <v>4.5</v>
      </c>
      <c r="E267" s="240" t="str">
        <f t="shared" si="14"/>
        <v>25-29|4.5</v>
      </c>
      <c r="F267" s="239">
        <v>2</v>
      </c>
      <c r="G267" s="240" t="str">
        <f t="shared" ref="G267:G276" si="16">A267&amp;"|"&amp;F267</f>
        <v>25-29|2</v>
      </c>
      <c r="H267" s="216" t="s">
        <v>1757</v>
      </c>
    </row>
    <row r="268" spans="1:8">
      <c r="A268" s="216" t="s">
        <v>64</v>
      </c>
      <c r="B268" s="239">
        <v>4</v>
      </c>
      <c r="C268" s="240" t="str">
        <f t="shared" si="13"/>
        <v>25-29|4</v>
      </c>
      <c r="D268" s="239">
        <v>4</v>
      </c>
      <c r="E268" s="240" t="str">
        <f t="shared" si="14"/>
        <v>25-29|4</v>
      </c>
      <c r="F268" s="239">
        <v>1</v>
      </c>
      <c r="G268" s="240" t="str">
        <f t="shared" si="16"/>
        <v>25-29|1</v>
      </c>
      <c r="H268" s="216" t="s">
        <v>1757</v>
      </c>
    </row>
    <row r="269" spans="1:8">
      <c r="A269" s="216" t="s">
        <v>64</v>
      </c>
      <c r="B269" s="239">
        <v>3.5</v>
      </c>
      <c r="C269" s="240" t="str">
        <f t="shared" si="13"/>
        <v>25-29|3.5</v>
      </c>
      <c r="D269" s="239">
        <v>3.5</v>
      </c>
      <c r="E269" s="240" t="str">
        <f t="shared" si="14"/>
        <v>25-29|3.5</v>
      </c>
      <c r="F269" s="239">
        <v>0</v>
      </c>
      <c r="G269" s="240" t="str">
        <f t="shared" si="16"/>
        <v>25-29|0</v>
      </c>
      <c r="H269" s="216" t="s">
        <v>1757</v>
      </c>
    </row>
    <row r="270" spans="1:8">
      <c r="A270" s="216" t="s">
        <v>64</v>
      </c>
      <c r="B270" s="239">
        <v>3</v>
      </c>
      <c r="C270" s="240" t="str">
        <f t="shared" si="13"/>
        <v>25-29|3</v>
      </c>
      <c r="D270" s="239">
        <v>3</v>
      </c>
      <c r="E270" s="240" t="str">
        <f t="shared" si="14"/>
        <v>25-29|3</v>
      </c>
      <c r="F270" s="239">
        <v>0</v>
      </c>
      <c r="G270" s="240" t="str">
        <f t="shared" si="16"/>
        <v>25-29|0</v>
      </c>
      <c r="H270" s="216" t="s">
        <v>1757</v>
      </c>
    </row>
    <row r="271" spans="1:8">
      <c r="A271" s="216" t="s">
        <v>64</v>
      </c>
      <c r="B271" s="239">
        <v>2.5</v>
      </c>
      <c r="C271" s="240" t="str">
        <f t="shared" si="13"/>
        <v>25-29|2.5</v>
      </c>
      <c r="D271" s="239">
        <v>2.5</v>
      </c>
      <c r="E271" s="240" t="str">
        <f t="shared" si="14"/>
        <v>25-29|2.5</v>
      </c>
      <c r="F271" s="239">
        <v>0</v>
      </c>
      <c r="G271" s="240" t="str">
        <f t="shared" si="16"/>
        <v>25-29|0</v>
      </c>
      <c r="H271" s="216" t="s">
        <v>1757</v>
      </c>
    </row>
    <row r="272" spans="1:8">
      <c r="A272" s="216" t="s">
        <v>64</v>
      </c>
      <c r="B272" s="239">
        <v>2</v>
      </c>
      <c r="C272" s="240" t="str">
        <f t="shared" si="13"/>
        <v>25-29|2</v>
      </c>
      <c r="D272" s="239">
        <v>2</v>
      </c>
      <c r="E272" s="240" t="str">
        <f t="shared" si="14"/>
        <v>25-29|2</v>
      </c>
      <c r="F272" s="239">
        <v>0</v>
      </c>
      <c r="G272" s="240" t="str">
        <f t="shared" si="16"/>
        <v>25-29|0</v>
      </c>
      <c r="H272" s="216" t="s">
        <v>1757</v>
      </c>
    </row>
    <row r="273" spans="1:13">
      <c r="A273" s="216" t="s">
        <v>64</v>
      </c>
      <c r="B273" s="239">
        <v>1.5</v>
      </c>
      <c r="C273" s="240" t="str">
        <f t="shared" si="13"/>
        <v>25-29|1.5</v>
      </c>
      <c r="D273" s="239">
        <v>1.5</v>
      </c>
      <c r="E273" s="240" t="str">
        <f t="shared" si="14"/>
        <v>25-29|1.5</v>
      </c>
      <c r="F273" s="239">
        <v>0</v>
      </c>
      <c r="G273" s="240" t="str">
        <f t="shared" si="16"/>
        <v>25-29|0</v>
      </c>
      <c r="H273" s="216" t="s">
        <v>1757</v>
      </c>
    </row>
    <row r="274" spans="1:13">
      <c r="A274" s="216" t="s">
        <v>64</v>
      </c>
      <c r="B274" s="239">
        <v>1</v>
      </c>
      <c r="C274" s="240" t="str">
        <f t="shared" si="13"/>
        <v>25-29|1</v>
      </c>
      <c r="D274" s="239">
        <v>1</v>
      </c>
      <c r="E274" s="240" t="str">
        <f t="shared" si="14"/>
        <v>25-29|1</v>
      </c>
      <c r="F274" s="239">
        <v>0</v>
      </c>
      <c r="G274" s="240" t="str">
        <f t="shared" si="16"/>
        <v>25-29|0</v>
      </c>
      <c r="H274" s="216" t="s">
        <v>1757</v>
      </c>
    </row>
    <row r="275" spans="1:13">
      <c r="A275" s="216" t="s">
        <v>64</v>
      </c>
      <c r="B275" s="239">
        <v>0.5</v>
      </c>
      <c r="C275" s="240" t="str">
        <f t="shared" si="13"/>
        <v>25-29|0.5</v>
      </c>
      <c r="D275" s="239">
        <v>0.5</v>
      </c>
      <c r="E275" s="240" t="str">
        <f t="shared" si="14"/>
        <v>25-29|0.5</v>
      </c>
      <c r="F275" s="239">
        <v>0</v>
      </c>
      <c r="G275" s="240" t="str">
        <f t="shared" si="16"/>
        <v>25-29|0</v>
      </c>
      <c r="H275" s="216" t="s">
        <v>1757</v>
      </c>
    </row>
    <row r="276" spans="1:13">
      <c r="A276" s="216" t="s">
        <v>64</v>
      </c>
      <c r="B276" s="239">
        <v>0</v>
      </c>
      <c r="C276" s="240" t="str">
        <f t="shared" si="13"/>
        <v>25-29|0</v>
      </c>
      <c r="D276" s="239">
        <v>0</v>
      </c>
      <c r="E276" s="240" t="str">
        <f t="shared" si="14"/>
        <v>25-29|0</v>
      </c>
      <c r="F276" s="239">
        <v>0</v>
      </c>
      <c r="G276" s="240" t="str">
        <f t="shared" si="16"/>
        <v>25-29|0</v>
      </c>
      <c r="H276" s="216" t="s">
        <v>1757</v>
      </c>
    </row>
    <row r="277" spans="1:13">
      <c r="D277" s="241" t="s">
        <v>1772</v>
      </c>
      <c r="K277" s="217" t="s">
        <v>1772</v>
      </c>
      <c r="L277" s="217"/>
    </row>
    <row r="278" spans="1:13">
      <c r="A278" s="216" t="s">
        <v>65</v>
      </c>
      <c r="B278" s="239" t="s">
        <v>1747</v>
      </c>
      <c r="D278" s="239" t="s">
        <v>1748</v>
      </c>
      <c r="F278" s="239" t="s">
        <v>1749</v>
      </c>
      <c r="H278" s="216" t="s">
        <v>39</v>
      </c>
      <c r="K278" s="216" t="s">
        <v>1750</v>
      </c>
      <c r="M278" s="216" t="s">
        <v>39</v>
      </c>
    </row>
    <row r="279" spans="1:13">
      <c r="A279" s="216" t="s">
        <v>65</v>
      </c>
      <c r="B279" s="239">
        <v>36</v>
      </c>
      <c r="C279" s="240" t="str">
        <f t="shared" si="13"/>
        <v>30-34|36</v>
      </c>
      <c r="H279" s="216" t="s">
        <v>1691</v>
      </c>
      <c r="J279" s="216" t="s">
        <v>65</v>
      </c>
      <c r="K279" s="216">
        <v>36</v>
      </c>
      <c r="L279" s="240" t="str">
        <f t="shared" ref="L279:L288" si="17">J279&amp;"|"&amp;K279</f>
        <v>30-34|36</v>
      </c>
      <c r="M279" s="216" t="s">
        <v>1751</v>
      </c>
    </row>
    <row r="280" spans="1:13">
      <c r="A280" s="216" t="s">
        <v>65</v>
      </c>
      <c r="H280" s="216" t="s">
        <v>1691</v>
      </c>
      <c r="J280" s="216" t="s">
        <v>65</v>
      </c>
      <c r="K280" s="216">
        <v>35.5</v>
      </c>
      <c r="L280" s="240" t="str">
        <f t="shared" si="17"/>
        <v>30-34|35.5</v>
      </c>
      <c r="M280" s="216" t="s">
        <v>1751</v>
      </c>
    </row>
    <row r="281" spans="1:13">
      <c r="A281" s="216" t="s">
        <v>65</v>
      </c>
      <c r="B281" s="239">
        <v>35.5</v>
      </c>
      <c r="C281" s="240" t="str">
        <f t="shared" ref="C281:C344" si="18">A281&amp;"|"&amp;B281</f>
        <v>30-34|35.5</v>
      </c>
      <c r="D281" s="239">
        <v>36</v>
      </c>
      <c r="E281" s="240" t="str">
        <f t="shared" si="14"/>
        <v>30-34|36</v>
      </c>
      <c r="H281" s="216" t="s">
        <v>1691</v>
      </c>
      <c r="J281" s="216" t="s">
        <v>65</v>
      </c>
      <c r="K281" s="216">
        <v>35</v>
      </c>
      <c r="L281" s="240" t="str">
        <f t="shared" si="17"/>
        <v>30-34|35</v>
      </c>
      <c r="M281" s="216" t="s">
        <v>1751</v>
      </c>
    </row>
    <row r="282" spans="1:13">
      <c r="A282" s="216" t="s">
        <v>65</v>
      </c>
      <c r="B282" s="239">
        <v>35</v>
      </c>
      <c r="C282" s="240" t="str">
        <f t="shared" si="18"/>
        <v>30-34|35</v>
      </c>
      <c r="D282" s="239">
        <v>35.5</v>
      </c>
      <c r="E282" s="240" t="str">
        <f t="shared" si="14"/>
        <v>30-34|35.5</v>
      </c>
      <c r="H282" s="216" t="s">
        <v>1691</v>
      </c>
      <c r="J282" s="216" t="s">
        <v>65</v>
      </c>
      <c r="K282" s="216">
        <v>34.5</v>
      </c>
      <c r="L282" s="240" t="str">
        <f t="shared" si="17"/>
        <v>30-34|34.5</v>
      </c>
      <c r="M282" s="216" t="s">
        <v>1751</v>
      </c>
    </row>
    <row r="283" spans="1:13">
      <c r="A283" s="216" t="s">
        <v>65</v>
      </c>
      <c r="B283" s="239">
        <v>34.5</v>
      </c>
      <c r="C283" s="240" t="str">
        <f t="shared" si="18"/>
        <v>30-34|34.5</v>
      </c>
      <c r="D283" s="239">
        <v>35</v>
      </c>
      <c r="E283" s="240" t="str">
        <f t="shared" ref="E283:E364" si="19">A283&amp;"|"&amp;D283</f>
        <v>30-34|35</v>
      </c>
      <c r="H283" s="216">
        <v>99</v>
      </c>
      <c r="J283" s="216" t="s">
        <v>65</v>
      </c>
      <c r="K283" s="216">
        <v>34</v>
      </c>
      <c r="L283" s="240" t="str">
        <f t="shared" si="17"/>
        <v>30-34|34</v>
      </c>
      <c r="M283" s="216" t="s">
        <v>1751</v>
      </c>
    </row>
    <row r="284" spans="1:13">
      <c r="A284" s="216" t="s">
        <v>65</v>
      </c>
      <c r="B284" s="239">
        <v>34</v>
      </c>
      <c r="C284" s="240" t="str">
        <f t="shared" si="18"/>
        <v>30-34|34</v>
      </c>
      <c r="D284" s="239">
        <v>34.5</v>
      </c>
      <c r="E284" s="240" t="str">
        <f t="shared" si="19"/>
        <v>30-34|34.5</v>
      </c>
      <c r="H284" s="216">
        <v>99</v>
      </c>
      <c r="J284" s="216" t="s">
        <v>65</v>
      </c>
      <c r="K284" s="216">
        <v>33.5</v>
      </c>
      <c r="L284" s="240" t="str">
        <f t="shared" si="17"/>
        <v>30-34|33.5</v>
      </c>
      <c r="M284" s="216" t="s">
        <v>1773</v>
      </c>
    </row>
    <row r="285" spans="1:13">
      <c r="A285" s="216" t="s">
        <v>65</v>
      </c>
      <c r="D285" s="239">
        <v>34</v>
      </c>
      <c r="E285" s="240" t="str">
        <f t="shared" si="19"/>
        <v>30-34|34</v>
      </c>
      <c r="H285" s="216">
        <v>99</v>
      </c>
      <c r="J285" s="216" t="s">
        <v>65</v>
      </c>
      <c r="K285" s="216">
        <v>33</v>
      </c>
      <c r="L285" s="240" t="str">
        <f t="shared" si="17"/>
        <v>30-34|33</v>
      </c>
      <c r="M285" s="216" t="s">
        <v>1767</v>
      </c>
    </row>
    <row r="286" spans="1:13">
      <c r="A286" s="216" t="s">
        <v>65</v>
      </c>
      <c r="B286" s="239">
        <v>33.5</v>
      </c>
      <c r="C286" s="240" t="str">
        <f t="shared" si="18"/>
        <v>30-34|33.5</v>
      </c>
      <c r="D286" s="239">
        <v>33.5</v>
      </c>
      <c r="E286" s="240" t="str">
        <f t="shared" si="19"/>
        <v>30-34|33.5</v>
      </c>
      <c r="H286" s="216">
        <v>99</v>
      </c>
      <c r="J286" s="216" t="s">
        <v>65</v>
      </c>
      <c r="K286" s="216">
        <v>32.5</v>
      </c>
      <c r="L286" s="240" t="str">
        <f t="shared" si="17"/>
        <v>30-34|32.5</v>
      </c>
      <c r="M286" s="216" t="s">
        <v>1754</v>
      </c>
    </row>
    <row r="287" spans="1:13">
      <c r="A287" s="216" t="s">
        <v>65</v>
      </c>
      <c r="B287" s="239">
        <v>33</v>
      </c>
      <c r="C287" s="240" t="str">
        <f t="shared" si="18"/>
        <v>30-34|33</v>
      </c>
      <c r="D287" s="239">
        <v>33</v>
      </c>
      <c r="E287" s="240" t="str">
        <f t="shared" si="19"/>
        <v>30-34|33</v>
      </c>
      <c r="H287" s="216">
        <v>98</v>
      </c>
      <c r="J287" s="216" t="s">
        <v>65</v>
      </c>
      <c r="K287" s="216">
        <v>32</v>
      </c>
      <c r="L287" s="240" t="str">
        <f t="shared" si="17"/>
        <v>30-34|32</v>
      </c>
      <c r="M287" s="216" t="s">
        <v>1754</v>
      </c>
    </row>
    <row r="288" spans="1:13" ht="15">
      <c r="A288" s="216" t="s">
        <v>65</v>
      </c>
      <c r="B288" s="239">
        <v>32.5</v>
      </c>
      <c r="C288" s="240" t="str">
        <f t="shared" si="18"/>
        <v>30-34|32.5</v>
      </c>
      <c r="D288" s="239">
        <v>32.5</v>
      </c>
      <c r="E288" s="240" t="str">
        <f t="shared" si="19"/>
        <v>30-34|32.5</v>
      </c>
      <c r="H288" s="216">
        <v>98</v>
      </c>
      <c r="J288" s="216" t="s">
        <v>65</v>
      </c>
      <c r="K288" s="216" t="s">
        <v>1768</v>
      </c>
      <c r="L288" s="240" t="str">
        <f t="shared" si="17"/>
        <v>30-34|0-31.5</v>
      </c>
      <c r="M288" s="244" t="s">
        <v>1771</v>
      </c>
    </row>
    <row r="289" spans="1:8">
      <c r="A289" s="216" t="s">
        <v>65</v>
      </c>
      <c r="B289" s="239">
        <v>32</v>
      </c>
      <c r="C289" s="240" t="str">
        <f t="shared" si="18"/>
        <v>30-34|32</v>
      </c>
      <c r="F289" s="239">
        <v>24</v>
      </c>
      <c r="G289" s="240" t="str">
        <f t="shared" ref="G289:G352" si="20">A289&amp;"|"&amp;F289</f>
        <v>30-34|24</v>
      </c>
      <c r="H289" s="216">
        <v>97</v>
      </c>
    </row>
    <row r="290" spans="1:8">
      <c r="A290" s="216" t="s">
        <v>65</v>
      </c>
      <c r="B290" s="239">
        <v>31.5</v>
      </c>
      <c r="C290" s="240" t="str">
        <f t="shared" si="18"/>
        <v>30-34|31.5</v>
      </c>
      <c r="D290" s="239">
        <v>32</v>
      </c>
      <c r="E290" s="240" t="str">
        <f t="shared" si="19"/>
        <v>30-34|32</v>
      </c>
      <c r="H290" s="216">
        <v>96</v>
      </c>
    </row>
    <row r="291" spans="1:8">
      <c r="A291" s="216" t="s">
        <v>65</v>
      </c>
      <c r="B291" s="239">
        <v>31</v>
      </c>
      <c r="C291" s="240" t="str">
        <f t="shared" si="18"/>
        <v>30-34|31</v>
      </c>
      <c r="D291" s="239">
        <v>31.5</v>
      </c>
      <c r="E291" s="240" t="str">
        <f t="shared" si="19"/>
        <v>30-34|31.5</v>
      </c>
      <c r="H291" s="216">
        <v>96</v>
      </c>
    </row>
    <row r="292" spans="1:8">
      <c r="A292" s="216" t="s">
        <v>65</v>
      </c>
      <c r="D292" s="239">
        <v>31</v>
      </c>
      <c r="E292" s="240" t="str">
        <f t="shared" si="19"/>
        <v>30-34|31</v>
      </c>
      <c r="H292" s="216">
        <v>95</v>
      </c>
    </row>
    <row r="293" spans="1:8">
      <c r="A293" s="216" t="s">
        <v>65</v>
      </c>
      <c r="B293" s="239">
        <v>30.5</v>
      </c>
      <c r="C293" s="240" t="str">
        <f t="shared" si="18"/>
        <v>30-34|30.5</v>
      </c>
      <c r="D293" s="239">
        <v>30.5</v>
      </c>
      <c r="E293" s="240" t="str">
        <f t="shared" si="19"/>
        <v>30-34|30.5</v>
      </c>
      <c r="H293" s="216">
        <v>93</v>
      </c>
    </row>
    <row r="294" spans="1:8">
      <c r="A294" s="216" t="s">
        <v>65</v>
      </c>
      <c r="B294" s="239">
        <v>30</v>
      </c>
      <c r="C294" s="240" t="str">
        <f t="shared" si="18"/>
        <v>30-34|30</v>
      </c>
      <c r="D294" s="239">
        <v>30</v>
      </c>
      <c r="E294" s="240" t="str">
        <f t="shared" si="19"/>
        <v>30-34|30</v>
      </c>
      <c r="H294" s="216">
        <v>92</v>
      </c>
    </row>
    <row r="295" spans="1:8">
      <c r="A295" s="216" t="s">
        <v>65</v>
      </c>
      <c r="B295" s="239">
        <v>29.5</v>
      </c>
      <c r="C295" s="240" t="str">
        <f t="shared" si="18"/>
        <v>30-34|29.5</v>
      </c>
      <c r="D295" s="239">
        <v>29.5</v>
      </c>
      <c r="E295" s="240" t="str">
        <f t="shared" si="19"/>
        <v>30-34|29.5</v>
      </c>
      <c r="H295" s="216">
        <v>90</v>
      </c>
    </row>
    <row r="296" spans="1:8">
      <c r="A296" s="216" t="s">
        <v>65</v>
      </c>
      <c r="B296" s="239">
        <v>29</v>
      </c>
      <c r="C296" s="240" t="str">
        <f t="shared" si="18"/>
        <v>30-34|29</v>
      </c>
      <c r="D296" s="239">
        <v>29</v>
      </c>
      <c r="E296" s="240" t="str">
        <f t="shared" si="19"/>
        <v>30-34|29</v>
      </c>
      <c r="H296" s="216">
        <v>88</v>
      </c>
    </row>
    <row r="297" spans="1:8">
      <c r="A297" s="216" t="s">
        <v>65</v>
      </c>
      <c r="B297" s="239">
        <v>28.5</v>
      </c>
      <c r="C297" s="240" t="str">
        <f t="shared" si="18"/>
        <v>30-34|28.5</v>
      </c>
      <c r="D297" s="239">
        <v>28.5</v>
      </c>
      <c r="E297" s="240" t="str">
        <f t="shared" si="19"/>
        <v>30-34|28.5</v>
      </c>
      <c r="F297" s="239">
        <v>23</v>
      </c>
      <c r="G297" s="240" t="str">
        <f t="shared" si="20"/>
        <v>30-34|23</v>
      </c>
      <c r="H297" s="216">
        <v>86</v>
      </c>
    </row>
    <row r="298" spans="1:8">
      <c r="A298" s="216" t="s">
        <v>65</v>
      </c>
      <c r="B298" s="239">
        <v>28</v>
      </c>
      <c r="C298" s="240" t="str">
        <f t="shared" si="18"/>
        <v>30-34|28</v>
      </c>
      <c r="D298" s="239">
        <v>28</v>
      </c>
      <c r="E298" s="240" t="str">
        <f t="shared" si="19"/>
        <v>30-34|28</v>
      </c>
      <c r="H298" s="216">
        <v>84</v>
      </c>
    </row>
    <row r="299" spans="1:8">
      <c r="A299" s="216" t="s">
        <v>65</v>
      </c>
      <c r="B299" s="239">
        <v>27.5</v>
      </c>
      <c r="C299" s="240" t="str">
        <f t="shared" si="18"/>
        <v>30-34|27.5</v>
      </c>
      <c r="D299" s="239">
        <v>27.5</v>
      </c>
      <c r="E299" s="240" t="str">
        <f t="shared" si="19"/>
        <v>30-34|27.5</v>
      </c>
      <c r="H299" s="216">
        <v>82</v>
      </c>
    </row>
    <row r="300" spans="1:8">
      <c r="A300" s="216" t="s">
        <v>65</v>
      </c>
      <c r="B300" s="239">
        <v>27</v>
      </c>
      <c r="C300" s="240" t="str">
        <f t="shared" si="18"/>
        <v>30-34|27</v>
      </c>
      <c r="D300" s="239">
        <v>27</v>
      </c>
      <c r="E300" s="240" t="str">
        <f t="shared" si="19"/>
        <v>30-34|27</v>
      </c>
      <c r="H300" s="216">
        <v>79</v>
      </c>
    </row>
    <row r="301" spans="1:8">
      <c r="A301" s="216" t="s">
        <v>65</v>
      </c>
      <c r="B301" s="239">
        <v>26.5</v>
      </c>
      <c r="C301" s="240" t="str">
        <f t="shared" si="18"/>
        <v>30-34|26.5</v>
      </c>
      <c r="D301" s="239">
        <v>26.5</v>
      </c>
      <c r="E301" s="240" t="str">
        <f t="shared" si="19"/>
        <v>30-34|26.5</v>
      </c>
      <c r="H301" s="216">
        <v>76</v>
      </c>
    </row>
    <row r="302" spans="1:8">
      <c r="A302" s="216" t="s">
        <v>65</v>
      </c>
      <c r="B302" s="239">
        <v>26</v>
      </c>
      <c r="C302" s="240" t="str">
        <f t="shared" si="18"/>
        <v>30-34|26</v>
      </c>
      <c r="D302" s="239">
        <v>26</v>
      </c>
      <c r="E302" s="240" t="str">
        <f t="shared" si="19"/>
        <v>30-34|26</v>
      </c>
      <c r="H302" s="216">
        <v>73</v>
      </c>
    </row>
    <row r="303" spans="1:8">
      <c r="A303" s="216" t="s">
        <v>65</v>
      </c>
      <c r="B303" s="239">
        <v>25.5</v>
      </c>
      <c r="C303" s="240" t="str">
        <f t="shared" si="18"/>
        <v>30-34|25.5</v>
      </c>
      <c r="H303" s="216">
        <v>69</v>
      </c>
    </row>
    <row r="304" spans="1:8">
      <c r="A304" s="216" t="s">
        <v>65</v>
      </c>
      <c r="B304" s="239">
        <v>25</v>
      </c>
      <c r="C304" s="240" t="str">
        <f t="shared" si="18"/>
        <v>30-34|25</v>
      </c>
      <c r="D304" s="239">
        <v>25.5</v>
      </c>
      <c r="E304" s="240" t="str">
        <f t="shared" si="19"/>
        <v>30-34|25.5</v>
      </c>
      <c r="F304" s="239">
        <v>22</v>
      </c>
      <c r="G304" s="240" t="str">
        <f t="shared" si="20"/>
        <v>30-34|22</v>
      </c>
      <c r="H304" s="216">
        <v>66</v>
      </c>
    </row>
    <row r="305" spans="1:8">
      <c r="A305" s="216" t="s">
        <v>65</v>
      </c>
      <c r="B305" s="239">
        <v>24.5</v>
      </c>
      <c r="C305" s="240" t="str">
        <f t="shared" si="18"/>
        <v>30-34|24.5</v>
      </c>
      <c r="D305" s="239">
        <v>25</v>
      </c>
      <c r="E305" s="240" t="str">
        <f t="shared" si="19"/>
        <v>30-34|25</v>
      </c>
      <c r="H305" s="216">
        <v>62</v>
      </c>
    </row>
    <row r="306" spans="1:8">
      <c r="A306" s="216" t="s">
        <v>65</v>
      </c>
      <c r="D306" s="239">
        <v>24.5</v>
      </c>
      <c r="E306" s="240" t="str">
        <f t="shared" si="19"/>
        <v>30-34|24.5</v>
      </c>
      <c r="H306" s="216">
        <v>58</v>
      </c>
    </row>
    <row r="307" spans="1:8">
      <c r="A307" s="216" t="s">
        <v>65</v>
      </c>
      <c r="B307" s="239">
        <v>24</v>
      </c>
      <c r="C307" s="240" t="str">
        <f t="shared" si="18"/>
        <v>30-34|24</v>
      </c>
      <c r="D307" s="239">
        <v>24</v>
      </c>
      <c r="E307" s="240" t="str">
        <f t="shared" si="19"/>
        <v>30-34|24</v>
      </c>
      <c r="H307" s="216">
        <v>84</v>
      </c>
    </row>
    <row r="308" spans="1:8">
      <c r="A308" s="216" t="s">
        <v>65</v>
      </c>
      <c r="B308" s="239">
        <v>23.5</v>
      </c>
      <c r="C308" s="240" t="str">
        <f t="shared" si="18"/>
        <v>30-34|23.5</v>
      </c>
      <c r="D308" s="239">
        <v>23.5</v>
      </c>
      <c r="E308" s="240" t="str">
        <f t="shared" si="19"/>
        <v>30-34|23.5</v>
      </c>
      <c r="H308" s="216">
        <v>50</v>
      </c>
    </row>
    <row r="309" spans="1:8">
      <c r="A309" s="216" t="s">
        <v>65</v>
      </c>
      <c r="B309" s="239">
        <v>23</v>
      </c>
      <c r="C309" s="240" t="str">
        <f t="shared" si="18"/>
        <v>30-34|23</v>
      </c>
      <c r="D309" s="239">
        <v>23</v>
      </c>
      <c r="E309" s="240" t="str">
        <f t="shared" si="19"/>
        <v>30-34|23</v>
      </c>
      <c r="H309" s="216">
        <v>46</v>
      </c>
    </row>
    <row r="310" spans="1:8">
      <c r="A310" s="216" t="s">
        <v>65</v>
      </c>
      <c r="B310" s="239">
        <v>22.5</v>
      </c>
      <c r="C310" s="240" t="str">
        <f t="shared" si="18"/>
        <v>30-34|22.5</v>
      </c>
      <c r="D310" s="239">
        <v>22.5</v>
      </c>
      <c r="E310" s="240" t="str">
        <f t="shared" si="19"/>
        <v>30-34|22.5</v>
      </c>
      <c r="F310" s="239">
        <v>21</v>
      </c>
      <c r="G310" s="240" t="str">
        <f t="shared" si="20"/>
        <v>30-34|21</v>
      </c>
      <c r="H310" s="216">
        <v>42</v>
      </c>
    </row>
    <row r="311" spans="1:8">
      <c r="A311" s="216" t="s">
        <v>65</v>
      </c>
      <c r="B311" s="239">
        <v>22</v>
      </c>
      <c r="C311" s="240" t="str">
        <f t="shared" si="18"/>
        <v>30-34|22</v>
      </c>
      <c r="D311" s="239">
        <v>22</v>
      </c>
      <c r="E311" s="240" t="str">
        <f t="shared" si="19"/>
        <v>30-34|22</v>
      </c>
      <c r="H311" s="216">
        <v>38</v>
      </c>
    </row>
    <row r="312" spans="1:8">
      <c r="A312" s="216" t="s">
        <v>65</v>
      </c>
      <c r="B312" s="239">
        <v>21.5</v>
      </c>
      <c r="C312" s="240" t="str">
        <f t="shared" si="18"/>
        <v>30-34|21.5</v>
      </c>
      <c r="D312" s="239">
        <v>21.5</v>
      </c>
      <c r="E312" s="240" t="str">
        <f t="shared" si="19"/>
        <v>30-34|21.5</v>
      </c>
      <c r="H312" s="216">
        <v>34</v>
      </c>
    </row>
    <row r="313" spans="1:8">
      <c r="A313" s="216" t="s">
        <v>65</v>
      </c>
      <c r="B313" s="239">
        <v>21</v>
      </c>
      <c r="C313" s="240" t="str">
        <f t="shared" si="18"/>
        <v>30-34|21</v>
      </c>
      <c r="D313" s="239">
        <v>21</v>
      </c>
      <c r="E313" s="240" t="str">
        <f t="shared" si="19"/>
        <v>30-34|21</v>
      </c>
      <c r="H313" s="216">
        <v>31</v>
      </c>
    </row>
    <row r="314" spans="1:8">
      <c r="A314" s="216" t="s">
        <v>65</v>
      </c>
      <c r="B314" s="239">
        <v>20.5</v>
      </c>
      <c r="C314" s="240" t="str">
        <f t="shared" si="18"/>
        <v>30-34|20.5</v>
      </c>
      <c r="D314" s="239">
        <v>20.5</v>
      </c>
      <c r="E314" s="240" t="str">
        <f t="shared" si="19"/>
        <v>30-34|20.5</v>
      </c>
      <c r="H314" s="216">
        <v>27</v>
      </c>
    </row>
    <row r="315" spans="1:8">
      <c r="A315" s="216" t="s">
        <v>65</v>
      </c>
      <c r="B315" s="239">
        <v>20</v>
      </c>
      <c r="C315" s="240" t="str">
        <f t="shared" si="18"/>
        <v>30-34|20</v>
      </c>
      <c r="H315" s="216">
        <v>24</v>
      </c>
    </row>
    <row r="316" spans="1:8">
      <c r="A316" s="216" t="s">
        <v>65</v>
      </c>
      <c r="B316" s="239">
        <v>19.5</v>
      </c>
      <c r="C316" s="240" t="str">
        <f t="shared" si="18"/>
        <v>30-34|19.5</v>
      </c>
      <c r="D316" s="239">
        <v>20</v>
      </c>
      <c r="E316" s="240" t="str">
        <f t="shared" si="19"/>
        <v>30-34|20</v>
      </c>
      <c r="F316" s="239">
        <v>20</v>
      </c>
      <c r="G316" s="240" t="str">
        <f t="shared" si="20"/>
        <v>30-34|20</v>
      </c>
      <c r="H316" s="216">
        <v>21</v>
      </c>
    </row>
    <row r="317" spans="1:8">
      <c r="A317" s="216" t="s">
        <v>65</v>
      </c>
      <c r="B317" s="239">
        <v>19</v>
      </c>
      <c r="C317" s="240" t="str">
        <f t="shared" si="18"/>
        <v>30-34|19</v>
      </c>
      <c r="D317" s="239">
        <v>19.5</v>
      </c>
      <c r="E317" s="240" t="str">
        <f t="shared" si="19"/>
        <v>30-34|19.5</v>
      </c>
      <c r="H317" s="216">
        <v>18</v>
      </c>
    </row>
    <row r="318" spans="1:8">
      <c r="A318" s="216" t="s">
        <v>65</v>
      </c>
      <c r="D318" s="239">
        <v>19</v>
      </c>
      <c r="E318" s="240" t="str">
        <f t="shared" si="19"/>
        <v>30-34|19</v>
      </c>
      <c r="H318" s="216">
        <v>16</v>
      </c>
    </row>
    <row r="319" spans="1:8">
      <c r="A319" s="216" t="s">
        <v>65</v>
      </c>
      <c r="B319" s="239">
        <v>18.5</v>
      </c>
      <c r="C319" s="240" t="str">
        <f t="shared" si="18"/>
        <v>30-34|18.5</v>
      </c>
      <c r="D319" s="239">
        <v>18.5</v>
      </c>
      <c r="E319" s="240" t="str">
        <f t="shared" si="19"/>
        <v>30-34|18.5</v>
      </c>
      <c r="H319" s="216">
        <v>14</v>
      </c>
    </row>
    <row r="320" spans="1:8">
      <c r="A320" s="216" t="s">
        <v>65</v>
      </c>
      <c r="B320" s="239">
        <v>18</v>
      </c>
      <c r="C320" s="240" t="str">
        <f t="shared" si="18"/>
        <v>30-34|18</v>
      </c>
      <c r="D320" s="239">
        <v>18</v>
      </c>
      <c r="E320" s="240" t="str">
        <f t="shared" si="19"/>
        <v>30-34|18</v>
      </c>
      <c r="H320" s="216">
        <v>12</v>
      </c>
    </row>
    <row r="321" spans="1:8">
      <c r="A321" s="216" t="s">
        <v>65</v>
      </c>
      <c r="B321" s="239">
        <v>17.5</v>
      </c>
      <c r="C321" s="240" t="str">
        <f t="shared" si="18"/>
        <v>30-34|17.5</v>
      </c>
      <c r="D321" s="239">
        <v>17.5</v>
      </c>
      <c r="E321" s="240" t="str">
        <f t="shared" si="19"/>
        <v>30-34|17.5</v>
      </c>
      <c r="H321" s="216">
        <v>10</v>
      </c>
    </row>
    <row r="322" spans="1:8">
      <c r="A322" s="216" t="s">
        <v>65</v>
      </c>
      <c r="B322" s="239">
        <v>17</v>
      </c>
      <c r="C322" s="240" t="str">
        <f t="shared" si="18"/>
        <v>30-34|17</v>
      </c>
      <c r="F322" s="239">
        <v>19</v>
      </c>
      <c r="G322" s="240" t="str">
        <f t="shared" si="20"/>
        <v>30-34|19</v>
      </c>
      <c r="H322" s="216">
        <v>8</v>
      </c>
    </row>
    <row r="323" spans="1:8">
      <c r="A323" s="216" t="s">
        <v>65</v>
      </c>
      <c r="B323" s="239">
        <v>16.5</v>
      </c>
      <c r="C323" s="240" t="str">
        <f t="shared" si="18"/>
        <v>30-34|16.5</v>
      </c>
      <c r="D323" s="239">
        <v>17</v>
      </c>
      <c r="E323" s="240" t="str">
        <f t="shared" si="19"/>
        <v>30-34|17</v>
      </c>
      <c r="H323" s="216">
        <v>7</v>
      </c>
    </row>
    <row r="324" spans="1:8">
      <c r="A324" s="216" t="s">
        <v>65</v>
      </c>
      <c r="B324" s="239">
        <v>16</v>
      </c>
      <c r="C324" s="240" t="str">
        <f t="shared" si="18"/>
        <v>30-34|16</v>
      </c>
      <c r="D324" s="239">
        <v>16.5</v>
      </c>
      <c r="E324" s="240" t="str">
        <f t="shared" si="19"/>
        <v>30-34|16.5</v>
      </c>
      <c r="H324" s="216">
        <v>5</v>
      </c>
    </row>
    <row r="325" spans="1:8">
      <c r="A325" s="216" t="s">
        <v>65</v>
      </c>
      <c r="D325" s="239">
        <v>16</v>
      </c>
      <c r="E325" s="240" t="str">
        <f t="shared" si="19"/>
        <v>30-34|16</v>
      </c>
      <c r="H325" s="216">
        <v>4</v>
      </c>
    </row>
    <row r="326" spans="1:8">
      <c r="A326" s="216" t="s">
        <v>65</v>
      </c>
      <c r="B326" s="239">
        <v>15.5</v>
      </c>
      <c r="C326" s="240" t="str">
        <f t="shared" si="18"/>
        <v>30-34|15.5</v>
      </c>
      <c r="D326" s="239">
        <v>15.5</v>
      </c>
      <c r="E326" s="240" t="str">
        <f t="shared" si="19"/>
        <v>30-34|15.5</v>
      </c>
      <c r="H326" s="216">
        <v>4</v>
      </c>
    </row>
    <row r="327" spans="1:8">
      <c r="A327" s="216" t="s">
        <v>65</v>
      </c>
      <c r="B327" s="239">
        <v>15</v>
      </c>
      <c r="C327" s="240" t="str">
        <f t="shared" si="18"/>
        <v>30-34|15</v>
      </c>
      <c r="D327" s="239">
        <v>15</v>
      </c>
      <c r="E327" s="240" t="str">
        <f t="shared" si="19"/>
        <v>30-34|15</v>
      </c>
      <c r="H327" s="216">
        <v>3</v>
      </c>
    </row>
    <row r="328" spans="1:8">
      <c r="A328" s="216" t="s">
        <v>65</v>
      </c>
      <c r="B328" s="239">
        <v>14.5</v>
      </c>
      <c r="C328" s="240" t="str">
        <f t="shared" si="18"/>
        <v>30-34|14.5</v>
      </c>
      <c r="F328" s="239">
        <v>18</v>
      </c>
      <c r="G328" s="240" t="str">
        <f t="shared" si="20"/>
        <v>30-34|18</v>
      </c>
      <c r="H328" s="216">
        <v>2</v>
      </c>
    </row>
    <row r="329" spans="1:8">
      <c r="A329" s="216" t="s">
        <v>65</v>
      </c>
      <c r="D329" s="239">
        <v>14.5</v>
      </c>
      <c r="E329" s="240" t="str">
        <f t="shared" si="19"/>
        <v>30-34|14.5</v>
      </c>
      <c r="H329" s="216">
        <v>2</v>
      </c>
    </row>
    <row r="330" spans="1:8">
      <c r="A330" s="216" t="s">
        <v>65</v>
      </c>
      <c r="B330" s="239">
        <v>14</v>
      </c>
      <c r="C330" s="240" t="str">
        <f t="shared" si="18"/>
        <v>30-34|14</v>
      </c>
      <c r="D330" s="239">
        <v>14</v>
      </c>
      <c r="E330" s="240" t="str">
        <f t="shared" si="19"/>
        <v>30-34|14</v>
      </c>
      <c r="H330" s="216">
        <v>1</v>
      </c>
    </row>
    <row r="331" spans="1:8">
      <c r="A331" s="216" t="s">
        <v>65</v>
      </c>
      <c r="B331" s="239">
        <v>13.5</v>
      </c>
      <c r="C331" s="240" t="str">
        <f t="shared" si="18"/>
        <v>30-34|13.5</v>
      </c>
      <c r="D331" s="239">
        <v>13.5</v>
      </c>
      <c r="E331" s="240" t="str">
        <f t="shared" si="19"/>
        <v>30-34|13.5</v>
      </c>
      <c r="H331" s="216">
        <v>1</v>
      </c>
    </row>
    <row r="332" spans="1:8">
      <c r="A332" s="216" t="s">
        <v>65</v>
      </c>
      <c r="B332" s="239">
        <v>13</v>
      </c>
      <c r="C332" s="240" t="str">
        <f t="shared" si="18"/>
        <v>30-34|13</v>
      </c>
      <c r="H332" s="216">
        <v>1</v>
      </c>
    </row>
    <row r="333" spans="1:8">
      <c r="A333" s="216" t="s">
        <v>65</v>
      </c>
      <c r="D333" s="239">
        <v>13</v>
      </c>
      <c r="E333" s="240" t="str">
        <f t="shared" si="19"/>
        <v>30-34|13</v>
      </c>
      <c r="H333" s="216">
        <v>1</v>
      </c>
    </row>
    <row r="334" spans="1:8">
      <c r="A334" s="216" t="s">
        <v>65</v>
      </c>
      <c r="B334" s="239">
        <v>12.5</v>
      </c>
      <c r="C334" s="240" t="str">
        <f t="shared" si="18"/>
        <v>30-34|12.5</v>
      </c>
      <c r="D334" s="239">
        <v>12.5</v>
      </c>
      <c r="E334" s="240" t="str">
        <f t="shared" si="19"/>
        <v>30-34|12.5</v>
      </c>
      <c r="H334" s="216" t="s">
        <v>1757</v>
      </c>
    </row>
    <row r="335" spans="1:8">
      <c r="A335" s="216" t="s">
        <v>65</v>
      </c>
      <c r="B335" s="239">
        <v>12</v>
      </c>
      <c r="C335" s="240" t="str">
        <f t="shared" si="18"/>
        <v>30-34|12</v>
      </c>
      <c r="D335" s="239">
        <v>12</v>
      </c>
      <c r="E335" s="240" t="str">
        <f t="shared" si="19"/>
        <v>30-34|12</v>
      </c>
      <c r="H335" s="216" t="s">
        <v>1757</v>
      </c>
    </row>
    <row r="336" spans="1:8">
      <c r="A336" s="216" t="s">
        <v>65</v>
      </c>
      <c r="F336" s="239">
        <v>17</v>
      </c>
      <c r="G336" s="240" t="str">
        <f t="shared" si="20"/>
        <v>30-34|17</v>
      </c>
      <c r="H336" s="216" t="s">
        <v>1757</v>
      </c>
    </row>
    <row r="337" spans="1:8">
      <c r="A337" s="216" t="s">
        <v>65</v>
      </c>
      <c r="B337" s="239">
        <v>11.5</v>
      </c>
      <c r="C337" s="240" t="str">
        <f t="shared" si="18"/>
        <v>30-34|11.5</v>
      </c>
      <c r="D337" s="239">
        <v>11.5</v>
      </c>
      <c r="E337" s="240" t="str">
        <f t="shared" si="19"/>
        <v>30-34|11.5</v>
      </c>
      <c r="H337" s="216" t="s">
        <v>1757</v>
      </c>
    </row>
    <row r="338" spans="1:8">
      <c r="A338" s="216" t="s">
        <v>65</v>
      </c>
      <c r="B338" s="239">
        <v>11</v>
      </c>
      <c r="C338" s="240" t="str">
        <f t="shared" si="18"/>
        <v>30-34|11</v>
      </c>
      <c r="D338" s="239">
        <v>11</v>
      </c>
      <c r="E338" s="240" t="str">
        <f t="shared" si="19"/>
        <v>30-34|11</v>
      </c>
      <c r="H338" s="216" t="s">
        <v>1757</v>
      </c>
    </row>
    <row r="339" spans="1:8">
      <c r="A339" s="216" t="s">
        <v>65</v>
      </c>
      <c r="B339" s="239">
        <v>10.5</v>
      </c>
      <c r="C339" s="240" t="str">
        <f t="shared" si="18"/>
        <v>30-34|10.5</v>
      </c>
      <c r="D339" s="239">
        <v>10.5</v>
      </c>
      <c r="E339" s="240" t="str">
        <f t="shared" si="19"/>
        <v>30-34|10.5</v>
      </c>
      <c r="F339" s="239">
        <v>16</v>
      </c>
      <c r="G339" s="240" t="str">
        <f t="shared" si="20"/>
        <v>30-34|16</v>
      </c>
      <c r="H339" s="216" t="s">
        <v>1757</v>
      </c>
    </row>
    <row r="340" spans="1:8">
      <c r="A340" s="216" t="s">
        <v>65</v>
      </c>
      <c r="B340" s="239">
        <v>10</v>
      </c>
      <c r="C340" s="240" t="str">
        <f t="shared" si="18"/>
        <v>30-34|10</v>
      </c>
      <c r="D340" s="239">
        <v>10</v>
      </c>
      <c r="E340" s="240" t="str">
        <f t="shared" si="19"/>
        <v>30-34|10</v>
      </c>
      <c r="F340" s="239">
        <v>15</v>
      </c>
      <c r="G340" s="240" t="str">
        <f t="shared" si="20"/>
        <v>30-34|15</v>
      </c>
      <c r="H340" s="216" t="s">
        <v>1757</v>
      </c>
    </row>
    <row r="341" spans="1:8">
      <c r="A341" s="216" t="s">
        <v>65</v>
      </c>
      <c r="B341" s="239">
        <v>9.5</v>
      </c>
      <c r="C341" s="240" t="str">
        <f t="shared" si="18"/>
        <v>30-34|9.5</v>
      </c>
      <c r="D341" s="239">
        <v>9.5</v>
      </c>
      <c r="E341" s="240" t="str">
        <f t="shared" si="19"/>
        <v>30-34|9.5</v>
      </c>
      <c r="F341" s="239">
        <v>14</v>
      </c>
      <c r="G341" s="240" t="str">
        <f t="shared" si="20"/>
        <v>30-34|14</v>
      </c>
      <c r="H341" s="216" t="s">
        <v>1757</v>
      </c>
    </row>
    <row r="342" spans="1:8">
      <c r="A342" s="216" t="s">
        <v>65</v>
      </c>
      <c r="B342" s="239">
        <v>9</v>
      </c>
      <c r="C342" s="240" t="str">
        <f t="shared" si="18"/>
        <v>30-34|9</v>
      </c>
      <c r="D342" s="239">
        <v>9</v>
      </c>
      <c r="E342" s="240" t="str">
        <f t="shared" si="19"/>
        <v>30-34|9</v>
      </c>
      <c r="F342" s="239">
        <v>13</v>
      </c>
      <c r="G342" s="240" t="str">
        <f t="shared" si="20"/>
        <v>30-34|13</v>
      </c>
      <c r="H342" s="216" t="s">
        <v>1757</v>
      </c>
    </row>
    <row r="343" spans="1:8">
      <c r="A343" s="216" t="s">
        <v>65</v>
      </c>
      <c r="B343" s="239">
        <v>8.5</v>
      </c>
      <c r="C343" s="240" t="str">
        <f t="shared" si="18"/>
        <v>30-34|8.5</v>
      </c>
      <c r="D343" s="239">
        <v>8.5</v>
      </c>
      <c r="E343" s="240" t="str">
        <f t="shared" si="19"/>
        <v>30-34|8.5</v>
      </c>
      <c r="F343" s="239">
        <v>12</v>
      </c>
      <c r="G343" s="240" t="str">
        <f t="shared" si="20"/>
        <v>30-34|12</v>
      </c>
      <c r="H343" s="216" t="s">
        <v>1757</v>
      </c>
    </row>
    <row r="344" spans="1:8">
      <c r="A344" s="216" t="s">
        <v>65</v>
      </c>
      <c r="B344" s="239">
        <v>8</v>
      </c>
      <c r="C344" s="240" t="str">
        <f t="shared" si="18"/>
        <v>30-34|8</v>
      </c>
      <c r="D344" s="239">
        <v>8</v>
      </c>
      <c r="E344" s="240" t="str">
        <f t="shared" si="19"/>
        <v>30-34|8</v>
      </c>
      <c r="F344" s="239">
        <v>11</v>
      </c>
      <c r="G344" s="240" t="str">
        <f t="shared" si="20"/>
        <v>30-34|11</v>
      </c>
      <c r="H344" s="216" t="s">
        <v>1757</v>
      </c>
    </row>
    <row r="345" spans="1:8">
      <c r="A345" s="216" t="s">
        <v>65</v>
      </c>
      <c r="B345" s="239">
        <v>7.5</v>
      </c>
      <c r="C345" s="240" t="str">
        <f t="shared" ref="C345:C360" si="21">A345&amp;"|"&amp;B345</f>
        <v>30-34|7.5</v>
      </c>
      <c r="D345" s="239">
        <v>7.5</v>
      </c>
      <c r="E345" s="240" t="str">
        <f t="shared" si="19"/>
        <v>30-34|7.5</v>
      </c>
      <c r="F345" s="239">
        <v>10</v>
      </c>
      <c r="G345" s="240" t="str">
        <f t="shared" si="20"/>
        <v>30-34|10</v>
      </c>
      <c r="H345" s="216" t="s">
        <v>1757</v>
      </c>
    </row>
    <row r="346" spans="1:8">
      <c r="A346" s="216" t="s">
        <v>65</v>
      </c>
      <c r="B346" s="239">
        <v>7</v>
      </c>
      <c r="C346" s="240" t="str">
        <f t="shared" si="21"/>
        <v>30-34|7</v>
      </c>
      <c r="D346" s="239">
        <v>7</v>
      </c>
      <c r="E346" s="240" t="str">
        <f t="shared" si="19"/>
        <v>30-34|7</v>
      </c>
      <c r="F346" s="239">
        <v>9</v>
      </c>
      <c r="G346" s="240" t="str">
        <f t="shared" si="20"/>
        <v>30-34|9</v>
      </c>
      <c r="H346" s="216" t="s">
        <v>1757</v>
      </c>
    </row>
    <row r="347" spans="1:8">
      <c r="A347" s="216" t="s">
        <v>65</v>
      </c>
      <c r="B347" s="239">
        <v>6.5</v>
      </c>
      <c r="C347" s="240" t="str">
        <f t="shared" si="21"/>
        <v>30-34|6.5</v>
      </c>
      <c r="D347" s="239">
        <v>6.5</v>
      </c>
      <c r="E347" s="240" t="str">
        <f t="shared" si="19"/>
        <v>30-34|6.5</v>
      </c>
      <c r="F347" s="239">
        <v>8</v>
      </c>
      <c r="G347" s="240" t="str">
        <f t="shared" si="20"/>
        <v>30-34|8</v>
      </c>
      <c r="H347" s="216" t="s">
        <v>1757</v>
      </c>
    </row>
    <row r="348" spans="1:8">
      <c r="A348" s="216" t="s">
        <v>65</v>
      </c>
      <c r="B348" s="239">
        <v>6</v>
      </c>
      <c r="C348" s="240" t="str">
        <f t="shared" si="21"/>
        <v>30-34|6</v>
      </c>
      <c r="D348" s="239">
        <v>6</v>
      </c>
      <c r="E348" s="240" t="str">
        <f t="shared" si="19"/>
        <v>30-34|6</v>
      </c>
      <c r="F348" s="239">
        <v>7</v>
      </c>
      <c r="G348" s="240" t="str">
        <f t="shared" si="20"/>
        <v>30-34|7</v>
      </c>
      <c r="H348" s="216" t="s">
        <v>1757</v>
      </c>
    </row>
    <row r="349" spans="1:8">
      <c r="A349" s="216" t="s">
        <v>65</v>
      </c>
      <c r="B349" s="239">
        <v>5.5</v>
      </c>
      <c r="C349" s="240" t="str">
        <f t="shared" si="21"/>
        <v>30-34|5.5</v>
      </c>
      <c r="D349" s="239">
        <v>5.5</v>
      </c>
      <c r="E349" s="240" t="str">
        <f t="shared" si="19"/>
        <v>30-34|5.5</v>
      </c>
      <c r="F349" s="239">
        <v>6</v>
      </c>
      <c r="G349" s="240" t="str">
        <f t="shared" si="20"/>
        <v>30-34|6</v>
      </c>
      <c r="H349" s="216" t="s">
        <v>1757</v>
      </c>
    </row>
    <row r="350" spans="1:8">
      <c r="A350" s="216" t="s">
        <v>65</v>
      </c>
      <c r="B350" s="239">
        <v>5</v>
      </c>
      <c r="C350" s="240" t="str">
        <f t="shared" si="21"/>
        <v>30-34|5</v>
      </c>
      <c r="D350" s="239">
        <v>5</v>
      </c>
      <c r="E350" s="240" t="str">
        <f t="shared" si="19"/>
        <v>30-34|5</v>
      </c>
      <c r="F350" s="239">
        <v>5</v>
      </c>
      <c r="G350" s="240" t="str">
        <f t="shared" si="20"/>
        <v>30-34|5</v>
      </c>
      <c r="H350" s="216" t="s">
        <v>1757</v>
      </c>
    </row>
    <row r="351" spans="1:8">
      <c r="A351" s="216" t="s">
        <v>65</v>
      </c>
      <c r="B351" s="239">
        <v>4.5</v>
      </c>
      <c r="C351" s="240" t="str">
        <f t="shared" si="21"/>
        <v>30-34|4.5</v>
      </c>
      <c r="D351" s="239">
        <v>4.5</v>
      </c>
      <c r="E351" s="240" t="str">
        <f t="shared" si="19"/>
        <v>30-34|4.5</v>
      </c>
      <c r="F351" s="239">
        <v>4</v>
      </c>
      <c r="G351" s="240" t="str">
        <f t="shared" si="20"/>
        <v>30-34|4</v>
      </c>
      <c r="H351" s="216" t="s">
        <v>1757</v>
      </c>
    </row>
    <row r="352" spans="1:8">
      <c r="A352" s="216" t="s">
        <v>65</v>
      </c>
      <c r="B352" s="239">
        <v>4</v>
      </c>
      <c r="C352" s="240" t="str">
        <f t="shared" si="21"/>
        <v>30-34|4</v>
      </c>
      <c r="D352" s="239">
        <v>4</v>
      </c>
      <c r="E352" s="240" t="str">
        <f t="shared" si="19"/>
        <v>30-34|4</v>
      </c>
      <c r="F352" s="239">
        <v>3</v>
      </c>
      <c r="G352" s="240" t="str">
        <f t="shared" si="20"/>
        <v>30-34|3</v>
      </c>
      <c r="H352" s="216" t="s">
        <v>1757</v>
      </c>
    </row>
    <row r="353" spans="1:13">
      <c r="A353" s="216" t="s">
        <v>65</v>
      </c>
      <c r="B353" s="239">
        <v>3.5</v>
      </c>
      <c r="C353" s="240" t="str">
        <f t="shared" si="21"/>
        <v>30-34|3.5</v>
      </c>
      <c r="D353" s="239">
        <v>3.5</v>
      </c>
      <c r="E353" s="240" t="str">
        <f t="shared" si="19"/>
        <v>30-34|3.5</v>
      </c>
      <c r="F353" s="239">
        <v>2</v>
      </c>
      <c r="G353" s="240" t="str">
        <f t="shared" ref="G353:G360" si="22">A353&amp;"|"&amp;F353</f>
        <v>30-34|2</v>
      </c>
      <c r="H353" s="216" t="s">
        <v>1757</v>
      </c>
    </row>
    <row r="354" spans="1:13">
      <c r="A354" s="216" t="s">
        <v>65</v>
      </c>
      <c r="B354" s="239">
        <v>3</v>
      </c>
      <c r="C354" s="240" t="str">
        <f t="shared" si="21"/>
        <v>30-34|3</v>
      </c>
      <c r="D354" s="239">
        <v>3</v>
      </c>
      <c r="E354" s="240" t="str">
        <f t="shared" si="19"/>
        <v>30-34|3</v>
      </c>
      <c r="F354" s="239">
        <v>1</v>
      </c>
      <c r="G354" s="240" t="str">
        <f t="shared" si="22"/>
        <v>30-34|1</v>
      </c>
      <c r="H354" s="216" t="s">
        <v>1757</v>
      </c>
    </row>
    <row r="355" spans="1:13">
      <c r="A355" s="216" t="s">
        <v>65</v>
      </c>
      <c r="B355" s="239">
        <v>2.5</v>
      </c>
      <c r="C355" s="240" t="str">
        <f t="shared" si="21"/>
        <v>30-34|2.5</v>
      </c>
      <c r="D355" s="239">
        <v>2.5</v>
      </c>
      <c r="E355" s="240" t="str">
        <f t="shared" si="19"/>
        <v>30-34|2.5</v>
      </c>
      <c r="F355" s="239">
        <v>0</v>
      </c>
      <c r="G355" s="240" t="str">
        <f t="shared" si="22"/>
        <v>30-34|0</v>
      </c>
      <c r="H355" s="216" t="s">
        <v>1757</v>
      </c>
    </row>
    <row r="356" spans="1:13">
      <c r="A356" s="216" t="s">
        <v>65</v>
      </c>
      <c r="B356" s="239">
        <v>2</v>
      </c>
      <c r="C356" s="240" t="str">
        <f t="shared" si="21"/>
        <v>30-34|2</v>
      </c>
      <c r="D356" s="239">
        <v>2</v>
      </c>
      <c r="E356" s="240" t="str">
        <f t="shared" si="19"/>
        <v>30-34|2</v>
      </c>
      <c r="F356" s="239">
        <v>0</v>
      </c>
      <c r="G356" s="240" t="str">
        <f t="shared" si="22"/>
        <v>30-34|0</v>
      </c>
      <c r="H356" s="216" t="s">
        <v>1757</v>
      </c>
    </row>
    <row r="357" spans="1:13">
      <c r="A357" s="216" t="s">
        <v>65</v>
      </c>
      <c r="B357" s="239">
        <v>1.5</v>
      </c>
      <c r="C357" s="240" t="str">
        <f t="shared" si="21"/>
        <v>30-34|1.5</v>
      </c>
      <c r="D357" s="239">
        <v>1.5</v>
      </c>
      <c r="E357" s="240" t="str">
        <f t="shared" si="19"/>
        <v>30-34|1.5</v>
      </c>
      <c r="F357" s="239">
        <v>0</v>
      </c>
      <c r="G357" s="240" t="str">
        <f t="shared" si="22"/>
        <v>30-34|0</v>
      </c>
      <c r="H357" s="216" t="s">
        <v>1757</v>
      </c>
    </row>
    <row r="358" spans="1:13">
      <c r="A358" s="216" t="s">
        <v>65</v>
      </c>
      <c r="B358" s="239">
        <v>1</v>
      </c>
      <c r="C358" s="240" t="str">
        <f t="shared" si="21"/>
        <v>30-34|1</v>
      </c>
      <c r="D358" s="239">
        <v>1</v>
      </c>
      <c r="E358" s="240" t="str">
        <f t="shared" si="19"/>
        <v>30-34|1</v>
      </c>
      <c r="F358" s="239">
        <v>0</v>
      </c>
      <c r="G358" s="240" t="str">
        <f t="shared" si="22"/>
        <v>30-34|0</v>
      </c>
      <c r="H358" s="216" t="s">
        <v>1757</v>
      </c>
    </row>
    <row r="359" spans="1:13">
      <c r="A359" s="216" t="s">
        <v>65</v>
      </c>
      <c r="B359" s="239">
        <v>0.5</v>
      </c>
      <c r="C359" s="240" t="str">
        <f t="shared" si="21"/>
        <v>30-34|0.5</v>
      </c>
      <c r="D359" s="239">
        <v>0.5</v>
      </c>
      <c r="E359" s="240" t="str">
        <f t="shared" si="19"/>
        <v>30-34|0.5</v>
      </c>
      <c r="F359" s="239">
        <v>0</v>
      </c>
      <c r="G359" s="240" t="str">
        <f t="shared" si="22"/>
        <v>30-34|0</v>
      </c>
      <c r="H359" s="216" t="s">
        <v>1757</v>
      </c>
    </row>
    <row r="360" spans="1:13">
      <c r="A360" s="216" t="s">
        <v>65</v>
      </c>
      <c r="B360" s="239">
        <v>0</v>
      </c>
      <c r="C360" s="240" t="str">
        <f t="shared" si="21"/>
        <v>30-34|0</v>
      </c>
      <c r="D360" s="239">
        <v>0</v>
      </c>
      <c r="E360" s="240" t="str">
        <f t="shared" si="19"/>
        <v>30-34|0</v>
      </c>
      <c r="F360" s="239">
        <v>0</v>
      </c>
      <c r="G360" s="240" t="str">
        <f t="shared" si="22"/>
        <v>30-34|0</v>
      </c>
      <c r="H360" s="216" t="s">
        <v>1757</v>
      </c>
    </row>
    <row r="361" spans="1:13">
      <c r="D361" s="241" t="s">
        <v>1774</v>
      </c>
      <c r="K361" s="217" t="s">
        <v>1774</v>
      </c>
      <c r="L361" s="217"/>
    </row>
    <row r="362" spans="1:13">
      <c r="B362" s="239" t="s">
        <v>1747</v>
      </c>
      <c r="D362" s="239" t="s">
        <v>1748</v>
      </c>
      <c r="E362" s="240" t="str">
        <f t="shared" si="19"/>
        <v>|Delay</v>
      </c>
      <c r="F362" s="239" t="s">
        <v>1749</v>
      </c>
      <c r="H362" s="216" t="s">
        <v>39</v>
      </c>
      <c r="K362" s="216" t="s">
        <v>1750</v>
      </c>
      <c r="M362" s="216" t="s">
        <v>39</v>
      </c>
    </row>
    <row r="363" spans="1:13">
      <c r="A363" s="216" t="s">
        <v>1741</v>
      </c>
      <c r="B363" s="239">
        <v>36</v>
      </c>
      <c r="C363" s="240" t="str">
        <f t="shared" ref="C363:C426" si="23">A363&amp;"|"&amp;B363</f>
        <v>35-39|36</v>
      </c>
      <c r="H363" s="216" t="s">
        <v>1775</v>
      </c>
      <c r="J363" s="216" t="s">
        <v>1741</v>
      </c>
      <c r="K363" s="216">
        <v>36</v>
      </c>
      <c r="L363" s="240" t="str">
        <f t="shared" ref="L363:L373" si="24">J363&amp;"|"&amp;K363</f>
        <v>35-39|36</v>
      </c>
      <c r="M363" s="216" t="s">
        <v>1751</v>
      </c>
    </row>
    <row r="364" spans="1:13">
      <c r="A364" s="216" t="s">
        <v>1741</v>
      </c>
      <c r="B364" s="239">
        <v>35.5</v>
      </c>
      <c r="C364" s="240" t="str">
        <f t="shared" si="23"/>
        <v>35-39|35.5</v>
      </c>
      <c r="D364" s="239">
        <v>36</v>
      </c>
      <c r="E364" s="240" t="str">
        <f t="shared" si="19"/>
        <v>35-39|36</v>
      </c>
      <c r="H364" s="216" t="s">
        <v>1775</v>
      </c>
      <c r="J364" s="216" t="s">
        <v>1741</v>
      </c>
      <c r="K364" s="216">
        <v>35.5</v>
      </c>
      <c r="L364" s="240" t="str">
        <f t="shared" si="24"/>
        <v>35-39|35.5</v>
      </c>
      <c r="M364" s="216" t="s">
        <v>1751</v>
      </c>
    </row>
    <row r="365" spans="1:13">
      <c r="A365" s="216" t="s">
        <v>1741</v>
      </c>
      <c r="B365" s="239">
        <v>35</v>
      </c>
      <c r="C365" s="240" t="str">
        <f t="shared" si="23"/>
        <v>35-39|35</v>
      </c>
      <c r="D365" s="239">
        <v>35.5</v>
      </c>
      <c r="E365" s="240" t="str">
        <f t="shared" ref="E365:E428" si="25">A365&amp;"|"&amp;D365</f>
        <v>35-39|35.5</v>
      </c>
      <c r="H365" s="216" t="s">
        <v>1775</v>
      </c>
      <c r="J365" s="216" t="s">
        <v>1741</v>
      </c>
      <c r="K365" s="216">
        <v>35</v>
      </c>
      <c r="L365" s="240" t="str">
        <f t="shared" si="24"/>
        <v>35-39|35</v>
      </c>
      <c r="M365" s="216" t="s">
        <v>1751</v>
      </c>
    </row>
    <row r="366" spans="1:13">
      <c r="A366" s="216" t="s">
        <v>1741</v>
      </c>
      <c r="D366" s="239">
        <v>35</v>
      </c>
      <c r="E366" s="240" t="str">
        <f t="shared" si="25"/>
        <v>35-39|35</v>
      </c>
      <c r="H366" s="216" t="s">
        <v>1775</v>
      </c>
      <c r="J366" s="216" t="s">
        <v>1741</v>
      </c>
      <c r="K366" s="216">
        <v>34.5</v>
      </c>
      <c r="L366" s="240" t="str">
        <f t="shared" si="24"/>
        <v>35-39|34.5</v>
      </c>
      <c r="M366" s="216" t="s">
        <v>1751</v>
      </c>
    </row>
    <row r="367" spans="1:13">
      <c r="A367" s="216" t="s">
        <v>1741</v>
      </c>
      <c r="B367" s="239">
        <v>34.5</v>
      </c>
      <c r="C367" s="240" t="str">
        <f t="shared" si="23"/>
        <v>35-39|34.5</v>
      </c>
      <c r="D367" s="239">
        <v>34.5</v>
      </c>
      <c r="E367" s="240" t="str">
        <f t="shared" si="25"/>
        <v>35-39|34.5</v>
      </c>
      <c r="H367" s="216" t="s">
        <v>1775</v>
      </c>
      <c r="J367" s="216" t="s">
        <v>1741</v>
      </c>
      <c r="K367" s="216">
        <v>34</v>
      </c>
      <c r="L367" s="240" t="str">
        <f t="shared" si="24"/>
        <v>35-39|34</v>
      </c>
      <c r="M367" s="216" t="s">
        <v>1751</v>
      </c>
    </row>
    <row r="368" spans="1:13">
      <c r="A368" s="216" t="s">
        <v>1741</v>
      </c>
      <c r="B368" s="239">
        <v>34</v>
      </c>
      <c r="C368" s="240" t="str">
        <f t="shared" si="23"/>
        <v>35-39|34</v>
      </c>
      <c r="H368" s="216">
        <v>99</v>
      </c>
      <c r="J368" s="216" t="s">
        <v>1741</v>
      </c>
      <c r="K368" s="216">
        <v>33.5</v>
      </c>
      <c r="L368" s="240" t="str">
        <f t="shared" si="24"/>
        <v>35-39|33.5</v>
      </c>
      <c r="M368" s="216" t="s">
        <v>1751</v>
      </c>
    </row>
    <row r="369" spans="1:13">
      <c r="A369" s="216" t="s">
        <v>1741</v>
      </c>
      <c r="B369" s="239">
        <v>33.5</v>
      </c>
      <c r="C369" s="240" t="str">
        <f t="shared" si="23"/>
        <v>35-39|33.5</v>
      </c>
      <c r="D369" s="239">
        <v>34</v>
      </c>
      <c r="E369" s="240" t="str">
        <f t="shared" si="25"/>
        <v>35-39|34</v>
      </c>
      <c r="H369" s="216">
        <v>99</v>
      </c>
      <c r="J369" s="216" t="s">
        <v>1741</v>
      </c>
      <c r="K369" s="216">
        <v>33</v>
      </c>
      <c r="L369" s="240" t="str">
        <f t="shared" si="24"/>
        <v>35-39|33</v>
      </c>
      <c r="M369" s="216" t="s">
        <v>1761</v>
      </c>
    </row>
    <row r="370" spans="1:13">
      <c r="A370" s="216" t="s">
        <v>1741</v>
      </c>
      <c r="B370" s="239">
        <v>33</v>
      </c>
      <c r="C370" s="240" t="str">
        <f t="shared" si="23"/>
        <v>35-39|33</v>
      </c>
      <c r="D370" s="239">
        <v>33.5</v>
      </c>
      <c r="E370" s="240" t="str">
        <f t="shared" si="25"/>
        <v>35-39|33.5</v>
      </c>
      <c r="H370" s="216">
        <v>99</v>
      </c>
      <c r="J370" s="216" t="s">
        <v>1741</v>
      </c>
      <c r="K370" s="216">
        <v>32.5</v>
      </c>
      <c r="L370" s="240" t="str">
        <f t="shared" si="24"/>
        <v>35-39|32.5</v>
      </c>
      <c r="M370" s="216" t="s">
        <v>1767</v>
      </c>
    </row>
    <row r="371" spans="1:13">
      <c r="A371" s="216" t="s">
        <v>1741</v>
      </c>
      <c r="D371" s="239">
        <v>33</v>
      </c>
      <c r="E371" s="240" t="str">
        <f t="shared" si="25"/>
        <v>35-39|33</v>
      </c>
      <c r="H371" s="216">
        <v>99</v>
      </c>
      <c r="J371" s="216" t="s">
        <v>1741</v>
      </c>
      <c r="K371" s="216">
        <v>32</v>
      </c>
      <c r="L371" s="240" t="str">
        <f t="shared" si="24"/>
        <v>35-39|32</v>
      </c>
      <c r="M371" s="216" t="s">
        <v>1754</v>
      </c>
    </row>
    <row r="372" spans="1:13">
      <c r="A372" s="216" t="s">
        <v>1741</v>
      </c>
      <c r="B372" s="239">
        <v>32.5</v>
      </c>
      <c r="C372" s="240" t="str">
        <f t="shared" si="23"/>
        <v>35-39|32.5</v>
      </c>
      <c r="D372" s="239">
        <v>32.5</v>
      </c>
      <c r="E372" s="240" t="str">
        <f t="shared" si="25"/>
        <v>35-39|32.5</v>
      </c>
      <c r="H372" s="216">
        <v>98</v>
      </c>
      <c r="J372" s="216" t="s">
        <v>1741</v>
      </c>
      <c r="K372" s="216">
        <v>31.5</v>
      </c>
      <c r="L372" s="240" t="str">
        <f t="shared" si="24"/>
        <v>35-39|31.5</v>
      </c>
      <c r="M372" s="216" t="s">
        <v>1754</v>
      </c>
    </row>
    <row r="373" spans="1:13" ht="15">
      <c r="A373" s="216" t="s">
        <v>1741</v>
      </c>
      <c r="B373" s="239">
        <v>32</v>
      </c>
      <c r="C373" s="240" t="str">
        <f t="shared" si="23"/>
        <v>35-39|32</v>
      </c>
      <c r="D373" s="239">
        <v>32</v>
      </c>
      <c r="E373" s="240" t="str">
        <f t="shared" si="25"/>
        <v>35-39|32</v>
      </c>
      <c r="H373" s="216">
        <v>98</v>
      </c>
      <c r="J373" s="216" t="s">
        <v>1741</v>
      </c>
      <c r="K373" s="216" t="s">
        <v>1762</v>
      </c>
      <c r="L373" s="240" t="str">
        <f t="shared" si="24"/>
        <v>35-39|0-31</v>
      </c>
      <c r="M373" s="244" t="s">
        <v>1771</v>
      </c>
    </row>
    <row r="374" spans="1:13">
      <c r="A374" s="216" t="s">
        <v>1741</v>
      </c>
      <c r="B374" s="239">
        <v>31.5</v>
      </c>
      <c r="C374" s="240" t="str">
        <f t="shared" si="23"/>
        <v>35-39|31.5</v>
      </c>
      <c r="D374" s="239">
        <v>31.5</v>
      </c>
      <c r="E374" s="240" t="str">
        <f t="shared" si="25"/>
        <v>35-39|31.5</v>
      </c>
      <c r="F374" s="239">
        <v>24</v>
      </c>
      <c r="G374" s="240" t="str">
        <f t="shared" ref="G374:G448" si="26">A374&amp;"|"&amp;F374</f>
        <v>35-39|24</v>
      </c>
      <c r="H374" s="216">
        <v>97</v>
      </c>
    </row>
    <row r="375" spans="1:13">
      <c r="A375" s="216" t="s">
        <v>1741</v>
      </c>
      <c r="B375" s="239">
        <v>31</v>
      </c>
      <c r="C375" s="240" t="str">
        <f t="shared" si="23"/>
        <v>35-39|31</v>
      </c>
      <c r="D375" s="239">
        <v>31</v>
      </c>
      <c r="E375" s="240" t="str">
        <f t="shared" si="25"/>
        <v>35-39|31</v>
      </c>
      <c r="H375" s="216">
        <v>96</v>
      </c>
    </row>
    <row r="376" spans="1:13">
      <c r="A376" s="216" t="s">
        <v>1741</v>
      </c>
      <c r="B376" s="239">
        <v>30.5</v>
      </c>
      <c r="C376" s="240" t="str">
        <f t="shared" si="23"/>
        <v>35-39|30.5</v>
      </c>
      <c r="D376" s="239">
        <v>30.5</v>
      </c>
      <c r="E376" s="240" t="str">
        <f t="shared" si="25"/>
        <v>35-39|30.5</v>
      </c>
      <c r="H376" s="216">
        <v>96</v>
      </c>
    </row>
    <row r="377" spans="1:13">
      <c r="A377" s="216" t="s">
        <v>1741</v>
      </c>
      <c r="B377" s="239">
        <v>30</v>
      </c>
      <c r="C377" s="240" t="str">
        <f t="shared" si="23"/>
        <v>35-39|30</v>
      </c>
      <c r="D377" s="239">
        <v>30</v>
      </c>
      <c r="E377" s="240" t="str">
        <f t="shared" si="25"/>
        <v>35-39|30</v>
      </c>
      <c r="H377" s="216">
        <v>95</v>
      </c>
    </row>
    <row r="378" spans="1:13">
      <c r="A378" s="216" t="s">
        <v>1741</v>
      </c>
      <c r="B378" s="239">
        <v>29.5</v>
      </c>
      <c r="C378" s="240" t="str">
        <f t="shared" si="23"/>
        <v>35-39|29.5</v>
      </c>
      <c r="D378" s="239">
        <v>29.5</v>
      </c>
      <c r="E378" s="240" t="str">
        <f t="shared" si="25"/>
        <v>35-39|29.5</v>
      </c>
      <c r="H378" s="216">
        <v>93</v>
      </c>
    </row>
    <row r="379" spans="1:13">
      <c r="A379" s="216" t="s">
        <v>1741</v>
      </c>
      <c r="B379" s="239">
        <v>29</v>
      </c>
      <c r="C379" s="240" t="str">
        <f t="shared" si="23"/>
        <v>35-39|29</v>
      </c>
      <c r="D379" s="239">
        <v>29</v>
      </c>
      <c r="E379" s="240" t="str">
        <f t="shared" si="25"/>
        <v>35-39|29</v>
      </c>
      <c r="H379" s="216">
        <v>92</v>
      </c>
    </row>
    <row r="380" spans="1:13">
      <c r="A380" s="216" t="s">
        <v>1741</v>
      </c>
      <c r="B380" s="239">
        <v>28.5</v>
      </c>
      <c r="C380" s="240" t="str">
        <f t="shared" si="23"/>
        <v>35-39|28.5</v>
      </c>
      <c r="D380" s="239">
        <v>28.5</v>
      </c>
      <c r="E380" s="240" t="str">
        <f t="shared" si="25"/>
        <v>35-39|28.5</v>
      </c>
      <c r="H380" s="216">
        <v>90</v>
      </c>
    </row>
    <row r="381" spans="1:13">
      <c r="A381" s="216" t="s">
        <v>1741</v>
      </c>
      <c r="D381" s="239">
        <v>28</v>
      </c>
      <c r="E381" s="240" t="str">
        <f t="shared" si="25"/>
        <v>35-39|28</v>
      </c>
      <c r="F381" s="239">
        <v>23</v>
      </c>
      <c r="G381" s="240" t="str">
        <f t="shared" si="26"/>
        <v>35-39|23</v>
      </c>
      <c r="H381" s="216">
        <v>88</v>
      </c>
    </row>
    <row r="382" spans="1:13">
      <c r="A382" s="216" t="s">
        <v>1741</v>
      </c>
      <c r="B382" s="239">
        <v>28</v>
      </c>
      <c r="C382" s="240" t="str">
        <f t="shared" si="23"/>
        <v>35-39|28</v>
      </c>
      <c r="H382" s="216">
        <v>86</v>
      </c>
    </row>
    <row r="383" spans="1:13">
      <c r="A383" s="216" t="s">
        <v>1741</v>
      </c>
      <c r="B383" s="239">
        <v>27.5</v>
      </c>
      <c r="C383" s="240" t="str">
        <f t="shared" si="23"/>
        <v>35-39|27.5</v>
      </c>
      <c r="D383" s="239">
        <v>27.5</v>
      </c>
      <c r="E383" s="240" t="str">
        <f t="shared" si="25"/>
        <v>35-39|27.5</v>
      </c>
      <c r="H383" s="216">
        <v>84</v>
      </c>
    </row>
    <row r="384" spans="1:13">
      <c r="A384" s="216" t="s">
        <v>1741</v>
      </c>
      <c r="B384" s="239">
        <v>27</v>
      </c>
      <c r="C384" s="240" t="str">
        <f t="shared" si="23"/>
        <v>35-39|27</v>
      </c>
      <c r="D384" s="239">
        <v>27</v>
      </c>
      <c r="E384" s="240" t="str">
        <f t="shared" si="25"/>
        <v>35-39|27</v>
      </c>
      <c r="H384" s="216">
        <v>82</v>
      </c>
    </row>
    <row r="385" spans="1:8">
      <c r="A385" s="216" t="s">
        <v>1741</v>
      </c>
      <c r="B385" s="239">
        <v>26.5</v>
      </c>
      <c r="C385" s="240" t="str">
        <f t="shared" si="23"/>
        <v>35-39|26.5</v>
      </c>
      <c r="D385" s="239">
        <v>26.5</v>
      </c>
      <c r="E385" s="240" t="str">
        <f t="shared" si="25"/>
        <v>35-39|26.5</v>
      </c>
      <c r="H385" s="216">
        <v>79</v>
      </c>
    </row>
    <row r="386" spans="1:8">
      <c r="A386" s="216" t="s">
        <v>1741</v>
      </c>
      <c r="B386" s="239">
        <v>26</v>
      </c>
      <c r="C386" s="240" t="str">
        <f t="shared" si="23"/>
        <v>35-39|26</v>
      </c>
      <c r="D386" s="239">
        <v>26</v>
      </c>
      <c r="E386" s="240" t="str">
        <f t="shared" si="25"/>
        <v>35-39|26</v>
      </c>
      <c r="H386" s="216">
        <v>76</v>
      </c>
    </row>
    <row r="387" spans="1:8">
      <c r="A387" s="216" t="s">
        <v>1741</v>
      </c>
      <c r="B387" s="239">
        <v>25.5</v>
      </c>
      <c r="C387" s="240" t="str">
        <f t="shared" si="23"/>
        <v>35-39|25.5</v>
      </c>
      <c r="D387" s="239">
        <v>25.5</v>
      </c>
      <c r="E387" s="240" t="str">
        <f t="shared" si="25"/>
        <v>35-39|25.5</v>
      </c>
      <c r="H387" s="216">
        <v>73</v>
      </c>
    </row>
    <row r="388" spans="1:8">
      <c r="A388" s="216" t="s">
        <v>1741</v>
      </c>
      <c r="B388" s="239">
        <v>25</v>
      </c>
      <c r="C388" s="240" t="str">
        <f t="shared" si="23"/>
        <v>35-39|25</v>
      </c>
      <c r="D388" s="239">
        <v>25</v>
      </c>
      <c r="E388" s="240" t="str">
        <f t="shared" si="25"/>
        <v>35-39|25</v>
      </c>
      <c r="F388" s="239">
        <v>22</v>
      </c>
      <c r="G388" s="240" t="str">
        <f t="shared" si="26"/>
        <v>35-39|22</v>
      </c>
      <c r="H388" s="216">
        <v>69</v>
      </c>
    </row>
    <row r="389" spans="1:8">
      <c r="A389" s="216" t="s">
        <v>1741</v>
      </c>
      <c r="B389" s="239">
        <v>24.5</v>
      </c>
      <c r="C389" s="240" t="str">
        <f t="shared" si="23"/>
        <v>35-39|24.5</v>
      </c>
      <c r="D389" s="239">
        <v>24.5</v>
      </c>
      <c r="E389" s="240" t="str">
        <f t="shared" si="25"/>
        <v>35-39|24.5</v>
      </c>
      <c r="H389" s="216">
        <v>66</v>
      </c>
    </row>
    <row r="390" spans="1:8">
      <c r="A390" s="216" t="s">
        <v>1741</v>
      </c>
      <c r="B390" s="239">
        <v>24</v>
      </c>
      <c r="C390" s="240" t="str">
        <f t="shared" si="23"/>
        <v>35-39|24</v>
      </c>
      <c r="D390" s="239">
        <v>24</v>
      </c>
      <c r="E390" s="240" t="str">
        <f t="shared" si="25"/>
        <v>35-39|24</v>
      </c>
      <c r="H390" s="216">
        <v>62</v>
      </c>
    </row>
    <row r="391" spans="1:8">
      <c r="A391" s="216" t="s">
        <v>1741</v>
      </c>
      <c r="B391" s="239">
        <v>23.5</v>
      </c>
      <c r="C391" s="240" t="str">
        <f t="shared" si="23"/>
        <v>35-39|23.5</v>
      </c>
      <c r="D391" s="239">
        <v>23.5</v>
      </c>
      <c r="E391" s="240" t="str">
        <f t="shared" si="25"/>
        <v>35-39|23.5</v>
      </c>
      <c r="H391" s="216">
        <v>58</v>
      </c>
    </row>
    <row r="392" spans="1:8">
      <c r="A392" s="216" t="s">
        <v>1741</v>
      </c>
      <c r="B392" s="239">
        <v>23</v>
      </c>
      <c r="C392" s="240" t="str">
        <f t="shared" si="23"/>
        <v>35-39|23</v>
      </c>
      <c r="D392" s="239">
        <v>23</v>
      </c>
      <c r="E392" s="240" t="str">
        <f t="shared" si="25"/>
        <v>35-39|23</v>
      </c>
      <c r="H392" s="216">
        <v>54</v>
      </c>
    </row>
    <row r="393" spans="1:8">
      <c r="A393" s="216" t="s">
        <v>1741</v>
      </c>
      <c r="B393" s="239">
        <v>22.5</v>
      </c>
      <c r="C393" s="240" t="str">
        <f t="shared" si="23"/>
        <v>35-39|22.5</v>
      </c>
      <c r="D393" s="239">
        <v>22.5</v>
      </c>
      <c r="E393" s="240" t="str">
        <f t="shared" si="25"/>
        <v>35-39|22.5</v>
      </c>
      <c r="H393" s="216">
        <v>50</v>
      </c>
    </row>
    <row r="394" spans="1:8">
      <c r="A394" s="216" t="s">
        <v>1741</v>
      </c>
      <c r="B394" s="239">
        <v>22</v>
      </c>
      <c r="C394" s="240" t="str">
        <f t="shared" si="23"/>
        <v>35-39|22</v>
      </c>
      <c r="D394" s="239">
        <v>22</v>
      </c>
      <c r="E394" s="240" t="str">
        <f t="shared" si="25"/>
        <v>35-39|22</v>
      </c>
      <c r="F394" s="239">
        <v>21</v>
      </c>
      <c r="G394" s="240" t="str">
        <f t="shared" si="26"/>
        <v>35-39|21</v>
      </c>
      <c r="H394" s="216">
        <v>46</v>
      </c>
    </row>
    <row r="395" spans="1:8">
      <c r="A395" s="216" t="s">
        <v>1741</v>
      </c>
      <c r="B395" s="239">
        <v>21.5</v>
      </c>
      <c r="C395" s="240" t="str">
        <f t="shared" si="23"/>
        <v>35-39|21.5</v>
      </c>
      <c r="D395" s="239">
        <v>21.5</v>
      </c>
      <c r="E395" s="240" t="str">
        <f t="shared" si="25"/>
        <v>35-39|21.5</v>
      </c>
      <c r="H395" s="216">
        <v>42</v>
      </c>
    </row>
    <row r="396" spans="1:8">
      <c r="A396" s="216" t="s">
        <v>1741</v>
      </c>
      <c r="B396" s="239">
        <v>21</v>
      </c>
      <c r="C396" s="240" t="str">
        <f t="shared" si="23"/>
        <v>35-39|21</v>
      </c>
      <c r="D396" s="239">
        <v>21</v>
      </c>
      <c r="E396" s="240" t="str">
        <f t="shared" si="25"/>
        <v>35-39|21</v>
      </c>
      <c r="H396" s="216">
        <v>38</v>
      </c>
    </row>
    <row r="397" spans="1:8">
      <c r="A397" s="216" t="s">
        <v>1741</v>
      </c>
      <c r="B397" s="239">
        <v>20.5</v>
      </c>
      <c r="C397" s="240" t="str">
        <f t="shared" si="23"/>
        <v>35-39|20.5</v>
      </c>
      <c r="D397" s="239">
        <v>20.5</v>
      </c>
      <c r="E397" s="240" t="str">
        <f t="shared" si="25"/>
        <v>35-39|20.5</v>
      </c>
      <c r="H397" s="216">
        <v>34</v>
      </c>
    </row>
    <row r="398" spans="1:8">
      <c r="A398" s="216" t="s">
        <v>1741</v>
      </c>
      <c r="B398" s="239">
        <v>20</v>
      </c>
      <c r="C398" s="240" t="str">
        <f t="shared" si="23"/>
        <v>35-39|20</v>
      </c>
      <c r="H398" s="216">
        <v>31</v>
      </c>
    </row>
    <row r="399" spans="1:8">
      <c r="A399" s="216" t="s">
        <v>1741</v>
      </c>
      <c r="B399" s="239">
        <v>19.5</v>
      </c>
      <c r="C399" s="240" t="str">
        <f t="shared" si="23"/>
        <v>35-39|19.5</v>
      </c>
      <c r="D399" s="239">
        <v>20</v>
      </c>
      <c r="E399" s="240" t="str">
        <f t="shared" si="25"/>
        <v>35-39|20</v>
      </c>
      <c r="F399" s="239">
        <v>20</v>
      </c>
      <c r="G399" s="240" t="str">
        <f t="shared" si="26"/>
        <v>35-39|20</v>
      </c>
      <c r="H399" s="216">
        <v>27</v>
      </c>
    </row>
    <row r="400" spans="1:8">
      <c r="A400" s="216" t="s">
        <v>1741</v>
      </c>
      <c r="B400" s="239">
        <v>19</v>
      </c>
      <c r="C400" s="240" t="str">
        <f t="shared" si="23"/>
        <v>35-39|19</v>
      </c>
      <c r="D400" s="239">
        <v>19.5</v>
      </c>
      <c r="E400" s="240" t="str">
        <f t="shared" si="25"/>
        <v>35-39|19.5</v>
      </c>
      <c r="H400" s="216">
        <v>24</v>
      </c>
    </row>
    <row r="401" spans="1:8">
      <c r="A401" s="216" t="s">
        <v>1741</v>
      </c>
      <c r="B401" s="239">
        <v>18.5</v>
      </c>
      <c r="C401" s="240" t="str">
        <f t="shared" si="23"/>
        <v>35-39|18.5</v>
      </c>
      <c r="D401" s="239">
        <v>19</v>
      </c>
      <c r="E401" s="240" t="str">
        <f t="shared" si="25"/>
        <v>35-39|19</v>
      </c>
      <c r="H401" s="216">
        <v>21</v>
      </c>
    </row>
    <row r="402" spans="1:8">
      <c r="A402" s="216" t="s">
        <v>1741</v>
      </c>
      <c r="D402" s="239">
        <v>18.5</v>
      </c>
      <c r="E402" s="240" t="str">
        <f t="shared" si="25"/>
        <v>35-39|18.5</v>
      </c>
      <c r="H402" s="216">
        <v>18</v>
      </c>
    </row>
    <row r="403" spans="1:8">
      <c r="A403" s="216" t="s">
        <v>1741</v>
      </c>
      <c r="B403" s="239">
        <v>18</v>
      </c>
      <c r="C403" s="240" t="str">
        <f t="shared" si="23"/>
        <v>35-39|18</v>
      </c>
      <c r="D403" s="239">
        <v>18</v>
      </c>
      <c r="E403" s="240" t="str">
        <f t="shared" si="25"/>
        <v>35-39|18</v>
      </c>
      <c r="H403" s="216">
        <v>16</v>
      </c>
    </row>
    <row r="404" spans="1:8">
      <c r="A404" s="216" t="s">
        <v>1741</v>
      </c>
      <c r="B404" s="239">
        <v>17.5</v>
      </c>
      <c r="C404" s="240" t="str">
        <f t="shared" si="23"/>
        <v>35-39|17.5</v>
      </c>
      <c r="D404" s="239">
        <v>17.5</v>
      </c>
      <c r="E404" s="240" t="str">
        <f t="shared" si="25"/>
        <v>35-39|17.5</v>
      </c>
      <c r="H404" s="216">
        <v>14</v>
      </c>
    </row>
    <row r="405" spans="1:8">
      <c r="A405" s="216" t="s">
        <v>1741</v>
      </c>
      <c r="B405" s="239">
        <v>17</v>
      </c>
      <c r="C405" s="240" t="str">
        <f t="shared" si="23"/>
        <v>35-39|17</v>
      </c>
      <c r="D405" s="239">
        <v>17</v>
      </c>
      <c r="E405" s="240" t="str">
        <f t="shared" si="25"/>
        <v>35-39|17</v>
      </c>
      <c r="F405" s="239">
        <v>19</v>
      </c>
      <c r="G405" s="240" t="str">
        <f t="shared" si="26"/>
        <v>35-39|19</v>
      </c>
      <c r="H405" s="216">
        <v>12</v>
      </c>
    </row>
    <row r="406" spans="1:8">
      <c r="A406" s="216" t="s">
        <v>1741</v>
      </c>
      <c r="B406" s="239">
        <v>16.5</v>
      </c>
      <c r="C406" s="240" t="str">
        <f t="shared" si="23"/>
        <v>35-39|16.5</v>
      </c>
      <c r="H406" s="216">
        <v>10</v>
      </c>
    </row>
    <row r="407" spans="1:8">
      <c r="A407" s="216" t="s">
        <v>1741</v>
      </c>
      <c r="B407" s="239">
        <v>16</v>
      </c>
      <c r="C407" s="240" t="str">
        <f t="shared" si="23"/>
        <v>35-39|16</v>
      </c>
      <c r="D407" s="239">
        <v>16.5</v>
      </c>
      <c r="E407" s="240" t="str">
        <f t="shared" si="25"/>
        <v>35-39|16.5</v>
      </c>
      <c r="H407" s="216">
        <v>8</v>
      </c>
    </row>
    <row r="408" spans="1:8">
      <c r="A408" s="216" t="s">
        <v>1741</v>
      </c>
      <c r="B408" s="239">
        <v>15.5</v>
      </c>
      <c r="C408" s="240" t="str">
        <f t="shared" si="23"/>
        <v>35-39|15.5</v>
      </c>
      <c r="D408" s="239">
        <v>16</v>
      </c>
      <c r="E408" s="240" t="str">
        <f t="shared" si="25"/>
        <v>35-39|16</v>
      </c>
      <c r="H408" s="216">
        <v>7</v>
      </c>
    </row>
    <row r="409" spans="1:8">
      <c r="A409" s="216" t="s">
        <v>1741</v>
      </c>
      <c r="B409" s="239">
        <v>15</v>
      </c>
      <c r="C409" s="240" t="str">
        <f t="shared" si="23"/>
        <v>35-39|15</v>
      </c>
      <c r="D409" s="239">
        <v>15.5</v>
      </c>
      <c r="E409" s="240" t="str">
        <f t="shared" si="25"/>
        <v>35-39|15.5</v>
      </c>
      <c r="H409" s="216">
        <v>5</v>
      </c>
    </row>
    <row r="410" spans="1:8">
      <c r="A410" s="216" t="s">
        <v>1741</v>
      </c>
      <c r="D410" s="239">
        <v>15</v>
      </c>
      <c r="E410" s="240" t="str">
        <f t="shared" si="25"/>
        <v>35-39|15</v>
      </c>
      <c r="H410" s="216">
        <v>4</v>
      </c>
    </row>
    <row r="411" spans="1:8">
      <c r="A411" s="216" t="s">
        <v>1741</v>
      </c>
      <c r="B411" s="239">
        <v>14.5</v>
      </c>
      <c r="C411" s="240" t="str">
        <f t="shared" si="23"/>
        <v>35-39|14.5</v>
      </c>
      <c r="D411" s="239">
        <v>14.5</v>
      </c>
      <c r="E411" s="240" t="str">
        <f t="shared" si="25"/>
        <v>35-39|14.5</v>
      </c>
      <c r="F411" s="239">
        <v>18</v>
      </c>
      <c r="G411" s="240" t="str">
        <f t="shared" si="26"/>
        <v>35-39|18</v>
      </c>
      <c r="H411" s="216">
        <v>4</v>
      </c>
    </row>
    <row r="412" spans="1:8">
      <c r="A412" s="216" t="s">
        <v>1741</v>
      </c>
      <c r="B412" s="239">
        <v>14</v>
      </c>
      <c r="C412" s="240" t="str">
        <f t="shared" si="23"/>
        <v>35-39|14</v>
      </c>
      <c r="H412" s="216">
        <v>3</v>
      </c>
    </row>
    <row r="413" spans="1:8">
      <c r="A413" s="216" t="s">
        <v>1741</v>
      </c>
      <c r="B413" s="239">
        <v>13.5</v>
      </c>
      <c r="C413" s="240" t="str">
        <f t="shared" si="23"/>
        <v>35-39|13.5</v>
      </c>
      <c r="D413" s="239">
        <v>14</v>
      </c>
      <c r="E413" s="240" t="str">
        <f t="shared" si="25"/>
        <v>35-39|14</v>
      </c>
      <c r="H413" s="216">
        <v>2</v>
      </c>
    </row>
    <row r="414" spans="1:8">
      <c r="A414" s="216" t="s">
        <v>1741</v>
      </c>
      <c r="B414" s="239">
        <v>13</v>
      </c>
      <c r="C414" s="240" t="str">
        <f t="shared" si="23"/>
        <v>35-39|13</v>
      </c>
      <c r="D414" s="239">
        <v>13.5</v>
      </c>
      <c r="E414" s="240" t="str">
        <f t="shared" si="25"/>
        <v>35-39|13.5</v>
      </c>
      <c r="H414" s="216">
        <v>2</v>
      </c>
    </row>
    <row r="415" spans="1:8">
      <c r="A415" s="216" t="s">
        <v>1741</v>
      </c>
      <c r="D415" s="239">
        <v>13</v>
      </c>
      <c r="E415" s="240" t="str">
        <f t="shared" si="25"/>
        <v>35-39|13</v>
      </c>
      <c r="H415" s="216">
        <v>1</v>
      </c>
    </row>
    <row r="416" spans="1:8">
      <c r="A416" s="216" t="s">
        <v>1741</v>
      </c>
      <c r="B416" s="239">
        <v>12.5</v>
      </c>
      <c r="C416" s="240" t="str">
        <f t="shared" si="23"/>
        <v>35-39|12.5</v>
      </c>
      <c r="D416" s="239">
        <v>12.5</v>
      </c>
      <c r="E416" s="240" t="str">
        <f t="shared" si="25"/>
        <v>35-39|12.5</v>
      </c>
      <c r="H416" s="216">
        <v>1</v>
      </c>
    </row>
    <row r="417" spans="1:8">
      <c r="A417" s="216" t="s">
        <v>1741</v>
      </c>
      <c r="B417" s="239">
        <v>12</v>
      </c>
      <c r="C417" s="240" t="str">
        <f t="shared" si="23"/>
        <v>35-39|12</v>
      </c>
      <c r="H417" s="216">
        <v>1</v>
      </c>
    </row>
    <row r="418" spans="1:8">
      <c r="A418" s="216" t="s">
        <v>1741</v>
      </c>
      <c r="B418" s="239">
        <v>11.5</v>
      </c>
      <c r="C418" s="240" t="str">
        <f t="shared" si="23"/>
        <v>35-39|11.5</v>
      </c>
      <c r="D418" s="239">
        <v>12</v>
      </c>
      <c r="E418" s="240" t="str">
        <f t="shared" si="25"/>
        <v>35-39|12</v>
      </c>
      <c r="F418" s="239">
        <v>17</v>
      </c>
      <c r="G418" s="240" t="str">
        <f t="shared" si="26"/>
        <v>35-39|17</v>
      </c>
      <c r="H418" s="216">
        <v>1</v>
      </c>
    </row>
    <row r="419" spans="1:8">
      <c r="A419" s="216" t="s">
        <v>1741</v>
      </c>
      <c r="D419" s="239">
        <v>11.5</v>
      </c>
      <c r="E419" s="240" t="str">
        <f t="shared" si="25"/>
        <v>35-39|11.5</v>
      </c>
      <c r="H419" s="216" t="s">
        <v>1757</v>
      </c>
    </row>
    <row r="420" spans="1:8">
      <c r="A420" s="216" t="s">
        <v>1741</v>
      </c>
      <c r="B420" s="239">
        <v>11</v>
      </c>
      <c r="C420" s="240" t="str">
        <f t="shared" si="23"/>
        <v>35-39|11</v>
      </c>
      <c r="D420" s="239">
        <v>11</v>
      </c>
      <c r="E420" s="240" t="str">
        <f t="shared" si="25"/>
        <v>35-39|11</v>
      </c>
      <c r="H420" s="216" t="s">
        <v>1757</v>
      </c>
    </row>
    <row r="421" spans="1:8">
      <c r="A421" s="216" t="s">
        <v>1741</v>
      </c>
      <c r="B421" s="239">
        <v>10.5</v>
      </c>
      <c r="C421" s="240" t="str">
        <f t="shared" si="23"/>
        <v>35-39|10.5</v>
      </c>
      <c r="H421" s="216" t="s">
        <v>1757</v>
      </c>
    </row>
    <row r="422" spans="1:8">
      <c r="A422" s="216" t="s">
        <v>1741</v>
      </c>
      <c r="D422" s="239">
        <v>10.5</v>
      </c>
      <c r="E422" s="240" t="str">
        <f t="shared" si="25"/>
        <v>35-39|10.5</v>
      </c>
      <c r="H422" s="216" t="s">
        <v>1757</v>
      </c>
    </row>
    <row r="423" spans="1:8">
      <c r="A423" s="216" t="s">
        <v>1741</v>
      </c>
      <c r="B423" s="239">
        <v>10</v>
      </c>
      <c r="C423" s="240" t="str">
        <f t="shared" si="23"/>
        <v>35-39|10</v>
      </c>
      <c r="D423" s="239">
        <v>10</v>
      </c>
      <c r="E423" s="240" t="str">
        <f t="shared" si="25"/>
        <v>35-39|10</v>
      </c>
      <c r="H423" s="216" t="s">
        <v>1757</v>
      </c>
    </row>
    <row r="424" spans="1:8">
      <c r="A424" s="216" t="s">
        <v>1741</v>
      </c>
      <c r="B424" s="239">
        <v>9.5</v>
      </c>
      <c r="C424" s="240" t="str">
        <f t="shared" si="23"/>
        <v>35-39|9.5</v>
      </c>
      <c r="D424" s="239">
        <v>9.5</v>
      </c>
      <c r="E424" s="240" t="str">
        <f t="shared" si="25"/>
        <v>35-39|9.5</v>
      </c>
      <c r="F424" s="239">
        <v>16</v>
      </c>
      <c r="G424" s="240" t="str">
        <f t="shared" si="26"/>
        <v>35-39|16</v>
      </c>
      <c r="H424" s="216" t="s">
        <v>1757</v>
      </c>
    </row>
    <row r="425" spans="1:8">
      <c r="A425" s="216" t="s">
        <v>1741</v>
      </c>
      <c r="B425" s="239">
        <v>9</v>
      </c>
      <c r="C425" s="240" t="str">
        <f t="shared" si="23"/>
        <v>35-39|9</v>
      </c>
      <c r="D425" s="239">
        <v>9</v>
      </c>
      <c r="E425" s="240" t="str">
        <f t="shared" si="25"/>
        <v>35-39|9</v>
      </c>
      <c r="F425" s="239">
        <v>15</v>
      </c>
      <c r="G425" s="240" t="str">
        <f t="shared" si="26"/>
        <v>35-39|15</v>
      </c>
      <c r="H425" s="216" t="s">
        <v>1757</v>
      </c>
    </row>
    <row r="426" spans="1:8">
      <c r="A426" s="216" t="s">
        <v>1741</v>
      </c>
      <c r="B426" s="239">
        <v>8.5</v>
      </c>
      <c r="C426" s="240" t="str">
        <f t="shared" si="23"/>
        <v>35-39|8.5</v>
      </c>
      <c r="D426" s="239">
        <v>8.5</v>
      </c>
      <c r="E426" s="240" t="str">
        <f t="shared" si="25"/>
        <v>35-39|8.5</v>
      </c>
      <c r="F426" s="239">
        <v>14</v>
      </c>
      <c r="G426" s="240" t="str">
        <f t="shared" si="26"/>
        <v>35-39|14</v>
      </c>
      <c r="H426" s="216" t="s">
        <v>1757</v>
      </c>
    </row>
    <row r="427" spans="1:8">
      <c r="A427" s="216" t="s">
        <v>1741</v>
      </c>
      <c r="B427" s="239">
        <v>8</v>
      </c>
      <c r="C427" s="240" t="str">
        <f t="shared" ref="C427:C443" si="27">A427&amp;"|"&amp;B427</f>
        <v>35-39|8</v>
      </c>
      <c r="D427" s="239">
        <v>8</v>
      </c>
      <c r="E427" s="240" t="str">
        <f t="shared" si="25"/>
        <v>35-39|8</v>
      </c>
      <c r="F427" s="239">
        <v>13</v>
      </c>
      <c r="G427" s="240" t="str">
        <f t="shared" si="26"/>
        <v>35-39|13</v>
      </c>
      <c r="H427" s="216" t="s">
        <v>1757</v>
      </c>
    </row>
    <row r="428" spans="1:8">
      <c r="A428" s="216" t="s">
        <v>1741</v>
      </c>
      <c r="B428" s="239">
        <v>7.5</v>
      </c>
      <c r="C428" s="240" t="str">
        <f t="shared" si="27"/>
        <v>35-39|7.5</v>
      </c>
      <c r="D428" s="239">
        <v>7.5</v>
      </c>
      <c r="E428" s="240" t="str">
        <f t="shared" si="25"/>
        <v>35-39|7.5</v>
      </c>
      <c r="F428" s="239">
        <v>12</v>
      </c>
      <c r="G428" s="240" t="str">
        <f t="shared" si="26"/>
        <v>35-39|12</v>
      </c>
      <c r="H428" s="216" t="s">
        <v>1757</v>
      </c>
    </row>
    <row r="429" spans="1:8">
      <c r="A429" s="216" t="s">
        <v>1741</v>
      </c>
      <c r="B429" s="239">
        <v>7</v>
      </c>
      <c r="C429" s="240" t="str">
        <f t="shared" si="27"/>
        <v>35-39|7</v>
      </c>
      <c r="D429" s="239">
        <v>7</v>
      </c>
      <c r="E429" s="240" t="str">
        <f t="shared" ref="E429:E443" si="28">A429&amp;"|"&amp;D429</f>
        <v>35-39|7</v>
      </c>
      <c r="F429" s="239">
        <v>11</v>
      </c>
      <c r="G429" s="240" t="str">
        <f t="shared" si="26"/>
        <v>35-39|11</v>
      </c>
      <c r="H429" s="216" t="s">
        <v>1757</v>
      </c>
    </row>
    <row r="430" spans="1:8">
      <c r="A430" s="216" t="s">
        <v>1741</v>
      </c>
      <c r="B430" s="239">
        <v>6.5</v>
      </c>
      <c r="C430" s="240" t="str">
        <f t="shared" si="27"/>
        <v>35-39|6.5</v>
      </c>
      <c r="D430" s="239">
        <v>6.5</v>
      </c>
      <c r="E430" s="240" t="str">
        <f t="shared" si="28"/>
        <v>35-39|6.5</v>
      </c>
      <c r="F430" s="239">
        <v>10</v>
      </c>
      <c r="G430" s="240" t="str">
        <f t="shared" si="26"/>
        <v>35-39|10</v>
      </c>
      <c r="H430" s="216" t="s">
        <v>1757</v>
      </c>
    </row>
    <row r="431" spans="1:8">
      <c r="A431" s="216" t="s">
        <v>1741</v>
      </c>
      <c r="B431" s="239">
        <v>6</v>
      </c>
      <c r="C431" s="240" t="str">
        <f t="shared" si="27"/>
        <v>35-39|6</v>
      </c>
      <c r="D431" s="239">
        <v>6</v>
      </c>
      <c r="E431" s="240" t="str">
        <f t="shared" si="28"/>
        <v>35-39|6</v>
      </c>
      <c r="F431" s="239">
        <v>9</v>
      </c>
      <c r="G431" s="240" t="str">
        <f t="shared" si="26"/>
        <v>35-39|9</v>
      </c>
      <c r="H431" s="216" t="s">
        <v>1757</v>
      </c>
    </row>
    <row r="432" spans="1:8">
      <c r="A432" s="216" t="s">
        <v>1741</v>
      </c>
      <c r="B432" s="239">
        <v>5.5</v>
      </c>
      <c r="C432" s="240" t="str">
        <f t="shared" si="27"/>
        <v>35-39|5.5</v>
      </c>
      <c r="D432" s="239">
        <v>5.5</v>
      </c>
      <c r="E432" s="240" t="str">
        <f t="shared" si="28"/>
        <v>35-39|5.5</v>
      </c>
      <c r="F432" s="239">
        <v>8</v>
      </c>
      <c r="G432" s="240" t="str">
        <f t="shared" si="26"/>
        <v>35-39|8</v>
      </c>
      <c r="H432" s="216" t="s">
        <v>1757</v>
      </c>
    </row>
    <row r="433" spans="1:13">
      <c r="A433" s="216" t="s">
        <v>1741</v>
      </c>
      <c r="B433" s="239">
        <v>5</v>
      </c>
      <c r="C433" s="240" t="str">
        <f t="shared" si="27"/>
        <v>35-39|5</v>
      </c>
      <c r="D433" s="239">
        <v>5</v>
      </c>
      <c r="E433" s="240" t="str">
        <f t="shared" si="28"/>
        <v>35-39|5</v>
      </c>
      <c r="F433" s="239">
        <v>7</v>
      </c>
      <c r="G433" s="240" t="str">
        <f t="shared" si="26"/>
        <v>35-39|7</v>
      </c>
      <c r="H433" s="216" t="s">
        <v>1757</v>
      </c>
    </row>
    <row r="434" spans="1:13">
      <c r="A434" s="216" t="s">
        <v>1741</v>
      </c>
      <c r="B434" s="239">
        <v>4.5</v>
      </c>
      <c r="C434" s="240" t="str">
        <f t="shared" si="27"/>
        <v>35-39|4.5</v>
      </c>
      <c r="D434" s="239">
        <v>4.5</v>
      </c>
      <c r="E434" s="240" t="str">
        <f t="shared" si="28"/>
        <v>35-39|4.5</v>
      </c>
      <c r="F434" s="239">
        <v>6</v>
      </c>
      <c r="G434" s="240" t="str">
        <f t="shared" si="26"/>
        <v>35-39|6</v>
      </c>
      <c r="H434" s="216" t="s">
        <v>1757</v>
      </c>
    </row>
    <row r="435" spans="1:13">
      <c r="A435" s="216" t="s">
        <v>1741</v>
      </c>
      <c r="B435" s="239">
        <v>4</v>
      </c>
      <c r="C435" s="240" t="str">
        <f t="shared" si="27"/>
        <v>35-39|4</v>
      </c>
      <c r="D435" s="239">
        <v>4</v>
      </c>
      <c r="E435" s="240" t="str">
        <f t="shared" si="28"/>
        <v>35-39|4</v>
      </c>
      <c r="F435" s="239">
        <v>5</v>
      </c>
      <c r="G435" s="240" t="str">
        <f t="shared" si="26"/>
        <v>35-39|5</v>
      </c>
      <c r="H435" s="216" t="s">
        <v>1757</v>
      </c>
    </row>
    <row r="436" spans="1:13">
      <c r="A436" s="216" t="s">
        <v>1741</v>
      </c>
      <c r="B436" s="239">
        <v>3.5</v>
      </c>
      <c r="C436" s="240" t="str">
        <f t="shared" si="27"/>
        <v>35-39|3.5</v>
      </c>
      <c r="D436" s="239">
        <v>3.5</v>
      </c>
      <c r="E436" s="240" t="str">
        <f t="shared" si="28"/>
        <v>35-39|3.5</v>
      </c>
      <c r="F436" s="239">
        <v>4</v>
      </c>
      <c r="G436" s="240" t="str">
        <f t="shared" si="26"/>
        <v>35-39|4</v>
      </c>
      <c r="H436" s="216" t="s">
        <v>1757</v>
      </c>
    </row>
    <row r="437" spans="1:13">
      <c r="A437" s="216" t="s">
        <v>1741</v>
      </c>
      <c r="B437" s="239">
        <v>3</v>
      </c>
      <c r="C437" s="240" t="str">
        <f t="shared" si="27"/>
        <v>35-39|3</v>
      </c>
      <c r="D437" s="239">
        <v>3</v>
      </c>
      <c r="E437" s="240" t="str">
        <f t="shared" si="28"/>
        <v>35-39|3</v>
      </c>
      <c r="F437" s="239">
        <v>3</v>
      </c>
      <c r="G437" s="240" t="str">
        <f t="shared" si="26"/>
        <v>35-39|3</v>
      </c>
      <c r="H437" s="216" t="s">
        <v>1757</v>
      </c>
    </row>
    <row r="438" spans="1:13">
      <c r="A438" s="216" t="s">
        <v>1741</v>
      </c>
      <c r="B438" s="239">
        <v>2.5</v>
      </c>
      <c r="C438" s="240" t="str">
        <f t="shared" si="27"/>
        <v>35-39|2.5</v>
      </c>
      <c r="D438" s="239">
        <v>2.5</v>
      </c>
      <c r="E438" s="240" t="str">
        <f t="shared" si="28"/>
        <v>35-39|2.5</v>
      </c>
      <c r="F438" s="239">
        <v>2</v>
      </c>
      <c r="G438" s="240" t="str">
        <f t="shared" si="26"/>
        <v>35-39|2</v>
      </c>
      <c r="H438" s="216" t="s">
        <v>1757</v>
      </c>
    </row>
    <row r="439" spans="1:13">
      <c r="A439" s="216" t="s">
        <v>1741</v>
      </c>
      <c r="B439" s="239">
        <v>2</v>
      </c>
      <c r="C439" s="240" t="str">
        <f t="shared" si="27"/>
        <v>35-39|2</v>
      </c>
      <c r="D439" s="239">
        <v>2</v>
      </c>
      <c r="E439" s="240" t="str">
        <f t="shared" si="28"/>
        <v>35-39|2</v>
      </c>
      <c r="F439" s="239">
        <v>1</v>
      </c>
      <c r="G439" s="240" t="str">
        <f t="shared" si="26"/>
        <v>35-39|1</v>
      </c>
      <c r="H439" s="216" t="s">
        <v>1757</v>
      </c>
    </row>
    <row r="440" spans="1:13">
      <c r="A440" s="216" t="s">
        <v>1741</v>
      </c>
      <c r="B440" s="239">
        <v>1.5</v>
      </c>
      <c r="C440" s="240" t="str">
        <f t="shared" si="27"/>
        <v>35-39|1.5</v>
      </c>
      <c r="D440" s="239">
        <v>1.5</v>
      </c>
      <c r="E440" s="240" t="str">
        <f t="shared" si="28"/>
        <v>35-39|1.5</v>
      </c>
      <c r="F440" s="239">
        <v>0</v>
      </c>
      <c r="G440" s="240" t="str">
        <f t="shared" si="26"/>
        <v>35-39|0</v>
      </c>
      <c r="H440" s="216" t="s">
        <v>1757</v>
      </c>
    </row>
    <row r="441" spans="1:13">
      <c r="A441" s="216" t="s">
        <v>1741</v>
      </c>
      <c r="B441" s="239">
        <v>1</v>
      </c>
      <c r="C441" s="240" t="str">
        <f t="shared" si="27"/>
        <v>35-39|1</v>
      </c>
      <c r="D441" s="239">
        <v>1</v>
      </c>
      <c r="E441" s="240" t="str">
        <f t="shared" si="28"/>
        <v>35-39|1</v>
      </c>
      <c r="F441" s="239">
        <v>0</v>
      </c>
      <c r="G441" s="240" t="str">
        <f t="shared" si="26"/>
        <v>35-39|0</v>
      </c>
      <c r="H441" s="216" t="s">
        <v>1757</v>
      </c>
    </row>
    <row r="442" spans="1:13">
      <c r="A442" s="216" t="s">
        <v>1741</v>
      </c>
      <c r="B442" s="239">
        <v>0.5</v>
      </c>
      <c r="C442" s="240" t="str">
        <f t="shared" si="27"/>
        <v>35-39|0.5</v>
      </c>
      <c r="D442" s="239">
        <v>0.5</v>
      </c>
      <c r="E442" s="240" t="str">
        <f t="shared" si="28"/>
        <v>35-39|0.5</v>
      </c>
      <c r="F442" s="239">
        <v>0</v>
      </c>
      <c r="G442" s="240" t="str">
        <f t="shared" si="26"/>
        <v>35-39|0</v>
      </c>
      <c r="H442" s="216" t="s">
        <v>1757</v>
      </c>
    </row>
    <row r="443" spans="1:13">
      <c r="A443" s="216" t="s">
        <v>1741</v>
      </c>
      <c r="B443" s="239">
        <v>0</v>
      </c>
      <c r="C443" s="240" t="str">
        <f t="shared" si="27"/>
        <v>35-39|0</v>
      </c>
      <c r="D443" s="239">
        <v>0</v>
      </c>
      <c r="E443" s="240" t="str">
        <f t="shared" si="28"/>
        <v>35-39|0</v>
      </c>
      <c r="F443" s="239">
        <v>0</v>
      </c>
      <c r="G443" s="240" t="str">
        <f t="shared" si="26"/>
        <v>35-39|0</v>
      </c>
      <c r="H443" s="216" t="s">
        <v>1757</v>
      </c>
    </row>
    <row r="447" spans="1:13">
      <c r="D447" s="241" t="s">
        <v>1776</v>
      </c>
      <c r="K447" s="217" t="s">
        <v>1776</v>
      </c>
      <c r="L447" s="217"/>
    </row>
    <row r="448" spans="1:13">
      <c r="B448" s="239" t="s">
        <v>1747</v>
      </c>
      <c r="D448" s="239" t="s">
        <v>1748</v>
      </c>
      <c r="F448" s="239" t="s">
        <v>1749</v>
      </c>
      <c r="G448" s="240" t="str">
        <f t="shared" si="26"/>
        <v xml:space="preserve">|Recognition </v>
      </c>
      <c r="H448" s="216" t="s">
        <v>39</v>
      </c>
      <c r="K448" s="216" t="s">
        <v>1750</v>
      </c>
      <c r="M448" s="216" t="s">
        <v>39</v>
      </c>
    </row>
    <row r="449" spans="1:13">
      <c r="A449" s="216" t="s">
        <v>1742</v>
      </c>
      <c r="B449" s="239" t="s">
        <v>1777</v>
      </c>
      <c r="C449" s="240" t="str">
        <f t="shared" ref="C449:C509" si="29">A449&amp;"|"&amp;B449</f>
        <v>40-44|36-35.5</v>
      </c>
      <c r="D449" s="239">
        <v>36</v>
      </c>
      <c r="E449" s="240" t="str">
        <f t="shared" ref="E449:E512" si="30">A449&amp;"|"&amp;D449</f>
        <v>40-44|36</v>
      </c>
      <c r="H449" s="216" t="s">
        <v>1691</v>
      </c>
      <c r="J449" s="216" t="s">
        <v>1742</v>
      </c>
      <c r="K449" s="216">
        <v>36</v>
      </c>
      <c r="L449" s="240" t="str">
        <f t="shared" ref="L449:L460" si="31">J449&amp;"|"&amp;K449</f>
        <v>40-44|36</v>
      </c>
      <c r="M449" s="216" t="s">
        <v>1751</v>
      </c>
    </row>
    <row r="450" spans="1:13">
      <c r="A450" s="216" t="s">
        <v>1742</v>
      </c>
      <c r="D450" s="239">
        <v>35.5</v>
      </c>
      <c r="E450" s="240" t="str">
        <f t="shared" si="30"/>
        <v>40-44|35.5</v>
      </c>
      <c r="H450" s="216" t="s">
        <v>1691</v>
      </c>
      <c r="J450" s="216" t="s">
        <v>1742</v>
      </c>
      <c r="K450" s="216">
        <v>35.5</v>
      </c>
      <c r="L450" s="240" t="str">
        <f t="shared" si="31"/>
        <v>40-44|35.5</v>
      </c>
      <c r="M450" s="216" t="s">
        <v>1751</v>
      </c>
    </row>
    <row r="451" spans="1:13">
      <c r="A451" s="216" t="s">
        <v>1742</v>
      </c>
      <c r="B451" s="239">
        <v>35</v>
      </c>
      <c r="C451" s="240" t="str">
        <f t="shared" si="29"/>
        <v>40-44|35</v>
      </c>
      <c r="D451" s="239">
        <v>35</v>
      </c>
      <c r="E451" s="240" t="str">
        <f t="shared" si="30"/>
        <v>40-44|35</v>
      </c>
      <c r="H451" s="216" t="s">
        <v>1691</v>
      </c>
      <c r="J451" s="216" t="s">
        <v>1742</v>
      </c>
      <c r="K451" s="216">
        <v>35</v>
      </c>
      <c r="L451" s="240" t="str">
        <f t="shared" si="31"/>
        <v>40-44|35</v>
      </c>
      <c r="M451" s="216" t="s">
        <v>1751</v>
      </c>
    </row>
    <row r="452" spans="1:13">
      <c r="A452" s="216" t="s">
        <v>1742</v>
      </c>
      <c r="B452" s="239">
        <v>34.5</v>
      </c>
      <c r="C452" s="240" t="str">
        <f t="shared" si="29"/>
        <v>40-44|34.5</v>
      </c>
      <c r="D452" s="239">
        <v>34.5</v>
      </c>
      <c r="E452" s="240" t="str">
        <f t="shared" si="30"/>
        <v>40-44|34.5</v>
      </c>
      <c r="H452" s="216" t="s">
        <v>1691</v>
      </c>
      <c r="J452" s="216" t="s">
        <v>1742</v>
      </c>
      <c r="K452" s="216">
        <v>34.5</v>
      </c>
      <c r="L452" s="240" t="str">
        <f t="shared" si="31"/>
        <v>40-44|34.5</v>
      </c>
      <c r="M452" s="216" t="s">
        <v>1751</v>
      </c>
    </row>
    <row r="453" spans="1:13">
      <c r="A453" s="216" t="s">
        <v>1742</v>
      </c>
      <c r="B453" s="239">
        <v>34</v>
      </c>
      <c r="C453" s="240" t="str">
        <f t="shared" si="29"/>
        <v>40-44|34</v>
      </c>
      <c r="D453" s="239">
        <v>34</v>
      </c>
      <c r="E453" s="240" t="str">
        <f t="shared" si="30"/>
        <v>40-44|34</v>
      </c>
      <c r="H453" s="216" t="s">
        <v>1691</v>
      </c>
      <c r="J453" s="216" t="s">
        <v>1742</v>
      </c>
      <c r="K453" s="216">
        <v>34</v>
      </c>
      <c r="L453" s="240" t="str">
        <f t="shared" si="31"/>
        <v>40-44|34</v>
      </c>
      <c r="M453" s="216" t="s">
        <v>1751</v>
      </c>
    </row>
    <row r="454" spans="1:13">
      <c r="A454" s="216" t="s">
        <v>1742</v>
      </c>
      <c r="B454" s="239">
        <v>33.5</v>
      </c>
      <c r="C454" s="240" t="str">
        <f t="shared" si="29"/>
        <v>40-44|33.5</v>
      </c>
      <c r="H454" s="216" t="s">
        <v>1691</v>
      </c>
      <c r="J454" s="216" t="s">
        <v>1742</v>
      </c>
      <c r="K454" s="216">
        <v>33.5</v>
      </c>
      <c r="L454" s="240" t="str">
        <f t="shared" si="31"/>
        <v>40-44|33.5</v>
      </c>
      <c r="M454" s="216" t="s">
        <v>1751</v>
      </c>
    </row>
    <row r="455" spans="1:13">
      <c r="A455" s="216" t="s">
        <v>1742</v>
      </c>
      <c r="D455" s="239">
        <v>33.5</v>
      </c>
      <c r="E455" s="240" t="str">
        <f t="shared" si="30"/>
        <v>40-44|33.5</v>
      </c>
      <c r="H455" s="216">
        <v>99</v>
      </c>
      <c r="J455" s="216" t="s">
        <v>1742</v>
      </c>
      <c r="K455" s="216">
        <v>33</v>
      </c>
      <c r="L455" s="240" t="str">
        <f t="shared" si="31"/>
        <v>40-44|33</v>
      </c>
      <c r="M455" s="216" t="s">
        <v>1761</v>
      </c>
    </row>
    <row r="456" spans="1:13">
      <c r="A456" s="216" t="s">
        <v>1742</v>
      </c>
      <c r="B456" s="239">
        <v>33</v>
      </c>
      <c r="C456" s="240" t="str">
        <f t="shared" si="29"/>
        <v>40-44|33</v>
      </c>
      <c r="D456" s="239">
        <v>33</v>
      </c>
      <c r="E456" s="240" t="str">
        <f t="shared" si="30"/>
        <v>40-44|33</v>
      </c>
      <c r="H456" s="216">
        <v>99</v>
      </c>
      <c r="J456" s="216" t="s">
        <v>1742</v>
      </c>
      <c r="K456" s="216">
        <v>32.5</v>
      </c>
      <c r="L456" s="240" t="str">
        <f t="shared" si="31"/>
        <v>40-44|32.5</v>
      </c>
      <c r="M456" s="216" t="s">
        <v>1767</v>
      </c>
    </row>
    <row r="457" spans="1:13">
      <c r="A457" s="216" t="s">
        <v>1742</v>
      </c>
      <c r="B457" s="239">
        <v>32.5</v>
      </c>
      <c r="C457" s="240" t="str">
        <f t="shared" si="29"/>
        <v>40-44|32.5</v>
      </c>
      <c r="D457" s="239">
        <v>32.5</v>
      </c>
      <c r="E457" s="240" t="str">
        <f t="shared" si="30"/>
        <v>40-44|32.5</v>
      </c>
      <c r="H457" s="216">
        <v>99</v>
      </c>
      <c r="J457" s="216" t="s">
        <v>1742</v>
      </c>
      <c r="K457" s="216">
        <v>32</v>
      </c>
      <c r="L457" s="240" t="str">
        <f t="shared" si="31"/>
        <v>40-44|32</v>
      </c>
      <c r="M457" s="216" t="s">
        <v>1754</v>
      </c>
    </row>
    <row r="458" spans="1:13">
      <c r="A458" s="216" t="s">
        <v>1742</v>
      </c>
      <c r="B458" s="239">
        <v>32</v>
      </c>
      <c r="C458" s="240" t="str">
        <f t="shared" si="29"/>
        <v>40-44|32</v>
      </c>
      <c r="D458" s="239">
        <v>32</v>
      </c>
      <c r="E458" s="240" t="str">
        <f t="shared" si="30"/>
        <v>40-44|32</v>
      </c>
      <c r="H458" s="216">
        <v>99</v>
      </c>
      <c r="J458" s="216" t="s">
        <v>1742</v>
      </c>
      <c r="K458" s="216">
        <v>31.5</v>
      </c>
      <c r="L458" s="240" t="str">
        <f t="shared" si="31"/>
        <v>40-44|31.5</v>
      </c>
      <c r="M458" s="216" t="s">
        <v>1754</v>
      </c>
    </row>
    <row r="459" spans="1:13">
      <c r="A459" s="216" t="s">
        <v>1742</v>
      </c>
      <c r="B459" s="239">
        <v>31.5</v>
      </c>
      <c r="C459" s="240" t="str">
        <f t="shared" si="29"/>
        <v>40-44|31.5</v>
      </c>
      <c r="D459" s="239">
        <v>31.5</v>
      </c>
      <c r="E459" s="240" t="str">
        <f t="shared" si="30"/>
        <v>40-44|31.5</v>
      </c>
      <c r="H459" s="216">
        <v>98</v>
      </c>
      <c r="J459" s="216" t="s">
        <v>1742</v>
      </c>
      <c r="K459" s="216">
        <v>31</v>
      </c>
      <c r="L459" s="240" t="str">
        <f t="shared" si="31"/>
        <v>40-44|31</v>
      </c>
      <c r="M459" s="216" t="s">
        <v>1778</v>
      </c>
    </row>
    <row r="460" spans="1:13" ht="15">
      <c r="A460" s="216" t="s">
        <v>1742</v>
      </c>
      <c r="B460" s="239">
        <v>31</v>
      </c>
      <c r="C460" s="240" t="str">
        <f t="shared" si="29"/>
        <v>40-44|31</v>
      </c>
      <c r="D460" s="239">
        <v>31</v>
      </c>
      <c r="E460" s="240" t="str">
        <f t="shared" si="30"/>
        <v>40-44|31</v>
      </c>
      <c r="F460" s="239">
        <v>24</v>
      </c>
      <c r="G460" s="240" t="str">
        <f t="shared" ref="G460:G523" si="32">A460&amp;"|"&amp;F460</f>
        <v>40-44|24</v>
      </c>
      <c r="H460" s="216">
        <v>98</v>
      </c>
      <c r="J460" s="216" t="s">
        <v>1742</v>
      </c>
      <c r="K460" s="216" t="s">
        <v>1779</v>
      </c>
      <c r="L460" s="240" t="str">
        <f t="shared" si="31"/>
        <v>40-44|0-30.5</v>
      </c>
      <c r="M460" s="244" t="s">
        <v>1756</v>
      </c>
    </row>
    <row r="461" spans="1:13">
      <c r="A461" s="216" t="s">
        <v>1742</v>
      </c>
      <c r="B461" s="239">
        <v>30.5</v>
      </c>
      <c r="C461" s="240" t="str">
        <f t="shared" si="29"/>
        <v>40-44|30.5</v>
      </c>
      <c r="D461" s="239">
        <v>30.5</v>
      </c>
      <c r="E461" s="240" t="str">
        <f t="shared" si="30"/>
        <v>40-44|30.5</v>
      </c>
      <c r="H461" s="216">
        <v>97</v>
      </c>
    </row>
    <row r="462" spans="1:13">
      <c r="A462" s="216" t="s">
        <v>1742</v>
      </c>
      <c r="B462" s="239">
        <v>30</v>
      </c>
      <c r="C462" s="240" t="str">
        <f t="shared" si="29"/>
        <v>40-44|30</v>
      </c>
      <c r="D462" s="239">
        <v>30</v>
      </c>
      <c r="E462" s="240" t="str">
        <f t="shared" si="30"/>
        <v>40-44|30</v>
      </c>
      <c r="H462" s="216">
        <v>96</v>
      </c>
    </row>
    <row r="463" spans="1:13">
      <c r="A463" s="216" t="s">
        <v>1742</v>
      </c>
      <c r="B463" s="239">
        <v>29.5</v>
      </c>
      <c r="C463" s="240" t="str">
        <f t="shared" si="29"/>
        <v>40-44|29.5</v>
      </c>
      <c r="D463" s="239">
        <v>29.5</v>
      </c>
      <c r="E463" s="240" t="str">
        <f t="shared" si="30"/>
        <v>40-44|29.5</v>
      </c>
      <c r="H463" s="216">
        <v>96</v>
      </c>
    </row>
    <row r="464" spans="1:13">
      <c r="A464" s="216" t="s">
        <v>1742</v>
      </c>
      <c r="D464" s="239">
        <v>29</v>
      </c>
      <c r="E464" s="240" t="str">
        <f t="shared" si="30"/>
        <v>40-44|29</v>
      </c>
      <c r="H464" s="216">
        <v>95</v>
      </c>
    </row>
    <row r="465" spans="1:8">
      <c r="A465" s="216" t="s">
        <v>1742</v>
      </c>
      <c r="B465" s="239">
        <v>29</v>
      </c>
      <c r="C465" s="240" t="str">
        <f t="shared" si="29"/>
        <v>40-44|29</v>
      </c>
      <c r="D465" s="239">
        <v>28.5</v>
      </c>
      <c r="E465" s="240" t="str">
        <f t="shared" si="30"/>
        <v>40-44|28.5</v>
      </c>
      <c r="H465" s="216">
        <v>93</v>
      </c>
    </row>
    <row r="466" spans="1:8">
      <c r="A466" s="216" t="s">
        <v>1742</v>
      </c>
      <c r="B466" s="239">
        <v>28.5</v>
      </c>
      <c r="C466" s="240" t="str">
        <f t="shared" si="29"/>
        <v>40-44|28.5</v>
      </c>
      <c r="D466" s="239">
        <v>28</v>
      </c>
      <c r="E466" s="240" t="str">
        <f t="shared" si="30"/>
        <v>40-44|28</v>
      </c>
      <c r="H466" s="216">
        <v>92</v>
      </c>
    </row>
    <row r="467" spans="1:8">
      <c r="A467" s="216" t="s">
        <v>1742</v>
      </c>
      <c r="B467" s="239">
        <v>28</v>
      </c>
      <c r="C467" s="240" t="str">
        <f t="shared" si="29"/>
        <v>40-44|28</v>
      </c>
      <c r="D467" s="239">
        <v>27.5</v>
      </c>
      <c r="E467" s="240" t="str">
        <f t="shared" si="30"/>
        <v>40-44|27.5</v>
      </c>
      <c r="F467" s="239">
        <v>23</v>
      </c>
      <c r="G467" s="240" t="str">
        <f t="shared" si="32"/>
        <v>40-44|23</v>
      </c>
      <c r="H467" s="216">
        <v>90</v>
      </c>
    </row>
    <row r="468" spans="1:8">
      <c r="A468" s="216" t="s">
        <v>1742</v>
      </c>
      <c r="B468" s="239">
        <v>27.5</v>
      </c>
      <c r="C468" s="240" t="str">
        <f t="shared" si="29"/>
        <v>40-44|27.5</v>
      </c>
      <c r="D468" s="239">
        <v>27</v>
      </c>
      <c r="E468" s="240" t="str">
        <f t="shared" si="30"/>
        <v>40-44|27</v>
      </c>
      <c r="H468" s="216">
        <v>88</v>
      </c>
    </row>
    <row r="469" spans="1:8">
      <c r="A469" s="216" t="s">
        <v>1742</v>
      </c>
      <c r="B469" s="239">
        <v>27</v>
      </c>
      <c r="C469" s="240" t="str">
        <f t="shared" si="29"/>
        <v>40-44|27</v>
      </c>
      <c r="H469" s="216">
        <v>86</v>
      </c>
    </row>
    <row r="470" spans="1:8">
      <c r="A470" s="216" t="s">
        <v>1742</v>
      </c>
      <c r="B470" s="239">
        <v>26.5</v>
      </c>
      <c r="C470" s="240" t="str">
        <f t="shared" si="29"/>
        <v>40-44|26.5</v>
      </c>
      <c r="D470" s="239">
        <v>26.5</v>
      </c>
      <c r="E470" s="240" t="str">
        <f t="shared" si="30"/>
        <v>40-44|26.5</v>
      </c>
      <c r="H470" s="216">
        <v>84</v>
      </c>
    </row>
    <row r="471" spans="1:8">
      <c r="A471" s="216" t="s">
        <v>1742</v>
      </c>
      <c r="B471" s="239">
        <v>26</v>
      </c>
      <c r="C471" s="240" t="str">
        <f t="shared" si="29"/>
        <v>40-44|26</v>
      </c>
      <c r="D471" s="239">
        <v>26</v>
      </c>
      <c r="E471" s="240" t="str">
        <f t="shared" si="30"/>
        <v>40-44|26</v>
      </c>
      <c r="H471" s="216">
        <v>82</v>
      </c>
    </row>
    <row r="472" spans="1:8">
      <c r="A472" s="216" t="s">
        <v>1742</v>
      </c>
      <c r="B472" s="239">
        <v>25.5</v>
      </c>
      <c r="C472" s="240" t="str">
        <f t="shared" si="29"/>
        <v>40-44|25.5</v>
      </c>
      <c r="D472" s="239">
        <v>25.5</v>
      </c>
      <c r="E472" s="240" t="str">
        <f t="shared" si="30"/>
        <v>40-44|25.5</v>
      </c>
      <c r="H472" s="216">
        <v>79</v>
      </c>
    </row>
    <row r="473" spans="1:8">
      <c r="A473" s="216" t="s">
        <v>1742</v>
      </c>
      <c r="B473" s="239">
        <v>25</v>
      </c>
      <c r="C473" s="240" t="str">
        <f t="shared" si="29"/>
        <v>40-44|25</v>
      </c>
      <c r="D473" s="239">
        <v>25</v>
      </c>
      <c r="E473" s="240" t="str">
        <f t="shared" si="30"/>
        <v>40-44|25</v>
      </c>
      <c r="H473" s="216">
        <v>76</v>
      </c>
    </row>
    <row r="474" spans="1:8">
      <c r="A474" s="216" t="s">
        <v>1742</v>
      </c>
      <c r="B474" s="239">
        <v>24.5</v>
      </c>
      <c r="C474" s="240" t="str">
        <f t="shared" si="29"/>
        <v>40-44|24.5</v>
      </c>
      <c r="D474" s="239">
        <v>24.5</v>
      </c>
      <c r="E474" s="240" t="str">
        <f t="shared" si="30"/>
        <v>40-44|24.5</v>
      </c>
      <c r="F474" s="239">
        <v>22</v>
      </c>
      <c r="G474" s="240" t="str">
        <f t="shared" si="32"/>
        <v>40-44|22</v>
      </c>
      <c r="H474" s="216">
        <v>73</v>
      </c>
    </row>
    <row r="475" spans="1:8">
      <c r="A475" s="216" t="s">
        <v>1742</v>
      </c>
      <c r="B475" s="239">
        <v>24</v>
      </c>
      <c r="C475" s="240" t="str">
        <f t="shared" si="29"/>
        <v>40-44|24</v>
      </c>
      <c r="D475" s="239">
        <v>24</v>
      </c>
      <c r="E475" s="240" t="str">
        <f t="shared" si="30"/>
        <v>40-44|24</v>
      </c>
      <c r="H475" s="216">
        <v>69</v>
      </c>
    </row>
    <row r="476" spans="1:8">
      <c r="A476" s="216" t="s">
        <v>1742</v>
      </c>
      <c r="B476" s="239">
        <v>23.5</v>
      </c>
      <c r="C476" s="240" t="str">
        <f t="shared" si="29"/>
        <v>40-44|23.5</v>
      </c>
      <c r="D476" s="239">
        <v>23.5</v>
      </c>
      <c r="E476" s="240" t="str">
        <f t="shared" si="30"/>
        <v>40-44|23.5</v>
      </c>
      <c r="H476" s="216">
        <v>66</v>
      </c>
    </row>
    <row r="477" spans="1:8">
      <c r="A477" s="216" t="s">
        <v>1742</v>
      </c>
      <c r="B477" s="239">
        <v>23</v>
      </c>
      <c r="C477" s="240" t="str">
        <f t="shared" si="29"/>
        <v>40-44|23</v>
      </c>
      <c r="D477" s="239">
        <v>23</v>
      </c>
      <c r="E477" s="240" t="str">
        <f t="shared" si="30"/>
        <v>40-44|23</v>
      </c>
      <c r="H477" s="216">
        <v>62</v>
      </c>
    </row>
    <row r="478" spans="1:8">
      <c r="A478" s="216" t="s">
        <v>1742</v>
      </c>
      <c r="B478" s="239">
        <v>22.5</v>
      </c>
      <c r="C478" s="240" t="str">
        <f t="shared" si="29"/>
        <v>40-44|22.5</v>
      </c>
      <c r="D478" s="239">
        <v>22.5</v>
      </c>
      <c r="E478" s="240" t="str">
        <f t="shared" si="30"/>
        <v>40-44|22.5</v>
      </c>
      <c r="H478" s="216">
        <v>58</v>
      </c>
    </row>
    <row r="479" spans="1:8">
      <c r="A479" s="216" t="s">
        <v>1742</v>
      </c>
      <c r="B479" s="239">
        <v>22</v>
      </c>
      <c r="C479" s="240" t="str">
        <f t="shared" si="29"/>
        <v>40-44|22</v>
      </c>
      <c r="D479" s="239">
        <v>22</v>
      </c>
      <c r="E479" s="240" t="str">
        <f t="shared" si="30"/>
        <v>40-44|22</v>
      </c>
      <c r="H479" s="216">
        <v>54</v>
      </c>
    </row>
    <row r="480" spans="1:8">
      <c r="A480" s="216" t="s">
        <v>1742</v>
      </c>
      <c r="B480" s="239">
        <v>21.5</v>
      </c>
      <c r="C480" s="240" t="str">
        <f t="shared" si="29"/>
        <v>40-44|21.5</v>
      </c>
      <c r="D480" s="239">
        <v>21.5</v>
      </c>
      <c r="E480" s="240" t="str">
        <f t="shared" si="30"/>
        <v>40-44|21.5</v>
      </c>
      <c r="F480" s="239">
        <v>21</v>
      </c>
      <c r="G480" s="240" t="str">
        <f t="shared" si="32"/>
        <v>40-44|21</v>
      </c>
      <c r="H480" s="216">
        <v>50</v>
      </c>
    </row>
    <row r="481" spans="1:8">
      <c r="A481" s="216" t="s">
        <v>1742</v>
      </c>
      <c r="B481" s="239">
        <v>21</v>
      </c>
      <c r="C481" s="240" t="str">
        <f t="shared" si="29"/>
        <v>40-44|21</v>
      </c>
      <c r="D481" s="239">
        <v>21</v>
      </c>
      <c r="E481" s="240" t="str">
        <f t="shared" si="30"/>
        <v>40-44|21</v>
      </c>
      <c r="H481" s="216">
        <v>46</v>
      </c>
    </row>
    <row r="482" spans="1:8">
      <c r="A482" s="216" t="s">
        <v>1742</v>
      </c>
      <c r="B482" s="239">
        <v>20.5</v>
      </c>
      <c r="C482" s="240" t="str">
        <f t="shared" si="29"/>
        <v>40-44|20.5</v>
      </c>
      <c r="D482" s="239">
        <v>20.5</v>
      </c>
      <c r="E482" s="240" t="str">
        <f t="shared" si="30"/>
        <v>40-44|20.5</v>
      </c>
      <c r="H482" s="216">
        <v>42</v>
      </c>
    </row>
    <row r="483" spans="1:8">
      <c r="A483" s="216" t="s">
        <v>1742</v>
      </c>
      <c r="B483" s="239">
        <v>20</v>
      </c>
      <c r="C483" s="240" t="str">
        <f t="shared" si="29"/>
        <v>40-44|20</v>
      </c>
      <c r="D483" s="239">
        <v>20</v>
      </c>
      <c r="E483" s="240" t="str">
        <f t="shared" si="30"/>
        <v>40-44|20</v>
      </c>
      <c r="H483" s="216">
        <v>38</v>
      </c>
    </row>
    <row r="484" spans="1:8">
      <c r="A484" s="216" t="s">
        <v>1742</v>
      </c>
      <c r="B484" s="239">
        <v>19.5</v>
      </c>
      <c r="C484" s="240" t="str">
        <f t="shared" si="29"/>
        <v>40-44|19.5</v>
      </c>
      <c r="D484" s="239">
        <v>19.5</v>
      </c>
      <c r="E484" s="240" t="str">
        <f t="shared" si="30"/>
        <v>40-44|19.5</v>
      </c>
      <c r="H484" s="216">
        <v>34</v>
      </c>
    </row>
    <row r="485" spans="1:8">
      <c r="A485" s="216" t="s">
        <v>1742</v>
      </c>
      <c r="B485" s="239">
        <v>19</v>
      </c>
      <c r="C485" s="240" t="str">
        <f t="shared" si="29"/>
        <v>40-44|19</v>
      </c>
      <c r="D485" s="239">
        <v>19</v>
      </c>
      <c r="E485" s="240" t="str">
        <f t="shared" si="30"/>
        <v>40-44|19</v>
      </c>
      <c r="F485" s="239">
        <v>20</v>
      </c>
      <c r="G485" s="240" t="str">
        <f t="shared" si="32"/>
        <v>40-44|20</v>
      </c>
      <c r="H485" s="216">
        <v>31</v>
      </c>
    </row>
    <row r="486" spans="1:8">
      <c r="A486" s="216" t="s">
        <v>1742</v>
      </c>
      <c r="B486" s="239">
        <v>18.5</v>
      </c>
      <c r="C486" s="240" t="str">
        <f t="shared" si="29"/>
        <v>40-44|18.5</v>
      </c>
      <c r="H486" s="216">
        <v>27</v>
      </c>
    </row>
    <row r="487" spans="1:8">
      <c r="A487" s="216" t="s">
        <v>1742</v>
      </c>
      <c r="B487" s="239">
        <v>18</v>
      </c>
      <c r="C487" s="240" t="str">
        <f t="shared" si="29"/>
        <v>40-44|18</v>
      </c>
      <c r="D487" s="239">
        <v>18.5</v>
      </c>
      <c r="E487" s="240" t="str">
        <f t="shared" si="30"/>
        <v>40-44|18.5</v>
      </c>
      <c r="H487" s="216">
        <v>24</v>
      </c>
    </row>
    <row r="488" spans="1:8">
      <c r="A488" s="216" t="s">
        <v>1742</v>
      </c>
      <c r="B488" s="239">
        <v>17.5</v>
      </c>
      <c r="C488" s="240" t="str">
        <f t="shared" si="29"/>
        <v>40-44|17.5</v>
      </c>
      <c r="D488" s="239">
        <v>18</v>
      </c>
      <c r="E488" s="240" t="str">
        <f t="shared" si="30"/>
        <v>40-44|18</v>
      </c>
      <c r="H488" s="216">
        <v>21</v>
      </c>
    </row>
    <row r="489" spans="1:8">
      <c r="A489" s="216" t="s">
        <v>1742</v>
      </c>
      <c r="B489" s="239">
        <v>17</v>
      </c>
      <c r="C489" s="240" t="str">
        <f t="shared" si="29"/>
        <v>40-44|17</v>
      </c>
      <c r="D489" s="239">
        <v>17.5</v>
      </c>
      <c r="E489" s="240" t="str">
        <f t="shared" si="30"/>
        <v>40-44|17.5</v>
      </c>
      <c r="H489" s="216">
        <v>18</v>
      </c>
    </row>
    <row r="490" spans="1:8">
      <c r="A490" s="216" t="s">
        <v>1742</v>
      </c>
      <c r="B490" s="239">
        <v>16.5</v>
      </c>
      <c r="C490" s="240" t="str">
        <f t="shared" si="29"/>
        <v>40-44|16.5</v>
      </c>
      <c r="D490" s="239">
        <v>17</v>
      </c>
      <c r="E490" s="240" t="str">
        <f t="shared" si="30"/>
        <v>40-44|17</v>
      </c>
      <c r="H490" s="216">
        <v>16</v>
      </c>
    </row>
    <row r="491" spans="1:8">
      <c r="A491" s="216" t="s">
        <v>1742</v>
      </c>
      <c r="D491" s="239">
        <v>16.5</v>
      </c>
      <c r="E491" s="240" t="str">
        <f t="shared" si="30"/>
        <v>40-44|16.5</v>
      </c>
      <c r="F491" s="239">
        <v>19</v>
      </c>
      <c r="G491" s="240" t="str">
        <f t="shared" si="32"/>
        <v>40-44|19</v>
      </c>
      <c r="H491" s="216">
        <v>14</v>
      </c>
    </row>
    <row r="492" spans="1:8">
      <c r="A492" s="216" t="s">
        <v>1742</v>
      </c>
      <c r="B492" s="239">
        <v>16</v>
      </c>
      <c r="C492" s="240" t="str">
        <f t="shared" si="29"/>
        <v>40-44|16</v>
      </c>
      <c r="D492" s="239">
        <v>16</v>
      </c>
      <c r="E492" s="240" t="str">
        <f t="shared" si="30"/>
        <v>40-44|16</v>
      </c>
      <c r="H492" s="216">
        <v>12</v>
      </c>
    </row>
    <row r="493" spans="1:8">
      <c r="A493" s="216" t="s">
        <v>1742</v>
      </c>
      <c r="B493" s="239">
        <v>15.5</v>
      </c>
      <c r="C493" s="240" t="str">
        <f t="shared" si="29"/>
        <v>40-44|15.5</v>
      </c>
      <c r="D493" s="239">
        <v>15.5</v>
      </c>
      <c r="E493" s="240" t="str">
        <f t="shared" si="30"/>
        <v>40-44|15.5</v>
      </c>
      <c r="H493" s="216">
        <v>10</v>
      </c>
    </row>
    <row r="494" spans="1:8">
      <c r="A494" s="216" t="s">
        <v>1742</v>
      </c>
      <c r="B494" s="239">
        <v>15</v>
      </c>
      <c r="C494" s="240" t="str">
        <f t="shared" si="29"/>
        <v>40-44|15</v>
      </c>
      <c r="H494" s="216">
        <v>8</v>
      </c>
    </row>
    <row r="495" spans="1:8">
      <c r="A495" s="216" t="s">
        <v>1742</v>
      </c>
      <c r="B495" s="239">
        <v>14.5</v>
      </c>
      <c r="C495" s="240" t="str">
        <f t="shared" si="29"/>
        <v>40-44|14.5</v>
      </c>
      <c r="D495" s="239">
        <v>15</v>
      </c>
      <c r="E495" s="240" t="str">
        <f t="shared" si="30"/>
        <v>40-44|15</v>
      </c>
      <c r="H495" s="216">
        <v>7</v>
      </c>
    </row>
    <row r="496" spans="1:8">
      <c r="A496" s="216" t="s">
        <v>1742</v>
      </c>
      <c r="B496" s="239">
        <v>14</v>
      </c>
      <c r="C496" s="240" t="str">
        <f t="shared" si="29"/>
        <v>40-44|14</v>
      </c>
      <c r="D496" s="239">
        <v>14.5</v>
      </c>
      <c r="E496" s="240" t="str">
        <f t="shared" si="30"/>
        <v>40-44|14.5</v>
      </c>
      <c r="H496" s="216">
        <v>5</v>
      </c>
    </row>
    <row r="497" spans="1:8">
      <c r="A497" s="216" t="s">
        <v>1742</v>
      </c>
      <c r="B497" s="239">
        <v>13.5</v>
      </c>
      <c r="C497" s="240" t="str">
        <f t="shared" si="29"/>
        <v>40-44|13.5</v>
      </c>
      <c r="D497" s="239">
        <v>14</v>
      </c>
      <c r="E497" s="240" t="str">
        <f t="shared" si="30"/>
        <v>40-44|14</v>
      </c>
      <c r="F497" s="239">
        <v>18</v>
      </c>
      <c r="G497" s="240" t="str">
        <f t="shared" si="32"/>
        <v>40-44|18</v>
      </c>
      <c r="H497" s="216">
        <v>4</v>
      </c>
    </row>
    <row r="498" spans="1:8">
      <c r="A498" s="216" t="s">
        <v>1742</v>
      </c>
      <c r="D498" s="239">
        <v>13.5</v>
      </c>
      <c r="E498" s="240" t="str">
        <f t="shared" si="30"/>
        <v>40-44|13.5</v>
      </c>
      <c r="H498" s="216">
        <v>4</v>
      </c>
    </row>
    <row r="499" spans="1:8">
      <c r="A499" s="216" t="s">
        <v>1742</v>
      </c>
      <c r="B499" s="239">
        <v>13</v>
      </c>
      <c r="C499" s="240" t="str">
        <f t="shared" si="29"/>
        <v>40-44|13</v>
      </c>
      <c r="D499" s="239">
        <v>13</v>
      </c>
      <c r="E499" s="240" t="str">
        <f t="shared" si="30"/>
        <v>40-44|13</v>
      </c>
      <c r="H499" s="216">
        <v>3</v>
      </c>
    </row>
    <row r="500" spans="1:8">
      <c r="A500" s="216" t="s">
        <v>1742</v>
      </c>
      <c r="B500" s="239">
        <v>12.5</v>
      </c>
      <c r="C500" s="240" t="str">
        <f t="shared" si="29"/>
        <v>40-44|12.5</v>
      </c>
      <c r="H500" s="216">
        <v>2</v>
      </c>
    </row>
    <row r="501" spans="1:8">
      <c r="A501" s="216" t="s">
        <v>1742</v>
      </c>
      <c r="B501" s="239">
        <v>12</v>
      </c>
      <c r="C501" s="240" t="str">
        <f t="shared" si="29"/>
        <v>40-44|12</v>
      </c>
      <c r="D501" s="239">
        <v>12.5</v>
      </c>
      <c r="E501" s="240" t="str">
        <f t="shared" si="30"/>
        <v>40-44|12.5</v>
      </c>
      <c r="H501" s="216">
        <v>2</v>
      </c>
    </row>
    <row r="502" spans="1:8">
      <c r="A502" s="216" t="s">
        <v>1742</v>
      </c>
      <c r="B502" s="239">
        <v>11.5</v>
      </c>
      <c r="C502" s="240" t="str">
        <f t="shared" si="29"/>
        <v>40-44|11.5</v>
      </c>
      <c r="D502" s="239">
        <v>12</v>
      </c>
      <c r="E502" s="240" t="str">
        <f t="shared" si="30"/>
        <v>40-44|12</v>
      </c>
      <c r="H502" s="216">
        <v>1</v>
      </c>
    </row>
    <row r="503" spans="1:8">
      <c r="A503" s="216" t="s">
        <v>1742</v>
      </c>
      <c r="D503" s="239">
        <v>11.5</v>
      </c>
      <c r="E503" s="240" t="str">
        <f t="shared" si="30"/>
        <v>40-44|11.5</v>
      </c>
      <c r="F503" s="239">
        <v>17</v>
      </c>
      <c r="G503" s="240" t="str">
        <f t="shared" si="32"/>
        <v>40-44|17</v>
      </c>
      <c r="H503" s="216">
        <v>1</v>
      </c>
    </row>
    <row r="504" spans="1:8">
      <c r="A504" s="216" t="s">
        <v>1742</v>
      </c>
      <c r="B504" s="239">
        <v>11</v>
      </c>
      <c r="C504" s="240" t="str">
        <f t="shared" si="29"/>
        <v>40-44|11</v>
      </c>
      <c r="D504" s="239">
        <v>11</v>
      </c>
      <c r="E504" s="240" t="str">
        <f t="shared" si="30"/>
        <v>40-44|11</v>
      </c>
      <c r="H504" s="216">
        <v>1</v>
      </c>
    </row>
    <row r="505" spans="1:8">
      <c r="A505" s="216" t="s">
        <v>1742</v>
      </c>
      <c r="B505" s="239">
        <v>10.5</v>
      </c>
      <c r="C505" s="240" t="str">
        <f t="shared" si="29"/>
        <v>40-44|10.5</v>
      </c>
      <c r="H505" s="216">
        <v>1</v>
      </c>
    </row>
    <row r="506" spans="1:8">
      <c r="A506" s="216" t="s">
        <v>1742</v>
      </c>
      <c r="B506" s="239">
        <v>10</v>
      </c>
      <c r="C506" s="240" t="str">
        <f t="shared" si="29"/>
        <v>40-44|10</v>
      </c>
      <c r="D506" s="239">
        <v>10.5</v>
      </c>
      <c r="E506" s="240" t="str">
        <f t="shared" si="30"/>
        <v>40-44|10.5</v>
      </c>
      <c r="H506" s="216" t="s">
        <v>1757</v>
      </c>
    </row>
    <row r="507" spans="1:8">
      <c r="A507" s="216" t="s">
        <v>1742</v>
      </c>
      <c r="D507" s="239">
        <v>10</v>
      </c>
      <c r="E507" s="240" t="str">
        <f t="shared" si="30"/>
        <v>40-44|10</v>
      </c>
      <c r="H507" s="216" t="s">
        <v>1757</v>
      </c>
    </row>
    <row r="508" spans="1:8">
      <c r="A508" s="216" t="s">
        <v>1742</v>
      </c>
      <c r="B508" s="239">
        <v>9.5</v>
      </c>
      <c r="C508" s="240" t="str">
        <f t="shared" si="29"/>
        <v>40-44|9.5</v>
      </c>
      <c r="D508" s="239">
        <v>9.5</v>
      </c>
      <c r="E508" s="240" t="str">
        <f t="shared" si="30"/>
        <v>40-44|9.5</v>
      </c>
      <c r="H508" s="216" t="s">
        <v>1757</v>
      </c>
    </row>
    <row r="509" spans="1:8">
      <c r="A509" s="216" t="s">
        <v>1742</v>
      </c>
      <c r="B509" s="239">
        <v>9</v>
      </c>
      <c r="C509" s="240" t="str">
        <f t="shared" si="29"/>
        <v>40-44|9</v>
      </c>
      <c r="H509" s="216" t="s">
        <v>1757</v>
      </c>
    </row>
    <row r="510" spans="1:8">
      <c r="A510" s="216" t="s">
        <v>1742</v>
      </c>
      <c r="D510" s="239">
        <v>9</v>
      </c>
      <c r="E510" s="240" t="str">
        <f t="shared" si="30"/>
        <v>40-44|9</v>
      </c>
      <c r="H510" s="216" t="s">
        <v>1757</v>
      </c>
    </row>
    <row r="511" spans="1:8">
      <c r="A511" s="216" t="s">
        <v>1742</v>
      </c>
      <c r="B511" s="239">
        <v>8.5</v>
      </c>
      <c r="C511" s="240" t="str">
        <f t="shared" ref="C511:C591" si="33">A511&amp;"|"&amp;B511</f>
        <v>40-44|8.5</v>
      </c>
      <c r="D511" s="239">
        <v>8.5</v>
      </c>
      <c r="E511" s="240" t="str">
        <f t="shared" si="30"/>
        <v>40-44|8.5</v>
      </c>
      <c r="F511" s="239">
        <v>16</v>
      </c>
      <c r="G511" s="240" t="str">
        <f t="shared" si="32"/>
        <v>40-44|16</v>
      </c>
      <c r="H511" s="216" t="s">
        <v>1757</v>
      </c>
    </row>
    <row r="512" spans="1:8">
      <c r="A512" s="216" t="s">
        <v>1742</v>
      </c>
      <c r="B512" s="239">
        <v>8</v>
      </c>
      <c r="C512" s="240" t="str">
        <f t="shared" si="33"/>
        <v>40-44|8</v>
      </c>
      <c r="D512" s="239">
        <v>8</v>
      </c>
      <c r="E512" s="240" t="str">
        <f t="shared" si="30"/>
        <v>40-44|8</v>
      </c>
      <c r="F512" s="239">
        <v>15</v>
      </c>
      <c r="G512" s="240" t="str">
        <f t="shared" si="32"/>
        <v>40-44|15</v>
      </c>
      <c r="H512" s="216" t="s">
        <v>1757</v>
      </c>
    </row>
    <row r="513" spans="1:8">
      <c r="A513" s="216" t="s">
        <v>1742</v>
      </c>
      <c r="B513" s="239">
        <v>7.5</v>
      </c>
      <c r="C513" s="240" t="str">
        <f t="shared" si="33"/>
        <v>40-44|7.5</v>
      </c>
      <c r="D513" s="239">
        <v>7.5</v>
      </c>
      <c r="E513" s="240" t="str">
        <f t="shared" ref="E513:E528" si="34">A513&amp;"|"&amp;D513</f>
        <v>40-44|7.5</v>
      </c>
      <c r="F513" s="239">
        <v>14</v>
      </c>
      <c r="G513" s="240" t="str">
        <f t="shared" si="32"/>
        <v>40-44|14</v>
      </c>
      <c r="H513" s="216" t="s">
        <v>1757</v>
      </c>
    </row>
    <row r="514" spans="1:8">
      <c r="A514" s="216" t="s">
        <v>1742</v>
      </c>
      <c r="B514" s="239">
        <v>7</v>
      </c>
      <c r="C514" s="240" t="str">
        <f t="shared" si="33"/>
        <v>40-44|7</v>
      </c>
      <c r="D514" s="239">
        <v>7</v>
      </c>
      <c r="E514" s="240" t="str">
        <f t="shared" si="34"/>
        <v>40-44|7</v>
      </c>
      <c r="F514" s="239">
        <v>13</v>
      </c>
      <c r="G514" s="240" t="str">
        <f t="shared" si="32"/>
        <v>40-44|13</v>
      </c>
      <c r="H514" s="216" t="s">
        <v>1757</v>
      </c>
    </row>
    <row r="515" spans="1:8">
      <c r="A515" s="216" t="s">
        <v>1742</v>
      </c>
      <c r="B515" s="239">
        <v>6.5</v>
      </c>
      <c r="C515" s="240" t="str">
        <f t="shared" si="33"/>
        <v>40-44|6.5</v>
      </c>
      <c r="D515" s="239">
        <v>6.5</v>
      </c>
      <c r="E515" s="240" t="str">
        <f t="shared" si="34"/>
        <v>40-44|6.5</v>
      </c>
      <c r="F515" s="239">
        <v>12</v>
      </c>
      <c r="G515" s="240" t="str">
        <f t="shared" si="32"/>
        <v>40-44|12</v>
      </c>
      <c r="H515" s="216" t="s">
        <v>1757</v>
      </c>
    </row>
    <row r="516" spans="1:8">
      <c r="A516" s="216" t="s">
        <v>1742</v>
      </c>
      <c r="B516" s="239">
        <v>6</v>
      </c>
      <c r="C516" s="240" t="str">
        <f t="shared" si="33"/>
        <v>40-44|6</v>
      </c>
      <c r="D516" s="239">
        <v>6</v>
      </c>
      <c r="E516" s="240" t="str">
        <f t="shared" si="34"/>
        <v>40-44|6</v>
      </c>
      <c r="F516" s="239">
        <v>11</v>
      </c>
      <c r="G516" s="240" t="str">
        <f t="shared" si="32"/>
        <v>40-44|11</v>
      </c>
      <c r="H516" s="216" t="s">
        <v>1757</v>
      </c>
    </row>
    <row r="517" spans="1:8">
      <c r="A517" s="216" t="s">
        <v>1742</v>
      </c>
      <c r="B517" s="239">
        <v>5.5</v>
      </c>
      <c r="C517" s="240" t="str">
        <f t="shared" si="33"/>
        <v>40-44|5.5</v>
      </c>
      <c r="D517" s="239">
        <v>5.5</v>
      </c>
      <c r="E517" s="240" t="str">
        <f t="shared" si="34"/>
        <v>40-44|5.5</v>
      </c>
      <c r="F517" s="239">
        <v>10</v>
      </c>
      <c r="G517" s="240" t="str">
        <f t="shared" si="32"/>
        <v>40-44|10</v>
      </c>
      <c r="H517" s="216" t="s">
        <v>1757</v>
      </c>
    </row>
    <row r="518" spans="1:8">
      <c r="A518" s="216" t="s">
        <v>1742</v>
      </c>
      <c r="B518" s="239">
        <v>5</v>
      </c>
      <c r="C518" s="240" t="str">
        <f t="shared" si="33"/>
        <v>40-44|5</v>
      </c>
      <c r="D518" s="239">
        <v>5</v>
      </c>
      <c r="E518" s="240" t="str">
        <f t="shared" si="34"/>
        <v>40-44|5</v>
      </c>
      <c r="F518" s="239">
        <v>9</v>
      </c>
      <c r="G518" s="240" t="str">
        <f t="shared" si="32"/>
        <v>40-44|9</v>
      </c>
      <c r="H518" s="216" t="s">
        <v>1757</v>
      </c>
    </row>
    <row r="519" spans="1:8">
      <c r="A519" s="216" t="s">
        <v>1742</v>
      </c>
      <c r="B519" s="239">
        <v>4.5</v>
      </c>
      <c r="C519" s="240" t="str">
        <f t="shared" si="33"/>
        <v>40-44|4.5</v>
      </c>
      <c r="D519" s="239">
        <v>4.5</v>
      </c>
      <c r="E519" s="240" t="str">
        <f t="shared" si="34"/>
        <v>40-44|4.5</v>
      </c>
      <c r="F519" s="239">
        <v>8</v>
      </c>
      <c r="G519" s="240" t="str">
        <f t="shared" si="32"/>
        <v>40-44|8</v>
      </c>
      <c r="H519" s="216" t="s">
        <v>1757</v>
      </c>
    </row>
    <row r="520" spans="1:8">
      <c r="A520" s="216" t="s">
        <v>1742</v>
      </c>
      <c r="B520" s="239">
        <v>4</v>
      </c>
      <c r="C520" s="240" t="str">
        <f t="shared" si="33"/>
        <v>40-44|4</v>
      </c>
      <c r="D520" s="239">
        <v>4</v>
      </c>
      <c r="E520" s="240" t="str">
        <f t="shared" si="34"/>
        <v>40-44|4</v>
      </c>
      <c r="F520" s="239">
        <v>7</v>
      </c>
      <c r="G520" s="240" t="str">
        <f t="shared" si="32"/>
        <v>40-44|7</v>
      </c>
      <c r="H520" s="216" t="s">
        <v>1757</v>
      </c>
    </row>
    <row r="521" spans="1:8">
      <c r="A521" s="216" t="s">
        <v>1742</v>
      </c>
      <c r="B521" s="239">
        <v>3.5</v>
      </c>
      <c r="C521" s="240" t="str">
        <f t="shared" si="33"/>
        <v>40-44|3.5</v>
      </c>
      <c r="D521" s="239">
        <v>3.5</v>
      </c>
      <c r="E521" s="240" t="str">
        <f t="shared" si="34"/>
        <v>40-44|3.5</v>
      </c>
      <c r="F521" s="239">
        <v>6</v>
      </c>
      <c r="G521" s="240" t="str">
        <f t="shared" si="32"/>
        <v>40-44|6</v>
      </c>
      <c r="H521" s="216" t="s">
        <v>1757</v>
      </c>
    </row>
    <row r="522" spans="1:8">
      <c r="A522" s="216" t="s">
        <v>1742</v>
      </c>
      <c r="B522" s="239">
        <v>3</v>
      </c>
      <c r="C522" s="240" t="str">
        <f t="shared" si="33"/>
        <v>40-44|3</v>
      </c>
      <c r="D522" s="239">
        <v>3</v>
      </c>
      <c r="E522" s="240" t="str">
        <f t="shared" si="34"/>
        <v>40-44|3</v>
      </c>
      <c r="F522" s="239">
        <v>5</v>
      </c>
      <c r="G522" s="240" t="str">
        <f t="shared" si="32"/>
        <v>40-44|5</v>
      </c>
      <c r="H522" s="216" t="s">
        <v>1757</v>
      </c>
    </row>
    <row r="523" spans="1:8">
      <c r="A523" s="216" t="s">
        <v>1742</v>
      </c>
      <c r="B523" s="239">
        <v>2.5</v>
      </c>
      <c r="C523" s="240" t="str">
        <f t="shared" si="33"/>
        <v>40-44|2.5</v>
      </c>
      <c r="D523" s="239">
        <v>2.5</v>
      </c>
      <c r="E523" s="240" t="str">
        <f t="shared" si="34"/>
        <v>40-44|2.5</v>
      </c>
      <c r="F523" s="239">
        <v>4</v>
      </c>
      <c r="G523" s="240" t="str">
        <f t="shared" si="32"/>
        <v>40-44|4</v>
      </c>
      <c r="H523" s="216" t="s">
        <v>1757</v>
      </c>
    </row>
    <row r="524" spans="1:8">
      <c r="A524" s="216" t="s">
        <v>1742</v>
      </c>
      <c r="B524" s="239">
        <v>2</v>
      </c>
      <c r="C524" s="240" t="str">
        <f t="shared" si="33"/>
        <v>40-44|2</v>
      </c>
      <c r="D524" s="239">
        <v>2</v>
      </c>
      <c r="E524" s="240" t="str">
        <f t="shared" si="34"/>
        <v>40-44|2</v>
      </c>
      <c r="F524" s="239">
        <v>3</v>
      </c>
      <c r="G524" s="240" t="str">
        <f t="shared" ref="G524:G528" si="35">A524&amp;"|"&amp;F524</f>
        <v>40-44|3</v>
      </c>
      <c r="H524" s="216" t="s">
        <v>1757</v>
      </c>
    </row>
    <row r="525" spans="1:8">
      <c r="A525" s="216" t="s">
        <v>1742</v>
      </c>
      <c r="B525" s="239">
        <v>1.5</v>
      </c>
      <c r="C525" s="240" t="str">
        <f t="shared" si="33"/>
        <v>40-44|1.5</v>
      </c>
      <c r="D525" s="239">
        <v>1.5</v>
      </c>
      <c r="E525" s="240" t="str">
        <f t="shared" si="34"/>
        <v>40-44|1.5</v>
      </c>
      <c r="F525" s="239">
        <v>2</v>
      </c>
      <c r="G525" s="240" t="str">
        <f t="shared" si="35"/>
        <v>40-44|2</v>
      </c>
      <c r="H525" s="216" t="s">
        <v>1757</v>
      </c>
    </row>
    <row r="526" spans="1:8">
      <c r="A526" s="216" t="s">
        <v>1742</v>
      </c>
      <c r="B526" s="239">
        <v>1</v>
      </c>
      <c r="C526" s="240" t="str">
        <f t="shared" si="33"/>
        <v>40-44|1</v>
      </c>
      <c r="D526" s="239">
        <v>1</v>
      </c>
      <c r="E526" s="240" t="str">
        <f t="shared" si="34"/>
        <v>40-44|1</v>
      </c>
      <c r="F526" s="239">
        <v>1</v>
      </c>
      <c r="G526" s="240" t="str">
        <f t="shared" si="35"/>
        <v>40-44|1</v>
      </c>
      <c r="H526" s="216" t="s">
        <v>1757</v>
      </c>
    </row>
    <row r="527" spans="1:8">
      <c r="A527" s="216" t="s">
        <v>1742</v>
      </c>
      <c r="B527" s="239">
        <v>0.5</v>
      </c>
      <c r="C527" s="240" t="str">
        <f t="shared" si="33"/>
        <v>40-44|0.5</v>
      </c>
      <c r="D527" s="239">
        <v>0.5</v>
      </c>
      <c r="E527" s="240" t="str">
        <f t="shared" si="34"/>
        <v>40-44|0.5</v>
      </c>
      <c r="F527" s="239">
        <v>0</v>
      </c>
      <c r="G527" s="240" t="str">
        <f t="shared" si="35"/>
        <v>40-44|0</v>
      </c>
      <c r="H527" s="216" t="s">
        <v>1757</v>
      </c>
    </row>
    <row r="528" spans="1:8">
      <c r="A528" s="216" t="s">
        <v>1742</v>
      </c>
      <c r="B528" s="239">
        <v>0</v>
      </c>
      <c r="C528" s="240" t="str">
        <f t="shared" si="33"/>
        <v>40-44|0</v>
      </c>
      <c r="D528" s="239">
        <v>0</v>
      </c>
      <c r="E528" s="240" t="str">
        <f t="shared" si="34"/>
        <v>40-44|0</v>
      </c>
      <c r="F528" s="239">
        <v>0</v>
      </c>
      <c r="G528" s="240" t="str">
        <f t="shared" si="35"/>
        <v>40-44|0</v>
      </c>
      <c r="H528" s="216" t="s">
        <v>1757</v>
      </c>
    </row>
    <row r="530" spans="1:13">
      <c r="D530" s="241" t="s">
        <v>1780</v>
      </c>
      <c r="K530" s="217" t="s">
        <v>1780</v>
      </c>
      <c r="L530" s="217"/>
    </row>
    <row r="531" spans="1:13">
      <c r="B531" s="239" t="s">
        <v>1747</v>
      </c>
      <c r="D531" s="239" t="s">
        <v>1748</v>
      </c>
      <c r="F531" s="239" t="s">
        <v>1749</v>
      </c>
      <c r="H531" s="216" t="s">
        <v>39</v>
      </c>
      <c r="K531" s="216" t="s">
        <v>1750</v>
      </c>
      <c r="M531" s="216" t="s">
        <v>39</v>
      </c>
    </row>
    <row r="532" spans="1:13">
      <c r="A532" s="216" t="s">
        <v>1743</v>
      </c>
      <c r="B532" s="239">
        <v>36</v>
      </c>
      <c r="C532" s="240" t="str">
        <f t="shared" si="33"/>
        <v>45-49|36</v>
      </c>
      <c r="D532" s="239">
        <v>36</v>
      </c>
      <c r="E532" s="240" t="str">
        <f t="shared" ref="E532:E593" si="36">A532&amp;"|"&amp;D532</f>
        <v>45-49|36</v>
      </c>
      <c r="H532" s="216" t="s">
        <v>1691</v>
      </c>
      <c r="J532" s="216" t="s">
        <v>1743</v>
      </c>
      <c r="K532" s="216">
        <v>36</v>
      </c>
      <c r="L532" s="240" t="str">
        <f t="shared" ref="L532:L543" si="37">J532&amp;"|"&amp;K532</f>
        <v>45-49|36</v>
      </c>
      <c r="M532" s="216" t="s">
        <v>1751</v>
      </c>
    </row>
    <row r="533" spans="1:13">
      <c r="A533" s="216" t="s">
        <v>1743</v>
      </c>
      <c r="B533" s="239">
        <v>35.5</v>
      </c>
      <c r="C533" s="240" t="str">
        <f t="shared" si="33"/>
        <v>45-49|35.5</v>
      </c>
      <c r="D533" s="239">
        <v>35.5</v>
      </c>
      <c r="E533" s="240" t="str">
        <f t="shared" si="36"/>
        <v>45-49|35.5</v>
      </c>
      <c r="H533" s="216" t="s">
        <v>1691</v>
      </c>
      <c r="J533" s="216" t="s">
        <v>1743</v>
      </c>
      <c r="K533" s="216">
        <v>35.5</v>
      </c>
      <c r="L533" s="240" t="str">
        <f t="shared" si="37"/>
        <v>45-49|35.5</v>
      </c>
      <c r="M533" s="216" t="s">
        <v>1751</v>
      </c>
    </row>
    <row r="534" spans="1:13">
      <c r="A534" s="216" t="s">
        <v>1743</v>
      </c>
      <c r="B534" s="239">
        <v>35</v>
      </c>
      <c r="C534" s="240" t="str">
        <f t="shared" si="33"/>
        <v>45-49|35</v>
      </c>
      <c r="D534" s="239">
        <v>35</v>
      </c>
      <c r="E534" s="240" t="str">
        <f t="shared" si="36"/>
        <v>45-49|35</v>
      </c>
      <c r="H534" s="216" t="s">
        <v>1691</v>
      </c>
      <c r="J534" s="216" t="s">
        <v>1743</v>
      </c>
      <c r="K534" s="216">
        <v>35</v>
      </c>
      <c r="L534" s="240" t="str">
        <f t="shared" si="37"/>
        <v>45-49|35</v>
      </c>
      <c r="M534" s="216" t="s">
        <v>1751</v>
      </c>
    </row>
    <row r="535" spans="1:13">
      <c r="A535" s="216" t="s">
        <v>1743</v>
      </c>
      <c r="B535" s="239">
        <v>34.5</v>
      </c>
      <c r="C535" s="240" t="str">
        <f t="shared" si="33"/>
        <v>45-49|34.5</v>
      </c>
      <c r="D535" s="239">
        <v>34.5</v>
      </c>
      <c r="E535" s="240" t="str">
        <f t="shared" si="36"/>
        <v>45-49|34.5</v>
      </c>
      <c r="H535" s="216" t="s">
        <v>1691</v>
      </c>
      <c r="J535" s="216" t="s">
        <v>1743</v>
      </c>
      <c r="K535" s="216">
        <v>34.5</v>
      </c>
      <c r="L535" s="240" t="str">
        <f t="shared" si="37"/>
        <v>45-49|34.5</v>
      </c>
      <c r="M535" s="216" t="s">
        <v>1751</v>
      </c>
    </row>
    <row r="536" spans="1:13">
      <c r="A536" s="216" t="s">
        <v>1743</v>
      </c>
      <c r="B536" s="239">
        <v>34</v>
      </c>
      <c r="C536" s="240" t="str">
        <f t="shared" si="33"/>
        <v>45-49|34</v>
      </c>
      <c r="D536" s="239">
        <v>34</v>
      </c>
      <c r="E536" s="240" t="str">
        <f t="shared" si="36"/>
        <v>45-49|34</v>
      </c>
      <c r="H536" s="216" t="s">
        <v>1691</v>
      </c>
      <c r="J536" s="216" t="s">
        <v>1743</v>
      </c>
      <c r="K536" s="216">
        <v>34</v>
      </c>
      <c r="L536" s="240" t="str">
        <f t="shared" si="37"/>
        <v>45-49|34</v>
      </c>
      <c r="M536" s="216" t="s">
        <v>1751</v>
      </c>
    </row>
    <row r="537" spans="1:13">
      <c r="A537" s="216" t="s">
        <v>1743</v>
      </c>
      <c r="B537" s="239">
        <v>33.5</v>
      </c>
      <c r="C537" s="240" t="str">
        <f t="shared" si="33"/>
        <v>45-49|33.5</v>
      </c>
      <c r="D537" s="239">
        <v>33.5</v>
      </c>
      <c r="E537" s="240" t="str">
        <f t="shared" si="36"/>
        <v>45-49|33.5</v>
      </c>
      <c r="H537" s="216" t="s">
        <v>1691</v>
      </c>
      <c r="J537" s="216" t="s">
        <v>1743</v>
      </c>
      <c r="K537" s="216">
        <v>33.5</v>
      </c>
      <c r="L537" s="240" t="str">
        <f t="shared" si="37"/>
        <v>45-49|33.5</v>
      </c>
      <c r="M537" s="216" t="s">
        <v>1751</v>
      </c>
    </row>
    <row r="538" spans="1:13">
      <c r="A538" s="216" t="s">
        <v>1743</v>
      </c>
      <c r="B538" s="239">
        <v>33</v>
      </c>
      <c r="C538" s="240" t="str">
        <f t="shared" si="33"/>
        <v>45-49|33</v>
      </c>
      <c r="D538" s="239">
        <v>33</v>
      </c>
      <c r="E538" s="240" t="str">
        <f t="shared" si="36"/>
        <v>45-49|33</v>
      </c>
      <c r="H538" s="216" t="s">
        <v>1691</v>
      </c>
      <c r="J538" s="216" t="s">
        <v>1743</v>
      </c>
      <c r="K538" s="216">
        <v>33</v>
      </c>
      <c r="L538" s="240" t="str">
        <f t="shared" si="37"/>
        <v>45-49|33</v>
      </c>
      <c r="M538" s="216" t="s">
        <v>1751</v>
      </c>
    </row>
    <row r="539" spans="1:13">
      <c r="A539" s="216" t="s">
        <v>1743</v>
      </c>
      <c r="D539" s="239">
        <v>32.5</v>
      </c>
      <c r="E539" s="240" t="str">
        <f t="shared" si="36"/>
        <v>45-49|32.5</v>
      </c>
      <c r="H539" s="216" t="s">
        <v>1691</v>
      </c>
      <c r="J539" s="216" t="s">
        <v>1743</v>
      </c>
      <c r="K539" s="216">
        <v>32.5</v>
      </c>
      <c r="L539" s="240" t="str">
        <f t="shared" si="37"/>
        <v>45-49|32.5</v>
      </c>
      <c r="M539" s="216" t="s">
        <v>1761</v>
      </c>
    </row>
    <row r="540" spans="1:13">
      <c r="A540" s="216" t="s">
        <v>1743</v>
      </c>
      <c r="B540" s="239">
        <v>32.5</v>
      </c>
      <c r="C540" s="240" t="str">
        <f t="shared" si="33"/>
        <v>45-49|32.5</v>
      </c>
      <c r="H540" s="216">
        <v>99</v>
      </c>
      <c r="J540" s="216" t="s">
        <v>1743</v>
      </c>
      <c r="K540" s="216">
        <v>32</v>
      </c>
      <c r="L540" s="240" t="str">
        <f t="shared" si="37"/>
        <v>45-49|32</v>
      </c>
      <c r="M540" s="216" t="s">
        <v>1767</v>
      </c>
    </row>
    <row r="541" spans="1:13">
      <c r="A541" s="216" t="s">
        <v>1743</v>
      </c>
      <c r="B541" s="239">
        <v>32</v>
      </c>
      <c r="C541" s="240" t="str">
        <f t="shared" si="33"/>
        <v>45-49|32</v>
      </c>
      <c r="D541" s="239">
        <v>32</v>
      </c>
      <c r="E541" s="240" t="str">
        <f t="shared" si="36"/>
        <v>45-49|32</v>
      </c>
      <c r="H541" s="216">
        <v>99</v>
      </c>
      <c r="J541" s="216" t="s">
        <v>1743</v>
      </c>
      <c r="K541" s="216">
        <v>31.5</v>
      </c>
      <c r="L541" s="240" t="str">
        <f t="shared" si="37"/>
        <v>45-49|31.5</v>
      </c>
      <c r="M541" s="216" t="s">
        <v>1754</v>
      </c>
    </row>
    <row r="542" spans="1:13">
      <c r="A542" s="216" t="s">
        <v>1743</v>
      </c>
      <c r="B542" s="239">
        <v>31.5</v>
      </c>
      <c r="C542" s="240" t="str">
        <f t="shared" si="33"/>
        <v>45-49|31.5</v>
      </c>
      <c r="D542" s="239">
        <v>31.5</v>
      </c>
      <c r="E542" s="240" t="str">
        <f t="shared" si="36"/>
        <v>45-49|31.5</v>
      </c>
      <c r="H542" s="216">
        <v>99</v>
      </c>
      <c r="J542" s="216" t="s">
        <v>1743</v>
      </c>
      <c r="K542" s="216">
        <v>31</v>
      </c>
      <c r="L542" s="240" t="str">
        <f t="shared" si="37"/>
        <v>45-49|31</v>
      </c>
      <c r="M542" s="216" t="s">
        <v>1754</v>
      </c>
    </row>
    <row r="543" spans="1:13" ht="15">
      <c r="A543" s="216" t="s">
        <v>1743</v>
      </c>
      <c r="B543" s="239">
        <v>31</v>
      </c>
      <c r="C543" s="240" t="str">
        <f t="shared" si="33"/>
        <v>45-49|31</v>
      </c>
      <c r="D543" s="239">
        <v>31</v>
      </c>
      <c r="E543" s="240" t="str">
        <f t="shared" si="36"/>
        <v>45-49|31</v>
      </c>
      <c r="H543" s="216">
        <v>99</v>
      </c>
      <c r="J543" s="216" t="s">
        <v>1743</v>
      </c>
      <c r="K543" s="216" t="s">
        <v>1779</v>
      </c>
      <c r="L543" s="240" t="str">
        <f t="shared" si="37"/>
        <v>45-49|0-30.5</v>
      </c>
      <c r="M543" s="244" t="s">
        <v>1771</v>
      </c>
    </row>
    <row r="544" spans="1:13">
      <c r="A544" s="216" t="s">
        <v>1743</v>
      </c>
      <c r="B544" s="239">
        <v>30.5</v>
      </c>
      <c r="C544" s="240" t="str">
        <f t="shared" si="33"/>
        <v>45-49|30.5</v>
      </c>
      <c r="D544" s="239">
        <v>30.5</v>
      </c>
      <c r="E544" s="240" t="str">
        <f t="shared" si="36"/>
        <v>45-49|30.5</v>
      </c>
      <c r="F544" s="239">
        <v>24</v>
      </c>
      <c r="G544" s="240" t="str">
        <f t="shared" ref="G544:G607" si="38">A544&amp;"|"&amp;F544</f>
        <v>45-49|24</v>
      </c>
      <c r="H544" s="216">
        <v>98</v>
      </c>
    </row>
    <row r="545" spans="1:8">
      <c r="A545" s="216" t="s">
        <v>1743</v>
      </c>
      <c r="B545" s="239">
        <v>30</v>
      </c>
      <c r="C545" s="240" t="str">
        <f t="shared" si="33"/>
        <v>45-49|30</v>
      </c>
      <c r="D545" s="239">
        <v>30</v>
      </c>
      <c r="E545" s="240" t="str">
        <f t="shared" si="36"/>
        <v>45-49|30</v>
      </c>
      <c r="H545" s="216">
        <v>98</v>
      </c>
    </row>
    <row r="546" spans="1:8">
      <c r="A546" s="216" t="s">
        <v>1743</v>
      </c>
      <c r="B546" s="239">
        <v>29.5</v>
      </c>
      <c r="C546" s="240" t="str">
        <f t="shared" si="33"/>
        <v>45-49|29.5</v>
      </c>
      <c r="D546" s="239">
        <v>29.5</v>
      </c>
      <c r="E546" s="240" t="str">
        <f t="shared" si="36"/>
        <v>45-49|29.5</v>
      </c>
      <c r="H546" s="216">
        <v>97</v>
      </c>
    </row>
    <row r="547" spans="1:8">
      <c r="A547" s="216" t="s">
        <v>1743</v>
      </c>
      <c r="D547" s="239">
        <v>29</v>
      </c>
      <c r="E547" s="240" t="str">
        <f t="shared" si="36"/>
        <v>45-49|29</v>
      </c>
      <c r="H547" s="216">
        <v>96</v>
      </c>
    </row>
    <row r="548" spans="1:8">
      <c r="A548" s="216" t="s">
        <v>1743</v>
      </c>
      <c r="B548" s="239">
        <v>29</v>
      </c>
      <c r="C548" s="240" t="str">
        <f t="shared" si="33"/>
        <v>45-49|29</v>
      </c>
      <c r="D548" s="239">
        <v>28.5</v>
      </c>
      <c r="E548" s="240" t="str">
        <f t="shared" si="36"/>
        <v>45-49|28.5</v>
      </c>
      <c r="H548" s="216">
        <v>96</v>
      </c>
    </row>
    <row r="549" spans="1:8">
      <c r="A549" s="216" t="s">
        <v>1743</v>
      </c>
      <c r="B549" s="239">
        <v>28.5</v>
      </c>
      <c r="C549" s="240" t="str">
        <f t="shared" si="33"/>
        <v>45-49|28.5</v>
      </c>
      <c r="D549" s="239">
        <v>28</v>
      </c>
      <c r="E549" s="240" t="str">
        <f t="shared" si="36"/>
        <v>45-49|28</v>
      </c>
      <c r="H549" s="216">
        <v>95</v>
      </c>
    </row>
    <row r="550" spans="1:8">
      <c r="A550" s="216" t="s">
        <v>1743</v>
      </c>
      <c r="B550" s="239">
        <v>28</v>
      </c>
      <c r="C550" s="240" t="str">
        <f t="shared" si="33"/>
        <v>45-49|28</v>
      </c>
      <c r="D550" s="239">
        <v>27.5</v>
      </c>
      <c r="E550" s="240" t="str">
        <f t="shared" si="36"/>
        <v>45-49|27.5</v>
      </c>
      <c r="H550" s="216">
        <v>93</v>
      </c>
    </row>
    <row r="551" spans="1:8">
      <c r="A551" s="216" t="s">
        <v>1743</v>
      </c>
      <c r="B551" s="239">
        <v>27.5</v>
      </c>
      <c r="C551" s="240" t="str">
        <f t="shared" si="33"/>
        <v>45-49|27.5</v>
      </c>
      <c r="D551" s="239">
        <v>27</v>
      </c>
      <c r="E551" s="240" t="str">
        <f t="shared" si="36"/>
        <v>45-49|27</v>
      </c>
      <c r="H551" s="216">
        <v>92</v>
      </c>
    </row>
    <row r="552" spans="1:8">
      <c r="A552" s="216" t="s">
        <v>1743</v>
      </c>
      <c r="B552" s="239">
        <v>27</v>
      </c>
      <c r="C552" s="240" t="str">
        <f t="shared" si="33"/>
        <v>45-49|27</v>
      </c>
      <c r="D552" s="239">
        <v>26.5</v>
      </c>
      <c r="E552" s="240" t="str">
        <f t="shared" si="36"/>
        <v>45-49|26.5</v>
      </c>
      <c r="F552" s="239">
        <v>23</v>
      </c>
      <c r="G552" s="240" t="str">
        <f t="shared" si="38"/>
        <v>45-49|23</v>
      </c>
      <c r="H552" s="216">
        <v>90</v>
      </c>
    </row>
    <row r="553" spans="1:8">
      <c r="A553" s="216" t="s">
        <v>1743</v>
      </c>
      <c r="B553" s="239">
        <v>26.5</v>
      </c>
      <c r="C553" s="240" t="str">
        <f t="shared" si="33"/>
        <v>45-49|26.5</v>
      </c>
      <c r="D553" s="239">
        <v>26</v>
      </c>
      <c r="E553" s="240" t="str">
        <f t="shared" si="36"/>
        <v>45-49|26</v>
      </c>
      <c r="H553" s="216">
        <v>88</v>
      </c>
    </row>
    <row r="554" spans="1:8">
      <c r="A554" s="216" t="s">
        <v>1743</v>
      </c>
      <c r="B554" s="239">
        <v>26</v>
      </c>
      <c r="C554" s="240" t="str">
        <f t="shared" si="33"/>
        <v>45-49|26</v>
      </c>
      <c r="D554" s="239">
        <v>25.5</v>
      </c>
      <c r="E554" s="240" t="str">
        <f t="shared" si="36"/>
        <v>45-49|25.5</v>
      </c>
      <c r="H554" s="216">
        <v>86</v>
      </c>
    </row>
    <row r="555" spans="1:8">
      <c r="A555" s="216" t="s">
        <v>1743</v>
      </c>
      <c r="B555" s="239">
        <v>25.5</v>
      </c>
      <c r="C555" s="240" t="str">
        <f t="shared" si="33"/>
        <v>45-49|25.5</v>
      </c>
      <c r="H555" s="216">
        <v>84</v>
      </c>
    </row>
    <row r="556" spans="1:8">
      <c r="A556" s="216" t="s">
        <v>1743</v>
      </c>
      <c r="B556" s="239">
        <v>25</v>
      </c>
      <c r="C556" s="240" t="str">
        <f t="shared" si="33"/>
        <v>45-49|25</v>
      </c>
      <c r="D556" s="239">
        <v>25</v>
      </c>
      <c r="E556" s="240" t="str">
        <f t="shared" si="36"/>
        <v>45-49|25</v>
      </c>
      <c r="H556" s="216">
        <v>82</v>
      </c>
    </row>
    <row r="557" spans="1:8">
      <c r="A557" s="216" t="s">
        <v>1743</v>
      </c>
      <c r="B557" s="239">
        <v>24.5</v>
      </c>
      <c r="C557" s="240" t="str">
        <f t="shared" si="33"/>
        <v>45-49|24.5</v>
      </c>
      <c r="D557" s="239">
        <v>24.5</v>
      </c>
      <c r="E557" s="240" t="str">
        <f t="shared" si="36"/>
        <v>45-49|24.5</v>
      </c>
      <c r="H557" s="216">
        <v>79</v>
      </c>
    </row>
    <row r="558" spans="1:8">
      <c r="A558" s="216" t="s">
        <v>1743</v>
      </c>
      <c r="B558" s="239">
        <v>24</v>
      </c>
      <c r="C558" s="240" t="str">
        <f t="shared" si="33"/>
        <v>45-49|24</v>
      </c>
      <c r="D558" s="239">
        <v>24</v>
      </c>
      <c r="E558" s="240" t="str">
        <f t="shared" si="36"/>
        <v>45-49|24</v>
      </c>
      <c r="F558" s="239">
        <v>22</v>
      </c>
      <c r="G558" s="240" t="str">
        <f t="shared" si="38"/>
        <v>45-49|22</v>
      </c>
      <c r="H558" s="216">
        <v>76</v>
      </c>
    </row>
    <row r="559" spans="1:8">
      <c r="A559" s="216" t="s">
        <v>1743</v>
      </c>
      <c r="B559" s="239">
        <v>23.5</v>
      </c>
      <c r="C559" s="240" t="str">
        <f t="shared" si="33"/>
        <v>45-49|23.5</v>
      </c>
      <c r="D559" s="239">
        <v>23.5</v>
      </c>
      <c r="E559" s="240" t="str">
        <f t="shared" si="36"/>
        <v>45-49|23.5</v>
      </c>
      <c r="H559" s="216">
        <v>73</v>
      </c>
    </row>
    <row r="560" spans="1:8">
      <c r="A560" s="216" t="s">
        <v>1743</v>
      </c>
      <c r="B560" s="239">
        <v>23</v>
      </c>
      <c r="C560" s="240" t="str">
        <f t="shared" si="33"/>
        <v>45-49|23</v>
      </c>
      <c r="D560" s="239">
        <v>23</v>
      </c>
      <c r="E560" s="240" t="str">
        <f t="shared" si="36"/>
        <v>45-49|23</v>
      </c>
      <c r="H560" s="216">
        <v>69</v>
      </c>
    </row>
    <row r="561" spans="1:8">
      <c r="A561" s="216" t="s">
        <v>1743</v>
      </c>
      <c r="B561" s="239">
        <v>22.5</v>
      </c>
      <c r="C561" s="240" t="str">
        <f t="shared" si="33"/>
        <v>45-49|22.5</v>
      </c>
      <c r="D561" s="239">
        <v>22.5</v>
      </c>
      <c r="E561" s="240" t="str">
        <f t="shared" si="36"/>
        <v>45-49|22.5</v>
      </c>
      <c r="H561" s="216">
        <v>66</v>
      </c>
    </row>
    <row r="562" spans="1:8">
      <c r="A562" s="216" t="s">
        <v>1743</v>
      </c>
      <c r="B562" s="239">
        <v>22</v>
      </c>
      <c r="C562" s="240" t="str">
        <f t="shared" si="33"/>
        <v>45-49|22</v>
      </c>
      <c r="D562" s="239">
        <v>22</v>
      </c>
      <c r="E562" s="240" t="str">
        <f t="shared" si="36"/>
        <v>45-49|22</v>
      </c>
      <c r="H562" s="216">
        <v>62</v>
      </c>
    </row>
    <row r="563" spans="1:8">
      <c r="A563" s="216" t="s">
        <v>1743</v>
      </c>
      <c r="B563" s="239">
        <v>21.5</v>
      </c>
      <c r="C563" s="240" t="str">
        <f t="shared" si="33"/>
        <v>45-49|21.5</v>
      </c>
      <c r="D563" s="239">
        <v>21.5</v>
      </c>
      <c r="E563" s="240" t="str">
        <f t="shared" si="36"/>
        <v>45-49|21.5</v>
      </c>
      <c r="H563" s="216">
        <v>58</v>
      </c>
    </row>
    <row r="564" spans="1:8">
      <c r="A564" s="216" t="s">
        <v>1743</v>
      </c>
      <c r="B564" s="239">
        <v>21</v>
      </c>
      <c r="C564" s="240" t="str">
        <f t="shared" si="33"/>
        <v>45-49|21</v>
      </c>
      <c r="D564" s="239">
        <v>21</v>
      </c>
      <c r="E564" s="240" t="str">
        <f t="shared" si="36"/>
        <v>45-49|21</v>
      </c>
      <c r="F564" s="239">
        <v>21</v>
      </c>
      <c r="G564" s="240" t="str">
        <f t="shared" si="38"/>
        <v>45-49|21</v>
      </c>
      <c r="H564" s="216">
        <v>54</v>
      </c>
    </row>
    <row r="565" spans="1:8">
      <c r="A565" s="216" t="s">
        <v>1743</v>
      </c>
      <c r="B565" s="239">
        <v>20.5</v>
      </c>
      <c r="C565" s="240" t="str">
        <f t="shared" si="33"/>
        <v>45-49|20.5</v>
      </c>
      <c r="D565" s="239">
        <v>20.5</v>
      </c>
      <c r="E565" s="240" t="str">
        <f t="shared" si="36"/>
        <v>45-49|20.5</v>
      </c>
      <c r="H565" s="216">
        <v>50</v>
      </c>
    </row>
    <row r="566" spans="1:8">
      <c r="A566" s="216" t="s">
        <v>1743</v>
      </c>
      <c r="B566" s="239">
        <v>20</v>
      </c>
      <c r="C566" s="240" t="str">
        <f t="shared" si="33"/>
        <v>45-49|20</v>
      </c>
      <c r="D566" s="239">
        <v>20</v>
      </c>
      <c r="E566" s="240" t="str">
        <f t="shared" si="36"/>
        <v>45-49|20</v>
      </c>
      <c r="H566" s="216">
        <v>46</v>
      </c>
    </row>
    <row r="567" spans="1:8">
      <c r="A567" s="216" t="s">
        <v>1743</v>
      </c>
      <c r="B567" s="239">
        <v>19.5</v>
      </c>
      <c r="C567" s="240" t="str">
        <f t="shared" si="33"/>
        <v>45-49|19.5</v>
      </c>
      <c r="D567" s="239">
        <v>19.5</v>
      </c>
      <c r="E567" s="240" t="str">
        <f t="shared" si="36"/>
        <v>45-49|19.5</v>
      </c>
      <c r="H567" s="216">
        <v>42</v>
      </c>
    </row>
    <row r="568" spans="1:8">
      <c r="A568" s="216" t="s">
        <v>1743</v>
      </c>
      <c r="B568" s="239">
        <v>19</v>
      </c>
      <c r="C568" s="240" t="str">
        <f t="shared" si="33"/>
        <v>45-49|19</v>
      </c>
      <c r="D568" s="239">
        <v>19</v>
      </c>
      <c r="E568" s="240" t="str">
        <f t="shared" si="36"/>
        <v>45-49|19</v>
      </c>
      <c r="H568" s="216">
        <v>38</v>
      </c>
    </row>
    <row r="569" spans="1:8">
      <c r="A569" s="216" t="s">
        <v>1743</v>
      </c>
      <c r="B569" s="239">
        <v>18.5</v>
      </c>
      <c r="C569" s="240" t="str">
        <f t="shared" si="33"/>
        <v>45-49|18.5</v>
      </c>
      <c r="D569" s="239">
        <v>18.5</v>
      </c>
      <c r="E569" s="240" t="str">
        <f t="shared" si="36"/>
        <v>45-49|18.5</v>
      </c>
      <c r="F569" s="239">
        <v>20</v>
      </c>
      <c r="G569" s="240" t="str">
        <f t="shared" si="38"/>
        <v>45-49|20</v>
      </c>
      <c r="H569" s="216">
        <v>34</v>
      </c>
    </row>
    <row r="570" spans="1:8">
      <c r="A570" s="216" t="s">
        <v>1743</v>
      </c>
      <c r="B570" s="239">
        <v>18</v>
      </c>
      <c r="C570" s="240" t="str">
        <f t="shared" si="33"/>
        <v>45-49|18</v>
      </c>
      <c r="D570" s="239">
        <v>18</v>
      </c>
      <c r="E570" s="240" t="str">
        <f t="shared" si="36"/>
        <v>45-49|18</v>
      </c>
      <c r="H570" s="216">
        <v>31</v>
      </c>
    </row>
    <row r="571" spans="1:8">
      <c r="A571" s="216" t="s">
        <v>1743</v>
      </c>
      <c r="B571" s="239">
        <v>17.5</v>
      </c>
      <c r="C571" s="240" t="str">
        <f t="shared" si="33"/>
        <v>45-49|17.5</v>
      </c>
      <c r="D571" s="239">
        <v>17.5</v>
      </c>
      <c r="E571" s="240" t="str">
        <f t="shared" si="36"/>
        <v>45-49|17.5</v>
      </c>
      <c r="H571" s="216">
        <v>27</v>
      </c>
    </row>
    <row r="572" spans="1:8">
      <c r="A572" s="216" t="s">
        <v>1743</v>
      </c>
      <c r="B572" s="239">
        <v>17</v>
      </c>
      <c r="C572" s="240" t="str">
        <f t="shared" si="33"/>
        <v>45-49|17</v>
      </c>
      <c r="H572" s="216">
        <v>24</v>
      </c>
    </row>
    <row r="573" spans="1:8">
      <c r="A573" s="216" t="s">
        <v>1743</v>
      </c>
      <c r="B573" s="239">
        <v>16.5</v>
      </c>
      <c r="C573" s="240" t="str">
        <f t="shared" si="33"/>
        <v>45-49|16.5</v>
      </c>
      <c r="D573" s="239">
        <v>17</v>
      </c>
      <c r="E573" s="240" t="str">
        <f t="shared" si="36"/>
        <v>45-49|17</v>
      </c>
      <c r="H573" s="216">
        <v>21</v>
      </c>
    </row>
    <row r="574" spans="1:8">
      <c r="A574" s="216" t="s">
        <v>1743</v>
      </c>
      <c r="B574" s="239">
        <v>16</v>
      </c>
      <c r="C574" s="240" t="str">
        <f t="shared" si="33"/>
        <v>45-49|16</v>
      </c>
      <c r="D574" s="239">
        <v>16.5</v>
      </c>
      <c r="E574" s="240" t="str">
        <f t="shared" si="36"/>
        <v>45-49|16.5</v>
      </c>
      <c r="H574" s="216">
        <v>18</v>
      </c>
    </row>
    <row r="575" spans="1:8">
      <c r="A575" s="216" t="s">
        <v>1743</v>
      </c>
      <c r="B575" s="239">
        <v>15.5</v>
      </c>
      <c r="C575" s="240" t="str">
        <f t="shared" si="33"/>
        <v>45-49|15.5</v>
      </c>
      <c r="D575" s="239">
        <v>16</v>
      </c>
      <c r="E575" s="240" t="str">
        <f t="shared" si="36"/>
        <v>45-49|16</v>
      </c>
      <c r="F575" s="239">
        <v>19</v>
      </c>
      <c r="G575" s="240" t="str">
        <f t="shared" si="38"/>
        <v>45-49|19</v>
      </c>
      <c r="H575" s="216">
        <v>16</v>
      </c>
    </row>
    <row r="576" spans="1:8">
      <c r="A576" s="216" t="s">
        <v>1743</v>
      </c>
      <c r="B576" s="239">
        <v>15</v>
      </c>
      <c r="C576" s="240" t="str">
        <f t="shared" si="33"/>
        <v>45-49|15</v>
      </c>
      <c r="D576" s="239">
        <v>15.5</v>
      </c>
      <c r="E576" s="240" t="str">
        <f t="shared" si="36"/>
        <v>45-49|15.5</v>
      </c>
      <c r="H576" s="216">
        <v>14</v>
      </c>
    </row>
    <row r="577" spans="1:8">
      <c r="A577" s="216" t="s">
        <v>1743</v>
      </c>
      <c r="D577" s="239">
        <v>15</v>
      </c>
      <c r="E577" s="240" t="str">
        <f t="shared" si="36"/>
        <v>45-49|15</v>
      </c>
      <c r="H577" s="216">
        <v>12</v>
      </c>
    </row>
    <row r="578" spans="1:8">
      <c r="A578" s="216" t="s">
        <v>1743</v>
      </c>
      <c r="B578" s="239">
        <v>14.5</v>
      </c>
      <c r="C578" s="240" t="str">
        <f t="shared" si="33"/>
        <v>45-49|14.5</v>
      </c>
      <c r="D578" s="239">
        <v>14.5</v>
      </c>
      <c r="E578" s="240" t="str">
        <f t="shared" si="36"/>
        <v>45-49|14.5</v>
      </c>
      <c r="H578" s="216">
        <v>10</v>
      </c>
    </row>
    <row r="579" spans="1:8">
      <c r="A579" s="216" t="s">
        <v>1743</v>
      </c>
      <c r="B579" s="239">
        <v>14</v>
      </c>
      <c r="C579" s="240" t="str">
        <f t="shared" si="33"/>
        <v>45-49|14</v>
      </c>
      <c r="D579" s="239">
        <v>14</v>
      </c>
      <c r="E579" s="240" t="str">
        <f t="shared" si="36"/>
        <v>45-49|14</v>
      </c>
      <c r="H579" s="216">
        <v>8</v>
      </c>
    </row>
    <row r="580" spans="1:8">
      <c r="A580" s="216" t="s">
        <v>1743</v>
      </c>
      <c r="B580" s="239">
        <v>13.5</v>
      </c>
      <c r="C580" s="240" t="str">
        <f t="shared" si="33"/>
        <v>45-49|13.5</v>
      </c>
      <c r="H580" s="216">
        <v>7</v>
      </c>
    </row>
    <row r="581" spans="1:8">
      <c r="A581" s="216" t="s">
        <v>1743</v>
      </c>
      <c r="B581" s="239">
        <v>13</v>
      </c>
      <c r="C581" s="240" t="str">
        <f t="shared" si="33"/>
        <v>45-49|13</v>
      </c>
      <c r="D581" s="239">
        <v>13.5</v>
      </c>
      <c r="E581" s="240" t="str">
        <f t="shared" si="36"/>
        <v>45-49|13.5</v>
      </c>
      <c r="F581" s="239">
        <v>18</v>
      </c>
      <c r="G581" s="240" t="str">
        <f t="shared" si="38"/>
        <v>45-49|18</v>
      </c>
      <c r="H581" s="216">
        <v>5</v>
      </c>
    </row>
    <row r="582" spans="1:8">
      <c r="A582" s="216" t="s">
        <v>1743</v>
      </c>
      <c r="B582" s="239">
        <v>12.5</v>
      </c>
      <c r="C582" s="240" t="str">
        <f t="shared" si="33"/>
        <v>45-49|12.5</v>
      </c>
      <c r="D582" s="239">
        <v>13</v>
      </c>
      <c r="E582" s="240" t="str">
        <f t="shared" si="36"/>
        <v>45-49|13</v>
      </c>
      <c r="H582" s="216">
        <v>4</v>
      </c>
    </row>
    <row r="583" spans="1:8">
      <c r="A583" s="216" t="s">
        <v>1743</v>
      </c>
      <c r="B583" s="239">
        <v>12</v>
      </c>
      <c r="C583" s="240" t="str">
        <f t="shared" si="33"/>
        <v>45-49|12</v>
      </c>
      <c r="D583" s="239">
        <v>12.5</v>
      </c>
      <c r="E583" s="240" t="str">
        <f t="shared" si="36"/>
        <v>45-49|12.5</v>
      </c>
      <c r="H583" s="216">
        <v>4</v>
      </c>
    </row>
    <row r="584" spans="1:8">
      <c r="A584" s="216" t="s">
        <v>1743</v>
      </c>
      <c r="D584" s="239">
        <v>12</v>
      </c>
      <c r="E584" s="240" t="str">
        <f t="shared" si="36"/>
        <v>45-49|12</v>
      </c>
      <c r="H584" s="216">
        <v>3</v>
      </c>
    </row>
    <row r="585" spans="1:8">
      <c r="A585" s="216" t="s">
        <v>1743</v>
      </c>
      <c r="B585" s="239">
        <v>11.5</v>
      </c>
      <c r="C585" s="240" t="str">
        <f t="shared" si="33"/>
        <v>45-49|11.5</v>
      </c>
      <c r="D585" s="239">
        <v>11.5</v>
      </c>
      <c r="E585" s="240" t="str">
        <f t="shared" si="36"/>
        <v>45-49|11.5</v>
      </c>
      <c r="H585" s="216">
        <v>2</v>
      </c>
    </row>
    <row r="586" spans="1:8">
      <c r="A586" s="216" t="s">
        <v>1743</v>
      </c>
      <c r="B586" s="239">
        <v>11</v>
      </c>
      <c r="C586" s="240" t="str">
        <f t="shared" si="33"/>
        <v>45-49|11</v>
      </c>
      <c r="H586" s="216">
        <v>2</v>
      </c>
    </row>
    <row r="587" spans="1:8">
      <c r="A587" s="216" t="s">
        <v>1743</v>
      </c>
      <c r="B587" s="239">
        <v>10.5</v>
      </c>
      <c r="C587" s="240" t="str">
        <f t="shared" si="33"/>
        <v>45-49|10.5</v>
      </c>
      <c r="D587" s="239">
        <v>11</v>
      </c>
      <c r="E587" s="240" t="str">
        <f t="shared" si="36"/>
        <v>45-49|11</v>
      </c>
      <c r="F587" s="239">
        <v>17</v>
      </c>
      <c r="G587" s="240" t="str">
        <f t="shared" si="38"/>
        <v>45-49|17</v>
      </c>
      <c r="H587" s="216">
        <v>1</v>
      </c>
    </row>
    <row r="588" spans="1:8">
      <c r="A588" s="216" t="s">
        <v>1743</v>
      </c>
      <c r="B588" s="239">
        <v>10</v>
      </c>
      <c r="C588" s="240" t="str">
        <f t="shared" si="33"/>
        <v>45-49|10</v>
      </c>
      <c r="D588" s="239">
        <v>10.5</v>
      </c>
      <c r="E588" s="240" t="str">
        <f t="shared" si="36"/>
        <v>45-49|10.5</v>
      </c>
      <c r="H588" s="216">
        <v>1</v>
      </c>
    </row>
    <row r="589" spans="1:8">
      <c r="A589" s="216" t="s">
        <v>1743</v>
      </c>
      <c r="D589" s="239">
        <v>10</v>
      </c>
      <c r="E589" s="240" t="str">
        <f t="shared" si="36"/>
        <v>45-49|10</v>
      </c>
      <c r="H589" s="216">
        <v>1</v>
      </c>
    </row>
    <row r="590" spans="1:8">
      <c r="A590" s="216" t="s">
        <v>1743</v>
      </c>
      <c r="B590" s="239">
        <v>9.5</v>
      </c>
      <c r="C590" s="240" t="str">
        <f t="shared" si="33"/>
        <v>45-49|9.5</v>
      </c>
      <c r="H590" s="216">
        <v>1</v>
      </c>
    </row>
    <row r="591" spans="1:8">
      <c r="A591" s="216" t="s">
        <v>1743</v>
      </c>
      <c r="B591" s="239">
        <v>9</v>
      </c>
      <c r="C591" s="240" t="str">
        <f t="shared" si="33"/>
        <v>45-49|9</v>
      </c>
      <c r="D591" s="239">
        <v>9.5</v>
      </c>
      <c r="E591" s="240" t="str">
        <f t="shared" si="36"/>
        <v>45-49|9.5</v>
      </c>
      <c r="H591" s="216" t="s">
        <v>1757</v>
      </c>
    </row>
    <row r="592" spans="1:8">
      <c r="A592" s="216" t="s">
        <v>1743</v>
      </c>
      <c r="B592" s="239">
        <v>8.5</v>
      </c>
      <c r="C592" s="240" t="str">
        <f t="shared" ref="C592:C667" si="39">A592&amp;"|"&amp;B592</f>
        <v>45-49|8.5</v>
      </c>
      <c r="D592" s="239">
        <v>9</v>
      </c>
      <c r="E592" s="240" t="str">
        <f t="shared" si="36"/>
        <v>45-49|9</v>
      </c>
      <c r="H592" s="216" t="s">
        <v>1757</v>
      </c>
    </row>
    <row r="593" spans="1:8">
      <c r="A593" s="216" t="s">
        <v>1743</v>
      </c>
      <c r="D593" s="239">
        <v>8.5</v>
      </c>
      <c r="E593" s="240" t="str">
        <f t="shared" si="36"/>
        <v>45-49|8.5</v>
      </c>
      <c r="H593" s="216" t="s">
        <v>1757</v>
      </c>
    </row>
    <row r="594" spans="1:8">
      <c r="A594" s="216" t="s">
        <v>1743</v>
      </c>
      <c r="B594" s="239">
        <v>8</v>
      </c>
      <c r="C594" s="240" t="str">
        <f t="shared" si="39"/>
        <v>45-49|8</v>
      </c>
      <c r="F594" s="239">
        <v>16</v>
      </c>
      <c r="G594" s="240" t="str">
        <f t="shared" si="38"/>
        <v>45-49|16</v>
      </c>
      <c r="H594" s="216" t="s">
        <v>1757</v>
      </c>
    </row>
    <row r="595" spans="1:8">
      <c r="A595" s="216" t="s">
        <v>1743</v>
      </c>
      <c r="B595" s="239">
        <v>7.5</v>
      </c>
      <c r="C595" s="240" t="str">
        <f t="shared" si="39"/>
        <v>45-49|7.5</v>
      </c>
      <c r="D595" s="239">
        <v>8</v>
      </c>
      <c r="E595" s="240" t="str">
        <f t="shared" ref="E595:E672" si="40">A595&amp;"|"&amp;D595</f>
        <v>45-49|8</v>
      </c>
      <c r="H595" s="216" t="s">
        <v>1757</v>
      </c>
    </row>
    <row r="596" spans="1:8">
      <c r="A596" s="216" t="s">
        <v>1743</v>
      </c>
      <c r="B596" s="239">
        <v>7</v>
      </c>
      <c r="C596" s="240" t="str">
        <f t="shared" si="39"/>
        <v>45-49|7</v>
      </c>
      <c r="D596" s="239">
        <v>7.5</v>
      </c>
      <c r="E596" s="240" t="str">
        <f t="shared" si="40"/>
        <v>45-49|7.5</v>
      </c>
      <c r="F596" s="239">
        <v>15</v>
      </c>
      <c r="G596" s="240" t="str">
        <f t="shared" si="38"/>
        <v>45-49|15</v>
      </c>
      <c r="H596" s="216" t="s">
        <v>1757</v>
      </c>
    </row>
    <row r="597" spans="1:8">
      <c r="A597" s="216" t="s">
        <v>1743</v>
      </c>
      <c r="B597" s="239">
        <v>6.5</v>
      </c>
      <c r="C597" s="240" t="str">
        <f t="shared" si="39"/>
        <v>45-49|6.5</v>
      </c>
      <c r="D597" s="239">
        <v>7</v>
      </c>
      <c r="E597" s="240" t="str">
        <f t="shared" si="40"/>
        <v>45-49|7</v>
      </c>
      <c r="F597" s="239">
        <v>14</v>
      </c>
      <c r="G597" s="240" t="str">
        <f t="shared" si="38"/>
        <v>45-49|14</v>
      </c>
      <c r="H597" s="216" t="s">
        <v>1757</v>
      </c>
    </row>
    <row r="598" spans="1:8">
      <c r="A598" s="216" t="s">
        <v>1743</v>
      </c>
      <c r="B598" s="239">
        <v>6</v>
      </c>
      <c r="C598" s="240" t="str">
        <f t="shared" si="39"/>
        <v>45-49|6</v>
      </c>
      <c r="D598" s="239">
        <v>6.5</v>
      </c>
      <c r="E598" s="240" t="str">
        <f t="shared" si="40"/>
        <v>45-49|6.5</v>
      </c>
      <c r="F598" s="239">
        <v>13</v>
      </c>
      <c r="G598" s="240" t="str">
        <f t="shared" si="38"/>
        <v>45-49|13</v>
      </c>
      <c r="H598" s="216" t="s">
        <v>1757</v>
      </c>
    </row>
    <row r="599" spans="1:8">
      <c r="A599" s="216" t="s">
        <v>1743</v>
      </c>
      <c r="B599" s="239">
        <v>5.5</v>
      </c>
      <c r="C599" s="240" t="str">
        <f t="shared" si="39"/>
        <v>45-49|5.5</v>
      </c>
      <c r="D599" s="239">
        <v>6</v>
      </c>
      <c r="E599" s="240" t="str">
        <f t="shared" si="40"/>
        <v>45-49|6</v>
      </c>
      <c r="F599" s="239">
        <v>12</v>
      </c>
      <c r="G599" s="240" t="str">
        <f t="shared" si="38"/>
        <v>45-49|12</v>
      </c>
      <c r="H599" s="216" t="s">
        <v>1757</v>
      </c>
    </row>
    <row r="600" spans="1:8">
      <c r="A600" s="216" t="s">
        <v>1743</v>
      </c>
      <c r="B600" s="239">
        <v>5</v>
      </c>
      <c r="C600" s="240" t="str">
        <f t="shared" si="39"/>
        <v>45-49|5</v>
      </c>
      <c r="D600" s="239">
        <v>5.5</v>
      </c>
      <c r="E600" s="240" t="str">
        <f t="shared" si="40"/>
        <v>45-49|5.5</v>
      </c>
      <c r="F600" s="239">
        <v>11</v>
      </c>
      <c r="G600" s="240" t="str">
        <f t="shared" si="38"/>
        <v>45-49|11</v>
      </c>
      <c r="H600" s="216" t="s">
        <v>1757</v>
      </c>
    </row>
    <row r="601" spans="1:8">
      <c r="A601" s="216" t="s">
        <v>1743</v>
      </c>
      <c r="B601" s="239">
        <v>4.5</v>
      </c>
      <c r="C601" s="240" t="str">
        <f t="shared" si="39"/>
        <v>45-49|4.5</v>
      </c>
      <c r="D601" s="239">
        <v>5</v>
      </c>
      <c r="E601" s="240" t="str">
        <f t="shared" si="40"/>
        <v>45-49|5</v>
      </c>
      <c r="F601" s="239">
        <v>10</v>
      </c>
      <c r="G601" s="240" t="str">
        <f t="shared" si="38"/>
        <v>45-49|10</v>
      </c>
      <c r="H601" s="216" t="s">
        <v>1757</v>
      </c>
    </row>
    <row r="602" spans="1:8">
      <c r="A602" s="216" t="s">
        <v>1743</v>
      </c>
      <c r="B602" s="239">
        <v>4</v>
      </c>
      <c r="C602" s="240" t="str">
        <f t="shared" si="39"/>
        <v>45-49|4</v>
      </c>
      <c r="D602" s="239">
        <v>4.5</v>
      </c>
      <c r="E602" s="240" t="str">
        <f t="shared" si="40"/>
        <v>45-49|4.5</v>
      </c>
      <c r="F602" s="239">
        <v>9</v>
      </c>
      <c r="G602" s="240" t="str">
        <f t="shared" si="38"/>
        <v>45-49|9</v>
      </c>
      <c r="H602" s="216" t="s">
        <v>1757</v>
      </c>
    </row>
    <row r="603" spans="1:8">
      <c r="A603" s="216" t="s">
        <v>1743</v>
      </c>
      <c r="B603" s="239">
        <v>3.5</v>
      </c>
      <c r="C603" s="240" t="str">
        <f t="shared" si="39"/>
        <v>45-49|3.5</v>
      </c>
      <c r="D603" s="239">
        <v>4</v>
      </c>
      <c r="E603" s="240" t="str">
        <f t="shared" si="40"/>
        <v>45-49|4</v>
      </c>
      <c r="F603" s="239">
        <v>8</v>
      </c>
      <c r="G603" s="240" t="str">
        <f t="shared" si="38"/>
        <v>45-49|8</v>
      </c>
      <c r="H603" s="216" t="s">
        <v>1757</v>
      </c>
    </row>
    <row r="604" spans="1:8">
      <c r="A604" s="216" t="s">
        <v>1743</v>
      </c>
      <c r="B604" s="239">
        <v>3</v>
      </c>
      <c r="C604" s="240" t="str">
        <f t="shared" si="39"/>
        <v>45-49|3</v>
      </c>
      <c r="D604" s="239">
        <v>3.5</v>
      </c>
      <c r="E604" s="240" t="str">
        <f t="shared" si="40"/>
        <v>45-49|3.5</v>
      </c>
      <c r="F604" s="239">
        <v>7</v>
      </c>
      <c r="G604" s="240" t="str">
        <f t="shared" si="38"/>
        <v>45-49|7</v>
      </c>
      <c r="H604" s="216" t="s">
        <v>1757</v>
      </c>
    </row>
    <row r="605" spans="1:8">
      <c r="A605" s="216" t="s">
        <v>1743</v>
      </c>
      <c r="B605" s="239">
        <v>2.5</v>
      </c>
      <c r="C605" s="240" t="str">
        <f t="shared" si="39"/>
        <v>45-49|2.5</v>
      </c>
      <c r="D605" s="239">
        <v>3</v>
      </c>
      <c r="E605" s="240" t="str">
        <f t="shared" si="40"/>
        <v>45-49|3</v>
      </c>
      <c r="F605" s="239">
        <v>6</v>
      </c>
      <c r="G605" s="240" t="str">
        <f t="shared" si="38"/>
        <v>45-49|6</v>
      </c>
      <c r="H605" s="216" t="s">
        <v>1757</v>
      </c>
    </row>
    <row r="606" spans="1:8">
      <c r="A606" s="216" t="s">
        <v>1743</v>
      </c>
      <c r="B606" s="239">
        <v>2</v>
      </c>
      <c r="C606" s="240" t="str">
        <f t="shared" si="39"/>
        <v>45-49|2</v>
      </c>
      <c r="D606" s="239">
        <v>2.5</v>
      </c>
      <c r="E606" s="240" t="str">
        <f t="shared" si="40"/>
        <v>45-49|2.5</v>
      </c>
      <c r="F606" s="239">
        <v>5</v>
      </c>
      <c r="G606" s="240" t="str">
        <f t="shared" si="38"/>
        <v>45-49|5</v>
      </c>
      <c r="H606" s="216" t="s">
        <v>1757</v>
      </c>
    </row>
    <row r="607" spans="1:8">
      <c r="A607" s="216" t="s">
        <v>1743</v>
      </c>
      <c r="B607" s="239">
        <v>1.5</v>
      </c>
      <c r="C607" s="240" t="str">
        <f t="shared" si="39"/>
        <v>45-49|1.5</v>
      </c>
      <c r="D607" s="239">
        <v>2</v>
      </c>
      <c r="E607" s="240" t="str">
        <f t="shared" si="40"/>
        <v>45-49|2</v>
      </c>
      <c r="F607" s="239">
        <v>4</v>
      </c>
      <c r="G607" s="240" t="str">
        <f t="shared" si="38"/>
        <v>45-49|4</v>
      </c>
      <c r="H607" s="216" t="s">
        <v>1757</v>
      </c>
    </row>
    <row r="608" spans="1:8">
      <c r="A608" s="216" t="s">
        <v>1743</v>
      </c>
      <c r="B608" s="239">
        <v>1</v>
      </c>
      <c r="C608" s="240" t="str">
        <f t="shared" si="39"/>
        <v>45-49|1</v>
      </c>
      <c r="D608" s="239">
        <v>1.5</v>
      </c>
      <c r="E608" s="240" t="str">
        <f t="shared" si="40"/>
        <v>45-49|1.5</v>
      </c>
      <c r="F608" s="239">
        <v>3</v>
      </c>
      <c r="G608" s="240" t="str">
        <f t="shared" ref="G608:G611" si="41">A608&amp;"|"&amp;F608</f>
        <v>45-49|3</v>
      </c>
      <c r="H608" s="216" t="s">
        <v>1757</v>
      </c>
    </row>
    <row r="609" spans="1:13">
      <c r="A609" s="216" t="s">
        <v>1743</v>
      </c>
      <c r="B609" s="239">
        <v>0.5</v>
      </c>
      <c r="C609" s="240" t="str">
        <f t="shared" si="39"/>
        <v>45-49|0.5</v>
      </c>
      <c r="D609" s="239">
        <v>1</v>
      </c>
      <c r="E609" s="240" t="str">
        <f t="shared" si="40"/>
        <v>45-49|1</v>
      </c>
      <c r="F609" s="239">
        <v>2</v>
      </c>
      <c r="G609" s="240" t="str">
        <f t="shared" si="41"/>
        <v>45-49|2</v>
      </c>
      <c r="H609" s="216" t="s">
        <v>1757</v>
      </c>
    </row>
    <row r="610" spans="1:13">
      <c r="A610" s="216" t="s">
        <v>1743</v>
      </c>
      <c r="B610" s="239">
        <v>0</v>
      </c>
      <c r="C610" s="240" t="str">
        <f t="shared" si="39"/>
        <v>45-49|0</v>
      </c>
      <c r="D610" s="239">
        <v>0.5</v>
      </c>
      <c r="E610" s="240" t="str">
        <f t="shared" si="40"/>
        <v>45-49|0.5</v>
      </c>
      <c r="F610" s="239">
        <v>1</v>
      </c>
      <c r="G610" s="240" t="str">
        <f t="shared" si="41"/>
        <v>45-49|1</v>
      </c>
      <c r="H610" s="216" t="s">
        <v>1757</v>
      </c>
    </row>
    <row r="611" spans="1:13">
      <c r="A611" s="216" t="s">
        <v>1743</v>
      </c>
      <c r="B611" s="239">
        <v>0</v>
      </c>
      <c r="C611" s="240" t="str">
        <f t="shared" si="39"/>
        <v>45-49|0</v>
      </c>
      <c r="D611" s="239">
        <v>0</v>
      </c>
      <c r="E611" s="240" t="str">
        <f t="shared" si="40"/>
        <v>45-49|0</v>
      </c>
      <c r="F611" s="239">
        <v>0</v>
      </c>
      <c r="G611" s="240" t="str">
        <f t="shared" si="41"/>
        <v>45-49|0</v>
      </c>
      <c r="H611" s="216" t="s">
        <v>1757</v>
      </c>
    </row>
    <row r="613" spans="1:13">
      <c r="D613" s="241" t="s">
        <v>1781</v>
      </c>
      <c r="K613" s="216" t="s">
        <v>1750</v>
      </c>
      <c r="M613" s="216" t="s">
        <v>39</v>
      </c>
    </row>
    <row r="614" spans="1:13">
      <c r="B614" s="239" t="s">
        <v>1747</v>
      </c>
      <c r="D614" s="239" t="s">
        <v>1748</v>
      </c>
      <c r="F614" s="239" t="s">
        <v>1749</v>
      </c>
      <c r="G614" s="240" t="str">
        <f t="shared" ref="G614:G671" si="42">A614&amp;"|"&amp;F614</f>
        <v xml:space="preserve">|Recognition </v>
      </c>
      <c r="H614" s="216" t="s">
        <v>39</v>
      </c>
      <c r="J614" s="216" t="s">
        <v>1744</v>
      </c>
      <c r="K614" s="216">
        <v>36</v>
      </c>
      <c r="L614" s="240" t="str">
        <f t="shared" ref="L614:L627" si="43">J614&amp;"|"&amp;K614</f>
        <v>50-54|36</v>
      </c>
      <c r="M614" s="216" t="s">
        <v>1751</v>
      </c>
    </row>
    <row r="615" spans="1:13">
      <c r="A615" s="216" t="s">
        <v>1744</v>
      </c>
      <c r="B615" s="239">
        <v>36</v>
      </c>
      <c r="C615" s="240" t="str">
        <f t="shared" si="39"/>
        <v>50-54|36</v>
      </c>
      <c r="D615" s="239">
        <v>36</v>
      </c>
      <c r="E615" s="240" t="str">
        <f t="shared" si="40"/>
        <v>50-54|36</v>
      </c>
      <c r="H615" s="216" t="s">
        <v>1691</v>
      </c>
      <c r="J615" s="216" t="s">
        <v>1744</v>
      </c>
      <c r="K615" s="216">
        <v>35.5</v>
      </c>
      <c r="L615" s="240" t="str">
        <f t="shared" si="43"/>
        <v>50-54|35.5</v>
      </c>
      <c r="M615" s="216" t="s">
        <v>1751</v>
      </c>
    </row>
    <row r="616" spans="1:13">
      <c r="A616" s="216" t="s">
        <v>1744</v>
      </c>
      <c r="B616" s="239">
        <v>35.5</v>
      </c>
      <c r="C616" s="240" t="str">
        <f t="shared" si="39"/>
        <v>50-54|35.5</v>
      </c>
      <c r="D616" s="239">
        <v>35.5</v>
      </c>
      <c r="E616" s="240" t="str">
        <f t="shared" si="40"/>
        <v>50-54|35.5</v>
      </c>
      <c r="H616" s="216" t="s">
        <v>1691</v>
      </c>
      <c r="J616" s="216" t="s">
        <v>1744</v>
      </c>
      <c r="K616" s="216">
        <v>35</v>
      </c>
      <c r="L616" s="240" t="str">
        <f t="shared" si="43"/>
        <v>50-54|35</v>
      </c>
      <c r="M616" s="216" t="s">
        <v>1751</v>
      </c>
    </row>
    <row r="617" spans="1:13">
      <c r="A617" s="216" t="s">
        <v>1744</v>
      </c>
      <c r="B617" s="239">
        <v>35</v>
      </c>
      <c r="C617" s="240" t="str">
        <f t="shared" si="39"/>
        <v>50-54|35</v>
      </c>
      <c r="D617" s="239">
        <v>35</v>
      </c>
      <c r="E617" s="240" t="str">
        <f t="shared" si="40"/>
        <v>50-54|35</v>
      </c>
      <c r="H617" s="216" t="s">
        <v>1691</v>
      </c>
      <c r="J617" s="216" t="s">
        <v>1744</v>
      </c>
      <c r="K617" s="216">
        <v>34.5</v>
      </c>
      <c r="L617" s="240" t="str">
        <f t="shared" si="43"/>
        <v>50-54|34.5</v>
      </c>
      <c r="M617" s="216" t="s">
        <v>1751</v>
      </c>
    </row>
    <row r="618" spans="1:13">
      <c r="A618" s="216" t="s">
        <v>1744</v>
      </c>
      <c r="B618" s="239">
        <v>34.5</v>
      </c>
      <c r="C618" s="240" t="str">
        <f t="shared" si="39"/>
        <v>50-54|34.5</v>
      </c>
      <c r="D618" s="239">
        <v>34.5</v>
      </c>
      <c r="E618" s="240" t="str">
        <f t="shared" si="40"/>
        <v>50-54|34.5</v>
      </c>
      <c r="H618" s="216" t="s">
        <v>1691</v>
      </c>
      <c r="J618" s="216" t="s">
        <v>1744</v>
      </c>
      <c r="K618" s="216">
        <v>34</v>
      </c>
      <c r="L618" s="240" t="str">
        <f t="shared" si="43"/>
        <v>50-54|34</v>
      </c>
      <c r="M618" s="216" t="s">
        <v>1751</v>
      </c>
    </row>
    <row r="619" spans="1:13">
      <c r="A619" s="216" t="s">
        <v>1744</v>
      </c>
      <c r="B619" s="239">
        <v>34</v>
      </c>
      <c r="C619" s="240" t="str">
        <f t="shared" si="39"/>
        <v>50-54|34</v>
      </c>
      <c r="D619" s="239">
        <v>34</v>
      </c>
      <c r="E619" s="240" t="str">
        <f t="shared" si="40"/>
        <v>50-54|34</v>
      </c>
      <c r="H619" s="216" t="s">
        <v>1691</v>
      </c>
      <c r="J619" s="216" t="s">
        <v>1744</v>
      </c>
      <c r="K619" s="216">
        <v>33.5</v>
      </c>
      <c r="L619" s="240" t="str">
        <f t="shared" si="43"/>
        <v>50-54|33.5</v>
      </c>
      <c r="M619" s="216" t="s">
        <v>1751</v>
      </c>
    </row>
    <row r="620" spans="1:13">
      <c r="A620" s="216" t="s">
        <v>1744</v>
      </c>
      <c r="B620" s="239">
        <v>33.5</v>
      </c>
      <c r="C620" s="240" t="str">
        <f t="shared" si="39"/>
        <v>50-54|33.5</v>
      </c>
      <c r="D620" s="239">
        <v>33.5</v>
      </c>
      <c r="E620" s="240" t="str">
        <f t="shared" si="40"/>
        <v>50-54|33.5</v>
      </c>
      <c r="H620" s="216" t="s">
        <v>1691</v>
      </c>
      <c r="J620" s="216" t="s">
        <v>1744</v>
      </c>
      <c r="K620" s="216">
        <v>33</v>
      </c>
      <c r="L620" s="240" t="str">
        <f t="shared" si="43"/>
        <v>50-54|33</v>
      </c>
      <c r="M620" s="216" t="s">
        <v>1751</v>
      </c>
    </row>
    <row r="621" spans="1:13">
      <c r="A621" s="216" t="s">
        <v>1744</v>
      </c>
      <c r="B621" s="239">
        <v>33</v>
      </c>
      <c r="C621" s="240" t="str">
        <f t="shared" si="39"/>
        <v>50-54|33</v>
      </c>
      <c r="D621" s="239">
        <v>33</v>
      </c>
      <c r="E621" s="240" t="str">
        <f t="shared" si="40"/>
        <v>50-54|33</v>
      </c>
      <c r="H621" s="216" t="s">
        <v>1691</v>
      </c>
      <c r="J621" s="216" t="s">
        <v>1744</v>
      </c>
      <c r="K621" s="216">
        <v>32.5</v>
      </c>
      <c r="L621" s="240" t="str">
        <f t="shared" si="43"/>
        <v>50-54|32.5</v>
      </c>
      <c r="M621" s="216" t="s">
        <v>1751</v>
      </c>
    </row>
    <row r="622" spans="1:13">
      <c r="A622" s="216" t="s">
        <v>1744</v>
      </c>
      <c r="D622" s="239">
        <v>32.5</v>
      </c>
      <c r="E622" s="240" t="str">
        <f t="shared" si="40"/>
        <v>50-54|32.5</v>
      </c>
      <c r="H622" s="216" t="s">
        <v>1691</v>
      </c>
      <c r="J622" s="216" t="s">
        <v>1744</v>
      </c>
      <c r="K622" s="216">
        <v>32</v>
      </c>
      <c r="L622" s="240" t="str">
        <f t="shared" si="43"/>
        <v>50-54|32</v>
      </c>
      <c r="M622" s="216" t="s">
        <v>1761</v>
      </c>
    </row>
    <row r="623" spans="1:13">
      <c r="A623" s="216" t="s">
        <v>1744</v>
      </c>
      <c r="B623" s="239">
        <v>32.5</v>
      </c>
      <c r="C623" s="240" t="str">
        <f t="shared" si="39"/>
        <v>50-54|32.5</v>
      </c>
      <c r="H623" s="216" t="s">
        <v>1691</v>
      </c>
      <c r="J623" s="216" t="s">
        <v>1744</v>
      </c>
      <c r="K623" s="216">
        <v>31.5</v>
      </c>
      <c r="L623" s="240" t="str">
        <f t="shared" si="43"/>
        <v>50-54|31.5</v>
      </c>
      <c r="M623" s="216" t="s">
        <v>1767</v>
      </c>
    </row>
    <row r="624" spans="1:13">
      <c r="A624" s="216" t="s">
        <v>1744</v>
      </c>
      <c r="B624" s="239">
        <v>32</v>
      </c>
      <c r="C624" s="240" t="str">
        <f t="shared" si="39"/>
        <v>50-54|32</v>
      </c>
      <c r="D624" s="239">
        <v>32</v>
      </c>
      <c r="E624" s="240" t="str">
        <f t="shared" si="40"/>
        <v>50-54|32</v>
      </c>
      <c r="H624" s="216" t="s">
        <v>1691</v>
      </c>
      <c r="J624" s="216" t="s">
        <v>1744</v>
      </c>
      <c r="K624" s="216">
        <v>31</v>
      </c>
      <c r="L624" s="240" t="str">
        <f t="shared" si="43"/>
        <v>50-54|31</v>
      </c>
      <c r="M624" s="216" t="s">
        <v>1754</v>
      </c>
    </row>
    <row r="625" spans="1:13">
      <c r="A625" s="216" t="s">
        <v>1744</v>
      </c>
      <c r="B625" s="239">
        <v>31.5</v>
      </c>
      <c r="C625" s="240" t="str">
        <f t="shared" si="39"/>
        <v>50-54|31.5</v>
      </c>
      <c r="D625" s="239">
        <v>31.5</v>
      </c>
      <c r="E625" s="240" t="str">
        <f t="shared" si="40"/>
        <v>50-54|31.5</v>
      </c>
      <c r="H625" s="216" t="s">
        <v>1691</v>
      </c>
      <c r="J625" s="216" t="s">
        <v>1744</v>
      </c>
      <c r="K625" s="216">
        <v>30.5</v>
      </c>
      <c r="L625" s="240" t="str">
        <f t="shared" si="43"/>
        <v>50-54|30.5</v>
      </c>
      <c r="M625" s="216" t="s">
        <v>1754</v>
      </c>
    </row>
    <row r="626" spans="1:13">
      <c r="A626" s="216" t="s">
        <v>1744</v>
      </c>
      <c r="B626" s="239">
        <v>31</v>
      </c>
      <c r="C626" s="240" t="str">
        <f t="shared" si="39"/>
        <v>50-54|31</v>
      </c>
      <c r="D626" s="239">
        <v>31</v>
      </c>
      <c r="E626" s="240" t="str">
        <f t="shared" si="40"/>
        <v>50-54|31</v>
      </c>
      <c r="H626" s="216">
        <v>99</v>
      </c>
      <c r="J626" s="216" t="s">
        <v>1744</v>
      </c>
      <c r="K626" s="216">
        <v>30</v>
      </c>
      <c r="L626" s="240" t="str">
        <f t="shared" si="43"/>
        <v>50-54|30</v>
      </c>
      <c r="M626" s="216" t="s">
        <v>1754</v>
      </c>
    </row>
    <row r="627" spans="1:13" ht="15">
      <c r="A627" s="216" t="s">
        <v>1744</v>
      </c>
      <c r="B627" s="239">
        <v>30.5</v>
      </c>
      <c r="C627" s="240" t="str">
        <f t="shared" si="39"/>
        <v>50-54|30.5</v>
      </c>
      <c r="D627" s="239">
        <v>30.5</v>
      </c>
      <c r="E627" s="240" t="str">
        <f t="shared" si="40"/>
        <v>50-54|30.5</v>
      </c>
      <c r="H627" s="216">
        <v>99</v>
      </c>
      <c r="J627" s="216" t="s">
        <v>1744</v>
      </c>
      <c r="K627" s="216" t="s">
        <v>1782</v>
      </c>
      <c r="L627" s="240" t="str">
        <f t="shared" si="43"/>
        <v>50-54|0-29.5</v>
      </c>
      <c r="M627" s="244" t="s">
        <v>1771</v>
      </c>
    </row>
    <row r="628" spans="1:13">
      <c r="A628" s="216" t="s">
        <v>1744</v>
      </c>
      <c r="D628" s="239">
        <v>30</v>
      </c>
      <c r="E628" s="240" t="str">
        <f t="shared" si="40"/>
        <v>50-54|30</v>
      </c>
      <c r="H628" s="216">
        <v>99</v>
      </c>
    </row>
    <row r="629" spans="1:13">
      <c r="A629" s="216" t="s">
        <v>1744</v>
      </c>
      <c r="B629" s="239">
        <v>30</v>
      </c>
      <c r="C629" s="240" t="str">
        <f t="shared" si="39"/>
        <v>50-54|30</v>
      </c>
      <c r="D629" s="239">
        <v>29.5</v>
      </c>
      <c r="E629" s="240" t="str">
        <f t="shared" si="40"/>
        <v>50-54|29.5</v>
      </c>
      <c r="F629" s="239">
        <v>24</v>
      </c>
      <c r="G629" s="240" t="str">
        <f t="shared" si="42"/>
        <v>50-54|24</v>
      </c>
      <c r="H629" s="216">
        <v>99</v>
      </c>
    </row>
    <row r="630" spans="1:13">
      <c r="A630" s="216" t="s">
        <v>1744</v>
      </c>
      <c r="B630" s="239">
        <v>29.5</v>
      </c>
      <c r="C630" s="240" t="str">
        <f t="shared" si="39"/>
        <v>50-54|29.5</v>
      </c>
      <c r="D630" s="239">
        <v>29</v>
      </c>
      <c r="E630" s="240" t="str">
        <f t="shared" si="40"/>
        <v>50-54|29</v>
      </c>
      <c r="H630" s="216">
        <v>98</v>
      </c>
    </row>
    <row r="631" spans="1:13">
      <c r="A631" s="216" t="s">
        <v>1744</v>
      </c>
      <c r="B631" s="239">
        <v>29</v>
      </c>
      <c r="C631" s="240" t="str">
        <f t="shared" si="39"/>
        <v>50-54|29</v>
      </c>
      <c r="D631" s="239">
        <v>28.5</v>
      </c>
      <c r="E631" s="240" t="str">
        <f t="shared" si="40"/>
        <v>50-54|28.5</v>
      </c>
      <c r="H631" s="216">
        <v>98</v>
      </c>
    </row>
    <row r="632" spans="1:13">
      <c r="A632" s="216" t="s">
        <v>1744</v>
      </c>
      <c r="B632" s="239">
        <v>28.5</v>
      </c>
      <c r="C632" s="240" t="str">
        <f t="shared" si="39"/>
        <v>50-54|28.5</v>
      </c>
      <c r="D632" s="239">
        <v>28</v>
      </c>
      <c r="E632" s="240" t="str">
        <f t="shared" si="40"/>
        <v>50-54|28</v>
      </c>
      <c r="H632" s="216">
        <v>97</v>
      </c>
    </row>
    <row r="633" spans="1:13">
      <c r="A633" s="216" t="s">
        <v>1744</v>
      </c>
      <c r="B633" s="239">
        <v>28</v>
      </c>
      <c r="C633" s="240" t="str">
        <f t="shared" si="39"/>
        <v>50-54|28</v>
      </c>
      <c r="D633" s="239">
        <v>27.5</v>
      </c>
      <c r="E633" s="240" t="str">
        <f t="shared" si="40"/>
        <v>50-54|27.5</v>
      </c>
      <c r="H633" s="216">
        <v>96</v>
      </c>
    </row>
    <row r="634" spans="1:13">
      <c r="A634" s="216" t="s">
        <v>1744</v>
      </c>
      <c r="B634" s="239">
        <v>27.5</v>
      </c>
      <c r="C634" s="240" t="str">
        <f t="shared" si="39"/>
        <v>50-54|27.5</v>
      </c>
      <c r="H634" s="216">
        <v>96</v>
      </c>
    </row>
    <row r="635" spans="1:13">
      <c r="A635" s="216" t="s">
        <v>1744</v>
      </c>
      <c r="B635" s="239">
        <v>27</v>
      </c>
      <c r="C635" s="240" t="str">
        <f t="shared" si="39"/>
        <v>50-54|27</v>
      </c>
      <c r="D635" s="239">
        <v>27</v>
      </c>
      <c r="E635" s="240" t="str">
        <f t="shared" si="40"/>
        <v>50-54|27</v>
      </c>
      <c r="H635" s="216">
        <v>95</v>
      </c>
    </row>
    <row r="636" spans="1:13">
      <c r="A636" s="216" t="s">
        <v>1744</v>
      </c>
      <c r="B636" s="239">
        <v>26.5</v>
      </c>
      <c r="C636" s="240" t="str">
        <f t="shared" si="39"/>
        <v>50-54|26.5</v>
      </c>
      <c r="D636" s="239">
        <v>26.5</v>
      </c>
      <c r="E636" s="240" t="str">
        <f t="shared" si="40"/>
        <v>50-54|26.5</v>
      </c>
      <c r="H636" s="216">
        <v>93</v>
      </c>
    </row>
    <row r="637" spans="1:13">
      <c r="A637" s="216" t="s">
        <v>1744</v>
      </c>
      <c r="B637" s="239">
        <v>26</v>
      </c>
      <c r="C637" s="240" t="str">
        <f t="shared" si="39"/>
        <v>50-54|26</v>
      </c>
      <c r="D637" s="239">
        <v>26</v>
      </c>
      <c r="E637" s="240" t="str">
        <f t="shared" si="40"/>
        <v>50-54|26</v>
      </c>
      <c r="F637" s="239">
        <v>23</v>
      </c>
      <c r="G637" s="240" t="str">
        <f t="shared" si="42"/>
        <v>50-54|23</v>
      </c>
      <c r="H637" s="216">
        <v>92</v>
      </c>
    </row>
    <row r="638" spans="1:13">
      <c r="A638" s="216" t="s">
        <v>1744</v>
      </c>
      <c r="B638" s="239">
        <v>25.5</v>
      </c>
      <c r="C638" s="240" t="str">
        <f t="shared" si="39"/>
        <v>50-54|25.5</v>
      </c>
      <c r="D638" s="239">
        <v>25.5</v>
      </c>
      <c r="E638" s="240" t="str">
        <f t="shared" si="40"/>
        <v>50-54|25.5</v>
      </c>
      <c r="H638" s="216">
        <v>90</v>
      </c>
    </row>
    <row r="639" spans="1:13">
      <c r="A639" s="216" t="s">
        <v>1744</v>
      </c>
      <c r="B639" s="239">
        <v>25</v>
      </c>
      <c r="C639" s="240" t="str">
        <f t="shared" si="39"/>
        <v>50-54|25</v>
      </c>
      <c r="D639" s="239">
        <v>25</v>
      </c>
      <c r="E639" s="240" t="str">
        <f t="shared" si="40"/>
        <v>50-54|25</v>
      </c>
      <c r="H639" s="216">
        <v>88</v>
      </c>
    </row>
    <row r="640" spans="1:13">
      <c r="A640" s="216" t="s">
        <v>1744</v>
      </c>
      <c r="B640" s="239">
        <v>24.5</v>
      </c>
      <c r="C640" s="240" t="str">
        <f t="shared" si="39"/>
        <v>50-54|24.5</v>
      </c>
      <c r="D640" s="239">
        <v>24.5</v>
      </c>
      <c r="E640" s="240" t="str">
        <f t="shared" si="40"/>
        <v>50-54|24.5</v>
      </c>
      <c r="H640" s="216">
        <v>86</v>
      </c>
    </row>
    <row r="641" spans="1:8">
      <c r="A641" s="216" t="s">
        <v>1744</v>
      </c>
      <c r="B641" s="239">
        <v>24</v>
      </c>
      <c r="C641" s="240" t="str">
        <f t="shared" si="39"/>
        <v>50-54|24</v>
      </c>
      <c r="D641" s="239">
        <v>24</v>
      </c>
      <c r="E641" s="240" t="str">
        <f t="shared" si="40"/>
        <v>50-54|24</v>
      </c>
      <c r="H641" s="216">
        <v>84</v>
      </c>
    </row>
    <row r="642" spans="1:8">
      <c r="A642" s="216" t="s">
        <v>1744</v>
      </c>
      <c r="B642" s="239">
        <v>23.5</v>
      </c>
      <c r="C642" s="240" t="str">
        <f t="shared" si="39"/>
        <v>50-54|23.5</v>
      </c>
      <c r="D642" s="239">
        <v>23.5</v>
      </c>
      <c r="E642" s="240" t="str">
        <f t="shared" si="40"/>
        <v>50-54|23.5</v>
      </c>
      <c r="H642" s="216">
        <v>82</v>
      </c>
    </row>
    <row r="643" spans="1:8">
      <c r="A643" s="216" t="s">
        <v>1744</v>
      </c>
      <c r="B643" s="239">
        <v>23</v>
      </c>
      <c r="C643" s="240" t="str">
        <f t="shared" si="39"/>
        <v>50-54|23</v>
      </c>
      <c r="D643" s="239">
        <v>23</v>
      </c>
      <c r="E643" s="240" t="str">
        <f t="shared" si="40"/>
        <v>50-54|23</v>
      </c>
      <c r="F643" s="239">
        <v>22</v>
      </c>
      <c r="G643" s="240" t="str">
        <f t="shared" si="42"/>
        <v>50-54|22</v>
      </c>
      <c r="H643" s="216">
        <v>79</v>
      </c>
    </row>
    <row r="644" spans="1:8">
      <c r="A644" s="216" t="s">
        <v>1744</v>
      </c>
      <c r="B644" s="239">
        <v>22.5</v>
      </c>
      <c r="C644" s="240" t="str">
        <f t="shared" si="39"/>
        <v>50-54|22.5</v>
      </c>
      <c r="D644" s="239">
        <v>22.5</v>
      </c>
      <c r="E644" s="240" t="str">
        <f t="shared" si="40"/>
        <v>50-54|22.5</v>
      </c>
      <c r="H644" s="216">
        <v>76</v>
      </c>
    </row>
    <row r="645" spans="1:8">
      <c r="A645" s="216" t="s">
        <v>1744</v>
      </c>
      <c r="B645" s="239">
        <v>22</v>
      </c>
      <c r="C645" s="240" t="str">
        <f t="shared" si="39"/>
        <v>50-54|22</v>
      </c>
      <c r="D645" s="239">
        <v>22</v>
      </c>
      <c r="E645" s="240" t="str">
        <f t="shared" si="40"/>
        <v>50-54|22</v>
      </c>
      <c r="H645" s="216">
        <v>73</v>
      </c>
    </row>
    <row r="646" spans="1:8">
      <c r="A646" s="216" t="s">
        <v>1744</v>
      </c>
      <c r="B646" s="239">
        <v>21.5</v>
      </c>
      <c r="C646" s="240" t="str">
        <f t="shared" si="39"/>
        <v>50-54|21.5</v>
      </c>
      <c r="D646" s="239">
        <v>21.5</v>
      </c>
      <c r="E646" s="240" t="str">
        <f t="shared" si="40"/>
        <v>50-54|21.5</v>
      </c>
      <c r="H646" s="216">
        <v>69</v>
      </c>
    </row>
    <row r="647" spans="1:8">
      <c r="A647" s="216" t="s">
        <v>1744</v>
      </c>
      <c r="B647" s="239">
        <v>21</v>
      </c>
      <c r="C647" s="240" t="str">
        <f t="shared" si="39"/>
        <v>50-54|21</v>
      </c>
      <c r="D647" s="239">
        <v>21</v>
      </c>
      <c r="E647" s="240" t="str">
        <f t="shared" si="40"/>
        <v>50-54|21</v>
      </c>
      <c r="F647" s="239">
        <v>21</v>
      </c>
      <c r="G647" s="240" t="str">
        <f t="shared" si="42"/>
        <v>50-54|21</v>
      </c>
      <c r="H647" s="216">
        <v>66</v>
      </c>
    </row>
    <row r="648" spans="1:8">
      <c r="A648" s="216" t="s">
        <v>1744</v>
      </c>
      <c r="B648" s="239">
        <v>20.5</v>
      </c>
      <c r="C648" s="240" t="str">
        <f t="shared" si="39"/>
        <v>50-54|20.5</v>
      </c>
      <c r="D648" s="239">
        <v>20.5</v>
      </c>
      <c r="E648" s="240" t="str">
        <f t="shared" si="40"/>
        <v>50-54|20.5</v>
      </c>
      <c r="H648" s="216">
        <v>62</v>
      </c>
    </row>
    <row r="649" spans="1:8">
      <c r="A649" s="216" t="s">
        <v>1744</v>
      </c>
      <c r="B649" s="239">
        <v>20</v>
      </c>
      <c r="C649" s="240" t="str">
        <f t="shared" si="39"/>
        <v>50-54|20</v>
      </c>
      <c r="D649" s="239">
        <v>20</v>
      </c>
      <c r="E649" s="240" t="str">
        <f t="shared" si="40"/>
        <v>50-54|20</v>
      </c>
      <c r="H649" s="216">
        <v>58</v>
      </c>
    </row>
    <row r="650" spans="1:8">
      <c r="A650" s="216" t="s">
        <v>1744</v>
      </c>
      <c r="B650" s="239">
        <v>19.5</v>
      </c>
      <c r="C650" s="240" t="str">
        <f t="shared" si="39"/>
        <v>50-54|19.5</v>
      </c>
      <c r="D650" s="239">
        <v>19.5</v>
      </c>
      <c r="E650" s="240" t="str">
        <f t="shared" si="40"/>
        <v>50-54|19.5</v>
      </c>
      <c r="H650" s="216">
        <v>54</v>
      </c>
    </row>
    <row r="651" spans="1:8">
      <c r="A651" s="216" t="s">
        <v>1744</v>
      </c>
      <c r="B651" s="239">
        <v>19</v>
      </c>
      <c r="C651" s="240" t="str">
        <f t="shared" si="39"/>
        <v>50-54|19</v>
      </c>
      <c r="H651" s="216">
        <v>50</v>
      </c>
    </row>
    <row r="652" spans="1:8">
      <c r="A652" s="216" t="s">
        <v>1744</v>
      </c>
      <c r="B652" s="239">
        <v>18.5</v>
      </c>
      <c r="C652" s="240" t="str">
        <f t="shared" si="39"/>
        <v>50-54|18.5</v>
      </c>
      <c r="D652" s="239">
        <v>19</v>
      </c>
      <c r="E652" s="240" t="str">
        <f t="shared" si="40"/>
        <v>50-54|19</v>
      </c>
      <c r="H652" s="216">
        <v>46</v>
      </c>
    </row>
    <row r="653" spans="1:8">
      <c r="A653" s="216" t="s">
        <v>1744</v>
      </c>
      <c r="D653" s="239">
        <v>18.5</v>
      </c>
      <c r="E653" s="240" t="str">
        <f t="shared" si="40"/>
        <v>50-54|18.5</v>
      </c>
      <c r="H653" s="216">
        <v>42</v>
      </c>
    </row>
    <row r="654" spans="1:8">
      <c r="A654" s="216" t="s">
        <v>1744</v>
      </c>
      <c r="B654" s="239">
        <v>18</v>
      </c>
      <c r="C654" s="240" t="str">
        <f t="shared" si="39"/>
        <v>50-54|18</v>
      </c>
      <c r="D654" s="239">
        <v>18</v>
      </c>
      <c r="E654" s="240" t="str">
        <f t="shared" si="40"/>
        <v>50-54|18</v>
      </c>
      <c r="F654" s="239">
        <v>20</v>
      </c>
      <c r="G654" s="240" t="str">
        <f t="shared" si="42"/>
        <v>50-54|20</v>
      </c>
      <c r="H654" s="216">
        <v>38</v>
      </c>
    </row>
    <row r="655" spans="1:8">
      <c r="A655" s="216" t="s">
        <v>1744</v>
      </c>
      <c r="B655" s="239">
        <v>17.5</v>
      </c>
      <c r="C655" s="240" t="str">
        <f t="shared" si="39"/>
        <v>50-54|17.5</v>
      </c>
      <c r="D655" s="239">
        <v>17.5</v>
      </c>
      <c r="E655" s="240" t="str">
        <f t="shared" si="40"/>
        <v>50-54|17.5</v>
      </c>
      <c r="H655" s="216">
        <v>34</v>
      </c>
    </row>
    <row r="656" spans="1:8">
      <c r="A656" s="216" t="s">
        <v>1744</v>
      </c>
      <c r="B656" s="239">
        <v>17</v>
      </c>
      <c r="C656" s="240" t="str">
        <f t="shared" si="39"/>
        <v>50-54|17</v>
      </c>
      <c r="D656" s="239">
        <v>17</v>
      </c>
      <c r="E656" s="240" t="str">
        <f t="shared" si="40"/>
        <v>50-54|17</v>
      </c>
      <c r="H656" s="216">
        <v>31</v>
      </c>
    </row>
    <row r="657" spans="1:8">
      <c r="A657" s="216" t="s">
        <v>1744</v>
      </c>
      <c r="B657" s="239">
        <v>16.5</v>
      </c>
      <c r="C657" s="240" t="str">
        <f t="shared" si="39"/>
        <v>50-54|16.5</v>
      </c>
      <c r="D657" s="239">
        <v>16.5</v>
      </c>
      <c r="E657" s="240" t="str">
        <f t="shared" si="40"/>
        <v>50-54|16.5</v>
      </c>
      <c r="H657" s="216">
        <v>27</v>
      </c>
    </row>
    <row r="658" spans="1:8">
      <c r="A658" s="216" t="s">
        <v>1744</v>
      </c>
      <c r="B658" s="239">
        <v>16</v>
      </c>
      <c r="C658" s="240" t="str">
        <f t="shared" si="39"/>
        <v>50-54|16</v>
      </c>
      <c r="D658" s="239">
        <v>16</v>
      </c>
      <c r="E658" s="240" t="str">
        <f t="shared" si="40"/>
        <v>50-54|16</v>
      </c>
      <c r="H658" s="216">
        <v>24</v>
      </c>
    </row>
    <row r="659" spans="1:8">
      <c r="A659" s="216" t="s">
        <v>1744</v>
      </c>
      <c r="B659" s="239">
        <v>15.5</v>
      </c>
      <c r="C659" s="240" t="str">
        <f t="shared" si="39"/>
        <v>50-54|15.5</v>
      </c>
      <c r="D659" s="239">
        <v>15.5</v>
      </c>
      <c r="E659" s="240" t="str">
        <f t="shared" si="40"/>
        <v>50-54|15.5</v>
      </c>
      <c r="H659" s="216">
        <v>21</v>
      </c>
    </row>
    <row r="660" spans="1:8">
      <c r="A660" s="216" t="s">
        <v>1744</v>
      </c>
      <c r="B660" s="239">
        <v>15</v>
      </c>
      <c r="C660" s="240" t="str">
        <f t="shared" si="39"/>
        <v>50-54|15</v>
      </c>
      <c r="D660" s="239">
        <v>15</v>
      </c>
      <c r="E660" s="240" t="str">
        <f t="shared" si="40"/>
        <v>50-54|15</v>
      </c>
      <c r="F660" s="239">
        <v>19</v>
      </c>
      <c r="G660" s="240" t="str">
        <f t="shared" si="42"/>
        <v>50-54|19</v>
      </c>
      <c r="H660" s="216">
        <v>18</v>
      </c>
    </row>
    <row r="661" spans="1:8">
      <c r="A661" s="216" t="s">
        <v>1744</v>
      </c>
      <c r="B661" s="239">
        <v>14.5</v>
      </c>
      <c r="C661" s="240" t="str">
        <f t="shared" si="39"/>
        <v>50-54|14.5</v>
      </c>
      <c r="D661" s="239">
        <v>14.5</v>
      </c>
      <c r="E661" s="240" t="str">
        <f t="shared" si="40"/>
        <v>50-54|14.5</v>
      </c>
      <c r="H661" s="216">
        <v>16</v>
      </c>
    </row>
    <row r="662" spans="1:8">
      <c r="A662" s="216" t="s">
        <v>1744</v>
      </c>
      <c r="B662" s="239">
        <v>14</v>
      </c>
      <c r="C662" s="240" t="str">
        <f t="shared" si="39"/>
        <v>50-54|14</v>
      </c>
      <c r="H662" s="216">
        <v>14</v>
      </c>
    </row>
    <row r="663" spans="1:8">
      <c r="A663" s="216" t="s">
        <v>1744</v>
      </c>
      <c r="B663" s="239">
        <v>13.5</v>
      </c>
      <c r="C663" s="240" t="str">
        <f t="shared" si="39"/>
        <v>50-54|13.5</v>
      </c>
      <c r="D663" s="239">
        <v>14</v>
      </c>
      <c r="E663" s="240" t="str">
        <f t="shared" si="40"/>
        <v>50-54|14</v>
      </c>
      <c r="H663" s="216">
        <v>12</v>
      </c>
    </row>
    <row r="664" spans="1:8">
      <c r="A664" s="216" t="s">
        <v>1744</v>
      </c>
      <c r="B664" s="239">
        <v>13</v>
      </c>
      <c r="C664" s="240" t="str">
        <f t="shared" si="39"/>
        <v>50-54|13</v>
      </c>
      <c r="D664" s="239">
        <v>13.5</v>
      </c>
      <c r="E664" s="240" t="str">
        <f t="shared" si="40"/>
        <v>50-54|13.5</v>
      </c>
      <c r="H664" s="216">
        <v>10</v>
      </c>
    </row>
    <row r="665" spans="1:8">
      <c r="A665" s="216" t="s">
        <v>1744</v>
      </c>
      <c r="B665" s="239">
        <v>12.5</v>
      </c>
      <c r="C665" s="240" t="str">
        <f t="shared" si="39"/>
        <v>50-54|12.5</v>
      </c>
      <c r="D665" s="239">
        <v>13</v>
      </c>
      <c r="E665" s="240" t="str">
        <f t="shared" si="40"/>
        <v>50-54|13</v>
      </c>
      <c r="F665" s="239">
        <v>18</v>
      </c>
      <c r="G665" s="240" t="str">
        <f t="shared" si="42"/>
        <v>50-54|18</v>
      </c>
      <c r="H665" s="216">
        <v>8</v>
      </c>
    </row>
    <row r="666" spans="1:8">
      <c r="A666" s="216" t="s">
        <v>1744</v>
      </c>
      <c r="B666" s="239">
        <v>12</v>
      </c>
      <c r="C666" s="240" t="str">
        <f t="shared" si="39"/>
        <v>50-54|12</v>
      </c>
      <c r="D666" s="239">
        <v>12.5</v>
      </c>
      <c r="E666" s="240" t="str">
        <f t="shared" si="40"/>
        <v>50-54|12.5</v>
      </c>
      <c r="H666" s="216">
        <v>7</v>
      </c>
    </row>
    <row r="667" spans="1:8">
      <c r="A667" s="216" t="s">
        <v>1744</v>
      </c>
      <c r="B667" s="239">
        <v>11.5</v>
      </c>
      <c r="C667" s="240" t="str">
        <f t="shared" si="39"/>
        <v>50-54|11.5</v>
      </c>
      <c r="D667" s="239">
        <v>12</v>
      </c>
      <c r="E667" s="240" t="str">
        <f t="shared" si="40"/>
        <v>50-54|12</v>
      </c>
      <c r="H667" s="216">
        <v>5</v>
      </c>
    </row>
    <row r="668" spans="1:8">
      <c r="A668" s="216" t="s">
        <v>1744</v>
      </c>
      <c r="D668" s="239">
        <v>11.5</v>
      </c>
      <c r="E668" s="240" t="str">
        <f t="shared" si="40"/>
        <v>50-54|11.5</v>
      </c>
      <c r="H668" s="216">
        <v>4</v>
      </c>
    </row>
    <row r="669" spans="1:8">
      <c r="A669" s="216" t="s">
        <v>1744</v>
      </c>
      <c r="B669" s="239">
        <v>11</v>
      </c>
      <c r="C669" s="240" t="str">
        <f t="shared" ref="C669:C746" si="44">A669&amp;"|"&amp;B669</f>
        <v>50-54|11</v>
      </c>
      <c r="H669" s="216">
        <v>4</v>
      </c>
    </row>
    <row r="670" spans="1:8">
      <c r="A670" s="216" t="s">
        <v>1744</v>
      </c>
      <c r="B670" s="239">
        <v>10.5</v>
      </c>
      <c r="C670" s="240" t="str">
        <f t="shared" si="44"/>
        <v>50-54|10.5</v>
      </c>
      <c r="D670" s="239">
        <v>11</v>
      </c>
      <c r="E670" s="240" t="str">
        <f t="shared" si="40"/>
        <v>50-54|11</v>
      </c>
      <c r="H670" s="216">
        <v>3</v>
      </c>
    </row>
    <row r="671" spans="1:8">
      <c r="A671" s="216" t="s">
        <v>1744</v>
      </c>
      <c r="B671" s="239">
        <v>10</v>
      </c>
      <c r="C671" s="240" t="str">
        <f t="shared" si="44"/>
        <v>50-54|10</v>
      </c>
      <c r="D671" s="239">
        <v>10.5</v>
      </c>
      <c r="E671" s="240" t="str">
        <f t="shared" si="40"/>
        <v>50-54|10.5</v>
      </c>
      <c r="F671" s="239">
        <v>17</v>
      </c>
      <c r="G671" s="240" t="str">
        <f t="shared" si="42"/>
        <v>50-54|17</v>
      </c>
      <c r="H671" s="216">
        <v>2</v>
      </c>
    </row>
    <row r="672" spans="1:8">
      <c r="A672" s="216" t="s">
        <v>1744</v>
      </c>
      <c r="B672" s="239">
        <v>9.5</v>
      </c>
      <c r="C672" s="240" t="str">
        <f t="shared" si="44"/>
        <v>50-54|9.5</v>
      </c>
      <c r="D672" s="239">
        <v>10</v>
      </c>
      <c r="E672" s="240" t="str">
        <f t="shared" si="40"/>
        <v>50-54|10</v>
      </c>
      <c r="H672" s="216">
        <v>2</v>
      </c>
    </row>
    <row r="673" spans="1:8">
      <c r="A673" s="216" t="s">
        <v>1744</v>
      </c>
      <c r="D673" s="239">
        <v>9.5</v>
      </c>
      <c r="E673" s="240" t="str">
        <f t="shared" ref="E673:E748" si="45">A673&amp;"|"&amp;D673</f>
        <v>50-54|9.5</v>
      </c>
      <c r="H673" s="216">
        <v>1</v>
      </c>
    </row>
    <row r="674" spans="1:8">
      <c r="A674" s="216" t="s">
        <v>1744</v>
      </c>
      <c r="B674" s="239">
        <v>9</v>
      </c>
      <c r="C674" s="240" t="str">
        <f t="shared" si="44"/>
        <v>50-54|9</v>
      </c>
      <c r="H674" s="216">
        <v>1</v>
      </c>
    </row>
    <row r="675" spans="1:8">
      <c r="A675" s="216" t="s">
        <v>1744</v>
      </c>
      <c r="B675" s="239">
        <v>8.5</v>
      </c>
      <c r="C675" s="240" t="str">
        <f t="shared" si="44"/>
        <v>50-54|8.5</v>
      </c>
      <c r="D675" s="239">
        <v>9</v>
      </c>
      <c r="E675" s="240" t="str">
        <f t="shared" si="45"/>
        <v>50-54|9</v>
      </c>
      <c r="H675" s="216">
        <v>1</v>
      </c>
    </row>
    <row r="676" spans="1:8">
      <c r="A676" s="216" t="s">
        <v>1744</v>
      </c>
      <c r="B676" s="239">
        <v>8</v>
      </c>
      <c r="C676" s="240" t="str">
        <f t="shared" si="44"/>
        <v>50-54|8</v>
      </c>
      <c r="D676" s="239">
        <v>8.5</v>
      </c>
      <c r="E676" s="240" t="str">
        <f t="shared" si="45"/>
        <v>50-54|8.5</v>
      </c>
      <c r="H676" s="216">
        <v>1</v>
      </c>
    </row>
    <row r="677" spans="1:8">
      <c r="A677" s="216" t="s">
        <v>1744</v>
      </c>
      <c r="D677" s="239">
        <v>8</v>
      </c>
      <c r="E677" s="240" t="str">
        <f t="shared" si="45"/>
        <v>50-54|8</v>
      </c>
      <c r="H677" s="216" t="s">
        <v>1757</v>
      </c>
    </row>
    <row r="678" spans="1:8">
      <c r="A678" s="216" t="s">
        <v>1744</v>
      </c>
      <c r="B678" s="239">
        <v>7.5</v>
      </c>
      <c r="C678" s="240" t="str">
        <f t="shared" si="44"/>
        <v>50-54|7.5</v>
      </c>
      <c r="F678" s="239">
        <v>16</v>
      </c>
      <c r="G678" s="240" t="str">
        <f t="shared" ref="G678:G741" si="46">A678&amp;"|"&amp;F678</f>
        <v>50-54|16</v>
      </c>
      <c r="H678" s="216" t="s">
        <v>1757</v>
      </c>
    </row>
    <row r="679" spans="1:8">
      <c r="A679" s="216" t="s">
        <v>1744</v>
      </c>
      <c r="B679" s="239">
        <v>7</v>
      </c>
      <c r="C679" s="240" t="str">
        <f t="shared" si="44"/>
        <v>50-54|7</v>
      </c>
      <c r="D679" s="239">
        <v>7.5</v>
      </c>
      <c r="E679" s="240" t="str">
        <f t="shared" si="45"/>
        <v>50-54|7.5</v>
      </c>
      <c r="H679" s="216" t="s">
        <v>1757</v>
      </c>
    </row>
    <row r="680" spans="1:8">
      <c r="A680" s="216" t="s">
        <v>1744</v>
      </c>
      <c r="D680" s="239">
        <v>7</v>
      </c>
      <c r="E680" s="240" t="str">
        <f t="shared" si="45"/>
        <v>50-54|7</v>
      </c>
      <c r="H680" s="216" t="s">
        <v>1757</v>
      </c>
    </row>
    <row r="681" spans="1:8">
      <c r="A681" s="216" t="s">
        <v>1744</v>
      </c>
      <c r="B681" s="239">
        <v>6.5</v>
      </c>
      <c r="C681" s="240" t="str">
        <f t="shared" si="44"/>
        <v>50-54|6.5</v>
      </c>
      <c r="H681" s="216" t="s">
        <v>1757</v>
      </c>
    </row>
    <row r="682" spans="1:8">
      <c r="A682" s="216" t="s">
        <v>1744</v>
      </c>
      <c r="B682" s="239">
        <v>6</v>
      </c>
      <c r="C682" s="240" t="str">
        <f t="shared" si="44"/>
        <v>50-54|6</v>
      </c>
      <c r="D682" s="239">
        <v>6.5</v>
      </c>
      <c r="E682" s="240" t="str">
        <f t="shared" si="45"/>
        <v>50-54|6.5</v>
      </c>
      <c r="F682" s="239">
        <v>15</v>
      </c>
      <c r="G682" s="240" t="str">
        <f t="shared" si="46"/>
        <v>50-54|15</v>
      </c>
      <c r="H682" s="216" t="s">
        <v>1757</v>
      </c>
    </row>
    <row r="683" spans="1:8">
      <c r="A683" s="216" t="s">
        <v>1744</v>
      </c>
      <c r="B683" s="239">
        <v>5.5</v>
      </c>
      <c r="C683" s="240" t="str">
        <f t="shared" si="44"/>
        <v>50-54|5.5</v>
      </c>
      <c r="D683" s="239">
        <v>6</v>
      </c>
      <c r="E683" s="240" t="str">
        <f t="shared" si="45"/>
        <v>50-54|6</v>
      </c>
      <c r="F683" s="239">
        <v>14</v>
      </c>
      <c r="G683" s="240" t="str">
        <f t="shared" si="46"/>
        <v>50-54|14</v>
      </c>
      <c r="H683" s="216" t="s">
        <v>1757</v>
      </c>
    </row>
    <row r="684" spans="1:8">
      <c r="A684" s="216" t="s">
        <v>1744</v>
      </c>
      <c r="B684" s="239">
        <v>5</v>
      </c>
      <c r="C684" s="240" t="str">
        <f t="shared" si="44"/>
        <v>50-54|5</v>
      </c>
      <c r="D684" s="239">
        <v>5.5</v>
      </c>
      <c r="E684" s="240" t="str">
        <f t="shared" si="45"/>
        <v>50-54|5.5</v>
      </c>
      <c r="F684" s="239">
        <v>13</v>
      </c>
      <c r="G684" s="240" t="str">
        <f t="shared" si="46"/>
        <v>50-54|13</v>
      </c>
      <c r="H684" s="216" t="s">
        <v>1757</v>
      </c>
    </row>
    <row r="685" spans="1:8">
      <c r="A685" s="216" t="s">
        <v>1744</v>
      </c>
      <c r="B685" s="239">
        <v>4.5</v>
      </c>
      <c r="C685" s="240" t="str">
        <f t="shared" si="44"/>
        <v>50-54|4.5</v>
      </c>
      <c r="D685" s="239">
        <v>5</v>
      </c>
      <c r="E685" s="240" t="str">
        <f t="shared" si="45"/>
        <v>50-54|5</v>
      </c>
      <c r="F685" s="239">
        <v>12</v>
      </c>
      <c r="G685" s="240" t="str">
        <f t="shared" si="46"/>
        <v>50-54|12</v>
      </c>
      <c r="H685" s="216" t="s">
        <v>1757</v>
      </c>
    </row>
    <row r="686" spans="1:8">
      <c r="A686" s="216" t="s">
        <v>1744</v>
      </c>
      <c r="B686" s="239">
        <v>4</v>
      </c>
      <c r="C686" s="240" t="str">
        <f t="shared" si="44"/>
        <v>50-54|4</v>
      </c>
      <c r="D686" s="239">
        <v>4.5</v>
      </c>
      <c r="E686" s="240" t="str">
        <f t="shared" si="45"/>
        <v>50-54|4.5</v>
      </c>
      <c r="F686" s="239">
        <v>11</v>
      </c>
      <c r="G686" s="240" t="str">
        <f t="shared" si="46"/>
        <v>50-54|11</v>
      </c>
      <c r="H686" s="216" t="s">
        <v>1757</v>
      </c>
    </row>
    <row r="687" spans="1:8">
      <c r="A687" s="216" t="s">
        <v>1744</v>
      </c>
      <c r="B687" s="239">
        <v>3.5</v>
      </c>
      <c r="C687" s="240" t="str">
        <f t="shared" si="44"/>
        <v>50-54|3.5</v>
      </c>
      <c r="D687" s="239">
        <v>4</v>
      </c>
      <c r="E687" s="240" t="str">
        <f t="shared" si="45"/>
        <v>50-54|4</v>
      </c>
      <c r="F687" s="239">
        <v>10</v>
      </c>
      <c r="G687" s="240" t="str">
        <f t="shared" si="46"/>
        <v>50-54|10</v>
      </c>
      <c r="H687" s="216" t="s">
        <v>1757</v>
      </c>
    </row>
    <row r="688" spans="1:8">
      <c r="A688" s="216" t="s">
        <v>1744</v>
      </c>
      <c r="B688" s="239">
        <v>3</v>
      </c>
      <c r="C688" s="240" t="str">
        <f t="shared" si="44"/>
        <v>50-54|3</v>
      </c>
      <c r="D688" s="239">
        <v>3.5</v>
      </c>
      <c r="E688" s="240" t="str">
        <f t="shared" si="45"/>
        <v>50-54|3.5</v>
      </c>
      <c r="F688" s="239">
        <v>9</v>
      </c>
      <c r="G688" s="240" t="str">
        <f t="shared" si="46"/>
        <v>50-54|9</v>
      </c>
      <c r="H688" s="216" t="s">
        <v>1757</v>
      </c>
    </row>
    <row r="689" spans="1:13">
      <c r="A689" s="216" t="s">
        <v>1744</v>
      </c>
      <c r="B689" s="239">
        <v>2.5</v>
      </c>
      <c r="C689" s="240" t="str">
        <f t="shared" si="44"/>
        <v>50-54|2.5</v>
      </c>
      <c r="D689" s="239">
        <v>3</v>
      </c>
      <c r="E689" s="240" t="str">
        <f t="shared" si="45"/>
        <v>50-54|3</v>
      </c>
      <c r="F689" s="239">
        <v>8</v>
      </c>
      <c r="G689" s="240" t="str">
        <f t="shared" si="46"/>
        <v>50-54|8</v>
      </c>
      <c r="H689" s="216" t="s">
        <v>1757</v>
      </c>
    </row>
    <row r="690" spans="1:13">
      <c r="A690" s="216" t="s">
        <v>1744</v>
      </c>
      <c r="B690" s="239">
        <v>2</v>
      </c>
      <c r="C690" s="240" t="str">
        <f t="shared" si="44"/>
        <v>50-54|2</v>
      </c>
      <c r="D690" s="239">
        <v>2.5</v>
      </c>
      <c r="E690" s="240" t="str">
        <f t="shared" si="45"/>
        <v>50-54|2.5</v>
      </c>
      <c r="F690" s="239">
        <v>7</v>
      </c>
      <c r="G690" s="240" t="str">
        <f t="shared" si="46"/>
        <v>50-54|7</v>
      </c>
      <c r="H690" s="216" t="s">
        <v>1757</v>
      </c>
    </row>
    <row r="691" spans="1:13">
      <c r="A691" s="216" t="s">
        <v>1744</v>
      </c>
      <c r="B691" s="239">
        <v>1.5</v>
      </c>
      <c r="C691" s="240" t="str">
        <f t="shared" si="44"/>
        <v>50-54|1.5</v>
      </c>
      <c r="D691" s="239">
        <v>2</v>
      </c>
      <c r="E691" s="240" t="str">
        <f t="shared" si="45"/>
        <v>50-54|2</v>
      </c>
      <c r="F691" s="239">
        <v>6</v>
      </c>
      <c r="G691" s="240" t="str">
        <f t="shared" si="46"/>
        <v>50-54|6</v>
      </c>
      <c r="H691" s="216" t="s">
        <v>1757</v>
      </c>
    </row>
    <row r="692" spans="1:13">
      <c r="A692" s="216" t="s">
        <v>1744</v>
      </c>
      <c r="B692" s="239">
        <v>1</v>
      </c>
      <c r="C692" s="240" t="str">
        <f t="shared" si="44"/>
        <v>50-54|1</v>
      </c>
      <c r="D692" s="239">
        <v>1.5</v>
      </c>
      <c r="E692" s="240" t="str">
        <f t="shared" si="45"/>
        <v>50-54|1.5</v>
      </c>
      <c r="F692" s="239">
        <v>5</v>
      </c>
      <c r="G692" s="240" t="str">
        <f t="shared" si="46"/>
        <v>50-54|5</v>
      </c>
      <c r="H692" s="216" t="s">
        <v>1757</v>
      </c>
    </row>
    <row r="693" spans="1:13">
      <c r="A693" s="216" t="s">
        <v>1744</v>
      </c>
      <c r="B693" s="239">
        <v>0.5</v>
      </c>
      <c r="C693" s="240" t="str">
        <f t="shared" si="44"/>
        <v>50-54|0.5</v>
      </c>
      <c r="D693" s="239">
        <v>1</v>
      </c>
      <c r="E693" s="240" t="str">
        <f t="shared" si="45"/>
        <v>50-54|1</v>
      </c>
      <c r="F693" s="239">
        <v>4</v>
      </c>
      <c r="G693" s="240" t="str">
        <f t="shared" si="46"/>
        <v>50-54|4</v>
      </c>
      <c r="H693" s="216" t="s">
        <v>1757</v>
      </c>
    </row>
    <row r="694" spans="1:13">
      <c r="A694" s="216" t="s">
        <v>1744</v>
      </c>
      <c r="B694" s="239">
        <v>0</v>
      </c>
      <c r="C694" s="240" t="str">
        <f t="shared" si="44"/>
        <v>50-54|0</v>
      </c>
      <c r="D694" s="239">
        <v>0.5</v>
      </c>
      <c r="E694" s="240" t="str">
        <f t="shared" si="45"/>
        <v>50-54|0.5</v>
      </c>
      <c r="F694" s="239">
        <v>3</v>
      </c>
      <c r="G694" s="240" t="str">
        <f t="shared" si="46"/>
        <v>50-54|3</v>
      </c>
      <c r="H694" s="216" t="s">
        <v>1757</v>
      </c>
    </row>
    <row r="695" spans="1:13">
      <c r="A695" s="216" t="s">
        <v>1744</v>
      </c>
      <c r="B695" s="239">
        <v>0</v>
      </c>
      <c r="C695" s="240" t="str">
        <f t="shared" si="44"/>
        <v>50-54|0</v>
      </c>
      <c r="D695" s="239">
        <v>0</v>
      </c>
      <c r="E695" s="240" t="str">
        <f t="shared" si="45"/>
        <v>50-54|0</v>
      </c>
      <c r="F695" s="239">
        <v>2</v>
      </c>
      <c r="G695" s="240" t="str">
        <f t="shared" si="46"/>
        <v>50-54|2</v>
      </c>
      <c r="H695" s="216" t="s">
        <v>1757</v>
      </c>
    </row>
    <row r="696" spans="1:13">
      <c r="A696" s="216" t="s">
        <v>1744</v>
      </c>
      <c r="B696" s="239">
        <v>0</v>
      </c>
      <c r="C696" s="240" t="str">
        <f t="shared" si="44"/>
        <v>50-54|0</v>
      </c>
      <c r="D696" s="239">
        <v>0</v>
      </c>
      <c r="E696" s="240" t="str">
        <f t="shared" si="45"/>
        <v>50-54|0</v>
      </c>
      <c r="F696" s="239">
        <v>1</v>
      </c>
      <c r="G696" s="240" t="str">
        <f t="shared" si="46"/>
        <v>50-54|1</v>
      </c>
      <c r="H696" s="216" t="s">
        <v>1757</v>
      </c>
    </row>
    <row r="697" spans="1:13">
      <c r="A697" s="216" t="s">
        <v>1744</v>
      </c>
      <c r="B697" s="239">
        <v>0</v>
      </c>
      <c r="C697" s="240" t="str">
        <f t="shared" si="44"/>
        <v>50-54|0</v>
      </c>
      <c r="D697" s="239">
        <v>0</v>
      </c>
      <c r="E697" s="240" t="str">
        <f t="shared" si="45"/>
        <v>50-54|0</v>
      </c>
      <c r="F697" s="239">
        <v>0</v>
      </c>
      <c r="G697" s="240" t="str">
        <f t="shared" si="46"/>
        <v>50-54|0</v>
      </c>
      <c r="H697" s="216" t="s">
        <v>1757</v>
      </c>
    </row>
    <row r="699" spans="1:13">
      <c r="D699" s="241" t="s">
        <v>1783</v>
      </c>
      <c r="K699" s="217" t="s">
        <v>1783</v>
      </c>
      <c r="L699" s="217"/>
    </row>
    <row r="700" spans="1:13">
      <c r="B700" s="239" t="s">
        <v>1747</v>
      </c>
      <c r="D700" s="239" t="s">
        <v>1748</v>
      </c>
      <c r="F700" s="239" t="s">
        <v>1749</v>
      </c>
      <c r="H700" s="216" t="s">
        <v>39</v>
      </c>
      <c r="K700" s="216" t="s">
        <v>1750</v>
      </c>
      <c r="M700" s="216" t="s">
        <v>39</v>
      </c>
    </row>
    <row r="701" spans="1:13" ht="15">
      <c r="A701" s="217" t="s">
        <v>1675</v>
      </c>
      <c r="B701" s="239">
        <v>36</v>
      </c>
      <c r="C701" s="240" t="str">
        <f t="shared" si="44"/>
        <v>55-59|36</v>
      </c>
      <c r="D701" s="78">
        <v>36</v>
      </c>
      <c r="E701" s="240" t="str">
        <f t="shared" si="45"/>
        <v>55-59|36</v>
      </c>
      <c r="F701" s="78"/>
      <c r="G701" s="240" t="str">
        <f t="shared" si="46"/>
        <v>55-59|</v>
      </c>
      <c r="H701" s="78" t="s">
        <v>1691</v>
      </c>
      <c r="J701" s="217" t="s">
        <v>1675</v>
      </c>
      <c r="K701" s="216">
        <v>36</v>
      </c>
      <c r="L701" s="240" t="str">
        <f t="shared" ref="L701:L716" si="47">J701&amp;"|"&amp;K701</f>
        <v>55-59|36</v>
      </c>
      <c r="M701" s="216" t="s">
        <v>1751</v>
      </c>
    </row>
    <row r="702" spans="1:13" ht="15">
      <c r="A702" s="217" t="s">
        <v>1675</v>
      </c>
      <c r="B702" s="239">
        <v>35.5</v>
      </c>
      <c r="C702" s="240" t="str">
        <f t="shared" si="44"/>
        <v>55-59|35.5</v>
      </c>
      <c r="D702" s="78">
        <v>35.5</v>
      </c>
      <c r="E702" s="240" t="str">
        <f t="shared" si="45"/>
        <v>55-59|35.5</v>
      </c>
      <c r="F702" s="78"/>
      <c r="G702" s="240" t="str">
        <f t="shared" si="46"/>
        <v>55-59|</v>
      </c>
      <c r="H702" s="78" t="s">
        <v>1691</v>
      </c>
      <c r="J702" s="217" t="s">
        <v>1675</v>
      </c>
      <c r="K702" s="216">
        <v>35.5</v>
      </c>
      <c r="L702" s="240" t="str">
        <f t="shared" si="47"/>
        <v>55-59|35.5</v>
      </c>
      <c r="M702" s="216" t="s">
        <v>1751</v>
      </c>
    </row>
    <row r="703" spans="1:13" ht="15">
      <c r="A703" s="217" t="s">
        <v>1675</v>
      </c>
      <c r="B703" s="239">
        <v>35</v>
      </c>
      <c r="C703" s="240" t="str">
        <f t="shared" si="44"/>
        <v>55-59|35</v>
      </c>
      <c r="D703" s="78">
        <v>35</v>
      </c>
      <c r="E703" s="240" t="str">
        <f t="shared" si="45"/>
        <v>55-59|35</v>
      </c>
      <c r="F703" s="78"/>
      <c r="G703" s="240" t="str">
        <f t="shared" si="46"/>
        <v>55-59|</v>
      </c>
      <c r="H703" s="78" t="s">
        <v>1691</v>
      </c>
      <c r="J703" s="217" t="s">
        <v>1675</v>
      </c>
      <c r="K703" s="216">
        <v>35</v>
      </c>
      <c r="L703" s="240" t="str">
        <f t="shared" si="47"/>
        <v>55-59|35</v>
      </c>
      <c r="M703" s="216" t="s">
        <v>1751</v>
      </c>
    </row>
    <row r="704" spans="1:13" ht="15">
      <c r="A704" s="217" t="s">
        <v>1675</v>
      </c>
      <c r="B704" s="239">
        <v>34.5</v>
      </c>
      <c r="C704" s="240" t="str">
        <f t="shared" si="44"/>
        <v>55-59|34.5</v>
      </c>
      <c r="D704" s="78">
        <v>34.4</v>
      </c>
      <c r="E704" s="240" t="str">
        <f t="shared" si="45"/>
        <v>55-59|34.4</v>
      </c>
      <c r="F704" s="78"/>
      <c r="G704" s="240" t="str">
        <f t="shared" si="46"/>
        <v>55-59|</v>
      </c>
      <c r="H704" s="78" t="s">
        <v>1691</v>
      </c>
      <c r="J704" s="217" t="s">
        <v>1675</v>
      </c>
      <c r="K704" s="216">
        <v>34.5</v>
      </c>
      <c r="L704" s="240" t="str">
        <f t="shared" si="47"/>
        <v>55-59|34.5</v>
      </c>
      <c r="M704" s="216" t="s">
        <v>1751</v>
      </c>
    </row>
    <row r="705" spans="1:13" ht="15">
      <c r="A705" s="217" t="s">
        <v>1675</v>
      </c>
      <c r="B705" s="239">
        <v>34</v>
      </c>
      <c r="C705" s="240" t="str">
        <f t="shared" si="44"/>
        <v>55-59|34</v>
      </c>
      <c r="D705" s="78">
        <v>34</v>
      </c>
      <c r="E705" s="240" t="str">
        <f t="shared" si="45"/>
        <v>55-59|34</v>
      </c>
      <c r="F705" s="78"/>
      <c r="G705" s="240" t="str">
        <f t="shared" si="46"/>
        <v>55-59|</v>
      </c>
      <c r="H705" s="78" t="s">
        <v>1691</v>
      </c>
      <c r="J705" s="217" t="s">
        <v>1675</v>
      </c>
      <c r="K705" s="216">
        <v>34</v>
      </c>
      <c r="L705" s="240" t="str">
        <f t="shared" si="47"/>
        <v>55-59|34</v>
      </c>
      <c r="M705" s="216" t="s">
        <v>1751</v>
      </c>
    </row>
    <row r="706" spans="1:13" ht="15">
      <c r="A706" s="217" t="s">
        <v>1675</v>
      </c>
      <c r="B706" s="239">
        <v>33.5</v>
      </c>
      <c r="C706" s="240" t="str">
        <f t="shared" si="44"/>
        <v>55-59|33.5</v>
      </c>
      <c r="D706" s="78">
        <v>33.5</v>
      </c>
      <c r="E706" s="240" t="str">
        <f t="shared" si="45"/>
        <v>55-59|33.5</v>
      </c>
      <c r="F706" s="78"/>
      <c r="G706" s="240" t="str">
        <f t="shared" si="46"/>
        <v>55-59|</v>
      </c>
      <c r="H706" s="78" t="s">
        <v>1691</v>
      </c>
      <c r="J706" s="217" t="s">
        <v>1675</v>
      </c>
      <c r="K706" s="216">
        <v>33.5</v>
      </c>
      <c r="L706" s="240" t="str">
        <f t="shared" si="47"/>
        <v>55-59|33.5</v>
      </c>
      <c r="M706" s="216" t="s">
        <v>1751</v>
      </c>
    </row>
    <row r="707" spans="1:13" ht="15">
      <c r="A707" s="217" t="s">
        <v>1675</v>
      </c>
      <c r="B707" s="239">
        <v>33</v>
      </c>
      <c r="C707" s="240" t="str">
        <f t="shared" si="44"/>
        <v>55-59|33</v>
      </c>
      <c r="D707" s="78">
        <v>33</v>
      </c>
      <c r="E707" s="240" t="str">
        <f t="shared" si="45"/>
        <v>55-59|33</v>
      </c>
      <c r="F707" s="78"/>
      <c r="G707" s="240" t="str">
        <f t="shared" si="46"/>
        <v>55-59|</v>
      </c>
      <c r="H707" s="78" t="s">
        <v>1691</v>
      </c>
      <c r="J707" s="217" t="s">
        <v>1675</v>
      </c>
      <c r="K707" s="216">
        <v>33</v>
      </c>
      <c r="L707" s="240" t="str">
        <f t="shared" si="47"/>
        <v>55-59|33</v>
      </c>
      <c r="M707" s="216" t="s">
        <v>1751</v>
      </c>
    </row>
    <row r="708" spans="1:13" ht="15">
      <c r="A708" s="217" t="s">
        <v>1675</v>
      </c>
      <c r="B708" s="239">
        <v>32.5</v>
      </c>
      <c r="C708" s="240" t="str">
        <f t="shared" si="44"/>
        <v>55-59|32.5</v>
      </c>
      <c r="D708" s="78">
        <v>32.5</v>
      </c>
      <c r="E708" s="240" t="str">
        <f t="shared" si="45"/>
        <v>55-59|32.5</v>
      </c>
      <c r="F708" s="78"/>
      <c r="G708" s="240" t="str">
        <f t="shared" si="46"/>
        <v>55-59|</v>
      </c>
      <c r="H708" s="78" t="s">
        <v>1691</v>
      </c>
      <c r="J708" s="217" t="s">
        <v>1675</v>
      </c>
      <c r="K708" s="216">
        <v>32.5</v>
      </c>
      <c r="L708" s="240" t="str">
        <f t="shared" si="47"/>
        <v>55-59|32.5</v>
      </c>
      <c r="M708" s="216" t="s">
        <v>1751</v>
      </c>
    </row>
    <row r="709" spans="1:13" ht="15">
      <c r="A709" s="217" t="s">
        <v>1675</v>
      </c>
      <c r="B709" s="239">
        <v>32</v>
      </c>
      <c r="C709" s="240" t="str">
        <f t="shared" si="44"/>
        <v>55-59|32</v>
      </c>
      <c r="D709" s="78">
        <v>32</v>
      </c>
      <c r="E709" s="240" t="str">
        <f t="shared" si="45"/>
        <v>55-59|32</v>
      </c>
      <c r="F709" s="78"/>
      <c r="G709" s="240" t="str">
        <f t="shared" si="46"/>
        <v>55-59|</v>
      </c>
      <c r="H709" s="78" t="s">
        <v>1691</v>
      </c>
      <c r="J709" s="217" t="s">
        <v>1675</v>
      </c>
      <c r="K709" s="216">
        <v>32</v>
      </c>
      <c r="L709" s="240" t="str">
        <f t="shared" si="47"/>
        <v>55-59|32</v>
      </c>
      <c r="M709" s="216" t="s">
        <v>1751</v>
      </c>
    </row>
    <row r="710" spans="1:13" ht="15">
      <c r="A710" s="217" t="s">
        <v>1675</v>
      </c>
      <c r="B710" s="239">
        <v>31.5</v>
      </c>
      <c r="C710" s="240" t="str">
        <f t="shared" si="44"/>
        <v>55-59|31.5</v>
      </c>
      <c r="D710" s="78">
        <v>31.5</v>
      </c>
      <c r="E710" s="240" t="str">
        <f t="shared" si="45"/>
        <v>55-59|31.5</v>
      </c>
      <c r="F710" s="78"/>
      <c r="G710" s="240" t="str">
        <f t="shared" si="46"/>
        <v>55-59|</v>
      </c>
      <c r="H710" s="78" t="s">
        <v>1691</v>
      </c>
      <c r="J710" s="217" t="s">
        <v>1675</v>
      </c>
      <c r="K710" s="216">
        <v>31.5</v>
      </c>
      <c r="L710" s="240" t="str">
        <f t="shared" si="47"/>
        <v>55-59|31.5</v>
      </c>
      <c r="M710" s="216" t="s">
        <v>1761</v>
      </c>
    </row>
    <row r="711" spans="1:13" ht="15">
      <c r="A711" s="217" t="s">
        <v>1675</v>
      </c>
      <c r="D711" s="78">
        <v>31</v>
      </c>
      <c r="E711" s="240" t="str">
        <f t="shared" si="45"/>
        <v>55-59|31</v>
      </c>
      <c r="F711" s="78"/>
      <c r="G711" s="240" t="str">
        <f t="shared" si="46"/>
        <v>55-59|</v>
      </c>
      <c r="H711" s="78" t="s">
        <v>1691</v>
      </c>
      <c r="J711" s="217" t="s">
        <v>1675</v>
      </c>
      <c r="K711" s="216">
        <v>31</v>
      </c>
      <c r="L711" s="240" t="str">
        <f t="shared" si="47"/>
        <v>55-59|31</v>
      </c>
      <c r="M711" s="216" t="s">
        <v>1767</v>
      </c>
    </row>
    <row r="712" spans="1:13" ht="15">
      <c r="A712" s="217" t="s">
        <v>1675</v>
      </c>
      <c r="B712" s="239">
        <v>31</v>
      </c>
      <c r="C712" s="240" t="str">
        <f t="shared" si="44"/>
        <v>55-59|31</v>
      </c>
      <c r="D712" s="78">
        <v>30.5</v>
      </c>
      <c r="E712" s="240" t="str">
        <f t="shared" si="45"/>
        <v>55-59|30.5</v>
      </c>
      <c r="F712" s="78"/>
      <c r="G712" s="240" t="str">
        <f t="shared" si="46"/>
        <v>55-59|</v>
      </c>
      <c r="H712" s="78" t="s">
        <v>1691</v>
      </c>
      <c r="J712" s="217" t="s">
        <v>1675</v>
      </c>
      <c r="K712" s="216">
        <v>30.5</v>
      </c>
      <c r="L712" s="240" t="str">
        <f t="shared" si="47"/>
        <v>55-59|30.5</v>
      </c>
      <c r="M712" s="216" t="s">
        <v>1767</v>
      </c>
    </row>
    <row r="713" spans="1:13" ht="15">
      <c r="A713" s="217" t="s">
        <v>1675</v>
      </c>
      <c r="B713" s="239">
        <v>30.5</v>
      </c>
      <c r="C713" s="240" t="str">
        <f t="shared" si="44"/>
        <v>55-59|30.5</v>
      </c>
      <c r="D713" s="78">
        <v>30</v>
      </c>
      <c r="F713" s="78"/>
      <c r="G713" s="240" t="str">
        <f t="shared" si="46"/>
        <v>55-59|</v>
      </c>
      <c r="H713" s="78" t="s">
        <v>1691</v>
      </c>
      <c r="J713" s="217" t="s">
        <v>1675</v>
      </c>
      <c r="K713" s="216">
        <v>30</v>
      </c>
      <c r="L713" s="240" t="str">
        <f t="shared" si="47"/>
        <v>55-59|30</v>
      </c>
      <c r="M713" s="216" t="s">
        <v>1754</v>
      </c>
    </row>
    <row r="714" spans="1:13" ht="15">
      <c r="A714" s="217" t="s">
        <v>1675</v>
      </c>
      <c r="B714" s="239">
        <v>30</v>
      </c>
      <c r="C714" s="240" t="str">
        <f t="shared" si="44"/>
        <v>55-59|30</v>
      </c>
      <c r="D714" s="78">
        <v>29.5</v>
      </c>
      <c r="E714" s="240" t="str">
        <f t="shared" si="45"/>
        <v>55-59|29.5</v>
      </c>
      <c r="F714" s="78"/>
      <c r="G714" s="240" t="str">
        <f t="shared" si="46"/>
        <v>55-59|</v>
      </c>
      <c r="H714" s="78" t="s">
        <v>1691</v>
      </c>
      <c r="J714" s="217" t="s">
        <v>1675</v>
      </c>
      <c r="K714" s="216">
        <v>29.5</v>
      </c>
      <c r="L714" s="240" t="str">
        <f t="shared" si="47"/>
        <v>55-59|29.5</v>
      </c>
      <c r="M714" s="216" t="s">
        <v>1754</v>
      </c>
    </row>
    <row r="715" spans="1:13" ht="15">
      <c r="A715" s="217" t="s">
        <v>1675</v>
      </c>
      <c r="B715" s="239">
        <v>29.5</v>
      </c>
      <c r="C715" s="240" t="str">
        <f t="shared" si="44"/>
        <v>55-59|29.5</v>
      </c>
      <c r="D715" s="78">
        <v>29</v>
      </c>
      <c r="E715" s="240" t="str">
        <f t="shared" si="45"/>
        <v>55-59|29</v>
      </c>
      <c r="F715" s="78">
        <v>25</v>
      </c>
      <c r="G715" s="240" t="str">
        <f t="shared" si="46"/>
        <v>55-59|25</v>
      </c>
      <c r="H715" s="78" t="s">
        <v>1691</v>
      </c>
      <c r="J715" s="217" t="s">
        <v>1675</v>
      </c>
      <c r="K715" s="216">
        <v>29</v>
      </c>
      <c r="L715" s="240" t="str">
        <f t="shared" si="47"/>
        <v>55-59|29</v>
      </c>
      <c r="M715" s="216" t="s">
        <v>1754</v>
      </c>
    </row>
    <row r="716" spans="1:13" ht="15">
      <c r="A716" s="217" t="s">
        <v>1675</v>
      </c>
      <c r="B716" s="239">
        <v>29</v>
      </c>
      <c r="C716" s="240" t="str">
        <f t="shared" si="44"/>
        <v>55-59|29</v>
      </c>
      <c r="D716" s="78">
        <v>28.5</v>
      </c>
      <c r="E716" s="240" t="str">
        <f t="shared" si="45"/>
        <v>55-59|28.5</v>
      </c>
      <c r="F716" s="78">
        <v>24</v>
      </c>
      <c r="G716" s="240" t="str">
        <f t="shared" si="46"/>
        <v>55-59|24</v>
      </c>
      <c r="H716" s="78">
        <v>99</v>
      </c>
      <c r="J716" s="217" t="s">
        <v>1675</v>
      </c>
      <c r="K716" s="216" t="s">
        <v>1784</v>
      </c>
      <c r="L716" s="240" t="str">
        <f t="shared" si="47"/>
        <v>55-59|0-28.5</v>
      </c>
      <c r="M716" s="244" t="s">
        <v>1771</v>
      </c>
    </row>
    <row r="717" spans="1:13" ht="15">
      <c r="A717" s="217" t="s">
        <v>1675</v>
      </c>
      <c r="D717" s="78">
        <v>28</v>
      </c>
      <c r="E717" s="240" t="str">
        <f t="shared" si="45"/>
        <v>55-59|28</v>
      </c>
      <c r="F717" s="78">
        <v>23</v>
      </c>
      <c r="G717" s="240" t="str">
        <f t="shared" si="46"/>
        <v>55-59|23</v>
      </c>
      <c r="H717" s="78">
        <v>99</v>
      </c>
    </row>
    <row r="718" spans="1:13" ht="15">
      <c r="A718" s="217" t="s">
        <v>1675</v>
      </c>
      <c r="B718" s="239">
        <v>28.5</v>
      </c>
      <c r="C718" s="240" t="str">
        <f t="shared" si="44"/>
        <v>55-59|28.5</v>
      </c>
      <c r="D718" s="78">
        <v>27.5</v>
      </c>
      <c r="E718" s="240" t="str">
        <f t="shared" si="45"/>
        <v>55-59|27.5</v>
      </c>
      <c r="F718" s="78"/>
      <c r="G718" s="240" t="str">
        <f t="shared" si="46"/>
        <v>55-59|</v>
      </c>
      <c r="H718" s="78">
        <v>98</v>
      </c>
    </row>
    <row r="719" spans="1:13" ht="15">
      <c r="A719" s="217" t="s">
        <v>1675</v>
      </c>
      <c r="B719" s="239">
        <v>28</v>
      </c>
      <c r="C719" s="240" t="str">
        <f t="shared" si="44"/>
        <v>55-59|28</v>
      </c>
      <c r="D719" s="78">
        <v>27</v>
      </c>
      <c r="E719" s="240" t="str">
        <f t="shared" si="45"/>
        <v>55-59|27</v>
      </c>
      <c r="F719" s="78"/>
      <c r="G719" s="240" t="str">
        <f t="shared" si="46"/>
        <v>55-59|</v>
      </c>
      <c r="H719" s="78">
        <v>98</v>
      </c>
    </row>
    <row r="720" spans="1:13" ht="15">
      <c r="A720" s="217" t="s">
        <v>1675</v>
      </c>
      <c r="B720" s="239">
        <v>27.5</v>
      </c>
      <c r="C720" s="240" t="str">
        <f t="shared" si="44"/>
        <v>55-59|27.5</v>
      </c>
      <c r="D720" s="78">
        <v>26.5</v>
      </c>
      <c r="E720" s="240" t="str">
        <f t="shared" si="45"/>
        <v>55-59|26.5</v>
      </c>
      <c r="F720" s="78"/>
      <c r="G720" s="240" t="str">
        <f t="shared" si="46"/>
        <v>55-59|</v>
      </c>
      <c r="H720" s="78">
        <v>97</v>
      </c>
    </row>
    <row r="721" spans="1:8" ht="15">
      <c r="A721" s="217" t="s">
        <v>1675</v>
      </c>
      <c r="B721" s="239">
        <v>27</v>
      </c>
      <c r="C721" s="240" t="str">
        <f t="shared" si="44"/>
        <v>55-59|27</v>
      </c>
      <c r="D721" s="78">
        <v>26</v>
      </c>
      <c r="E721" s="240" t="str">
        <f t="shared" si="45"/>
        <v>55-59|26</v>
      </c>
      <c r="F721" s="78"/>
      <c r="G721" s="240" t="str">
        <f t="shared" si="46"/>
        <v>55-59|</v>
      </c>
      <c r="H721" s="78">
        <v>96</v>
      </c>
    </row>
    <row r="722" spans="1:8" ht="15">
      <c r="A722" s="217" t="s">
        <v>1675</v>
      </c>
      <c r="B722" s="239">
        <v>26.5</v>
      </c>
      <c r="C722" s="240" t="str">
        <f t="shared" si="44"/>
        <v>55-59|26.5</v>
      </c>
      <c r="D722" s="78">
        <v>25.5</v>
      </c>
      <c r="E722" s="240" t="str">
        <f t="shared" si="45"/>
        <v>55-59|25.5</v>
      </c>
      <c r="F722" s="78"/>
      <c r="G722" s="240" t="str">
        <f t="shared" si="46"/>
        <v>55-59|</v>
      </c>
      <c r="H722" s="78">
        <v>96</v>
      </c>
    </row>
    <row r="723" spans="1:8" ht="15">
      <c r="A723" s="217" t="s">
        <v>1675</v>
      </c>
      <c r="B723" s="239">
        <v>26</v>
      </c>
      <c r="C723" s="240" t="str">
        <f t="shared" si="44"/>
        <v>55-59|26</v>
      </c>
      <c r="D723" s="78"/>
      <c r="E723" s="240" t="str">
        <f t="shared" si="45"/>
        <v>55-59|</v>
      </c>
      <c r="F723" s="78"/>
      <c r="G723" s="240" t="str">
        <f t="shared" si="46"/>
        <v>55-59|</v>
      </c>
      <c r="H723" s="78">
        <v>95</v>
      </c>
    </row>
    <row r="724" spans="1:8" ht="15">
      <c r="A724" s="217" t="s">
        <v>1675</v>
      </c>
      <c r="B724" s="239">
        <v>25.5</v>
      </c>
      <c r="C724" s="240" t="str">
        <f t="shared" si="44"/>
        <v>55-59|25.5</v>
      </c>
      <c r="D724" s="78">
        <v>25</v>
      </c>
      <c r="F724" s="78"/>
      <c r="G724" s="240" t="str">
        <f t="shared" si="46"/>
        <v>55-59|</v>
      </c>
      <c r="H724" s="78">
        <v>93</v>
      </c>
    </row>
    <row r="725" spans="1:8" ht="15">
      <c r="A725" s="217" t="s">
        <v>1675</v>
      </c>
      <c r="B725" s="239">
        <v>25</v>
      </c>
      <c r="C725" s="240" t="str">
        <f t="shared" si="44"/>
        <v>55-59|25</v>
      </c>
      <c r="D725" s="78">
        <v>24.5</v>
      </c>
      <c r="E725" s="240" t="str">
        <f t="shared" si="45"/>
        <v>55-59|24.5</v>
      </c>
      <c r="F725" s="78">
        <v>22</v>
      </c>
      <c r="G725" s="240" t="str">
        <f t="shared" si="46"/>
        <v>55-59|22</v>
      </c>
      <c r="H725" s="78">
        <v>92</v>
      </c>
    </row>
    <row r="726" spans="1:8" ht="15">
      <c r="A726" s="217" t="s">
        <v>1675</v>
      </c>
      <c r="B726" s="239">
        <v>24.5</v>
      </c>
      <c r="C726" s="240" t="str">
        <f t="shared" si="44"/>
        <v>55-59|24.5</v>
      </c>
      <c r="D726" s="78">
        <v>24</v>
      </c>
      <c r="E726" s="240" t="str">
        <f t="shared" si="45"/>
        <v>55-59|24</v>
      </c>
      <c r="F726" s="78"/>
      <c r="G726" s="240" t="str">
        <f t="shared" si="46"/>
        <v>55-59|</v>
      </c>
      <c r="H726" s="78">
        <v>90</v>
      </c>
    </row>
    <row r="727" spans="1:8" ht="15">
      <c r="A727" s="217" t="s">
        <v>1675</v>
      </c>
      <c r="B727" s="239">
        <v>24</v>
      </c>
      <c r="C727" s="240" t="str">
        <f t="shared" si="44"/>
        <v>55-59|24</v>
      </c>
      <c r="D727" s="78">
        <v>23.5</v>
      </c>
      <c r="E727" s="240" t="str">
        <f t="shared" si="45"/>
        <v>55-59|23.5</v>
      </c>
      <c r="F727" s="78"/>
      <c r="G727" s="240" t="str">
        <f t="shared" si="46"/>
        <v>55-59|</v>
      </c>
      <c r="H727" s="78">
        <v>88</v>
      </c>
    </row>
    <row r="728" spans="1:8" ht="15">
      <c r="A728" s="217" t="s">
        <v>1675</v>
      </c>
      <c r="B728" s="239">
        <v>23.5</v>
      </c>
      <c r="C728" s="240" t="str">
        <f t="shared" si="44"/>
        <v>55-59|23.5</v>
      </c>
      <c r="D728" s="78">
        <v>23</v>
      </c>
      <c r="E728" s="240" t="str">
        <f t="shared" si="45"/>
        <v>55-59|23</v>
      </c>
      <c r="F728" s="78"/>
      <c r="G728" s="240" t="str">
        <f t="shared" si="46"/>
        <v>55-59|</v>
      </c>
      <c r="H728" s="78">
        <v>86</v>
      </c>
    </row>
    <row r="729" spans="1:8" ht="15">
      <c r="A729" s="217" t="s">
        <v>1675</v>
      </c>
      <c r="B729" s="239">
        <v>23</v>
      </c>
      <c r="C729" s="240" t="str">
        <f t="shared" si="44"/>
        <v>55-59|23</v>
      </c>
      <c r="D729" s="78">
        <v>22.5</v>
      </c>
      <c r="E729" s="240" t="str">
        <f t="shared" si="45"/>
        <v>55-59|22.5</v>
      </c>
      <c r="F729" s="78"/>
      <c r="G729" s="240" t="str">
        <f t="shared" si="46"/>
        <v>55-59|</v>
      </c>
      <c r="H729" s="78">
        <v>84</v>
      </c>
    </row>
    <row r="730" spans="1:8" ht="15">
      <c r="A730" s="217" t="s">
        <v>1675</v>
      </c>
      <c r="D730" s="78">
        <v>22</v>
      </c>
      <c r="E730" s="240" t="str">
        <f t="shared" si="45"/>
        <v>55-59|22</v>
      </c>
      <c r="F730" s="78"/>
      <c r="G730" s="240" t="str">
        <f t="shared" si="46"/>
        <v>55-59|</v>
      </c>
      <c r="H730" s="78">
        <v>82</v>
      </c>
    </row>
    <row r="731" spans="1:8" ht="15">
      <c r="A731" s="217" t="s">
        <v>1675</v>
      </c>
      <c r="B731" s="239">
        <v>22.5</v>
      </c>
      <c r="C731" s="240" t="str">
        <f t="shared" si="44"/>
        <v>55-59|22.5</v>
      </c>
      <c r="D731" s="78">
        <v>21.5</v>
      </c>
      <c r="E731" s="240" t="str">
        <f t="shared" si="45"/>
        <v>55-59|21.5</v>
      </c>
      <c r="F731" s="78">
        <v>21</v>
      </c>
      <c r="G731" s="240" t="str">
        <f t="shared" si="46"/>
        <v>55-59|21</v>
      </c>
      <c r="H731" s="78">
        <v>79</v>
      </c>
    </row>
    <row r="732" spans="1:8" ht="15">
      <c r="A732" s="217" t="s">
        <v>1675</v>
      </c>
      <c r="B732" s="239">
        <v>22</v>
      </c>
      <c r="C732" s="240" t="str">
        <f t="shared" si="44"/>
        <v>55-59|22</v>
      </c>
      <c r="D732" s="78">
        <v>21</v>
      </c>
      <c r="E732" s="240" t="str">
        <f t="shared" si="45"/>
        <v>55-59|21</v>
      </c>
      <c r="F732" s="78"/>
      <c r="G732" s="240" t="str">
        <f t="shared" si="46"/>
        <v>55-59|</v>
      </c>
      <c r="H732" s="78">
        <v>76</v>
      </c>
    </row>
    <row r="733" spans="1:8" ht="15">
      <c r="A733" s="217" t="s">
        <v>1675</v>
      </c>
      <c r="B733" s="239">
        <v>21.5</v>
      </c>
      <c r="C733" s="240" t="str">
        <f t="shared" si="44"/>
        <v>55-59|21.5</v>
      </c>
      <c r="D733" s="78">
        <v>20.5</v>
      </c>
      <c r="E733" s="240" t="str">
        <f t="shared" si="45"/>
        <v>55-59|20.5</v>
      </c>
      <c r="F733" s="78"/>
      <c r="G733" s="240" t="str">
        <f t="shared" si="46"/>
        <v>55-59|</v>
      </c>
      <c r="H733" s="78">
        <v>73</v>
      </c>
    </row>
    <row r="734" spans="1:8" ht="15">
      <c r="A734" s="217" t="s">
        <v>1675</v>
      </c>
      <c r="B734" s="239">
        <v>21</v>
      </c>
      <c r="C734" s="240" t="str">
        <f t="shared" si="44"/>
        <v>55-59|21</v>
      </c>
      <c r="D734" s="78">
        <v>20</v>
      </c>
      <c r="E734" s="240" t="str">
        <f t="shared" si="45"/>
        <v>55-59|20</v>
      </c>
      <c r="F734" s="78"/>
      <c r="G734" s="240" t="str">
        <f t="shared" si="46"/>
        <v>55-59|</v>
      </c>
      <c r="H734" s="78">
        <v>69</v>
      </c>
    </row>
    <row r="735" spans="1:8" ht="15">
      <c r="A735" s="217" t="s">
        <v>1675</v>
      </c>
      <c r="B735" s="239">
        <v>20.5</v>
      </c>
      <c r="C735" s="240" t="str">
        <f t="shared" si="44"/>
        <v>55-59|20.5</v>
      </c>
      <c r="D735" s="78">
        <v>19.5</v>
      </c>
      <c r="E735" s="240" t="str">
        <f t="shared" si="45"/>
        <v>55-59|19.5</v>
      </c>
      <c r="F735" s="78"/>
      <c r="G735" s="240" t="str">
        <f t="shared" si="46"/>
        <v>55-59|</v>
      </c>
      <c r="H735" s="78">
        <v>66</v>
      </c>
    </row>
    <row r="736" spans="1:8" ht="15">
      <c r="A736" s="217" t="s">
        <v>1675</v>
      </c>
      <c r="B736" s="239">
        <v>20</v>
      </c>
      <c r="C736" s="240" t="str">
        <f t="shared" si="44"/>
        <v>55-59|20</v>
      </c>
      <c r="D736" s="78">
        <v>19</v>
      </c>
      <c r="E736" s="240" t="str">
        <f t="shared" si="45"/>
        <v>55-59|19</v>
      </c>
      <c r="F736" s="78"/>
      <c r="G736" s="240" t="str">
        <f t="shared" si="46"/>
        <v>55-59|</v>
      </c>
      <c r="H736" s="78">
        <v>62</v>
      </c>
    </row>
    <row r="737" spans="1:8" ht="15">
      <c r="A737" s="217" t="s">
        <v>1675</v>
      </c>
      <c r="B737" s="239">
        <v>19.5</v>
      </c>
      <c r="C737" s="240" t="str">
        <f t="shared" si="44"/>
        <v>55-59|19.5</v>
      </c>
      <c r="D737" s="78"/>
      <c r="E737" s="240" t="str">
        <f t="shared" si="45"/>
        <v>55-59|</v>
      </c>
      <c r="F737" s="78"/>
      <c r="G737" s="240" t="str">
        <f t="shared" si="46"/>
        <v>55-59|</v>
      </c>
      <c r="H737" s="78">
        <v>58</v>
      </c>
    </row>
    <row r="738" spans="1:8" ht="15">
      <c r="A738" s="217" t="s">
        <v>1675</v>
      </c>
      <c r="B738" s="239">
        <v>19</v>
      </c>
      <c r="C738" s="240" t="str">
        <f t="shared" si="44"/>
        <v>55-59|19</v>
      </c>
      <c r="D738" s="78">
        <v>18.5</v>
      </c>
      <c r="F738" s="78">
        <v>20</v>
      </c>
      <c r="G738" s="240" t="str">
        <f t="shared" si="46"/>
        <v>55-59|20</v>
      </c>
      <c r="H738" s="78">
        <v>54</v>
      </c>
    </row>
    <row r="739" spans="1:8" ht="15">
      <c r="A739" s="217" t="s">
        <v>1675</v>
      </c>
      <c r="B739" s="239">
        <v>18.5</v>
      </c>
      <c r="C739" s="240" t="str">
        <f t="shared" si="44"/>
        <v>55-59|18.5</v>
      </c>
      <c r="D739" s="78">
        <v>18</v>
      </c>
      <c r="E739" s="240" t="str">
        <f t="shared" si="45"/>
        <v>55-59|18</v>
      </c>
      <c r="F739" s="78"/>
      <c r="G739" s="240" t="str">
        <f t="shared" si="46"/>
        <v>55-59|</v>
      </c>
      <c r="H739" s="78">
        <v>50</v>
      </c>
    </row>
    <row r="740" spans="1:8" ht="15">
      <c r="A740" s="217" t="s">
        <v>1675</v>
      </c>
      <c r="B740" s="239">
        <v>18</v>
      </c>
      <c r="C740" s="240" t="str">
        <f t="shared" si="44"/>
        <v>55-59|18</v>
      </c>
      <c r="D740" s="78">
        <v>7.5</v>
      </c>
      <c r="E740" s="240" t="str">
        <f t="shared" si="45"/>
        <v>55-59|7.5</v>
      </c>
      <c r="F740" s="78"/>
      <c r="G740" s="240" t="str">
        <f t="shared" si="46"/>
        <v>55-59|</v>
      </c>
      <c r="H740" s="78">
        <v>46</v>
      </c>
    </row>
    <row r="741" spans="1:8" ht="15">
      <c r="A741" s="217" t="s">
        <v>1675</v>
      </c>
      <c r="B741" s="239">
        <v>17.5</v>
      </c>
      <c r="C741" s="240" t="str">
        <f t="shared" si="44"/>
        <v>55-59|17.5</v>
      </c>
      <c r="D741" s="78">
        <v>17</v>
      </c>
      <c r="E741" s="240" t="str">
        <f t="shared" si="45"/>
        <v>55-59|17</v>
      </c>
      <c r="F741" s="78"/>
      <c r="G741" s="240" t="str">
        <f t="shared" si="46"/>
        <v>55-59|</v>
      </c>
      <c r="H741" s="78">
        <v>42</v>
      </c>
    </row>
    <row r="742" spans="1:8" ht="15">
      <c r="A742" s="217" t="s">
        <v>1675</v>
      </c>
      <c r="B742" s="239">
        <v>17</v>
      </c>
      <c r="C742" s="240" t="str">
        <f t="shared" si="44"/>
        <v>55-59|17</v>
      </c>
      <c r="D742" s="78">
        <v>16.5</v>
      </c>
      <c r="E742" s="240" t="str">
        <f t="shared" si="45"/>
        <v>55-59|16.5</v>
      </c>
      <c r="F742" s="78"/>
      <c r="G742" s="240" t="str">
        <f t="shared" ref="G742:G781" si="48">A742&amp;"|"&amp;F742</f>
        <v>55-59|</v>
      </c>
      <c r="H742" s="78">
        <v>38</v>
      </c>
    </row>
    <row r="743" spans="1:8" ht="15">
      <c r="A743" s="217" t="s">
        <v>1675</v>
      </c>
      <c r="B743" s="239">
        <v>16.5</v>
      </c>
      <c r="C743" s="240" t="str">
        <f t="shared" si="44"/>
        <v>55-59|16.5</v>
      </c>
      <c r="D743" s="78">
        <v>16</v>
      </c>
      <c r="E743" s="240" t="str">
        <f t="shared" si="45"/>
        <v>55-59|16</v>
      </c>
      <c r="F743" s="78">
        <v>19</v>
      </c>
      <c r="G743" s="240" t="str">
        <f t="shared" si="48"/>
        <v>55-59|19</v>
      </c>
      <c r="H743" s="78">
        <v>24</v>
      </c>
    </row>
    <row r="744" spans="1:8" ht="15">
      <c r="A744" s="217" t="s">
        <v>1675</v>
      </c>
      <c r="B744" s="239">
        <v>16</v>
      </c>
      <c r="C744" s="240" t="str">
        <f t="shared" si="44"/>
        <v>55-59|16</v>
      </c>
      <c r="D744" s="78">
        <v>15.5</v>
      </c>
      <c r="E744" s="240" t="str">
        <f t="shared" si="45"/>
        <v>55-59|15.5</v>
      </c>
      <c r="F744" s="78"/>
      <c r="G744" s="240" t="str">
        <f t="shared" si="48"/>
        <v>55-59|</v>
      </c>
      <c r="H744" s="78">
        <v>31</v>
      </c>
    </row>
    <row r="745" spans="1:8" ht="15">
      <c r="A745" s="217" t="s">
        <v>1675</v>
      </c>
      <c r="B745" s="239">
        <v>15.5</v>
      </c>
      <c r="C745" s="240" t="str">
        <f t="shared" si="44"/>
        <v>55-59|15.5</v>
      </c>
      <c r="D745" s="78">
        <v>15</v>
      </c>
      <c r="E745" s="240" t="str">
        <f t="shared" si="45"/>
        <v>55-59|15</v>
      </c>
      <c r="F745" s="78"/>
      <c r="G745" s="240" t="str">
        <f t="shared" si="48"/>
        <v>55-59|</v>
      </c>
      <c r="H745" s="78">
        <v>27</v>
      </c>
    </row>
    <row r="746" spans="1:8" ht="15">
      <c r="A746" s="217" t="s">
        <v>1675</v>
      </c>
      <c r="B746" s="239">
        <v>15</v>
      </c>
      <c r="C746" s="240" t="str">
        <f t="shared" si="44"/>
        <v>55-59|15</v>
      </c>
      <c r="D746" s="78">
        <v>14.5</v>
      </c>
      <c r="E746" s="240" t="str">
        <f t="shared" si="45"/>
        <v>55-59|14.5</v>
      </c>
      <c r="F746" s="78"/>
      <c r="G746" s="240" t="str">
        <f t="shared" si="48"/>
        <v>55-59|</v>
      </c>
      <c r="H746" s="78">
        <v>24</v>
      </c>
    </row>
    <row r="747" spans="1:8" ht="15">
      <c r="A747" s="217" t="s">
        <v>1675</v>
      </c>
      <c r="B747" s="239">
        <v>14.5</v>
      </c>
      <c r="C747" s="240" t="str">
        <f t="shared" ref="C747:C819" si="49">A747&amp;"|"&amp;B747</f>
        <v>55-59|14.5</v>
      </c>
      <c r="D747" s="78">
        <v>14</v>
      </c>
      <c r="E747" s="240" t="str">
        <f t="shared" si="45"/>
        <v>55-59|14</v>
      </c>
      <c r="F747" s="78"/>
      <c r="G747" s="240" t="str">
        <f t="shared" si="48"/>
        <v>55-59|</v>
      </c>
      <c r="H747" s="78">
        <v>21</v>
      </c>
    </row>
    <row r="748" spans="1:8" ht="15">
      <c r="A748" s="217" t="s">
        <v>1675</v>
      </c>
      <c r="B748" s="239">
        <v>14</v>
      </c>
      <c r="C748" s="240" t="str">
        <f t="shared" si="49"/>
        <v>55-59|14</v>
      </c>
      <c r="D748" s="78"/>
      <c r="E748" s="240" t="str">
        <f t="shared" si="45"/>
        <v>55-59|</v>
      </c>
      <c r="F748" s="78"/>
      <c r="G748" s="240" t="str">
        <f t="shared" si="48"/>
        <v>55-59|</v>
      </c>
      <c r="H748" s="78">
        <v>18</v>
      </c>
    </row>
    <row r="749" spans="1:8" ht="15">
      <c r="A749" s="217" t="s">
        <v>1675</v>
      </c>
      <c r="B749" s="239">
        <v>13.5</v>
      </c>
      <c r="C749" s="240" t="str">
        <f t="shared" si="49"/>
        <v>55-59|13.5</v>
      </c>
      <c r="D749" s="78">
        <v>13.5</v>
      </c>
      <c r="F749" s="78">
        <v>18</v>
      </c>
      <c r="G749" s="240" t="str">
        <f t="shared" si="48"/>
        <v>55-59|18</v>
      </c>
      <c r="H749" s="78">
        <v>16</v>
      </c>
    </row>
    <row r="750" spans="1:8" ht="15">
      <c r="A750" s="217" t="s">
        <v>1675</v>
      </c>
      <c r="B750" s="239">
        <v>13</v>
      </c>
      <c r="C750" s="240" t="str">
        <f t="shared" si="49"/>
        <v>55-59|13</v>
      </c>
      <c r="D750" s="78">
        <v>13</v>
      </c>
      <c r="E750" s="240" t="str">
        <f t="shared" ref="E750:E822" si="50">A750&amp;"|"&amp;D750</f>
        <v>55-59|13</v>
      </c>
      <c r="F750" s="78"/>
      <c r="G750" s="240" t="str">
        <f t="shared" si="48"/>
        <v>55-59|</v>
      </c>
      <c r="H750" s="78">
        <v>14</v>
      </c>
    </row>
    <row r="751" spans="1:8" ht="15">
      <c r="A751" s="217" t="s">
        <v>1675</v>
      </c>
      <c r="B751" s="239">
        <v>12.5</v>
      </c>
      <c r="C751" s="240" t="str">
        <f t="shared" si="49"/>
        <v>55-59|12.5</v>
      </c>
      <c r="D751" s="78">
        <v>12.5</v>
      </c>
      <c r="E751" s="240" t="str">
        <f t="shared" si="50"/>
        <v>55-59|12.5</v>
      </c>
      <c r="F751" s="78"/>
      <c r="G751" s="240" t="str">
        <f t="shared" si="48"/>
        <v>55-59|</v>
      </c>
      <c r="H751" s="78">
        <v>12</v>
      </c>
    </row>
    <row r="752" spans="1:8" ht="15">
      <c r="A752" s="217" t="s">
        <v>1675</v>
      </c>
      <c r="B752" s="239">
        <v>12</v>
      </c>
      <c r="C752" s="240" t="str">
        <f t="shared" si="49"/>
        <v>55-59|12</v>
      </c>
      <c r="D752" s="78">
        <v>12</v>
      </c>
      <c r="E752" s="240" t="str">
        <f t="shared" si="50"/>
        <v>55-59|12</v>
      </c>
      <c r="F752" s="78"/>
      <c r="G752" s="240" t="str">
        <f t="shared" si="48"/>
        <v>55-59|</v>
      </c>
      <c r="H752" s="78">
        <v>10</v>
      </c>
    </row>
    <row r="753" spans="1:8" ht="15">
      <c r="A753" s="217" t="s">
        <v>1675</v>
      </c>
      <c r="B753" s="239">
        <v>11.5</v>
      </c>
      <c r="C753" s="240" t="str">
        <f t="shared" si="49"/>
        <v>55-59|11.5</v>
      </c>
      <c r="D753" s="78">
        <v>11.5</v>
      </c>
      <c r="E753" s="240" t="str">
        <f t="shared" si="50"/>
        <v>55-59|11.5</v>
      </c>
      <c r="F753" s="78">
        <v>17</v>
      </c>
      <c r="G753" s="240" t="str">
        <f t="shared" si="48"/>
        <v>55-59|17</v>
      </c>
      <c r="H753" s="78">
        <v>8</v>
      </c>
    </row>
    <row r="754" spans="1:8" ht="15">
      <c r="A754" s="217" t="s">
        <v>1675</v>
      </c>
      <c r="B754" s="239">
        <v>11</v>
      </c>
      <c r="C754" s="240" t="str">
        <f t="shared" si="49"/>
        <v>55-59|11</v>
      </c>
      <c r="D754" s="78">
        <v>11</v>
      </c>
      <c r="E754" s="240" t="str">
        <f t="shared" si="50"/>
        <v>55-59|11</v>
      </c>
      <c r="F754" s="78"/>
      <c r="G754" s="240" t="str">
        <f t="shared" si="48"/>
        <v>55-59|</v>
      </c>
      <c r="H754" s="78">
        <v>7</v>
      </c>
    </row>
    <row r="755" spans="1:8" ht="15">
      <c r="A755" s="217" t="s">
        <v>1675</v>
      </c>
      <c r="D755" s="78"/>
      <c r="E755" s="240" t="str">
        <f t="shared" si="50"/>
        <v>55-59|</v>
      </c>
      <c r="F755" s="78"/>
      <c r="G755" s="240" t="str">
        <f t="shared" si="48"/>
        <v>55-59|</v>
      </c>
      <c r="H755" s="78">
        <v>5</v>
      </c>
    </row>
    <row r="756" spans="1:8" ht="15">
      <c r="A756" s="217" t="s">
        <v>1675</v>
      </c>
      <c r="B756" s="239">
        <v>10.5</v>
      </c>
      <c r="C756" s="240" t="str">
        <f t="shared" si="49"/>
        <v>55-59|10.5</v>
      </c>
      <c r="D756" s="78">
        <v>10.5</v>
      </c>
      <c r="F756" s="78"/>
      <c r="G756" s="240" t="str">
        <f t="shared" si="48"/>
        <v>55-59|</v>
      </c>
      <c r="H756" s="78">
        <v>4</v>
      </c>
    </row>
    <row r="757" spans="1:8" ht="15">
      <c r="A757" s="217" t="s">
        <v>1675</v>
      </c>
      <c r="B757" s="239">
        <v>10</v>
      </c>
      <c r="C757" s="240" t="str">
        <f t="shared" si="49"/>
        <v>55-59|10</v>
      </c>
      <c r="D757" s="78">
        <v>10</v>
      </c>
      <c r="E757" s="240" t="str">
        <f t="shared" si="50"/>
        <v>55-59|10</v>
      </c>
      <c r="F757" s="78"/>
      <c r="G757" s="240" t="str">
        <f t="shared" si="48"/>
        <v>55-59|</v>
      </c>
      <c r="H757" s="78">
        <v>4</v>
      </c>
    </row>
    <row r="758" spans="1:8" ht="15">
      <c r="A758" s="217" t="s">
        <v>1675</v>
      </c>
      <c r="B758" s="239">
        <v>9.5</v>
      </c>
      <c r="C758" s="240" t="str">
        <f t="shared" si="49"/>
        <v>55-59|9.5</v>
      </c>
      <c r="D758" s="78">
        <v>9.5</v>
      </c>
      <c r="E758" s="240" t="str">
        <f t="shared" si="50"/>
        <v>55-59|9.5</v>
      </c>
      <c r="F758" s="78"/>
      <c r="G758" s="240" t="str">
        <f t="shared" si="48"/>
        <v>55-59|</v>
      </c>
      <c r="H758" s="78">
        <v>3</v>
      </c>
    </row>
    <row r="759" spans="1:8" ht="15">
      <c r="A759" s="217" t="s">
        <v>1675</v>
      </c>
      <c r="B759" s="239">
        <v>9</v>
      </c>
      <c r="C759" s="240" t="str">
        <f t="shared" si="49"/>
        <v>55-59|9</v>
      </c>
      <c r="D759" s="78">
        <v>9</v>
      </c>
      <c r="E759" s="240" t="str">
        <f t="shared" si="50"/>
        <v>55-59|9</v>
      </c>
      <c r="F759" s="78">
        <v>16</v>
      </c>
      <c r="G759" s="240" t="str">
        <f t="shared" si="48"/>
        <v>55-59|16</v>
      </c>
      <c r="H759" s="78">
        <v>2</v>
      </c>
    </row>
    <row r="760" spans="1:8" ht="15">
      <c r="A760" s="217" t="s">
        <v>1675</v>
      </c>
      <c r="B760" s="239">
        <v>8.5</v>
      </c>
      <c r="C760" s="240" t="str">
        <f t="shared" si="49"/>
        <v>55-59|8.5</v>
      </c>
      <c r="D760" s="78"/>
      <c r="E760" s="240" t="str">
        <f t="shared" si="50"/>
        <v>55-59|</v>
      </c>
      <c r="F760" s="78"/>
      <c r="H760" s="78">
        <v>2</v>
      </c>
    </row>
    <row r="761" spans="1:8" ht="15">
      <c r="A761" s="217" t="s">
        <v>1675</v>
      </c>
      <c r="D761" s="78">
        <v>8.5</v>
      </c>
      <c r="F761" s="78"/>
      <c r="G761" s="240" t="str">
        <f t="shared" si="48"/>
        <v>55-59|</v>
      </c>
      <c r="H761" s="78">
        <v>1</v>
      </c>
    </row>
    <row r="762" spans="1:8" ht="15">
      <c r="A762" s="217" t="s">
        <v>1675</v>
      </c>
      <c r="B762" s="239">
        <v>8</v>
      </c>
      <c r="C762" s="240" t="str">
        <f t="shared" si="49"/>
        <v>55-59|8</v>
      </c>
      <c r="D762" s="78">
        <v>8</v>
      </c>
      <c r="E762" s="240" t="str">
        <f t="shared" si="50"/>
        <v>55-59|8</v>
      </c>
      <c r="F762" s="78"/>
      <c r="G762" s="240" t="str">
        <f t="shared" si="48"/>
        <v>55-59|</v>
      </c>
      <c r="H762" s="78">
        <v>1</v>
      </c>
    </row>
    <row r="763" spans="1:8" ht="15">
      <c r="A763" s="217" t="s">
        <v>1675</v>
      </c>
      <c r="B763" s="239">
        <v>7.5</v>
      </c>
      <c r="C763" s="240" t="str">
        <f t="shared" si="49"/>
        <v>55-59|7.5</v>
      </c>
      <c r="D763" s="78">
        <v>7.5</v>
      </c>
      <c r="E763" s="240" t="str">
        <f t="shared" si="50"/>
        <v>55-59|7.5</v>
      </c>
      <c r="F763" s="78"/>
      <c r="G763" s="240" t="str">
        <f t="shared" si="48"/>
        <v>55-59|</v>
      </c>
      <c r="H763" s="78">
        <v>1</v>
      </c>
    </row>
    <row r="764" spans="1:8" ht="15">
      <c r="A764" s="217" t="s">
        <v>1675</v>
      </c>
      <c r="B764" s="239">
        <v>7</v>
      </c>
      <c r="C764" s="240" t="str">
        <f t="shared" si="49"/>
        <v>55-59|7</v>
      </c>
      <c r="D764" s="78"/>
      <c r="E764" s="240" t="str">
        <f t="shared" si="50"/>
        <v>55-59|</v>
      </c>
      <c r="F764" s="78"/>
      <c r="H764" s="78">
        <v>1</v>
      </c>
    </row>
    <row r="765" spans="1:8" ht="15">
      <c r="A765" s="217" t="s">
        <v>1675</v>
      </c>
      <c r="C765" s="240" t="str">
        <f t="shared" si="49"/>
        <v>55-59|</v>
      </c>
      <c r="D765" s="78">
        <v>7</v>
      </c>
      <c r="F765" s="78"/>
      <c r="G765" s="240" t="str">
        <f t="shared" si="48"/>
        <v>55-59|</v>
      </c>
      <c r="H765" s="78" t="s">
        <v>1757</v>
      </c>
    </row>
    <row r="766" spans="1:8" ht="15">
      <c r="A766" s="217" t="s">
        <v>1675</v>
      </c>
      <c r="B766" s="239">
        <v>6.5</v>
      </c>
      <c r="C766" s="240" t="str">
        <f t="shared" si="49"/>
        <v>55-59|6.5</v>
      </c>
      <c r="D766" s="78">
        <v>6.5</v>
      </c>
      <c r="E766" s="240" t="str">
        <f t="shared" si="50"/>
        <v>55-59|6.5</v>
      </c>
      <c r="F766" s="78">
        <v>15</v>
      </c>
      <c r="G766" s="240" t="str">
        <f t="shared" si="48"/>
        <v>55-59|15</v>
      </c>
      <c r="H766" s="78" t="s">
        <v>1757</v>
      </c>
    </row>
    <row r="767" spans="1:8" ht="15">
      <c r="A767" s="217" t="s">
        <v>1675</v>
      </c>
      <c r="B767" s="239">
        <v>6</v>
      </c>
      <c r="C767" s="240" t="str">
        <f t="shared" si="49"/>
        <v>55-59|6</v>
      </c>
      <c r="D767" s="78">
        <v>6</v>
      </c>
      <c r="E767" s="240" t="str">
        <f t="shared" si="50"/>
        <v>55-59|6</v>
      </c>
      <c r="F767" s="78">
        <v>14</v>
      </c>
      <c r="G767" s="240" t="str">
        <f t="shared" si="48"/>
        <v>55-59|14</v>
      </c>
      <c r="H767" s="78" t="s">
        <v>1757</v>
      </c>
    </row>
    <row r="768" spans="1:8" ht="15">
      <c r="A768" s="217" t="s">
        <v>1675</v>
      </c>
      <c r="B768" s="239">
        <v>5.5</v>
      </c>
      <c r="C768" s="240" t="str">
        <f t="shared" si="49"/>
        <v>55-59|5.5</v>
      </c>
      <c r="D768" s="78">
        <v>5.5</v>
      </c>
      <c r="E768" s="240" t="str">
        <f t="shared" si="50"/>
        <v>55-59|5.5</v>
      </c>
      <c r="F768" s="78">
        <v>13</v>
      </c>
      <c r="G768" s="240" t="str">
        <f t="shared" si="48"/>
        <v>55-59|13</v>
      </c>
      <c r="H768" s="78" t="s">
        <v>1757</v>
      </c>
    </row>
    <row r="769" spans="1:13" ht="15">
      <c r="A769" s="217" t="s">
        <v>1675</v>
      </c>
      <c r="D769" s="78">
        <v>5</v>
      </c>
      <c r="F769" s="78">
        <v>12</v>
      </c>
      <c r="G769" s="240" t="str">
        <f t="shared" si="48"/>
        <v>55-59|12</v>
      </c>
      <c r="H769" s="78" t="s">
        <v>1757</v>
      </c>
    </row>
    <row r="770" spans="1:13" ht="15">
      <c r="A770" s="217" t="s">
        <v>1675</v>
      </c>
      <c r="B770" s="239">
        <v>5</v>
      </c>
      <c r="C770" s="240" t="str">
        <f t="shared" si="49"/>
        <v>55-59|5</v>
      </c>
      <c r="D770" s="78">
        <v>4.5</v>
      </c>
      <c r="E770" s="240" t="str">
        <f t="shared" si="50"/>
        <v>55-59|4.5</v>
      </c>
      <c r="F770" s="78">
        <v>11</v>
      </c>
      <c r="G770" s="240" t="str">
        <f t="shared" si="48"/>
        <v>55-59|11</v>
      </c>
      <c r="H770" s="78" t="s">
        <v>1757</v>
      </c>
    </row>
    <row r="771" spans="1:13" ht="15">
      <c r="A771" s="217" t="s">
        <v>1675</v>
      </c>
      <c r="B771" s="239">
        <v>4.5</v>
      </c>
      <c r="C771" s="240" t="str">
        <f t="shared" si="49"/>
        <v>55-59|4.5</v>
      </c>
      <c r="D771" s="78">
        <v>4</v>
      </c>
      <c r="E771" s="240" t="str">
        <f t="shared" si="50"/>
        <v>55-59|4</v>
      </c>
      <c r="F771" s="78">
        <v>10</v>
      </c>
      <c r="G771" s="240" t="str">
        <f t="shared" si="48"/>
        <v>55-59|10</v>
      </c>
      <c r="H771" s="78" t="s">
        <v>1757</v>
      </c>
    </row>
    <row r="772" spans="1:13" ht="15">
      <c r="A772" s="217" t="s">
        <v>1675</v>
      </c>
      <c r="B772" s="239">
        <v>4</v>
      </c>
      <c r="C772" s="240" t="str">
        <f t="shared" si="49"/>
        <v>55-59|4</v>
      </c>
      <c r="D772" s="78">
        <v>3.5</v>
      </c>
      <c r="E772" s="240" t="str">
        <f t="shared" si="50"/>
        <v>55-59|3.5</v>
      </c>
      <c r="F772" s="78">
        <v>9</v>
      </c>
      <c r="G772" s="240" t="str">
        <f t="shared" si="48"/>
        <v>55-59|9</v>
      </c>
      <c r="H772" s="78" t="s">
        <v>1757</v>
      </c>
    </row>
    <row r="773" spans="1:13" ht="15">
      <c r="A773" s="217" t="s">
        <v>1675</v>
      </c>
      <c r="B773" s="239">
        <v>3.5</v>
      </c>
      <c r="C773" s="240" t="str">
        <f t="shared" si="49"/>
        <v>55-59|3.5</v>
      </c>
      <c r="D773" s="78">
        <v>3</v>
      </c>
      <c r="E773" s="240" t="str">
        <f t="shared" si="50"/>
        <v>55-59|3</v>
      </c>
      <c r="F773" s="78">
        <v>8</v>
      </c>
      <c r="G773" s="240" t="str">
        <f t="shared" si="48"/>
        <v>55-59|8</v>
      </c>
      <c r="H773" s="78" t="s">
        <v>1757</v>
      </c>
    </row>
    <row r="774" spans="1:13" ht="15">
      <c r="A774" s="217" t="s">
        <v>1675</v>
      </c>
      <c r="B774" s="239">
        <v>3</v>
      </c>
      <c r="C774" s="240" t="str">
        <f t="shared" si="49"/>
        <v>55-59|3</v>
      </c>
      <c r="D774" s="78">
        <v>2.5</v>
      </c>
      <c r="E774" s="240" t="str">
        <f t="shared" si="50"/>
        <v>55-59|2.5</v>
      </c>
      <c r="F774" s="78">
        <v>7</v>
      </c>
      <c r="G774" s="240" t="str">
        <f t="shared" si="48"/>
        <v>55-59|7</v>
      </c>
      <c r="H774" s="78" t="s">
        <v>1757</v>
      </c>
    </row>
    <row r="775" spans="1:13" ht="15">
      <c r="A775" s="217" t="s">
        <v>1675</v>
      </c>
      <c r="B775" s="239">
        <v>2.5</v>
      </c>
      <c r="C775" s="240" t="str">
        <f t="shared" si="49"/>
        <v>55-59|2.5</v>
      </c>
      <c r="D775" s="78">
        <v>2</v>
      </c>
      <c r="E775" s="240" t="str">
        <f t="shared" si="50"/>
        <v>55-59|2</v>
      </c>
      <c r="F775" s="78">
        <v>6</v>
      </c>
      <c r="G775" s="240" t="str">
        <f t="shared" si="48"/>
        <v>55-59|6</v>
      </c>
      <c r="H775" s="78" t="s">
        <v>1757</v>
      </c>
    </row>
    <row r="776" spans="1:13" ht="15">
      <c r="A776" s="217" t="s">
        <v>1675</v>
      </c>
      <c r="B776" s="239">
        <v>2</v>
      </c>
      <c r="C776" s="240" t="str">
        <f t="shared" si="49"/>
        <v>55-59|2</v>
      </c>
      <c r="D776" s="78">
        <v>1.5</v>
      </c>
      <c r="E776" s="240" t="str">
        <f t="shared" si="50"/>
        <v>55-59|1.5</v>
      </c>
      <c r="F776" s="78">
        <v>5</v>
      </c>
      <c r="G776" s="240" t="str">
        <f t="shared" si="48"/>
        <v>55-59|5</v>
      </c>
      <c r="H776" s="78" t="s">
        <v>1757</v>
      </c>
    </row>
    <row r="777" spans="1:13" ht="15">
      <c r="A777" s="217" t="s">
        <v>1675</v>
      </c>
      <c r="B777" s="239">
        <v>1.5</v>
      </c>
      <c r="C777" s="240" t="str">
        <f t="shared" si="49"/>
        <v>55-59|1.5</v>
      </c>
      <c r="D777" s="78">
        <v>1</v>
      </c>
      <c r="E777" s="240" t="str">
        <f t="shared" si="50"/>
        <v>55-59|1</v>
      </c>
      <c r="F777" s="78">
        <v>4</v>
      </c>
      <c r="G777" s="240" t="str">
        <f t="shared" si="48"/>
        <v>55-59|4</v>
      </c>
      <c r="H777" s="78" t="s">
        <v>1757</v>
      </c>
    </row>
    <row r="778" spans="1:13" ht="15">
      <c r="A778" s="217" t="s">
        <v>1675</v>
      </c>
      <c r="B778" s="239">
        <v>1</v>
      </c>
      <c r="C778" s="240" t="str">
        <f t="shared" si="49"/>
        <v>55-59|1</v>
      </c>
      <c r="D778" s="78">
        <v>0.5</v>
      </c>
      <c r="E778" s="240" t="str">
        <f t="shared" si="50"/>
        <v>55-59|0.5</v>
      </c>
      <c r="F778" s="78">
        <v>3</v>
      </c>
      <c r="G778" s="240" t="str">
        <f t="shared" si="48"/>
        <v>55-59|3</v>
      </c>
      <c r="H778" s="78" t="s">
        <v>1757</v>
      </c>
    </row>
    <row r="779" spans="1:13" ht="15">
      <c r="A779" s="217" t="s">
        <v>1675</v>
      </c>
      <c r="B779" s="239">
        <v>0.5</v>
      </c>
      <c r="C779" s="240" t="str">
        <f t="shared" si="49"/>
        <v>55-59|0.5</v>
      </c>
      <c r="D779" s="78">
        <v>0</v>
      </c>
      <c r="E779" s="240" t="str">
        <f t="shared" si="50"/>
        <v>55-59|0</v>
      </c>
      <c r="F779" s="78">
        <v>2</v>
      </c>
      <c r="G779" s="240" t="str">
        <f t="shared" si="48"/>
        <v>55-59|2</v>
      </c>
      <c r="H779" s="78" t="s">
        <v>1757</v>
      </c>
    </row>
    <row r="780" spans="1:13" ht="15">
      <c r="A780" s="217" t="s">
        <v>1675</v>
      </c>
      <c r="B780" s="239">
        <v>0</v>
      </c>
      <c r="C780" s="240" t="str">
        <f t="shared" si="49"/>
        <v>55-59|0</v>
      </c>
      <c r="D780" s="78">
        <v>0</v>
      </c>
      <c r="E780" s="240" t="str">
        <f t="shared" si="50"/>
        <v>55-59|0</v>
      </c>
      <c r="F780" s="78">
        <v>1</v>
      </c>
      <c r="G780" s="240" t="str">
        <f t="shared" si="48"/>
        <v>55-59|1</v>
      </c>
      <c r="H780" s="78" t="s">
        <v>1757</v>
      </c>
    </row>
    <row r="781" spans="1:13" ht="15">
      <c r="A781" s="217" t="s">
        <v>1675</v>
      </c>
      <c r="B781" s="239">
        <v>0</v>
      </c>
      <c r="C781" s="240" t="str">
        <f t="shared" si="49"/>
        <v>55-59|0</v>
      </c>
      <c r="D781" s="78">
        <v>0</v>
      </c>
      <c r="E781" s="240" t="str">
        <f t="shared" si="50"/>
        <v>55-59|0</v>
      </c>
      <c r="F781" s="78">
        <v>0</v>
      </c>
      <c r="G781" s="240" t="str">
        <f t="shared" si="48"/>
        <v>55-59|0</v>
      </c>
      <c r="H781" s="78" t="s">
        <v>1757</v>
      </c>
    </row>
    <row r="782" spans="1:13" ht="15">
      <c r="A782" s="217"/>
      <c r="F782" s="78"/>
    </row>
    <row r="783" spans="1:13" ht="15">
      <c r="D783" s="241" t="s">
        <v>1785</v>
      </c>
      <c r="F783" s="78"/>
      <c r="K783" s="217" t="s">
        <v>1785</v>
      </c>
      <c r="L783" s="217"/>
    </row>
    <row r="784" spans="1:13" ht="15">
      <c r="B784" s="239" t="s">
        <v>1747</v>
      </c>
      <c r="D784" s="239" t="s">
        <v>1748</v>
      </c>
      <c r="F784" s="78"/>
      <c r="H784" s="216" t="s">
        <v>39</v>
      </c>
      <c r="K784" s="216" t="s">
        <v>1750</v>
      </c>
      <c r="M784" s="216" t="s">
        <v>39</v>
      </c>
    </row>
    <row r="785" spans="1:13" ht="15">
      <c r="A785" s="216" t="s">
        <v>1676</v>
      </c>
      <c r="B785" s="239">
        <v>36</v>
      </c>
      <c r="C785" s="240" t="str">
        <f t="shared" si="49"/>
        <v>60-64|36</v>
      </c>
      <c r="D785" s="239">
        <v>36</v>
      </c>
      <c r="E785" s="240" t="str">
        <f t="shared" si="50"/>
        <v>60-64|36</v>
      </c>
      <c r="F785" s="78"/>
      <c r="H785" s="216" t="s">
        <v>1691</v>
      </c>
      <c r="J785" s="216" t="s">
        <v>1676</v>
      </c>
      <c r="K785" s="216">
        <v>36</v>
      </c>
      <c r="L785" s="240" t="str">
        <f t="shared" ref="L785:L801" si="51">J785&amp;"|"&amp;K785</f>
        <v>60-64|36</v>
      </c>
      <c r="M785" s="216" t="s">
        <v>1751</v>
      </c>
    </row>
    <row r="786" spans="1:13" ht="15">
      <c r="A786" s="216" t="s">
        <v>1676</v>
      </c>
      <c r="B786" s="239">
        <v>35.5</v>
      </c>
      <c r="C786" s="240" t="str">
        <f t="shared" si="49"/>
        <v>60-64|35.5</v>
      </c>
      <c r="D786" s="239">
        <v>35.5</v>
      </c>
      <c r="E786" s="240" t="str">
        <f t="shared" si="50"/>
        <v>60-64|35.5</v>
      </c>
      <c r="F786" s="78"/>
      <c r="H786" s="216" t="s">
        <v>1691</v>
      </c>
      <c r="J786" s="216" t="s">
        <v>1676</v>
      </c>
      <c r="K786" s="216">
        <v>35.5</v>
      </c>
      <c r="L786" s="240" t="str">
        <f t="shared" si="51"/>
        <v>60-64|35.5</v>
      </c>
      <c r="M786" s="216" t="s">
        <v>1751</v>
      </c>
    </row>
    <row r="787" spans="1:13" ht="15">
      <c r="A787" s="216" t="s">
        <v>1676</v>
      </c>
      <c r="B787" s="239">
        <v>35</v>
      </c>
      <c r="C787" s="240" t="str">
        <f t="shared" si="49"/>
        <v>60-64|35</v>
      </c>
      <c r="D787" s="239">
        <v>35</v>
      </c>
      <c r="E787" s="240" t="str">
        <f t="shared" si="50"/>
        <v>60-64|35</v>
      </c>
      <c r="F787" s="78"/>
      <c r="H787" s="216" t="s">
        <v>1691</v>
      </c>
      <c r="J787" s="216" t="s">
        <v>1676</v>
      </c>
      <c r="K787" s="216">
        <v>35</v>
      </c>
      <c r="L787" s="240" t="str">
        <f t="shared" si="51"/>
        <v>60-64|35</v>
      </c>
      <c r="M787" s="216" t="s">
        <v>1751</v>
      </c>
    </row>
    <row r="788" spans="1:13" ht="15">
      <c r="A788" s="216" t="s">
        <v>1676</v>
      </c>
      <c r="B788" s="239">
        <v>34.5</v>
      </c>
      <c r="C788" s="240" t="str">
        <f t="shared" si="49"/>
        <v>60-64|34.5</v>
      </c>
      <c r="D788" s="239">
        <v>34.5</v>
      </c>
      <c r="E788" s="240" t="str">
        <f t="shared" si="50"/>
        <v>60-64|34.5</v>
      </c>
      <c r="F788" s="78"/>
      <c r="H788" s="216" t="s">
        <v>1691</v>
      </c>
      <c r="J788" s="216" t="s">
        <v>1676</v>
      </c>
      <c r="K788" s="216">
        <v>34.5</v>
      </c>
      <c r="L788" s="240" t="str">
        <f t="shared" si="51"/>
        <v>60-64|34.5</v>
      </c>
      <c r="M788" s="216" t="s">
        <v>1751</v>
      </c>
    </row>
    <row r="789" spans="1:13" ht="15">
      <c r="A789" s="216" t="s">
        <v>1676</v>
      </c>
      <c r="B789" s="239">
        <v>34</v>
      </c>
      <c r="C789" s="240" t="str">
        <f t="shared" si="49"/>
        <v>60-64|34</v>
      </c>
      <c r="D789" s="239">
        <v>34</v>
      </c>
      <c r="E789" s="240" t="str">
        <f t="shared" si="50"/>
        <v>60-64|34</v>
      </c>
      <c r="F789" s="78"/>
      <c r="H789" s="216" t="s">
        <v>1691</v>
      </c>
      <c r="J789" s="216" t="s">
        <v>1676</v>
      </c>
      <c r="K789" s="216">
        <v>34</v>
      </c>
      <c r="L789" s="240" t="str">
        <f t="shared" si="51"/>
        <v>60-64|34</v>
      </c>
      <c r="M789" s="216" t="s">
        <v>1751</v>
      </c>
    </row>
    <row r="790" spans="1:13" ht="15">
      <c r="A790" s="216" t="s">
        <v>1676</v>
      </c>
      <c r="B790" s="239">
        <v>33.5</v>
      </c>
      <c r="C790" s="240" t="str">
        <f t="shared" si="49"/>
        <v>60-64|33.5</v>
      </c>
      <c r="D790" s="239">
        <v>33.5</v>
      </c>
      <c r="E790" s="240" t="str">
        <f t="shared" si="50"/>
        <v>60-64|33.5</v>
      </c>
      <c r="F790" s="78"/>
      <c r="H790" s="216" t="s">
        <v>1691</v>
      </c>
      <c r="J790" s="216" t="s">
        <v>1676</v>
      </c>
      <c r="K790" s="216">
        <v>33.5</v>
      </c>
      <c r="L790" s="240" t="str">
        <f t="shared" si="51"/>
        <v>60-64|33.5</v>
      </c>
      <c r="M790" s="216" t="s">
        <v>1751</v>
      </c>
    </row>
    <row r="791" spans="1:13">
      <c r="A791" s="216" t="s">
        <v>1676</v>
      </c>
      <c r="B791" s="239">
        <v>33</v>
      </c>
      <c r="C791" s="240" t="str">
        <f t="shared" si="49"/>
        <v>60-64|33</v>
      </c>
      <c r="D791" s="239">
        <v>33</v>
      </c>
      <c r="E791" s="240" t="str">
        <f t="shared" si="50"/>
        <v>60-64|33</v>
      </c>
      <c r="H791" s="216" t="s">
        <v>1691</v>
      </c>
      <c r="J791" s="216" t="s">
        <v>1676</v>
      </c>
      <c r="K791" s="216">
        <v>33</v>
      </c>
      <c r="L791" s="240" t="str">
        <f t="shared" si="51"/>
        <v>60-64|33</v>
      </c>
      <c r="M791" s="216" t="s">
        <v>1751</v>
      </c>
    </row>
    <row r="792" spans="1:13">
      <c r="A792" s="216" t="s">
        <v>1676</v>
      </c>
      <c r="B792" s="239">
        <v>32.5</v>
      </c>
      <c r="C792" s="240" t="str">
        <f t="shared" si="49"/>
        <v>60-64|32.5</v>
      </c>
      <c r="D792" s="239">
        <v>32.5</v>
      </c>
      <c r="E792" s="240" t="str">
        <f t="shared" si="50"/>
        <v>60-64|32.5</v>
      </c>
      <c r="H792" s="216" t="s">
        <v>1691</v>
      </c>
      <c r="J792" s="216" t="s">
        <v>1676</v>
      </c>
      <c r="K792" s="216">
        <v>32.5</v>
      </c>
      <c r="L792" s="240" t="str">
        <f t="shared" si="51"/>
        <v>60-64|32.5</v>
      </c>
      <c r="M792" s="216" t="s">
        <v>1751</v>
      </c>
    </row>
    <row r="793" spans="1:13">
      <c r="A793" s="216" t="s">
        <v>1676</v>
      </c>
      <c r="B793" s="239">
        <v>32</v>
      </c>
      <c r="C793" s="240" t="str">
        <f t="shared" si="49"/>
        <v>60-64|32</v>
      </c>
      <c r="D793" s="239">
        <v>32</v>
      </c>
      <c r="E793" s="240" t="str">
        <f t="shared" si="50"/>
        <v>60-64|32</v>
      </c>
      <c r="H793" s="216" t="s">
        <v>1691</v>
      </c>
      <c r="J793" s="216" t="s">
        <v>1676</v>
      </c>
      <c r="K793" s="216">
        <v>32</v>
      </c>
      <c r="L793" s="240" t="str">
        <f t="shared" si="51"/>
        <v>60-64|32</v>
      </c>
      <c r="M793" s="216" t="s">
        <v>1751</v>
      </c>
    </row>
    <row r="794" spans="1:13">
      <c r="A794" s="216" t="s">
        <v>1676</v>
      </c>
      <c r="B794" s="239">
        <v>31.5</v>
      </c>
      <c r="C794" s="240" t="str">
        <f t="shared" si="49"/>
        <v>60-64|31.5</v>
      </c>
      <c r="D794" s="239">
        <v>31.5</v>
      </c>
      <c r="E794" s="240" t="str">
        <f t="shared" si="50"/>
        <v>60-64|31.5</v>
      </c>
      <c r="H794" s="216" t="s">
        <v>1691</v>
      </c>
      <c r="J794" s="216" t="s">
        <v>1676</v>
      </c>
      <c r="K794" s="216">
        <v>31.5</v>
      </c>
      <c r="L794" s="240" t="str">
        <f t="shared" si="51"/>
        <v>60-64|31.5</v>
      </c>
      <c r="M794" s="216" t="s">
        <v>1751</v>
      </c>
    </row>
    <row r="795" spans="1:13">
      <c r="A795" s="216" t="s">
        <v>1676</v>
      </c>
      <c r="B795" s="239">
        <v>31</v>
      </c>
      <c r="C795" s="240" t="str">
        <f t="shared" si="49"/>
        <v>60-64|31</v>
      </c>
      <c r="D795" s="239">
        <v>31</v>
      </c>
      <c r="E795" s="240" t="str">
        <f t="shared" si="50"/>
        <v>60-64|31</v>
      </c>
      <c r="H795" s="216" t="s">
        <v>1691</v>
      </c>
      <c r="J795" s="216" t="s">
        <v>1676</v>
      </c>
      <c r="K795" s="216">
        <v>31</v>
      </c>
      <c r="L795" s="240" t="str">
        <f t="shared" si="51"/>
        <v>60-64|31</v>
      </c>
      <c r="M795" s="216" t="s">
        <v>1761</v>
      </c>
    </row>
    <row r="796" spans="1:13">
      <c r="A796" s="216" t="s">
        <v>1676</v>
      </c>
      <c r="B796" s="239">
        <v>30.5</v>
      </c>
      <c r="C796" s="240" t="str">
        <f t="shared" si="49"/>
        <v>60-64|30.5</v>
      </c>
      <c r="D796" s="239">
        <v>30.5</v>
      </c>
      <c r="E796" s="240" t="str">
        <f t="shared" si="50"/>
        <v>60-64|30.5</v>
      </c>
      <c r="H796" s="216" t="s">
        <v>1691</v>
      </c>
      <c r="J796" s="216" t="s">
        <v>1676</v>
      </c>
      <c r="K796" s="216">
        <v>30.5</v>
      </c>
      <c r="L796" s="240" t="str">
        <f t="shared" si="51"/>
        <v>60-64|30.5</v>
      </c>
      <c r="M796" s="216" t="s">
        <v>1761</v>
      </c>
    </row>
    <row r="797" spans="1:13">
      <c r="A797" s="216" t="s">
        <v>1676</v>
      </c>
      <c r="B797" s="239">
        <v>30</v>
      </c>
      <c r="C797" s="240" t="str">
        <f t="shared" si="49"/>
        <v>60-64|30</v>
      </c>
      <c r="D797" s="239">
        <v>30</v>
      </c>
      <c r="E797" s="240" t="str">
        <f t="shared" si="50"/>
        <v>60-64|30</v>
      </c>
      <c r="H797" s="216" t="s">
        <v>1691</v>
      </c>
      <c r="J797" s="216" t="s">
        <v>1676</v>
      </c>
      <c r="K797" s="216">
        <v>30</v>
      </c>
      <c r="L797" s="240" t="str">
        <f t="shared" si="51"/>
        <v>60-64|30</v>
      </c>
      <c r="M797" s="216" t="s">
        <v>1767</v>
      </c>
    </row>
    <row r="798" spans="1:13">
      <c r="A798" s="216" t="s">
        <v>1676</v>
      </c>
      <c r="D798" s="239">
        <v>29.5</v>
      </c>
      <c r="E798" s="240" t="str">
        <f t="shared" si="50"/>
        <v>60-64|29.5</v>
      </c>
      <c r="H798" s="216" t="s">
        <v>1691</v>
      </c>
      <c r="J798" s="216" t="s">
        <v>1676</v>
      </c>
      <c r="K798" s="216">
        <v>29.5</v>
      </c>
      <c r="L798" s="240" t="str">
        <f t="shared" si="51"/>
        <v>60-64|29.5</v>
      </c>
      <c r="M798" s="216" t="s">
        <v>1754</v>
      </c>
    </row>
    <row r="799" spans="1:13">
      <c r="A799" s="216" t="s">
        <v>1676</v>
      </c>
      <c r="B799" s="239">
        <v>29.5</v>
      </c>
      <c r="C799" s="240" t="str">
        <f t="shared" si="49"/>
        <v>60-64|29.5</v>
      </c>
      <c r="D799" s="239">
        <v>29</v>
      </c>
      <c r="E799" s="240" t="str">
        <f t="shared" si="50"/>
        <v>60-64|29</v>
      </c>
      <c r="H799" s="216" t="s">
        <v>1691</v>
      </c>
      <c r="J799" s="216" t="s">
        <v>1676</v>
      </c>
      <c r="K799" s="216">
        <v>29</v>
      </c>
      <c r="L799" s="240" t="str">
        <f t="shared" si="51"/>
        <v>60-64|29</v>
      </c>
      <c r="M799" s="216" t="s">
        <v>1754</v>
      </c>
    </row>
    <row r="800" spans="1:13">
      <c r="A800" s="216" t="s">
        <v>1676</v>
      </c>
      <c r="B800" s="239">
        <v>29</v>
      </c>
      <c r="C800" s="240" t="str">
        <f t="shared" si="49"/>
        <v>60-64|29</v>
      </c>
      <c r="H800" s="216" t="s">
        <v>1691</v>
      </c>
      <c r="J800" s="216" t="s">
        <v>1676</v>
      </c>
      <c r="K800" s="216">
        <v>28.5</v>
      </c>
      <c r="L800" s="240" t="str">
        <f t="shared" si="51"/>
        <v>60-64|28.5</v>
      </c>
      <c r="M800" s="216" t="s">
        <v>1754</v>
      </c>
    </row>
    <row r="801" spans="1:13" ht="15">
      <c r="A801" s="216" t="s">
        <v>1676</v>
      </c>
      <c r="B801" s="239">
        <v>28.5</v>
      </c>
      <c r="C801" s="240" t="str">
        <f t="shared" si="49"/>
        <v>60-64|28.5</v>
      </c>
      <c r="D801" s="239">
        <v>28.5</v>
      </c>
      <c r="E801" s="240" t="str">
        <f t="shared" si="50"/>
        <v>60-64|28.5</v>
      </c>
      <c r="H801" s="216" t="s">
        <v>1691</v>
      </c>
      <c r="J801" s="216" t="s">
        <v>1676</v>
      </c>
      <c r="K801" s="216" t="s">
        <v>1786</v>
      </c>
      <c r="L801" s="240" t="str">
        <f t="shared" si="51"/>
        <v>60-64|0-28</v>
      </c>
      <c r="M801" s="244" t="s">
        <v>1771</v>
      </c>
    </row>
    <row r="802" spans="1:13">
      <c r="A802" s="216" t="s">
        <v>1676</v>
      </c>
      <c r="B802" s="239">
        <v>28</v>
      </c>
      <c r="C802" s="240" t="str">
        <f t="shared" si="49"/>
        <v>60-64|28</v>
      </c>
      <c r="D802" s="239">
        <v>28</v>
      </c>
      <c r="E802" s="240" t="str">
        <f t="shared" si="50"/>
        <v>60-64|28</v>
      </c>
      <c r="H802" s="216">
        <v>99</v>
      </c>
    </row>
    <row r="803" spans="1:13">
      <c r="A803" s="216" t="s">
        <v>1676</v>
      </c>
      <c r="D803" s="239">
        <v>27.5</v>
      </c>
      <c r="E803" s="240" t="str">
        <f t="shared" si="50"/>
        <v>60-64|27.5</v>
      </c>
      <c r="F803" s="239">
        <v>24</v>
      </c>
      <c r="G803" s="240" t="str">
        <f t="shared" ref="G803:G824" si="52">A803&amp;"|"&amp;F803</f>
        <v>60-64|24</v>
      </c>
      <c r="H803" s="216">
        <v>99</v>
      </c>
    </row>
    <row r="804" spans="1:13">
      <c r="A804" s="216" t="s">
        <v>1676</v>
      </c>
      <c r="B804" s="239">
        <v>27.5</v>
      </c>
      <c r="C804" s="240" t="str">
        <f t="shared" si="49"/>
        <v>60-64|27.5</v>
      </c>
      <c r="D804" s="239">
        <v>27</v>
      </c>
      <c r="E804" s="240" t="str">
        <f t="shared" si="50"/>
        <v>60-64|27</v>
      </c>
      <c r="H804" s="216">
        <v>99</v>
      </c>
    </row>
    <row r="805" spans="1:13">
      <c r="A805" s="216" t="s">
        <v>1676</v>
      </c>
      <c r="B805" s="239">
        <v>27</v>
      </c>
      <c r="C805" s="240" t="str">
        <f t="shared" si="49"/>
        <v>60-64|27</v>
      </c>
      <c r="D805" s="239">
        <v>26.5</v>
      </c>
      <c r="E805" s="240" t="str">
        <f t="shared" si="50"/>
        <v>60-64|26.5</v>
      </c>
      <c r="H805" s="216">
        <v>99</v>
      </c>
    </row>
    <row r="806" spans="1:13">
      <c r="A806" s="216" t="s">
        <v>1676</v>
      </c>
      <c r="B806" s="239">
        <v>26.5</v>
      </c>
      <c r="C806" s="240" t="str">
        <f t="shared" si="49"/>
        <v>60-64|26.5</v>
      </c>
      <c r="D806" s="239">
        <v>26</v>
      </c>
      <c r="E806" s="240" t="str">
        <f t="shared" si="50"/>
        <v>60-64|26</v>
      </c>
      <c r="H806" s="216">
        <v>98</v>
      </c>
    </row>
    <row r="807" spans="1:13">
      <c r="A807" s="216" t="s">
        <v>1676</v>
      </c>
      <c r="B807" s="239">
        <v>26</v>
      </c>
      <c r="C807" s="240" t="str">
        <f t="shared" si="49"/>
        <v>60-64|26</v>
      </c>
      <c r="D807" s="239">
        <v>25.5</v>
      </c>
      <c r="E807" s="240" t="str">
        <f t="shared" si="50"/>
        <v>60-64|25.5</v>
      </c>
      <c r="H807" s="216">
        <v>98</v>
      </c>
    </row>
    <row r="808" spans="1:13">
      <c r="A808" s="216" t="s">
        <v>1676</v>
      </c>
      <c r="B808" s="239">
        <v>25.5</v>
      </c>
      <c r="C808" s="240" t="str">
        <f t="shared" si="49"/>
        <v>60-64|25.5</v>
      </c>
      <c r="D808" s="239">
        <v>25</v>
      </c>
      <c r="E808" s="240" t="str">
        <f t="shared" si="50"/>
        <v>60-64|25</v>
      </c>
      <c r="H808" s="216">
        <v>97</v>
      </c>
    </row>
    <row r="809" spans="1:13">
      <c r="A809" s="216" t="s">
        <v>1676</v>
      </c>
      <c r="B809" s="239">
        <v>25</v>
      </c>
      <c r="C809" s="240" t="str">
        <f t="shared" si="49"/>
        <v>60-64|25</v>
      </c>
      <c r="H809" s="216">
        <v>96</v>
      </c>
    </row>
    <row r="810" spans="1:13">
      <c r="A810" s="216" t="s">
        <v>1676</v>
      </c>
      <c r="B810" s="239">
        <v>24.5</v>
      </c>
      <c r="C810" s="240" t="str">
        <f t="shared" si="49"/>
        <v>60-64|24.5</v>
      </c>
      <c r="D810" s="239">
        <v>24.5</v>
      </c>
      <c r="E810" s="240" t="str">
        <f t="shared" si="50"/>
        <v>60-64|24.5</v>
      </c>
      <c r="H810" s="216">
        <v>96</v>
      </c>
    </row>
    <row r="811" spans="1:13">
      <c r="A811" s="216" t="s">
        <v>1676</v>
      </c>
      <c r="D811" s="239">
        <v>24</v>
      </c>
      <c r="E811" s="240" t="str">
        <f t="shared" si="50"/>
        <v>60-64|24</v>
      </c>
      <c r="F811" s="239">
        <v>23</v>
      </c>
      <c r="G811" s="240" t="str">
        <f t="shared" si="52"/>
        <v>60-64|23</v>
      </c>
      <c r="H811" s="216">
        <v>95</v>
      </c>
    </row>
    <row r="812" spans="1:13">
      <c r="A812" s="216" t="s">
        <v>1676</v>
      </c>
      <c r="B812" s="239">
        <v>24</v>
      </c>
      <c r="C812" s="240" t="str">
        <f t="shared" si="49"/>
        <v>60-64|24</v>
      </c>
      <c r="D812" s="239">
        <v>23.5</v>
      </c>
      <c r="E812" s="240" t="str">
        <f t="shared" si="50"/>
        <v>60-64|23.5</v>
      </c>
      <c r="H812" s="216">
        <v>93</v>
      </c>
    </row>
    <row r="813" spans="1:13">
      <c r="A813" s="216" t="s">
        <v>1676</v>
      </c>
      <c r="B813" s="239">
        <v>23.5</v>
      </c>
      <c r="C813" s="240" t="str">
        <f t="shared" si="49"/>
        <v>60-64|23.5</v>
      </c>
      <c r="D813" s="239">
        <v>23</v>
      </c>
      <c r="E813" s="240" t="str">
        <f t="shared" si="50"/>
        <v>60-64|23</v>
      </c>
      <c r="H813" s="216">
        <v>92</v>
      </c>
    </row>
    <row r="814" spans="1:13">
      <c r="A814" s="216" t="s">
        <v>1676</v>
      </c>
      <c r="B814" s="239">
        <v>23</v>
      </c>
      <c r="C814" s="240" t="str">
        <f t="shared" si="49"/>
        <v>60-64|23</v>
      </c>
      <c r="D814" s="239">
        <v>22.5</v>
      </c>
      <c r="E814" s="240" t="str">
        <f t="shared" si="50"/>
        <v>60-64|22.5</v>
      </c>
      <c r="H814" s="216">
        <v>90</v>
      </c>
    </row>
    <row r="815" spans="1:13">
      <c r="A815" s="216" t="s">
        <v>1676</v>
      </c>
      <c r="B815" s="239">
        <v>22.5</v>
      </c>
      <c r="C815" s="240" t="str">
        <f t="shared" si="49"/>
        <v>60-64|22.5</v>
      </c>
      <c r="D815" s="239">
        <v>22</v>
      </c>
      <c r="E815" s="240" t="str">
        <f t="shared" si="50"/>
        <v>60-64|22</v>
      </c>
      <c r="H815" s="216">
        <v>88</v>
      </c>
    </row>
    <row r="816" spans="1:13">
      <c r="A816" s="216" t="s">
        <v>1676</v>
      </c>
      <c r="B816" s="239">
        <v>22</v>
      </c>
      <c r="C816" s="240" t="str">
        <f t="shared" si="49"/>
        <v>60-64|22</v>
      </c>
      <c r="D816" s="239">
        <v>21.5</v>
      </c>
      <c r="E816" s="240" t="str">
        <f t="shared" si="50"/>
        <v>60-64|21.5</v>
      </c>
      <c r="H816" s="216">
        <v>86</v>
      </c>
    </row>
    <row r="817" spans="1:8">
      <c r="A817" s="216" t="s">
        <v>1676</v>
      </c>
      <c r="B817" s="239">
        <v>21.5</v>
      </c>
      <c r="C817" s="240" t="str">
        <f t="shared" si="49"/>
        <v>60-64|21.5</v>
      </c>
      <c r="D817" s="239">
        <v>21</v>
      </c>
      <c r="E817" s="240" t="str">
        <f t="shared" si="50"/>
        <v>60-64|21</v>
      </c>
      <c r="H817" s="216">
        <v>84</v>
      </c>
    </row>
    <row r="818" spans="1:8">
      <c r="A818" s="216" t="s">
        <v>1676</v>
      </c>
      <c r="B818" s="239">
        <v>21</v>
      </c>
      <c r="C818" s="240" t="str">
        <f t="shared" si="49"/>
        <v>60-64|21</v>
      </c>
      <c r="D818" s="239">
        <v>20.5</v>
      </c>
      <c r="E818" s="240" t="str">
        <f t="shared" si="50"/>
        <v>60-64|20.5</v>
      </c>
      <c r="F818" s="239">
        <v>22</v>
      </c>
      <c r="G818" s="240" t="str">
        <f t="shared" si="52"/>
        <v>60-64|22</v>
      </c>
      <c r="H818" s="216">
        <v>82</v>
      </c>
    </row>
    <row r="819" spans="1:8">
      <c r="A819" s="216" t="s">
        <v>1676</v>
      </c>
      <c r="B819" s="239">
        <v>20.5</v>
      </c>
      <c r="C819" s="240" t="str">
        <f t="shared" si="49"/>
        <v>60-64|20.5</v>
      </c>
      <c r="D819" s="239">
        <v>20</v>
      </c>
      <c r="E819" s="240" t="str">
        <f t="shared" si="50"/>
        <v>60-64|20</v>
      </c>
      <c r="H819" s="216">
        <v>79</v>
      </c>
    </row>
    <row r="820" spans="1:8">
      <c r="A820" s="216" t="s">
        <v>1676</v>
      </c>
      <c r="B820" s="239">
        <v>20</v>
      </c>
      <c r="C820" s="240" t="str">
        <f t="shared" ref="C820:C897" si="53">A820&amp;"|"&amp;B820</f>
        <v>60-64|20</v>
      </c>
      <c r="D820" s="239">
        <v>19.5</v>
      </c>
      <c r="E820" s="240" t="str">
        <f t="shared" si="50"/>
        <v>60-64|19.5</v>
      </c>
      <c r="H820" s="216">
        <v>76</v>
      </c>
    </row>
    <row r="821" spans="1:8">
      <c r="A821" s="216" t="s">
        <v>1676</v>
      </c>
      <c r="B821" s="239">
        <v>19.5</v>
      </c>
      <c r="C821" s="240" t="str">
        <f t="shared" si="53"/>
        <v>60-64|19.5</v>
      </c>
      <c r="H821" s="216">
        <v>73</v>
      </c>
    </row>
    <row r="822" spans="1:8">
      <c r="A822" s="216" t="s">
        <v>1676</v>
      </c>
      <c r="B822" s="239">
        <v>19</v>
      </c>
      <c r="C822" s="240" t="str">
        <f t="shared" si="53"/>
        <v>60-64|19</v>
      </c>
      <c r="D822" s="239">
        <v>19</v>
      </c>
      <c r="E822" s="240" t="str">
        <f t="shared" si="50"/>
        <v>60-64|19</v>
      </c>
      <c r="H822" s="216">
        <v>69</v>
      </c>
    </row>
    <row r="823" spans="1:8">
      <c r="A823" s="216" t="s">
        <v>1676</v>
      </c>
      <c r="B823" s="239">
        <v>18.5</v>
      </c>
      <c r="C823" s="240" t="str">
        <f t="shared" si="53"/>
        <v>60-64|18.5</v>
      </c>
      <c r="D823" s="239">
        <v>18.5</v>
      </c>
      <c r="E823" s="240" t="str">
        <f t="shared" ref="E823:E900" si="54">A823&amp;"|"&amp;D823</f>
        <v>60-64|18.5</v>
      </c>
      <c r="H823" s="216">
        <v>66</v>
      </c>
    </row>
    <row r="824" spans="1:8">
      <c r="A824" s="216" t="s">
        <v>1676</v>
      </c>
      <c r="B824" s="239">
        <v>18</v>
      </c>
      <c r="C824" s="240" t="str">
        <f t="shared" si="53"/>
        <v>60-64|18</v>
      </c>
      <c r="D824" s="239">
        <v>18</v>
      </c>
      <c r="E824" s="240" t="str">
        <f t="shared" si="54"/>
        <v>60-64|18</v>
      </c>
      <c r="F824" s="239">
        <v>21</v>
      </c>
      <c r="G824" s="240" t="str">
        <f t="shared" si="52"/>
        <v>60-64|21</v>
      </c>
      <c r="H824" s="216">
        <v>62</v>
      </c>
    </row>
    <row r="825" spans="1:8">
      <c r="A825" s="216" t="s">
        <v>1676</v>
      </c>
      <c r="B825" s="239">
        <v>17.5</v>
      </c>
      <c r="C825" s="240" t="str">
        <f t="shared" si="53"/>
        <v>60-64|17.5</v>
      </c>
      <c r="D825" s="239">
        <v>17.5</v>
      </c>
      <c r="E825" s="240" t="str">
        <f t="shared" si="54"/>
        <v>60-64|17.5</v>
      </c>
      <c r="H825" s="216">
        <v>58</v>
      </c>
    </row>
    <row r="826" spans="1:8">
      <c r="A826" s="216" t="s">
        <v>1676</v>
      </c>
      <c r="B826" s="239">
        <v>17</v>
      </c>
      <c r="C826" s="240" t="str">
        <f t="shared" si="53"/>
        <v>60-64|17</v>
      </c>
      <c r="D826" s="239">
        <v>17</v>
      </c>
      <c r="E826" s="240" t="str">
        <f t="shared" si="54"/>
        <v>60-64|17</v>
      </c>
      <c r="H826" s="216">
        <v>54</v>
      </c>
    </row>
    <row r="827" spans="1:8">
      <c r="A827" s="216" t="s">
        <v>1676</v>
      </c>
      <c r="B827" s="239">
        <v>16.5</v>
      </c>
      <c r="C827" s="240" t="str">
        <f t="shared" si="53"/>
        <v>60-64|16.5</v>
      </c>
      <c r="D827" s="239">
        <v>16.5</v>
      </c>
      <c r="E827" s="240" t="str">
        <f t="shared" si="54"/>
        <v>60-64|16.5</v>
      </c>
      <c r="H827" s="216">
        <v>50</v>
      </c>
    </row>
    <row r="828" spans="1:8">
      <c r="A828" s="216" t="s">
        <v>1676</v>
      </c>
      <c r="B828" s="239">
        <v>16</v>
      </c>
      <c r="C828" s="240" t="str">
        <f t="shared" si="53"/>
        <v>60-64|16</v>
      </c>
      <c r="D828" s="239">
        <v>16</v>
      </c>
      <c r="E828" s="240" t="str">
        <f t="shared" si="54"/>
        <v>60-64|16</v>
      </c>
      <c r="H828" s="216">
        <v>46</v>
      </c>
    </row>
    <row r="829" spans="1:8">
      <c r="A829" s="216" t="s">
        <v>1676</v>
      </c>
      <c r="B829" s="239">
        <v>15.5</v>
      </c>
      <c r="C829" s="240" t="str">
        <f t="shared" si="53"/>
        <v>60-64|15.5</v>
      </c>
      <c r="D829" s="239">
        <v>15.5</v>
      </c>
      <c r="E829" s="240" t="str">
        <f t="shared" si="54"/>
        <v>60-64|15.5</v>
      </c>
      <c r="F829" s="239">
        <v>20</v>
      </c>
      <c r="G829" s="240" t="str">
        <f t="shared" ref="G829:G904" si="55">A829&amp;"|"&amp;F829</f>
        <v>60-64|20</v>
      </c>
      <c r="H829" s="216">
        <v>42</v>
      </c>
    </row>
    <row r="830" spans="1:8">
      <c r="A830" s="216" t="s">
        <v>1676</v>
      </c>
      <c r="B830" s="239">
        <v>15</v>
      </c>
      <c r="C830" s="240" t="str">
        <f t="shared" si="53"/>
        <v>60-64|15</v>
      </c>
      <c r="D830" s="239">
        <v>15</v>
      </c>
      <c r="E830" s="240" t="str">
        <f t="shared" si="54"/>
        <v>60-64|15</v>
      </c>
      <c r="H830" s="216">
        <v>38</v>
      </c>
    </row>
    <row r="831" spans="1:8">
      <c r="A831" s="216" t="s">
        <v>1676</v>
      </c>
      <c r="B831" s="239">
        <v>14.5</v>
      </c>
      <c r="C831" s="240" t="str">
        <f t="shared" si="53"/>
        <v>60-64|14.5</v>
      </c>
      <c r="H831" s="216">
        <v>34</v>
      </c>
    </row>
    <row r="832" spans="1:8">
      <c r="A832" s="216" t="s">
        <v>1676</v>
      </c>
      <c r="B832" s="239">
        <v>14</v>
      </c>
      <c r="C832" s="240" t="str">
        <f t="shared" si="53"/>
        <v>60-64|14</v>
      </c>
      <c r="D832" s="239">
        <v>14.5</v>
      </c>
      <c r="E832" s="240" t="str">
        <f t="shared" si="54"/>
        <v>60-64|14.5</v>
      </c>
      <c r="H832" s="216">
        <v>31</v>
      </c>
    </row>
    <row r="833" spans="1:8">
      <c r="A833" s="216" t="s">
        <v>1676</v>
      </c>
      <c r="B833" s="239">
        <v>13.5</v>
      </c>
      <c r="C833" s="240" t="str">
        <f t="shared" si="53"/>
        <v>60-64|13.5</v>
      </c>
      <c r="D833" s="239">
        <v>14</v>
      </c>
      <c r="E833" s="240" t="str">
        <f t="shared" si="54"/>
        <v>60-64|14</v>
      </c>
      <c r="H833" s="216">
        <v>27</v>
      </c>
    </row>
    <row r="834" spans="1:8">
      <c r="A834" s="216" t="s">
        <v>1676</v>
      </c>
      <c r="B834" s="239">
        <v>13</v>
      </c>
      <c r="C834" s="240" t="str">
        <f t="shared" si="53"/>
        <v>60-64|13</v>
      </c>
      <c r="D834" s="239">
        <v>13.5</v>
      </c>
      <c r="E834" s="240" t="str">
        <f t="shared" si="54"/>
        <v>60-64|13.5</v>
      </c>
      <c r="F834" s="239">
        <v>19</v>
      </c>
      <c r="G834" s="240" t="str">
        <f t="shared" si="55"/>
        <v>60-64|19</v>
      </c>
      <c r="H834" s="216">
        <v>24</v>
      </c>
    </row>
    <row r="835" spans="1:8">
      <c r="A835" s="216" t="s">
        <v>1676</v>
      </c>
      <c r="B835" s="239">
        <v>12.5</v>
      </c>
      <c r="C835" s="240" t="str">
        <f t="shared" si="53"/>
        <v>60-64|12.5</v>
      </c>
      <c r="D835" s="239">
        <v>13</v>
      </c>
      <c r="E835" s="240" t="str">
        <f t="shared" si="54"/>
        <v>60-64|13</v>
      </c>
      <c r="H835" s="216">
        <v>21</v>
      </c>
    </row>
    <row r="836" spans="1:8">
      <c r="A836" s="216" t="s">
        <v>1676</v>
      </c>
      <c r="D836" s="239">
        <v>12.5</v>
      </c>
      <c r="E836" s="240" t="str">
        <f t="shared" si="54"/>
        <v>60-64|12.5</v>
      </c>
      <c r="H836" s="216">
        <v>18</v>
      </c>
    </row>
    <row r="837" spans="1:8">
      <c r="A837" s="216" t="s">
        <v>1676</v>
      </c>
      <c r="B837" s="239">
        <v>12</v>
      </c>
      <c r="C837" s="240" t="str">
        <f t="shared" si="53"/>
        <v>60-64|12</v>
      </c>
      <c r="D837" s="239">
        <v>12</v>
      </c>
      <c r="E837" s="240" t="str">
        <f t="shared" si="54"/>
        <v>60-64|12</v>
      </c>
      <c r="H837" s="216">
        <v>16</v>
      </c>
    </row>
    <row r="838" spans="1:8">
      <c r="A838" s="216" t="s">
        <v>1676</v>
      </c>
      <c r="B838" s="239">
        <v>11.5</v>
      </c>
      <c r="C838" s="240" t="str">
        <f t="shared" si="53"/>
        <v>60-64|11.5</v>
      </c>
      <c r="D838" s="239">
        <v>11.5</v>
      </c>
      <c r="E838" s="240" t="str">
        <f t="shared" si="54"/>
        <v>60-64|11.5</v>
      </c>
      <c r="H838" s="216">
        <v>14</v>
      </c>
    </row>
    <row r="839" spans="1:8">
      <c r="A839" s="216" t="s">
        <v>1676</v>
      </c>
      <c r="B839" s="239">
        <v>11</v>
      </c>
      <c r="C839" s="240" t="str">
        <f t="shared" si="53"/>
        <v>60-64|11</v>
      </c>
      <c r="H839" s="216">
        <v>12</v>
      </c>
    </row>
    <row r="840" spans="1:8">
      <c r="A840" s="216" t="s">
        <v>1676</v>
      </c>
      <c r="B840" s="239">
        <v>10.5</v>
      </c>
      <c r="C840" s="240" t="str">
        <f t="shared" si="53"/>
        <v>60-64|10.5</v>
      </c>
      <c r="D840" s="239">
        <v>11</v>
      </c>
      <c r="E840" s="240" t="str">
        <f t="shared" si="54"/>
        <v>60-64|11</v>
      </c>
      <c r="F840" s="239">
        <v>18</v>
      </c>
      <c r="G840" s="240" t="str">
        <f t="shared" si="55"/>
        <v>60-64|18</v>
      </c>
      <c r="H840" s="216">
        <v>10</v>
      </c>
    </row>
    <row r="841" spans="1:8">
      <c r="A841" s="216" t="s">
        <v>1676</v>
      </c>
      <c r="B841" s="239">
        <v>10</v>
      </c>
      <c r="C841" s="240" t="str">
        <f t="shared" si="53"/>
        <v>60-64|10</v>
      </c>
      <c r="D841" s="239">
        <v>10.5</v>
      </c>
      <c r="E841" s="240" t="str">
        <f t="shared" si="54"/>
        <v>60-64|10.5</v>
      </c>
      <c r="H841" s="216">
        <v>8</v>
      </c>
    </row>
    <row r="842" spans="1:8">
      <c r="A842" s="216" t="s">
        <v>1676</v>
      </c>
      <c r="B842" s="239">
        <v>9.5</v>
      </c>
      <c r="C842" s="240" t="str">
        <f t="shared" si="53"/>
        <v>60-64|9.5</v>
      </c>
      <c r="D842" s="239">
        <v>10</v>
      </c>
      <c r="E842" s="240" t="str">
        <f t="shared" si="54"/>
        <v>60-64|10</v>
      </c>
      <c r="H842" s="216">
        <v>7</v>
      </c>
    </row>
    <row r="843" spans="1:8">
      <c r="A843" s="216" t="s">
        <v>1676</v>
      </c>
      <c r="B843" s="239">
        <v>9</v>
      </c>
      <c r="C843" s="240" t="str">
        <f t="shared" si="53"/>
        <v>60-64|9</v>
      </c>
      <c r="D843" s="239">
        <v>9.5</v>
      </c>
      <c r="E843" s="240" t="str">
        <f t="shared" si="54"/>
        <v>60-64|9.5</v>
      </c>
      <c r="H843" s="216">
        <v>5</v>
      </c>
    </row>
    <row r="844" spans="1:8">
      <c r="A844" s="216" t="s">
        <v>1676</v>
      </c>
      <c r="B844" s="239">
        <v>8.5</v>
      </c>
      <c r="C844" s="240" t="str">
        <f t="shared" si="53"/>
        <v>60-64|8.5</v>
      </c>
      <c r="H844" s="216">
        <v>4</v>
      </c>
    </row>
    <row r="845" spans="1:8">
      <c r="A845" s="216" t="s">
        <v>1676</v>
      </c>
      <c r="D845" s="239">
        <v>9</v>
      </c>
      <c r="E845" s="240" t="str">
        <f t="shared" si="54"/>
        <v>60-64|9</v>
      </c>
      <c r="H845" s="216">
        <v>4</v>
      </c>
    </row>
    <row r="846" spans="1:8">
      <c r="A846" s="216" t="s">
        <v>1676</v>
      </c>
      <c r="B846" s="239">
        <v>8</v>
      </c>
      <c r="C846" s="240" t="str">
        <f t="shared" si="53"/>
        <v>60-64|8</v>
      </c>
      <c r="D846" s="239">
        <v>8.5</v>
      </c>
      <c r="E846" s="240" t="str">
        <f t="shared" si="54"/>
        <v>60-64|8.5</v>
      </c>
      <c r="F846" s="239">
        <v>17</v>
      </c>
      <c r="G846" s="240" t="str">
        <f t="shared" si="55"/>
        <v>60-64|17</v>
      </c>
      <c r="H846" s="216">
        <v>3</v>
      </c>
    </row>
    <row r="847" spans="1:8">
      <c r="A847" s="216" t="s">
        <v>1676</v>
      </c>
      <c r="B847" s="239">
        <v>7.5</v>
      </c>
      <c r="C847" s="240" t="str">
        <f t="shared" si="53"/>
        <v>60-64|7.5</v>
      </c>
      <c r="D847" s="239">
        <v>8</v>
      </c>
      <c r="E847" s="240" t="str">
        <f t="shared" si="54"/>
        <v>60-64|8</v>
      </c>
      <c r="H847" s="216">
        <v>2</v>
      </c>
    </row>
    <row r="848" spans="1:8">
      <c r="A848" s="216" t="s">
        <v>1676</v>
      </c>
      <c r="B848" s="239">
        <v>7</v>
      </c>
      <c r="C848" s="240" t="str">
        <f t="shared" si="53"/>
        <v>60-64|7</v>
      </c>
      <c r="D848" s="239">
        <v>7.5</v>
      </c>
      <c r="E848" s="240" t="str">
        <f t="shared" si="54"/>
        <v>60-64|7.5</v>
      </c>
      <c r="H848" s="216">
        <v>2</v>
      </c>
    </row>
    <row r="849" spans="1:8">
      <c r="A849" s="216" t="s">
        <v>1676</v>
      </c>
      <c r="H849" s="216">
        <v>1</v>
      </c>
    </row>
    <row r="850" spans="1:8">
      <c r="A850" s="216" t="s">
        <v>1676</v>
      </c>
      <c r="B850" s="239">
        <v>6.5</v>
      </c>
      <c r="C850" s="240" t="str">
        <f t="shared" si="53"/>
        <v>60-64|6.5</v>
      </c>
      <c r="D850" s="239">
        <v>7</v>
      </c>
      <c r="E850" s="240" t="str">
        <f t="shared" si="54"/>
        <v>60-64|7</v>
      </c>
      <c r="H850" s="216">
        <v>1</v>
      </c>
    </row>
    <row r="851" spans="1:8">
      <c r="A851" s="216" t="s">
        <v>1676</v>
      </c>
      <c r="B851" s="239">
        <v>6</v>
      </c>
      <c r="C851" s="240" t="str">
        <f t="shared" si="53"/>
        <v>60-64|6</v>
      </c>
      <c r="D851" s="239">
        <v>6.5</v>
      </c>
      <c r="E851" s="240" t="str">
        <f t="shared" si="54"/>
        <v>60-64|6.5</v>
      </c>
      <c r="H851" s="216">
        <v>1</v>
      </c>
    </row>
    <row r="852" spans="1:8">
      <c r="A852" s="216" t="s">
        <v>1676</v>
      </c>
      <c r="B852" s="239">
        <v>5.5</v>
      </c>
      <c r="C852" s="240" t="str">
        <f t="shared" si="53"/>
        <v>60-64|5.5</v>
      </c>
      <c r="D852" s="239">
        <v>6</v>
      </c>
      <c r="E852" s="240" t="str">
        <f t="shared" si="54"/>
        <v>60-64|6</v>
      </c>
      <c r="F852" s="239">
        <v>16</v>
      </c>
      <c r="G852" s="240" t="str">
        <f t="shared" si="55"/>
        <v>60-64|16</v>
      </c>
      <c r="H852" s="216">
        <v>1</v>
      </c>
    </row>
    <row r="853" spans="1:8">
      <c r="A853" s="216" t="s">
        <v>1676</v>
      </c>
      <c r="H853" s="216" t="s">
        <v>1757</v>
      </c>
    </row>
    <row r="854" spans="1:8">
      <c r="A854" s="216" t="s">
        <v>1676</v>
      </c>
      <c r="B854" s="239">
        <v>5</v>
      </c>
      <c r="C854" s="240" t="str">
        <f t="shared" si="53"/>
        <v>60-64|5</v>
      </c>
      <c r="D854" s="239">
        <v>5.5</v>
      </c>
      <c r="E854" s="240" t="str">
        <f t="shared" si="54"/>
        <v>60-64|5.5</v>
      </c>
      <c r="H854" s="216" t="s">
        <v>1757</v>
      </c>
    </row>
    <row r="855" spans="1:8">
      <c r="A855" s="216" t="s">
        <v>1676</v>
      </c>
      <c r="B855" s="239">
        <v>4.5</v>
      </c>
      <c r="C855" s="240" t="str">
        <f t="shared" si="53"/>
        <v>60-64|4.5</v>
      </c>
      <c r="D855" s="239">
        <v>5</v>
      </c>
      <c r="E855" s="240" t="str">
        <f t="shared" si="54"/>
        <v>60-64|5</v>
      </c>
      <c r="H855" s="216" t="s">
        <v>1757</v>
      </c>
    </row>
    <row r="856" spans="1:8">
      <c r="A856" s="216" t="s">
        <v>1676</v>
      </c>
      <c r="H856" s="216" t="s">
        <v>1757</v>
      </c>
    </row>
    <row r="857" spans="1:8">
      <c r="A857" s="216" t="s">
        <v>1676</v>
      </c>
      <c r="B857" s="239">
        <v>4</v>
      </c>
      <c r="C857" s="240" t="str">
        <f t="shared" si="53"/>
        <v>60-64|4</v>
      </c>
      <c r="D857" s="239">
        <v>4.5</v>
      </c>
      <c r="E857" s="240" t="str">
        <f t="shared" si="54"/>
        <v>60-64|4.5</v>
      </c>
      <c r="H857" s="216" t="s">
        <v>1757</v>
      </c>
    </row>
    <row r="858" spans="1:8">
      <c r="A858" s="216" t="s">
        <v>1676</v>
      </c>
      <c r="B858" s="239">
        <v>3.5</v>
      </c>
      <c r="C858" s="240" t="str">
        <f t="shared" si="53"/>
        <v>60-64|3.5</v>
      </c>
      <c r="D858" s="239">
        <v>4</v>
      </c>
      <c r="E858" s="240" t="str">
        <f t="shared" si="54"/>
        <v>60-64|4</v>
      </c>
      <c r="F858" s="239">
        <v>15</v>
      </c>
      <c r="G858" s="240" t="str">
        <f t="shared" si="55"/>
        <v>60-64|15</v>
      </c>
      <c r="H858" s="216" t="s">
        <v>1757</v>
      </c>
    </row>
    <row r="859" spans="1:8">
      <c r="A859" s="216" t="s">
        <v>1676</v>
      </c>
      <c r="B859" s="239">
        <v>3</v>
      </c>
      <c r="C859" s="240" t="str">
        <f t="shared" si="53"/>
        <v>60-64|3</v>
      </c>
      <c r="D859" s="239">
        <v>3.5</v>
      </c>
      <c r="E859" s="240" t="str">
        <f t="shared" si="54"/>
        <v>60-64|3.5</v>
      </c>
      <c r="F859" s="239">
        <v>14</v>
      </c>
      <c r="G859" s="240" t="str">
        <f t="shared" si="55"/>
        <v>60-64|14</v>
      </c>
      <c r="H859" s="216" t="s">
        <v>2150</v>
      </c>
    </row>
    <row r="860" spans="1:8">
      <c r="A860" s="216" t="s">
        <v>1676</v>
      </c>
      <c r="B860" s="239">
        <v>2.5</v>
      </c>
      <c r="C860" s="240" t="str">
        <f t="shared" si="53"/>
        <v>60-64|2.5</v>
      </c>
      <c r="D860" s="239">
        <v>3</v>
      </c>
      <c r="E860" s="240" t="str">
        <f t="shared" si="54"/>
        <v>60-64|3</v>
      </c>
      <c r="F860" s="239">
        <v>13</v>
      </c>
      <c r="G860" s="240" t="str">
        <f t="shared" si="55"/>
        <v>60-64|13</v>
      </c>
      <c r="H860" s="216" t="s">
        <v>2151</v>
      </c>
    </row>
    <row r="861" spans="1:8">
      <c r="A861" s="216" t="s">
        <v>1676</v>
      </c>
      <c r="B861" s="239">
        <v>2</v>
      </c>
      <c r="C861" s="240" t="str">
        <f t="shared" si="53"/>
        <v>60-64|2</v>
      </c>
      <c r="D861" s="239">
        <v>2.5</v>
      </c>
      <c r="E861" s="240" t="str">
        <f t="shared" si="54"/>
        <v>60-64|2.5</v>
      </c>
      <c r="F861" s="239">
        <v>12</v>
      </c>
      <c r="G861" s="240" t="str">
        <f t="shared" si="55"/>
        <v>60-64|12</v>
      </c>
      <c r="H861" s="216" t="s">
        <v>2152</v>
      </c>
    </row>
    <row r="862" spans="1:8">
      <c r="A862" s="216" t="s">
        <v>1676</v>
      </c>
      <c r="B862" s="239">
        <v>1.5</v>
      </c>
      <c r="C862" s="240" t="str">
        <f t="shared" si="53"/>
        <v>60-64|1.5</v>
      </c>
      <c r="D862" s="239">
        <v>2</v>
      </c>
      <c r="E862" s="240" t="str">
        <f t="shared" si="54"/>
        <v>60-64|2</v>
      </c>
      <c r="F862" s="239">
        <v>11</v>
      </c>
      <c r="G862" s="240" t="str">
        <f t="shared" si="55"/>
        <v>60-64|11</v>
      </c>
      <c r="H862" s="216" t="s">
        <v>2153</v>
      </c>
    </row>
    <row r="863" spans="1:8">
      <c r="A863" s="216" t="s">
        <v>1676</v>
      </c>
      <c r="B863" s="239">
        <v>1</v>
      </c>
      <c r="C863" s="240" t="str">
        <f t="shared" si="53"/>
        <v>60-64|1</v>
      </c>
      <c r="D863" s="239">
        <v>1.5</v>
      </c>
      <c r="E863" s="240" t="str">
        <f t="shared" si="54"/>
        <v>60-64|1.5</v>
      </c>
      <c r="F863" s="239">
        <v>10</v>
      </c>
      <c r="G863" s="240" t="str">
        <f t="shared" si="55"/>
        <v>60-64|10</v>
      </c>
      <c r="H863" s="216" t="s">
        <v>2154</v>
      </c>
    </row>
    <row r="864" spans="1:8">
      <c r="A864" s="216" t="s">
        <v>1676</v>
      </c>
      <c r="B864" s="239">
        <v>0.5</v>
      </c>
      <c r="C864" s="240" t="str">
        <f t="shared" si="53"/>
        <v>60-64|0.5</v>
      </c>
      <c r="D864" s="239">
        <v>1</v>
      </c>
      <c r="E864" s="240" t="str">
        <f t="shared" si="54"/>
        <v>60-64|1</v>
      </c>
      <c r="F864" s="239">
        <v>9</v>
      </c>
      <c r="G864" s="240" t="str">
        <f t="shared" si="55"/>
        <v>60-64|9</v>
      </c>
      <c r="H864" s="216" t="s">
        <v>1693</v>
      </c>
    </row>
    <row r="865" spans="1:13">
      <c r="A865" s="216" t="s">
        <v>1676</v>
      </c>
      <c r="B865" s="239">
        <v>0</v>
      </c>
      <c r="C865" s="240" t="str">
        <f t="shared" si="53"/>
        <v>60-64|0</v>
      </c>
      <c r="D865" s="239">
        <v>0.5</v>
      </c>
      <c r="E865" s="240" t="str">
        <f t="shared" si="54"/>
        <v>60-64|0.5</v>
      </c>
      <c r="F865" s="239">
        <v>8</v>
      </c>
      <c r="G865" s="240" t="str">
        <f t="shared" si="55"/>
        <v>60-64|8</v>
      </c>
      <c r="H865" s="216" t="s">
        <v>2155</v>
      </c>
    </row>
    <row r="866" spans="1:13">
      <c r="A866" s="216" t="s">
        <v>1676</v>
      </c>
      <c r="B866" s="239">
        <v>0</v>
      </c>
      <c r="C866" s="240" t="str">
        <f t="shared" si="53"/>
        <v>60-64|0</v>
      </c>
      <c r="D866" s="239">
        <v>0</v>
      </c>
      <c r="E866" s="240" t="str">
        <f t="shared" si="54"/>
        <v>60-64|0</v>
      </c>
      <c r="F866" s="239">
        <v>7</v>
      </c>
      <c r="G866" s="240" t="str">
        <f t="shared" si="55"/>
        <v>60-64|7</v>
      </c>
      <c r="H866" s="216" t="s">
        <v>1711</v>
      </c>
    </row>
    <row r="867" spans="1:13">
      <c r="A867" s="216" t="s">
        <v>1676</v>
      </c>
      <c r="B867" s="239">
        <v>0</v>
      </c>
      <c r="C867" s="240" t="str">
        <f t="shared" si="53"/>
        <v>60-64|0</v>
      </c>
      <c r="D867" s="239">
        <v>0</v>
      </c>
      <c r="E867" s="240" t="str">
        <f t="shared" si="54"/>
        <v>60-64|0</v>
      </c>
      <c r="F867" s="239">
        <v>6</v>
      </c>
      <c r="G867" s="240" t="str">
        <f t="shared" si="55"/>
        <v>60-64|6</v>
      </c>
      <c r="H867" s="216" t="s">
        <v>1694</v>
      </c>
    </row>
    <row r="868" spans="1:13">
      <c r="A868" s="216" t="s">
        <v>1676</v>
      </c>
      <c r="B868" s="239">
        <v>0</v>
      </c>
      <c r="C868" s="240" t="str">
        <f t="shared" si="53"/>
        <v>60-64|0</v>
      </c>
      <c r="D868" s="239">
        <v>0</v>
      </c>
      <c r="E868" s="240" t="str">
        <f t="shared" si="54"/>
        <v>60-64|0</v>
      </c>
      <c r="F868" s="239">
        <v>5</v>
      </c>
      <c r="G868" s="240" t="str">
        <f t="shared" si="55"/>
        <v>60-64|5</v>
      </c>
      <c r="H868" s="216" t="s">
        <v>1702</v>
      </c>
    </row>
    <row r="869" spans="1:13">
      <c r="A869" s="216" t="s">
        <v>1676</v>
      </c>
      <c r="B869" s="239">
        <v>0</v>
      </c>
      <c r="C869" s="240" t="str">
        <f t="shared" si="53"/>
        <v>60-64|0</v>
      </c>
      <c r="D869" s="239">
        <v>0</v>
      </c>
      <c r="E869" s="240" t="str">
        <f t="shared" si="54"/>
        <v>60-64|0</v>
      </c>
      <c r="F869" s="239">
        <v>4</v>
      </c>
      <c r="G869" s="240" t="str">
        <f t="shared" si="55"/>
        <v>60-64|4</v>
      </c>
      <c r="H869" s="216" t="s">
        <v>2156</v>
      </c>
    </row>
    <row r="870" spans="1:13">
      <c r="A870" s="216" t="s">
        <v>1676</v>
      </c>
      <c r="B870" s="239">
        <v>0</v>
      </c>
      <c r="C870" s="240" t="str">
        <f t="shared" si="53"/>
        <v>60-64|0</v>
      </c>
      <c r="D870" s="239">
        <v>0</v>
      </c>
      <c r="E870" s="240" t="str">
        <f t="shared" si="54"/>
        <v>60-64|0</v>
      </c>
      <c r="F870" s="239">
        <v>3</v>
      </c>
      <c r="G870" s="240" t="str">
        <f t="shared" si="55"/>
        <v>60-64|3</v>
      </c>
      <c r="H870" s="216" t="s">
        <v>1712</v>
      </c>
    </row>
    <row r="871" spans="1:13">
      <c r="A871" s="216" t="s">
        <v>1676</v>
      </c>
      <c r="B871" s="239">
        <v>0</v>
      </c>
      <c r="C871" s="240" t="str">
        <f t="shared" si="53"/>
        <v>60-64|0</v>
      </c>
      <c r="D871" s="239">
        <v>0</v>
      </c>
      <c r="E871" s="240" t="str">
        <f t="shared" si="54"/>
        <v>60-64|0</v>
      </c>
      <c r="F871" s="239">
        <v>2</v>
      </c>
      <c r="G871" s="240" t="str">
        <f t="shared" si="55"/>
        <v>60-64|2</v>
      </c>
      <c r="H871" s="216" t="s">
        <v>1695</v>
      </c>
    </row>
    <row r="872" spans="1:13">
      <c r="A872" s="216" t="s">
        <v>1676</v>
      </c>
      <c r="B872" s="239">
        <v>0</v>
      </c>
      <c r="C872" s="240" t="str">
        <f t="shared" si="53"/>
        <v>60-64|0</v>
      </c>
      <c r="D872" s="239">
        <v>0</v>
      </c>
      <c r="E872" s="240" t="str">
        <f t="shared" si="54"/>
        <v>60-64|0</v>
      </c>
      <c r="F872" s="239">
        <v>1</v>
      </c>
      <c r="G872" s="240" t="str">
        <f t="shared" si="55"/>
        <v>60-64|1</v>
      </c>
      <c r="H872" s="216" t="s">
        <v>1718</v>
      </c>
    </row>
    <row r="873" spans="1:13">
      <c r="A873" s="216" t="s">
        <v>1676</v>
      </c>
      <c r="B873" s="239">
        <v>0</v>
      </c>
      <c r="C873" s="240" t="str">
        <f t="shared" si="53"/>
        <v>60-64|0</v>
      </c>
      <c r="D873" s="239">
        <v>0</v>
      </c>
      <c r="E873" s="240" t="str">
        <f t="shared" si="54"/>
        <v>60-64|0</v>
      </c>
      <c r="F873" s="239">
        <v>0</v>
      </c>
      <c r="G873" s="240" t="str">
        <f t="shared" si="55"/>
        <v>60-64|0</v>
      </c>
      <c r="H873" s="216" t="s">
        <v>2157</v>
      </c>
    </row>
    <row r="875" spans="1:13">
      <c r="D875" s="241" t="s">
        <v>1787</v>
      </c>
      <c r="K875" s="217" t="s">
        <v>1787</v>
      </c>
      <c r="L875" s="217"/>
    </row>
    <row r="876" spans="1:13">
      <c r="B876" s="239" t="s">
        <v>1747</v>
      </c>
      <c r="D876" s="239" t="s">
        <v>1748</v>
      </c>
      <c r="F876" s="239" t="s">
        <v>1749</v>
      </c>
      <c r="G876" s="240" t="str">
        <f t="shared" si="55"/>
        <v xml:space="preserve">|Recognition </v>
      </c>
      <c r="H876" s="216" t="s">
        <v>39</v>
      </c>
      <c r="K876" s="216" t="s">
        <v>1750</v>
      </c>
      <c r="M876" s="216" t="s">
        <v>39</v>
      </c>
    </row>
    <row r="877" spans="1:13" ht="15">
      <c r="A877" s="216" t="s">
        <v>69</v>
      </c>
      <c r="B877" s="239">
        <v>36</v>
      </c>
      <c r="C877" s="240" t="str">
        <f t="shared" si="53"/>
        <v>65-69|36</v>
      </c>
      <c r="D877" s="78">
        <v>36</v>
      </c>
      <c r="E877" s="240" t="str">
        <f t="shared" si="54"/>
        <v>65-69|36</v>
      </c>
      <c r="F877" s="78">
        <v>24</v>
      </c>
      <c r="G877" s="240" t="str">
        <f t="shared" si="55"/>
        <v>65-69|24</v>
      </c>
      <c r="H877" s="78" t="s">
        <v>1691</v>
      </c>
      <c r="J877" s="216" t="s">
        <v>69</v>
      </c>
      <c r="K877" s="216">
        <v>36</v>
      </c>
      <c r="L877" s="240" t="str">
        <f t="shared" ref="L877:L897" si="56">J877&amp;"|"&amp;K877</f>
        <v>65-69|36</v>
      </c>
      <c r="M877" s="216" t="s">
        <v>1751</v>
      </c>
    </row>
    <row r="878" spans="1:13" ht="15">
      <c r="A878" s="216" t="s">
        <v>69</v>
      </c>
      <c r="B878" s="239">
        <v>35.5</v>
      </c>
      <c r="C878" s="240" t="str">
        <f t="shared" si="53"/>
        <v>65-69|35.5</v>
      </c>
      <c r="D878" s="78">
        <v>35.5</v>
      </c>
      <c r="E878" s="240" t="str">
        <f t="shared" si="54"/>
        <v>65-69|35.5</v>
      </c>
      <c r="F878" s="78"/>
      <c r="H878" s="78" t="s">
        <v>1691</v>
      </c>
      <c r="J878" s="216" t="s">
        <v>69</v>
      </c>
      <c r="K878" s="216">
        <v>35.5</v>
      </c>
      <c r="L878" s="240" t="str">
        <f t="shared" si="56"/>
        <v>65-69|35.5</v>
      </c>
      <c r="M878" s="216" t="s">
        <v>1751</v>
      </c>
    </row>
    <row r="879" spans="1:13" ht="15">
      <c r="A879" s="216" t="s">
        <v>69</v>
      </c>
      <c r="B879" s="239">
        <v>35</v>
      </c>
      <c r="C879" s="240" t="str">
        <f t="shared" si="53"/>
        <v>65-69|35</v>
      </c>
      <c r="D879" s="78">
        <v>35</v>
      </c>
      <c r="E879" s="240" t="str">
        <f t="shared" si="54"/>
        <v>65-69|35</v>
      </c>
      <c r="F879" s="78"/>
      <c r="H879" s="78" t="s">
        <v>1691</v>
      </c>
      <c r="J879" s="216" t="s">
        <v>69</v>
      </c>
      <c r="K879" s="216">
        <v>35</v>
      </c>
      <c r="L879" s="240" t="str">
        <f t="shared" si="56"/>
        <v>65-69|35</v>
      </c>
      <c r="M879" s="216" t="s">
        <v>1751</v>
      </c>
    </row>
    <row r="880" spans="1:13" ht="15">
      <c r="A880" s="216" t="s">
        <v>69</v>
      </c>
      <c r="B880" s="239">
        <v>34.5</v>
      </c>
      <c r="C880" s="240" t="str">
        <f t="shared" si="53"/>
        <v>65-69|34.5</v>
      </c>
      <c r="D880" s="78">
        <v>34.4</v>
      </c>
      <c r="E880" s="240" t="str">
        <f t="shared" si="54"/>
        <v>65-69|34.4</v>
      </c>
      <c r="F880" s="78"/>
      <c r="H880" s="78" t="s">
        <v>1691</v>
      </c>
      <c r="J880" s="216" t="s">
        <v>69</v>
      </c>
      <c r="K880" s="216">
        <v>34.5</v>
      </c>
      <c r="L880" s="240" t="str">
        <f t="shared" si="56"/>
        <v>65-69|34.5</v>
      </c>
      <c r="M880" s="216" t="s">
        <v>1751</v>
      </c>
    </row>
    <row r="881" spans="1:13" ht="15">
      <c r="A881" s="216" t="s">
        <v>69</v>
      </c>
      <c r="B881" s="239">
        <v>34</v>
      </c>
      <c r="C881" s="240" t="str">
        <f t="shared" si="53"/>
        <v>65-69|34</v>
      </c>
      <c r="D881" s="78">
        <v>34</v>
      </c>
      <c r="E881" s="240" t="str">
        <f t="shared" si="54"/>
        <v>65-69|34</v>
      </c>
      <c r="F881" s="78"/>
      <c r="H881" s="78" t="s">
        <v>1691</v>
      </c>
      <c r="J881" s="216" t="s">
        <v>69</v>
      </c>
      <c r="K881" s="216">
        <v>34</v>
      </c>
      <c r="L881" s="240" t="str">
        <f t="shared" si="56"/>
        <v>65-69|34</v>
      </c>
      <c r="M881" s="216" t="s">
        <v>1751</v>
      </c>
    </row>
    <row r="882" spans="1:13" ht="15">
      <c r="A882" s="216" t="s">
        <v>69</v>
      </c>
      <c r="B882" s="239">
        <v>33.5</v>
      </c>
      <c r="C882" s="240" t="str">
        <f t="shared" si="53"/>
        <v>65-69|33.5</v>
      </c>
      <c r="D882" s="78">
        <v>33.5</v>
      </c>
      <c r="E882" s="240" t="str">
        <f t="shared" si="54"/>
        <v>65-69|33.5</v>
      </c>
      <c r="F882" s="78"/>
      <c r="H882" s="78" t="s">
        <v>1691</v>
      </c>
      <c r="J882" s="216" t="s">
        <v>69</v>
      </c>
      <c r="K882" s="216">
        <v>33.5</v>
      </c>
      <c r="L882" s="240" t="str">
        <f t="shared" si="56"/>
        <v>65-69|33.5</v>
      </c>
      <c r="M882" s="216" t="s">
        <v>1751</v>
      </c>
    </row>
    <row r="883" spans="1:13" ht="15">
      <c r="A883" s="216" t="s">
        <v>69</v>
      </c>
      <c r="B883" s="239">
        <v>33</v>
      </c>
      <c r="C883" s="240" t="str">
        <f t="shared" si="53"/>
        <v>65-69|33</v>
      </c>
      <c r="D883" s="78">
        <v>33</v>
      </c>
      <c r="E883" s="240" t="str">
        <f t="shared" si="54"/>
        <v>65-69|33</v>
      </c>
      <c r="F883" s="78"/>
      <c r="H883" s="78" t="s">
        <v>1691</v>
      </c>
      <c r="J883" s="216" t="s">
        <v>69</v>
      </c>
      <c r="K883" s="216">
        <v>33</v>
      </c>
      <c r="L883" s="240" t="str">
        <f t="shared" si="56"/>
        <v>65-69|33</v>
      </c>
      <c r="M883" s="216" t="s">
        <v>1751</v>
      </c>
    </row>
    <row r="884" spans="1:13" ht="15">
      <c r="A884" s="216" t="s">
        <v>69</v>
      </c>
      <c r="B884" s="239">
        <v>32.5</v>
      </c>
      <c r="C884" s="240" t="str">
        <f t="shared" si="53"/>
        <v>65-69|32.5</v>
      </c>
      <c r="D884" s="78">
        <v>32.5</v>
      </c>
      <c r="E884" s="240" t="str">
        <f t="shared" si="54"/>
        <v>65-69|32.5</v>
      </c>
      <c r="F884" s="78"/>
      <c r="H884" s="78" t="s">
        <v>1691</v>
      </c>
      <c r="J884" s="216" t="s">
        <v>69</v>
      </c>
      <c r="K884" s="216">
        <v>32.5</v>
      </c>
      <c r="L884" s="240" t="str">
        <f t="shared" si="56"/>
        <v>65-69|32.5</v>
      </c>
      <c r="M884" s="216" t="s">
        <v>1751</v>
      </c>
    </row>
    <row r="885" spans="1:13" ht="15">
      <c r="A885" s="216" t="s">
        <v>69</v>
      </c>
      <c r="B885" s="239">
        <v>32</v>
      </c>
      <c r="C885" s="240" t="str">
        <f t="shared" si="53"/>
        <v>65-69|32</v>
      </c>
      <c r="D885" s="78">
        <v>32</v>
      </c>
      <c r="E885" s="240" t="str">
        <f t="shared" si="54"/>
        <v>65-69|32</v>
      </c>
      <c r="F885" s="78"/>
      <c r="H885" s="78" t="s">
        <v>1691</v>
      </c>
      <c r="J885" s="216" t="s">
        <v>69</v>
      </c>
      <c r="K885" s="216">
        <v>32</v>
      </c>
      <c r="L885" s="240" t="str">
        <f t="shared" si="56"/>
        <v>65-69|32</v>
      </c>
      <c r="M885" s="216" t="s">
        <v>1751</v>
      </c>
    </row>
    <row r="886" spans="1:13" ht="15">
      <c r="A886" s="216" t="s">
        <v>69</v>
      </c>
      <c r="B886" s="239">
        <v>31.5</v>
      </c>
      <c r="C886" s="240" t="str">
        <f t="shared" si="53"/>
        <v>65-69|31.5</v>
      </c>
      <c r="D886" s="78">
        <v>31.5</v>
      </c>
      <c r="E886" s="240" t="str">
        <f t="shared" si="54"/>
        <v>65-69|31.5</v>
      </c>
      <c r="F886" s="78"/>
      <c r="H886" s="78" t="s">
        <v>1691</v>
      </c>
      <c r="J886" s="216" t="s">
        <v>69</v>
      </c>
      <c r="K886" s="216">
        <v>31.5</v>
      </c>
      <c r="L886" s="240" t="str">
        <f t="shared" si="56"/>
        <v>65-69|31.5</v>
      </c>
      <c r="M886" s="216" t="s">
        <v>1751</v>
      </c>
    </row>
    <row r="887" spans="1:13" ht="15">
      <c r="A887" s="216" t="s">
        <v>69</v>
      </c>
      <c r="B887" s="239">
        <v>31</v>
      </c>
      <c r="C887" s="240" t="str">
        <f t="shared" si="53"/>
        <v>65-69|31</v>
      </c>
      <c r="D887" s="78">
        <v>31</v>
      </c>
      <c r="E887" s="240" t="str">
        <f t="shared" si="54"/>
        <v>65-69|31</v>
      </c>
      <c r="F887" s="78"/>
      <c r="H887" s="78" t="s">
        <v>1691</v>
      </c>
      <c r="J887" s="216" t="s">
        <v>69</v>
      </c>
      <c r="K887" s="216">
        <v>31</v>
      </c>
      <c r="L887" s="240" t="str">
        <f t="shared" si="56"/>
        <v>65-69|31</v>
      </c>
      <c r="M887" s="216" t="s">
        <v>1751</v>
      </c>
    </row>
    <row r="888" spans="1:13" ht="15">
      <c r="A888" s="216" t="s">
        <v>69</v>
      </c>
      <c r="B888" s="239">
        <v>30.5</v>
      </c>
      <c r="C888" s="240" t="str">
        <f t="shared" si="53"/>
        <v>65-69|30.5</v>
      </c>
      <c r="D888" s="78">
        <v>30.5</v>
      </c>
      <c r="E888" s="240" t="str">
        <f t="shared" si="54"/>
        <v>65-69|30.5</v>
      </c>
      <c r="F888" s="78"/>
      <c r="H888" s="78" t="s">
        <v>1691</v>
      </c>
      <c r="J888" s="216" t="s">
        <v>69</v>
      </c>
      <c r="K888" s="216">
        <v>30.5</v>
      </c>
      <c r="L888" s="240" t="str">
        <f t="shared" si="56"/>
        <v>65-69|30.5</v>
      </c>
      <c r="M888" s="216" t="s">
        <v>1751</v>
      </c>
    </row>
    <row r="889" spans="1:13" ht="15">
      <c r="A889" s="216" t="s">
        <v>69</v>
      </c>
      <c r="B889" s="239">
        <v>30</v>
      </c>
      <c r="C889" s="240" t="str">
        <f t="shared" si="53"/>
        <v>65-69|30</v>
      </c>
      <c r="D889" s="78">
        <v>30</v>
      </c>
      <c r="E889" s="240" t="str">
        <f t="shared" si="54"/>
        <v>65-69|30</v>
      </c>
      <c r="F889" s="78"/>
      <c r="H889" s="78" t="s">
        <v>1691</v>
      </c>
      <c r="J889" s="216" t="s">
        <v>69</v>
      </c>
      <c r="K889" s="216">
        <v>30</v>
      </c>
      <c r="L889" s="240" t="str">
        <f t="shared" si="56"/>
        <v>65-69|30</v>
      </c>
      <c r="M889" s="216" t="s">
        <v>1761</v>
      </c>
    </row>
    <row r="890" spans="1:13" ht="15">
      <c r="A890" s="216" t="s">
        <v>69</v>
      </c>
      <c r="B890" s="239">
        <v>29.5</v>
      </c>
      <c r="C890" s="240" t="str">
        <f t="shared" si="53"/>
        <v>65-69|29.5</v>
      </c>
      <c r="D890" s="78">
        <v>29.5</v>
      </c>
      <c r="E890" s="240" t="str">
        <f t="shared" si="54"/>
        <v>65-69|29.5</v>
      </c>
      <c r="F890" s="78"/>
      <c r="H890" s="78" t="s">
        <v>1691</v>
      </c>
      <c r="J890" s="216" t="s">
        <v>69</v>
      </c>
      <c r="K890" s="216">
        <v>29.5</v>
      </c>
      <c r="L890" s="240" t="str">
        <f t="shared" si="56"/>
        <v>65-69|29.5</v>
      </c>
      <c r="M890" s="216" t="s">
        <v>1761</v>
      </c>
    </row>
    <row r="891" spans="1:13" ht="15">
      <c r="A891" s="216" t="s">
        <v>69</v>
      </c>
      <c r="B891" s="239">
        <v>29</v>
      </c>
      <c r="C891" s="240" t="str">
        <f t="shared" si="53"/>
        <v>65-69|29</v>
      </c>
      <c r="D891" s="78">
        <v>29</v>
      </c>
      <c r="E891" s="240" t="str">
        <f t="shared" si="54"/>
        <v>65-69|29</v>
      </c>
      <c r="F891" s="78"/>
      <c r="H891" s="78" t="s">
        <v>1691</v>
      </c>
      <c r="J891" s="216" t="s">
        <v>69</v>
      </c>
      <c r="K891" s="216">
        <v>29</v>
      </c>
      <c r="L891" s="240" t="str">
        <f t="shared" si="56"/>
        <v>65-69|29</v>
      </c>
      <c r="M891" s="216" t="s">
        <v>1767</v>
      </c>
    </row>
    <row r="892" spans="1:13" ht="15">
      <c r="A892" s="216" t="s">
        <v>69</v>
      </c>
      <c r="B892" s="239">
        <v>28.5</v>
      </c>
      <c r="C892" s="240" t="str">
        <f t="shared" si="53"/>
        <v>65-69|28.5</v>
      </c>
      <c r="D892" s="78"/>
      <c r="E892" s="240" t="str">
        <f t="shared" si="54"/>
        <v>65-69|</v>
      </c>
      <c r="F892" s="78"/>
      <c r="H892" s="78" t="s">
        <v>1691</v>
      </c>
      <c r="J892" s="216" t="s">
        <v>69</v>
      </c>
      <c r="K892" s="216">
        <v>28.5</v>
      </c>
      <c r="L892" s="240" t="str">
        <f t="shared" si="56"/>
        <v>65-69|28.5</v>
      </c>
      <c r="M892" s="216" t="s">
        <v>1767</v>
      </c>
    </row>
    <row r="893" spans="1:13" ht="15">
      <c r="A893" s="216" t="s">
        <v>69</v>
      </c>
      <c r="B893" s="239">
        <v>28</v>
      </c>
      <c r="C893" s="240" t="str">
        <f t="shared" si="53"/>
        <v>65-69|28</v>
      </c>
      <c r="D893" s="78">
        <v>28.5</v>
      </c>
      <c r="E893" s="240" t="str">
        <f t="shared" si="54"/>
        <v>65-69|28.5</v>
      </c>
      <c r="F893" s="78"/>
      <c r="H893" s="78">
        <v>99</v>
      </c>
      <c r="J893" s="216" t="s">
        <v>69</v>
      </c>
      <c r="K893" s="216">
        <v>28</v>
      </c>
      <c r="L893" s="240" t="str">
        <f t="shared" si="56"/>
        <v>65-69|28</v>
      </c>
      <c r="M893" s="216" t="s">
        <v>1754</v>
      </c>
    </row>
    <row r="894" spans="1:13" ht="15">
      <c r="A894" s="216" t="s">
        <v>69</v>
      </c>
      <c r="B894" s="239">
        <v>27.5</v>
      </c>
      <c r="C894" s="240" t="str">
        <f t="shared" si="53"/>
        <v>65-69|27.5</v>
      </c>
      <c r="D894" s="78">
        <v>28</v>
      </c>
      <c r="E894" s="240" t="str">
        <f t="shared" si="54"/>
        <v>65-69|28</v>
      </c>
      <c r="F894" s="78"/>
      <c r="H894" s="78">
        <v>99</v>
      </c>
      <c r="J894" s="216" t="s">
        <v>69</v>
      </c>
      <c r="K894" s="216">
        <v>27.5</v>
      </c>
      <c r="L894" s="240" t="str">
        <f t="shared" si="56"/>
        <v>65-69|27.5</v>
      </c>
      <c r="M894" s="216" t="s">
        <v>1754</v>
      </c>
    </row>
    <row r="895" spans="1:13" ht="15">
      <c r="A895" s="216" t="s">
        <v>69</v>
      </c>
      <c r="D895" s="78">
        <v>27.5</v>
      </c>
      <c r="E895" s="240" t="str">
        <f t="shared" si="54"/>
        <v>65-69|27.5</v>
      </c>
      <c r="F895" s="78"/>
      <c r="H895" s="78">
        <v>99</v>
      </c>
      <c r="J895" s="216" t="s">
        <v>69</v>
      </c>
      <c r="K895" s="216">
        <v>27</v>
      </c>
      <c r="L895" s="240" t="str">
        <f t="shared" si="56"/>
        <v>65-69|27</v>
      </c>
      <c r="M895" s="216" t="s">
        <v>1754</v>
      </c>
    </row>
    <row r="896" spans="1:13" ht="15">
      <c r="A896" s="216" t="s">
        <v>69</v>
      </c>
      <c r="B896" s="239">
        <v>27</v>
      </c>
      <c r="C896" s="240" t="str">
        <f t="shared" si="53"/>
        <v>65-69|27</v>
      </c>
      <c r="D896" s="78">
        <v>27</v>
      </c>
      <c r="E896" s="240" t="str">
        <f t="shared" si="54"/>
        <v>65-69|27</v>
      </c>
      <c r="F896" s="78">
        <v>23</v>
      </c>
      <c r="G896" s="240" t="str">
        <f t="shared" si="55"/>
        <v>65-69|23</v>
      </c>
      <c r="H896" s="78">
        <v>99</v>
      </c>
      <c r="J896" s="216" t="s">
        <v>69</v>
      </c>
      <c r="K896" s="216">
        <v>26.5</v>
      </c>
      <c r="L896" s="240" t="str">
        <f t="shared" si="56"/>
        <v>65-69|26.5</v>
      </c>
      <c r="M896" s="216" t="s">
        <v>1754</v>
      </c>
    </row>
    <row r="897" spans="1:13" ht="15">
      <c r="A897" s="216" t="s">
        <v>69</v>
      </c>
      <c r="B897" s="239">
        <v>26.5</v>
      </c>
      <c r="C897" s="240" t="str">
        <f t="shared" si="53"/>
        <v>65-69|26.5</v>
      </c>
      <c r="D897" s="78">
        <v>26.5</v>
      </c>
      <c r="E897" s="240" t="str">
        <f t="shared" si="54"/>
        <v>65-69|26.5</v>
      </c>
      <c r="F897" s="78"/>
      <c r="H897" s="78">
        <v>99</v>
      </c>
      <c r="J897" s="216" t="s">
        <v>69</v>
      </c>
      <c r="K897" s="216" t="s">
        <v>1788</v>
      </c>
      <c r="L897" s="240" t="str">
        <f t="shared" si="56"/>
        <v>65-69|0-26</v>
      </c>
      <c r="M897" s="244" t="s">
        <v>1756</v>
      </c>
    </row>
    <row r="898" spans="1:13" ht="15">
      <c r="A898" s="216" t="s">
        <v>69</v>
      </c>
      <c r="B898" s="239">
        <v>26</v>
      </c>
      <c r="C898" s="240" t="str">
        <f t="shared" ref="C898:C965" si="57">A898&amp;"|"&amp;B898</f>
        <v>65-69|26</v>
      </c>
      <c r="D898" s="78">
        <v>26</v>
      </c>
      <c r="E898" s="240" t="str">
        <f t="shared" si="54"/>
        <v>65-69|26</v>
      </c>
      <c r="F898" s="78"/>
      <c r="H898" s="78">
        <v>99</v>
      </c>
    </row>
    <row r="899" spans="1:13" ht="15">
      <c r="A899" s="216" t="s">
        <v>69</v>
      </c>
      <c r="B899" s="239">
        <v>25.5</v>
      </c>
      <c r="C899" s="240" t="str">
        <f t="shared" si="57"/>
        <v>65-69|25.5</v>
      </c>
      <c r="D899" s="78">
        <v>25.5</v>
      </c>
      <c r="E899" s="240" t="str">
        <f t="shared" si="54"/>
        <v>65-69|25.5</v>
      </c>
      <c r="F899" s="78"/>
      <c r="H899" s="78">
        <v>98</v>
      </c>
    </row>
    <row r="900" spans="1:13" ht="15">
      <c r="A900" s="216" t="s">
        <v>69</v>
      </c>
      <c r="D900" s="78">
        <v>25</v>
      </c>
      <c r="E900" s="240" t="str">
        <f t="shared" si="54"/>
        <v>65-69|25</v>
      </c>
      <c r="F900" s="78"/>
      <c r="H900" s="78">
        <v>97</v>
      </c>
    </row>
    <row r="901" spans="1:13" ht="15">
      <c r="A901" s="216" t="s">
        <v>69</v>
      </c>
      <c r="B901" s="239">
        <v>25</v>
      </c>
      <c r="C901" s="240" t="str">
        <f t="shared" si="57"/>
        <v>65-69|25</v>
      </c>
      <c r="D901" s="78"/>
      <c r="F901" s="78"/>
      <c r="H901" s="78">
        <v>96</v>
      </c>
    </row>
    <row r="902" spans="1:13" ht="15">
      <c r="A902" s="216" t="s">
        <v>69</v>
      </c>
      <c r="B902" s="239">
        <v>24.5</v>
      </c>
      <c r="C902" s="240" t="str">
        <f t="shared" si="57"/>
        <v>65-69|24.5</v>
      </c>
      <c r="D902" s="78">
        <v>24.5</v>
      </c>
      <c r="E902" s="240" t="str">
        <f t="shared" ref="E902:E959" si="58">A902&amp;"|"&amp;D902</f>
        <v>65-69|24.5</v>
      </c>
      <c r="F902" s="78"/>
      <c r="H902" s="78">
        <v>96</v>
      </c>
    </row>
    <row r="903" spans="1:13" ht="15">
      <c r="A903" s="216" t="s">
        <v>69</v>
      </c>
      <c r="B903" s="239">
        <v>24</v>
      </c>
      <c r="C903" s="240" t="str">
        <f t="shared" si="57"/>
        <v>65-69|24</v>
      </c>
      <c r="D903" s="78">
        <v>24</v>
      </c>
      <c r="E903" s="240" t="str">
        <f t="shared" si="58"/>
        <v>65-69|24</v>
      </c>
      <c r="F903" s="78"/>
      <c r="H903" s="78">
        <v>95</v>
      </c>
    </row>
    <row r="904" spans="1:13" ht="15">
      <c r="A904" s="216" t="s">
        <v>69</v>
      </c>
      <c r="B904" s="239">
        <v>23.5</v>
      </c>
      <c r="C904" s="240" t="str">
        <f t="shared" si="57"/>
        <v>65-69|23.5</v>
      </c>
      <c r="D904" s="78">
        <v>23.5</v>
      </c>
      <c r="E904" s="240" t="str">
        <f t="shared" si="58"/>
        <v>65-69|23.5</v>
      </c>
      <c r="F904" s="78">
        <v>22</v>
      </c>
      <c r="G904" s="240" t="str">
        <f t="shared" si="55"/>
        <v>65-69|22</v>
      </c>
      <c r="H904" s="78">
        <v>93</v>
      </c>
    </row>
    <row r="905" spans="1:13" ht="15">
      <c r="A905" s="216" t="s">
        <v>69</v>
      </c>
      <c r="B905" s="239">
        <v>23</v>
      </c>
      <c r="C905" s="240" t="str">
        <f t="shared" si="57"/>
        <v>65-69|23</v>
      </c>
      <c r="D905" s="78">
        <v>23</v>
      </c>
      <c r="E905" s="240" t="str">
        <f t="shared" si="58"/>
        <v>65-69|23</v>
      </c>
      <c r="F905" s="78"/>
      <c r="H905" s="78">
        <v>92</v>
      </c>
    </row>
    <row r="906" spans="1:13" ht="15">
      <c r="A906" s="216" t="s">
        <v>69</v>
      </c>
      <c r="B906" s="239">
        <v>22.5</v>
      </c>
      <c r="C906" s="240" t="str">
        <f t="shared" si="57"/>
        <v>65-69|22.5</v>
      </c>
      <c r="D906" s="78">
        <v>22.5</v>
      </c>
      <c r="E906" s="240" t="str">
        <f t="shared" si="58"/>
        <v>65-69|22.5</v>
      </c>
      <c r="F906" s="78"/>
      <c r="H906" s="78">
        <v>90</v>
      </c>
    </row>
    <row r="907" spans="1:13" ht="15">
      <c r="A907" s="216" t="s">
        <v>69</v>
      </c>
      <c r="B907" s="239">
        <v>22</v>
      </c>
      <c r="C907" s="240" t="str">
        <f t="shared" si="57"/>
        <v>65-69|22</v>
      </c>
      <c r="D907" s="78">
        <v>22</v>
      </c>
      <c r="E907" s="240" t="str">
        <f t="shared" si="58"/>
        <v>65-69|22</v>
      </c>
      <c r="F907" s="78"/>
      <c r="H907" s="78">
        <v>88</v>
      </c>
    </row>
    <row r="908" spans="1:13" ht="15">
      <c r="A908" s="216" t="s">
        <v>69</v>
      </c>
      <c r="D908" s="78">
        <v>21.5</v>
      </c>
      <c r="E908" s="240" t="str">
        <f t="shared" si="58"/>
        <v>65-69|21.5</v>
      </c>
      <c r="F908" s="78">
        <v>21</v>
      </c>
      <c r="G908" s="240" t="str">
        <f t="shared" ref="G908:G953" si="59">A908&amp;"|"&amp;F908</f>
        <v>65-69|21</v>
      </c>
      <c r="H908" s="78">
        <v>86</v>
      </c>
    </row>
    <row r="909" spans="1:13" ht="15">
      <c r="A909" s="216" t="s">
        <v>69</v>
      </c>
      <c r="B909" s="239">
        <v>21.5</v>
      </c>
      <c r="C909" s="240" t="str">
        <f t="shared" si="57"/>
        <v>65-69|21.5</v>
      </c>
      <c r="D909" s="78">
        <v>21</v>
      </c>
      <c r="E909" s="240" t="str">
        <f t="shared" si="58"/>
        <v>65-69|21</v>
      </c>
      <c r="F909" s="78"/>
      <c r="H909" s="78">
        <v>84</v>
      </c>
    </row>
    <row r="910" spans="1:13" ht="15">
      <c r="A910" s="216" t="s">
        <v>69</v>
      </c>
      <c r="B910" s="239">
        <v>21</v>
      </c>
      <c r="C910" s="240" t="str">
        <f t="shared" si="57"/>
        <v>65-69|21</v>
      </c>
      <c r="D910" s="78">
        <v>20.5</v>
      </c>
      <c r="E910" s="240" t="str">
        <f t="shared" si="58"/>
        <v>65-69|20.5</v>
      </c>
      <c r="F910" s="78"/>
      <c r="H910" s="78">
        <v>82</v>
      </c>
    </row>
    <row r="911" spans="1:13" ht="15">
      <c r="A911" s="216" t="s">
        <v>69</v>
      </c>
      <c r="B911" s="239">
        <v>20.5</v>
      </c>
      <c r="C911" s="240" t="str">
        <f t="shared" si="57"/>
        <v>65-69|20.5</v>
      </c>
      <c r="D911" s="78">
        <v>20</v>
      </c>
      <c r="E911" s="240" t="str">
        <f t="shared" si="58"/>
        <v>65-69|20</v>
      </c>
      <c r="F911" s="78"/>
      <c r="H911" s="78">
        <v>79</v>
      </c>
    </row>
    <row r="912" spans="1:13" ht="15">
      <c r="A912" s="216" t="s">
        <v>69</v>
      </c>
      <c r="B912" s="239">
        <v>20</v>
      </c>
      <c r="C912" s="240" t="str">
        <f t="shared" si="57"/>
        <v>65-69|20</v>
      </c>
      <c r="D912" s="78">
        <v>19.5</v>
      </c>
      <c r="E912" s="240" t="str">
        <f t="shared" si="58"/>
        <v>65-69|19.5</v>
      </c>
      <c r="F912" s="78"/>
      <c r="H912" s="78">
        <v>76</v>
      </c>
    </row>
    <row r="913" spans="1:8" ht="15">
      <c r="A913" s="216" t="s">
        <v>69</v>
      </c>
      <c r="B913" s="239">
        <v>19.5</v>
      </c>
      <c r="C913" s="240" t="str">
        <f t="shared" si="57"/>
        <v>65-69|19.5</v>
      </c>
      <c r="D913" s="78"/>
      <c r="F913" s="78"/>
      <c r="H913" s="78">
        <v>73</v>
      </c>
    </row>
    <row r="914" spans="1:8" ht="15">
      <c r="A914" s="216" t="s">
        <v>69</v>
      </c>
      <c r="B914" s="239">
        <v>19</v>
      </c>
      <c r="C914" s="240" t="str">
        <f t="shared" si="57"/>
        <v>65-69|19</v>
      </c>
      <c r="D914" s="78">
        <v>19</v>
      </c>
      <c r="E914" s="240" t="str">
        <f t="shared" si="58"/>
        <v>65-69|19</v>
      </c>
      <c r="F914" s="78"/>
      <c r="H914" s="78">
        <v>69</v>
      </c>
    </row>
    <row r="915" spans="1:8" ht="15">
      <c r="A915" s="216" t="s">
        <v>69</v>
      </c>
      <c r="B915" s="239">
        <v>18.5</v>
      </c>
      <c r="C915" s="240" t="str">
        <f t="shared" si="57"/>
        <v>65-69|18.5</v>
      </c>
      <c r="D915" s="78">
        <v>18.5</v>
      </c>
      <c r="E915" s="240" t="str">
        <f t="shared" si="58"/>
        <v>65-69|18.5</v>
      </c>
      <c r="F915" s="78">
        <v>20</v>
      </c>
      <c r="G915" s="240" t="str">
        <f t="shared" si="59"/>
        <v>65-69|20</v>
      </c>
      <c r="H915" s="78">
        <v>66</v>
      </c>
    </row>
    <row r="916" spans="1:8" ht="15">
      <c r="A916" s="216" t="s">
        <v>69</v>
      </c>
      <c r="B916" s="239">
        <v>18</v>
      </c>
      <c r="C916" s="240" t="str">
        <f t="shared" si="57"/>
        <v>65-69|18</v>
      </c>
      <c r="D916" s="78">
        <v>18</v>
      </c>
      <c r="E916" s="240" t="str">
        <f t="shared" si="58"/>
        <v>65-69|18</v>
      </c>
      <c r="F916" s="78"/>
      <c r="H916" s="78">
        <v>62</v>
      </c>
    </row>
    <row r="917" spans="1:8" ht="15">
      <c r="A917" s="216" t="s">
        <v>69</v>
      </c>
      <c r="B917" s="239">
        <v>17.5</v>
      </c>
      <c r="C917" s="240" t="str">
        <f t="shared" si="57"/>
        <v>65-69|17.5</v>
      </c>
      <c r="D917" s="78">
        <v>7.5</v>
      </c>
      <c r="E917" s="240" t="str">
        <f t="shared" si="58"/>
        <v>65-69|7.5</v>
      </c>
      <c r="F917" s="78"/>
      <c r="H917" s="78">
        <v>58</v>
      </c>
    </row>
    <row r="918" spans="1:8" ht="15">
      <c r="A918" s="216" t="s">
        <v>69</v>
      </c>
      <c r="B918" s="239">
        <v>17</v>
      </c>
      <c r="C918" s="240" t="str">
        <f t="shared" si="57"/>
        <v>65-69|17</v>
      </c>
      <c r="D918" s="78">
        <v>17</v>
      </c>
      <c r="E918" s="240" t="str">
        <f t="shared" si="58"/>
        <v>65-69|17</v>
      </c>
      <c r="F918" s="78"/>
      <c r="H918" s="78">
        <v>54</v>
      </c>
    </row>
    <row r="919" spans="1:8" ht="15">
      <c r="A919" s="216" t="s">
        <v>69</v>
      </c>
      <c r="B919" s="239">
        <v>16.5</v>
      </c>
      <c r="C919" s="240" t="str">
        <f t="shared" si="57"/>
        <v>65-69|16.5</v>
      </c>
      <c r="D919" s="78">
        <v>16.5</v>
      </c>
      <c r="E919" s="240" t="str">
        <f t="shared" si="58"/>
        <v>65-69|16.5</v>
      </c>
      <c r="F919" s="78"/>
      <c r="H919" s="78">
        <v>50</v>
      </c>
    </row>
    <row r="920" spans="1:8" ht="15">
      <c r="A920" s="216" t="s">
        <v>69</v>
      </c>
      <c r="B920" s="239">
        <v>16</v>
      </c>
      <c r="C920" s="240" t="str">
        <f t="shared" si="57"/>
        <v>65-69|16</v>
      </c>
      <c r="D920" s="78">
        <v>16</v>
      </c>
      <c r="E920" s="240" t="str">
        <f t="shared" si="58"/>
        <v>65-69|16</v>
      </c>
      <c r="F920" s="78">
        <v>19</v>
      </c>
      <c r="G920" s="240" t="str">
        <f t="shared" si="59"/>
        <v>65-69|19</v>
      </c>
      <c r="H920" s="78">
        <v>46</v>
      </c>
    </row>
    <row r="921" spans="1:8" ht="15">
      <c r="A921" s="216" t="s">
        <v>69</v>
      </c>
      <c r="B921" s="239">
        <v>15.5</v>
      </c>
      <c r="C921" s="240" t="str">
        <f t="shared" si="57"/>
        <v>65-69|15.5</v>
      </c>
      <c r="D921" s="78">
        <v>15.5</v>
      </c>
      <c r="E921" s="240" t="str">
        <f t="shared" si="58"/>
        <v>65-69|15.5</v>
      </c>
      <c r="F921" s="78"/>
      <c r="H921" s="78">
        <v>42</v>
      </c>
    </row>
    <row r="922" spans="1:8" ht="15">
      <c r="A922" s="216" t="s">
        <v>69</v>
      </c>
      <c r="B922" s="239">
        <v>15</v>
      </c>
      <c r="C922" s="240" t="str">
        <f t="shared" si="57"/>
        <v>65-69|15</v>
      </c>
      <c r="D922" s="78">
        <v>15</v>
      </c>
      <c r="E922" s="240" t="str">
        <f t="shared" si="58"/>
        <v>65-69|15</v>
      </c>
      <c r="F922" s="78"/>
      <c r="H922" s="78">
        <v>38</v>
      </c>
    </row>
    <row r="923" spans="1:8" ht="15">
      <c r="A923" s="216" t="s">
        <v>69</v>
      </c>
      <c r="B923" s="239">
        <v>14.5</v>
      </c>
      <c r="C923" s="240" t="str">
        <f t="shared" si="57"/>
        <v>65-69|14.5</v>
      </c>
      <c r="D923" s="78"/>
      <c r="F923" s="78"/>
      <c r="H923" s="78">
        <v>34</v>
      </c>
    </row>
    <row r="924" spans="1:8" ht="15">
      <c r="A924" s="216" t="s">
        <v>69</v>
      </c>
      <c r="B924" s="239">
        <v>14</v>
      </c>
      <c r="C924" s="240" t="str">
        <f t="shared" si="57"/>
        <v>65-69|14</v>
      </c>
      <c r="D924" s="78">
        <v>14.5</v>
      </c>
      <c r="E924" s="240" t="str">
        <f t="shared" si="58"/>
        <v>65-69|14.5</v>
      </c>
      <c r="F924" s="78"/>
      <c r="H924" s="78">
        <v>31</v>
      </c>
    </row>
    <row r="925" spans="1:8" ht="15">
      <c r="A925" s="216" t="s">
        <v>69</v>
      </c>
      <c r="D925" s="78">
        <v>14</v>
      </c>
      <c r="E925" s="240" t="str">
        <f t="shared" si="58"/>
        <v>65-69|14</v>
      </c>
      <c r="F925" s="78"/>
      <c r="H925" s="78">
        <v>27</v>
      </c>
    </row>
    <row r="926" spans="1:8" ht="15">
      <c r="A926" s="216" t="s">
        <v>69</v>
      </c>
      <c r="B926" s="239">
        <v>13.5</v>
      </c>
      <c r="C926" s="240" t="str">
        <f t="shared" si="57"/>
        <v>65-69|13.5</v>
      </c>
      <c r="D926" s="78">
        <v>13.5</v>
      </c>
      <c r="E926" s="240" t="str">
        <f t="shared" si="58"/>
        <v>65-69|13.5</v>
      </c>
      <c r="F926" s="78">
        <v>18</v>
      </c>
      <c r="G926" s="240" t="str">
        <f t="shared" si="59"/>
        <v>65-69|18</v>
      </c>
      <c r="H926" s="78">
        <v>24</v>
      </c>
    </row>
    <row r="927" spans="1:8" ht="15">
      <c r="A927" s="216" t="s">
        <v>69</v>
      </c>
      <c r="B927" s="239">
        <v>13</v>
      </c>
      <c r="C927" s="240" t="str">
        <f t="shared" si="57"/>
        <v>65-69|13</v>
      </c>
      <c r="D927" s="78">
        <v>13</v>
      </c>
      <c r="E927" s="240" t="str">
        <f t="shared" si="58"/>
        <v>65-69|13</v>
      </c>
      <c r="F927" s="78"/>
      <c r="H927" s="78">
        <v>21</v>
      </c>
    </row>
    <row r="928" spans="1:8" ht="15">
      <c r="A928" s="216" t="s">
        <v>69</v>
      </c>
      <c r="B928" s="239">
        <v>12.5</v>
      </c>
      <c r="C928" s="240" t="str">
        <f t="shared" si="57"/>
        <v>65-69|12.5</v>
      </c>
      <c r="D928" s="78">
        <v>12.5</v>
      </c>
      <c r="E928" s="240" t="str">
        <f t="shared" si="58"/>
        <v>65-69|12.5</v>
      </c>
      <c r="F928" s="78"/>
      <c r="H928" s="78">
        <v>18</v>
      </c>
    </row>
    <row r="929" spans="1:8" ht="15">
      <c r="A929" s="216" t="s">
        <v>69</v>
      </c>
      <c r="B929" s="239">
        <v>12</v>
      </c>
      <c r="C929" s="240" t="str">
        <f t="shared" si="57"/>
        <v>65-69|12</v>
      </c>
      <c r="D929" s="78">
        <v>12</v>
      </c>
      <c r="E929" s="240" t="str">
        <f t="shared" si="58"/>
        <v>65-69|12</v>
      </c>
      <c r="F929" s="78"/>
      <c r="H929" s="78">
        <v>16</v>
      </c>
    </row>
    <row r="930" spans="1:8" ht="15">
      <c r="A930" s="216" t="s">
        <v>69</v>
      </c>
      <c r="B930" s="239">
        <v>11.5</v>
      </c>
      <c r="C930" s="240" t="str">
        <f t="shared" si="57"/>
        <v>65-69|11.5</v>
      </c>
      <c r="D930" s="78">
        <v>11.5</v>
      </c>
      <c r="E930" s="240" t="str">
        <f t="shared" si="58"/>
        <v>65-69|11.5</v>
      </c>
      <c r="F930" s="78">
        <v>17</v>
      </c>
      <c r="G930" s="240" t="str">
        <f t="shared" si="59"/>
        <v>65-69|17</v>
      </c>
      <c r="H930" s="78">
        <v>14</v>
      </c>
    </row>
    <row r="931" spans="1:8" ht="15">
      <c r="A931" s="216" t="s">
        <v>69</v>
      </c>
      <c r="B931" s="239">
        <v>11</v>
      </c>
      <c r="C931" s="240" t="str">
        <f t="shared" si="57"/>
        <v>65-69|11</v>
      </c>
      <c r="D931" s="78"/>
      <c r="F931" s="78"/>
      <c r="H931" s="78">
        <v>12</v>
      </c>
    </row>
    <row r="932" spans="1:8" ht="15">
      <c r="A932" s="216" t="s">
        <v>69</v>
      </c>
      <c r="B932" s="239">
        <v>10.5</v>
      </c>
      <c r="C932" s="240" t="str">
        <f t="shared" si="57"/>
        <v>65-69|10.5</v>
      </c>
      <c r="D932" s="78">
        <v>11</v>
      </c>
      <c r="E932" s="240" t="str">
        <f t="shared" si="58"/>
        <v>65-69|11</v>
      </c>
      <c r="F932" s="78"/>
      <c r="H932" s="78">
        <v>10</v>
      </c>
    </row>
    <row r="933" spans="1:8" ht="15">
      <c r="A933" s="216" t="s">
        <v>69</v>
      </c>
      <c r="B933" s="239">
        <v>10</v>
      </c>
      <c r="C933" s="240" t="str">
        <f t="shared" si="57"/>
        <v>65-69|10</v>
      </c>
      <c r="D933" s="78">
        <v>10.5</v>
      </c>
      <c r="E933" s="240" t="str">
        <f t="shared" si="58"/>
        <v>65-69|10.5</v>
      </c>
      <c r="F933" s="78"/>
      <c r="H933" s="78">
        <v>8</v>
      </c>
    </row>
    <row r="934" spans="1:8" ht="15">
      <c r="A934" s="216" t="s">
        <v>69</v>
      </c>
      <c r="B934" s="239">
        <v>9.5</v>
      </c>
      <c r="C934" s="240" t="str">
        <f t="shared" si="57"/>
        <v>65-69|9.5</v>
      </c>
      <c r="D934" s="78">
        <v>10</v>
      </c>
      <c r="E934" s="240" t="str">
        <f t="shared" si="58"/>
        <v>65-69|10</v>
      </c>
      <c r="F934" s="78"/>
      <c r="H934" s="78">
        <v>7</v>
      </c>
    </row>
    <row r="935" spans="1:8" ht="15">
      <c r="A935" s="216" t="s">
        <v>69</v>
      </c>
      <c r="B935" s="239">
        <v>9</v>
      </c>
      <c r="C935" s="240" t="str">
        <f t="shared" si="57"/>
        <v>65-69|9</v>
      </c>
      <c r="D935" s="78">
        <v>9.5</v>
      </c>
      <c r="E935" s="240" t="str">
        <f t="shared" si="58"/>
        <v>65-69|9.5</v>
      </c>
      <c r="F935" s="78"/>
      <c r="H935" s="78">
        <v>5</v>
      </c>
    </row>
    <row r="936" spans="1:8" ht="15">
      <c r="A936" s="216" t="s">
        <v>69</v>
      </c>
      <c r="D936" s="78"/>
      <c r="F936" s="78"/>
      <c r="H936" s="78">
        <v>4</v>
      </c>
    </row>
    <row r="937" spans="1:8" ht="15">
      <c r="A937" s="216" t="s">
        <v>69</v>
      </c>
      <c r="B937" s="239">
        <v>8.5</v>
      </c>
      <c r="C937" s="240" t="str">
        <f t="shared" si="57"/>
        <v>65-69|8.5</v>
      </c>
      <c r="D937" s="78">
        <v>9</v>
      </c>
      <c r="E937" s="240" t="str">
        <f t="shared" si="58"/>
        <v>65-69|9</v>
      </c>
      <c r="F937" s="78">
        <v>16</v>
      </c>
      <c r="G937" s="240" t="str">
        <f t="shared" si="59"/>
        <v>65-69|16</v>
      </c>
      <c r="H937" s="78">
        <v>4</v>
      </c>
    </row>
    <row r="938" spans="1:8" ht="15">
      <c r="A938" s="216" t="s">
        <v>69</v>
      </c>
      <c r="B938" s="239">
        <v>8</v>
      </c>
      <c r="C938" s="240" t="str">
        <f t="shared" si="57"/>
        <v>65-69|8</v>
      </c>
      <c r="D938" s="78">
        <v>8.5</v>
      </c>
      <c r="E938" s="240" t="str">
        <f t="shared" si="58"/>
        <v>65-69|8.5</v>
      </c>
      <c r="F938" s="78"/>
      <c r="H938" s="78">
        <v>3</v>
      </c>
    </row>
    <row r="939" spans="1:8" ht="15">
      <c r="A939" s="216" t="s">
        <v>69</v>
      </c>
      <c r="B939" s="239">
        <v>7.5</v>
      </c>
      <c r="C939" s="240" t="str">
        <f t="shared" si="57"/>
        <v>65-69|7.5</v>
      </c>
      <c r="D939" s="78">
        <v>8</v>
      </c>
      <c r="E939" s="240" t="str">
        <f t="shared" si="58"/>
        <v>65-69|8</v>
      </c>
      <c r="F939" s="78"/>
      <c r="H939" s="78">
        <v>2</v>
      </c>
    </row>
    <row r="940" spans="1:8" ht="15">
      <c r="A940" s="216" t="s">
        <v>69</v>
      </c>
      <c r="B940" s="239">
        <v>7</v>
      </c>
      <c r="C940" s="240" t="str">
        <f t="shared" si="57"/>
        <v>65-69|7</v>
      </c>
      <c r="D940" s="78">
        <v>7.5</v>
      </c>
      <c r="E940" s="240" t="str">
        <f t="shared" si="58"/>
        <v>65-69|7.5</v>
      </c>
      <c r="F940" s="78"/>
      <c r="H940" s="78">
        <v>2</v>
      </c>
    </row>
    <row r="941" spans="1:8" ht="15">
      <c r="A941" s="216" t="s">
        <v>69</v>
      </c>
      <c r="B941" s="239">
        <v>6.5</v>
      </c>
      <c r="C941" s="240" t="str">
        <f t="shared" si="57"/>
        <v>65-69|6.5</v>
      </c>
      <c r="D941" s="78"/>
      <c r="F941" s="78"/>
      <c r="H941" s="78">
        <v>1</v>
      </c>
    </row>
    <row r="942" spans="1:8" ht="15">
      <c r="A942" s="216" t="s">
        <v>69</v>
      </c>
      <c r="D942" s="78">
        <v>7</v>
      </c>
      <c r="E942" s="240" t="str">
        <f t="shared" si="58"/>
        <v>65-69|7</v>
      </c>
      <c r="F942" s="78"/>
      <c r="H942" s="78">
        <v>1</v>
      </c>
    </row>
    <row r="943" spans="1:8" ht="15">
      <c r="A943" s="216" t="s">
        <v>69</v>
      </c>
      <c r="B943" s="239">
        <v>6</v>
      </c>
      <c r="C943" s="240" t="str">
        <f t="shared" si="57"/>
        <v>65-69|6</v>
      </c>
      <c r="D943" s="78">
        <v>6.5</v>
      </c>
      <c r="E943" s="240" t="str">
        <f t="shared" si="58"/>
        <v>65-69|6.5</v>
      </c>
      <c r="F943" s="78">
        <v>15</v>
      </c>
      <c r="G943" s="240" t="str">
        <f t="shared" si="59"/>
        <v>65-69|15</v>
      </c>
      <c r="H943" s="78">
        <v>1</v>
      </c>
    </row>
    <row r="944" spans="1:8" ht="15">
      <c r="A944" s="216" t="s">
        <v>69</v>
      </c>
      <c r="B944" s="239">
        <v>5.5</v>
      </c>
      <c r="C944" s="240" t="str">
        <f t="shared" si="57"/>
        <v>65-69|5.5</v>
      </c>
      <c r="D944" s="78"/>
      <c r="F944" s="78"/>
      <c r="H944" s="78" t="s">
        <v>1757</v>
      </c>
    </row>
    <row r="945" spans="1:8" ht="15">
      <c r="A945" s="216" t="s">
        <v>69</v>
      </c>
      <c r="B945" s="239">
        <v>5</v>
      </c>
      <c r="C945" s="240" t="str">
        <f t="shared" si="57"/>
        <v>65-69|5</v>
      </c>
      <c r="D945" s="78">
        <v>6</v>
      </c>
      <c r="E945" s="240" t="str">
        <f t="shared" si="58"/>
        <v>65-69|6</v>
      </c>
      <c r="F945" s="78">
        <v>14</v>
      </c>
      <c r="G945" s="240" t="str">
        <f t="shared" si="59"/>
        <v>65-69|14</v>
      </c>
      <c r="H945" s="78" t="s">
        <v>1757</v>
      </c>
    </row>
    <row r="946" spans="1:8" ht="15">
      <c r="A946" s="216" t="s">
        <v>69</v>
      </c>
      <c r="D946" s="78">
        <v>5.5</v>
      </c>
      <c r="E946" s="240" t="str">
        <f t="shared" si="58"/>
        <v>65-69|5.5</v>
      </c>
      <c r="F946" s="78">
        <v>13</v>
      </c>
      <c r="G946" s="240" t="str">
        <f t="shared" si="59"/>
        <v>65-69|13</v>
      </c>
      <c r="H946" s="78" t="s">
        <v>1757</v>
      </c>
    </row>
    <row r="947" spans="1:8" ht="15">
      <c r="A947" s="216" t="s">
        <v>69</v>
      </c>
      <c r="B947" s="239">
        <v>4.5</v>
      </c>
      <c r="C947" s="240" t="str">
        <f t="shared" si="57"/>
        <v>65-69|4.5</v>
      </c>
      <c r="D947" s="78">
        <v>5</v>
      </c>
      <c r="E947" s="240" t="str">
        <f t="shared" si="58"/>
        <v>65-69|5</v>
      </c>
      <c r="F947" s="78">
        <v>12</v>
      </c>
      <c r="G947" s="240" t="str">
        <f t="shared" si="59"/>
        <v>65-69|12</v>
      </c>
      <c r="H947" s="78" t="s">
        <v>1757</v>
      </c>
    </row>
    <row r="948" spans="1:8" ht="15">
      <c r="A948" s="216" t="s">
        <v>69</v>
      </c>
      <c r="B948" s="239">
        <v>4</v>
      </c>
      <c r="C948" s="240" t="str">
        <f t="shared" si="57"/>
        <v>65-69|4</v>
      </c>
      <c r="D948" s="78">
        <v>4.5</v>
      </c>
      <c r="E948" s="240" t="str">
        <f t="shared" si="58"/>
        <v>65-69|4.5</v>
      </c>
      <c r="F948" s="78">
        <v>11</v>
      </c>
      <c r="G948" s="240" t="str">
        <f t="shared" si="59"/>
        <v>65-69|11</v>
      </c>
      <c r="H948" s="78" t="s">
        <v>1757</v>
      </c>
    </row>
    <row r="949" spans="1:8" ht="15">
      <c r="A949" s="216" t="s">
        <v>69</v>
      </c>
      <c r="B949" s="239">
        <v>3.5</v>
      </c>
      <c r="C949" s="240" t="str">
        <f t="shared" si="57"/>
        <v>65-69|3.5</v>
      </c>
      <c r="D949" s="78">
        <v>4</v>
      </c>
      <c r="E949" s="240" t="str">
        <f t="shared" si="58"/>
        <v>65-69|4</v>
      </c>
      <c r="F949" s="78">
        <v>10</v>
      </c>
      <c r="G949" s="240" t="str">
        <f t="shared" si="59"/>
        <v>65-69|10</v>
      </c>
      <c r="H949" s="78" t="s">
        <v>1757</v>
      </c>
    </row>
    <row r="950" spans="1:8" ht="15">
      <c r="A950" s="216" t="s">
        <v>69</v>
      </c>
      <c r="D950" s="78">
        <v>3.5</v>
      </c>
      <c r="E950" s="240" t="str">
        <f t="shared" si="58"/>
        <v>65-69|3.5</v>
      </c>
      <c r="F950" s="78">
        <v>9</v>
      </c>
      <c r="G950" s="240" t="str">
        <f t="shared" si="59"/>
        <v>65-69|9</v>
      </c>
      <c r="H950" s="78" t="s">
        <v>1757</v>
      </c>
    </row>
    <row r="951" spans="1:8" ht="15">
      <c r="A951" s="216" t="s">
        <v>69</v>
      </c>
      <c r="B951" s="239">
        <v>3</v>
      </c>
      <c r="C951" s="240" t="str">
        <f t="shared" si="57"/>
        <v>65-69|3</v>
      </c>
      <c r="D951" s="78">
        <v>3</v>
      </c>
      <c r="E951" s="240" t="str">
        <f t="shared" si="58"/>
        <v>65-69|3</v>
      </c>
      <c r="F951" s="78">
        <v>8</v>
      </c>
      <c r="G951" s="240" t="str">
        <f t="shared" si="59"/>
        <v>65-69|8</v>
      </c>
      <c r="H951" s="78" t="s">
        <v>1757</v>
      </c>
    </row>
    <row r="952" spans="1:8" ht="15">
      <c r="A952" s="216" t="s">
        <v>69</v>
      </c>
      <c r="B952" s="239">
        <v>2.5</v>
      </c>
      <c r="C952" s="240" t="str">
        <f t="shared" si="57"/>
        <v>65-69|2.5</v>
      </c>
      <c r="D952" s="78">
        <v>2.5</v>
      </c>
      <c r="E952" s="240" t="str">
        <f t="shared" si="58"/>
        <v>65-69|2.5</v>
      </c>
      <c r="F952" s="78">
        <v>7</v>
      </c>
      <c r="G952" s="240" t="str">
        <f t="shared" si="59"/>
        <v>65-69|7</v>
      </c>
      <c r="H952" s="78" t="s">
        <v>1757</v>
      </c>
    </row>
    <row r="953" spans="1:8" ht="15">
      <c r="A953" s="216" t="s">
        <v>69</v>
      </c>
      <c r="D953" s="78">
        <v>2</v>
      </c>
      <c r="E953" s="240" t="str">
        <f t="shared" si="58"/>
        <v>65-69|2</v>
      </c>
      <c r="F953" s="78">
        <v>6</v>
      </c>
      <c r="G953" s="240" t="str">
        <f t="shared" si="59"/>
        <v>65-69|6</v>
      </c>
      <c r="H953" s="78" t="s">
        <v>1757</v>
      </c>
    </row>
    <row r="954" spans="1:8" ht="15">
      <c r="A954" s="216" t="s">
        <v>69</v>
      </c>
      <c r="B954" s="239">
        <v>2</v>
      </c>
      <c r="C954" s="240" t="str">
        <f t="shared" si="57"/>
        <v>65-69|2</v>
      </c>
      <c r="D954" s="78">
        <v>1.5</v>
      </c>
      <c r="E954" s="240" t="str">
        <f t="shared" si="58"/>
        <v>65-69|1.5</v>
      </c>
      <c r="F954" s="78">
        <v>5</v>
      </c>
      <c r="G954" s="240" t="str">
        <f t="shared" ref="G954:G959" si="60">A954&amp;"|"&amp;F954</f>
        <v>65-69|5</v>
      </c>
      <c r="H954" s="78" t="s">
        <v>1757</v>
      </c>
    </row>
    <row r="955" spans="1:8" ht="15">
      <c r="A955" s="216" t="s">
        <v>69</v>
      </c>
      <c r="B955" s="239">
        <v>1.5</v>
      </c>
      <c r="C955" s="240" t="str">
        <f t="shared" si="57"/>
        <v>65-69|1.5</v>
      </c>
      <c r="D955" s="78">
        <v>1</v>
      </c>
      <c r="E955" s="240" t="str">
        <f t="shared" si="58"/>
        <v>65-69|1</v>
      </c>
      <c r="F955" s="78">
        <v>4</v>
      </c>
      <c r="G955" s="240" t="str">
        <f t="shared" si="60"/>
        <v>65-69|4</v>
      </c>
      <c r="H955" s="78" t="s">
        <v>1757</v>
      </c>
    </row>
    <row r="956" spans="1:8" ht="15">
      <c r="A956" s="216" t="s">
        <v>69</v>
      </c>
      <c r="B956" s="239">
        <v>1</v>
      </c>
      <c r="C956" s="240" t="str">
        <f t="shared" si="57"/>
        <v>65-69|1</v>
      </c>
      <c r="D956" s="78">
        <v>0.5</v>
      </c>
      <c r="E956" s="240" t="str">
        <f t="shared" si="58"/>
        <v>65-69|0.5</v>
      </c>
      <c r="F956" s="78">
        <v>3</v>
      </c>
      <c r="G956" s="240" t="str">
        <f t="shared" si="60"/>
        <v>65-69|3</v>
      </c>
      <c r="H956" s="78" t="s">
        <v>1757</v>
      </c>
    </row>
    <row r="957" spans="1:8" ht="15">
      <c r="A957" s="216" t="s">
        <v>69</v>
      </c>
      <c r="B957" s="239">
        <v>0.5</v>
      </c>
      <c r="C957" s="240" t="str">
        <f t="shared" si="57"/>
        <v>65-69|0.5</v>
      </c>
      <c r="D957" s="78">
        <v>0</v>
      </c>
      <c r="E957" s="240" t="str">
        <f t="shared" si="58"/>
        <v>65-69|0</v>
      </c>
      <c r="F957" s="78">
        <v>2</v>
      </c>
      <c r="G957" s="240" t="str">
        <f t="shared" si="60"/>
        <v>65-69|2</v>
      </c>
      <c r="H957" s="78" t="s">
        <v>1757</v>
      </c>
    </row>
    <row r="958" spans="1:8" ht="15">
      <c r="A958" s="216" t="s">
        <v>69</v>
      </c>
      <c r="B958" s="239">
        <v>0</v>
      </c>
      <c r="C958" s="240" t="str">
        <f t="shared" si="57"/>
        <v>65-69|0</v>
      </c>
      <c r="D958" s="78">
        <v>0</v>
      </c>
      <c r="E958" s="240" t="str">
        <f t="shared" si="58"/>
        <v>65-69|0</v>
      </c>
      <c r="F958" s="78">
        <v>1</v>
      </c>
      <c r="G958" s="240" t="str">
        <f t="shared" si="60"/>
        <v>65-69|1</v>
      </c>
      <c r="H958" s="78" t="s">
        <v>1757</v>
      </c>
    </row>
    <row r="959" spans="1:8" ht="15">
      <c r="A959" s="216" t="s">
        <v>69</v>
      </c>
      <c r="B959" s="239">
        <v>0</v>
      </c>
      <c r="C959" s="240" t="str">
        <f t="shared" si="57"/>
        <v>65-69|0</v>
      </c>
      <c r="D959" s="78">
        <v>0</v>
      </c>
      <c r="E959" s="240" t="str">
        <f t="shared" si="58"/>
        <v>65-69|0</v>
      </c>
      <c r="F959" s="78">
        <v>0</v>
      </c>
      <c r="G959" s="240" t="str">
        <f t="shared" si="60"/>
        <v>65-69|0</v>
      </c>
      <c r="H959" s="78" t="s">
        <v>1757</v>
      </c>
    </row>
    <row r="960" spans="1:8" ht="15">
      <c r="D960" s="78"/>
      <c r="F960" s="78"/>
      <c r="H960" s="78"/>
    </row>
    <row r="961" spans="1:8">
      <c r="D961" s="241" t="s">
        <v>1789</v>
      </c>
    </row>
    <row r="962" spans="1:8">
      <c r="B962" s="239" t="s">
        <v>1747</v>
      </c>
      <c r="D962" s="239" t="s">
        <v>1748</v>
      </c>
      <c r="F962" s="239" t="s">
        <v>1749</v>
      </c>
      <c r="H962" s="216" t="s">
        <v>39</v>
      </c>
    </row>
    <row r="963" spans="1:8">
      <c r="A963" s="216" t="s">
        <v>70</v>
      </c>
      <c r="B963" s="239">
        <v>36</v>
      </c>
      <c r="C963" s="240" t="str">
        <f t="shared" si="57"/>
        <v>70-74|36</v>
      </c>
      <c r="D963" s="239">
        <v>36</v>
      </c>
      <c r="E963" s="240" t="str">
        <f t="shared" ref="E963:E968" si="61">A963&amp;"|"&amp;D963</f>
        <v>70-74|36</v>
      </c>
      <c r="H963" s="216" t="s">
        <v>1691</v>
      </c>
    </row>
    <row r="964" spans="1:8">
      <c r="A964" s="216" t="s">
        <v>70</v>
      </c>
      <c r="B964" s="239">
        <v>35.5</v>
      </c>
      <c r="C964" s="240" t="str">
        <f t="shared" si="57"/>
        <v>70-74|35.5</v>
      </c>
      <c r="D964" s="239">
        <v>35.5</v>
      </c>
      <c r="E964" s="240" t="str">
        <f t="shared" si="61"/>
        <v>70-74|35.5</v>
      </c>
      <c r="H964" s="216" t="s">
        <v>1691</v>
      </c>
    </row>
    <row r="965" spans="1:8">
      <c r="A965" s="216" t="s">
        <v>70</v>
      </c>
      <c r="B965" s="239">
        <v>35</v>
      </c>
      <c r="C965" s="240" t="str">
        <f t="shared" si="57"/>
        <v>70-74|35</v>
      </c>
      <c r="D965" s="239">
        <v>35</v>
      </c>
      <c r="E965" s="240" t="str">
        <f t="shared" si="61"/>
        <v>70-74|35</v>
      </c>
      <c r="H965" s="216" t="s">
        <v>1691</v>
      </c>
    </row>
    <row r="966" spans="1:8">
      <c r="A966" s="216" t="s">
        <v>70</v>
      </c>
      <c r="B966" s="239">
        <v>34.5</v>
      </c>
      <c r="C966" s="240" t="str">
        <f t="shared" ref="C966:C1028" si="62">A966&amp;"|"&amp;B966</f>
        <v>70-74|34.5</v>
      </c>
      <c r="D966" s="239">
        <v>34.5</v>
      </c>
      <c r="E966" s="240" t="str">
        <f t="shared" si="61"/>
        <v>70-74|34.5</v>
      </c>
      <c r="H966" s="216" t="s">
        <v>1691</v>
      </c>
    </row>
    <row r="967" spans="1:8">
      <c r="A967" s="216" t="s">
        <v>70</v>
      </c>
      <c r="B967" s="239">
        <v>34</v>
      </c>
      <c r="C967" s="240" t="str">
        <f t="shared" si="62"/>
        <v>70-74|34</v>
      </c>
      <c r="D967" s="239">
        <v>34</v>
      </c>
      <c r="E967" s="240" t="str">
        <f t="shared" si="61"/>
        <v>70-74|34</v>
      </c>
      <c r="H967" s="216" t="s">
        <v>1691</v>
      </c>
    </row>
    <row r="968" spans="1:8">
      <c r="A968" s="216" t="s">
        <v>70</v>
      </c>
      <c r="B968" s="239">
        <v>33.5</v>
      </c>
      <c r="C968" s="240" t="str">
        <f t="shared" si="62"/>
        <v>70-74|33.5</v>
      </c>
      <c r="D968" s="239">
        <v>33.5</v>
      </c>
      <c r="E968" s="240" t="str">
        <f t="shared" si="61"/>
        <v>70-74|33.5</v>
      </c>
      <c r="H968" s="216" t="s">
        <v>1691</v>
      </c>
    </row>
    <row r="969" spans="1:8">
      <c r="A969" s="216" t="s">
        <v>70</v>
      </c>
      <c r="B969" s="239">
        <v>33</v>
      </c>
      <c r="C969" s="240" t="str">
        <f t="shared" si="62"/>
        <v>70-74|33</v>
      </c>
      <c r="D969" s="239">
        <v>33</v>
      </c>
      <c r="E969" s="240" t="str">
        <f t="shared" ref="E969:E1031" si="63">A969&amp;"|"&amp;D969</f>
        <v>70-74|33</v>
      </c>
      <c r="H969" s="216" t="s">
        <v>1691</v>
      </c>
    </row>
    <row r="970" spans="1:8">
      <c r="A970" s="216" t="s">
        <v>70</v>
      </c>
      <c r="B970" s="239">
        <v>32.5</v>
      </c>
      <c r="C970" s="240" t="str">
        <f t="shared" si="62"/>
        <v>70-74|32.5</v>
      </c>
      <c r="D970" s="239">
        <v>32.5</v>
      </c>
      <c r="E970" s="240" t="str">
        <f t="shared" si="63"/>
        <v>70-74|32.5</v>
      </c>
      <c r="H970" s="216" t="s">
        <v>1691</v>
      </c>
    </row>
    <row r="971" spans="1:8">
      <c r="A971" s="216" t="s">
        <v>70</v>
      </c>
      <c r="B971" s="239">
        <v>32</v>
      </c>
      <c r="C971" s="240" t="str">
        <f t="shared" si="62"/>
        <v>70-74|32</v>
      </c>
      <c r="D971" s="239">
        <v>32</v>
      </c>
      <c r="E971" s="240" t="str">
        <f t="shared" si="63"/>
        <v>70-74|32</v>
      </c>
      <c r="H971" s="216" t="s">
        <v>1691</v>
      </c>
    </row>
    <row r="972" spans="1:8">
      <c r="A972" s="216" t="s">
        <v>70</v>
      </c>
      <c r="B972" s="239">
        <v>31.5</v>
      </c>
      <c r="C972" s="240" t="str">
        <f t="shared" si="62"/>
        <v>70-74|31.5</v>
      </c>
      <c r="D972" s="239">
        <v>31.5</v>
      </c>
      <c r="E972" s="240" t="str">
        <f t="shared" si="63"/>
        <v>70-74|31.5</v>
      </c>
      <c r="H972" s="216" t="s">
        <v>1691</v>
      </c>
    </row>
    <row r="973" spans="1:8">
      <c r="A973" s="216" t="s">
        <v>70</v>
      </c>
      <c r="B973" s="239">
        <v>31</v>
      </c>
      <c r="C973" s="240" t="str">
        <f t="shared" si="62"/>
        <v>70-74|31</v>
      </c>
      <c r="D973" s="239">
        <v>31</v>
      </c>
      <c r="E973" s="240" t="str">
        <f t="shared" si="63"/>
        <v>70-74|31</v>
      </c>
      <c r="H973" s="216" t="s">
        <v>1691</v>
      </c>
    </row>
    <row r="974" spans="1:8">
      <c r="A974" s="216" t="s">
        <v>70</v>
      </c>
      <c r="B974" s="239">
        <v>30.5</v>
      </c>
      <c r="C974" s="240" t="str">
        <f t="shared" si="62"/>
        <v>70-74|30.5</v>
      </c>
      <c r="D974" s="239">
        <v>30.5</v>
      </c>
      <c r="E974" s="240" t="str">
        <f t="shared" si="63"/>
        <v>70-74|30.5</v>
      </c>
      <c r="H974" s="216" t="s">
        <v>1691</v>
      </c>
    </row>
    <row r="975" spans="1:8">
      <c r="A975" s="216" t="s">
        <v>70</v>
      </c>
      <c r="B975" s="239">
        <v>30</v>
      </c>
      <c r="C975" s="240" t="str">
        <f t="shared" si="62"/>
        <v>70-74|30</v>
      </c>
      <c r="D975" s="239">
        <v>30</v>
      </c>
      <c r="E975" s="240" t="str">
        <f t="shared" si="63"/>
        <v>70-74|30</v>
      </c>
      <c r="H975" s="216" t="s">
        <v>1691</v>
      </c>
    </row>
    <row r="976" spans="1:8">
      <c r="A976" s="216" t="s">
        <v>70</v>
      </c>
      <c r="B976" s="239">
        <v>29.5</v>
      </c>
      <c r="C976" s="240" t="str">
        <f t="shared" si="62"/>
        <v>70-74|29.5</v>
      </c>
      <c r="D976" s="239">
        <v>29.5</v>
      </c>
      <c r="E976" s="240" t="str">
        <f t="shared" si="63"/>
        <v>70-74|29.5</v>
      </c>
      <c r="H976" s="216" t="s">
        <v>1691</v>
      </c>
    </row>
    <row r="977" spans="1:8">
      <c r="A977" s="216" t="s">
        <v>70</v>
      </c>
      <c r="B977" s="239">
        <v>29</v>
      </c>
      <c r="C977" s="240" t="str">
        <f t="shared" si="62"/>
        <v>70-74|29</v>
      </c>
      <c r="D977" s="239">
        <v>29</v>
      </c>
      <c r="E977" s="240" t="str">
        <f t="shared" si="63"/>
        <v>70-74|29</v>
      </c>
      <c r="H977" s="216" t="s">
        <v>1691</v>
      </c>
    </row>
    <row r="978" spans="1:8">
      <c r="A978" s="216" t="s">
        <v>70</v>
      </c>
      <c r="B978" s="239">
        <v>28.5</v>
      </c>
      <c r="C978" s="240" t="str">
        <f t="shared" si="62"/>
        <v>70-74|28.5</v>
      </c>
      <c r="D978" s="239">
        <v>28.5</v>
      </c>
      <c r="E978" s="240" t="str">
        <f t="shared" si="63"/>
        <v>70-74|28.5</v>
      </c>
      <c r="H978" s="216" t="s">
        <v>1691</v>
      </c>
    </row>
    <row r="979" spans="1:8">
      <c r="A979" s="216" t="s">
        <v>70</v>
      </c>
      <c r="B979" s="239">
        <v>28</v>
      </c>
      <c r="C979" s="240" t="str">
        <f t="shared" si="62"/>
        <v>70-74|28</v>
      </c>
      <c r="D979" s="239">
        <v>28</v>
      </c>
      <c r="E979" s="240" t="str">
        <f t="shared" si="63"/>
        <v>70-74|28</v>
      </c>
      <c r="H979" s="216" t="s">
        <v>1691</v>
      </c>
    </row>
    <row r="980" spans="1:8">
      <c r="A980" s="216" t="s">
        <v>70</v>
      </c>
      <c r="B980" s="239">
        <v>27.5</v>
      </c>
      <c r="C980" s="240" t="str">
        <f t="shared" si="62"/>
        <v>70-74|27.5</v>
      </c>
      <c r="D980" s="239">
        <v>27.5</v>
      </c>
      <c r="E980" s="240" t="str">
        <f t="shared" si="63"/>
        <v>70-74|27.5</v>
      </c>
      <c r="H980" s="216" t="s">
        <v>1691</v>
      </c>
    </row>
    <row r="981" spans="1:8">
      <c r="A981" s="216" t="s">
        <v>70</v>
      </c>
      <c r="B981" s="239">
        <v>27</v>
      </c>
      <c r="C981" s="240" t="str">
        <f t="shared" si="62"/>
        <v>70-74|27</v>
      </c>
      <c r="D981" s="239">
        <v>27</v>
      </c>
      <c r="E981" s="240" t="str">
        <f t="shared" si="63"/>
        <v>70-74|27</v>
      </c>
      <c r="H981" s="216" t="s">
        <v>1691</v>
      </c>
    </row>
    <row r="982" spans="1:8">
      <c r="A982" s="216" t="s">
        <v>70</v>
      </c>
      <c r="B982" s="239">
        <v>26.5</v>
      </c>
      <c r="C982" s="240" t="str">
        <f t="shared" si="62"/>
        <v>70-74|26.5</v>
      </c>
      <c r="D982" s="239">
        <v>26.5</v>
      </c>
      <c r="E982" s="240" t="str">
        <f t="shared" si="63"/>
        <v>70-74|26.5</v>
      </c>
      <c r="H982" s="216" t="s">
        <v>1691</v>
      </c>
    </row>
    <row r="983" spans="1:8">
      <c r="A983" s="216" t="s">
        <v>70</v>
      </c>
      <c r="D983" s="239">
        <v>26</v>
      </c>
      <c r="E983" s="240" t="str">
        <f t="shared" si="63"/>
        <v>70-74|26</v>
      </c>
      <c r="H983" s="216" t="s">
        <v>1691</v>
      </c>
    </row>
    <row r="984" spans="1:8">
      <c r="A984" s="216" t="s">
        <v>70</v>
      </c>
      <c r="B984" s="239">
        <v>26</v>
      </c>
      <c r="C984" s="240" t="str">
        <f t="shared" si="62"/>
        <v>70-74|26</v>
      </c>
      <c r="D984" s="239">
        <v>25.5</v>
      </c>
      <c r="E984" s="240" t="str">
        <f t="shared" si="63"/>
        <v>70-74|25.5</v>
      </c>
      <c r="H984" s="216" t="s">
        <v>1691</v>
      </c>
    </row>
    <row r="985" spans="1:8">
      <c r="A985" s="216" t="s">
        <v>70</v>
      </c>
      <c r="B985" s="239">
        <v>25.5</v>
      </c>
      <c r="C985" s="240" t="str">
        <f t="shared" si="62"/>
        <v>70-74|25.5</v>
      </c>
      <c r="H985" s="216" t="s">
        <v>1691</v>
      </c>
    </row>
    <row r="986" spans="1:8">
      <c r="A986" s="216" t="s">
        <v>70</v>
      </c>
      <c r="D986" s="239">
        <v>25</v>
      </c>
      <c r="E986" s="240" t="str">
        <f t="shared" si="63"/>
        <v>70-74|25</v>
      </c>
      <c r="F986" s="239">
        <v>24</v>
      </c>
      <c r="G986" s="240" t="str">
        <f t="shared" ref="G986:G1031" si="64">A986&amp;"|"&amp;F986</f>
        <v>70-74|24</v>
      </c>
      <c r="H986" s="216" t="s">
        <v>1691</v>
      </c>
    </row>
    <row r="987" spans="1:8">
      <c r="A987" s="216" t="s">
        <v>70</v>
      </c>
      <c r="B987" s="239">
        <v>25</v>
      </c>
      <c r="C987" s="240" t="str">
        <f t="shared" si="62"/>
        <v>70-74|25</v>
      </c>
      <c r="D987" s="239">
        <v>24.5</v>
      </c>
      <c r="E987" s="240" t="str">
        <f t="shared" si="63"/>
        <v>70-74|24.5</v>
      </c>
      <c r="H987" s="216" t="s">
        <v>1691</v>
      </c>
    </row>
    <row r="988" spans="1:8">
      <c r="A988" s="216" t="s">
        <v>70</v>
      </c>
      <c r="B988" s="239">
        <v>24.5</v>
      </c>
      <c r="C988" s="240" t="str">
        <f t="shared" si="62"/>
        <v>70-74|24.5</v>
      </c>
      <c r="D988" s="239">
        <v>24</v>
      </c>
      <c r="E988" s="240" t="str">
        <f t="shared" si="63"/>
        <v>70-74|24</v>
      </c>
      <c r="H988" s="216">
        <v>99</v>
      </c>
    </row>
    <row r="989" spans="1:8">
      <c r="A989" s="216" t="s">
        <v>70</v>
      </c>
      <c r="B989" s="239">
        <v>24</v>
      </c>
      <c r="C989" s="240" t="str">
        <f t="shared" si="62"/>
        <v>70-74|24</v>
      </c>
      <c r="D989" s="239">
        <v>23.5</v>
      </c>
      <c r="E989" s="240" t="str">
        <f t="shared" si="63"/>
        <v>70-74|23.5</v>
      </c>
      <c r="H989" s="216">
        <v>99</v>
      </c>
    </row>
    <row r="990" spans="1:8">
      <c r="A990" s="216" t="s">
        <v>70</v>
      </c>
      <c r="B990" s="239">
        <v>23.5</v>
      </c>
      <c r="C990" s="240" t="str">
        <f t="shared" si="62"/>
        <v>70-74|23.5</v>
      </c>
      <c r="D990" s="239">
        <v>23</v>
      </c>
      <c r="E990" s="240" t="str">
        <f t="shared" si="63"/>
        <v>70-74|23</v>
      </c>
      <c r="H990" s="216">
        <v>99</v>
      </c>
    </row>
    <row r="991" spans="1:8">
      <c r="A991" s="216" t="s">
        <v>70</v>
      </c>
      <c r="H991" s="216">
        <v>99</v>
      </c>
    </row>
    <row r="992" spans="1:8">
      <c r="A992" s="216" t="s">
        <v>70</v>
      </c>
      <c r="B992" s="239">
        <v>23</v>
      </c>
      <c r="C992" s="240" t="str">
        <f t="shared" si="62"/>
        <v>70-74|23</v>
      </c>
      <c r="D992" s="239">
        <v>22.5</v>
      </c>
      <c r="E992" s="240" t="str">
        <f t="shared" si="63"/>
        <v>70-74|22.5</v>
      </c>
      <c r="H992" s="216">
        <v>98</v>
      </c>
    </row>
    <row r="993" spans="1:8">
      <c r="A993" s="216" t="s">
        <v>70</v>
      </c>
      <c r="B993" s="239">
        <v>22.5</v>
      </c>
      <c r="C993" s="240" t="str">
        <f t="shared" si="62"/>
        <v>70-74|22.5</v>
      </c>
      <c r="D993" s="239">
        <v>22</v>
      </c>
      <c r="E993" s="240" t="str">
        <f t="shared" si="63"/>
        <v>70-74|22</v>
      </c>
      <c r="H993" s="216">
        <v>98</v>
      </c>
    </row>
    <row r="994" spans="1:8">
      <c r="A994" s="216" t="s">
        <v>70</v>
      </c>
      <c r="B994" s="239">
        <v>22</v>
      </c>
      <c r="C994" s="240" t="str">
        <f t="shared" si="62"/>
        <v>70-74|22</v>
      </c>
      <c r="D994" s="239">
        <v>21.5</v>
      </c>
      <c r="E994" s="240" t="str">
        <f t="shared" si="63"/>
        <v>70-74|21.5</v>
      </c>
      <c r="H994" s="216">
        <v>97</v>
      </c>
    </row>
    <row r="995" spans="1:8">
      <c r="A995" s="216" t="s">
        <v>70</v>
      </c>
      <c r="B995" s="239">
        <v>21.5</v>
      </c>
      <c r="C995" s="240" t="str">
        <f t="shared" si="62"/>
        <v>70-74|21.5</v>
      </c>
      <c r="D995" s="239">
        <v>21</v>
      </c>
      <c r="E995" s="240" t="str">
        <f t="shared" si="63"/>
        <v>70-74|21</v>
      </c>
      <c r="F995" s="239">
        <v>23</v>
      </c>
      <c r="G995" s="240" t="str">
        <f t="shared" si="64"/>
        <v>70-74|23</v>
      </c>
      <c r="H995" s="216">
        <v>96</v>
      </c>
    </row>
    <row r="996" spans="1:8">
      <c r="A996" s="216" t="s">
        <v>70</v>
      </c>
      <c r="B996" s="239">
        <v>21</v>
      </c>
      <c r="C996" s="240" t="str">
        <f t="shared" si="62"/>
        <v>70-74|21</v>
      </c>
      <c r="D996" s="239">
        <v>20.5</v>
      </c>
      <c r="E996" s="240" t="str">
        <f t="shared" si="63"/>
        <v>70-74|20.5</v>
      </c>
      <c r="H996" s="216">
        <v>96</v>
      </c>
    </row>
    <row r="997" spans="1:8">
      <c r="A997" s="216" t="s">
        <v>70</v>
      </c>
      <c r="B997" s="239">
        <v>20.5</v>
      </c>
      <c r="C997" s="240" t="str">
        <f t="shared" si="62"/>
        <v>70-74|20.5</v>
      </c>
      <c r="H997" s="216">
        <v>95</v>
      </c>
    </row>
    <row r="998" spans="1:8">
      <c r="A998" s="216" t="s">
        <v>70</v>
      </c>
      <c r="D998" s="239">
        <v>20</v>
      </c>
      <c r="E998" s="240" t="str">
        <f t="shared" si="63"/>
        <v>70-74|20</v>
      </c>
      <c r="H998" s="216">
        <v>93</v>
      </c>
    </row>
    <row r="999" spans="1:8">
      <c r="A999" s="216" t="s">
        <v>70</v>
      </c>
      <c r="B999" s="239">
        <v>20</v>
      </c>
      <c r="C999" s="240" t="str">
        <f t="shared" si="62"/>
        <v>70-74|20</v>
      </c>
      <c r="D999" s="239">
        <v>19.5</v>
      </c>
      <c r="E999" s="240" t="str">
        <f t="shared" si="63"/>
        <v>70-74|19.5</v>
      </c>
      <c r="H999" s="216">
        <v>92</v>
      </c>
    </row>
    <row r="1000" spans="1:8">
      <c r="A1000" s="216" t="s">
        <v>70</v>
      </c>
      <c r="B1000" s="239">
        <v>19.5</v>
      </c>
      <c r="C1000" s="240" t="str">
        <f t="shared" si="62"/>
        <v>70-74|19.5</v>
      </c>
      <c r="D1000" s="239">
        <v>19</v>
      </c>
      <c r="E1000" s="240" t="str">
        <f t="shared" si="63"/>
        <v>70-74|19</v>
      </c>
      <c r="H1000" s="216">
        <v>90</v>
      </c>
    </row>
    <row r="1001" spans="1:8">
      <c r="A1001" s="216" t="s">
        <v>70</v>
      </c>
      <c r="B1001" s="239">
        <v>19</v>
      </c>
      <c r="C1001" s="240" t="str">
        <f t="shared" si="62"/>
        <v>70-74|19</v>
      </c>
      <c r="D1001" s="239">
        <v>18.5</v>
      </c>
      <c r="E1001" s="240" t="str">
        <f t="shared" si="63"/>
        <v>70-74|18.5</v>
      </c>
      <c r="H1001" s="216">
        <v>88</v>
      </c>
    </row>
    <row r="1002" spans="1:8">
      <c r="A1002" s="216" t="s">
        <v>70</v>
      </c>
      <c r="B1002" s="239">
        <v>18.5</v>
      </c>
      <c r="C1002" s="240" t="str">
        <f t="shared" si="62"/>
        <v>70-74|18.5</v>
      </c>
      <c r="D1002" s="239">
        <v>18</v>
      </c>
      <c r="E1002" s="240" t="str">
        <f t="shared" si="63"/>
        <v>70-74|18</v>
      </c>
      <c r="F1002" s="239">
        <v>22</v>
      </c>
      <c r="G1002" s="240" t="str">
        <f t="shared" si="64"/>
        <v>70-74|22</v>
      </c>
      <c r="H1002" s="216">
        <v>86</v>
      </c>
    </row>
    <row r="1003" spans="1:8">
      <c r="A1003" s="216" t="s">
        <v>70</v>
      </c>
      <c r="B1003" s="239">
        <v>18</v>
      </c>
      <c r="C1003" s="240" t="str">
        <f t="shared" si="62"/>
        <v>70-74|18</v>
      </c>
      <c r="D1003" s="239">
        <v>17.5</v>
      </c>
      <c r="E1003" s="240" t="str">
        <f t="shared" si="63"/>
        <v>70-74|17.5</v>
      </c>
      <c r="H1003" s="216">
        <v>84</v>
      </c>
    </row>
    <row r="1004" spans="1:8">
      <c r="A1004" s="216" t="s">
        <v>70</v>
      </c>
      <c r="B1004" s="239">
        <v>17.5</v>
      </c>
      <c r="C1004" s="240" t="str">
        <f t="shared" si="62"/>
        <v>70-74|17.5</v>
      </c>
      <c r="H1004" s="216">
        <v>82</v>
      </c>
    </row>
    <row r="1005" spans="1:8">
      <c r="A1005" s="216" t="s">
        <v>70</v>
      </c>
      <c r="B1005" s="239">
        <v>17</v>
      </c>
      <c r="C1005" s="240" t="str">
        <f t="shared" si="62"/>
        <v>70-74|17</v>
      </c>
      <c r="D1005" s="239">
        <v>17</v>
      </c>
      <c r="E1005" s="240" t="str">
        <f t="shared" si="63"/>
        <v>70-74|17</v>
      </c>
      <c r="H1005" s="216">
        <v>79</v>
      </c>
    </row>
    <row r="1006" spans="1:8">
      <c r="A1006" s="216" t="s">
        <v>70</v>
      </c>
      <c r="B1006" s="239">
        <v>16.5</v>
      </c>
      <c r="C1006" s="240" t="str">
        <f t="shared" si="62"/>
        <v>70-74|16.5</v>
      </c>
      <c r="D1006" s="239">
        <v>16.5</v>
      </c>
      <c r="E1006" s="240" t="str">
        <f t="shared" si="63"/>
        <v>70-74|16.5</v>
      </c>
      <c r="H1006" s="216">
        <v>76</v>
      </c>
    </row>
    <row r="1007" spans="1:8">
      <c r="A1007" s="216" t="s">
        <v>70</v>
      </c>
      <c r="B1007" s="239">
        <v>16</v>
      </c>
      <c r="C1007" s="240" t="str">
        <f t="shared" si="62"/>
        <v>70-74|16</v>
      </c>
      <c r="D1007" s="239">
        <v>16</v>
      </c>
      <c r="E1007" s="240" t="str">
        <f t="shared" si="63"/>
        <v>70-74|16</v>
      </c>
      <c r="H1007" s="216">
        <v>73</v>
      </c>
    </row>
    <row r="1008" spans="1:8">
      <c r="A1008" s="216" t="s">
        <v>70</v>
      </c>
      <c r="B1008" s="239">
        <v>15.5</v>
      </c>
      <c r="C1008" s="240" t="str">
        <f t="shared" si="62"/>
        <v>70-74|15.5</v>
      </c>
      <c r="D1008" s="239">
        <v>15.5</v>
      </c>
      <c r="E1008" s="240" t="str">
        <f t="shared" si="63"/>
        <v>70-74|15.5</v>
      </c>
      <c r="F1008" s="239">
        <v>21</v>
      </c>
      <c r="G1008" s="240" t="str">
        <f t="shared" si="64"/>
        <v>70-74|21</v>
      </c>
      <c r="H1008" s="216">
        <v>69</v>
      </c>
    </row>
    <row r="1009" spans="1:8">
      <c r="A1009" s="216" t="s">
        <v>70</v>
      </c>
      <c r="B1009" s="239">
        <v>15</v>
      </c>
      <c r="C1009" s="240" t="str">
        <f t="shared" si="62"/>
        <v>70-74|15</v>
      </c>
      <c r="D1009" s="239">
        <v>15</v>
      </c>
      <c r="E1009" s="240" t="str">
        <f t="shared" si="63"/>
        <v>70-74|15</v>
      </c>
      <c r="H1009" s="216">
        <v>66</v>
      </c>
    </row>
    <row r="1010" spans="1:8">
      <c r="A1010" s="216" t="s">
        <v>70</v>
      </c>
      <c r="B1010" s="239">
        <v>14.5</v>
      </c>
      <c r="C1010" s="240" t="str">
        <f t="shared" si="62"/>
        <v>70-74|14.5</v>
      </c>
      <c r="D1010" s="239">
        <v>14.5</v>
      </c>
      <c r="E1010" s="240" t="str">
        <f t="shared" si="63"/>
        <v>70-74|14.5</v>
      </c>
      <c r="H1010" s="216">
        <v>62</v>
      </c>
    </row>
    <row r="1011" spans="1:8">
      <c r="A1011" s="216" t="s">
        <v>70</v>
      </c>
      <c r="H1011" s="216">
        <v>58</v>
      </c>
    </row>
    <row r="1012" spans="1:8">
      <c r="A1012" s="216" t="s">
        <v>70</v>
      </c>
      <c r="B1012" s="239">
        <v>14</v>
      </c>
      <c r="C1012" s="240" t="str">
        <f t="shared" si="62"/>
        <v>70-74|14</v>
      </c>
      <c r="D1012" s="239">
        <v>14</v>
      </c>
      <c r="E1012" s="240" t="str">
        <f t="shared" si="63"/>
        <v>70-74|14</v>
      </c>
      <c r="H1012" s="216">
        <v>54</v>
      </c>
    </row>
    <row r="1013" spans="1:8">
      <c r="A1013" s="216" t="s">
        <v>70</v>
      </c>
      <c r="B1013" s="239">
        <v>13.5</v>
      </c>
      <c r="C1013" s="240" t="str">
        <f t="shared" si="62"/>
        <v>70-74|13.5</v>
      </c>
      <c r="D1013" s="239">
        <v>13.5</v>
      </c>
      <c r="E1013" s="240" t="str">
        <f t="shared" si="63"/>
        <v>70-74|13.5</v>
      </c>
      <c r="H1013" s="216">
        <v>50</v>
      </c>
    </row>
    <row r="1014" spans="1:8">
      <c r="A1014" s="216" t="s">
        <v>70</v>
      </c>
      <c r="B1014" s="239">
        <v>13</v>
      </c>
      <c r="C1014" s="240" t="str">
        <f t="shared" si="62"/>
        <v>70-74|13</v>
      </c>
      <c r="D1014" s="239">
        <v>13</v>
      </c>
      <c r="E1014" s="240" t="str">
        <f t="shared" si="63"/>
        <v>70-74|13</v>
      </c>
      <c r="F1014" s="239">
        <v>20</v>
      </c>
      <c r="G1014" s="240" t="str">
        <f t="shared" si="64"/>
        <v>70-74|20</v>
      </c>
      <c r="H1014" s="216">
        <v>46</v>
      </c>
    </row>
    <row r="1015" spans="1:8">
      <c r="A1015" s="216" t="s">
        <v>70</v>
      </c>
      <c r="B1015" s="239">
        <v>12.5</v>
      </c>
      <c r="C1015" s="240" t="str">
        <f t="shared" si="62"/>
        <v>70-74|12.5</v>
      </c>
      <c r="D1015" s="239">
        <v>12.5</v>
      </c>
      <c r="E1015" s="240" t="str">
        <f t="shared" si="63"/>
        <v>70-74|12.5</v>
      </c>
      <c r="H1015" s="216">
        <v>42</v>
      </c>
    </row>
    <row r="1016" spans="1:8">
      <c r="A1016" s="216" t="s">
        <v>70</v>
      </c>
      <c r="B1016" s="239">
        <v>12</v>
      </c>
      <c r="C1016" s="240" t="str">
        <f t="shared" si="62"/>
        <v>70-74|12</v>
      </c>
      <c r="D1016" s="239">
        <v>12</v>
      </c>
      <c r="E1016" s="240" t="str">
        <f t="shared" si="63"/>
        <v>70-74|12</v>
      </c>
      <c r="H1016" s="216">
        <v>38</v>
      </c>
    </row>
    <row r="1017" spans="1:8">
      <c r="A1017" s="216" t="s">
        <v>70</v>
      </c>
      <c r="B1017" s="239">
        <v>11.5</v>
      </c>
      <c r="C1017" s="240" t="str">
        <f t="shared" si="62"/>
        <v>70-74|11.5</v>
      </c>
      <c r="D1017" s="239">
        <v>11.5</v>
      </c>
      <c r="E1017" s="240" t="str">
        <f t="shared" si="63"/>
        <v>70-74|11.5</v>
      </c>
      <c r="H1017" s="216">
        <v>34</v>
      </c>
    </row>
    <row r="1018" spans="1:8">
      <c r="A1018" s="216" t="s">
        <v>70</v>
      </c>
      <c r="B1018" s="239">
        <v>11</v>
      </c>
      <c r="C1018" s="240" t="str">
        <f t="shared" si="62"/>
        <v>70-74|11</v>
      </c>
      <c r="H1018" s="216">
        <v>31</v>
      </c>
    </row>
    <row r="1019" spans="1:8">
      <c r="A1019" s="216" t="s">
        <v>70</v>
      </c>
      <c r="B1019" s="239">
        <v>10.5</v>
      </c>
      <c r="C1019" s="240" t="str">
        <f t="shared" si="62"/>
        <v>70-74|10.5</v>
      </c>
      <c r="D1019" s="239">
        <v>11</v>
      </c>
      <c r="E1019" s="240" t="str">
        <f t="shared" si="63"/>
        <v>70-74|11</v>
      </c>
      <c r="F1019" s="239">
        <v>19</v>
      </c>
      <c r="G1019" s="240" t="str">
        <f t="shared" si="64"/>
        <v>70-74|19</v>
      </c>
      <c r="H1019" s="216">
        <v>27</v>
      </c>
    </row>
    <row r="1020" spans="1:8">
      <c r="A1020" s="216" t="s">
        <v>70</v>
      </c>
      <c r="B1020" s="239">
        <v>10</v>
      </c>
      <c r="C1020" s="240" t="str">
        <f t="shared" si="62"/>
        <v>70-74|10</v>
      </c>
      <c r="D1020" s="239">
        <v>10.5</v>
      </c>
      <c r="E1020" s="240" t="str">
        <f t="shared" si="63"/>
        <v>70-74|10.5</v>
      </c>
      <c r="H1020" s="216">
        <v>24</v>
      </c>
    </row>
    <row r="1021" spans="1:8">
      <c r="A1021" s="216" t="s">
        <v>70</v>
      </c>
      <c r="B1021" s="239">
        <v>9.5</v>
      </c>
      <c r="C1021" s="240" t="str">
        <f t="shared" si="62"/>
        <v>70-74|9.5</v>
      </c>
      <c r="D1021" s="239">
        <v>10</v>
      </c>
      <c r="E1021" s="240" t="str">
        <f t="shared" si="63"/>
        <v>70-74|10</v>
      </c>
      <c r="H1021" s="216">
        <v>21</v>
      </c>
    </row>
    <row r="1022" spans="1:8">
      <c r="A1022" s="216" t="s">
        <v>70</v>
      </c>
      <c r="D1022" s="239">
        <v>9.5</v>
      </c>
      <c r="E1022" s="240" t="str">
        <f t="shared" si="63"/>
        <v>70-74|9.5</v>
      </c>
      <c r="H1022" s="216">
        <v>18</v>
      </c>
    </row>
    <row r="1023" spans="1:8">
      <c r="A1023" s="216" t="s">
        <v>70</v>
      </c>
      <c r="B1023" s="239">
        <v>9</v>
      </c>
      <c r="C1023" s="240" t="str">
        <f t="shared" si="62"/>
        <v>70-74|9</v>
      </c>
      <c r="H1023" s="216">
        <v>16</v>
      </c>
    </row>
    <row r="1024" spans="1:8">
      <c r="A1024" s="216" t="s">
        <v>70</v>
      </c>
      <c r="B1024" s="239">
        <v>8.5</v>
      </c>
      <c r="C1024" s="240" t="str">
        <f t="shared" si="62"/>
        <v>70-74|8.5</v>
      </c>
      <c r="D1024" s="239">
        <v>9</v>
      </c>
      <c r="E1024" s="240" t="str">
        <f t="shared" si="63"/>
        <v>70-74|9</v>
      </c>
      <c r="H1024" s="216">
        <v>14</v>
      </c>
    </row>
    <row r="1025" spans="1:8">
      <c r="A1025" s="216" t="s">
        <v>70</v>
      </c>
      <c r="B1025" s="239">
        <v>8</v>
      </c>
      <c r="C1025" s="240" t="str">
        <f t="shared" si="62"/>
        <v>70-74|8</v>
      </c>
      <c r="D1025" s="239">
        <v>8.5</v>
      </c>
      <c r="E1025" s="240" t="str">
        <f t="shared" si="63"/>
        <v>70-74|8.5</v>
      </c>
      <c r="F1025" s="239">
        <v>18</v>
      </c>
      <c r="G1025" s="240" t="str">
        <f t="shared" si="64"/>
        <v>70-74|18</v>
      </c>
      <c r="H1025" s="216">
        <v>12</v>
      </c>
    </row>
    <row r="1026" spans="1:8">
      <c r="A1026" s="216" t="s">
        <v>70</v>
      </c>
      <c r="B1026" s="239">
        <v>7.5</v>
      </c>
      <c r="C1026" s="240" t="str">
        <f t="shared" si="62"/>
        <v>70-74|7.5</v>
      </c>
      <c r="D1026" s="239">
        <v>8</v>
      </c>
      <c r="E1026" s="240" t="str">
        <f t="shared" si="63"/>
        <v>70-74|8</v>
      </c>
      <c r="H1026" s="216">
        <v>10</v>
      </c>
    </row>
    <row r="1027" spans="1:8">
      <c r="A1027" s="216" t="s">
        <v>70</v>
      </c>
      <c r="B1027" s="239">
        <v>7</v>
      </c>
      <c r="C1027" s="240" t="str">
        <f t="shared" si="62"/>
        <v>70-74|7</v>
      </c>
      <c r="D1027" s="239">
        <v>7.5</v>
      </c>
      <c r="E1027" s="240" t="str">
        <f t="shared" si="63"/>
        <v>70-74|7.5</v>
      </c>
      <c r="H1027" s="216">
        <v>8</v>
      </c>
    </row>
    <row r="1028" spans="1:8">
      <c r="A1028" s="216" t="s">
        <v>70</v>
      </c>
      <c r="B1028" s="239">
        <v>6.5</v>
      </c>
      <c r="C1028" s="240" t="str">
        <f t="shared" si="62"/>
        <v>70-74|6.5</v>
      </c>
      <c r="H1028" s="216">
        <v>7</v>
      </c>
    </row>
    <row r="1029" spans="1:8">
      <c r="A1029" s="216" t="s">
        <v>70</v>
      </c>
      <c r="D1029" s="239">
        <v>7</v>
      </c>
      <c r="E1029" s="240" t="str">
        <f t="shared" si="63"/>
        <v>70-74|7</v>
      </c>
      <c r="H1029" s="216">
        <v>5</v>
      </c>
    </row>
    <row r="1030" spans="1:8">
      <c r="A1030" s="216" t="s">
        <v>70</v>
      </c>
      <c r="B1030" s="239">
        <v>6</v>
      </c>
      <c r="C1030" s="240" t="str">
        <f t="shared" ref="C1030:C1059" si="65">A1030&amp;"|"&amp;B1030</f>
        <v>70-74|6</v>
      </c>
      <c r="D1030" s="239">
        <v>6.5</v>
      </c>
      <c r="E1030" s="240" t="str">
        <f t="shared" si="63"/>
        <v>70-74|6.5</v>
      </c>
      <c r="H1030" s="216">
        <v>4</v>
      </c>
    </row>
    <row r="1031" spans="1:8">
      <c r="A1031" s="216" t="s">
        <v>70</v>
      </c>
      <c r="B1031" s="239">
        <v>5.5</v>
      </c>
      <c r="C1031" s="240" t="str">
        <f t="shared" si="65"/>
        <v>70-74|5.5</v>
      </c>
      <c r="D1031" s="239">
        <v>6</v>
      </c>
      <c r="E1031" s="240" t="str">
        <f t="shared" si="63"/>
        <v>70-74|6</v>
      </c>
      <c r="F1031" s="239">
        <v>17</v>
      </c>
      <c r="G1031" s="240" t="str">
        <f t="shared" si="64"/>
        <v>70-74|17</v>
      </c>
      <c r="H1031" s="216">
        <v>4</v>
      </c>
    </row>
    <row r="1032" spans="1:8">
      <c r="A1032" s="216" t="s">
        <v>70</v>
      </c>
      <c r="B1032" s="239">
        <v>5</v>
      </c>
      <c r="C1032" s="240" t="str">
        <f t="shared" si="65"/>
        <v>70-74|5</v>
      </c>
      <c r="H1032" s="216">
        <v>3</v>
      </c>
    </row>
    <row r="1033" spans="1:8">
      <c r="A1033" s="216" t="s">
        <v>70</v>
      </c>
      <c r="D1033" s="239">
        <v>5.5</v>
      </c>
      <c r="E1033" s="240" t="str">
        <f t="shared" ref="E1033:E1059" si="66">A1033&amp;"|"&amp;D1033</f>
        <v>70-74|5.5</v>
      </c>
      <c r="H1033" s="216">
        <v>2</v>
      </c>
    </row>
    <row r="1034" spans="1:8">
      <c r="A1034" s="216" t="s">
        <v>70</v>
      </c>
      <c r="B1034" s="239">
        <v>4.5</v>
      </c>
      <c r="C1034" s="240" t="str">
        <f t="shared" si="65"/>
        <v>70-74|4.5</v>
      </c>
      <c r="D1034" s="239">
        <v>5</v>
      </c>
      <c r="E1034" s="240" t="str">
        <f t="shared" si="66"/>
        <v>70-74|5</v>
      </c>
      <c r="H1034" s="216">
        <v>2</v>
      </c>
    </row>
    <row r="1035" spans="1:8">
      <c r="A1035" s="216" t="s">
        <v>70</v>
      </c>
      <c r="B1035" s="239">
        <v>4</v>
      </c>
      <c r="C1035" s="240" t="str">
        <f t="shared" si="65"/>
        <v>70-74|4</v>
      </c>
      <c r="D1035" s="239">
        <v>4.5</v>
      </c>
      <c r="E1035" s="240" t="str">
        <f t="shared" si="66"/>
        <v>70-74|4.5</v>
      </c>
      <c r="H1035" s="216">
        <v>1</v>
      </c>
    </row>
    <row r="1036" spans="1:8">
      <c r="A1036" s="216" t="s">
        <v>70</v>
      </c>
      <c r="B1036" s="239">
        <v>3.5</v>
      </c>
      <c r="C1036" s="240" t="str">
        <f t="shared" si="65"/>
        <v>70-74|3.5</v>
      </c>
      <c r="H1036" s="216">
        <v>1</v>
      </c>
    </row>
    <row r="1037" spans="1:8">
      <c r="A1037" s="216" t="s">
        <v>70</v>
      </c>
      <c r="D1037" s="239">
        <v>4</v>
      </c>
      <c r="E1037" s="240" t="str">
        <f t="shared" si="66"/>
        <v>70-74|4</v>
      </c>
      <c r="F1037" s="239">
        <v>16</v>
      </c>
      <c r="G1037" s="240" t="str">
        <f t="shared" ref="G1037:G1059" si="67">A1037&amp;"|"&amp;F1037</f>
        <v>70-74|16</v>
      </c>
      <c r="H1037" s="216">
        <v>1</v>
      </c>
    </row>
    <row r="1038" spans="1:8">
      <c r="A1038" s="216" t="s">
        <v>70</v>
      </c>
      <c r="B1038" s="239">
        <v>3</v>
      </c>
      <c r="C1038" s="240" t="str">
        <f t="shared" si="65"/>
        <v>70-74|3</v>
      </c>
      <c r="D1038" s="239">
        <v>3.5</v>
      </c>
      <c r="E1038" s="240" t="str">
        <f t="shared" si="66"/>
        <v>70-74|3.5</v>
      </c>
      <c r="H1038" s="216">
        <v>1</v>
      </c>
    </row>
    <row r="1039" spans="1:8">
      <c r="A1039" s="216" t="s">
        <v>70</v>
      </c>
      <c r="B1039" s="239">
        <v>2.5</v>
      </c>
      <c r="C1039" s="240" t="str">
        <f t="shared" si="65"/>
        <v>70-74|2.5</v>
      </c>
      <c r="H1039" s="216" t="s">
        <v>1757</v>
      </c>
    </row>
    <row r="1040" spans="1:8">
      <c r="A1040" s="216" t="s">
        <v>70</v>
      </c>
      <c r="D1040" s="239">
        <v>3</v>
      </c>
      <c r="E1040" s="240" t="str">
        <f t="shared" si="66"/>
        <v>70-74|3</v>
      </c>
      <c r="H1040" s="216" t="s">
        <v>1757</v>
      </c>
    </row>
    <row r="1041" spans="1:8">
      <c r="A1041" s="216" t="s">
        <v>70</v>
      </c>
      <c r="B1041" s="239">
        <v>2</v>
      </c>
      <c r="C1041" s="240" t="str">
        <f t="shared" si="65"/>
        <v>70-74|2</v>
      </c>
      <c r="D1041" s="239">
        <v>2.5</v>
      </c>
      <c r="E1041" s="240" t="str">
        <f t="shared" si="66"/>
        <v>70-74|2.5</v>
      </c>
      <c r="H1041" s="216" t="s">
        <v>1757</v>
      </c>
    </row>
    <row r="1042" spans="1:8">
      <c r="A1042" s="216" t="s">
        <v>70</v>
      </c>
      <c r="B1042" s="239">
        <v>1.5</v>
      </c>
      <c r="C1042" s="240" t="str">
        <f t="shared" si="65"/>
        <v>70-74|1.5</v>
      </c>
      <c r="H1042" s="216" t="s">
        <v>1757</v>
      </c>
    </row>
    <row r="1043" spans="1:8">
      <c r="A1043" s="216" t="s">
        <v>70</v>
      </c>
      <c r="D1043" s="239">
        <v>2</v>
      </c>
      <c r="E1043" s="240" t="str">
        <f t="shared" si="66"/>
        <v>70-74|2</v>
      </c>
      <c r="H1043" s="216" t="s">
        <v>1757</v>
      </c>
    </row>
    <row r="1044" spans="1:8">
      <c r="A1044" s="216" t="s">
        <v>70</v>
      </c>
      <c r="B1044" s="239" t="s">
        <v>1790</v>
      </c>
      <c r="C1044" s="240" t="str">
        <f t="shared" si="65"/>
        <v>70-74|0-1</v>
      </c>
      <c r="D1044" s="239">
        <v>1.5</v>
      </c>
      <c r="E1044" s="240" t="str">
        <f t="shared" si="66"/>
        <v>70-74|1.5</v>
      </c>
      <c r="F1044" s="239">
        <v>15</v>
      </c>
      <c r="G1044" s="240" t="str">
        <f t="shared" si="67"/>
        <v>70-74|15</v>
      </c>
      <c r="H1044" s="216" t="s">
        <v>1757</v>
      </c>
    </row>
    <row r="1045" spans="1:8">
      <c r="A1045" s="216" t="s">
        <v>70</v>
      </c>
      <c r="B1045" s="239">
        <v>0.5</v>
      </c>
      <c r="C1045" s="240" t="str">
        <f t="shared" si="65"/>
        <v>70-74|0.5</v>
      </c>
      <c r="D1045" s="239">
        <v>1</v>
      </c>
      <c r="E1045" s="240" t="str">
        <f t="shared" si="66"/>
        <v>70-74|1</v>
      </c>
      <c r="F1045" s="239">
        <v>14</v>
      </c>
      <c r="G1045" s="240" t="str">
        <f t="shared" si="67"/>
        <v>70-74|14</v>
      </c>
      <c r="H1045" s="216" t="s">
        <v>1757</v>
      </c>
    </row>
    <row r="1046" spans="1:8">
      <c r="A1046" s="216" t="s">
        <v>70</v>
      </c>
      <c r="B1046" s="239">
        <v>0</v>
      </c>
      <c r="C1046" s="240" t="str">
        <f t="shared" si="65"/>
        <v>70-74|0</v>
      </c>
      <c r="D1046" s="239">
        <v>0.5</v>
      </c>
      <c r="E1046" s="240" t="str">
        <f t="shared" si="66"/>
        <v>70-74|0.5</v>
      </c>
      <c r="F1046" s="239">
        <v>13</v>
      </c>
      <c r="G1046" s="240" t="str">
        <f t="shared" si="67"/>
        <v>70-74|13</v>
      </c>
      <c r="H1046" s="216" t="s">
        <v>1757</v>
      </c>
    </row>
    <row r="1047" spans="1:8">
      <c r="A1047" s="216" t="s">
        <v>70</v>
      </c>
      <c r="B1047" s="239">
        <v>0</v>
      </c>
      <c r="C1047" s="240" t="str">
        <f t="shared" si="65"/>
        <v>70-74|0</v>
      </c>
      <c r="D1047" s="239">
        <v>0</v>
      </c>
      <c r="E1047" s="240" t="str">
        <f t="shared" si="66"/>
        <v>70-74|0</v>
      </c>
      <c r="F1047" s="239">
        <v>12</v>
      </c>
      <c r="G1047" s="240" t="str">
        <f t="shared" si="67"/>
        <v>70-74|12</v>
      </c>
      <c r="H1047" s="216" t="s">
        <v>1757</v>
      </c>
    </row>
    <row r="1048" spans="1:8">
      <c r="A1048" s="216" t="s">
        <v>70</v>
      </c>
      <c r="B1048" s="239">
        <v>0</v>
      </c>
      <c r="C1048" s="240" t="str">
        <f t="shared" si="65"/>
        <v>70-74|0</v>
      </c>
      <c r="D1048" s="239">
        <v>0</v>
      </c>
      <c r="E1048" s="240" t="str">
        <f t="shared" si="66"/>
        <v>70-74|0</v>
      </c>
      <c r="F1048" s="239">
        <v>11</v>
      </c>
      <c r="G1048" s="240" t="str">
        <f t="shared" si="67"/>
        <v>70-74|11</v>
      </c>
      <c r="H1048" s="216" t="s">
        <v>1757</v>
      </c>
    </row>
    <row r="1049" spans="1:8">
      <c r="A1049" s="216" t="s">
        <v>70</v>
      </c>
      <c r="B1049" s="239">
        <v>0</v>
      </c>
      <c r="C1049" s="240" t="str">
        <f t="shared" si="65"/>
        <v>70-74|0</v>
      </c>
      <c r="D1049" s="239">
        <v>0</v>
      </c>
      <c r="E1049" s="240" t="str">
        <f t="shared" si="66"/>
        <v>70-74|0</v>
      </c>
      <c r="F1049" s="239">
        <v>10</v>
      </c>
      <c r="G1049" s="240" t="str">
        <f t="shared" si="67"/>
        <v>70-74|10</v>
      </c>
      <c r="H1049" s="216" t="s">
        <v>1757</v>
      </c>
    </row>
    <row r="1050" spans="1:8">
      <c r="A1050" s="216" t="s">
        <v>70</v>
      </c>
      <c r="B1050" s="239">
        <v>0</v>
      </c>
      <c r="C1050" s="240" t="str">
        <f t="shared" si="65"/>
        <v>70-74|0</v>
      </c>
      <c r="D1050" s="239">
        <v>0</v>
      </c>
      <c r="E1050" s="240" t="str">
        <f t="shared" si="66"/>
        <v>70-74|0</v>
      </c>
      <c r="F1050" s="239">
        <v>9</v>
      </c>
      <c r="G1050" s="240" t="str">
        <f t="shared" si="67"/>
        <v>70-74|9</v>
      </c>
      <c r="H1050" s="216" t="s">
        <v>1757</v>
      </c>
    </row>
    <row r="1051" spans="1:8">
      <c r="A1051" s="216" t="s">
        <v>70</v>
      </c>
      <c r="B1051" s="239">
        <v>0</v>
      </c>
      <c r="C1051" s="240" t="str">
        <f t="shared" si="65"/>
        <v>70-74|0</v>
      </c>
      <c r="D1051" s="239">
        <v>0</v>
      </c>
      <c r="E1051" s="240" t="str">
        <f t="shared" si="66"/>
        <v>70-74|0</v>
      </c>
      <c r="F1051" s="239">
        <v>8</v>
      </c>
      <c r="G1051" s="240" t="str">
        <f t="shared" si="67"/>
        <v>70-74|8</v>
      </c>
      <c r="H1051" s="216" t="s">
        <v>1757</v>
      </c>
    </row>
    <row r="1052" spans="1:8">
      <c r="A1052" s="216" t="s">
        <v>70</v>
      </c>
      <c r="B1052" s="239">
        <v>0</v>
      </c>
      <c r="C1052" s="240" t="str">
        <f t="shared" si="65"/>
        <v>70-74|0</v>
      </c>
      <c r="D1052" s="239">
        <v>0</v>
      </c>
      <c r="E1052" s="240" t="str">
        <f t="shared" si="66"/>
        <v>70-74|0</v>
      </c>
      <c r="F1052" s="239">
        <v>7</v>
      </c>
      <c r="G1052" s="240" t="str">
        <f t="shared" si="67"/>
        <v>70-74|7</v>
      </c>
      <c r="H1052" s="216" t="s">
        <v>1757</v>
      </c>
    </row>
    <row r="1053" spans="1:8">
      <c r="A1053" s="216" t="s">
        <v>70</v>
      </c>
      <c r="B1053" s="239">
        <v>0</v>
      </c>
      <c r="C1053" s="240" t="str">
        <f t="shared" si="65"/>
        <v>70-74|0</v>
      </c>
      <c r="D1053" s="239">
        <v>0</v>
      </c>
      <c r="E1053" s="240" t="str">
        <f t="shared" si="66"/>
        <v>70-74|0</v>
      </c>
      <c r="F1053" s="239">
        <v>6</v>
      </c>
      <c r="G1053" s="240" t="str">
        <f t="shared" si="67"/>
        <v>70-74|6</v>
      </c>
      <c r="H1053" s="216" t="s">
        <v>1757</v>
      </c>
    </row>
    <row r="1054" spans="1:8">
      <c r="A1054" s="216" t="s">
        <v>70</v>
      </c>
      <c r="B1054" s="239">
        <v>0</v>
      </c>
      <c r="C1054" s="240" t="str">
        <f t="shared" si="65"/>
        <v>70-74|0</v>
      </c>
      <c r="D1054" s="239">
        <v>0</v>
      </c>
      <c r="E1054" s="240" t="str">
        <f t="shared" si="66"/>
        <v>70-74|0</v>
      </c>
      <c r="F1054" s="239">
        <v>5</v>
      </c>
      <c r="G1054" s="240" t="str">
        <f t="shared" si="67"/>
        <v>70-74|5</v>
      </c>
      <c r="H1054" s="216" t="s">
        <v>1757</v>
      </c>
    </row>
    <row r="1055" spans="1:8">
      <c r="A1055" s="216" t="s">
        <v>70</v>
      </c>
      <c r="B1055" s="239">
        <v>0</v>
      </c>
      <c r="C1055" s="240" t="str">
        <f t="shared" si="65"/>
        <v>70-74|0</v>
      </c>
      <c r="D1055" s="239">
        <v>0</v>
      </c>
      <c r="E1055" s="240" t="str">
        <f t="shared" si="66"/>
        <v>70-74|0</v>
      </c>
      <c r="F1055" s="239">
        <v>4</v>
      </c>
      <c r="G1055" s="240" t="str">
        <f t="shared" si="67"/>
        <v>70-74|4</v>
      </c>
      <c r="H1055" s="216" t="s">
        <v>1757</v>
      </c>
    </row>
    <row r="1056" spans="1:8">
      <c r="A1056" s="216" t="s">
        <v>70</v>
      </c>
      <c r="B1056" s="239">
        <v>0</v>
      </c>
      <c r="C1056" s="240" t="str">
        <f t="shared" si="65"/>
        <v>70-74|0</v>
      </c>
      <c r="D1056" s="239">
        <v>0</v>
      </c>
      <c r="E1056" s="240" t="str">
        <f t="shared" si="66"/>
        <v>70-74|0</v>
      </c>
      <c r="F1056" s="239">
        <v>3</v>
      </c>
      <c r="G1056" s="240" t="str">
        <f t="shared" si="67"/>
        <v>70-74|3</v>
      </c>
      <c r="H1056" s="216" t="s">
        <v>1757</v>
      </c>
    </row>
    <row r="1057" spans="1:8">
      <c r="A1057" s="216" t="s">
        <v>70</v>
      </c>
      <c r="B1057" s="239">
        <v>0</v>
      </c>
      <c r="C1057" s="240" t="str">
        <f t="shared" si="65"/>
        <v>70-74|0</v>
      </c>
      <c r="D1057" s="239">
        <v>0</v>
      </c>
      <c r="E1057" s="240" t="str">
        <f t="shared" si="66"/>
        <v>70-74|0</v>
      </c>
      <c r="F1057" s="239">
        <v>2</v>
      </c>
      <c r="G1057" s="240" t="str">
        <f t="shared" si="67"/>
        <v>70-74|2</v>
      </c>
      <c r="H1057" s="216" t="s">
        <v>1757</v>
      </c>
    </row>
    <row r="1058" spans="1:8">
      <c r="A1058" s="216" t="s">
        <v>70</v>
      </c>
      <c r="B1058" s="239">
        <v>0</v>
      </c>
      <c r="C1058" s="240" t="str">
        <f t="shared" si="65"/>
        <v>70-74|0</v>
      </c>
      <c r="D1058" s="239">
        <v>0</v>
      </c>
      <c r="E1058" s="240" t="str">
        <f t="shared" si="66"/>
        <v>70-74|0</v>
      </c>
      <c r="F1058" s="216">
        <v>1</v>
      </c>
      <c r="G1058" s="240" t="str">
        <f t="shared" si="67"/>
        <v>70-74|1</v>
      </c>
      <c r="H1058" s="216" t="s">
        <v>1757</v>
      </c>
    </row>
    <row r="1059" spans="1:8">
      <c r="A1059" s="216" t="s">
        <v>70</v>
      </c>
      <c r="B1059" s="239">
        <v>0</v>
      </c>
      <c r="C1059" s="240" t="str">
        <f t="shared" si="65"/>
        <v>70-74|0</v>
      </c>
      <c r="D1059" s="239">
        <v>0</v>
      </c>
      <c r="E1059" s="240" t="str">
        <f t="shared" si="66"/>
        <v>70-74|0</v>
      </c>
      <c r="F1059" s="216">
        <v>0</v>
      </c>
      <c r="G1059" s="240" t="str">
        <f t="shared" si="67"/>
        <v>70-74|0</v>
      </c>
      <c r="H1059" s="216" t="s">
        <v>1757</v>
      </c>
    </row>
    <row r="1060" spans="1:8">
      <c r="C1060" s="239"/>
      <c r="D1060" s="240"/>
      <c r="E1060" s="241" t="s">
        <v>71</v>
      </c>
      <c r="F1060" s="240"/>
      <c r="G1060" s="239"/>
    </row>
    <row r="1061" spans="1:8">
      <c r="C1061" s="239" t="s">
        <v>1747</v>
      </c>
      <c r="D1061" s="240"/>
      <c r="E1061" s="239" t="s">
        <v>1748</v>
      </c>
      <c r="F1061" s="240"/>
      <c r="G1061" s="239" t="s">
        <v>1749</v>
      </c>
    </row>
    <row r="1062" spans="1:8">
      <c r="A1062" s="216" t="s">
        <v>71</v>
      </c>
      <c r="B1062" s="239">
        <v>36</v>
      </c>
      <c r="C1062" s="240" t="str">
        <f>A1062&amp;"|"&amp;B1062</f>
        <v>75-79|36</v>
      </c>
      <c r="D1062" s="239">
        <v>36</v>
      </c>
      <c r="E1062" s="240" t="str">
        <f>A1062&amp;"|"&amp;D1062</f>
        <v>75-79|36</v>
      </c>
      <c r="H1062" s="216" t="s">
        <v>1691</v>
      </c>
    </row>
    <row r="1063" spans="1:8">
      <c r="A1063" s="216" t="s">
        <v>71</v>
      </c>
      <c r="B1063" s="239">
        <v>35.5</v>
      </c>
      <c r="C1063" s="240" t="str">
        <f t="shared" ref="C1063:C1081" si="68">A1063&amp;"|"&amp;B1063</f>
        <v>75-79|35.5</v>
      </c>
      <c r="D1063" s="239">
        <v>35.5</v>
      </c>
      <c r="E1063" s="240" t="str">
        <f t="shared" ref="E1063:E1083" si="69">A1063&amp;"|"&amp;D1063</f>
        <v>75-79|35.5</v>
      </c>
      <c r="H1063" s="216" t="s">
        <v>1691</v>
      </c>
    </row>
    <row r="1064" spans="1:8">
      <c r="A1064" s="216" t="s">
        <v>71</v>
      </c>
      <c r="B1064" s="239">
        <v>35</v>
      </c>
      <c r="C1064" s="240" t="str">
        <f t="shared" si="68"/>
        <v>75-79|35</v>
      </c>
      <c r="D1064" s="239">
        <v>35</v>
      </c>
      <c r="E1064" s="240" t="str">
        <f t="shared" si="69"/>
        <v>75-79|35</v>
      </c>
      <c r="H1064" s="216" t="s">
        <v>1691</v>
      </c>
    </row>
    <row r="1065" spans="1:8">
      <c r="A1065" s="216" t="s">
        <v>71</v>
      </c>
      <c r="B1065" s="239">
        <v>34.5</v>
      </c>
      <c r="C1065" s="240" t="str">
        <f t="shared" si="68"/>
        <v>75-79|34.5</v>
      </c>
      <c r="D1065" s="239">
        <v>34.5</v>
      </c>
      <c r="E1065" s="240" t="str">
        <f t="shared" si="69"/>
        <v>75-79|34.5</v>
      </c>
      <c r="H1065" s="216" t="s">
        <v>1691</v>
      </c>
    </row>
    <row r="1066" spans="1:8">
      <c r="A1066" s="216" t="s">
        <v>71</v>
      </c>
      <c r="B1066" s="239">
        <v>34</v>
      </c>
      <c r="C1066" s="240" t="str">
        <f t="shared" si="68"/>
        <v>75-79|34</v>
      </c>
      <c r="D1066" s="239">
        <v>34</v>
      </c>
      <c r="E1066" s="240" t="str">
        <f t="shared" si="69"/>
        <v>75-79|34</v>
      </c>
      <c r="H1066" s="216" t="s">
        <v>1691</v>
      </c>
    </row>
    <row r="1067" spans="1:8">
      <c r="A1067" s="216" t="s">
        <v>71</v>
      </c>
      <c r="B1067" s="239">
        <v>33.5</v>
      </c>
      <c r="C1067" s="240" t="str">
        <f t="shared" si="68"/>
        <v>75-79|33.5</v>
      </c>
      <c r="D1067" s="239">
        <v>33.5</v>
      </c>
      <c r="E1067" s="240" t="str">
        <f t="shared" si="69"/>
        <v>75-79|33.5</v>
      </c>
      <c r="H1067" s="216" t="s">
        <v>1691</v>
      </c>
    </row>
    <row r="1068" spans="1:8">
      <c r="A1068" s="216" t="s">
        <v>71</v>
      </c>
      <c r="B1068" s="239">
        <v>33</v>
      </c>
      <c r="C1068" s="240" t="str">
        <f t="shared" si="68"/>
        <v>75-79|33</v>
      </c>
      <c r="D1068" s="239">
        <v>33</v>
      </c>
      <c r="E1068" s="240" t="str">
        <f t="shared" si="69"/>
        <v>75-79|33</v>
      </c>
      <c r="H1068" s="216" t="s">
        <v>1691</v>
      </c>
    </row>
    <row r="1069" spans="1:8">
      <c r="A1069" s="216" t="s">
        <v>71</v>
      </c>
      <c r="B1069" s="239">
        <v>32.5</v>
      </c>
      <c r="C1069" s="240" t="str">
        <f t="shared" si="68"/>
        <v>75-79|32.5</v>
      </c>
      <c r="D1069" s="239">
        <v>32.5</v>
      </c>
      <c r="E1069" s="240" t="str">
        <f t="shared" si="69"/>
        <v>75-79|32.5</v>
      </c>
      <c r="H1069" s="216" t="s">
        <v>1691</v>
      </c>
    </row>
    <row r="1070" spans="1:8">
      <c r="A1070" s="216" t="s">
        <v>71</v>
      </c>
      <c r="B1070" s="239">
        <v>32</v>
      </c>
      <c r="C1070" s="240" t="str">
        <f t="shared" si="68"/>
        <v>75-79|32</v>
      </c>
      <c r="D1070" s="239">
        <v>32</v>
      </c>
      <c r="E1070" s="240" t="str">
        <f t="shared" si="69"/>
        <v>75-79|32</v>
      </c>
      <c r="H1070" s="216" t="s">
        <v>1691</v>
      </c>
    </row>
    <row r="1071" spans="1:8">
      <c r="A1071" s="216" t="s">
        <v>71</v>
      </c>
      <c r="B1071" s="239">
        <v>31.5</v>
      </c>
      <c r="C1071" s="240" t="str">
        <f t="shared" si="68"/>
        <v>75-79|31.5</v>
      </c>
      <c r="D1071" s="239">
        <v>31.5</v>
      </c>
      <c r="E1071" s="240" t="str">
        <f t="shared" si="69"/>
        <v>75-79|31.5</v>
      </c>
      <c r="H1071" s="216" t="s">
        <v>1691</v>
      </c>
    </row>
    <row r="1072" spans="1:8">
      <c r="A1072" s="216" t="s">
        <v>71</v>
      </c>
      <c r="B1072" s="239">
        <v>31</v>
      </c>
      <c r="C1072" s="240" t="str">
        <f t="shared" si="68"/>
        <v>75-79|31</v>
      </c>
      <c r="D1072" s="239">
        <v>31</v>
      </c>
      <c r="E1072" s="240" t="str">
        <f t="shared" si="69"/>
        <v>75-79|31</v>
      </c>
      <c r="H1072" s="216" t="s">
        <v>1691</v>
      </c>
    </row>
    <row r="1073" spans="1:8">
      <c r="A1073" s="216" t="s">
        <v>71</v>
      </c>
      <c r="B1073" s="239">
        <v>30.5</v>
      </c>
      <c r="C1073" s="240" t="str">
        <f t="shared" si="68"/>
        <v>75-79|30.5</v>
      </c>
      <c r="D1073" s="239">
        <v>30.5</v>
      </c>
      <c r="E1073" s="240" t="str">
        <f t="shared" si="69"/>
        <v>75-79|30.5</v>
      </c>
      <c r="H1073" s="216" t="s">
        <v>1691</v>
      </c>
    </row>
    <row r="1074" spans="1:8">
      <c r="A1074" s="216" t="s">
        <v>71</v>
      </c>
      <c r="B1074" s="239">
        <v>30</v>
      </c>
      <c r="C1074" s="240" t="str">
        <f t="shared" si="68"/>
        <v>75-79|30</v>
      </c>
      <c r="D1074" s="239">
        <v>30</v>
      </c>
      <c r="E1074" s="240" t="str">
        <f t="shared" si="69"/>
        <v>75-79|30</v>
      </c>
      <c r="H1074" s="216" t="s">
        <v>1691</v>
      </c>
    </row>
    <row r="1075" spans="1:8">
      <c r="A1075" s="216" t="s">
        <v>71</v>
      </c>
      <c r="B1075" s="239">
        <v>29.5</v>
      </c>
      <c r="C1075" s="240" t="str">
        <f t="shared" si="68"/>
        <v>75-79|29.5</v>
      </c>
      <c r="D1075" s="239">
        <v>29.5</v>
      </c>
      <c r="E1075" s="240" t="str">
        <f t="shared" si="69"/>
        <v>75-79|29.5</v>
      </c>
      <c r="H1075" s="216" t="s">
        <v>1691</v>
      </c>
    </row>
    <row r="1076" spans="1:8">
      <c r="A1076" s="216" t="s">
        <v>71</v>
      </c>
      <c r="B1076" s="239">
        <v>29</v>
      </c>
      <c r="C1076" s="240" t="str">
        <f t="shared" si="68"/>
        <v>75-79|29</v>
      </c>
      <c r="D1076" s="239">
        <v>29</v>
      </c>
      <c r="E1076" s="240" t="str">
        <f t="shared" si="69"/>
        <v>75-79|29</v>
      </c>
      <c r="H1076" s="216" t="s">
        <v>1691</v>
      </c>
    </row>
    <row r="1077" spans="1:8">
      <c r="A1077" s="216" t="s">
        <v>71</v>
      </c>
      <c r="B1077" s="239">
        <v>28.5</v>
      </c>
      <c r="C1077" s="240" t="str">
        <f t="shared" si="68"/>
        <v>75-79|28.5</v>
      </c>
      <c r="D1077" s="239">
        <v>28.5</v>
      </c>
      <c r="E1077" s="240" t="str">
        <f t="shared" si="69"/>
        <v>75-79|28.5</v>
      </c>
      <c r="H1077" s="216" t="s">
        <v>1691</v>
      </c>
    </row>
    <row r="1078" spans="1:8">
      <c r="A1078" s="216" t="s">
        <v>71</v>
      </c>
      <c r="B1078" s="239">
        <v>28</v>
      </c>
      <c r="C1078" s="240" t="str">
        <f t="shared" si="68"/>
        <v>75-79|28</v>
      </c>
      <c r="D1078" s="239">
        <v>28</v>
      </c>
      <c r="E1078" s="240" t="str">
        <f t="shared" si="69"/>
        <v>75-79|28</v>
      </c>
      <c r="H1078" s="216" t="s">
        <v>1691</v>
      </c>
    </row>
    <row r="1079" spans="1:8">
      <c r="A1079" s="216" t="s">
        <v>71</v>
      </c>
      <c r="B1079" s="239">
        <v>27.5</v>
      </c>
      <c r="C1079" s="240" t="str">
        <f t="shared" si="68"/>
        <v>75-79|27.5</v>
      </c>
      <c r="D1079" s="239">
        <v>27.5</v>
      </c>
      <c r="E1079" s="240" t="str">
        <f t="shared" si="69"/>
        <v>75-79|27.5</v>
      </c>
      <c r="H1079" s="216" t="s">
        <v>1691</v>
      </c>
    </row>
    <row r="1080" spans="1:8">
      <c r="A1080" s="216" t="s">
        <v>71</v>
      </c>
      <c r="B1080" s="239">
        <v>27</v>
      </c>
      <c r="C1080" s="240" t="str">
        <f t="shared" si="68"/>
        <v>75-79|27</v>
      </c>
      <c r="D1080" s="239">
        <v>27</v>
      </c>
      <c r="E1080" s="240" t="str">
        <f t="shared" si="69"/>
        <v>75-79|27</v>
      </c>
      <c r="H1080" s="216" t="s">
        <v>1691</v>
      </c>
    </row>
    <row r="1081" spans="1:8">
      <c r="A1081" s="216" t="s">
        <v>71</v>
      </c>
      <c r="B1081" s="239">
        <v>26.5</v>
      </c>
      <c r="C1081" s="240" t="str">
        <f t="shared" si="68"/>
        <v>75-79|26.5</v>
      </c>
      <c r="D1081" s="239">
        <v>26.5</v>
      </c>
      <c r="E1081" s="240" t="str">
        <f t="shared" si="69"/>
        <v>75-79|26.5</v>
      </c>
      <c r="H1081" s="216" t="s">
        <v>1691</v>
      </c>
    </row>
    <row r="1082" spans="1:8">
      <c r="A1082" s="216" t="s">
        <v>71</v>
      </c>
      <c r="D1082" s="239">
        <v>26</v>
      </c>
      <c r="E1082" s="240" t="str">
        <f t="shared" si="69"/>
        <v>75-79|26</v>
      </c>
      <c r="H1082" s="216" t="s">
        <v>1691</v>
      </c>
    </row>
    <row r="1083" spans="1:8">
      <c r="A1083" s="216" t="s">
        <v>71</v>
      </c>
      <c r="B1083" s="239">
        <v>26</v>
      </c>
      <c r="C1083" s="240" t="str">
        <f t="shared" ref="C1083:C1084" si="70">A1083&amp;"|"&amp;B1083</f>
        <v>75-79|26</v>
      </c>
      <c r="D1083" s="239">
        <v>25.5</v>
      </c>
      <c r="E1083" s="240" t="str">
        <f t="shared" si="69"/>
        <v>75-79|25.5</v>
      </c>
      <c r="H1083" s="216" t="s">
        <v>1691</v>
      </c>
    </row>
    <row r="1084" spans="1:8">
      <c r="A1084" s="216" t="s">
        <v>71</v>
      </c>
      <c r="B1084" s="239">
        <v>25.5</v>
      </c>
      <c r="C1084" s="240" t="str">
        <f t="shared" si="70"/>
        <v>75-79|25.5</v>
      </c>
      <c r="H1084" s="216" t="s">
        <v>1691</v>
      </c>
    </row>
    <row r="1085" spans="1:8">
      <c r="A1085" s="216" t="s">
        <v>71</v>
      </c>
      <c r="D1085" s="239">
        <v>25</v>
      </c>
      <c r="E1085" s="240" t="str">
        <f t="shared" ref="E1085:E1089" si="71">A1085&amp;"|"&amp;D1085</f>
        <v>75-79|25</v>
      </c>
      <c r="F1085" s="239">
        <v>24</v>
      </c>
      <c r="G1085" s="240" t="str">
        <f t="shared" ref="G1085" si="72">A1085&amp;"|"&amp;F1085</f>
        <v>75-79|24</v>
      </c>
      <c r="H1085" s="216" t="s">
        <v>1691</v>
      </c>
    </row>
    <row r="1086" spans="1:8">
      <c r="A1086" s="216" t="s">
        <v>71</v>
      </c>
      <c r="B1086" s="239">
        <v>25</v>
      </c>
      <c r="C1086" s="240" t="str">
        <f t="shared" ref="C1086:C1089" si="73">A1086&amp;"|"&amp;B1086</f>
        <v>75-79|25</v>
      </c>
      <c r="D1086" s="239">
        <v>24.5</v>
      </c>
      <c r="E1086" s="240" t="str">
        <f t="shared" si="71"/>
        <v>75-79|24.5</v>
      </c>
      <c r="H1086" s="216" t="s">
        <v>1691</v>
      </c>
    </row>
    <row r="1087" spans="1:8">
      <c r="A1087" s="216" t="s">
        <v>71</v>
      </c>
      <c r="B1087" s="239">
        <v>24.5</v>
      </c>
      <c r="C1087" s="240" t="str">
        <f t="shared" si="73"/>
        <v>75-79|24.5</v>
      </c>
      <c r="D1087" s="239">
        <v>24</v>
      </c>
      <c r="E1087" s="240" t="str">
        <f t="shared" si="71"/>
        <v>75-79|24</v>
      </c>
      <c r="H1087" s="216">
        <v>99</v>
      </c>
    </row>
    <row r="1088" spans="1:8">
      <c r="A1088" s="216" t="s">
        <v>71</v>
      </c>
      <c r="B1088" s="239">
        <v>24</v>
      </c>
      <c r="C1088" s="240" t="str">
        <f t="shared" si="73"/>
        <v>75-79|24</v>
      </c>
      <c r="D1088" s="239">
        <v>23.5</v>
      </c>
      <c r="E1088" s="240" t="str">
        <f t="shared" si="71"/>
        <v>75-79|23.5</v>
      </c>
      <c r="H1088" s="216">
        <v>99</v>
      </c>
    </row>
    <row r="1089" spans="1:8">
      <c r="A1089" s="216" t="s">
        <v>71</v>
      </c>
      <c r="B1089" s="239">
        <v>23.5</v>
      </c>
      <c r="C1089" s="240" t="str">
        <f t="shared" si="73"/>
        <v>75-79|23.5</v>
      </c>
      <c r="D1089" s="239">
        <v>23</v>
      </c>
      <c r="E1089" s="240" t="str">
        <f t="shared" si="71"/>
        <v>75-79|23</v>
      </c>
      <c r="H1089" s="216">
        <v>99</v>
      </c>
    </row>
    <row r="1090" spans="1:8">
      <c r="A1090" s="216" t="s">
        <v>71</v>
      </c>
      <c r="H1090" s="216">
        <v>99</v>
      </c>
    </row>
    <row r="1091" spans="1:8">
      <c r="A1091" s="216" t="s">
        <v>71</v>
      </c>
      <c r="B1091" s="239">
        <v>23</v>
      </c>
      <c r="C1091" s="240" t="str">
        <f t="shared" ref="C1091:C1096" si="74">A1091&amp;"|"&amp;B1091</f>
        <v>75-79|23</v>
      </c>
      <c r="D1091" s="239">
        <v>22.5</v>
      </c>
      <c r="E1091" s="240" t="str">
        <f t="shared" ref="E1091:E1095" si="75">A1091&amp;"|"&amp;D1091</f>
        <v>75-79|22.5</v>
      </c>
      <c r="H1091" s="216">
        <v>98</v>
      </c>
    </row>
    <row r="1092" spans="1:8">
      <c r="A1092" s="216" t="s">
        <v>71</v>
      </c>
      <c r="B1092" s="239">
        <v>22.5</v>
      </c>
      <c r="C1092" s="240" t="str">
        <f t="shared" si="74"/>
        <v>75-79|22.5</v>
      </c>
      <c r="D1092" s="239">
        <v>22</v>
      </c>
      <c r="E1092" s="240" t="str">
        <f t="shared" si="75"/>
        <v>75-79|22</v>
      </c>
      <c r="H1092" s="216">
        <v>98</v>
      </c>
    </row>
    <row r="1093" spans="1:8">
      <c r="A1093" s="216" t="s">
        <v>71</v>
      </c>
      <c r="B1093" s="239">
        <v>22</v>
      </c>
      <c r="C1093" s="240" t="str">
        <f t="shared" si="74"/>
        <v>75-79|22</v>
      </c>
      <c r="D1093" s="239">
        <v>21.5</v>
      </c>
      <c r="E1093" s="240" t="str">
        <f t="shared" si="75"/>
        <v>75-79|21.5</v>
      </c>
      <c r="H1093" s="216">
        <v>97</v>
      </c>
    </row>
    <row r="1094" spans="1:8">
      <c r="A1094" s="216" t="s">
        <v>71</v>
      </c>
      <c r="B1094" s="239">
        <v>21.5</v>
      </c>
      <c r="C1094" s="240" t="str">
        <f t="shared" si="74"/>
        <v>75-79|21.5</v>
      </c>
      <c r="D1094" s="239">
        <v>21</v>
      </c>
      <c r="E1094" s="240" t="str">
        <f t="shared" si="75"/>
        <v>75-79|21</v>
      </c>
      <c r="F1094" s="239">
        <v>23</v>
      </c>
      <c r="G1094" s="240" t="str">
        <f t="shared" ref="G1094" si="76">A1094&amp;"|"&amp;F1094</f>
        <v>75-79|23</v>
      </c>
      <c r="H1094" s="216">
        <v>96</v>
      </c>
    </row>
    <row r="1095" spans="1:8">
      <c r="A1095" s="216" t="s">
        <v>71</v>
      </c>
      <c r="B1095" s="239">
        <v>21</v>
      </c>
      <c r="C1095" s="240" t="str">
        <f t="shared" si="74"/>
        <v>75-79|21</v>
      </c>
      <c r="D1095" s="239">
        <v>20.5</v>
      </c>
      <c r="E1095" s="240" t="str">
        <f t="shared" si="75"/>
        <v>75-79|20.5</v>
      </c>
      <c r="H1095" s="216">
        <v>96</v>
      </c>
    </row>
    <row r="1096" spans="1:8">
      <c r="A1096" s="216" t="s">
        <v>71</v>
      </c>
      <c r="B1096" s="239">
        <v>20.5</v>
      </c>
      <c r="C1096" s="240" t="str">
        <f t="shared" si="74"/>
        <v>75-79|20.5</v>
      </c>
      <c r="H1096" s="216">
        <v>95</v>
      </c>
    </row>
    <row r="1097" spans="1:8">
      <c r="A1097" s="216" t="s">
        <v>71</v>
      </c>
      <c r="D1097" s="239">
        <v>20</v>
      </c>
      <c r="E1097" s="240" t="str">
        <f t="shared" ref="E1097:E1102" si="77">A1097&amp;"|"&amp;D1097</f>
        <v>75-79|20</v>
      </c>
      <c r="H1097" s="216">
        <v>93</v>
      </c>
    </row>
    <row r="1098" spans="1:8">
      <c r="A1098" s="216" t="s">
        <v>71</v>
      </c>
      <c r="B1098" s="239">
        <v>20</v>
      </c>
      <c r="C1098" s="240" t="str">
        <f t="shared" ref="C1098:C1109" si="78">A1098&amp;"|"&amp;B1098</f>
        <v>75-79|20</v>
      </c>
      <c r="D1098" s="239">
        <v>19.5</v>
      </c>
      <c r="E1098" s="240" t="str">
        <f t="shared" si="77"/>
        <v>75-79|19.5</v>
      </c>
      <c r="H1098" s="216">
        <v>92</v>
      </c>
    </row>
    <row r="1099" spans="1:8">
      <c r="A1099" s="216" t="s">
        <v>71</v>
      </c>
      <c r="B1099" s="239">
        <v>19.5</v>
      </c>
      <c r="C1099" s="240" t="str">
        <f t="shared" si="78"/>
        <v>75-79|19.5</v>
      </c>
      <c r="D1099" s="239">
        <v>19</v>
      </c>
      <c r="E1099" s="240" t="str">
        <f t="shared" si="77"/>
        <v>75-79|19</v>
      </c>
      <c r="H1099" s="216">
        <v>90</v>
      </c>
    </row>
    <row r="1100" spans="1:8">
      <c r="A1100" s="216" t="s">
        <v>71</v>
      </c>
      <c r="B1100" s="239">
        <v>19</v>
      </c>
      <c r="C1100" s="240" t="str">
        <f t="shared" si="78"/>
        <v>75-79|19</v>
      </c>
      <c r="D1100" s="239">
        <v>18.5</v>
      </c>
      <c r="E1100" s="240" t="str">
        <f t="shared" si="77"/>
        <v>75-79|18.5</v>
      </c>
      <c r="H1100" s="216">
        <v>88</v>
      </c>
    </row>
    <row r="1101" spans="1:8">
      <c r="A1101" s="216" t="s">
        <v>71</v>
      </c>
      <c r="B1101" s="239">
        <v>18.5</v>
      </c>
      <c r="C1101" s="240" t="str">
        <f t="shared" si="78"/>
        <v>75-79|18.5</v>
      </c>
      <c r="D1101" s="239">
        <v>18</v>
      </c>
      <c r="E1101" s="240" t="str">
        <f t="shared" si="77"/>
        <v>75-79|18</v>
      </c>
      <c r="F1101" s="239">
        <v>22</v>
      </c>
      <c r="G1101" s="240" t="str">
        <f t="shared" ref="G1101" si="79">A1101&amp;"|"&amp;F1101</f>
        <v>75-79|22</v>
      </c>
      <c r="H1101" s="216">
        <v>86</v>
      </c>
    </row>
    <row r="1102" spans="1:8">
      <c r="A1102" s="216" t="s">
        <v>71</v>
      </c>
      <c r="B1102" s="239">
        <v>18</v>
      </c>
      <c r="C1102" s="240" t="str">
        <f t="shared" si="78"/>
        <v>75-79|18</v>
      </c>
      <c r="D1102" s="239">
        <v>17.5</v>
      </c>
      <c r="E1102" s="240" t="str">
        <f t="shared" si="77"/>
        <v>75-79|17.5</v>
      </c>
      <c r="H1102" s="216">
        <v>84</v>
      </c>
    </row>
    <row r="1103" spans="1:8">
      <c r="A1103" s="216" t="s">
        <v>71</v>
      </c>
      <c r="B1103" s="239">
        <v>17.5</v>
      </c>
      <c r="C1103" s="240" t="str">
        <f t="shared" si="78"/>
        <v>75-79|17.5</v>
      </c>
      <c r="H1103" s="216">
        <v>82</v>
      </c>
    </row>
    <row r="1104" spans="1:8">
      <c r="A1104" s="216" t="s">
        <v>71</v>
      </c>
      <c r="B1104" s="239">
        <v>17</v>
      </c>
      <c r="C1104" s="240" t="str">
        <f t="shared" si="78"/>
        <v>75-79|17</v>
      </c>
      <c r="D1104" s="239">
        <v>17</v>
      </c>
      <c r="E1104" s="240" t="str">
        <f t="shared" ref="E1104:E1109" si="80">A1104&amp;"|"&amp;D1104</f>
        <v>75-79|17</v>
      </c>
      <c r="H1104" s="216">
        <v>79</v>
      </c>
    </row>
    <row r="1105" spans="1:8">
      <c r="A1105" s="216" t="s">
        <v>71</v>
      </c>
      <c r="B1105" s="239">
        <v>16.5</v>
      </c>
      <c r="C1105" s="240" t="str">
        <f t="shared" si="78"/>
        <v>75-79|16.5</v>
      </c>
      <c r="D1105" s="239">
        <v>16.5</v>
      </c>
      <c r="E1105" s="240" t="str">
        <f t="shared" si="80"/>
        <v>75-79|16.5</v>
      </c>
      <c r="H1105" s="216">
        <v>76</v>
      </c>
    </row>
    <row r="1106" spans="1:8">
      <c r="A1106" s="216" t="s">
        <v>71</v>
      </c>
      <c r="B1106" s="239">
        <v>16</v>
      </c>
      <c r="C1106" s="240" t="str">
        <f t="shared" si="78"/>
        <v>75-79|16</v>
      </c>
      <c r="D1106" s="239">
        <v>16</v>
      </c>
      <c r="E1106" s="240" t="str">
        <f t="shared" si="80"/>
        <v>75-79|16</v>
      </c>
      <c r="H1106" s="216">
        <v>73</v>
      </c>
    </row>
    <row r="1107" spans="1:8">
      <c r="A1107" s="216" t="s">
        <v>71</v>
      </c>
      <c r="B1107" s="239">
        <v>15.5</v>
      </c>
      <c r="C1107" s="240" t="str">
        <f t="shared" si="78"/>
        <v>75-79|15.5</v>
      </c>
      <c r="D1107" s="239">
        <v>15.5</v>
      </c>
      <c r="E1107" s="240" t="str">
        <f t="shared" si="80"/>
        <v>75-79|15.5</v>
      </c>
      <c r="F1107" s="239">
        <v>21</v>
      </c>
      <c r="G1107" s="240" t="str">
        <f t="shared" ref="G1107" si="81">A1107&amp;"|"&amp;F1107</f>
        <v>75-79|21</v>
      </c>
      <c r="H1107" s="216">
        <v>69</v>
      </c>
    </row>
    <row r="1108" spans="1:8">
      <c r="A1108" s="216" t="s">
        <v>71</v>
      </c>
      <c r="B1108" s="239">
        <v>15</v>
      </c>
      <c r="C1108" s="240" t="str">
        <f t="shared" si="78"/>
        <v>75-79|15</v>
      </c>
      <c r="D1108" s="239">
        <v>15</v>
      </c>
      <c r="E1108" s="240" t="str">
        <f t="shared" si="80"/>
        <v>75-79|15</v>
      </c>
      <c r="H1108" s="216">
        <v>66</v>
      </c>
    </row>
    <row r="1109" spans="1:8">
      <c r="A1109" s="216" t="s">
        <v>71</v>
      </c>
      <c r="B1109" s="239">
        <v>14.5</v>
      </c>
      <c r="C1109" s="240" t="str">
        <f t="shared" si="78"/>
        <v>75-79|14.5</v>
      </c>
      <c r="D1109" s="239">
        <v>14.5</v>
      </c>
      <c r="E1109" s="240" t="str">
        <f t="shared" si="80"/>
        <v>75-79|14.5</v>
      </c>
      <c r="H1109" s="216">
        <v>62</v>
      </c>
    </row>
    <row r="1110" spans="1:8">
      <c r="A1110" s="216" t="s">
        <v>71</v>
      </c>
      <c r="H1110" s="216">
        <v>58</v>
      </c>
    </row>
    <row r="1111" spans="1:8">
      <c r="A1111" s="216" t="s">
        <v>71</v>
      </c>
      <c r="B1111" s="239">
        <v>14</v>
      </c>
      <c r="C1111" s="240" t="str">
        <f t="shared" ref="C1111:C1120" si="82">A1111&amp;"|"&amp;B1111</f>
        <v>75-79|14</v>
      </c>
      <c r="D1111" s="239">
        <v>14</v>
      </c>
      <c r="E1111" s="240" t="str">
        <f t="shared" ref="E1111:E1116" si="83">A1111&amp;"|"&amp;D1111</f>
        <v>75-79|14</v>
      </c>
      <c r="H1111" s="216">
        <v>54</v>
      </c>
    </row>
    <row r="1112" spans="1:8">
      <c r="A1112" s="216" t="s">
        <v>71</v>
      </c>
      <c r="B1112" s="239">
        <v>13.5</v>
      </c>
      <c r="C1112" s="240" t="str">
        <f t="shared" si="82"/>
        <v>75-79|13.5</v>
      </c>
      <c r="D1112" s="239">
        <v>13.5</v>
      </c>
      <c r="E1112" s="240" t="str">
        <f t="shared" si="83"/>
        <v>75-79|13.5</v>
      </c>
      <c r="H1112" s="216">
        <v>50</v>
      </c>
    </row>
    <row r="1113" spans="1:8">
      <c r="A1113" s="216" t="s">
        <v>71</v>
      </c>
      <c r="B1113" s="239">
        <v>13</v>
      </c>
      <c r="C1113" s="240" t="str">
        <f t="shared" si="82"/>
        <v>75-79|13</v>
      </c>
      <c r="D1113" s="239">
        <v>13</v>
      </c>
      <c r="E1113" s="240" t="str">
        <f t="shared" si="83"/>
        <v>75-79|13</v>
      </c>
      <c r="F1113" s="239">
        <v>20</v>
      </c>
      <c r="G1113" s="240" t="str">
        <f t="shared" ref="G1113" si="84">A1113&amp;"|"&amp;F1113</f>
        <v>75-79|20</v>
      </c>
      <c r="H1113" s="216">
        <v>46</v>
      </c>
    </row>
    <row r="1114" spans="1:8">
      <c r="A1114" s="216" t="s">
        <v>71</v>
      </c>
      <c r="B1114" s="239">
        <v>12.5</v>
      </c>
      <c r="C1114" s="240" t="str">
        <f t="shared" si="82"/>
        <v>75-79|12.5</v>
      </c>
      <c r="D1114" s="239">
        <v>12.5</v>
      </c>
      <c r="E1114" s="240" t="str">
        <f t="shared" si="83"/>
        <v>75-79|12.5</v>
      </c>
      <c r="H1114" s="216">
        <v>42</v>
      </c>
    </row>
    <row r="1115" spans="1:8">
      <c r="A1115" s="216" t="s">
        <v>71</v>
      </c>
      <c r="B1115" s="239">
        <v>12</v>
      </c>
      <c r="C1115" s="240" t="str">
        <f t="shared" si="82"/>
        <v>75-79|12</v>
      </c>
      <c r="D1115" s="239">
        <v>12</v>
      </c>
      <c r="E1115" s="240" t="str">
        <f t="shared" si="83"/>
        <v>75-79|12</v>
      </c>
      <c r="H1115" s="216">
        <v>38</v>
      </c>
    </row>
    <row r="1116" spans="1:8">
      <c r="A1116" s="216" t="s">
        <v>71</v>
      </c>
      <c r="B1116" s="239">
        <v>11.5</v>
      </c>
      <c r="C1116" s="240" t="str">
        <f t="shared" si="82"/>
        <v>75-79|11.5</v>
      </c>
      <c r="D1116" s="239">
        <v>11.5</v>
      </c>
      <c r="E1116" s="240" t="str">
        <f t="shared" si="83"/>
        <v>75-79|11.5</v>
      </c>
      <c r="H1116" s="216">
        <v>34</v>
      </c>
    </row>
    <row r="1117" spans="1:8">
      <c r="A1117" s="216" t="s">
        <v>71</v>
      </c>
      <c r="B1117" s="239">
        <v>11</v>
      </c>
      <c r="C1117" s="240" t="str">
        <f t="shared" si="82"/>
        <v>75-79|11</v>
      </c>
      <c r="H1117" s="216">
        <v>31</v>
      </c>
    </row>
    <row r="1118" spans="1:8">
      <c r="A1118" s="216" t="s">
        <v>71</v>
      </c>
      <c r="B1118" s="239">
        <v>10.5</v>
      </c>
      <c r="C1118" s="240" t="str">
        <f t="shared" si="82"/>
        <v>75-79|10.5</v>
      </c>
      <c r="D1118" s="239">
        <v>11</v>
      </c>
      <c r="E1118" s="240" t="str">
        <f t="shared" ref="E1118:E1121" si="85">A1118&amp;"|"&amp;D1118</f>
        <v>75-79|11</v>
      </c>
      <c r="F1118" s="239">
        <v>19</v>
      </c>
      <c r="G1118" s="240" t="str">
        <f t="shared" ref="G1118" si="86">A1118&amp;"|"&amp;F1118</f>
        <v>75-79|19</v>
      </c>
      <c r="H1118" s="216">
        <v>27</v>
      </c>
    </row>
    <row r="1119" spans="1:8">
      <c r="A1119" s="216" t="s">
        <v>71</v>
      </c>
      <c r="B1119" s="239">
        <v>10</v>
      </c>
      <c r="C1119" s="240" t="str">
        <f t="shared" si="82"/>
        <v>75-79|10</v>
      </c>
      <c r="D1119" s="239">
        <v>10.5</v>
      </c>
      <c r="E1119" s="240" t="str">
        <f t="shared" si="85"/>
        <v>75-79|10.5</v>
      </c>
      <c r="H1119" s="216">
        <v>24</v>
      </c>
    </row>
    <row r="1120" spans="1:8">
      <c r="A1120" s="216" t="s">
        <v>71</v>
      </c>
      <c r="B1120" s="239">
        <v>9.5</v>
      </c>
      <c r="C1120" s="240" t="str">
        <f t="shared" si="82"/>
        <v>75-79|9.5</v>
      </c>
      <c r="D1120" s="239">
        <v>10</v>
      </c>
      <c r="E1120" s="240" t="str">
        <f t="shared" si="85"/>
        <v>75-79|10</v>
      </c>
      <c r="H1120" s="216">
        <v>21</v>
      </c>
    </row>
    <row r="1121" spans="1:8">
      <c r="A1121" s="216" t="s">
        <v>71</v>
      </c>
      <c r="D1121" s="239">
        <v>9.5</v>
      </c>
      <c r="E1121" s="240" t="str">
        <f t="shared" si="85"/>
        <v>75-79|9.5</v>
      </c>
      <c r="H1121" s="216">
        <v>18</v>
      </c>
    </row>
    <row r="1122" spans="1:8">
      <c r="A1122" s="216" t="s">
        <v>71</v>
      </c>
      <c r="B1122" s="239">
        <v>9</v>
      </c>
      <c r="C1122" s="240" t="str">
        <f t="shared" ref="C1122:C1127" si="87">A1122&amp;"|"&amp;B1122</f>
        <v>75-79|9</v>
      </c>
      <c r="H1122" s="216">
        <v>16</v>
      </c>
    </row>
    <row r="1123" spans="1:8">
      <c r="A1123" s="216" t="s">
        <v>71</v>
      </c>
      <c r="B1123" s="239">
        <v>8.5</v>
      </c>
      <c r="C1123" s="240" t="str">
        <f t="shared" si="87"/>
        <v>75-79|8.5</v>
      </c>
      <c r="D1123" s="239">
        <v>9</v>
      </c>
      <c r="E1123" s="240" t="str">
        <f t="shared" ref="E1123:E1126" si="88">A1123&amp;"|"&amp;D1123</f>
        <v>75-79|9</v>
      </c>
      <c r="H1123" s="216">
        <v>14</v>
      </c>
    </row>
    <row r="1124" spans="1:8">
      <c r="A1124" s="216" t="s">
        <v>71</v>
      </c>
      <c r="B1124" s="239">
        <v>8</v>
      </c>
      <c r="C1124" s="240" t="str">
        <f t="shared" si="87"/>
        <v>75-79|8</v>
      </c>
      <c r="D1124" s="239">
        <v>8.5</v>
      </c>
      <c r="E1124" s="240" t="str">
        <f t="shared" si="88"/>
        <v>75-79|8.5</v>
      </c>
      <c r="F1124" s="239">
        <v>18</v>
      </c>
      <c r="G1124" s="240" t="str">
        <f t="shared" ref="G1124" si="89">A1124&amp;"|"&amp;F1124</f>
        <v>75-79|18</v>
      </c>
      <c r="H1124" s="216">
        <v>12</v>
      </c>
    </row>
    <row r="1125" spans="1:8">
      <c r="A1125" s="216" t="s">
        <v>71</v>
      </c>
      <c r="B1125" s="239">
        <v>7.5</v>
      </c>
      <c r="C1125" s="240" t="str">
        <f t="shared" si="87"/>
        <v>75-79|7.5</v>
      </c>
      <c r="D1125" s="239">
        <v>8</v>
      </c>
      <c r="E1125" s="240" t="str">
        <f t="shared" si="88"/>
        <v>75-79|8</v>
      </c>
      <c r="H1125" s="216">
        <v>10</v>
      </c>
    </row>
    <row r="1126" spans="1:8">
      <c r="A1126" s="216" t="s">
        <v>71</v>
      </c>
      <c r="B1126" s="239">
        <v>7</v>
      </c>
      <c r="C1126" s="240" t="str">
        <f t="shared" si="87"/>
        <v>75-79|7</v>
      </c>
      <c r="D1126" s="239">
        <v>7.5</v>
      </c>
      <c r="E1126" s="240" t="str">
        <f t="shared" si="88"/>
        <v>75-79|7.5</v>
      </c>
      <c r="H1126" s="216">
        <v>8</v>
      </c>
    </row>
    <row r="1127" spans="1:8">
      <c r="A1127" s="216" t="s">
        <v>71</v>
      </c>
      <c r="B1127" s="239">
        <v>6.5</v>
      </c>
      <c r="C1127" s="240" t="str">
        <f t="shared" si="87"/>
        <v>75-79|6.5</v>
      </c>
      <c r="H1127" s="216">
        <v>7</v>
      </c>
    </row>
    <row r="1128" spans="1:8">
      <c r="A1128" s="216" t="s">
        <v>71</v>
      </c>
      <c r="D1128" s="239">
        <v>7</v>
      </c>
      <c r="E1128" s="240" t="str">
        <f t="shared" ref="E1128:E1130" si="90">A1128&amp;"|"&amp;D1128</f>
        <v>75-79|7</v>
      </c>
      <c r="H1128" s="216">
        <v>5</v>
      </c>
    </row>
    <row r="1129" spans="1:8">
      <c r="A1129" s="216" t="s">
        <v>71</v>
      </c>
      <c r="B1129" s="239">
        <v>6</v>
      </c>
      <c r="C1129" s="240" t="str">
        <f t="shared" ref="C1129:C1131" si="91">A1129&amp;"|"&amp;B1129</f>
        <v>75-79|6</v>
      </c>
      <c r="D1129" s="239">
        <v>6.5</v>
      </c>
      <c r="E1129" s="240" t="str">
        <f t="shared" si="90"/>
        <v>75-79|6.5</v>
      </c>
      <c r="H1129" s="216">
        <v>4</v>
      </c>
    </row>
    <row r="1130" spans="1:8">
      <c r="A1130" s="216" t="s">
        <v>71</v>
      </c>
      <c r="B1130" s="239">
        <v>5.5</v>
      </c>
      <c r="C1130" s="240" t="str">
        <f t="shared" si="91"/>
        <v>75-79|5.5</v>
      </c>
      <c r="D1130" s="239">
        <v>6</v>
      </c>
      <c r="E1130" s="240" t="str">
        <f t="shared" si="90"/>
        <v>75-79|6</v>
      </c>
      <c r="F1130" s="239">
        <v>17</v>
      </c>
      <c r="G1130" s="240" t="str">
        <f t="shared" ref="G1130" si="92">A1130&amp;"|"&amp;F1130</f>
        <v>75-79|17</v>
      </c>
      <c r="H1130" s="216">
        <v>4</v>
      </c>
    </row>
    <row r="1131" spans="1:8">
      <c r="A1131" s="216" t="s">
        <v>71</v>
      </c>
      <c r="B1131" s="239">
        <v>5</v>
      </c>
      <c r="C1131" s="240" t="str">
        <f t="shared" si="91"/>
        <v>75-79|5</v>
      </c>
      <c r="H1131" s="216">
        <v>3</v>
      </c>
    </row>
    <row r="1132" spans="1:8">
      <c r="A1132" s="216" t="s">
        <v>71</v>
      </c>
      <c r="D1132" s="239">
        <v>5.5</v>
      </c>
      <c r="E1132" s="240" t="str">
        <f t="shared" ref="E1132:E1134" si="93">A1132&amp;"|"&amp;D1132</f>
        <v>75-79|5.5</v>
      </c>
      <c r="H1132" s="216">
        <v>2</v>
      </c>
    </row>
    <row r="1133" spans="1:8">
      <c r="A1133" s="216" t="s">
        <v>71</v>
      </c>
      <c r="B1133" s="239">
        <v>4.5</v>
      </c>
      <c r="C1133" s="240" t="str">
        <f t="shared" ref="C1133:C1135" si="94">A1133&amp;"|"&amp;B1133</f>
        <v>75-79|4.5</v>
      </c>
      <c r="D1133" s="239">
        <v>5</v>
      </c>
      <c r="E1133" s="240" t="str">
        <f t="shared" si="93"/>
        <v>75-79|5</v>
      </c>
      <c r="H1133" s="216">
        <v>2</v>
      </c>
    </row>
    <row r="1134" spans="1:8">
      <c r="A1134" s="216" t="s">
        <v>71</v>
      </c>
      <c r="B1134" s="239">
        <v>4</v>
      </c>
      <c r="C1134" s="240" t="str">
        <f t="shared" si="94"/>
        <v>75-79|4</v>
      </c>
      <c r="D1134" s="239">
        <v>4.5</v>
      </c>
      <c r="E1134" s="240" t="str">
        <f t="shared" si="93"/>
        <v>75-79|4.5</v>
      </c>
      <c r="H1134" s="216">
        <v>1</v>
      </c>
    </row>
    <row r="1135" spans="1:8">
      <c r="A1135" s="216" t="s">
        <v>71</v>
      </c>
      <c r="B1135" s="239">
        <v>3.5</v>
      </c>
      <c r="C1135" s="240" t="str">
        <f t="shared" si="94"/>
        <v>75-79|3.5</v>
      </c>
      <c r="H1135" s="216">
        <v>1</v>
      </c>
    </row>
    <row r="1136" spans="1:8">
      <c r="A1136" s="216" t="s">
        <v>71</v>
      </c>
      <c r="D1136" s="239">
        <v>4</v>
      </c>
      <c r="E1136" s="240" t="str">
        <f t="shared" ref="E1136:E1137" si="95">A1136&amp;"|"&amp;D1136</f>
        <v>75-79|4</v>
      </c>
      <c r="F1136" s="239">
        <v>16</v>
      </c>
      <c r="G1136" s="240" t="str">
        <f t="shared" ref="G1136" si="96">A1136&amp;"|"&amp;F1136</f>
        <v>75-79|16</v>
      </c>
      <c r="H1136" s="216">
        <v>1</v>
      </c>
    </row>
    <row r="1137" spans="1:8">
      <c r="A1137" s="216" t="s">
        <v>71</v>
      </c>
      <c r="B1137" s="239">
        <v>3</v>
      </c>
      <c r="C1137" s="240" t="str">
        <f t="shared" ref="C1137:C1138" si="97">A1137&amp;"|"&amp;B1137</f>
        <v>75-79|3</v>
      </c>
      <c r="D1137" s="239">
        <v>3.5</v>
      </c>
      <c r="E1137" s="240" t="str">
        <f t="shared" si="95"/>
        <v>75-79|3.5</v>
      </c>
      <c r="H1137" s="216">
        <v>1</v>
      </c>
    </row>
    <row r="1138" spans="1:8">
      <c r="A1138" s="216" t="s">
        <v>71</v>
      </c>
      <c r="B1138" s="239">
        <v>2.5</v>
      </c>
      <c r="C1138" s="240" t="str">
        <f t="shared" si="97"/>
        <v>75-79|2.5</v>
      </c>
      <c r="H1138" s="216" t="s">
        <v>1757</v>
      </c>
    </row>
    <row r="1139" spans="1:8">
      <c r="A1139" s="216" t="s">
        <v>71</v>
      </c>
      <c r="D1139" s="239">
        <v>3</v>
      </c>
      <c r="E1139" s="240" t="str">
        <f t="shared" ref="E1139:E1140" si="98">A1139&amp;"|"&amp;D1139</f>
        <v>75-79|3</v>
      </c>
      <c r="H1139" s="216" t="s">
        <v>1757</v>
      </c>
    </row>
    <row r="1140" spans="1:8">
      <c r="A1140" s="216" t="s">
        <v>71</v>
      </c>
      <c r="B1140" s="239">
        <v>2</v>
      </c>
      <c r="C1140" s="240" t="str">
        <f t="shared" ref="C1140:C1141" si="99">A1140&amp;"|"&amp;B1140</f>
        <v>75-79|2</v>
      </c>
      <c r="D1140" s="239">
        <v>2.5</v>
      </c>
      <c r="E1140" s="240" t="str">
        <f t="shared" si="98"/>
        <v>75-79|2.5</v>
      </c>
      <c r="H1140" s="216" t="s">
        <v>1757</v>
      </c>
    </row>
    <row r="1141" spans="1:8">
      <c r="A1141" s="216" t="s">
        <v>71</v>
      </c>
      <c r="B1141" s="239">
        <v>1.5</v>
      </c>
      <c r="C1141" s="240" t="str">
        <f t="shared" si="99"/>
        <v>75-79|1.5</v>
      </c>
      <c r="H1141" s="216" t="s">
        <v>1757</v>
      </c>
    </row>
    <row r="1142" spans="1:8">
      <c r="A1142" s="216" t="s">
        <v>71</v>
      </c>
      <c r="D1142" s="239">
        <v>2</v>
      </c>
      <c r="E1142" s="240" t="str">
        <f t="shared" ref="E1142:E1158" si="100">A1142&amp;"|"&amp;D1142</f>
        <v>75-79|2</v>
      </c>
      <c r="H1142" s="216" t="s">
        <v>1757</v>
      </c>
    </row>
    <row r="1143" spans="1:8">
      <c r="A1143" s="216" t="s">
        <v>71</v>
      </c>
      <c r="B1143" s="239">
        <v>1</v>
      </c>
      <c r="C1143" s="240" t="str">
        <f t="shared" ref="C1143:C1158" si="101">A1143&amp;"|"&amp;B1143</f>
        <v>75-79|1</v>
      </c>
      <c r="D1143" s="239">
        <v>1.5</v>
      </c>
      <c r="E1143" s="240" t="str">
        <f t="shared" si="100"/>
        <v>75-79|1.5</v>
      </c>
      <c r="F1143" s="239">
        <v>15</v>
      </c>
      <c r="G1143" s="240" t="str">
        <f t="shared" ref="G1143:G1158" si="102">A1143&amp;"|"&amp;F1143</f>
        <v>75-79|15</v>
      </c>
      <c r="H1143" s="216" t="s">
        <v>1757</v>
      </c>
    </row>
    <row r="1144" spans="1:8">
      <c r="A1144" s="216" t="s">
        <v>71</v>
      </c>
      <c r="B1144" s="239">
        <v>0.5</v>
      </c>
      <c r="C1144" s="240" t="str">
        <f t="shared" si="101"/>
        <v>75-79|0.5</v>
      </c>
      <c r="D1144" s="239">
        <v>1</v>
      </c>
      <c r="E1144" s="240" t="str">
        <f t="shared" si="100"/>
        <v>75-79|1</v>
      </c>
      <c r="F1144" s="239">
        <v>14</v>
      </c>
      <c r="G1144" s="240" t="str">
        <f t="shared" si="102"/>
        <v>75-79|14</v>
      </c>
      <c r="H1144" s="216" t="s">
        <v>1757</v>
      </c>
    </row>
    <row r="1145" spans="1:8">
      <c r="A1145" s="216" t="s">
        <v>71</v>
      </c>
      <c r="B1145" s="239">
        <v>0</v>
      </c>
      <c r="C1145" s="240" t="str">
        <f t="shared" si="101"/>
        <v>75-79|0</v>
      </c>
      <c r="D1145" s="239">
        <v>0.5</v>
      </c>
      <c r="E1145" s="240" t="str">
        <f t="shared" si="100"/>
        <v>75-79|0.5</v>
      </c>
      <c r="F1145" s="239">
        <v>13</v>
      </c>
      <c r="G1145" s="240" t="str">
        <f t="shared" si="102"/>
        <v>75-79|13</v>
      </c>
      <c r="H1145" s="216" t="s">
        <v>1757</v>
      </c>
    </row>
    <row r="1146" spans="1:8">
      <c r="A1146" s="216" t="s">
        <v>71</v>
      </c>
      <c r="B1146" s="239">
        <v>0</v>
      </c>
      <c r="C1146" s="240" t="str">
        <f t="shared" si="101"/>
        <v>75-79|0</v>
      </c>
      <c r="D1146" s="239">
        <v>0</v>
      </c>
      <c r="E1146" s="240" t="str">
        <f t="shared" si="100"/>
        <v>75-79|0</v>
      </c>
      <c r="F1146" s="239">
        <v>12</v>
      </c>
      <c r="G1146" s="240" t="str">
        <f t="shared" si="102"/>
        <v>75-79|12</v>
      </c>
      <c r="H1146" s="216" t="s">
        <v>1757</v>
      </c>
    </row>
    <row r="1147" spans="1:8">
      <c r="A1147" s="216" t="s">
        <v>71</v>
      </c>
      <c r="B1147" s="239">
        <v>0</v>
      </c>
      <c r="C1147" s="240" t="str">
        <f t="shared" si="101"/>
        <v>75-79|0</v>
      </c>
      <c r="D1147" s="239">
        <v>0</v>
      </c>
      <c r="E1147" s="240" t="str">
        <f t="shared" si="100"/>
        <v>75-79|0</v>
      </c>
      <c r="F1147" s="239">
        <v>11</v>
      </c>
      <c r="G1147" s="240" t="str">
        <f t="shared" si="102"/>
        <v>75-79|11</v>
      </c>
      <c r="H1147" s="216" t="s">
        <v>1757</v>
      </c>
    </row>
    <row r="1148" spans="1:8">
      <c r="A1148" s="216" t="s">
        <v>71</v>
      </c>
      <c r="B1148" s="239">
        <v>0</v>
      </c>
      <c r="C1148" s="240" t="str">
        <f t="shared" si="101"/>
        <v>75-79|0</v>
      </c>
      <c r="D1148" s="239">
        <v>0</v>
      </c>
      <c r="E1148" s="240" t="str">
        <f t="shared" si="100"/>
        <v>75-79|0</v>
      </c>
      <c r="F1148" s="239">
        <v>10</v>
      </c>
      <c r="G1148" s="240" t="str">
        <f t="shared" si="102"/>
        <v>75-79|10</v>
      </c>
      <c r="H1148" s="216" t="s">
        <v>1757</v>
      </c>
    </row>
    <row r="1149" spans="1:8">
      <c r="A1149" s="216" t="s">
        <v>71</v>
      </c>
      <c r="B1149" s="239">
        <v>0</v>
      </c>
      <c r="C1149" s="240" t="str">
        <f t="shared" si="101"/>
        <v>75-79|0</v>
      </c>
      <c r="D1149" s="239">
        <v>0</v>
      </c>
      <c r="E1149" s="240" t="str">
        <f t="shared" si="100"/>
        <v>75-79|0</v>
      </c>
      <c r="F1149" s="239">
        <v>9</v>
      </c>
      <c r="G1149" s="240" t="str">
        <f t="shared" si="102"/>
        <v>75-79|9</v>
      </c>
      <c r="H1149" s="216" t="s">
        <v>1757</v>
      </c>
    </row>
    <row r="1150" spans="1:8">
      <c r="A1150" s="216" t="s">
        <v>71</v>
      </c>
      <c r="B1150" s="239">
        <v>0</v>
      </c>
      <c r="C1150" s="240" t="str">
        <f t="shared" si="101"/>
        <v>75-79|0</v>
      </c>
      <c r="D1150" s="239">
        <v>0</v>
      </c>
      <c r="E1150" s="240" t="str">
        <f t="shared" si="100"/>
        <v>75-79|0</v>
      </c>
      <c r="F1150" s="239">
        <v>8</v>
      </c>
      <c r="G1150" s="240" t="str">
        <f t="shared" si="102"/>
        <v>75-79|8</v>
      </c>
      <c r="H1150" s="216" t="s">
        <v>1757</v>
      </c>
    </row>
    <row r="1151" spans="1:8">
      <c r="A1151" s="216" t="s">
        <v>71</v>
      </c>
      <c r="B1151" s="239">
        <v>0</v>
      </c>
      <c r="C1151" s="240" t="str">
        <f t="shared" si="101"/>
        <v>75-79|0</v>
      </c>
      <c r="D1151" s="239">
        <v>0</v>
      </c>
      <c r="E1151" s="240" t="str">
        <f t="shared" si="100"/>
        <v>75-79|0</v>
      </c>
      <c r="F1151" s="239">
        <v>7</v>
      </c>
      <c r="G1151" s="240" t="str">
        <f t="shared" si="102"/>
        <v>75-79|7</v>
      </c>
      <c r="H1151" s="216" t="s">
        <v>1757</v>
      </c>
    </row>
    <row r="1152" spans="1:8">
      <c r="A1152" s="216" t="s">
        <v>71</v>
      </c>
      <c r="B1152" s="239">
        <v>0</v>
      </c>
      <c r="C1152" s="240" t="str">
        <f t="shared" si="101"/>
        <v>75-79|0</v>
      </c>
      <c r="D1152" s="239">
        <v>0</v>
      </c>
      <c r="E1152" s="240" t="str">
        <f t="shared" si="100"/>
        <v>75-79|0</v>
      </c>
      <c r="F1152" s="239">
        <v>6</v>
      </c>
      <c r="G1152" s="240" t="str">
        <f t="shared" si="102"/>
        <v>75-79|6</v>
      </c>
      <c r="H1152" s="216" t="s">
        <v>1757</v>
      </c>
    </row>
    <row r="1153" spans="1:8">
      <c r="A1153" s="216" t="s">
        <v>71</v>
      </c>
      <c r="B1153" s="239">
        <v>0</v>
      </c>
      <c r="C1153" s="240" t="str">
        <f t="shared" si="101"/>
        <v>75-79|0</v>
      </c>
      <c r="D1153" s="239">
        <v>0</v>
      </c>
      <c r="E1153" s="240" t="str">
        <f t="shared" si="100"/>
        <v>75-79|0</v>
      </c>
      <c r="F1153" s="239">
        <v>5</v>
      </c>
      <c r="G1153" s="240" t="str">
        <f t="shared" si="102"/>
        <v>75-79|5</v>
      </c>
      <c r="H1153" s="216" t="s">
        <v>1757</v>
      </c>
    </row>
    <row r="1154" spans="1:8">
      <c r="A1154" s="216" t="s">
        <v>71</v>
      </c>
      <c r="B1154" s="239">
        <v>0</v>
      </c>
      <c r="C1154" s="240" t="str">
        <f t="shared" si="101"/>
        <v>75-79|0</v>
      </c>
      <c r="D1154" s="239">
        <v>0</v>
      </c>
      <c r="E1154" s="240" t="str">
        <f t="shared" si="100"/>
        <v>75-79|0</v>
      </c>
      <c r="F1154" s="239">
        <v>4</v>
      </c>
      <c r="G1154" s="240" t="str">
        <f t="shared" si="102"/>
        <v>75-79|4</v>
      </c>
      <c r="H1154" s="216" t="s">
        <v>1757</v>
      </c>
    </row>
    <row r="1155" spans="1:8">
      <c r="A1155" s="216" t="s">
        <v>71</v>
      </c>
      <c r="B1155" s="239">
        <v>0</v>
      </c>
      <c r="C1155" s="240" t="str">
        <f t="shared" si="101"/>
        <v>75-79|0</v>
      </c>
      <c r="D1155" s="239">
        <v>0</v>
      </c>
      <c r="E1155" s="240" t="str">
        <f t="shared" si="100"/>
        <v>75-79|0</v>
      </c>
      <c r="F1155" s="239">
        <v>3</v>
      </c>
      <c r="G1155" s="240" t="str">
        <f t="shared" si="102"/>
        <v>75-79|3</v>
      </c>
      <c r="H1155" s="216" t="s">
        <v>1757</v>
      </c>
    </row>
    <row r="1156" spans="1:8">
      <c r="A1156" s="216" t="s">
        <v>71</v>
      </c>
      <c r="B1156" s="239">
        <v>0</v>
      </c>
      <c r="C1156" s="240" t="str">
        <f t="shared" si="101"/>
        <v>75-79|0</v>
      </c>
      <c r="D1156" s="239">
        <v>0</v>
      </c>
      <c r="E1156" s="240" t="str">
        <f t="shared" si="100"/>
        <v>75-79|0</v>
      </c>
      <c r="F1156" s="239">
        <v>2</v>
      </c>
      <c r="G1156" s="240" t="str">
        <f t="shared" si="102"/>
        <v>75-79|2</v>
      </c>
      <c r="H1156" s="216" t="s">
        <v>1757</v>
      </c>
    </row>
    <row r="1157" spans="1:8">
      <c r="A1157" s="216" t="s">
        <v>71</v>
      </c>
      <c r="B1157" s="239">
        <v>0</v>
      </c>
      <c r="C1157" s="240" t="str">
        <f t="shared" si="101"/>
        <v>75-79|0</v>
      </c>
      <c r="D1157" s="239">
        <v>0</v>
      </c>
      <c r="E1157" s="240" t="str">
        <f t="shared" si="100"/>
        <v>75-79|0</v>
      </c>
      <c r="F1157" s="239">
        <v>1</v>
      </c>
      <c r="G1157" s="240" t="str">
        <f t="shared" si="102"/>
        <v>75-79|1</v>
      </c>
      <c r="H1157" s="216" t="s">
        <v>1757</v>
      </c>
    </row>
    <row r="1158" spans="1:8">
      <c r="A1158" s="216" t="s">
        <v>71</v>
      </c>
      <c r="B1158" s="239">
        <v>0</v>
      </c>
      <c r="C1158" s="240" t="str">
        <f t="shared" si="101"/>
        <v>75-79|0</v>
      </c>
      <c r="D1158" s="239">
        <v>0</v>
      </c>
      <c r="E1158" s="240" t="str">
        <f t="shared" si="100"/>
        <v>75-79|0</v>
      </c>
      <c r="F1158" s="239">
        <v>0</v>
      </c>
      <c r="G1158" s="240" t="str">
        <f t="shared" si="102"/>
        <v>75-79|0</v>
      </c>
      <c r="H1158" s="216" t="s">
        <v>1757</v>
      </c>
    </row>
    <row r="1159" spans="1:8">
      <c r="C1159" s="275"/>
      <c r="D1159" s="276"/>
      <c r="E1159" s="225" t="s">
        <v>1995</v>
      </c>
      <c r="F1159" s="276"/>
      <c r="G1159" s="226"/>
    </row>
    <row r="1160" spans="1:8">
      <c r="C1160" s="275" t="s">
        <v>1747</v>
      </c>
      <c r="D1160" s="276"/>
      <c r="E1160" s="226" t="s">
        <v>1748</v>
      </c>
      <c r="F1160" s="276"/>
      <c r="G1160" s="226" t="s">
        <v>1749</v>
      </c>
    </row>
    <row r="1161" spans="1:8">
      <c r="A1161" s="216" t="s">
        <v>1985</v>
      </c>
      <c r="B1161" s="239">
        <v>36</v>
      </c>
      <c r="C1161" s="240" t="str">
        <f>A1161&amp;"|"&amp;B1161</f>
        <v>80-90|36</v>
      </c>
      <c r="D1161" s="239">
        <v>36</v>
      </c>
      <c r="E1161" s="240" t="str">
        <f>A1161&amp;"|"&amp;D1161</f>
        <v>80-90|36</v>
      </c>
      <c r="H1161" s="216" t="s">
        <v>1691</v>
      </c>
    </row>
    <row r="1162" spans="1:8">
      <c r="A1162" s="216" t="s">
        <v>1985</v>
      </c>
      <c r="B1162" s="239">
        <v>35.5</v>
      </c>
      <c r="C1162" s="240" t="str">
        <f t="shared" ref="C1162:C1180" si="103">A1162&amp;"|"&amp;B1162</f>
        <v>80-90|35.5</v>
      </c>
      <c r="D1162" s="239">
        <v>35.5</v>
      </c>
      <c r="E1162" s="240" t="str">
        <f t="shared" ref="E1162:E1182" si="104">A1162&amp;"|"&amp;D1162</f>
        <v>80-90|35.5</v>
      </c>
      <c r="H1162" s="216" t="s">
        <v>1691</v>
      </c>
    </row>
    <row r="1163" spans="1:8">
      <c r="A1163" s="216" t="s">
        <v>1985</v>
      </c>
      <c r="B1163" s="239">
        <v>35</v>
      </c>
      <c r="C1163" s="240" t="str">
        <f t="shared" si="103"/>
        <v>80-90|35</v>
      </c>
      <c r="D1163" s="239">
        <v>35</v>
      </c>
      <c r="E1163" s="240" t="str">
        <f t="shared" si="104"/>
        <v>80-90|35</v>
      </c>
      <c r="H1163" s="216" t="s">
        <v>1691</v>
      </c>
    </row>
    <row r="1164" spans="1:8">
      <c r="A1164" s="216" t="s">
        <v>1985</v>
      </c>
      <c r="B1164" s="239">
        <v>34.5</v>
      </c>
      <c r="C1164" s="240" t="str">
        <f t="shared" si="103"/>
        <v>80-90|34.5</v>
      </c>
      <c r="D1164" s="239">
        <v>34.5</v>
      </c>
      <c r="E1164" s="240" t="str">
        <f t="shared" si="104"/>
        <v>80-90|34.5</v>
      </c>
      <c r="H1164" s="216" t="s">
        <v>1691</v>
      </c>
    </row>
    <row r="1165" spans="1:8">
      <c r="A1165" s="216" t="s">
        <v>1985</v>
      </c>
      <c r="B1165" s="239">
        <v>34</v>
      </c>
      <c r="C1165" s="240" t="str">
        <f t="shared" si="103"/>
        <v>80-90|34</v>
      </c>
      <c r="D1165" s="239">
        <v>34</v>
      </c>
      <c r="E1165" s="240" t="str">
        <f t="shared" si="104"/>
        <v>80-90|34</v>
      </c>
      <c r="H1165" s="216" t="s">
        <v>1691</v>
      </c>
    </row>
    <row r="1166" spans="1:8">
      <c r="A1166" s="216" t="s">
        <v>1985</v>
      </c>
      <c r="B1166" s="239">
        <v>33.5</v>
      </c>
      <c r="C1166" s="240" t="str">
        <f t="shared" si="103"/>
        <v>80-90|33.5</v>
      </c>
      <c r="D1166" s="239">
        <v>33.5</v>
      </c>
      <c r="E1166" s="240" t="str">
        <f t="shared" si="104"/>
        <v>80-90|33.5</v>
      </c>
      <c r="H1166" s="216" t="s">
        <v>1691</v>
      </c>
    </row>
    <row r="1167" spans="1:8">
      <c r="A1167" s="216" t="s">
        <v>1985</v>
      </c>
      <c r="B1167" s="239">
        <v>33</v>
      </c>
      <c r="C1167" s="240" t="str">
        <f t="shared" si="103"/>
        <v>80-90|33</v>
      </c>
      <c r="D1167" s="239">
        <v>33</v>
      </c>
      <c r="E1167" s="240" t="str">
        <f t="shared" si="104"/>
        <v>80-90|33</v>
      </c>
      <c r="H1167" s="216" t="s">
        <v>1691</v>
      </c>
    </row>
    <row r="1168" spans="1:8">
      <c r="A1168" s="216" t="s">
        <v>1985</v>
      </c>
      <c r="B1168" s="239">
        <v>32.5</v>
      </c>
      <c r="C1168" s="240" t="str">
        <f t="shared" si="103"/>
        <v>80-90|32.5</v>
      </c>
      <c r="D1168" s="239">
        <v>32.5</v>
      </c>
      <c r="E1168" s="240" t="str">
        <f t="shared" si="104"/>
        <v>80-90|32.5</v>
      </c>
      <c r="H1168" s="216" t="s">
        <v>1691</v>
      </c>
    </row>
    <row r="1169" spans="1:8">
      <c r="A1169" s="216" t="s">
        <v>1985</v>
      </c>
      <c r="B1169" s="239">
        <v>32</v>
      </c>
      <c r="C1169" s="240" t="str">
        <f t="shared" si="103"/>
        <v>80-90|32</v>
      </c>
      <c r="D1169" s="239">
        <v>32</v>
      </c>
      <c r="E1169" s="240" t="str">
        <f t="shared" si="104"/>
        <v>80-90|32</v>
      </c>
      <c r="H1169" s="216" t="s">
        <v>1691</v>
      </c>
    </row>
    <row r="1170" spans="1:8">
      <c r="A1170" s="216" t="s">
        <v>1985</v>
      </c>
      <c r="B1170" s="239">
        <v>31.5</v>
      </c>
      <c r="C1170" s="240" t="str">
        <f t="shared" si="103"/>
        <v>80-90|31.5</v>
      </c>
      <c r="D1170" s="239">
        <v>31.5</v>
      </c>
      <c r="E1170" s="240" t="str">
        <f t="shared" si="104"/>
        <v>80-90|31.5</v>
      </c>
      <c r="H1170" s="216" t="s">
        <v>1691</v>
      </c>
    </row>
    <row r="1171" spans="1:8">
      <c r="A1171" s="216" t="s">
        <v>1985</v>
      </c>
      <c r="B1171" s="239">
        <v>31</v>
      </c>
      <c r="C1171" s="240" t="str">
        <f t="shared" si="103"/>
        <v>80-90|31</v>
      </c>
      <c r="D1171" s="239">
        <v>31</v>
      </c>
      <c r="E1171" s="240" t="str">
        <f t="shared" si="104"/>
        <v>80-90|31</v>
      </c>
      <c r="H1171" s="216" t="s">
        <v>1691</v>
      </c>
    </row>
    <row r="1172" spans="1:8">
      <c r="A1172" s="216" t="s">
        <v>1985</v>
      </c>
      <c r="B1172" s="239">
        <v>30.5</v>
      </c>
      <c r="C1172" s="240" t="str">
        <f t="shared" si="103"/>
        <v>80-90|30.5</v>
      </c>
      <c r="D1172" s="239">
        <v>30.5</v>
      </c>
      <c r="E1172" s="240" t="str">
        <f t="shared" si="104"/>
        <v>80-90|30.5</v>
      </c>
      <c r="H1172" s="216" t="s">
        <v>1691</v>
      </c>
    </row>
    <row r="1173" spans="1:8">
      <c r="A1173" s="216" t="s">
        <v>1985</v>
      </c>
      <c r="B1173" s="239">
        <v>30</v>
      </c>
      <c r="C1173" s="240" t="str">
        <f t="shared" si="103"/>
        <v>80-90|30</v>
      </c>
      <c r="D1173" s="239">
        <v>30</v>
      </c>
      <c r="E1173" s="240" t="str">
        <f t="shared" si="104"/>
        <v>80-90|30</v>
      </c>
      <c r="H1173" s="216" t="s">
        <v>1691</v>
      </c>
    </row>
    <row r="1174" spans="1:8">
      <c r="A1174" s="216" t="s">
        <v>1985</v>
      </c>
      <c r="B1174" s="239">
        <v>29.5</v>
      </c>
      <c r="C1174" s="240" t="str">
        <f t="shared" si="103"/>
        <v>80-90|29.5</v>
      </c>
      <c r="D1174" s="239">
        <v>29.5</v>
      </c>
      <c r="E1174" s="240" t="str">
        <f t="shared" si="104"/>
        <v>80-90|29.5</v>
      </c>
      <c r="H1174" s="216" t="s">
        <v>1691</v>
      </c>
    </row>
    <row r="1175" spans="1:8">
      <c r="A1175" s="216" t="s">
        <v>1985</v>
      </c>
      <c r="B1175" s="239">
        <v>29</v>
      </c>
      <c r="C1175" s="240" t="str">
        <f t="shared" si="103"/>
        <v>80-90|29</v>
      </c>
      <c r="D1175" s="239">
        <v>29</v>
      </c>
      <c r="E1175" s="240" t="str">
        <f t="shared" si="104"/>
        <v>80-90|29</v>
      </c>
      <c r="H1175" s="216" t="s">
        <v>1691</v>
      </c>
    </row>
    <row r="1176" spans="1:8">
      <c r="A1176" s="216" t="s">
        <v>1985</v>
      </c>
      <c r="B1176" s="239">
        <v>28.5</v>
      </c>
      <c r="C1176" s="240" t="str">
        <f t="shared" si="103"/>
        <v>80-90|28.5</v>
      </c>
      <c r="D1176" s="239">
        <v>28.5</v>
      </c>
      <c r="E1176" s="240" t="str">
        <f t="shared" si="104"/>
        <v>80-90|28.5</v>
      </c>
      <c r="H1176" s="216" t="s">
        <v>1691</v>
      </c>
    </row>
    <row r="1177" spans="1:8">
      <c r="A1177" s="216" t="s">
        <v>1985</v>
      </c>
      <c r="B1177" s="239">
        <v>28</v>
      </c>
      <c r="C1177" s="240" t="str">
        <f t="shared" si="103"/>
        <v>80-90|28</v>
      </c>
      <c r="D1177" s="239">
        <v>28</v>
      </c>
      <c r="E1177" s="240" t="str">
        <f t="shared" si="104"/>
        <v>80-90|28</v>
      </c>
      <c r="H1177" s="216" t="s">
        <v>1691</v>
      </c>
    </row>
    <row r="1178" spans="1:8">
      <c r="A1178" s="216" t="s">
        <v>1985</v>
      </c>
      <c r="B1178" s="239">
        <v>27.5</v>
      </c>
      <c r="C1178" s="240" t="str">
        <f t="shared" si="103"/>
        <v>80-90|27.5</v>
      </c>
      <c r="D1178" s="239">
        <v>27.5</v>
      </c>
      <c r="E1178" s="240" t="str">
        <f t="shared" si="104"/>
        <v>80-90|27.5</v>
      </c>
      <c r="H1178" s="216" t="s">
        <v>1691</v>
      </c>
    </row>
    <row r="1179" spans="1:8">
      <c r="A1179" s="216" t="s">
        <v>1985</v>
      </c>
      <c r="B1179" s="239">
        <v>27</v>
      </c>
      <c r="C1179" s="240" t="str">
        <f t="shared" si="103"/>
        <v>80-90|27</v>
      </c>
      <c r="D1179" s="239">
        <v>27</v>
      </c>
      <c r="E1179" s="240" t="str">
        <f t="shared" si="104"/>
        <v>80-90|27</v>
      </c>
      <c r="H1179" s="216" t="s">
        <v>1691</v>
      </c>
    </row>
    <row r="1180" spans="1:8">
      <c r="A1180" s="216" t="s">
        <v>1985</v>
      </c>
      <c r="B1180" s="239">
        <v>26.5</v>
      </c>
      <c r="C1180" s="240" t="str">
        <f t="shared" si="103"/>
        <v>80-90|26.5</v>
      </c>
      <c r="D1180" s="239">
        <v>26.5</v>
      </c>
      <c r="E1180" s="240" t="str">
        <f t="shared" si="104"/>
        <v>80-90|26.5</v>
      </c>
      <c r="H1180" s="216" t="s">
        <v>1691</v>
      </c>
    </row>
    <row r="1181" spans="1:8">
      <c r="A1181" s="216" t="s">
        <v>1985</v>
      </c>
      <c r="D1181" s="239">
        <v>26</v>
      </c>
      <c r="E1181" s="240" t="str">
        <f t="shared" si="104"/>
        <v>80-90|26</v>
      </c>
      <c r="H1181" s="216" t="s">
        <v>1691</v>
      </c>
    </row>
    <row r="1182" spans="1:8">
      <c r="A1182" s="216" t="s">
        <v>1985</v>
      </c>
      <c r="B1182" s="239">
        <v>26</v>
      </c>
      <c r="C1182" s="240" t="str">
        <f t="shared" ref="C1182:C1183" si="105">A1182&amp;"|"&amp;B1182</f>
        <v>80-90|26</v>
      </c>
      <c r="D1182" s="239">
        <v>25.5</v>
      </c>
      <c r="E1182" s="240" t="str">
        <f t="shared" si="104"/>
        <v>80-90|25.5</v>
      </c>
      <c r="H1182" s="216" t="s">
        <v>1691</v>
      </c>
    </row>
    <row r="1183" spans="1:8">
      <c r="A1183" s="216" t="s">
        <v>1985</v>
      </c>
      <c r="B1183" s="239">
        <v>25.5</v>
      </c>
      <c r="C1183" s="240" t="str">
        <f t="shared" si="105"/>
        <v>80-90|25.5</v>
      </c>
      <c r="H1183" s="216" t="s">
        <v>1691</v>
      </c>
    </row>
    <row r="1184" spans="1:8">
      <c r="A1184" s="216" t="s">
        <v>1985</v>
      </c>
      <c r="D1184" s="239">
        <v>25</v>
      </c>
      <c r="E1184" s="240" t="str">
        <f t="shared" ref="E1184:E1188" si="106">A1184&amp;"|"&amp;D1184</f>
        <v>80-90|25</v>
      </c>
      <c r="F1184" s="239">
        <v>24</v>
      </c>
      <c r="G1184" s="240" t="str">
        <f t="shared" ref="G1184" si="107">A1184&amp;"|"&amp;F1184</f>
        <v>80-90|24</v>
      </c>
      <c r="H1184" s="216" t="s">
        <v>1691</v>
      </c>
    </row>
    <row r="1185" spans="1:8">
      <c r="A1185" s="216" t="s">
        <v>1985</v>
      </c>
      <c r="B1185" s="239">
        <v>25</v>
      </c>
      <c r="C1185" s="240" t="str">
        <f t="shared" ref="C1185:C1188" si="108">A1185&amp;"|"&amp;B1185</f>
        <v>80-90|25</v>
      </c>
      <c r="D1185" s="239">
        <v>24.5</v>
      </c>
      <c r="E1185" s="240" t="str">
        <f t="shared" si="106"/>
        <v>80-90|24.5</v>
      </c>
      <c r="H1185" s="216" t="s">
        <v>1691</v>
      </c>
    </row>
    <row r="1186" spans="1:8">
      <c r="A1186" s="216" t="s">
        <v>1985</v>
      </c>
      <c r="B1186" s="239">
        <v>24.5</v>
      </c>
      <c r="C1186" s="240" t="str">
        <f t="shared" si="108"/>
        <v>80-90|24.5</v>
      </c>
      <c r="D1186" s="239">
        <v>24</v>
      </c>
      <c r="E1186" s="240" t="str">
        <f t="shared" si="106"/>
        <v>80-90|24</v>
      </c>
      <c r="H1186" s="216">
        <v>99</v>
      </c>
    </row>
    <row r="1187" spans="1:8">
      <c r="A1187" s="216" t="s">
        <v>1985</v>
      </c>
      <c r="B1187" s="239">
        <v>24</v>
      </c>
      <c r="C1187" s="240" t="str">
        <f t="shared" si="108"/>
        <v>80-90|24</v>
      </c>
      <c r="D1187" s="239">
        <v>23.5</v>
      </c>
      <c r="E1187" s="240" t="str">
        <f t="shared" si="106"/>
        <v>80-90|23.5</v>
      </c>
      <c r="H1187" s="216">
        <v>99</v>
      </c>
    </row>
    <row r="1188" spans="1:8">
      <c r="A1188" s="216" t="s">
        <v>1985</v>
      </c>
      <c r="B1188" s="239">
        <v>23.5</v>
      </c>
      <c r="C1188" s="240" t="str">
        <f t="shared" si="108"/>
        <v>80-90|23.5</v>
      </c>
      <c r="D1188" s="239">
        <v>23</v>
      </c>
      <c r="E1188" s="240" t="str">
        <f t="shared" si="106"/>
        <v>80-90|23</v>
      </c>
      <c r="H1188" s="216">
        <v>99</v>
      </c>
    </row>
    <row r="1189" spans="1:8">
      <c r="A1189" s="216" t="s">
        <v>1985</v>
      </c>
      <c r="H1189" s="216">
        <v>99</v>
      </c>
    </row>
    <row r="1190" spans="1:8">
      <c r="A1190" s="216" t="s">
        <v>1985</v>
      </c>
      <c r="B1190" s="239">
        <v>23</v>
      </c>
      <c r="C1190" s="240" t="str">
        <f t="shared" ref="C1190:C1195" si="109">A1190&amp;"|"&amp;B1190</f>
        <v>80-90|23</v>
      </c>
      <c r="D1190" s="239">
        <v>22.5</v>
      </c>
      <c r="E1190" s="240" t="str">
        <f t="shared" ref="E1190:E1194" si="110">A1190&amp;"|"&amp;D1190</f>
        <v>80-90|22.5</v>
      </c>
      <c r="H1190" s="216">
        <v>98</v>
      </c>
    </row>
    <row r="1191" spans="1:8">
      <c r="A1191" s="216" t="s">
        <v>1985</v>
      </c>
      <c r="B1191" s="239">
        <v>22.5</v>
      </c>
      <c r="C1191" s="240" t="str">
        <f t="shared" si="109"/>
        <v>80-90|22.5</v>
      </c>
      <c r="D1191" s="239">
        <v>22</v>
      </c>
      <c r="E1191" s="240" t="str">
        <f t="shared" si="110"/>
        <v>80-90|22</v>
      </c>
      <c r="H1191" s="216">
        <v>98</v>
      </c>
    </row>
    <row r="1192" spans="1:8">
      <c r="A1192" s="216" t="s">
        <v>1985</v>
      </c>
      <c r="B1192" s="239">
        <v>22</v>
      </c>
      <c r="C1192" s="240" t="str">
        <f t="shared" si="109"/>
        <v>80-90|22</v>
      </c>
      <c r="D1192" s="239">
        <v>21.5</v>
      </c>
      <c r="E1192" s="240" t="str">
        <f t="shared" si="110"/>
        <v>80-90|21.5</v>
      </c>
      <c r="H1192" s="216">
        <v>97</v>
      </c>
    </row>
    <row r="1193" spans="1:8">
      <c r="A1193" s="216" t="s">
        <v>1985</v>
      </c>
      <c r="B1193" s="239">
        <v>21.5</v>
      </c>
      <c r="C1193" s="240" t="str">
        <f t="shared" si="109"/>
        <v>80-90|21.5</v>
      </c>
      <c r="D1193" s="239">
        <v>21</v>
      </c>
      <c r="E1193" s="240" t="str">
        <f t="shared" si="110"/>
        <v>80-90|21</v>
      </c>
      <c r="F1193" s="239">
        <v>23</v>
      </c>
      <c r="G1193" s="240" t="str">
        <f t="shared" ref="G1193" si="111">A1193&amp;"|"&amp;F1193</f>
        <v>80-90|23</v>
      </c>
      <c r="H1193" s="216">
        <v>96</v>
      </c>
    </row>
    <row r="1194" spans="1:8">
      <c r="A1194" s="216" t="s">
        <v>1985</v>
      </c>
      <c r="B1194" s="239">
        <v>21</v>
      </c>
      <c r="C1194" s="240" t="str">
        <f t="shared" si="109"/>
        <v>80-90|21</v>
      </c>
      <c r="D1194" s="239">
        <v>20.5</v>
      </c>
      <c r="E1194" s="240" t="str">
        <f t="shared" si="110"/>
        <v>80-90|20.5</v>
      </c>
      <c r="H1194" s="216">
        <v>96</v>
      </c>
    </row>
    <row r="1195" spans="1:8">
      <c r="A1195" s="216" t="s">
        <v>1985</v>
      </c>
      <c r="B1195" s="239">
        <v>20.5</v>
      </c>
      <c r="C1195" s="240" t="str">
        <f t="shared" si="109"/>
        <v>80-90|20.5</v>
      </c>
      <c r="H1195" s="216">
        <v>95</v>
      </c>
    </row>
    <row r="1196" spans="1:8">
      <c r="A1196" s="216" t="s">
        <v>1985</v>
      </c>
      <c r="D1196" s="239">
        <v>20</v>
      </c>
      <c r="E1196" s="240" t="str">
        <f t="shared" ref="E1196:E1201" si="112">A1196&amp;"|"&amp;D1196</f>
        <v>80-90|20</v>
      </c>
      <c r="H1196" s="216">
        <v>93</v>
      </c>
    </row>
    <row r="1197" spans="1:8">
      <c r="A1197" s="216" t="s">
        <v>1985</v>
      </c>
      <c r="B1197" s="239">
        <v>20</v>
      </c>
      <c r="C1197" s="240" t="str">
        <f t="shared" ref="C1197:C1208" si="113">A1197&amp;"|"&amp;B1197</f>
        <v>80-90|20</v>
      </c>
      <c r="D1197" s="239">
        <v>19.5</v>
      </c>
      <c r="E1197" s="240" t="str">
        <f t="shared" si="112"/>
        <v>80-90|19.5</v>
      </c>
      <c r="H1197" s="216">
        <v>92</v>
      </c>
    </row>
    <row r="1198" spans="1:8">
      <c r="A1198" s="216" t="s">
        <v>1985</v>
      </c>
      <c r="B1198" s="239">
        <v>19.5</v>
      </c>
      <c r="C1198" s="240" t="str">
        <f t="shared" si="113"/>
        <v>80-90|19.5</v>
      </c>
      <c r="D1198" s="239">
        <v>19</v>
      </c>
      <c r="E1198" s="240" t="str">
        <f t="shared" si="112"/>
        <v>80-90|19</v>
      </c>
      <c r="H1198" s="216">
        <v>90</v>
      </c>
    </row>
    <row r="1199" spans="1:8">
      <c r="A1199" s="216" t="s">
        <v>1985</v>
      </c>
      <c r="B1199" s="239">
        <v>19</v>
      </c>
      <c r="C1199" s="240" t="str">
        <f t="shared" si="113"/>
        <v>80-90|19</v>
      </c>
      <c r="D1199" s="239">
        <v>18.5</v>
      </c>
      <c r="E1199" s="240" t="str">
        <f t="shared" si="112"/>
        <v>80-90|18.5</v>
      </c>
      <c r="H1199" s="216">
        <v>88</v>
      </c>
    </row>
    <row r="1200" spans="1:8">
      <c r="A1200" s="216" t="s">
        <v>1985</v>
      </c>
      <c r="B1200" s="239">
        <v>18.5</v>
      </c>
      <c r="C1200" s="240" t="str">
        <f t="shared" si="113"/>
        <v>80-90|18.5</v>
      </c>
      <c r="D1200" s="239">
        <v>18</v>
      </c>
      <c r="E1200" s="240" t="str">
        <f t="shared" si="112"/>
        <v>80-90|18</v>
      </c>
      <c r="F1200" s="239">
        <v>22</v>
      </c>
      <c r="G1200" s="240" t="str">
        <f t="shared" ref="G1200" si="114">A1200&amp;"|"&amp;F1200</f>
        <v>80-90|22</v>
      </c>
      <c r="H1200" s="216">
        <v>86</v>
      </c>
    </row>
    <row r="1201" spans="1:8">
      <c r="A1201" s="216" t="s">
        <v>1985</v>
      </c>
      <c r="B1201" s="239">
        <v>18</v>
      </c>
      <c r="C1201" s="240" t="str">
        <f t="shared" si="113"/>
        <v>80-90|18</v>
      </c>
      <c r="D1201" s="239">
        <v>17.5</v>
      </c>
      <c r="E1201" s="240" t="str">
        <f t="shared" si="112"/>
        <v>80-90|17.5</v>
      </c>
      <c r="H1201" s="216">
        <v>84</v>
      </c>
    </row>
    <row r="1202" spans="1:8">
      <c r="A1202" s="216" t="s">
        <v>1985</v>
      </c>
      <c r="B1202" s="239">
        <v>17.5</v>
      </c>
      <c r="C1202" s="240" t="str">
        <f t="shared" si="113"/>
        <v>80-90|17.5</v>
      </c>
      <c r="H1202" s="216">
        <v>82</v>
      </c>
    </row>
    <row r="1203" spans="1:8">
      <c r="A1203" s="216" t="s">
        <v>1985</v>
      </c>
      <c r="B1203" s="239">
        <v>17</v>
      </c>
      <c r="C1203" s="240" t="str">
        <f t="shared" si="113"/>
        <v>80-90|17</v>
      </c>
      <c r="D1203" s="239">
        <v>17</v>
      </c>
      <c r="E1203" s="240" t="str">
        <f t="shared" ref="E1203:E1208" si="115">A1203&amp;"|"&amp;D1203</f>
        <v>80-90|17</v>
      </c>
      <c r="H1203" s="216">
        <v>79</v>
      </c>
    </row>
    <row r="1204" spans="1:8">
      <c r="A1204" s="216" t="s">
        <v>1985</v>
      </c>
      <c r="B1204" s="239">
        <v>16.5</v>
      </c>
      <c r="C1204" s="240" t="str">
        <f t="shared" si="113"/>
        <v>80-90|16.5</v>
      </c>
      <c r="D1204" s="239">
        <v>16.5</v>
      </c>
      <c r="E1204" s="240" t="str">
        <f t="shared" si="115"/>
        <v>80-90|16.5</v>
      </c>
      <c r="H1204" s="216">
        <v>76</v>
      </c>
    </row>
    <row r="1205" spans="1:8">
      <c r="A1205" s="216" t="s">
        <v>1985</v>
      </c>
      <c r="B1205" s="239">
        <v>16</v>
      </c>
      <c r="C1205" s="240" t="str">
        <f t="shared" si="113"/>
        <v>80-90|16</v>
      </c>
      <c r="D1205" s="239">
        <v>16</v>
      </c>
      <c r="E1205" s="240" t="str">
        <f t="shared" si="115"/>
        <v>80-90|16</v>
      </c>
      <c r="H1205" s="216">
        <v>73</v>
      </c>
    </row>
    <row r="1206" spans="1:8">
      <c r="A1206" s="216" t="s">
        <v>1985</v>
      </c>
      <c r="B1206" s="239">
        <v>15.5</v>
      </c>
      <c r="C1206" s="240" t="str">
        <f t="shared" si="113"/>
        <v>80-90|15.5</v>
      </c>
      <c r="D1206" s="239">
        <v>15.5</v>
      </c>
      <c r="E1206" s="240" t="str">
        <f t="shared" si="115"/>
        <v>80-90|15.5</v>
      </c>
      <c r="F1206" s="239">
        <v>21</v>
      </c>
      <c r="G1206" s="240" t="str">
        <f t="shared" ref="G1206" si="116">A1206&amp;"|"&amp;F1206</f>
        <v>80-90|21</v>
      </c>
      <c r="H1206" s="216">
        <v>69</v>
      </c>
    </row>
    <row r="1207" spans="1:8">
      <c r="A1207" s="216" t="s">
        <v>1985</v>
      </c>
      <c r="B1207" s="239">
        <v>15</v>
      </c>
      <c r="C1207" s="240" t="str">
        <f t="shared" si="113"/>
        <v>80-90|15</v>
      </c>
      <c r="D1207" s="239">
        <v>15</v>
      </c>
      <c r="E1207" s="240" t="str">
        <f t="shared" si="115"/>
        <v>80-90|15</v>
      </c>
      <c r="H1207" s="216">
        <v>66</v>
      </c>
    </row>
    <row r="1208" spans="1:8">
      <c r="A1208" s="216" t="s">
        <v>1985</v>
      </c>
      <c r="B1208" s="239">
        <v>14.5</v>
      </c>
      <c r="C1208" s="240" t="str">
        <f t="shared" si="113"/>
        <v>80-90|14.5</v>
      </c>
      <c r="D1208" s="239">
        <v>14.5</v>
      </c>
      <c r="E1208" s="240" t="str">
        <f t="shared" si="115"/>
        <v>80-90|14.5</v>
      </c>
      <c r="H1208" s="216">
        <v>62</v>
      </c>
    </row>
    <row r="1209" spans="1:8">
      <c r="A1209" s="216" t="s">
        <v>1985</v>
      </c>
      <c r="H1209" s="216">
        <v>58</v>
      </c>
    </row>
    <row r="1210" spans="1:8">
      <c r="A1210" s="216" t="s">
        <v>1985</v>
      </c>
      <c r="B1210" s="239">
        <v>14</v>
      </c>
      <c r="C1210" s="240" t="str">
        <f t="shared" ref="C1210:C1219" si="117">A1210&amp;"|"&amp;B1210</f>
        <v>80-90|14</v>
      </c>
      <c r="D1210" s="239">
        <v>14</v>
      </c>
      <c r="E1210" s="240" t="str">
        <f t="shared" ref="E1210:E1215" si="118">A1210&amp;"|"&amp;D1210</f>
        <v>80-90|14</v>
      </c>
      <c r="H1210" s="216">
        <v>54</v>
      </c>
    </row>
    <row r="1211" spans="1:8">
      <c r="A1211" s="216" t="s">
        <v>1985</v>
      </c>
      <c r="B1211" s="239">
        <v>13.5</v>
      </c>
      <c r="C1211" s="240" t="str">
        <f t="shared" si="117"/>
        <v>80-90|13.5</v>
      </c>
      <c r="D1211" s="239">
        <v>13.5</v>
      </c>
      <c r="E1211" s="240" t="str">
        <f t="shared" si="118"/>
        <v>80-90|13.5</v>
      </c>
      <c r="H1211" s="216">
        <v>50</v>
      </c>
    </row>
    <row r="1212" spans="1:8">
      <c r="A1212" s="216" t="s">
        <v>1985</v>
      </c>
      <c r="B1212" s="239">
        <v>13</v>
      </c>
      <c r="C1212" s="240" t="str">
        <f t="shared" si="117"/>
        <v>80-90|13</v>
      </c>
      <c r="D1212" s="239">
        <v>13</v>
      </c>
      <c r="E1212" s="240" t="str">
        <f t="shared" si="118"/>
        <v>80-90|13</v>
      </c>
      <c r="F1212" s="239">
        <v>20</v>
      </c>
      <c r="G1212" s="240" t="str">
        <f t="shared" ref="G1212" si="119">A1212&amp;"|"&amp;F1212</f>
        <v>80-90|20</v>
      </c>
      <c r="H1212" s="216">
        <v>46</v>
      </c>
    </row>
    <row r="1213" spans="1:8">
      <c r="A1213" s="216" t="s">
        <v>1985</v>
      </c>
      <c r="B1213" s="239">
        <v>12.5</v>
      </c>
      <c r="C1213" s="240" t="str">
        <f t="shared" si="117"/>
        <v>80-90|12.5</v>
      </c>
      <c r="D1213" s="239">
        <v>12.5</v>
      </c>
      <c r="E1213" s="240" t="str">
        <f t="shared" si="118"/>
        <v>80-90|12.5</v>
      </c>
      <c r="H1213" s="216">
        <v>42</v>
      </c>
    </row>
    <row r="1214" spans="1:8">
      <c r="A1214" s="216" t="s">
        <v>1985</v>
      </c>
      <c r="B1214" s="239">
        <v>12</v>
      </c>
      <c r="C1214" s="240" t="str">
        <f t="shared" si="117"/>
        <v>80-90|12</v>
      </c>
      <c r="D1214" s="239">
        <v>12</v>
      </c>
      <c r="E1214" s="240" t="str">
        <f t="shared" si="118"/>
        <v>80-90|12</v>
      </c>
      <c r="H1214" s="216">
        <v>38</v>
      </c>
    </row>
    <row r="1215" spans="1:8">
      <c r="A1215" s="216" t="s">
        <v>1985</v>
      </c>
      <c r="B1215" s="239">
        <v>11.5</v>
      </c>
      <c r="C1215" s="240" t="str">
        <f t="shared" si="117"/>
        <v>80-90|11.5</v>
      </c>
      <c r="D1215" s="239">
        <v>11.5</v>
      </c>
      <c r="E1215" s="240" t="str">
        <f t="shared" si="118"/>
        <v>80-90|11.5</v>
      </c>
      <c r="H1215" s="216">
        <v>34</v>
      </c>
    </row>
    <row r="1216" spans="1:8">
      <c r="A1216" s="216" t="s">
        <v>1985</v>
      </c>
      <c r="B1216" s="239">
        <v>11</v>
      </c>
      <c r="C1216" s="240" t="str">
        <f t="shared" si="117"/>
        <v>80-90|11</v>
      </c>
      <c r="H1216" s="216">
        <v>31</v>
      </c>
    </row>
    <row r="1217" spans="1:8">
      <c r="A1217" s="216" t="s">
        <v>1985</v>
      </c>
      <c r="B1217" s="239">
        <v>10.5</v>
      </c>
      <c r="C1217" s="240" t="str">
        <f t="shared" si="117"/>
        <v>80-90|10.5</v>
      </c>
      <c r="D1217" s="239">
        <v>11</v>
      </c>
      <c r="E1217" s="240" t="str">
        <f t="shared" ref="E1217:E1220" si="120">A1217&amp;"|"&amp;D1217</f>
        <v>80-90|11</v>
      </c>
      <c r="F1217" s="239">
        <v>19</v>
      </c>
      <c r="G1217" s="240" t="str">
        <f t="shared" ref="G1217" si="121">A1217&amp;"|"&amp;F1217</f>
        <v>80-90|19</v>
      </c>
      <c r="H1217" s="216">
        <v>27</v>
      </c>
    </row>
    <row r="1218" spans="1:8">
      <c r="A1218" s="216" t="s">
        <v>1985</v>
      </c>
      <c r="B1218" s="239">
        <v>10</v>
      </c>
      <c r="C1218" s="240" t="str">
        <f t="shared" si="117"/>
        <v>80-90|10</v>
      </c>
      <c r="D1218" s="239">
        <v>10.5</v>
      </c>
      <c r="E1218" s="240" t="str">
        <f t="shared" si="120"/>
        <v>80-90|10.5</v>
      </c>
      <c r="H1218" s="216">
        <v>24</v>
      </c>
    </row>
    <row r="1219" spans="1:8">
      <c r="A1219" s="216" t="s">
        <v>1985</v>
      </c>
      <c r="B1219" s="239">
        <v>9.5</v>
      </c>
      <c r="C1219" s="240" t="str">
        <f t="shared" si="117"/>
        <v>80-90|9.5</v>
      </c>
      <c r="D1219" s="239">
        <v>10</v>
      </c>
      <c r="E1219" s="240" t="str">
        <f t="shared" si="120"/>
        <v>80-90|10</v>
      </c>
      <c r="H1219" s="216">
        <v>21</v>
      </c>
    </row>
    <row r="1220" spans="1:8">
      <c r="A1220" s="216" t="s">
        <v>1985</v>
      </c>
      <c r="D1220" s="239">
        <v>9.5</v>
      </c>
      <c r="E1220" s="240" t="str">
        <f t="shared" si="120"/>
        <v>80-90|9.5</v>
      </c>
      <c r="H1220" s="216">
        <v>18</v>
      </c>
    </row>
    <row r="1221" spans="1:8">
      <c r="A1221" s="216" t="s">
        <v>1985</v>
      </c>
      <c r="B1221" s="239">
        <v>9</v>
      </c>
      <c r="C1221" s="240" t="str">
        <f t="shared" ref="C1221:C1226" si="122">A1221&amp;"|"&amp;B1221</f>
        <v>80-90|9</v>
      </c>
      <c r="H1221" s="216">
        <v>16</v>
      </c>
    </row>
    <row r="1222" spans="1:8">
      <c r="A1222" s="216" t="s">
        <v>1985</v>
      </c>
      <c r="B1222" s="239">
        <v>8.5</v>
      </c>
      <c r="C1222" s="240" t="str">
        <f t="shared" si="122"/>
        <v>80-90|8.5</v>
      </c>
      <c r="D1222" s="239">
        <v>9</v>
      </c>
      <c r="E1222" s="240" t="str">
        <f t="shared" ref="E1222:E1225" si="123">A1222&amp;"|"&amp;D1222</f>
        <v>80-90|9</v>
      </c>
      <c r="H1222" s="216">
        <v>14</v>
      </c>
    </row>
    <row r="1223" spans="1:8">
      <c r="A1223" s="216" t="s">
        <v>1985</v>
      </c>
      <c r="B1223" s="239">
        <v>8</v>
      </c>
      <c r="C1223" s="240" t="str">
        <f t="shared" si="122"/>
        <v>80-90|8</v>
      </c>
      <c r="D1223" s="239">
        <v>8.5</v>
      </c>
      <c r="E1223" s="240" t="str">
        <f t="shared" si="123"/>
        <v>80-90|8.5</v>
      </c>
      <c r="F1223" s="239">
        <v>18</v>
      </c>
      <c r="G1223" s="240" t="str">
        <f t="shared" ref="G1223" si="124">A1223&amp;"|"&amp;F1223</f>
        <v>80-90|18</v>
      </c>
      <c r="H1223" s="216">
        <v>12</v>
      </c>
    </row>
    <row r="1224" spans="1:8">
      <c r="A1224" s="216" t="s">
        <v>1985</v>
      </c>
      <c r="B1224" s="239">
        <v>7.5</v>
      </c>
      <c r="C1224" s="240" t="str">
        <f t="shared" si="122"/>
        <v>80-90|7.5</v>
      </c>
      <c r="D1224" s="239">
        <v>8</v>
      </c>
      <c r="E1224" s="240" t="str">
        <f t="shared" si="123"/>
        <v>80-90|8</v>
      </c>
      <c r="H1224" s="216">
        <v>10</v>
      </c>
    </row>
    <row r="1225" spans="1:8">
      <c r="A1225" s="216" t="s">
        <v>1985</v>
      </c>
      <c r="B1225" s="239">
        <v>7</v>
      </c>
      <c r="C1225" s="240" t="str">
        <f t="shared" si="122"/>
        <v>80-90|7</v>
      </c>
      <c r="D1225" s="239">
        <v>7.5</v>
      </c>
      <c r="E1225" s="240" t="str">
        <f t="shared" si="123"/>
        <v>80-90|7.5</v>
      </c>
      <c r="H1225" s="216">
        <v>8</v>
      </c>
    </row>
    <row r="1226" spans="1:8">
      <c r="A1226" s="216" t="s">
        <v>1985</v>
      </c>
      <c r="B1226" s="239">
        <v>6.5</v>
      </c>
      <c r="C1226" s="240" t="str">
        <f t="shared" si="122"/>
        <v>80-90|6.5</v>
      </c>
      <c r="H1226" s="216">
        <v>7</v>
      </c>
    </row>
    <row r="1227" spans="1:8">
      <c r="A1227" s="216" t="s">
        <v>1985</v>
      </c>
      <c r="D1227" s="239">
        <v>7</v>
      </c>
      <c r="E1227" s="240" t="str">
        <f t="shared" ref="E1227:E1229" si="125">A1227&amp;"|"&amp;D1227</f>
        <v>80-90|7</v>
      </c>
      <c r="H1227" s="216">
        <v>5</v>
      </c>
    </row>
    <row r="1228" spans="1:8">
      <c r="A1228" s="216" t="s">
        <v>1985</v>
      </c>
      <c r="B1228" s="239">
        <v>6</v>
      </c>
      <c r="C1228" s="240" t="str">
        <f t="shared" ref="C1228:C1230" si="126">A1228&amp;"|"&amp;B1228</f>
        <v>80-90|6</v>
      </c>
      <c r="D1228" s="239">
        <v>6.5</v>
      </c>
      <c r="E1228" s="240" t="str">
        <f t="shared" si="125"/>
        <v>80-90|6.5</v>
      </c>
      <c r="H1228" s="216">
        <v>4</v>
      </c>
    </row>
    <row r="1229" spans="1:8">
      <c r="A1229" s="216" t="s">
        <v>1985</v>
      </c>
      <c r="B1229" s="239">
        <v>5.5</v>
      </c>
      <c r="C1229" s="240" t="str">
        <f t="shared" si="126"/>
        <v>80-90|5.5</v>
      </c>
      <c r="D1229" s="239">
        <v>6</v>
      </c>
      <c r="E1229" s="240" t="str">
        <f t="shared" si="125"/>
        <v>80-90|6</v>
      </c>
      <c r="F1229" s="239">
        <v>17</v>
      </c>
      <c r="G1229" s="240" t="str">
        <f t="shared" ref="G1229" si="127">A1229&amp;"|"&amp;F1229</f>
        <v>80-90|17</v>
      </c>
      <c r="H1229" s="216">
        <v>4</v>
      </c>
    </row>
    <row r="1230" spans="1:8">
      <c r="A1230" s="216" t="s">
        <v>1985</v>
      </c>
      <c r="B1230" s="239">
        <v>5</v>
      </c>
      <c r="C1230" s="240" t="str">
        <f t="shared" si="126"/>
        <v>80-90|5</v>
      </c>
      <c r="H1230" s="216">
        <v>3</v>
      </c>
    </row>
    <row r="1231" spans="1:8">
      <c r="A1231" s="216" t="s">
        <v>1985</v>
      </c>
      <c r="D1231" s="239">
        <v>5.5</v>
      </c>
      <c r="E1231" s="240" t="str">
        <f t="shared" ref="E1231:E1233" si="128">A1231&amp;"|"&amp;D1231</f>
        <v>80-90|5.5</v>
      </c>
      <c r="H1231" s="216">
        <v>2</v>
      </c>
    </row>
    <row r="1232" spans="1:8">
      <c r="A1232" s="216" t="s">
        <v>1985</v>
      </c>
      <c r="B1232" s="239">
        <v>4.5</v>
      </c>
      <c r="C1232" s="240" t="str">
        <f t="shared" ref="C1232:C1234" si="129">A1232&amp;"|"&amp;B1232</f>
        <v>80-90|4.5</v>
      </c>
      <c r="D1232" s="239">
        <v>5</v>
      </c>
      <c r="E1232" s="240" t="str">
        <f t="shared" si="128"/>
        <v>80-90|5</v>
      </c>
      <c r="H1232" s="216">
        <v>2</v>
      </c>
    </row>
    <row r="1233" spans="1:8">
      <c r="A1233" s="216" t="s">
        <v>1985</v>
      </c>
      <c r="B1233" s="239">
        <v>4</v>
      </c>
      <c r="C1233" s="240" t="str">
        <f t="shared" si="129"/>
        <v>80-90|4</v>
      </c>
      <c r="D1233" s="239">
        <v>4.5</v>
      </c>
      <c r="E1233" s="240" t="str">
        <f t="shared" si="128"/>
        <v>80-90|4.5</v>
      </c>
      <c r="H1233" s="216">
        <v>1</v>
      </c>
    </row>
    <row r="1234" spans="1:8">
      <c r="A1234" s="216" t="s">
        <v>1985</v>
      </c>
      <c r="B1234" s="239">
        <v>3.5</v>
      </c>
      <c r="C1234" s="240" t="str">
        <f t="shared" si="129"/>
        <v>80-90|3.5</v>
      </c>
      <c r="H1234" s="216">
        <v>1</v>
      </c>
    </row>
    <row r="1235" spans="1:8">
      <c r="A1235" s="216" t="s">
        <v>1985</v>
      </c>
      <c r="D1235" s="239">
        <v>4</v>
      </c>
      <c r="E1235" s="240" t="str">
        <f t="shared" ref="E1235:E1236" si="130">A1235&amp;"|"&amp;D1235</f>
        <v>80-90|4</v>
      </c>
      <c r="F1235" s="239">
        <v>16</v>
      </c>
      <c r="G1235" s="240" t="str">
        <f t="shared" ref="G1235" si="131">A1235&amp;"|"&amp;F1235</f>
        <v>80-90|16</v>
      </c>
      <c r="H1235" s="216">
        <v>1</v>
      </c>
    </row>
    <row r="1236" spans="1:8">
      <c r="A1236" s="216" t="s">
        <v>1985</v>
      </c>
      <c r="B1236" s="239">
        <v>3</v>
      </c>
      <c r="C1236" s="240" t="str">
        <f t="shared" ref="C1236:C1237" si="132">A1236&amp;"|"&amp;B1236</f>
        <v>80-90|3</v>
      </c>
      <c r="D1236" s="239">
        <v>3.5</v>
      </c>
      <c r="E1236" s="240" t="str">
        <f t="shared" si="130"/>
        <v>80-90|3.5</v>
      </c>
      <c r="H1236" s="216">
        <v>1</v>
      </c>
    </row>
    <row r="1237" spans="1:8">
      <c r="A1237" s="216" t="s">
        <v>1985</v>
      </c>
      <c r="B1237" s="239">
        <v>2.5</v>
      </c>
      <c r="C1237" s="240" t="str">
        <f t="shared" si="132"/>
        <v>80-90|2.5</v>
      </c>
      <c r="H1237" s="216" t="s">
        <v>1757</v>
      </c>
    </row>
    <row r="1238" spans="1:8">
      <c r="A1238" s="216" t="s">
        <v>1985</v>
      </c>
      <c r="D1238" s="239">
        <v>3</v>
      </c>
      <c r="E1238" s="240" t="str">
        <f t="shared" ref="E1238:E1239" si="133">A1238&amp;"|"&amp;D1238</f>
        <v>80-90|3</v>
      </c>
      <c r="H1238" s="216" t="s">
        <v>1757</v>
      </c>
    </row>
    <row r="1239" spans="1:8">
      <c r="A1239" s="216" t="s">
        <v>1985</v>
      </c>
      <c r="B1239" s="239">
        <v>2</v>
      </c>
      <c r="C1239" s="240" t="str">
        <f t="shared" ref="C1239:C1240" si="134">A1239&amp;"|"&amp;B1239</f>
        <v>80-90|2</v>
      </c>
      <c r="D1239" s="239">
        <v>2.5</v>
      </c>
      <c r="E1239" s="240" t="str">
        <f t="shared" si="133"/>
        <v>80-90|2.5</v>
      </c>
      <c r="H1239" s="216" t="s">
        <v>1757</v>
      </c>
    </row>
    <row r="1240" spans="1:8">
      <c r="A1240" s="216" t="s">
        <v>1985</v>
      </c>
      <c r="B1240" s="239">
        <v>1.5</v>
      </c>
      <c r="C1240" s="240" t="str">
        <f t="shared" si="134"/>
        <v>80-90|1.5</v>
      </c>
      <c r="H1240" s="216" t="s">
        <v>1757</v>
      </c>
    </row>
    <row r="1241" spans="1:8">
      <c r="A1241" s="216" t="s">
        <v>1985</v>
      </c>
      <c r="D1241" s="239">
        <v>2</v>
      </c>
      <c r="E1241" s="240" t="str">
        <f t="shared" ref="E1241:E1257" si="135">A1241&amp;"|"&amp;D1241</f>
        <v>80-90|2</v>
      </c>
      <c r="H1241" s="216" t="s">
        <v>1757</v>
      </c>
    </row>
    <row r="1242" spans="1:8">
      <c r="A1242" s="216" t="s">
        <v>1985</v>
      </c>
      <c r="B1242" s="239">
        <v>1</v>
      </c>
      <c r="C1242" s="240" t="str">
        <f t="shared" ref="C1242:C1257" si="136">A1242&amp;"|"&amp;B1242</f>
        <v>80-90|1</v>
      </c>
      <c r="D1242" s="239">
        <v>1.5</v>
      </c>
      <c r="E1242" s="240" t="str">
        <f t="shared" si="135"/>
        <v>80-90|1.5</v>
      </c>
      <c r="F1242" s="239">
        <v>15</v>
      </c>
      <c r="G1242" s="240" t="str">
        <f t="shared" ref="G1242:G1257" si="137">A1242&amp;"|"&amp;F1242</f>
        <v>80-90|15</v>
      </c>
      <c r="H1242" s="216" t="s">
        <v>1757</v>
      </c>
    </row>
    <row r="1243" spans="1:8">
      <c r="A1243" s="216" t="s">
        <v>1985</v>
      </c>
      <c r="B1243" s="239">
        <v>0.5</v>
      </c>
      <c r="C1243" s="240" t="str">
        <f t="shared" si="136"/>
        <v>80-90|0.5</v>
      </c>
      <c r="D1243" s="239">
        <v>1</v>
      </c>
      <c r="E1243" s="240" t="str">
        <f t="shared" si="135"/>
        <v>80-90|1</v>
      </c>
      <c r="F1243" s="239">
        <v>14</v>
      </c>
      <c r="G1243" s="240" t="str">
        <f t="shared" si="137"/>
        <v>80-90|14</v>
      </c>
      <c r="H1243" s="216" t="s">
        <v>1757</v>
      </c>
    </row>
    <row r="1244" spans="1:8">
      <c r="A1244" s="216" t="s">
        <v>1985</v>
      </c>
      <c r="B1244" s="239">
        <v>0</v>
      </c>
      <c r="C1244" s="240" t="str">
        <f t="shared" si="136"/>
        <v>80-90|0</v>
      </c>
      <c r="D1244" s="239">
        <v>0.5</v>
      </c>
      <c r="E1244" s="240" t="str">
        <f t="shared" si="135"/>
        <v>80-90|0.5</v>
      </c>
      <c r="F1244" s="239">
        <v>13</v>
      </c>
      <c r="G1244" s="240" t="str">
        <f t="shared" si="137"/>
        <v>80-90|13</v>
      </c>
      <c r="H1244" s="216" t="s">
        <v>1757</v>
      </c>
    </row>
    <row r="1245" spans="1:8">
      <c r="A1245" s="216" t="s">
        <v>1985</v>
      </c>
      <c r="B1245" s="239">
        <v>0</v>
      </c>
      <c r="C1245" s="240" t="str">
        <f t="shared" si="136"/>
        <v>80-90|0</v>
      </c>
      <c r="D1245" s="239">
        <v>0</v>
      </c>
      <c r="E1245" s="240" t="str">
        <f t="shared" si="135"/>
        <v>80-90|0</v>
      </c>
      <c r="F1245" s="239">
        <v>12</v>
      </c>
      <c r="G1245" s="240" t="str">
        <f t="shared" si="137"/>
        <v>80-90|12</v>
      </c>
      <c r="H1245" s="216" t="s">
        <v>1757</v>
      </c>
    </row>
    <row r="1246" spans="1:8">
      <c r="A1246" s="216" t="s">
        <v>1985</v>
      </c>
      <c r="B1246" s="239">
        <v>0</v>
      </c>
      <c r="C1246" s="240" t="str">
        <f t="shared" si="136"/>
        <v>80-90|0</v>
      </c>
      <c r="D1246" s="239">
        <v>0</v>
      </c>
      <c r="E1246" s="240" t="str">
        <f t="shared" si="135"/>
        <v>80-90|0</v>
      </c>
      <c r="F1246" s="239">
        <v>11</v>
      </c>
      <c r="G1246" s="240" t="str">
        <f t="shared" si="137"/>
        <v>80-90|11</v>
      </c>
      <c r="H1246" s="216" t="s">
        <v>1757</v>
      </c>
    </row>
    <row r="1247" spans="1:8">
      <c r="A1247" s="216" t="s">
        <v>1985</v>
      </c>
      <c r="B1247" s="239">
        <v>0</v>
      </c>
      <c r="C1247" s="240" t="str">
        <f t="shared" si="136"/>
        <v>80-90|0</v>
      </c>
      <c r="D1247" s="239">
        <v>0</v>
      </c>
      <c r="E1247" s="240" t="str">
        <f t="shared" si="135"/>
        <v>80-90|0</v>
      </c>
      <c r="F1247" s="239">
        <v>10</v>
      </c>
      <c r="G1247" s="240" t="str">
        <f t="shared" si="137"/>
        <v>80-90|10</v>
      </c>
      <c r="H1247" s="216" t="s">
        <v>1757</v>
      </c>
    </row>
    <row r="1248" spans="1:8">
      <c r="A1248" s="216" t="s">
        <v>1985</v>
      </c>
      <c r="B1248" s="239">
        <v>0</v>
      </c>
      <c r="C1248" s="240" t="str">
        <f t="shared" si="136"/>
        <v>80-90|0</v>
      </c>
      <c r="D1248" s="239">
        <v>0</v>
      </c>
      <c r="E1248" s="240" t="str">
        <f t="shared" si="135"/>
        <v>80-90|0</v>
      </c>
      <c r="F1248" s="239">
        <v>9</v>
      </c>
      <c r="G1248" s="240" t="str">
        <f t="shared" si="137"/>
        <v>80-90|9</v>
      </c>
      <c r="H1248" s="216" t="s">
        <v>1757</v>
      </c>
    </row>
    <row r="1249" spans="1:8">
      <c r="A1249" s="216" t="s">
        <v>1985</v>
      </c>
      <c r="B1249" s="239">
        <v>0</v>
      </c>
      <c r="C1249" s="240" t="str">
        <f t="shared" si="136"/>
        <v>80-90|0</v>
      </c>
      <c r="D1249" s="239">
        <v>0</v>
      </c>
      <c r="E1249" s="240" t="str">
        <f t="shared" si="135"/>
        <v>80-90|0</v>
      </c>
      <c r="F1249" s="239">
        <v>8</v>
      </c>
      <c r="G1249" s="240" t="str">
        <f t="shared" si="137"/>
        <v>80-90|8</v>
      </c>
      <c r="H1249" s="216" t="s">
        <v>1757</v>
      </c>
    </row>
    <row r="1250" spans="1:8">
      <c r="A1250" s="216" t="s">
        <v>1985</v>
      </c>
      <c r="B1250" s="239">
        <v>0</v>
      </c>
      <c r="C1250" s="240" t="str">
        <f t="shared" si="136"/>
        <v>80-90|0</v>
      </c>
      <c r="D1250" s="239">
        <v>0</v>
      </c>
      <c r="E1250" s="240" t="str">
        <f t="shared" si="135"/>
        <v>80-90|0</v>
      </c>
      <c r="F1250" s="239">
        <v>7</v>
      </c>
      <c r="G1250" s="240" t="str">
        <f t="shared" si="137"/>
        <v>80-90|7</v>
      </c>
      <c r="H1250" s="216" t="s">
        <v>1757</v>
      </c>
    </row>
    <row r="1251" spans="1:8">
      <c r="A1251" s="216" t="s">
        <v>1985</v>
      </c>
      <c r="B1251" s="239">
        <v>0</v>
      </c>
      <c r="C1251" s="240" t="str">
        <f t="shared" si="136"/>
        <v>80-90|0</v>
      </c>
      <c r="D1251" s="239">
        <v>0</v>
      </c>
      <c r="E1251" s="240" t="str">
        <f t="shared" si="135"/>
        <v>80-90|0</v>
      </c>
      <c r="F1251" s="239">
        <v>6</v>
      </c>
      <c r="G1251" s="240" t="str">
        <f t="shared" si="137"/>
        <v>80-90|6</v>
      </c>
      <c r="H1251" s="216" t="s">
        <v>1757</v>
      </c>
    </row>
    <row r="1252" spans="1:8">
      <c r="A1252" s="216" t="s">
        <v>1985</v>
      </c>
      <c r="B1252" s="239">
        <v>0</v>
      </c>
      <c r="C1252" s="240" t="str">
        <f t="shared" si="136"/>
        <v>80-90|0</v>
      </c>
      <c r="D1252" s="239">
        <v>0</v>
      </c>
      <c r="E1252" s="240" t="str">
        <f t="shared" si="135"/>
        <v>80-90|0</v>
      </c>
      <c r="F1252" s="239">
        <v>5</v>
      </c>
      <c r="G1252" s="240" t="str">
        <f t="shared" si="137"/>
        <v>80-90|5</v>
      </c>
      <c r="H1252" s="216" t="s">
        <v>1757</v>
      </c>
    </row>
    <row r="1253" spans="1:8">
      <c r="A1253" s="216" t="s">
        <v>1985</v>
      </c>
      <c r="B1253" s="239">
        <v>0</v>
      </c>
      <c r="C1253" s="240" t="str">
        <f t="shared" si="136"/>
        <v>80-90|0</v>
      </c>
      <c r="D1253" s="239">
        <v>0</v>
      </c>
      <c r="E1253" s="240" t="str">
        <f t="shared" si="135"/>
        <v>80-90|0</v>
      </c>
      <c r="F1253" s="239">
        <v>4</v>
      </c>
      <c r="G1253" s="240" t="str">
        <f t="shared" si="137"/>
        <v>80-90|4</v>
      </c>
      <c r="H1253" s="216" t="s">
        <v>1757</v>
      </c>
    </row>
    <row r="1254" spans="1:8">
      <c r="A1254" s="216" t="s">
        <v>1985</v>
      </c>
      <c r="B1254" s="239">
        <v>0</v>
      </c>
      <c r="C1254" s="240" t="str">
        <f t="shared" si="136"/>
        <v>80-90|0</v>
      </c>
      <c r="D1254" s="239">
        <v>0</v>
      </c>
      <c r="E1254" s="240" t="str">
        <f t="shared" si="135"/>
        <v>80-90|0</v>
      </c>
      <c r="F1254" s="239">
        <v>3</v>
      </c>
      <c r="G1254" s="240" t="str">
        <f t="shared" si="137"/>
        <v>80-90|3</v>
      </c>
      <c r="H1254" s="216" t="s">
        <v>1757</v>
      </c>
    </row>
    <row r="1255" spans="1:8">
      <c r="A1255" s="216" t="s">
        <v>1985</v>
      </c>
      <c r="B1255" s="239">
        <v>0</v>
      </c>
      <c r="C1255" s="240" t="str">
        <f t="shared" si="136"/>
        <v>80-90|0</v>
      </c>
      <c r="D1255" s="239">
        <v>0</v>
      </c>
      <c r="E1255" s="240" t="str">
        <f t="shared" si="135"/>
        <v>80-90|0</v>
      </c>
      <c r="F1255" s="239">
        <v>2</v>
      </c>
      <c r="G1255" s="240" t="str">
        <f t="shared" si="137"/>
        <v>80-90|2</v>
      </c>
      <c r="H1255" s="216" t="s">
        <v>1757</v>
      </c>
    </row>
    <row r="1256" spans="1:8">
      <c r="A1256" s="216" t="s">
        <v>1985</v>
      </c>
      <c r="B1256" s="239">
        <v>0</v>
      </c>
      <c r="C1256" s="240" t="str">
        <f t="shared" si="136"/>
        <v>80-90|0</v>
      </c>
      <c r="D1256" s="239">
        <v>0</v>
      </c>
      <c r="E1256" s="240" t="str">
        <f t="shared" si="135"/>
        <v>80-90|0</v>
      </c>
      <c r="F1256" s="239">
        <v>1</v>
      </c>
      <c r="G1256" s="240" t="str">
        <f t="shared" si="137"/>
        <v>80-90|1</v>
      </c>
      <c r="H1256" s="216" t="s">
        <v>1757</v>
      </c>
    </row>
    <row r="1257" spans="1:8">
      <c r="A1257" s="216" t="s">
        <v>1985</v>
      </c>
      <c r="B1257" s="239">
        <v>0</v>
      </c>
      <c r="C1257" s="240" t="str">
        <f t="shared" si="136"/>
        <v>80-90|0</v>
      </c>
      <c r="D1257" s="239">
        <v>0</v>
      </c>
      <c r="E1257" s="240" t="str">
        <f t="shared" si="135"/>
        <v>80-90|0</v>
      </c>
      <c r="F1257" s="239">
        <v>0</v>
      </c>
      <c r="G1257" s="240" t="str">
        <f t="shared" si="137"/>
        <v>80-90|0</v>
      </c>
      <c r="H1257" s="216" t="s">
        <v>1757</v>
      </c>
    </row>
  </sheetData>
  <mergeCells count="3">
    <mergeCell ref="B4:C4"/>
    <mergeCell ref="D4:E4"/>
    <mergeCell ref="F4:G4"/>
  </mergeCells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I183"/>
  <sheetViews>
    <sheetView workbookViewId="0">
      <pane ySplit="6" topLeftCell="A7" activePane="bottomLeft" state="frozen"/>
      <selection pane="bottomLeft" activeCell="I35" sqref="I35"/>
    </sheetView>
  </sheetViews>
  <sheetFormatPr defaultColWidth="8.85546875" defaultRowHeight="15"/>
  <cols>
    <col min="1" max="8" width="8.85546875" style="79"/>
    <col min="9" max="9" width="11.7109375" style="79" customWidth="1"/>
    <col min="10" max="10" width="11.85546875" style="79" customWidth="1"/>
    <col min="11" max="11" width="8.85546875" style="79" customWidth="1"/>
    <col min="12" max="16384" width="8.85546875" style="79"/>
  </cols>
  <sheetData>
    <row r="1" spans="1:35" s="210" customFormat="1" ht="15" customHeight="1">
      <c r="C1" s="296"/>
      <c r="D1" s="296"/>
      <c r="E1" s="756" t="s">
        <v>31</v>
      </c>
      <c r="F1" s="756"/>
      <c r="G1" s="756"/>
      <c r="H1" s="756"/>
      <c r="I1" s="756"/>
      <c r="J1" s="756"/>
      <c r="K1" s="756"/>
      <c r="L1" s="756"/>
      <c r="M1" s="756"/>
      <c r="N1" s="756"/>
      <c r="O1" s="296"/>
      <c r="P1" s="296"/>
      <c r="Q1" s="296"/>
      <c r="R1" s="296" t="s">
        <v>2038</v>
      </c>
      <c r="S1" s="297" t="str">
        <f>IF(Home!$J$10="","",Home!$J$10)</f>
        <v/>
      </c>
      <c r="T1" s="296"/>
      <c r="U1" s="296"/>
      <c r="V1" s="296"/>
    </row>
    <row r="2" spans="1:35" s="210" customFormat="1" ht="15" customHeight="1">
      <c r="C2" s="296"/>
      <c r="D2" s="296"/>
      <c r="E2" s="756"/>
      <c r="F2" s="756"/>
      <c r="G2" s="756"/>
      <c r="H2" s="756"/>
      <c r="I2" s="756"/>
      <c r="J2" s="756"/>
      <c r="K2" s="756"/>
      <c r="L2" s="756"/>
      <c r="M2" s="756"/>
      <c r="N2" s="756"/>
      <c r="O2" s="296"/>
      <c r="P2" s="296"/>
      <c r="Q2" s="296"/>
      <c r="R2" s="296" t="s">
        <v>2039</v>
      </c>
      <c r="S2" s="297" t="str">
        <f>Home!$J$25</f>
        <v/>
      </c>
      <c r="T2" s="296"/>
      <c r="U2" s="296"/>
      <c r="V2" s="296"/>
    </row>
    <row r="3" spans="1:35" s="210" customFormat="1" ht="15" customHeight="1">
      <c r="A3" s="296"/>
      <c r="B3" s="296"/>
      <c r="C3" s="296"/>
      <c r="D3" s="29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296"/>
      <c r="P3" s="296"/>
      <c r="Q3" s="296"/>
      <c r="R3" s="296"/>
      <c r="S3" s="296"/>
      <c r="T3" s="296"/>
      <c r="U3" s="296"/>
      <c r="V3" s="296"/>
    </row>
    <row r="4" spans="1:35" s="210" customFormat="1" ht="14.25" customHeight="1">
      <c r="A4" s="296"/>
      <c r="B4" s="296"/>
      <c r="C4" s="296"/>
      <c r="D4" s="29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296"/>
      <c r="P4" s="296"/>
      <c r="Q4" s="296"/>
      <c r="R4" s="296"/>
      <c r="S4" s="296"/>
      <c r="T4" s="296"/>
      <c r="U4" s="296"/>
      <c r="V4" s="296"/>
    </row>
    <row r="5" spans="1:35">
      <c r="A5" s="299"/>
      <c r="B5" s="299"/>
      <c r="C5" s="299"/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299"/>
      <c r="O5" s="299"/>
      <c r="P5" s="299"/>
      <c r="Q5" s="299"/>
      <c r="R5" s="299"/>
      <c r="S5" s="299"/>
      <c r="T5" s="299"/>
      <c r="U5" s="299"/>
      <c r="V5" s="299"/>
    </row>
    <row r="6" spans="1:35">
      <c r="A6" s="299"/>
      <c r="B6" s="299"/>
      <c r="C6" s="299"/>
      <c r="D6" s="299"/>
      <c r="E6" s="299"/>
      <c r="F6" s="299"/>
      <c r="G6" s="299"/>
      <c r="H6" s="299"/>
      <c r="I6" s="299"/>
      <c r="J6" s="299"/>
      <c r="K6" s="299"/>
      <c r="L6" s="299"/>
      <c r="M6" s="299"/>
      <c r="N6" s="299"/>
      <c r="O6" s="299"/>
      <c r="P6" s="299"/>
      <c r="Q6" s="299"/>
      <c r="R6" s="299"/>
      <c r="S6" s="299"/>
      <c r="T6" s="299"/>
      <c r="U6" s="299"/>
      <c r="V6" s="299"/>
    </row>
    <row r="7" spans="1:35" ht="20.25">
      <c r="A7" s="299"/>
      <c r="B7" s="299"/>
      <c r="C7" s="299"/>
      <c r="D7" s="371"/>
      <c r="E7" s="299"/>
      <c r="F7" s="299"/>
      <c r="H7" s="299"/>
      <c r="L7" s="373"/>
      <c r="M7" s="374"/>
      <c r="N7" s="298" t="s">
        <v>34</v>
      </c>
      <c r="O7" s="298"/>
      <c r="P7" s="298"/>
      <c r="Q7" s="315" t="s">
        <v>80</v>
      </c>
      <c r="R7" s="298"/>
      <c r="S7" s="298"/>
      <c r="T7" s="298"/>
      <c r="U7" s="298"/>
      <c r="V7" s="298"/>
      <c r="W7" s="69"/>
      <c r="X7" s="69"/>
      <c r="Y7" s="69" t="s">
        <v>1996</v>
      </c>
      <c r="Z7" s="69"/>
      <c r="AA7" s="69"/>
      <c r="AB7" s="69"/>
      <c r="AC7" s="69"/>
      <c r="AD7" s="69"/>
      <c r="AE7" s="69"/>
      <c r="AF7" s="69"/>
      <c r="AG7" s="69"/>
      <c r="AH7" s="69"/>
      <c r="AI7" s="69"/>
    </row>
    <row r="8" spans="1:35" ht="20.25">
      <c r="A8" s="299"/>
      <c r="B8" s="299"/>
      <c r="C8" s="299"/>
      <c r="D8" s="299"/>
      <c r="E8" s="299"/>
      <c r="F8" s="299"/>
      <c r="G8" s="371"/>
      <c r="H8" s="299"/>
      <c r="I8" s="299"/>
      <c r="J8" s="299"/>
      <c r="K8" s="299"/>
      <c r="L8" s="299"/>
      <c r="M8" s="298"/>
      <c r="N8" s="315" t="str">
        <f>Home!J25</f>
        <v/>
      </c>
      <c r="O8" s="298" t="s">
        <v>1970</v>
      </c>
      <c r="P8" s="298"/>
      <c r="Q8" s="298" t="e">
        <f>VLOOKUP(N8,O:P,2,0)</f>
        <v>#N/A</v>
      </c>
      <c r="R8" s="298"/>
      <c r="S8" s="298"/>
      <c r="T8" s="298"/>
      <c r="U8" s="365" t="s">
        <v>1971</v>
      </c>
      <c r="V8" s="298" t="s">
        <v>1973</v>
      </c>
      <c r="W8" s="69"/>
      <c r="X8" s="69" t="e">
        <f>VLOOKUP(N8,V:W,2,0)</f>
        <v>#N/A</v>
      </c>
      <c r="Y8" s="270">
        <v>0.2</v>
      </c>
      <c r="Z8" s="270" t="s">
        <v>98</v>
      </c>
      <c r="AA8" s="270">
        <v>0.2</v>
      </c>
      <c r="AB8" s="69"/>
      <c r="AC8" s="69"/>
      <c r="AD8" s="69"/>
      <c r="AE8" s="69"/>
      <c r="AF8" s="69"/>
      <c r="AG8" s="69"/>
      <c r="AH8" s="69"/>
      <c r="AI8" s="69"/>
    </row>
    <row r="9" spans="1:35" ht="15" customHeight="1" thickBot="1">
      <c r="A9" s="299"/>
      <c r="B9" s="299"/>
      <c r="C9" s="299"/>
      <c r="D9" s="507" t="s">
        <v>1555</v>
      </c>
      <c r="E9" s="434"/>
      <c r="F9" s="437"/>
      <c r="G9" s="458"/>
      <c r="H9" s="440"/>
      <c r="I9" s="461" t="s">
        <v>35</v>
      </c>
      <c r="J9" s="441" t="s">
        <v>38</v>
      </c>
      <c r="K9" s="442" t="s">
        <v>83</v>
      </c>
      <c r="L9" s="434"/>
      <c r="M9" s="298"/>
      <c r="N9" s="298"/>
      <c r="O9" s="298">
        <v>16</v>
      </c>
      <c r="P9" s="298" t="s">
        <v>770</v>
      </c>
      <c r="Q9" s="298"/>
      <c r="R9" s="298"/>
      <c r="S9" s="298"/>
      <c r="T9" s="298"/>
      <c r="U9" s="298">
        <v>16</v>
      </c>
      <c r="V9" s="298">
        <v>16</v>
      </c>
      <c r="W9" s="69" t="s">
        <v>770</v>
      </c>
      <c r="X9" s="69"/>
      <c r="Y9" s="270">
        <v>0.3</v>
      </c>
      <c r="Z9" s="270" t="s">
        <v>99</v>
      </c>
      <c r="AA9" s="270">
        <v>0.3</v>
      </c>
      <c r="AB9" s="69"/>
      <c r="AC9" s="69"/>
      <c r="AD9" s="69"/>
      <c r="AE9" s="69"/>
      <c r="AF9" s="69"/>
      <c r="AG9" s="69"/>
      <c r="AH9" s="69"/>
      <c r="AI9" s="69"/>
    </row>
    <row r="10" spans="1:35" ht="15" customHeight="1" thickTop="1">
      <c r="A10" s="299"/>
      <c r="B10" s="299"/>
      <c r="C10" s="299"/>
      <c r="D10" s="299"/>
      <c r="E10" s="299"/>
      <c r="F10" s="302"/>
      <c r="G10" s="376"/>
      <c r="H10" s="299"/>
      <c r="I10" s="299"/>
      <c r="J10" s="299"/>
      <c r="K10" s="299"/>
      <c r="L10" s="299"/>
      <c r="M10" s="298"/>
      <c r="N10" s="298"/>
      <c r="O10" s="298">
        <f>O9+1</f>
        <v>17</v>
      </c>
      <c r="P10" s="298" t="s">
        <v>770</v>
      </c>
      <c r="Q10" s="298"/>
      <c r="R10" s="298"/>
      <c r="S10" s="298"/>
      <c r="T10" s="298"/>
      <c r="U10" s="298">
        <f>U9+1</f>
        <v>17</v>
      </c>
      <c r="V10" s="298">
        <f>V9+1</f>
        <v>17</v>
      </c>
      <c r="W10" s="69" t="s">
        <v>770</v>
      </c>
      <c r="X10" s="69"/>
      <c r="Y10" s="270">
        <v>0.4</v>
      </c>
      <c r="Z10" s="270" t="s">
        <v>42</v>
      </c>
      <c r="AA10" s="270">
        <v>0.4</v>
      </c>
      <c r="AB10" s="69"/>
      <c r="AC10" s="69"/>
      <c r="AD10" s="69"/>
      <c r="AE10" s="69"/>
      <c r="AF10" s="69"/>
      <c r="AG10" s="69"/>
      <c r="AH10" s="69"/>
      <c r="AI10" s="69"/>
    </row>
    <row r="11" spans="1:35" ht="16.5">
      <c r="A11" s="299"/>
      <c r="B11" s="299"/>
      <c r="C11" s="299"/>
      <c r="D11" s="299"/>
      <c r="E11" s="299"/>
      <c r="F11" s="302"/>
      <c r="G11" s="451" t="s">
        <v>1556</v>
      </c>
      <c r="H11" s="299"/>
      <c r="I11" s="31"/>
      <c r="J11" s="300" t="str">
        <f>IFERROR(VLOOKUP(Q$8&amp;"|"&amp;I11, 'WMS-IV Vis Repro'!C:E,2,0),"")</f>
        <v/>
      </c>
      <c r="K11" s="772" t="str">
        <f>IFERROR(VLOOKUP(Q$8&amp;"|"&amp;I11, 'WMS-IV Vis Repro'!C:E,3,0),"")</f>
        <v/>
      </c>
      <c r="L11" s="772"/>
      <c r="M11" s="298" t="str">
        <f>IFERROR(VLOOKUP(K11,Z:AA,2,0),"")</f>
        <v/>
      </c>
      <c r="N11" s="298"/>
      <c r="O11" s="298">
        <f t="shared" ref="O11:O15" si="0">O10+1</f>
        <v>18</v>
      </c>
      <c r="P11" s="377" t="s">
        <v>803</v>
      </c>
      <c r="Q11" s="298"/>
      <c r="R11" s="298"/>
      <c r="S11" s="298"/>
      <c r="T11" s="298"/>
      <c r="U11" s="298">
        <f t="shared" ref="U11:U15" si="1">U10+1</f>
        <v>18</v>
      </c>
      <c r="V11" s="298">
        <f t="shared" ref="V11:V15" si="2">V10+1</f>
        <v>18</v>
      </c>
      <c r="W11" s="69" t="s">
        <v>803</v>
      </c>
      <c r="X11" s="69"/>
      <c r="Y11" s="270">
        <v>0.5</v>
      </c>
      <c r="Z11" s="270" t="s">
        <v>100</v>
      </c>
      <c r="AA11" s="270">
        <v>0.5</v>
      </c>
      <c r="AB11" s="69"/>
      <c r="AC11" s="69"/>
      <c r="AD11" s="69"/>
      <c r="AE11" s="69"/>
      <c r="AF11" s="69"/>
      <c r="AG11" s="69"/>
      <c r="AH11" s="69"/>
      <c r="AI11" s="69"/>
    </row>
    <row r="12" spans="1:35" ht="15" customHeight="1">
      <c r="A12" s="299"/>
      <c r="B12" s="299"/>
      <c r="C12" s="299"/>
      <c r="D12" s="299"/>
      <c r="E12" s="299"/>
      <c r="F12" s="302"/>
      <c r="G12" s="451"/>
      <c r="H12" s="299"/>
      <c r="I12" s="299"/>
      <c r="J12" s="300"/>
      <c r="K12" s="360"/>
      <c r="L12" s="360"/>
      <c r="M12" s="298" t="str">
        <f>IFERROR(VLOOKUP(K12,Z:AA,2,0),"")</f>
        <v/>
      </c>
      <c r="N12" s="298"/>
      <c r="O12" s="298">
        <f t="shared" si="0"/>
        <v>19</v>
      </c>
      <c r="P12" s="377" t="s">
        <v>803</v>
      </c>
      <c r="Q12" s="298"/>
      <c r="R12" s="298"/>
      <c r="S12" s="298"/>
      <c r="T12" s="298"/>
      <c r="U12" s="298">
        <f t="shared" si="1"/>
        <v>19</v>
      </c>
      <c r="V12" s="298">
        <f t="shared" si="2"/>
        <v>19</v>
      </c>
      <c r="W12" s="69" t="s">
        <v>803</v>
      </c>
      <c r="X12" s="69"/>
      <c r="Y12" s="270">
        <v>0.6</v>
      </c>
      <c r="Z12" s="270" t="s">
        <v>1877</v>
      </c>
      <c r="AA12" s="270">
        <v>0.6</v>
      </c>
      <c r="AB12" s="69"/>
      <c r="AC12" s="69"/>
      <c r="AD12" s="69"/>
      <c r="AE12" s="69"/>
      <c r="AF12" s="69"/>
      <c r="AG12" s="69"/>
      <c r="AH12" s="69"/>
      <c r="AI12" s="69"/>
    </row>
    <row r="13" spans="1:35" ht="15" customHeight="1">
      <c r="B13" s="299"/>
      <c r="C13" s="299"/>
      <c r="D13" s="299"/>
      <c r="E13" s="299"/>
      <c r="F13" s="302"/>
      <c r="G13" s="451" t="s">
        <v>1557</v>
      </c>
      <c r="H13" s="299"/>
      <c r="I13" s="31"/>
      <c r="J13" s="300" t="str">
        <f>IFERROR(VLOOKUP($Q$8&amp;"|"&amp;$I13, 'WMS-IV Vis Repro'!J:L,2,0),"")</f>
        <v/>
      </c>
      <c r="K13" s="772" t="str">
        <f>IFERROR(VLOOKUP($Q$8&amp;"|"&amp;$I13, 'WMS-IV Vis Repro'!J:L,3,0),"")</f>
        <v/>
      </c>
      <c r="L13" s="772"/>
      <c r="M13" s="298" t="str">
        <f>IFERROR(VLOOKUP(K13,Z:AA,2,0),"")</f>
        <v/>
      </c>
      <c r="N13" s="298"/>
      <c r="O13" s="298">
        <f t="shared" si="0"/>
        <v>20</v>
      </c>
      <c r="P13" s="298" t="s">
        <v>63</v>
      </c>
      <c r="Q13" s="298"/>
      <c r="R13" s="298"/>
      <c r="S13" s="298"/>
      <c r="T13" s="298"/>
      <c r="U13" s="298">
        <f t="shared" si="1"/>
        <v>20</v>
      </c>
      <c r="V13" s="298">
        <f t="shared" si="2"/>
        <v>20</v>
      </c>
      <c r="W13" s="69" t="s">
        <v>63</v>
      </c>
      <c r="X13" s="69"/>
      <c r="Y13" s="270">
        <v>0.7</v>
      </c>
      <c r="Z13" s="270" t="s">
        <v>1880</v>
      </c>
      <c r="AA13" s="270">
        <v>0.7</v>
      </c>
      <c r="AB13" s="69"/>
      <c r="AC13" s="69"/>
      <c r="AD13" s="69"/>
      <c r="AE13" s="69"/>
      <c r="AF13" s="69"/>
      <c r="AG13" s="69"/>
      <c r="AH13" s="69"/>
      <c r="AI13" s="69"/>
    </row>
    <row r="14" spans="1:35" ht="16.5">
      <c r="A14" s="299"/>
      <c r="B14" s="299"/>
      <c r="C14" s="299"/>
      <c r="D14" s="299"/>
      <c r="E14" s="299"/>
      <c r="F14" s="302"/>
      <c r="G14" s="452"/>
      <c r="H14" s="299"/>
      <c r="I14" s="299"/>
      <c r="J14" s="299"/>
      <c r="K14" s="360"/>
      <c r="L14" s="360"/>
      <c r="M14" s="298" t="str">
        <f>IFERROR(VLOOKUP(K14,Z:AA,2,0),"")</f>
        <v/>
      </c>
      <c r="N14" s="298"/>
      <c r="O14" s="298">
        <f t="shared" si="0"/>
        <v>21</v>
      </c>
      <c r="P14" s="298" t="s">
        <v>63</v>
      </c>
      <c r="Q14" s="298"/>
      <c r="R14" s="298"/>
      <c r="S14" s="298"/>
      <c r="T14" s="298"/>
      <c r="U14" s="298">
        <f t="shared" si="1"/>
        <v>21</v>
      </c>
      <c r="V14" s="298">
        <f t="shared" si="2"/>
        <v>21</v>
      </c>
      <c r="W14" s="69" t="s">
        <v>63</v>
      </c>
      <c r="X14" s="69"/>
      <c r="Y14" s="270">
        <v>0.8</v>
      </c>
      <c r="Z14" s="270" t="s">
        <v>1883</v>
      </c>
      <c r="AA14" s="270">
        <v>0.8</v>
      </c>
      <c r="AB14" s="69"/>
      <c r="AC14" s="69"/>
      <c r="AD14" s="69"/>
      <c r="AE14" s="69"/>
      <c r="AF14" s="69"/>
      <c r="AG14" s="69"/>
      <c r="AH14" s="69"/>
      <c r="AI14" s="69"/>
    </row>
    <row r="15" spans="1:35" ht="16.5">
      <c r="A15" s="299"/>
      <c r="B15" s="299"/>
      <c r="C15" s="299"/>
      <c r="D15" s="299"/>
      <c r="E15" s="299"/>
      <c r="F15" s="376"/>
      <c r="G15" s="451" t="s">
        <v>1558</v>
      </c>
      <c r="H15" s="347"/>
      <c r="I15" s="31"/>
      <c r="J15" s="379" t="str">
        <f>IFERROR(VLOOKUP($Q$8&amp;"|"&amp;$I15, 'WMS-IV Vis Repro'!$Q:S,2,0),"")</f>
        <v/>
      </c>
      <c r="K15" s="773" t="str">
        <f>IFERROR(VLOOKUP($Q$8&amp;"|"&amp;$I15, 'WMS-IV Vis Repro'!$Q:S,3,0),"")</f>
        <v/>
      </c>
      <c r="L15" s="773"/>
      <c r="M15" s="298" t="str">
        <f>IFERROR(VLOOKUP(K15,Z:AA,2,0),"")</f>
        <v/>
      </c>
      <c r="N15" s="298"/>
      <c r="O15" s="298">
        <f t="shared" si="0"/>
        <v>22</v>
      </c>
      <c r="P15" s="298" t="s">
        <v>63</v>
      </c>
      <c r="Q15" s="298"/>
      <c r="R15" s="298"/>
      <c r="S15" s="298"/>
      <c r="T15" s="298"/>
      <c r="U15" s="298">
        <f t="shared" si="1"/>
        <v>22</v>
      </c>
      <c r="V15" s="298">
        <f t="shared" si="2"/>
        <v>22</v>
      </c>
      <c r="W15" s="69" t="s">
        <v>63</v>
      </c>
      <c r="X15" s="69"/>
      <c r="Y15" s="277" t="s">
        <v>1757</v>
      </c>
      <c r="Z15" s="270" t="s">
        <v>1857</v>
      </c>
      <c r="AA15" s="277" t="s">
        <v>1757</v>
      </c>
      <c r="AB15" s="69"/>
      <c r="AC15" s="69"/>
      <c r="AD15" s="69"/>
      <c r="AE15" s="69"/>
      <c r="AF15" s="69"/>
      <c r="AG15" s="69"/>
      <c r="AH15" s="69"/>
      <c r="AI15" s="69"/>
    </row>
    <row r="16" spans="1:35" ht="16.5">
      <c r="A16" s="299"/>
      <c r="B16" s="299"/>
      <c r="C16" s="299"/>
      <c r="D16" s="299"/>
      <c r="E16" s="299"/>
      <c r="F16" s="376"/>
      <c r="G16" s="451"/>
      <c r="H16" s="347"/>
      <c r="I16" s="347"/>
      <c r="J16" s="379"/>
      <c r="K16" s="379"/>
      <c r="L16" s="379"/>
      <c r="M16" s="298"/>
      <c r="N16" s="298"/>
      <c r="O16" s="298"/>
      <c r="P16" s="298"/>
      <c r="Q16" s="298"/>
      <c r="R16" s="298"/>
      <c r="S16" s="298"/>
      <c r="T16" s="298"/>
      <c r="U16" s="298">
        <f>U15+1</f>
        <v>23</v>
      </c>
      <c r="V16" s="298">
        <f>V15+1</f>
        <v>23</v>
      </c>
      <c r="W16" s="69" t="s">
        <v>63</v>
      </c>
      <c r="X16" s="69"/>
      <c r="Y16" s="270">
        <v>1</v>
      </c>
      <c r="Z16" s="270" t="s">
        <v>43</v>
      </c>
      <c r="AA16" s="270">
        <v>1</v>
      </c>
      <c r="AB16" s="69"/>
      <c r="AC16" s="69"/>
      <c r="AD16" s="69"/>
      <c r="AE16" s="69"/>
      <c r="AF16" s="69"/>
      <c r="AG16" s="69"/>
      <c r="AH16" s="69"/>
      <c r="AI16" s="69"/>
    </row>
    <row r="17" spans="1:35" ht="16.5">
      <c r="A17" s="299"/>
      <c r="B17" s="299"/>
      <c r="C17" s="299"/>
      <c r="D17" s="299"/>
      <c r="E17" s="299"/>
      <c r="F17" s="376"/>
      <c r="G17" s="451" t="s">
        <v>2037</v>
      </c>
      <c r="H17" s="347"/>
      <c r="I17" s="347"/>
      <c r="J17" s="379"/>
      <c r="K17" s="380" t="str">
        <f>IFERROR(IF(OR(I13="",I11=""),"",I13/I11),"")</f>
        <v/>
      </c>
      <c r="L17" s="379"/>
      <c r="M17" s="298"/>
      <c r="N17" s="298"/>
      <c r="O17" s="298"/>
      <c r="P17" s="298"/>
      <c r="Q17" s="298"/>
      <c r="R17" s="298"/>
      <c r="S17" s="298"/>
      <c r="T17" s="298"/>
      <c r="U17" s="298"/>
      <c r="V17" s="298"/>
      <c r="W17" s="69"/>
      <c r="X17" s="69"/>
      <c r="Y17" s="270"/>
      <c r="Z17" s="270"/>
      <c r="AA17" s="270"/>
      <c r="AB17" s="69"/>
      <c r="AC17" s="69"/>
      <c r="AD17" s="69"/>
      <c r="AE17" s="69"/>
      <c r="AF17" s="69"/>
      <c r="AG17" s="69"/>
      <c r="AH17" s="69"/>
      <c r="AI17" s="69"/>
    </row>
    <row r="18" spans="1:35" ht="16.5">
      <c r="A18" s="299"/>
      <c r="B18" s="299"/>
      <c r="C18" s="299"/>
      <c r="D18" s="299"/>
      <c r="E18" s="299"/>
      <c r="F18" s="381"/>
      <c r="G18" s="381"/>
      <c r="H18" s="347"/>
      <c r="I18" s="347"/>
      <c r="J18" s="379"/>
      <c r="K18" s="344"/>
      <c r="L18" s="299"/>
      <c r="M18" s="298" t="str">
        <f>IFERROR(VLOOKUP(K18,Z:AA,2,0),"")</f>
        <v/>
      </c>
      <c r="N18" s="298"/>
      <c r="O18" s="298">
        <f>O15+1</f>
        <v>23</v>
      </c>
      <c r="P18" s="298" t="s">
        <v>63</v>
      </c>
      <c r="Q18" s="298"/>
      <c r="R18" s="298"/>
      <c r="S18" s="298"/>
      <c r="T18" s="298"/>
      <c r="U18" s="298">
        <f>U16+1</f>
        <v>24</v>
      </c>
      <c r="V18" s="298">
        <f>V16+1</f>
        <v>24</v>
      </c>
      <c r="W18" s="69" t="s">
        <v>63</v>
      </c>
      <c r="X18" s="69"/>
      <c r="Y18" s="270">
        <v>2</v>
      </c>
      <c r="Z18" s="270" t="s">
        <v>44</v>
      </c>
      <c r="AA18" s="270">
        <v>2</v>
      </c>
      <c r="AB18" s="69"/>
      <c r="AC18" s="69"/>
      <c r="AD18" s="69"/>
      <c r="AE18" s="69"/>
      <c r="AF18" s="69"/>
      <c r="AG18" s="69"/>
      <c r="AH18" s="69"/>
      <c r="AI18" s="69"/>
    </row>
    <row r="19" spans="1:35" ht="19.5" thickBot="1">
      <c r="A19" s="299"/>
      <c r="B19" s="299"/>
      <c r="C19" s="299"/>
      <c r="D19" s="507" t="s">
        <v>1972</v>
      </c>
      <c r="E19" s="434"/>
      <c r="F19" s="459"/>
      <c r="G19" s="459"/>
      <c r="H19" s="435"/>
      <c r="I19" s="435"/>
      <c r="J19" s="460"/>
      <c r="K19" s="437"/>
      <c r="L19" s="434"/>
      <c r="M19" s="298"/>
      <c r="N19" s="298"/>
      <c r="O19" s="298"/>
      <c r="P19" s="298"/>
      <c r="Q19" s="298"/>
      <c r="R19" s="298"/>
      <c r="S19" s="298"/>
      <c r="T19" s="298"/>
      <c r="U19" s="298"/>
      <c r="V19" s="298"/>
      <c r="W19" s="69"/>
      <c r="X19" s="69"/>
      <c r="Y19" s="270"/>
      <c r="Z19" s="270"/>
      <c r="AA19" s="270"/>
      <c r="AB19" s="69"/>
      <c r="AC19" s="69"/>
      <c r="AD19" s="69"/>
      <c r="AE19" s="69"/>
      <c r="AF19" s="69"/>
      <c r="AG19" s="69"/>
      <c r="AH19" s="69"/>
      <c r="AI19" s="69"/>
    </row>
    <row r="20" spans="1:35" ht="17.25" thickTop="1">
      <c r="A20" s="299"/>
      <c r="B20" s="299"/>
      <c r="C20" s="299"/>
      <c r="E20" s="302"/>
      <c r="F20" s="376"/>
      <c r="H20" s="347"/>
      <c r="I20" s="382"/>
      <c r="J20" s="372"/>
      <c r="K20" s="373"/>
      <c r="L20" s="299"/>
      <c r="M20" s="298" t="str">
        <f>IFERROR(VLOOKUP(K20,Z:AA,2,0),"")</f>
        <v/>
      </c>
      <c r="N20" s="298"/>
      <c r="O20" s="298">
        <f>O18+1</f>
        <v>24</v>
      </c>
      <c r="P20" s="298" t="s">
        <v>63</v>
      </c>
      <c r="Q20" s="298"/>
      <c r="R20" s="298"/>
      <c r="S20" s="298"/>
      <c r="T20" s="298"/>
      <c r="U20" s="298">
        <f>U18+1</f>
        <v>25</v>
      </c>
      <c r="V20" s="298">
        <f>V18+1</f>
        <v>25</v>
      </c>
      <c r="W20" s="69" t="s">
        <v>64</v>
      </c>
      <c r="X20" s="69"/>
      <c r="Y20" s="270">
        <v>3</v>
      </c>
      <c r="Z20" s="270" t="s">
        <v>101</v>
      </c>
      <c r="AA20" s="270">
        <v>3</v>
      </c>
      <c r="AB20" s="69"/>
      <c r="AC20" s="69"/>
      <c r="AD20" s="69"/>
      <c r="AE20" s="69"/>
      <c r="AF20" s="69"/>
      <c r="AG20" s="69"/>
      <c r="AH20" s="69"/>
      <c r="AI20" s="69"/>
    </row>
    <row r="21" spans="1:35" ht="16.5">
      <c r="A21" s="299"/>
      <c r="B21" s="299"/>
      <c r="C21" s="299"/>
      <c r="D21" s="299"/>
      <c r="E21" s="302"/>
      <c r="F21" s="376"/>
      <c r="G21" s="375"/>
      <c r="H21" s="347"/>
      <c r="I21" s="347"/>
      <c r="J21" s="379"/>
      <c r="K21" s="299"/>
      <c r="L21" s="299"/>
      <c r="M21" s="298" t="str">
        <f>IFERROR(VLOOKUP(K21,Z:AA,2,0),"")</f>
        <v/>
      </c>
      <c r="N21" s="298"/>
      <c r="O21" s="298"/>
      <c r="P21" s="298"/>
      <c r="Q21" s="298"/>
      <c r="R21" s="298"/>
      <c r="S21" s="298"/>
      <c r="T21" s="298"/>
      <c r="U21" s="298">
        <f t="shared" ref="U21:U53" si="3">U20+1</f>
        <v>26</v>
      </c>
      <c r="V21" s="298">
        <f t="shared" ref="V21:V53" si="4">V20+1</f>
        <v>26</v>
      </c>
      <c r="W21" s="69" t="s">
        <v>64</v>
      </c>
      <c r="X21" s="69"/>
      <c r="Y21" s="270">
        <v>4</v>
      </c>
      <c r="Z21" s="270" t="s">
        <v>102</v>
      </c>
      <c r="AA21" s="270">
        <v>4</v>
      </c>
      <c r="AB21" s="69"/>
      <c r="AC21" s="69"/>
      <c r="AD21" s="69"/>
      <c r="AE21" s="69"/>
      <c r="AF21" s="69"/>
      <c r="AG21" s="69"/>
      <c r="AH21" s="69"/>
      <c r="AI21" s="69"/>
    </row>
    <row r="22" spans="1:35" ht="16.5">
      <c r="A22" s="299"/>
      <c r="B22" s="299"/>
      <c r="C22" s="299"/>
      <c r="D22" s="299"/>
      <c r="E22" s="302"/>
      <c r="F22" s="302"/>
      <c r="G22" s="451" t="s">
        <v>759</v>
      </c>
      <c r="H22" s="347"/>
      <c r="I22" s="31"/>
      <c r="J22" s="379" t="str">
        <f>IFERROR(VLOOKUP($Q$8&amp;"|"&amp;I22, 'WMS-III'!AL:AN,2,0),"")</f>
        <v/>
      </c>
      <c r="K22" s="773" t="str">
        <f>IFERROR(VLOOKUP($Q$8&amp;"|"&amp;I22, 'WMS-III'!AL:AN,3,0),"")</f>
        <v/>
      </c>
      <c r="L22" s="773"/>
      <c r="M22" s="298" t="str">
        <f>IFERROR(VLOOKUP(K22,Z:AA,2,0),"")</f>
        <v/>
      </c>
      <c r="N22" s="298"/>
      <c r="O22" s="298">
        <f>O20+1</f>
        <v>25</v>
      </c>
      <c r="P22" s="298" t="s">
        <v>64</v>
      </c>
      <c r="Q22" s="298"/>
      <c r="R22" s="298"/>
      <c r="S22" s="298"/>
      <c r="T22" s="298"/>
      <c r="U22" s="298">
        <f t="shared" si="3"/>
        <v>27</v>
      </c>
      <c r="V22" s="298">
        <f t="shared" si="4"/>
        <v>27</v>
      </c>
      <c r="W22" s="69" t="s">
        <v>64</v>
      </c>
      <c r="X22" s="69"/>
      <c r="Y22" s="270">
        <v>5</v>
      </c>
      <c r="Z22" s="270" t="s">
        <v>45</v>
      </c>
      <c r="AA22" s="270">
        <v>5</v>
      </c>
      <c r="AB22" s="69"/>
      <c r="AC22" s="69"/>
      <c r="AD22" s="69"/>
      <c r="AE22" s="69"/>
      <c r="AF22" s="69"/>
      <c r="AG22" s="69"/>
      <c r="AH22" s="69"/>
      <c r="AI22" s="69"/>
    </row>
    <row r="23" spans="1:35" ht="16.5">
      <c r="A23" s="299"/>
      <c r="B23" s="299"/>
      <c r="C23" s="299"/>
      <c r="D23" s="299"/>
      <c r="E23" s="302"/>
      <c r="F23" s="302"/>
      <c r="G23" s="451"/>
      <c r="H23" s="347"/>
      <c r="I23" s="347"/>
      <c r="J23" s="379"/>
      <c r="K23" s="383"/>
      <c r="L23" s="360"/>
      <c r="M23" s="298" t="str">
        <f>IFERROR(VLOOKUP(K23,Z:AA,2,0),"")</f>
        <v/>
      </c>
      <c r="N23" s="298"/>
      <c r="O23" s="298"/>
      <c r="P23" s="298"/>
      <c r="Q23" s="298"/>
      <c r="R23" s="298"/>
      <c r="S23" s="298"/>
      <c r="T23" s="298"/>
      <c r="U23" s="298">
        <f t="shared" si="3"/>
        <v>28</v>
      </c>
      <c r="V23" s="298">
        <f t="shared" si="4"/>
        <v>28</v>
      </c>
      <c r="W23" s="69" t="s">
        <v>64</v>
      </c>
      <c r="X23" s="69"/>
      <c r="Y23" s="270">
        <v>6</v>
      </c>
      <c r="Z23" s="270" t="s">
        <v>103</v>
      </c>
      <c r="AA23" s="270">
        <v>6</v>
      </c>
      <c r="AB23" s="69"/>
      <c r="AC23" s="69"/>
      <c r="AD23" s="69"/>
      <c r="AE23" s="69"/>
      <c r="AF23" s="69"/>
      <c r="AG23" s="69"/>
      <c r="AH23" s="69"/>
      <c r="AI23" s="69"/>
    </row>
    <row r="24" spans="1:35" ht="16.5">
      <c r="A24" s="299"/>
      <c r="B24" s="299"/>
      <c r="C24" s="299"/>
      <c r="D24" s="299"/>
      <c r="E24" s="302"/>
      <c r="F24" s="376"/>
      <c r="G24" s="451" t="s">
        <v>760</v>
      </c>
      <c r="H24" s="347"/>
      <c r="I24" s="31"/>
      <c r="J24" s="379" t="str">
        <f>IFERROR(VLOOKUP($Q$8&amp;"|"&amp;I24, 'WMS-III'!AS:AU,2,0),"")</f>
        <v/>
      </c>
      <c r="K24" s="772" t="str">
        <f>IFERROR(VLOOKUP($Q$8&amp;"|"&amp;I24, 'WMS-III'!AS:AU,3,0),"")</f>
        <v/>
      </c>
      <c r="L24" s="772"/>
      <c r="M24" s="298" t="str">
        <f>IFERROR(VLOOKUP(K24,Z:AA,2,0),"")</f>
        <v/>
      </c>
      <c r="N24" s="298"/>
      <c r="O24" s="298">
        <f>O22+1</f>
        <v>26</v>
      </c>
      <c r="P24" s="298" t="s">
        <v>64</v>
      </c>
      <c r="Q24" s="298"/>
      <c r="R24" s="298"/>
      <c r="S24" s="298"/>
      <c r="T24" s="298"/>
      <c r="U24" s="298">
        <f t="shared" si="3"/>
        <v>29</v>
      </c>
      <c r="V24" s="298">
        <f t="shared" si="4"/>
        <v>29</v>
      </c>
      <c r="W24" s="69" t="s">
        <v>64</v>
      </c>
      <c r="X24" s="69"/>
      <c r="Y24" s="270">
        <v>7</v>
      </c>
      <c r="Z24" s="270" t="s">
        <v>104</v>
      </c>
      <c r="AA24" s="270">
        <v>7</v>
      </c>
      <c r="AB24" s="69"/>
      <c r="AC24" s="69"/>
      <c r="AD24" s="69"/>
      <c r="AE24" s="69"/>
      <c r="AF24" s="69"/>
      <c r="AG24" s="69"/>
      <c r="AH24" s="69"/>
      <c r="AI24" s="69"/>
    </row>
    <row r="25" spans="1:35" ht="16.5">
      <c r="A25" s="299"/>
      <c r="B25" s="299"/>
      <c r="C25" s="299"/>
      <c r="D25" s="299"/>
      <c r="E25" s="302"/>
      <c r="F25" s="376"/>
      <c r="G25" s="451"/>
      <c r="H25" s="347"/>
      <c r="I25" s="347"/>
      <c r="J25" s="379"/>
      <c r="K25" s="617"/>
      <c r="L25" s="617"/>
      <c r="M25" s="298"/>
      <c r="N25" s="298"/>
      <c r="O25" s="298"/>
      <c r="P25" s="298"/>
      <c r="Q25" s="298"/>
      <c r="R25" s="298"/>
      <c r="S25" s="298"/>
      <c r="T25" s="298"/>
      <c r="U25" s="298"/>
      <c r="V25" s="298"/>
      <c r="W25" s="69"/>
      <c r="X25" s="69"/>
      <c r="Y25" s="270"/>
      <c r="Z25" s="270"/>
      <c r="AA25" s="270"/>
      <c r="AB25" s="69"/>
      <c r="AC25" s="69"/>
      <c r="AD25" s="69"/>
      <c r="AE25" s="69"/>
      <c r="AF25" s="69"/>
      <c r="AG25" s="69"/>
      <c r="AH25" s="69"/>
      <c r="AI25" s="69"/>
    </row>
    <row r="26" spans="1:35" ht="16.5">
      <c r="A26" s="299"/>
      <c r="B26" s="299"/>
      <c r="C26" s="299"/>
      <c r="D26" s="299"/>
      <c r="E26" s="302"/>
      <c r="F26" s="376"/>
      <c r="G26" s="451" t="s">
        <v>2171</v>
      </c>
      <c r="H26" s="327" t="e">
        <f>I26&amp;"|"&amp;Q8</f>
        <v>#N/A</v>
      </c>
      <c r="I26" s="31"/>
      <c r="J26" s="379" t="str">
        <f>IFERROR(VLOOKUP(H26,'WMS Symbol Span'!B:C,2,0),"")</f>
        <v/>
      </c>
      <c r="K26" s="617"/>
      <c r="L26" s="617"/>
      <c r="M26" s="298"/>
      <c r="N26" s="298"/>
      <c r="O26" s="298"/>
      <c r="P26" s="298"/>
      <c r="Q26" s="298"/>
      <c r="R26" s="298"/>
      <c r="S26" s="298"/>
      <c r="T26" s="298"/>
      <c r="U26" s="298"/>
      <c r="V26" s="298"/>
      <c r="W26" s="69"/>
      <c r="X26" s="69"/>
      <c r="Y26" s="270"/>
      <c r="Z26" s="270"/>
      <c r="AA26" s="270"/>
      <c r="AB26" s="69"/>
      <c r="AC26" s="69"/>
      <c r="AD26" s="69"/>
      <c r="AE26" s="69"/>
      <c r="AF26" s="69"/>
      <c r="AG26" s="69"/>
      <c r="AH26" s="69"/>
      <c r="AI26" s="69"/>
    </row>
    <row r="27" spans="1:35" ht="16.5">
      <c r="A27" s="299"/>
      <c r="B27" s="299"/>
      <c r="C27" s="299"/>
      <c r="D27" s="299"/>
      <c r="E27" s="299"/>
      <c r="F27" s="381"/>
      <c r="G27" s="451"/>
      <c r="H27" s="347"/>
      <c r="I27" s="347"/>
      <c r="J27" s="379"/>
      <c r="K27" s="383"/>
      <c r="L27" s="360"/>
      <c r="M27" s="298" t="str">
        <f t="shared" ref="M27:M35" si="5">IFERROR(VLOOKUP(K27,Z:AA,2,0),"")</f>
        <v/>
      </c>
      <c r="N27" s="298"/>
      <c r="O27" s="298">
        <f>O24+1</f>
        <v>27</v>
      </c>
      <c r="P27" s="298" t="s">
        <v>64</v>
      </c>
      <c r="Q27" s="298"/>
      <c r="R27" s="298"/>
      <c r="S27" s="298"/>
      <c r="T27" s="298"/>
      <c r="U27" s="298">
        <f>U24+1</f>
        <v>30</v>
      </c>
      <c r="V27" s="298">
        <f>V24+1</f>
        <v>30</v>
      </c>
      <c r="W27" s="69" t="s">
        <v>65</v>
      </c>
      <c r="X27" s="69"/>
      <c r="Y27" s="270">
        <v>8</v>
      </c>
      <c r="Z27" s="270" t="s">
        <v>105</v>
      </c>
      <c r="AA27" s="270">
        <v>8</v>
      </c>
      <c r="AB27" s="69"/>
      <c r="AC27" s="69"/>
      <c r="AD27" s="69"/>
      <c r="AE27" s="69"/>
      <c r="AF27" s="69"/>
      <c r="AG27" s="69"/>
      <c r="AH27" s="69"/>
      <c r="AI27" s="69"/>
    </row>
    <row r="28" spans="1:35" ht="16.5">
      <c r="A28" s="299"/>
      <c r="B28" s="299"/>
      <c r="C28" s="299"/>
      <c r="D28" s="299"/>
      <c r="E28" s="299"/>
      <c r="F28" s="303"/>
      <c r="G28" s="381"/>
      <c r="H28" s="347"/>
      <c r="I28" s="347"/>
      <c r="J28" s="347"/>
      <c r="K28" s="384"/>
      <c r="L28" s="384"/>
      <c r="M28" s="298" t="str">
        <f t="shared" si="5"/>
        <v/>
      </c>
      <c r="N28" s="298"/>
      <c r="O28" s="298">
        <f t="shared" ref="O28:O58" si="6">O27+1</f>
        <v>28</v>
      </c>
      <c r="P28" s="298" t="s">
        <v>64</v>
      </c>
      <c r="Q28" s="298"/>
      <c r="R28" s="298"/>
      <c r="S28" s="298"/>
      <c r="T28" s="298"/>
      <c r="U28" s="298">
        <f t="shared" si="3"/>
        <v>31</v>
      </c>
      <c r="V28" s="298">
        <f t="shared" si="4"/>
        <v>31</v>
      </c>
      <c r="W28" s="69" t="s">
        <v>65</v>
      </c>
      <c r="X28" s="69"/>
      <c r="Y28" s="270">
        <v>9</v>
      </c>
      <c r="Z28" s="270" t="s">
        <v>46</v>
      </c>
      <c r="AA28" s="270">
        <v>9</v>
      </c>
      <c r="AB28" s="69"/>
      <c r="AC28" s="69"/>
      <c r="AD28" s="69"/>
      <c r="AE28" s="69"/>
      <c r="AF28" s="69"/>
      <c r="AG28" s="69"/>
      <c r="AH28" s="69"/>
      <c r="AI28" s="69"/>
    </row>
    <row r="29" spans="1:35" ht="19.5" thickBot="1">
      <c r="A29" s="299"/>
      <c r="B29" s="299"/>
      <c r="C29" s="309"/>
      <c r="D29" s="506" t="s">
        <v>1735</v>
      </c>
      <c r="E29" s="457"/>
      <c r="F29" s="457"/>
      <c r="G29" s="458"/>
      <c r="H29" s="443"/>
      <c r="I29" s="434"/>
      <c r="J29" s="434"/>
      <c r="K29" s="444"/>
      <c r="L29" s="444"/>
      <c r="M29" s="298" t="str">
        <f t="shared" si="5"/>
        <v/>
      </c>
      <c r="N29" s="298"/>
      <c r="O29" s="298">
        <f t="shared" si="6"/>
        <v>29</v>
      </c>
      <c r="P29" s="298" t="s">
        <v>64</v>
      </c>
      <c r="Q29" s="298"/>
      <c r="R29" s="298"/>
      <c r="S29" s="298"/>
      <c r="T29" s="298"/>
      <c r="U29" s="298">
        <f t="shared" si="3"/>
        <v>32</v>
      </c>
      <c r="V29" s="298">
        <f t="shared" si="4"/>
        <v>32</v>
      </c>
      <c r="W29" s="69" t="s">
        <v>65</v>
      </c>
      <c r="X29" s="69"/>
      <c r="Y29" s="270">
        <v>10</v>
      </c>
      <c r="Z29" s="270" t="s">
        <v>106</v>
      </c>
      <c r="AA29" s="270">
        <v>10</v>
      </c>
      <c r="AB29" s="69"/>
      <c r="AC29" s="69"/>
      <c r="AD29" s="69"/>
      <c r="AE29" s="69"/>
      <c r="AF29" s="69"/>
      <c r="AG29" s="69"/>
      <c r="AH29" s="69"/>
      <c r="AI29" s="69"/>
    </row>
    <row r="30" spans="1:35" ht="17.25" thickTop="1">
      <c r="A30" s="299"/>
      <c r="B30" s="299"/>
      <c r="C30" s="299"/>
      <c r="D30" s="299"/>
      <c r="E30" s="299"/>
      <c r="F30" s="301"/>
      <c r="G30" s="381"/>
      <c r="H30" s="298"/>
      <c r="I30" s="299"/>
      <c r="J30" s="299"/>
      <c r="K30" s="360"/>
      <c r="L30" s="360"/>
      <c r="M30" s="298" t="str">
        <f t="shared" si="5"/>
        <v/>
      </c>
      <c r="N30" s="298"/>
      <c r="O30" s="298">
        <f t="shared" si="6"/>
        <v>30</v>
      </c>
      <c r="P30" s="298" t="s">
        <v>65</v>
      </c>
      <c r="Q30" s="298"/>
      <c r="R30" s="298"/>
      <c r="S30" s="298"/>
      <c r="T30" s="298"/>
      <c r="U30" s="298">
        <f t="shared" si="3"/>
        <v>33</v>
      </c>
      <c r="V30" s="298">
        <f t="shared" si="4"/>
        <v>33</v>
      </c>
      <c r="W30" s="69" t="s">
        <v>65</v>
      </c>
      <c r="X30" s="69"/>
      <c r="Y30" s="270">
        <v>11</v>
      </c>
      <c r="Z30" s="270" t="s">
        <v>1899</v>
      </c>
      <c r="AA30" s="270">
        <v>11</v>
      </c>
      <c r="AB30" s="69"/>
      <c r="AC30" s="69"/>
      <c r="AD30" s="69"/>
      <c r="AE30" s="69"/>
      <c r="AF30" s="69"/>
      <c r="AG30" s="69"/>
      <c r="AH30" s="69"/>
      <c r="AI30" s="69"/>
    </row>
    <row r="31" spans="1:35" ht="16.5">
      <c r="A31" s="299"/>
      <c r="B31" s="299"/>
      <c r="C31" s="299"/>
      <c r="D31" s="299"/>
      <c r="E31" s="299"/>
      <c r="F31" s="301"/>
      <c r="G31" s="451" t="s">
        <v>1556</v>
      </c>
      <c r="H31" s="298" t="e">
        <f>X$8&amp;"|"&amp;I31</f>
        <v>#N/A</v>
      </c>
      <c r="I31" s="31"/>
      <c r="J31" s="365" t="e">
        <f>IFERROR(VLOOKUP(H31,'Rey Recall'!C64:H1461,6,0), IF(AND(I31&lt;=VLOOKUP(X8,'Rey Recall'!Q64:T1461,2,0), I31&lt;&gt;""),"&lt;1",""))</f>
        <v>#N/A</v>
      </c>
      <c r="K31" s="772" t="str">
        <f>IFERROR(IF(I31="","",VLOOKUP(J31,Y:Z,2,0)),"")</f>
        <v/>
      </c>
      <c r="L31" s="772"/>
      <c r="M31" s="298" t="str">
        <f t="shared" si="5"/>
        <v/>
      </c>
      <c r="N31" s="298"/>
      <c r="O31" s="298">
        <f t="shared" si="6"/>
        <v>31</v>
      </c>
      <c r="P31" s="298" t="s">
        <v>65</v>
      </c>
      <c r="Q31" s="298"/>
      <c r="R31" s="298"/>
      <c r="S31" s="298"/>
      <c r="T31" s="298"/>
      <c r="U31" s="298">
        <f t="shared" si="3"/>
        <v>34</v>
      </c>
      <c r="V31" s="298">
        <f t="shared" si="4"/>
        <v>34</v>
      </c>
      <c r="W31" s="69" t="s">
        <v>65</v>
      </c>
      <c r="X31" s="69"/>
      <c r="Y31" s="270">
        <v>12</v>
      </c>
      <c r="Z31" s="270" t="s">
        <v>107</v>
      </c>
      <c r="AA31" s="270">
        <v>12</v>
      </c>
      <c r="AB31" s="69"/>
      <c r="AC31" s="69"/>
      <c r="AD31" s="69"/>
      <c r="AE31" s="69"/>
      <c r="AF31" s="69"/>
      <c r="AG31" s="69"/>
      <c r="AH31" s="69"/>
      <c r="AI31" s="69"/>
    </row>
    <row r="32" spans="1:35" ht="16.5">
      <c r="A32" s="299"/>
      <c r="B32" s="299"/>
      <c r="C32" s="299"/>
      <c r="D32" s="299"/>
      <c r="E32" s="299"/>
      <c r="F32" s="301"/>
      <c r="G32" s="451"/>
      <c r="H32" s="298"/>
      <c r="I32" s="299"/>
      <c r="J32" s="299"/>
      <c r="K32" s="360"/>
      <c r="L32" s="360"/>
      <c r="M32" s="298" t="str">
        <f t="shared" si="5"/>
        <v/>
      </c>
      <c r="N32" s="298"/>
      <c r="O32" s="298">
        <f t="shared" si="6"/>
        <v>32</v>
      </c>
      <c r="P32" s="298" t="s">
        <v>65</v>
      </c>
      <c r="Q32" s="298"/>
      <c r="R32" s="298"/>
      <c r="S32" s="298"/>
      <c r="T32" s="298"/>
      <c r="U32" s="298">
        <f t="shared" si="3"/>
        <v>35</v>
      </c>
      <c r="V32" s="298">
        <f t="shared" si="4"/>
        <v>35</v>
      </c>
      <c r="W32" s="69" t="s">
        <v>1741</v>
      </c>
      <c r="X32" s="69"/>
      <c r="Y32" s="270">
        <v>13</v>
      </c>
      <c r="Z32" s="270" t="s">
        <v>108</v>
      </c>
      <c r="AA32" s="270">
        <v>13</v>
      </c>
      <c r="AB32" s="69"/>
      <c r="AC32" s="69"/>
      <c r="AD32" s="69"/>
      <c r="AE32" s="69"/>
      <c r="AF32" s="69"/>
      <c r="AG32" s="69"/>
      <c r="AH32" s="69"/>
      <c r="AI32" s="69"/>
    </row>
    <row r="33" spans="1:35" ht="16.5">
      <c r="A33" s="299"/>
      <c r="B33" s="299"/>
      <c r="C33" s="299"/>
      <c r="D33" s="299"/>
      <c r="E33" s="299"/>
      <c r="F33" s="301"/>
      <c r="G33" s="451" t="s">
        <v>1557</v>
      </c>
      <c r="H33" s="298" t="e">
        <f>X$8&amp;"|"&amp;I33</f>
        <v>#N/A</v>
      </c>
      <c r="I33" s="31"/>
      <c r="J33" s="315" t="e">
        <f>IFERROR(VLOOKUP(H33,'Rey Recall'!E64:H1461,4,0), IF(AND(I33&lt;=VLOOKUP(X8,'Rey Recall'!Q64:T1461,3,0), I33&lt;&gt;""),"&lt;1",""))</f>
        <v>#N/A</v>
      </c>
      <c r="K33" s="360" t="str">
        <f>IFERROR(IF(I33="","",VLOOKUP(J33,Y:Z,2,0)),"")</f>
        <v/>
      </c>
      <c r="L33" s="360"/>
      <c r="M33" s="298" t="str">
        <f t="shared" si="5"/>
        <v/>
      </c>
      <c r="N33" s="298"/>
      <c r="O33" s="298">
        <f t="shared" si="6"/>
        <v>33</v>
      </c>
      <c r="P33" s="298" t="s">
        <v>65</v>
      </c>
      <c r="Q33" s="298"/>
      <c r="R33" s="298"/>
      <c r="S33" s="298"/>
      <c r="T33" s="298"/>
      <c r="U33" s="298">
        <f t="shared" si="3"/>
        <v>36</v>
      </c>
      <c r="V33" s="298">
        <f t="shared" si="4"/>
        <v>36</v>
      </c>
      <c r="W33" s="69" t="s">
        <v>1741</v>
      </c>
      <c r="X33" s="69"/>
      <c r="Y33" s="270">
        <v>14</v>
      </c>
      <c r="Z33" s="270" t="s">
        <v>109</v>
      </c>
      <c r="AA33" s="270">
        <v>14</v>
      </c>
      <c r="AB33" s="69"/>
      <c r="AC33" s="69"/>
      <c r="AD33" s="69"/>
      <c r="AE33" s="69"/>
      <c r="AF33" s="69"/>
      <c r="AG33" s="69"/>
      <c r="AH33" s="69"/>
      <c r="AI33" s="69"/>
    </row>
    <row r="34" spans="1:35" ht="16.5">
      <c r="A34" s="299"/>
      <c r="B34" s="299"/>
      <c r="C34" s="299"/>
      <c r="D34" s="299"/>
      <c r="E34" s="299"/>
      <c r="F34" s="301"/>
      <c r="G34" s="452"/>
      <c r="H34" s="298"/>
      <c r="I34" s="299"/>
      <c r="J34" s="299"/>
      <c r="K34" s="360"/>
      <c r="L34" s="360"/>
      <c r="M34" s="298" t="str">
        <f t="shared" si="5"/>
        <v/>
      </c>
      <c r="N34" s="298"/>
      <c r="O34" s="298">
        <f t="shared" si="6"/>
        <v>34</v>
      </c>
      <c r="P34" s="298" t="s">
        <v>65</v>
      </c>
      <c r="Q34" s="298"/>
      <c r="R34" s="298"/>
      <c r="S34" s="298"/>
      <c r="T34" s="298"/>
      <c r="U34" s="298">
        <f t="shared" si="3"/>
        <v>37</v>
      </c>
      <c r="V34" s="298">
        <f t="shared" si="4"/>
        <v>37</v>
      </c>
      <c r="W34" s="69" t="s">
        <v>1741</v>
      </c>
      <c r="X34" s="69"/>
      <c r="Y34" s="270">
        <v>15</v>
      </c>
      <c r="Z34" s="270" t="s">
        <v>1900</v>
      </c>
      <c r="AA34" s="270">
        <v>15</v>
      </c>
      <c r="AB34" s="69"/>
      <c r="AC34" s="69"/>
      <c r="AD34" s="69"/>
      <c r="AE34" s="69"/>
      <c r="AF34" s="69"/>
      <c r="AG34" s="69"/>
      <c r="AH34" s="69"/>
      <c r="AI34" s="69"/>
    </row>
    <row r="35" spans="1:35" ht="16.5">
      <c r="A35" s="299"/>
      <c r="B35" s="299"/>
      <c r="C35" s="299"/>
      <c r="D35" s="299"/>
      <c r="E35" s="299"/>
      <c r="F35" s="301"/>
      <c r="G35" s="451" t="s">
        <v>1558</v>
      </c>
      <c r="H35" s="298" t="e">
        <f>X$8&amp;"|"&amp;I35</f>
        <v>#N/A</v>
      </c>
      <c r="I35" s="31"/>
      <c r="J35" s="315" t="e">
        <f>IFERROR(VLOOKUP(H35,'Rey Recall'!G64:H1461,2,0), IF(AND(I35&lt;=VLOOKUP(X8,'Rey Recall'!Q64:T1461,3,0), I35&lt;&gt;""),"&lt;1",""))</f>
        <v>#N/A</v>
      </c>
      <c r="K35" s="360" t="str">
        <f>IFERROR(IF(I35="","",VLOOKUP(J35,Y:Z,2,0)),"")</f>
        <v/>
      </c>
      <c r="L35" s="360"/>
      <c r="M35" s="365" t="str">
        <f t="shared" si="5"/>
        <v/>
      </c>
      <c r="N35" s="298"/>
      <c r="O35" s="298">
        <f t="shared" si="6"/>
        <v>35</v>
      </c>
      <c r="P35" s="298" t="s">
        <v>66</v>
      </c>
      <c r="Q35" s="298"/>
      <c r="R35" s="298"/>
      <c r="S35" s="298"/>
      <c r="T35" s="298"/>
      <c r="U35" s="298">
        <f t="shared" si="3"/>
        <v>38</v>
      </c>
      <c r="V35" s="298">
        <f t="shared" si="4"/>
        <v>38</v>
      </c>
      <c r="W35" s="69" t="s">
        <v>1741</v>
      </c>
      <c r="X35" s="69"/>
      <c r="Y35" s="270">
        <v>16</v>
      </c>
      <c r="Z35" s="270" t="s">
        <v>47</v>
      </c>
      <c r="AA35" s="270">
        <v>16</v>
      </c>
      <c r="AB35" s="69"/>
      <c r="AC35" s="69"/>
      <c r="AD35" s="69"/>
      <c r="AE35" s="69"/>
      <c r="AF35" s="69"/>
      <c r="AG35" s="69"/>
      <c r="AH35" s="69"/>
      <c r="AI35" s="69"/>
    </row>
    <row r="36" spans="1:35" ht="16.5">
      <c r="A36" s="299"/>
      <c r="B36" s="299"/>
      <c r="C36" s="299"/>
      <c r="D36" s="299"/>
      <c r="E36" s="299"/>
      <c r="F36" s="301"/>
      <c r="G36" s="453"/>
      <c r="H36" s="298"/>
      <c r="I36" s="299"/>
      <c r="J36" s="299"/>
      <c r="K36" s="299"/>
      <c r="L36" s="299"/>
      <c r="M36" s="298"/>
      <c r="N36" s="298"/>
      <c r="O36" s="298">
        <f t="shared" si="6"/>
        <v>36</v>
      </c>
      <c r="P36" s="298" t="s">
        <v>66</v>
      </c>
      <c r="Q36" s="298"/>
      <c r="R36" s="298"/>
      <c r="S36" s="298"/>
      <c r="T36" s="298"/>
      <c r="U36" s="298">
        <f t="shared" si="3"/>
        <v>39</v>
      </c>
      <c r="V36" s="298">
        <f t="shared" si="4"/>
        <v>39</v>
      </c>
      <c r="W36" s="69" t="s">
        <v>1741</v>
      </c>
      <c r="X36" s="69"/>
      <c r="Y36" s="270">
        <v>17</v>
      </c>
      <c r="Z36" s="270" t="s">
        <v>1901</v>
      </c>
      <c r="AA36" s="270">
        <v>17</v>
      </c>
      <c r="AB36" s="69"/>
      <c r="AC36" s="69"/>
      <c r="AD36" s="69"/>
      <c r="AE36" s="69"/>
      <c r="AF36" s="69"/>
      <c r="AG36" s="69"/>
      <c r="AH36" s="69"/>
      <c r="AI36" s="69"/>
    </row>
    <row r="37" spans="1:35" ht="16.5">
      <c r="A37" s="299"/>
      <c r="B37" s="299"/>
      <c r="C37" s="299"/>
      <c r="D37" s="299"/>
      <c r="E37" s="298"/>
      <c r="F37" s="298"/>
      <c r="G37" s="451" t="s">
        <v>2037</v>
      </c>
      <c r="H37" s="385"/>
      <c r="I37" s="385"/>
      <c r="J37" s="330"/>
      <c r="K37" s="386" t="str">
        <f>IFERROR(IF(OR(I33="", I31=""),"",I33/I31),"")</f>
        <v/>
      </c>
      <c r="L37" s="299"/>
      <c r="M37" s="298"/>
      <c r="N37" s="298"/>
      <c r="O37" s="298">
        <f t="shared" si="6"/>
        <v>37</v>
      </c>
      <c r="P37" s="298" t="s">
        <v>66</v>
      </c>
      <c r="Q37" s="298"/>
      <c r="R37" s="298"/>
      <c r="S37" s="298"/>
      <c r="T37" s="298"/>
      <c r="U37" s="298">
        <f t="shared" si="3"/>
        <v>40</v>
      </c>
      <c r="V37" s="298">
        <f t="shared" si="4"/>
        <v>40</v>
      </c>
      <c r="W37" s="69" t="s">
        <v>1742</v>
      </c>
      <c r="X37" s="69"/>
      <c r="Y37" s="270">
        <v>18</v>
      </c>
      <c r="Z37" s="270" t="s">
        <v>110</v>
      </c>
      <c r="AA37" s="270">
        <v>18</v>
      </c>
      <c r="AB37" s="69"/>
      <c r="AC37" s="69"/>
      <c r="AD37" s="69"/>
      <c r="AE37" s="69"/>
      <c r="AF37" s="69"/>
      <c r="AG37" s="69"/>
      <c r="AH37" s="69"/>
      <c r="AI37" s="69"/>
    </row>
    <row r="38" spans="1:35" ht="16.5">
      <c r="A38" s="299"/>
      <c r="B38" s="299"/>
      <c r="C38" s="299"/>
      <c r="D38" s="299"/>
      <c r="E38" s="298"/>
      <c r="F38" s="298"/>
      <c r="G38" s="387"/>
      <c r="H38" s="385"/>
      <c r="I38" s="385"/>
      <c r="J38" s="330"/>
      <c r="K38" s="299"/>
      <c r="L38" s="299"/>
      <c r="M38" s="298"/>
      <c r="N38" s="298"/>
      <c r="O38" s="298">
        <f t="shared" si="6"/>
        <v>38</v>
      </c>
      <c r="P38" s="298" t="s">
        <v>66</v>
      </c>
      <c r="Q38" s="298"/>
      <c r="R38" s="298"/>
      <c r="S38" s="298"/>
      <c r="T38" s="298"/>
      <c r="U38" s="298">
        <f t="shared" si="3"/>
        <v>41</v>
      </c>
      <c r="V38" s="298">
        <f t="shared" si="4"/>
        <v>41</v>
      </c>
      <c r="W38" s="69" t="s">
        <v>1742</v>
      </c>
      <c r="X38" s="69"/>
      <c r="Y38" s="270">
        <v>19</v>
      </c>
      <c r="Z38" s="270" t="s">
        <v>111</v>
      </c>
      <c r="AA38" s="270">
        <v>19</v>
      </c>
      <c r="AB38" s="69"/>
      <c r="AC38" s="69"/>
      <c r="AD38" s="69"/>
      <c r="AE38" s="69"/>
      <c r="AF38" s="69"/>
      <c r="AG38" s="69"/>
      <c r="AH38" s="69"/>
      <c r="AI38" s="69"/>
    </row>
    <row r="39" spans="1:35" ht="16.5">
      <c r="A39" s="299"/>
      <c r="B39" s="299"/>
      <c r="C39" s="299"/>
      <c r="D39" s="299"/>
      <c r="E39" s="298"/>
      <c r="F39" s="298"/>
      <c r="G39" s="388" t="s">
        <v>1556</v>
      </c>
      <c r="H39" s="358"/>
      <c r="I39" s="385"/>
      <c r="J39" s="330"/>
      <c r="K39" s="299"/>
      <c r="L39" s="299"/>
      <c r="M39" s="298"/>
      <c r="N39" s="298"/>
      <c r="O39" s="298">
        <f t="shared" si="6"/>
        <v>39</v>
      </c>
      <c r="P39" s="298" t="s">
        <v>66</v>
      </c>
      <c r="Q39" s="298"/>
      <c r="R39" s="298"/>
      <c r="S39" s="298"/>
      <c r="T39" s="298"/>
      <c r="U39" s="298">
        <f t="shared" si="3"/>
        <v>42</v>
      </c>
      <c r="V39" s="298">
        <f t="shared" si="4"/>
        <v>42</v>
      </c>
      <c r="W39" s="69" t="s">
        <v>1742</v>
      </c>
      <c r="X39" s="69"/>
      <c r="Y39" s="270">
        <v>20</v>
      </c>
      <c r="Z39" s="270" t="s">
        <v>1902</v>
      </c>
      <c r="AA39" s="270">
        <v>20</v>
      </c>
      <c r="AB39" s="69"/>
      <c r="AC39" s="69"/>
      <c r="AD39" s="69"/>
      <c r="AE39" s="69"/>
      <c r="AF39" s="69"/>
      <c r="AG39" s="69"/>
      <c r="AH39" s="69"/>
      <c r="AI39" s="69"/>
    </row>
    <row r="40" spans="1:35" ht="16.5">
      <c r="A40" s="299"/>
      <c r="B40" s="299"/>
      <c r="C40" s="299"/>
      <c r="D40" s="299"/>
      <c r="E40" s="298"/>
      <c r="F40" s="298"/>
      <c r="G40" s="388"/>
      <c r="H40" s="358"/>
      <c r="I40" s="385"/>
      <c r="J40" s="330"/>
      <c r="K40" s="299"/>
      <c r="L40" s="299"/>
      <c r="M40" s="298"/>
      <c r="N40" s="298"/>
      <c r="O40" s="298">
        <f t="shared" si="6"/>
        <v>40</v>
      </c>
      <c r="P40" s="298" t="s">
        <v>66</v>
      </c>
      <c r="Q40" s="298"/>
      <c r="R40" s="298"/>
      <c r="S40" s="298"/>
      <c r="T40" s="298"/>
      <c r="U40" s="298">
        <f t="shared" si="3"/>
        <v>43</v>
      </c>
      <c r="V40" s="298">
        <f t="shared" si="4"/>
        <v>43</v>
      </c>
      <c r="W40" s="69" t="s">
        <v>1742</v>
      </c>
      <c r="X40" s="69"/>
      <c r="Y40" s="270">
        <v>21</v>
      </c>
      <c r="Z40" s="270" t="s">
        <v>112</v>
      </c>
      <c r="AA40" s="270">
        <v>21</v>
      </c>
      <c r="AB40" s="69"/>
      <c r="AC40" s="69"/>
      <c r="AD40" s="69"/>
      <c r="AE40" s="69"/>
      <c r="AF40" s="69"/>
      <c r="AG40" s="69"/>
      <c r="AH40" s="69"/>
      <c r="AI40" s="69"/>
    </row>
    <row r="41" spans="1:35" ht="16.5">
      <c r="A41" s="299"/>
      <c r="B41" s="299"/>
      <c r="C41" s="299"/>
      <c r="D41" s="299"/>
      <c r="E41" s="298"/>
      <c r="F41" s="298"/>
      <c r="G41" s="388" t="s">
        <v>1557</v>
      </c>
      <c r="H41" s="385"/>
      <c r="I41" s="385"/>
      <c r="J41" s="330"/>
      <c r="K41" s="299"/>
      <c r="L41" s="299"/>
      <c r="M41" s="298"/>
      <c r="N41" s="298"/>
      <c r="O41" s="298">
        <f t="shared" si="6"/>
        <v>41</v>
      </c>
      <c r="P41" s="298" t="s">
        <v>66</v>
      </c>
      <c r="Q41" s="298"/>
      <c r="R41" s="298"/>
      <c r="S41" s="298"/>
      <c r="T41" s="298"/>
      <c r="U41" s="298">
        <f t="shared" si="3"/>
        <v>44</v>
      </c>
      <c r="V41" s="298">
        <f t="shared" si="4"/>
        <v>44</v>
      </c>
      <c r="W41" s="69" t="s">
        <v>1742</v>
      </c>
      <c r="X41" s="69"/>
      <c r="Y41" s="270">
        <v>22</v>
      </c>
      <c r="Z41" s="270" t="s">
        <v>1903</v>
      </c>
      <c r="AA41" s="270">
        <v>22</v>
      </c>
      <c r="AB41" s="69"/>
      <c r="AC41" s="69"/>
      <c r="AD41" s="69"/>
      <c r="AE41" s="69"/>
      <c r="AF41" s="69"/>
      <c r="AG41" s="69"/>
      <c r="AH41" s="69"/>
      <c r="AI41" s="69"/>
    </row>
    <row r="42" spans="1:35" ht="16.5">
      <c r="A42" s="299"/>
      <c r="B42" s="299"/>
      <c r="C42" s="299"/>
      <c r="D42" s="299"/>
      <c r="E42" s="298"/>
      <c r="F42" s="298"/>
      <c r="G42" s="388"/>
      <c r="H42" s="358"/>
      <c r="I42" s="385"/>
      <c r="J42" s="330"/>
      <c r="K42" s="299"/>
      <c r="L42" s="299"/>
      <c r="M42" s="298"/>
      <c r="N42" s="298"/>
      <c r="O42" s="298">
        <f t="shared" si="6"/>
        <v>42</v>
      </c>
      <c r="P42" s="298" t="s">
        <v>66</v>
      </c>
      <c r="Q42" s="298"/>
      <c r="R42" s="298"/>
      <c r="S42" s="298"/>
      <c r="T42" s="298"/>
      <c r="U42" s="298">
        <f t="shared" si="3"/>
        <v>45</v>
      </c>
      <c r="V42" s="298">
        <f t="shared" si="4"/>
        <v>45</v>
      </c>
      <c r="W42" s="69" t="s">
        <v>1743</v>
      </c>
      <c r="X42" s="69"/>
      <c r="Y42" s="270">
        <v>23</v>
      </c>
      <c r="Z42" s="270" t="s">
        <v>113</v>
      </c>
      <c r="AA42" s="270">
        <v>23</v>
      </c>
      <c r="AB42" s="69"/>
      <c r="AC42" s="69"/>
      <c r="AD42" s="69"/>
      <c r="AE42" s="69"/>
      <c r="AF42" s="69"/>
      <c r="AG42" s="69"/>
      <c r="AH42" s="69"/>
      <c r="AI42" s="69"/>
    </row>
    <row r="43" spans="1:35" ht="16.5">
      <c r="A43" s="299"/>
      <c r="B43" s="299"/>
      <c r="C43" s="299"/>
      <c r="D43" s="299"/>
      <c r="E43" s="298"/>
      <c r="F43" s="298"/>
      <c r="G43" s="388" t="s">
        <v>1563</v>
      </c>
      <c r="H43" s="358"/>
      <c r="I43" s="385"/>
      <c r="J43" s="330"/>
      <c r="K43" s="299"/>
      <c r="L43" s="299"/>
      <c r="M43" s="298"/>
      <c r="N43" s="298"/>
      <c r="O43" s="298">
        <f t="shared" si="6"/>
        <v>43</v>
      </c>
      <c r="P43" s="298" t="s">
        <v>66</v>
      </c>
      <c r="Q43" s="298"/>
      <c r="R43" s="298"/>
      <c r="S43" s="298"/>
      <c r="T43" s="298"/>
      <c r="U43" s="298">
        <f t="shared" si="3"/>
        <v>46</v>
      </c>
      <c r="V43" s="298">
        <f t="shared" si="4"/>
        <v>46</v>
      </c>
      <c r="W43" s="69" t="s">
        <v>1743</v>
      </c>
      <c r="X43" s="69"/>
      <c r="Y43" s="270">
        <v>24</v>
      </c>
      <c r="Z43" s="270" t="s">
        <v>1904</v>
      </c>
      <c r="AA43" s="270">
        <v>24</v>
      </c>
      <c r="AB43" s="69"/>
      <c r="AC43" s="69"/>
      <c r="AD43" s="69"/>
      <c r="AE43" s="69"/>
      <c r="AF43" s="69"/>
      <c r="AG43" s="69"/>
      <c r="AH43" s="69"/>
      <c r="AI43" s="69"/>
    </row>
    <row r="44" spans="1:35" ht="16.5">
      <c r="A44" s="299"/>
      <c r="B44" s="299"/>
      <c r="C44" s="299"/>
      <c r="D44" s="321"/>
      <c r="E44" s="338"/>
      <c r="F44" s="338"/>
      <c r="G44" s="388"/>
      <c r="H44" s="358"/>
      <c r="I44" s="385"/>
      <c r="J44" s="385"/>
      <c r="K44" s="347"/>
      <c r="L44" s="347"/>
      <c r="M44" s="338"/>
      <c r="N44" s="327"/>
      <c r="O44" s="298">
        <f t="shared" si="6"/>
        <v>44</v>
      </c>
      <c r="P44" s="298" t="s">
        <v>66</v>
      </c>
      <c r="Q44" s="298"/>
      <c r="R44" s="298"/>
      <c r="S44" s="298"/>
      <c r="T44" s="298"/>
      <c r="U44" s="298">
        <f t="shared" si="3"/>
        <v>47</v>
      </c>
      <c r="V44" s="298">
        <f t="shared" si="4"/>
        <v>47</v>
      </c>
      <c r="W44" s="69" t="s">
        <v>1743</v>
      </c>
      <c r="X44" s="69"/>
      <c r="Y44" s="270">
        <v>25</v>
      </c>
      <c r="Z44" s="270" t="s">
        <v>48</v>
      </c>
      <c r="AA44" s="270">
        <v>25</v>
      </c>
      <c r="AB44" s="69"/>
      <c r="AC44" s="69"/>
      <c r="AD44" s="69"/>
      <c r="AE44" s="69"/>
      <c r="AF44" s="69"/>
      <c r="AG44" s="69"/>
      <c r="AH44" s="69"/>
      <c r="AI44" s="69"/>
    </row>
    <row r="45" spans="1:35" ht="16.5">
      <c r="A45" s="299"/>
      <c r="B45" s="299"/>
      <c r="C45" s="299"/>
      <c r="D45" s="321"/>
      <c r="E45" s="338"/>
      <c r="F45" s="338"/>
      <c r="G45" s="388" t="s">
        <v>1564</v>
      </c>
      <c r="H45" s="358"/>
      <c r="I45" s="385"/>
      <c r="J45" s="385"/>
      <c r="K45" s="347"/>
      <c r="L45" s="347"/>
      <c r="M45" s="338"/>
      <c r="N45" s="327"/>
      <c r="O45" s="298">
        <f t="shared" si="6"/>
        <v>45</v>
      </c>
      <c r="P45" s="298" t="s">
        <v>67</v>
      </c>
      <c r="Q45" s="298"/>
      <c r="R45" s="298"/>
      <c r="S45" s="298"/>
      <c r="T45" s="298"/>
      <c r="U45" s="298">
        <f t="shared" si="3"/>
        <v>48</v>
      </c>
      <c r="V45" s="298">
        <f t="shared" si="4"/>
        <v>48</v>
      </c>
      <c r="W45" s="69" t="s">
        <v>1743</v>
      </c>
      <c r="X45" s="69"/>
      <c r="Y45" s="270">
        <v>26</v>
      </c>
      <c r="Z45" s="270" t="s">
        <v>1906</v>
      </c>
      <c r="AA45" s="270">
        <v>26</v>
      </c>
      <c r="AB45" s="69"/>
      <c r="AC45" s="69"/>
      <c r="AD45" s="69"/>
      <c r="AE45" s="69"/>
      <c r="AF45" s="69"/>
      <c r="AG45" s="69"/>
      <c r="AH45" s="69"/>
      <c r="AI45" s="69"/>
    </row>
    <row r="46" spans="1:35" ht="16.5">
      <c r="A46" s="299"/>
      <c r="B46" s="299"/>
      <c r="C46" s="299"/>
      <c r="D46" s="321"/>
      <c r="E46" s="327"/>
      <c r="F46" s="327"/>
      <c r="G46" s="388"/>
      <c r="H46" s="358"/>
      <c r="I46" s="385"/>
      <c r="J46" s="358"/>
      <c r="K46" s="321"/>
      <c r="L46" s="321"/>
      <c r="M46" s="327"/>
      <c r="N46" s="327"/>
      <c r="O46" s="298">
        <f t="shared" si="6"/>
        <v>46</v>
      </c>
      <c r="P46" s="298" t="s">
        <v>67</v>
      </c>
      <c r="Q46" s="298"/>
      <c r="R46" s="298"/>
      <c r="S46" s="298"/>
      <c r="T46" s="298"/>
      <c r="U46" s="298">
        <f t="shared" si="3"/>
        <v>49</v>
      </c>
      <c r="V46" s="298">
        <f t="shared" si="4"/>
        <v>49</v>
      </c>
      <c r="W46" s="69" t="s">
        <v>1743</v>
      </c>
      <c r="X46" s="69"/>
      <c r="Y46" s="270">
        <v>27</v>
      </c>
      <c r="Z46" s="270" t="s">
        <v>114</v>
      </c>
      <c r="AA46" s="270">
        <v>27</v>
      </c>
      <c r="AB46" s="69"/>
      <c r="AC46" s="69"/>
      <c r="AD46" s="69"/>
      <c r="AE46" s="69"/>
      <c r="AF46" s="69"/>
      <c r="AG46" s="69"/>
      <c r="AH46" s="69"/>
      <c r="AI46" s="69"/>
    </row>
    <row r="47" spans="1:35" ht="16.5">
      <c r="A47" s="299"/>
      <c r="B47" s="299"/>
      <c r="C47" s="299"/>
      <c r="D47" s="321"/>
      <c r="E47" s="327"/>
      <c r="F47" s="327"/>
      <c r="G47" s="388" t="s">
        <v>1565</v>
      </c>
      <c r="H47" s="358"/>
      <c r="I47" s="385"/>
      <c r="J47" s="358"/>
      <c r="K47" s="321"/>
      <c r="L47" s="321"/>
      <c r="M47" s="327"/>
      <c r="N47" s="327"/>
      <c r="O47" s="298">
        <f t="shared" si="6"/>
        <v>47</v>
      </c>
      <c r="P47" s="298" t="s">
        <v>67</v>
      </c>
      <c r="Q47" s="298"/>
      <c r="R47" s="298"/>
      <c r="S47" s="298"/>
      <c r="T47" s="298"/>
      <c r="U47" s="298">
        <f t="shared" si="3"/>
        <v>50</v>
      </c>
      <c r="V47" s="298">
        <f t="shared" si="4"/>
        <v>50</v>
      </c>
      <c r="W47" s="69" t="s">
        <v>1744</v>
      </c>
      <c r="X47" s="69"/>
      <c r="Y47" s="270">
        <v>28</v>
      </c>
      <c r="Z47" s="270" t="s">
        <v>1907</v>
      </c>
      <c r="AA47" s="270">
        <v>28</v>
      </c>
      <c r="AB47" s="69"/>
      <c r="AC47" s="69"/>
      <c r="AD47" s="69"/>
      <c r="AE47" s="69"/>
      <c r="AF47" s="69"/>
      <c r="AG47" s="69"/>
      <c r="AH47" s="69"/>
      <c r="AI47" s="69"/>
    </row>
    <row r="48" spans="1:35" ht="16.5">
      <c r="A48" s="299"/>
      <c r="B48" s="299"/>
      <c r="C48" s="299"/>
      <c r="D48" s="321"/>
      <c r="E48" s="338"/>
      <c r="F48" s="338"/>
      <c r="G48" s="388"/>
      <c r="H48" s="358"/>
      <c r="I48" s="385"/>
      <c r="J48" s="358"/>
      <c r="K48" s="321"/>
      <c r="L48" s="321"/>
      <c r="M48" s="327"/>
      <c r="N48" s="327"/>
      <c r="O48" s="298">
        <f t="shared" si="6"/>
        <v>48</v>
      </c>
      <c r="P48" s="298" t="s">
        <v>67</v>
      </c>
      <c r="Q48" s="298"/>
      <c r="R48" s="298"/>
      <c r="S48" s="298"/>
      <c r="T48" s="298"/>
      <c r="U48" s="298">
        <f t="shared" si="3"/>
        <v>51</v>
      </c>
      <c r="V48" s="298">
        <f t="shared" si="4"/>
        <v>51</v>
      </c>
      <c r="W48" s="69" t="s">
        <v>1744</v>
      </c>
      <c r="X48" s="69"/>
      <c r="Y48" s="270">
        <v>29</v>
      </c>
      <c r="Z48" s="270" t="s">
        <v>1908</v>
      </c>
      <c r="AA48" s="270">
        <v>29</v>
      </c>
      <c r="AB48" s="69"/>
      <c r="AC48" s="69"/>
      <c r="AD48" s="69"/>
      <c r="AE48" s="69"/>
      <c r="AF48" s="69"/>
      <c r="AG48" s="69"/>
      <c r="AH48" s="69"/>
      <c r="AI48" s="69"/>
    </row>
    <row r="49" spans="1:35" ht="16.5">
      <c r="A49" s="299"/>
      <c r="B49" s="299"/>
      <c r="C49" s="299"/>
      <c r="D49" s="321"/>
      <c r="E49" s="327"/>
      <c r="F49" s="327"/>
      <c r="G49" s="387" t="s">
        <v>1559</v>
      </c>
      <c r="H49" s="358"/>
      <c r="I49" s="385"/>
      <c r="J49" s="358"/>
      <c r="K49" s="321"/>
      <c r="L49" s="321"/>
      <c r="M49" s="327"/>
      <c r="N49" s="327"/>
      <c r="O49" s="298">
        <f t="shared" si="6"/>
        <v>49</v>
      </c>
      <c r="P49" s="298" t="s">
        <v>67</v>
      </c>
      <c r="Q49" s="298"/>
      <c r="R49" s="298"/>
      <c r="S49" s="298"/>
      <c r="T49" s="298"/>
      <c r="U49" s="298">
        <f t="shared" si="3"/>
        <v>52</v>
      </c>
      <c r="V49" s="298">
        <f t="shared" si="4"/>
        <v>52</v>
      </c>
      <c r="W49" s="69" t="s">
        <v>1744</v>
      </c>
      <c r="X49" s="69"/>
      <c r="Y49" s="270">
        <v>30</v>
      </c>
      <c r="Z49" s="270" t="s">
        <v>115</v>
      </c>
      <c r="AA49" s="270">
        <v>30</v>
      </c>
      <c r="AB49" s="69"/>
      <c r="AC49" s="69"/>
      <c r="AD49" s="69"/>
      <c r="AE49" s="69"/>
      <c r="AF49" s="69"/>
      <c r="AG49" s="69"/>
      <c r="AH49" s="69"/>
      <c r="AI49" s="69"/>
    </row>
    <row r="50" spans="1:35" ht="16.5">
      <c r="D50" s="72"/>
      <c r="E50" s="70"/>
      <c r="F50" s="70"/>
      <c r="G50" s="265"/>
      <c r="H50" s="125"/>
      <c r="I50" s="248"/>
      <c r="J50" s="125"/>
      <c r="K50" s="72"/>
      <c r="L50" s="72"/>
      <c r="M50" s="70"/>
      <c r="N50" s="70"/>
      <c r="O50" s="69">
        <f t="shared" si="6"/>
        <v>50</v>
      </c>
      <c r="P50" s="69" t="s">
        <v>67</v>
      </c>
      <c r="Q50" s="69"/>
      <c r="R50" s="69"/>
      <c r="S50" s="69"/>
      <c r="T50" s="69"/>
      <c r="U50" s="69">
        <f t="shared" si="3"/>
        <v>53</v>
      </c>
      <c r="V50" s="69">
        <f t="shared" si="4"/>
        <v>53</v>
      </c>
      <c r="W50" s="69" t="s">
        <v>1744</v>
      </c>
      <c r="X50" s="69"/>
      <c r="Y50" s="270">
        <v>31</v>
      </c>
      <c r="Z50" s="270" t="s">
        <v>1909</v>
      </c>
      <c r="AA50" s="270">
        <v>31</v>
      </c>
      <c r="AB50" s="69"/>
      <c r="AC50" s="69"/>
      <c r="AD50" s="69"/>
      <c r="AE50" s="69"/>
      <c r="AF50" s="69"/>
      <c r="AG50" s="69"/>
      <c r="AH50" s="69"/>
      <c r="AI50" s="69"/>
    </row>
    <row r="51" spans="1:35" ht="16.5">
      <c r="D51" s="72"/>
      <c r="E51" s="70"/>
      <c r="F51" s="70"/>
      <c r="G51" s="266" t="s">
        <v>1556</v>
      </c>
      <c r="H51" s="125"/>
      <c r="I51" s="248"/>
      <c r="J51" s="125"/>
      <c r="K51" s="72"/>
      <c r="L51" s="72"/>
      <c r="M51" s="70"/>
      <c r="N51" s="70"/>
      <c r="O51" s="69">
        <f t="shared" si="6"/>
        <v>51</v>
      </c>
      <c r="P51" s="69" t="s">
        <v>67</v>
      </c>
      <c r="Q51" s="69"/>
      <c r="R51" s="69"/>
      <c r="S51" s="69"/>
      <c r="T51" s="69"/>
      <c r="U51" s="69">
        <f t="shared" si="3"/>
        <v>54</v>
      </c>
      <c r="V51" s="69">
        <f t="shared" si="4"/>
        <v>54</v>
      </c>
      <c r="W51" s="69" t="s">
        <v>1744</v>
      </c>
      <c r="X51" s="69"/>
      <c r="Y51" s="270">
        <v>32</v>
      </c>
      <c r="Z51" s="270" t="s">
        <v>116</v>
      </c>
      <c r="AA51" s="270">
        <v>32</v>
      </c>
      <c r="AB51" s="69"/>
      <c r="AC51" s="69"/>
      <c r="AD51" s="69"/>
      <c r="AE51" s="69"/>
      <c r="AF51" s="69"/>
      <c r="AG51" s="69"/>
      <c r="AH51" s="69"/>
      <c r="AI51" s="69"/>
    </row>
    <row r="52" spans="1:35" ht="16.5">
      <c r="D52" s="72"/>
      <c r="E52" s="70"/>
      <c r="F52" s="70"/>
      <c r="G52" s="266"/>
      <c r="H52" s="125"/>
      <c r="I52" s="248"/>
      <c r="J52" s="125"/>
      <c r="K52" s="72"/>
      <c r="L52" s="72"/>
      <c r="M52" s="70"/>
      <c r="N52" s="70"/>
      <c r="O52" s="69">
        <f t="shared" si="6"/>
        <v>52</v>
      </c>
      <c r="P52" s="69" t="s">
        <v>67</v>
      </c>
      <c r="Q52" s="69"/>
      <c r="R52" s="69"/>
      <c r="S52" s="69"/>
      <c r="T52" s="69"/>
      <c r="U52" s="69">
        <f t="shared" si="3"/>
        <v>55</v>
      </c>
      <c r="V52" s="69">
        <f t="shared" si="4"/>
        <v>55</v>
      </c>
      <c r="W52" s="69" t="s">
        <v>1675</v>
      </c>
      <c r="X52" s="69"/>
      <c r="Y52" s="270">
        <v>33</v>
      </c>
      <c r="Z52" s="270" t="s">
        <v>1858</v>
      </c>
      <c r="AA52" s="270">
        <v>33</v>
      </c>
      <c r="AB52" s="69"/>
      <c r="AC52" s="69"/>
      <c r="AD52" s="69"/>
      <c r="AE52" s="69"/>
      <c r="AF52" s="69"/>
      <c r="AG52" s="69"/>
      <c r="AH52" s="69"/>
      <c r="AI52" s="69"/>
    </row>
    <row r="53" spans="1:35" ht="16.5">
      <c r="D53" s="72"/>
      <c r="E53" s="70"/>
      <c r="F53" s="70"/>
      <c r="G53" s="266" t="s">
        <v>1557</v>
      </c>
      <c r="H53" s="125"/>
      <c r="I53" s="248"/>
      <c r="J53" s="125"/>
      <c r="K53" s="72"/>
      <c r="L53" s="72"/>
      <c r="M53" s="70"/>
      <c r="N53" s="70"/>
      <c r="O53" s="69">
        <f t="shared" si="6"/>
        <v>53</v>
      </c>
      <c r="P53" s="69" t="s">
        <v>67</v>
      </c>
      <c r="Q53" s="69"/>
      <c r="R53" s="69"/>
      <c r="S53" s="69"/>
      <c r="T53" s="69"/>
      <c r="U53" s="69">
        <f t="shared" si="3"/>
        <v>56</v>
      </c>
      <c r="V53" s="69">
        <f t="shared" si="4"/>
        <v>56</v>
      </c>
      <c r="W53" s="69" t="s">
        <v>1675</v>
      </c>
      <c r="X53" s="69"/>
      <c r="Y53" s="270">
        <v>34</v>
      </c>
      <c r="Z53" s="270" t="s">
        <v>117</v>
      </c>
      <c r="AA53" s="270">
        <v>34</v>
      </c>
      <c r="AB53" s="69"/>
      <c r="AC53" s="69"/>
      <c r="AD53" s="69"/>
      <c r="AE53" s="69"/>
      <c r="AF53" s="69"/>
      <c r="AG53" s="69"/>
      <c r="AH53" s="69"/>
      <c r="AI53" s="69"/>
    </row>
    <row r="54" spans="1:35" ht="16.5">
      <c r="D54" s="71"/>
      <c r="E54" s="267"/>
      <c r="F54" s="70"/>
      <c r="G54" s="266"/>
      <c r="H54" s="124"/>
      <c r="I54" s="248"/>
      <c r="J54" s="125"/>
      <c r="K54" s="72"/>
      <c r="L54" s="72"/>
      <c r="M54" s="70"/>
      <c r="N54" s="70"/>
      <c r="O54" s="69">
        <f t="shared" si="6"/>
        <v>54</v>
      </c>
      <c r="P54" s="69" t="s">
        <v>67</v>
      </c>
      <c r="Q54" s="69"/>
      <c r="R54" s="69"/>
      <c r="S54" s="69"/>
      <c r="T54" s="69"/>
      <c r="U54" s="69">
        <f t="shared" ref="U54:U78" si="7">U53+1</f>
        <v>57</v>
      </c>
      <c r="V54" s="69">
        <f t="shared" ref="V54:V78" si="8">V53+1</f>
        <v>57</v>
      </c>
      <c r="W54" s="69" t="s">
        <v>1675</v>
      </c>
      <c r="X54" s="69"/>
      <c r="Y54" s="270">
        <v>35</v>
      </c>
      <c r="Z54" s="270" t="s">
        <v>1910</v>
      </c>
      <c r="AA54" s="270">
        <v>35</v>
      </c>
      <c r="AB54" s="69"/>
      <c r="AC54" s="69"/>
      <c r="AD54" s="69"/>
      <c r="AE54" s="69"/>
      <c r="AF54" s="69"/>
      <c r="AG54" s="69"/>
      <c r="AH54" s="69"/>
      <c r="AI54" s="69"/>
    </row>
    <row r="55" spans="1:35" ht="16.5">
      <c r="D55" s="72"/>
      <c r="E55" s="70"/>
      <c r="F55" s="70"/>
      <c r="G55" s="266" t="s">
        <v>1563</v>
      </c>
      <c r="H55" s="124"/>
      <c r="I55" s="248"/>
      <c r="J55" s="125"/>
      <c r="K55" s="72"/>
      <c r="L55" s="72"/>
      <c r="M55" s="70"/>
      <c r="N55" s="70"/>
      <c r="O55" s="69">
        <f t="shared" si="6"/>
        <v>55</v>
      </c>
      <c r="P55" s="245" t="s">
        <v>68</v>
      </c>
      <c r="Q55" s="69"/>
      <c r="R55" s="69"/>
      <c r="S55" s="69"/>
      <c r="T55" s="69"/>
      <c r="U55" s="69">
        <f t="shared" si="7"/>
        <v>58</v>
      </c>
      <c r="V55" s="69">
        <f t="shared" si="8"/>
        <v>58</v>
      </c>
      <c r="W55" s="69" t="s">
        <v>1675</v>
      </c>
      <c r="X55" s="69"/>
      <c r="Y55" s="270">
        <v>36</v>
      </c>
      <c r="Z55" s="270" t="s">
        <v>1911</v>
      </c>
      <c r="AA55" s="270">
        <v>36</v>
      </c>
      <c r="AB55" s="69"/>
      <c r="AC55" s="69"/>
      <c r="AD55" s="69"/>
      <c r="AE55" s="69"/>
      <c r="AF55" s="69"/>
      <c r="AG55" s="69"/>
      <c r="AH55" s="69"/>
      <c r="AI55" s="69"/>
    </row>
    <row r="56" spans="1:35" ht="16.5">
      <c r="D56" s="72"/>
      <c r="E56" s="70"/>
      <c r="F56" s="70"/>
      <c r="G56" s="266"/>
      <c r="H56" s="124"/>
      <c r="I56" s="248"/>
      <c r="J56" s="125"/>
      <c r="K56" s="72"/>
      <c r="L56" s="72"/>
      <c r="M56" s="70"/>
      <c r="N56" s="70"/>
      <c r="O56" s="69">
        <f t="shared" si="6"/>
        <v>56</v>
      </c>
      <c r="P56" s="245" t="s">
        <v>68</v>
      </c>
      <c r="Q56" s="69"/>
      <c r="R56" s="69"/>
      <c r="S56" s="69"/>
      <c r="T56" s="69"/>
      <c r="U56" s="69">
        <f t="shared" si="7"/>
        <v>59</v>
      </c>
      <c r="V56" s="69">
        <f t="shared" si="8"/>
        <v>59</v>
      </c>
      <c r="W56" s="69" t="s">
        <v>1675</v>
      </c>
      <c r="X56" s="69"/>
      <c r="Y56" s="270">
        <v>37</v>
      </c>
      <c r="Z56" s="270" t="s">
        <v>49</v>
      </c>
      <c r="AA56" s="270">
        <v>37</v>
      </c>
      <c r="AB56" s="69"/>
      <c r="AC56" s="69"/>
      <c r="AD56" s="69"/>
      <c r="AE56" s="69"/>
      <c r="AF56" s="69"/>
      <c r="AG56" s="69"/>
      <c r="AH56" s="69"/>
      <c r="AI56" s="69"/>
    </row>
    <row r="57" spans="1:35" ht="16.5">
      <c r="D57" s="72"/>
      <c r="E57" s="70"/>
      <c r="F57" s="70"/>
      <c r="G57" s="266" t="s">
        <v>1564</v>
      </c>
      <c r="H57" s="124"/>
      <c r="I57" s="248"/>
      <c r="J57" s="125"/>
      <c r="K57" s="72"/>
      <c r="L57" s="72"/>
      <c r="M57" s="70"/>
      <c r="N57" s="70"/>
      <c r="O57" s="69">
        <f t="shared" si="6"/>
        <v>57</v>
      </c>
      <c r="P57" s="245" t="s">
        <v>68</v>
      </c>
      <c r="Q57" s="69"/>
      <c r="R57" s="69"/>
      <c r="S57" s="69"/>
      <c r="T57" s="69"/>
      <c r="U57" s="69">
        <f t="shared" si="7"/>
        <v>60</v>
      </c>
      <c r="V57" s="69">
        <f t="shared" si="8"/>
        <v>60</v>
      </c>
      <c r="W57" s="69" t="s">
        <v>1676</v>
      </c>
      <c r="X57" s="69"/>
      <c r="Y57" s="270">
        <v>38</v>
      </c>
      <c r="Z57" s="270" t="s">
        <v>1912</v>
      </c>
      <c r="AA57" s="270">
        <v>38</v>
      </c>
      <c r="AB57" s="69"/>
      <c r="AC57" s="69"/>
      <c r="AD57" s="69"/>
      <c r="AE57" s="69"/>
      <c r="AF57" s="69"/>
      <c r="AG57" s="69"/>
      <c r="AH57" s="69"/>
      <c r="AI57" s="69"/>
    </row>
    <row r="58" spans="1:35" ht="16.5">
      <c r="D58" s="72"/>
      <c r="E58" s="70"/>
      <c r="F58" s="70"/>
      <c r="G58" s="266"/>
      <c r="H58" s="124"/>
      <c r="I58" s="248"/>
      <c r="J58" s="125"/>
      <c r="K58" s="72"/>
      <c r="L58" s="72"/>
      <c r="M58" s="70"/>
      <c r="N58" s="70"/>
      <c r="O58" s="69">
        <f t="shared" si="6"/>
        <v>58</v>
      </c>
      <c r="P58" s="245" t="s">
        <v>68</v>
      </c>
      <c r="Q58" s="69"/>
      <c r="R58" s="69"/>
      <c r="S58" s="69"/>
      <c r="T58" s="69"/>
      <c r="U58" s="69">
        <f t="shared" si="7"/>
        <v>61</v>
      </c>
      <c r="V58" s="69">
        <f t="shared" si="8"/>
        <v>61</v>
      </c>
      <c r="W58" s="69" t="s">
        <v>1676</v>
      </c>
      <c r="X58" s="69"/>
      <c r="Y58" s="270">
        <v>39</v>
      </c>
      <c r="Z58" s="270" t="s">
        <v>118</v>
      </c>
      <c r="AA58" s="270">
        <v>39</v>
      </c>
      <c r="AB58" s="69"/>
      <c r="AC58" s="69"/>
      <c r="AD58" s="69"/>
      <c r="AE58" s="69"/>
      <c r="AF58" s="69"/>
      <c r="AG58" s="69"/>
      <c r="AH58" s="69"/>
      <c r="AI58" s="69"/>
    </row>
    <row r="59" spans="1:35" ht="16.5">
      <c r="D59" s="72"/>
      <c r="E59" s="70"/>
      <c r="F59" s="70"/>
      <c r="G59" s="266" t="s">
        <v>1565</v>
      </c>
      <c r="H59" s="124"/>
      <c r="I59" s="248"/>
      <c r="J59" s="125"/>
      <c r="K59" s="72"/>
      <c r="L59" s="72"/>
      <c r="M59" s="70"/>
      <c r="N59" s="70"/>
      <c r="O59" s="69">
        <f t="shared" ref="O59:O90" si="9">O58+1</f>
        <v>59</v>
      </c>
      <c r="P59" s="245" t="s">
        <v>68</v>
      </c>
      <c r="Q59" s="69"/>
      <c r="R59" s="69"/>
      <c r="S59" s="69"/>
      <c r="T59" s="69"/>
      <c r="U59" s="69">
        <f t="shared" si="7"/>
        <v>62</v>
      </c>
      <c r="V59" s="69">
        <f t="shared" si="8"/>
        <v>62</v>
      </c>
      <c r="W59" s="69" t="s">
        <v>1676</v>
      </c>
      <c r="X59" s="69"/>
      <c r="Y59" s="270">
        <v>40</v>
      </c>
      <c r="Z59" s="270" t="s">
        <v>1913</v>
      </c>
      <c r="AA59" s="270">
        <v>40</v>
      </c>
      <c r="AB59" s="69"/>
      <c r="AC59" s="69"/>
      <c r="AD59" s="69"/>
      <c r="AE59" s="69"/>
      <c r="AF59" s="69"/>
      <c r="AG59" s="69"/>
      <c r="AH59" s="69"/>
      <c r="AI59" s="69"/>
    </row>
    <row r="60" spans="1:35" ht="16.5">
      <c r="E60" s="69"/>
      <c r="F60" s="69"/>
      <c r="G60" s="266"/>
      <c r="H60" s="124"/>
      <c r="I60" s="248"/>
      <c r="J60" s="124"/>
      <c r="M60" s="69"/>
      <c r="N60" s="69"/>
      <c r="O60" s="69">
        <f t="shared" si="9"/>
        <v>60</v>
      </c>
      <c r="P60" s="245" t="s">
        <v>68</v>
      </c>
      <c r="Q60" s="69"/>
      <c r="R60" s="69"/>
      <c r="S60" s="69"/>
      <c r="T60" s="69"/>
      <c r="U60" s="69">
        <f t="shared" si="7"/>
        <v>63</v>
      </c>
      <c r="V60" s="69">
        <f t="shared" si="8"/>
        <v>63</v>
      </c>
      <c r="W60" s="69" t="s">
        <v>1676</v>
      </c>
      <c r="X60" s="69"/>
      <c r="Y60" s="270">
        <v>41</v>
      </c>
      <c r="Z60" s="270" t="s">
        <v>1914</v>
      </c>
      <c r="AA60" s="270">
        <v>41</v>
      </c>
      <c r="AB60" s="69"/>
      <c r="AC60" s="69"/>
      <c r="AD60" s="69"/>
      <c r="AE60" s="69"/>
      <c r="AF60" s="69"/>
      <c r="AG60" s="69"/>
      <c r="AH60" s="69"/>
      <c r="AI60" s="69"/>
    </row>
    <row r="61" spans="1:35" ht="16.5">
      <c r="E61" s="69"/>
      <c r="F61" s="69"/>
      <c r="G61" s="265" t="s">
        <v>1560</v>
      </c>
      <c r="H61" s="124"/>
      <c r="I61" s="248"/>
      <c r="J61" s="124"/>
      <c r="M61" s="69"/>
      <c r="N61" s="69"/>
      <c r="O61" s="69">
        <f t="shared" si="9"/>
        <v>61</v>
      </c>
      <c r="P61" s="245" t="s">
        <v>68</v>
      </c>
      <c r="Q61" s="69"/>
      <c r="R61" s="69"/>
      <c r="S61" s="69"/>
      <c r="T61" s="69"/>
      <c r="U61" s="69">
        <f t="shared" si="7"/>
        <v>64</v>
      </c>
      <c r="V61" s="69">
        <f t="shared" si="8"/>
        <v>64</v>
      </c>
      <c r="W61" s="69" t="s">
        <v>1676</v>
      </c>
      <c r="X61" s="69"/>
      <c r="Y61" s="270">
        <v>42</v>
      </c>
      <c r="Z61" s="270" t="s">
        <v>119</v>
      </c>
      <c r="AA61" s="270">
        <v>42</v>
      </c>
      <c r="AB61" s="69"/>
      <c r="AC61" s="69"/>
      <c r="AD61" s="69"/>
      <c r="AE61" s="69"/>
      <c r="AF61" s="69"/>
      <c r="AG61" s="69"/>
      <c r="AH61" s="69"/>
      <c r="AI61" s="69"/>
    </row>
    <row r="62" spans="1:35" ht="16.5">
      <c r="E62" s="69"/>
      <c r="F62" s="69"/>
      <c r="G62" s="265"/>
      <c r="H62" s="124"/>
      <c r="I62" s="248"/>
      <c r="J62" s="124"/>
      <c r="M62" s="69"/>
      <c r="N62" s="69"/>
      <c r="O62" s="69">
        <f t="shared" si="9"/>
        <v>62</v>
      </c>
      <c r="P62" s="245" t="s">
        <v>68</v>
      </c>
      <c r="Q62" s="69"/>
      <c r="R62" s="69"/>
      <c r="S62" s="69"/>
      <c r="T62" s="69"/>
      <c r="U62" s="69">
        <f t="shared" si="7"/>
        <v>65</v>
      </c>
      <c r="V62" s="69">
        <f t="shared" si="8"/>
        <v>65</v>
      </c>
      <c r="W62" s="69" t="s">
        <v>69</v>
      </c>
      <c r="X62" s="69"/>
      <c r="Y62" s="270">
        <v>43</v>
      </c>
      <c r="Z62" s="270" t="s">
        <v>1915</v>
      </c>
      <c r="AA62" s="270">
        <v>43</v>
      </c>
      <c r="AB62" s="69"/>
      <c r="AC62" s="69"/>
      <c r="AD62" s="69"/>
      <c r="AE62" s="69"/>
      <c r="AF62" s="69"/>
      <c r="AG62" s="69"/>
      <c r="AH62" s="69"/>
      <c r="AI62" s="69"/>
    </row>
    <row r="63" spans="1:35" ht="16.5">
      <c r="E63" s="69"/>
      <c r="F63" s="69"/>
      <c r="G63" s="266" t="s">
        <v>1556</v>
      </c>
      <c r="H63" s="124"/>
      <c r="I63" s="248"/>
      <c r="J63" s="124"/>
      <c r="M63" s="69"/>
      <c r="N63" s="69"/>
      <c r="O63" s="69">
        <f t="shared" si="9"/>
        <v>63</v>
      </c>
      <c r="P63" s="245" t="s">
        <v>68</v>
      </c>
      <c r="Q63" s="69"/>
      <c r="R63" s="69"/>
      <c r="S63" s="69"/>
      <c r="T63" s="69"/>
      <c r="U63" s="69">
        <f t="shared" si="7"/>
        <v>66</v>
      </c>
      <c r="V63" s="69">
        <f t="shared" si="8"/>
        <v>66</v>
      </c>
      <c r="W63" s="69" t="s">
        <v>69</v>
      </c>
      <c r="X63" s="69"/>
      <c r="Y63" s="270">
        <v>44</v>
      </c>
      <c r="Z63" s="270" t="s">
        <v>1916</v>
      </c>
      <c r="AA63" s="270">
        <v>44</v>
      </c>
      <c r="AB63" s="69"/>
      <c r="AC63" s="69"/>
      <c r="AD63" s="69"/>
      <c r="AE63" s="69"/>
      <c r="AF63" s="69"/>
      <c r="AG63" s="69"/>
      <c r="AH63" s="69"/>
      <c r="AI63" s="69"/>
    </row>
    <row r="64" spans="1:35" ht="16.5">
      <c r="E64" s="69"/>
      <c r="F64" s="69"/>
      <c r="G64" s="266"/>
      <c r="H64" s="124"/>
      <c r="I64" s="248"/>
      <c r="J64" s="124"/>
      <c r="M64" s="69"/>
      <c r="N64" s="69"/>
      <c r="O64" s="69">
        <f t="shared" si="9"/>
        <v>64</v>
      </c>
      <c r="P64" s="245" t="s">
        <v>68</v>
      </c>
      <c r="Q64" s="69"/>
      <c r="R64" s="69"/>
      <c r="S64" s="69"/>
      <c r="T64" s="69"/>
      <c r="U64" s="69">
        <f t="shared" si="7"/>
        <v>67</v>
      </c>
      <c r="V64" s="69">
        <f t="shared" si="8"/>
        <v>67</v>
      </c>
      <c r="W64" s="69" t="s">
        <v>69</v>
      </c>
      <c r="X64" s="69"/>
      <c r="Y64" s="270">
        <v>45</v>
      </c>
      <c r="Z64" s="270" t="s">
        <v>120</v>
      </c>
      <c r="AA64" s="270">
        <v>45</v>
      </c>
      <c r="AB64" s="69"/>
      <c r="AC64" s="69"/>
      <c r="AD64" s="69"/>
      <c r="AE64" s="69"/>
      <c r="AF64" s="69"/>
      <c r="AG64" s="69"/>
      <c r="AH64" s="69"/>
      <c r="AI64" s="69"/>
    </row>
    <row r="65" spans="5:35" ht="16.5">
      <c r="E65" s="69"/>
      <c r="F65" s="69"/>
      <c r="G65" s="266" t="s">
        <v>1557</v>
      </c>
      <c r="H65" s="124"/>
      <c r="I65" s="248"/>
      <c r="J65" s="124"/>
      <c r="M65" s="69"/>
      <c r="N65" s="69"/>
      <c r="O65" s="69">
        <f t="shared" si="9"/>
        <v>65</v>
      </c>
      <c r="P65" s="69" t="s">
        <v>69</v>
      </c>
      <c r="Q65" s="69"/>
      <c r="R65" s="69"/>
      <c r="S65" s="69"/>
      <c r="T65" s="69"/>
      <c r="U65" s="69">
        <f t="shared" si="7"/>
        <v>68</v>
      </c>
      <c r="V65" s="69">
        <f t="shared" si="8"/>
        <v>68</v>
      </c>
      <c r="W65" s="69" t="s">
        <v>69</v>
      </c>
      <c r="X65" s="69"/>
      <c r="Y65" s="270">
        <v>46</v>
      </c>
      <c r="Z65" s="270" t="s">
        <v>1917</v>
      </c>
      <c r="AA65" s="270">
        <v>46</v>
      </c>
      <c r="AB65" s="69"/>
      <c r="AC65" s="69"/>
      <c r="AD65" s="69"/>
      <c r="AE65" s="69"/>
      <c r="AF65" s="69"/>
      <c r="AG65" s="69"/>
      <c r="AH65" s="69"/>
      <c r="AI65" s="69"/>
    </row>
    <row r="66" spans="5:35" ht="16.5">
      <c r="E66" s="69"/>
      <c r="F66" s="69"/>
      <c r="G66" s="266"/>
      <c r="H66" s="124"/>
      <c r="I66" s="248"/>
      <c r="J66" s="124"/>
      <c r="M66" s="69"/>
      <c r="N66" s="69"/>
      <c r="O66" s="69">
        <f t="shared" si="9"/>
        <v>66</v>
      </c>
      <c r="P66" s="69" t="s">
        <v>69</v>
      </c>
      <c r="Q66" s="69"/>
      <c r="R66" s="69"/>
      <c r="S66" s="69"/>
      <c r="T66" s="69"/>
      <c r="U66" s="69">
        <f t="shared" si="7"/>
        <v>69</v>
      </c>
      <c r="V66" s="69">
        <f t="shared" si="8"/>
        <v>69</v>
      </c>
      <c r="W66" s="69" t="s">
        <v>69</v>
      </c>
      <c r="X66" s="69"/>
      <c r="Y66" s="270">
        <v>47</v>
      </c>
      <c r="Z66" s="270" t="s">
        <v>121</v>
      </c>
      <c r="AA66" s="270">
        <v>47</v>
      </c>
      <c r="AB66" s="69"/>
      <c r="AC66" s="69"/>
      <c r="AD66" s="69"/>
      <c r="AE66" s="69"/>
      <c r="AF66" s="69"/>
      <c r="AG66" s="69"/>
      <c r="AH66" s="69"/>
      <c r="AI66" s="69"/>
    </row>
    <row r="67" spans="5:35" ht="16.5">
      <c r="E67" s="69"/>
      <c r="F67" s="69"/>
      <c r="G67" s="266" t="s">
        <v>1563</v>
      </c>
      <c r="H67" s="124"/>
      <c r="I67" s="248"/>
      <c r="J67" s="124"/>
      <c r="M67" s="69"/>
      <c r="N67" s="69"/>
      <c r="O67" s="69">
        <f t="shared" si="9"/>
        <v>67</v>
      </c>
      <c r="P67" s="69" t="s">
        <v>69</v>
      </c>
      <c r="Q67" s="69"/>
      <c r="R67" s="69"/>
      <c r="S67" s="69"/>
      <c r="T67" s="69"/>
      <c r="U67" s="69">
        <f t="shared" si="7"/>
        <v>70</v>
      </c>
      <c r="V67" s="69">
        <f t="shared" si="8"/>
        <v>70</v>
      </c>
      <c r="W67" s="69" t="s">
        <v>70</v>
      </c>
      <c r="X67" s="69"/>
      <c r="Y67" s="270">
        <v>48</v>
      </c>
      <c r="Z67" s="270" t="s">
        <v>1918</v>
      </c>
      <c r="AA67" s="270">
        <v>48</v>
      </c>
      <c r="AB67" s="69"/>
      <c r="AC67" s="69"/>
      <c r="AD67" s="69"/>
      <c r="AE67" s="69"/>
      <c r="AF67" s="69"/>
      <c r="AG67" s="69"/>
      <c r="AH67" s="69"/>
      <c r="AI67" s="69"/>
    </row>
    <row r="68" spans="5:35" ht="16.5">
      <c r="E68" s="69"/>
      <c r="F68" s="69"/>
      <c r="G68" s="266"/>
      <c r="H68" s="124"/>
      <c r="I68" s="248"/>
      <c r="J68" s="124"/>
      <c r="M68" s="69"/>
      <c r="N68" s="69"/>
      <c r="O68" s="69">
        <f t="shared" si="9"/>
        <v>68</v>
      </c>
      <c r="P68" s="69" t="s">
        <v>69</v>
      </c>
      <c r="Q68" s="69"/>
      <c r="R68" s="69"/>
      <c r="S68" s="69"/>
      <c r="T68" s="69"/>
      <c r="U68" s="69">
        <f t="shared" si="7"/>
        <v>71</v>
      </c>
      <c r="V68" s="69">
        <f t="shared" si="8"/>
        <v>71</v>
      </c>
      <c r="W68" s="69" t="s">
        <v>70</v>
      </c>
      <c r="X68" s="69"/>
      <c r="Y68" s="270">
        <v>49</v>
      </c>
      <c r="Z68" s="270" t="s">
        <v>1919</v>
      </c>
      <c r="AA68" s="270">
        <v>49</v>
      </c>
      <c r="AB68" s="69"/>
      <c r="AC68" s="69"/>
      <c r="AD68" s="69"/>
      <c r="AE68" s="69"/>
      <c r="AF68" s="69"/>
      <c r="AG68" s="69"/>
      <c r="AH68" s="69"/>
      <c r="AI68" s="69"/>
    </row>
    <row r="69" spans="5:35" ht="16.5">
      <c r="E69" s="69"/>
      <c r="F69" s="69"/>
      <c r="G69" s="266" t="s">
        <v>1564</v>
      </c>
      <c r="H69" s="124"/>
      <c r="I69" s="248"/>
      <c r="J69" s="124"/>
      <c r="M69" s="69"/>
      <c r="N69" s="69"/>
      <c r="O69" s="69">
        <f t="shared" si="9"/>
        <v>69</v>
      </c>
      <c r="P69" s="69" t="s">
        <v>69</v>
      </c>
      <c r="Q69" s="69"/>
      <c r="R69" s="69"/>
      <c r="S69" s="69"/>
      <c r="T69" s="69"/>
      <c r="U69" s="69">
        <f t="shared" si="7"/>
        <v>72</v>
      </c>
      <c r="V69" s="69">
        <f t="shared" si="8"/>
        <v>72</v>
      </c>
      <c r="W69" s="69" t="s">
        <v>70</v>
      </c>
      <c r="X69" s="69"/>
      <c r="Y69" s="270">
        <v>50</v>
      </c>
      <c r="Z69" s="270" t="s">
        <v>50</v>
      </c>
      <c r="AA69" s="270">
        <v>50</v>
      </c>
      <c r="AB69" s="69"/>
      <c r="AC69" s="69"/>
      <c r="AD69" s="69"/>
      <c r="AE69" s="69"/>
      <c r="AF69" s="69"/>
      <c r="AG69" s="69"/>
      <c r="AH69" s="69"/>
      <c r="AI69" s="69"/>
    </row>
    <row r="70" spans="5:35" ht="16.5">
      <c r="E70" s="69"/>
      <c r="F70" s="69"/>
      <c r="G70" s="266"/>
      <c r="H70" s="124"/>
      <c r="I70" s="248"/>
      <c r="J70" s="124"/>
      <c r="M70" s="69"/>
      <c r="N70" s="69"/>
      <c r="O70" s="69">
        <f t="shared" si="9"/>
        <v>70</v>
      </c>
      <c r="P70" s="69" t="s">
        <v>70</v>
      </c>
      <c r="Q70" s="69"/>
      <c r="R70" s="69"/>
      <c r="S70" s="69"/>
      <c r="T70" s="69"/>
      <c r="U70" s="69">
        <f t="shared" si="7"/>
        <v>73</v>
      </c>
      <c r="V70" s="69">
        <f t="shared" si="8"/>
        <v>73</v>
      </c>
      <c r="W70" s="69" t="s">
        <v>70</v>
      </c>
      <c r="X70" s="69"/>
      <c r="Y70" s="270">
        <v>51</v>
      </c>
      <c r="Z70" s="270" t="s">
        <v>1920</v>
      </c>
      <c r="AA70" s="270">
        <v>51</v>
      </c>
      <c r="AB70" s="69"/>
      <c r="AC70" s="69"/>
      <c r="AD70" s="69"/>
      <c r="AE70" s="69"/>
      <c r="AF70" s="69"/>
      <c r="AG70" s="69"/>
      <c r="AH70" s="69"/>
      <c r="AI70" s="69"/>
    </row>
    <row r="71" spans="5:35" ht="16.5">
      <c r="E71" s="69"/>
      <c r="F71" s="69"/>
      <c r="G71" s="266" t="s">
        <v>1565</v>
      </c>
      <c r="H71" s="124"/>
      <c r="I71" s="248"/>
      <c r="J71" s="124"/>
      <c r="M71" s="69"/>
      <c r="N71" s="69"/>
      <c r="O71" s="69">
        <f t="shared" si="9"/>
        <v>71</v>
      </c>
      <c r="P71" s="69" t="s">
        <v>70</v>
      </c>
      <c r="Q71" s="69"/>
      <c r="R71" s="69"/>
      <c r="S71" s="69"/>
      <c r="T71" s="69"/>
      <c r="U71" s="69">
        <f t="shared" si="7"/>
        <v>74</v>
      </c>
      <c r="V71" s="69">
        <f t="shared" si="8"/>
        <v>74</v>
      </c>
      <c r="W71" s="69" t="s">
        <v>70</v>
      </c>
      <c r="X71" s="69"/>
      <c r="Y71" s="270">
        <v>52</v>
      </c>
      <c r="Z71" s="270" t="s">
        <v>1921</v>
      </c>
      <c r="AA71" s="270">
        <v>52</v>
      </c>
      <c r="AB71" s="69"/>
      <c r="AC71" s="69"/>
      <c r="AD71" s="69"/>
      <c r="AE71" s="69"/>
      <c r="AF71" s="69"/>
      <c r="AG71" s="69"/>
      <c r="AH71" s="69"/>
      <c r="AI71" s="69"/>
    </row>
    <row r="72" spans="5:35" ht="16.5">
      <c r="E72" s="69"/>
      <c r="F72" s="69"/>
      <c r="G72" s="265"/>
      <c r="H72" s="124"/>
      <c r="I72" s="248"/>
      <c r="J72" s="124"/>
      <c r="M72" s="69"/>
      <c r="N72" s="69"/>
      <c r="O72" s="69">
        <f t="shared" si="9"/>
        <v>72</v>
      </c>
      <c r="P72" s="69" t="s">
        <v>70</v>
      </c>
      <c r="Q72" s="69"/>
      <c r="R72" s="69"/>
      <c r="S72" s="69"/>
      <c r="T72" s="69"/>
      <c r="U72" s="69">
        <f t="shared" si="7"/>
        <v>75</v>
      </c>
      <c r="V72" s="69">
        <f t="shared" si="8"/>
        <v>75</v>
      </c>
      <c r="W72" s="69"/>
      <c r="X72" s="69"/>
      <c r="Y72" s="270">
        <v>53</v>
      </c>
      <c r="Z72" s="270" t="s">
        <v>122</v>
      </c>
      <c r="AA72" s="270">
        <v>53</v>
      </c>
      <c r="AB72" s="69"/>
      <c r="AC72" s="69"/>
      <c r="AD72" s="69"/>
      <c r="AE72" s="69"/>
      <c r="AF72" s="69"/>
      <c r="AG72" s="69"/>
      <c r="AH72" s="69"/>
      <c r="AI72" s="69"/>
    </row>
    <row r="73" spans="5:35" ht="16.5">
      <c r="E73" s="69"/>
      <c r="F73" s="69"/>
      <c r="G73" s="265" t="s">
        <v>1561</v>
      </c>
      <c r="H73" s="124"/>
      <c r="I73" s="248"/>
      <c r="J73" s="124"/>
      <c r="M73" s="69"/>
      <c r="N73" s="69"/>
      <c r="O73" s="69">
        <f t="shared" si="9"/>
        <v>73</v>
      </c>
      <c r="P73" s="69" t="s">
        <v>70</v>
      </c>
      <c r="Q73" s="69"/>
      <c r="R73" s="69"/>
      <c r="S73" s="69"/>
      <c r="T73" s="69"/>
      <c r="U73" s="69">
        <f t="shared" si="7"/>
        <v>76</v>
      </c>
      <c r="V73" s="69">
        <f t="shared" si="8"/>
        <v>76</v>
      </c>
      <c r="W73" s="69"/>
      <c r="X73" s="69"/>
      <c r="Y73" s="270">
        <v>54</v>
      </c>
      <c r="Z73" s="270" t="s">
        <v>1922</v>
      </c>
      <c r="AA73" s="270">
        <v>54</v>
      </c>
      <c r="AB73" s="69"/>
      <c r="AC73" s="69"/>
      <c r="AD73" s="69"/>
      <c r="AE73" s="69"/>
      <c r="AF73" s="69"/>
      <c r="AG73" s="69"/>
      <c r="AH73" s="69"/>
      <c r="AI73" s="69"/>
    </row>
    <row r="74" spans="5:35" ht="16.5">
      <c r="E74" s="69"/>
      <c r="F74" s="69"/>
      <c r="G74" s="265"/>
      <c r="H74" s="124"/>
      <c r="I74" s="248"/>
      <c r="J74" s="124"/>
      <c r="M74" s="69"/>
      <c r="N74" s="69"/>
      <c r="O74" s="69">
        <f t="shared" si="9"/>
        <v>74</v>
      </c>
      <c r="P74" s="69" t="s">
        <v>70</v>
      </c>
      <c r="Q74" s="69"/>
      <c r="R74" s="69"/>
      <c r="S74" s="69"/>
      <c r="T74" s="69"/>
      <c r="U74" s="69">
        <f t="shared" si="7"/>
        <v>77</v>
      </c>
      <c r="V74" s="69">
        <f t="shared" si="8"/>
        <v>77</v>
      </c>
      <c r="W74" s="69"/>
      <c r="X74" s="69"/>
      <c r="Y74" s="270">
        <v>55</v>
      </c>
      <c r="Z74" s="270" t="s">
        <v>123</v>
      </c>
      <c r="AA74" s="270">
        <v>55</v>
      </c>
      <c r="AB74" s="69"/>
      <c r="AC74" s="69"/>
      <c r="AD74" s="69"/>
      <c r="AE74" s="69"/>
      <c r="AF74" s="69"/>
      <c r="AG74" s="69"/>
      <c r="AH74" s="69"/>
      <c r="AI74" s="69"/>
    </row>
    <row r="75" spans="5:35" ht="16.5">
      <c r="E75" s="69"/>
      <c r="F75" s="69"/>
      <c r="G75" s="266" t="s">
        <v>1562</v>
      </c>
      <c r="H75" s="124"/>
      <c r="I75" s="248"/>
      <c r="J75" s="124"/>
      <c r="M75" s="69"/>
      <c r="N75" s="69"/>
      <c r="O75" s="69">
        <f t="shared" si="9"/>
        <v>75</v>
      </c>
      <c r="P75" s="69" t="s">
        <v>71</v>
      </c>
      <c r="Q75" s="69"/>
      <c r="R75" s="69"/>
      <c r="S75" s="69"/>
      <c r="T75" s="69"/>
      <c r="U75" s="69">
        <f t="shared" si="7"/>
        <v>78</v>
      </c>
      <c r="V75" s="69">
        <f t="shared" si="8"/>
        <v>78</v>
      </c>
      <c r="W75" s="69"/>
      <c r="X75" s="69"/>
      <c r="Y75" s="270">
        <v>56</v>
      </c>
      <c r="Z75" s="270" t="s">
        <v>1923</v>
      </c>
      <c r="AA75" s="270">
        <v>56</v>
      </c>
      <c r="AB75" s="69"/>
      <c r="AC75" s="69"/>
      <c r="AD75" s="69"/>
      <c r="AE75" s="69"/>
      <c r="AF75" s="69"/>
      <c r="AG75" s="69"/>
      <c r="AH75" s="69"/>
      <c r="AI75" s="69"/>
    </row>
    <row r="76" spans="5:35" ht="16.5">
      <c r="E76" s="69"/>
      <c r="F76" s="69"/>
      <c r="G76" s="266"/>
      <c r="H76" s="124"/>
      <c r="I76" s="248"/>
      <c r="J76" s="124"/>
      <c r="M76" s="69"/>
      <c r="N76" s="69"/>
      <c r="O76" s="69">
        <f t="shared" si="9"/>
        <v>76</v>
      </c>
      <c r="P76" s="69" t="s">
        <v>71</v>
      </c>
      <c r="Q76" s="69"/>
      <c r="R76" s="69"/>
      <c r="S76" s="69"/>
      <c r="T76" s="69"/>
      <c r="U76" s="69">
        <f t="shared" si="7"/>
        <v>79</v>
      </c>
      <c r="V76" s="69">
        <f t="shared" si="8"/>
        <v>79</v>
      </c>
      <c r="W76" s="69"/>
      <c r="X76" s="69"/>
      <c r="Y76" s="270">
        <v>57</v>
      </c>
      <c r="Z76" s="270" t="s">
        <v>1924</v>
      </c>
      <c r="AA76" s="270">
        <v>57</v>
      </c>
      <c r="AB76" s="69"/>
      <c r="AC76" s="69"/>
      <c r="AD76" s="69"/>
      <c r="AE76" s="69"/>
      <c r="AF76" s="69"/>
      <c r="AG76" s="69"/>
      <c r="AH76" s="69"/>
      <c r="AI76" s="69"/>
    </row>
    <row r="77" spans="5:35" ht="16.5">
      <c r="E77" s="214"/>
      <c r="F77" s="214"/>
      <c r="G77" s="213"/>
      <c r="I77" s="248"/>
      <c r="M77" s="69"/>
      <c r="N77" s="69"/>
      <c r="O77" s="69">
        <f t="shared" si="9"/>
        <v>77</v>
      </c>
      <c r="P77" s="69" t="s">
        <v>71</v>
      </c>
      <c r="Q77" s="69"/>
      <c r="R77" s="69"/>
      <c r="S77" s="69"/>
      <c r="T77" s="69"/>
      <c r="U77" s="69">
        <f t="shared" si="7"/>
        <v>80</v>
      </c>
      <c r="V77" s="69">
        <f t="shared" si="8"/>
        <v>80</v>
      </c>
      <c r="W77" s="69"/>
      <c r="X77" s="69"/>
      <c r="Y77" s="270">
        <v>58</v>
      </c>
      <c r="Z77" s="270" t="s">
        <v>124</v>
      </c>
      <c r="AA77" s="270">
        <v>58</v>
      </c>
      <c r="AB77" s="69"/>
      <c r="AC77" s="69"/>
      <c r="AD77" s="69"/>
      <c r="AE77" s="69"/>
      <c r="AF77" s="69"/>
      <c r="AG77" s="69"/>
      <c r="AH77" s="69"/>
      <c r="AI77" s="69"/>
    </row>
    <row r="78" spans="5:35" ht="16.5">
      <c r="E78" s="214"/>
      <c r="F78" s="214"/>
      <c r="G78" s="213"/>
      <c r="I78" s="248"/>
      <c r="M78" s="69"/>
      <c r="N78" s="69"/>
      <c r="O78" s="69">
        <f t="shared" si="9"/>
        <v>78</v>
      </c>
      <c r="P78" s="69" t="s">
        <v>71</v>
      </c>
      <c r="Q78" s="69"/>
      <c r="R78" s="69"/>
      <c r="S78" s="69"/>
      <c r="T78" s="69"/>
      <c r="U78" s="69">
        <f t="shared" si="7"/>
        <v>81</v>
      </c>
      <c r="V78" s="69">
        <f t="shared" si="8"/>
        <v>81</v>
      </c>
      <c r="W78" s="69"/>
      <c r="X78" s="69"/>
      <c r="Y78" s="270">
        <v>59</v>
      </c>
      <c r="Z78" s="270" t="s">
        <v>1925</v>
      </c>
      <c r="AA78" s="270">
        <v>59</v>
      </c>
      <c r="AB78" s="69"/>
      <c r="AC78" s="69"/>
      <c r="AD78" s="69"/>
      <c r="AE78" s="69"/>
      <c r="AF78" s="69"/>
      <c r="AG78" s="69"/>
      <c r="AH78" s="69"/>
      <c r="AI78" s="69"/>
    </row>
    <row r="79" spans="5:35" ht="16.5">
      <c r="E79" s="214"/>
      <c r="F79" s="214"/>
      <c r="G79" s="213"/>
      <c r="I79" s="248"/>
      <c r="M79" s="69"/>
      <c r="N79" s="69"/>
      <c r="O79" s="69">
        <f t="shared" si="9"/>
        <v>79</v>
      </c>
      <c r="P79" s="69" t="s">
        <v>71</v>
      </c>
      <c r="Q79" s="69"/>
      <c r="R79" s="69"/>
      <c r="S79" s="69"/>
      <c r="T79" s="69"/>
      <c r="U79" s="69">
        <f t="shared" ref="U79:U88" si="10">U78+1</f>
        <v>82</v>
      </c>
      <c r="V79" s="69">
        <f t="shared" ref="V79:V87" si="11">V78+1</f>
        <v>82</v>
      </c>
      <c r="W79" s="69"/>
      <c r="X79" s="69"/>
      <c r="Y79" s="270">
        <v>60</v>
      </c>
      <c r="Z79" s="270" t="s">
        <v>1926</v>
      </c>
      <c r="AA79" s="270">
        <v>60</v>
      </c>
      <c r="AB79" s="69"/>
      <c r="AC79" s="69"/>
      <c r="AD79" s="69"/>
      <c r="AE79" s="69"/>
      <c r="AF79" s="69"/>
      <c r="AG79" s="69"/>
      <c r="AH79" s="69"/>
      <c r="AI79" s="69"/>
    </row>
    <row r="80" spans="5:35" ht="15.75">
      <c r="E80" s="214"/>
      <c r="F80" s="214"/>
      <c r="G80" s="212"/>
      <c r="M80" s="69"/>
      <c r="N80" s="69"/>
      <c r="O80" s="69">
        <f t="shared" si="9"/>
        <v>80</v>
      </c>
      <c r="P80" s="69" t="s">
        <v>72</v>
      </c>
      <c r="Q80" s="69"/>
      <c r="R80" s="69"/>
      <c r="S80" s="69"/>
      <c r="T80" s="69"/>
      <c r="U80" s="69">
        <f t="shared" si="10"/>
        <v>83</v>
      </c>
      <c r="V80" s="69">
        <f t="shared" si="11"/>
        <v>83</v>
      </c>
      <c r="W80" s="69"/>
      <c r="X80" s="69"/>
      <c r="Y80" s="270">
        <v>61</v>
      </c>
      <c r="Z80" s="270" t="s">
        <v>125</v>
      </c>
      <c r="AA80" s="270">
        <v>61</v>
      </c>
      <c r="AB80" s="69"/>
      <c r="AC80" s="69"/>
      <c r="AD80" s="69"/>
      <c r="AE80" s="69"/>
      <c r="AF80" s="69"/>
      <c r="AG80" s="69"/>
      <c r="AH80" s="69"/>
      <c r="AI80" s="69"/>
    </row>
    <row r="81" spans="5:35" ht="15.75">
      <c r="E81" s="214"/>
      <c r="F81" s="214"/>
      <c r="G81" s="212"/>
      <c r="M81" s="69"/>
      <c r="N81" s="69"/>
      <c r="O81" s="69">
        <f t="shared" si="9"/>
        <v>81</v>
      </c>
      <c r="P81" s="69" t="s">
        <v>72</v>
      </c>
      <c r="Q81" s="69"/>
      <c r="R81" s="69"/>
      <c r="S81" s="69"/>
      <c r="T81" s="69"/>
      <c r="U81" s="69">
        <f t="shared" si="10"/>
        <v>84</v>
      </c>
      <c r="V81" s="69">
        <f t="shared" si="11"/>
        <v>84</v>
      </c>
      <c r="W81" s="69"/>
      <c r="X81" s="69"/>
      <c r="Y81" s="270">
        <v>62</v>
      </c>
      <c r="Z81" s="270" t="s">
        <v>1927</v>
      </c>
      <c r="AA81" s="270">
        <v>62</v>
      </c>
      <c r="AB81" s="69"/>
      <c r="AC81" s="69"/>
      <c r="AD81" s="69"/>
      <c r="AE81" s="69"/>
      <c r="AF81" s="69"/>
      <c r="AG81" s="69"/>
      <c r="AH81" s="69"/>
      <c r="AI81" s="69"/>
    </row>
    <row r="82" spans="5:35" ht="15.75">
      <c r="E82" s="214"/>
      <c r="F82" s="214"/>
      <c r="G82" s="212"/>
      <c r="M82" s="69"/>
      <c r="N82" s="69"/>
      <c r="O82" s="69">
        <f t="shared" si="9"/>
        <v>82</v>
      </c>
      <c r="P82" s="69" t="s">
        <v>72</v>
      </c>
      <c r="Q82" s="69"/>
      <c r="R82" s="69"/>
      <c r="S82" s="69"/>
      <c r="T82" s="69"/>
      <c r="U82" s="69">
        <f t="shared" si="10"/>
        <v>85</v>
      </c>
      <c r="V82" s="69">
        <f t="shared" si="11"/>
        <v>85</v>
      </c>
      <c r="W82" s="69"/>
      <c r="X82" s="69"/>
      <c r="Y82" s="270">
        <v>63</v>
      </c>
      <c r="Z82" s="270" t="s">
        <v>51</v>
      </c>
      <c r="AA82" s="270">
        <v>63</v>
      </c>
      <c r="AB82" s="69"/>
      <c r="AC82" s="69"/>
      <c r="AD82" s="69"/>
      <c r="AE82" s="69"/>
      <c r="AF82" s="69"/>
      <c r="AG82" s="69"/>
      <c r="AH82" s="69"/>
      <c r="AI82" s="69"/>
    </row>
    <row r="83" spans="5:35" ht="15.75">
      <c r="E83" s="214"/>
      <c r="F83" s="214"/>
      <c r="G83" s="212"/>
      <c r="M83" s="69"/>
      <c r="N83" s="69"/>
      <c r="O83" s="69">
        <f t="shared" si="9"/>
        <v>83</v>
      </c>
      <c r="P83" s="69" t="s">
        <v>72</v>
      </c>
      <c r="Q83" s="69"/>
      <c r="R83" s="69"/>
      <c r="S83" s="69"/>
      <c r="T83" s="69"/>
      <c r="U83" s="69">
        <f t="shared" si="10"/>
        <v>86</v>
      </c>
      <c r="V83" s="69">
        <f t="shared" si="11"/>
        <v>86</v>
      </c>
      <c r="W83" s="69"/>
      <c r="X83" s="69"/>
      <c r="Y83" s="270">
        <v>64</v>
      </c>
      <c r="Z83" s="270" t="s">
        <v>1928</v>
      </c>
      <c r="AA83" s="270">
        <v>64</v>
      </c>
      <c r="AB83" s="69"/>
      <c r="AC83" s="69"/>
      <c r="AD83" s="69"/>
      <c r="AE83" s="69"/>
      <c r="AF83" s="69"/>
      <c r="AG83" s="69"/>
      <c r="AH83" s="69"/>
      <c r="AI83" s="69"/>
    </row>
    <row r="84" spans="5:35" ht="15.75">
      <c r="E84" s="214"/>
      <c r="F84" s="214"/>
      <c r="G84" s="212"/>
      <c r="M84" s="69"/>
      <c r="N84" s="69"/>
      <c r="O84" s="69">
        <f t="shared" si="9"/>
        <v>84</v>
      </c>
      <c r="P84" s="69" t="s">
        <v>72</v>
      </c>
      <c r="Q84" s="69"/>
      <c r="R84" s="69"/>
      <c r="S84" s="69"/>
      <c r="T84" s="69"/>
      <c r="U84" s="69">
        <f t="shared" si="10"/>
        <v>87</v>
      </c>
      <c r="V84" s="69">
        <f t="shared" si="11"/>
        <v>87</v>
      </c>
      <c r="W84" s="69"/>
      <c r="X84" s="69"/>
      <c r="Y84" s="270">
        <v>65</v>
      </c>
      <c r="Z84" s="270" t="s">
        <v>1929</v>
      </c>
      <c r="AA84" s="270">
        <v>65</v>
      </c>
      <c r="AB84" s="69"/>
      <c r="AC84" s="69"/>
      <c r="AD84" s="69"/>
      <c r="AE84" s="69"/>
      <c r="AF84" s="69"/>
      <c r="AG84" s="69"/>
      <c r="AH84" s="69"/>
      <c r="AI84" s="69"/>
    </row>
    <row r="85" spans="5:35" ht="15.75">
      <c r="E85" s="214"/>
      <c r="F85" s="214"/>
      <c r="G85" s="212"/>
      <c r="M85" s="69"/>
      <c r="N85" s="69"/>
      <c r="O85" s="69">
        <f t="shared" si="9"/>
        <v>85</v>
      </c>
      <c r="P85" s="69" t="s">
        <v>73</v>
      </c>
      <c r="Q85" s="69"/>
      <c r="R85" s="69"/>
      <c r="S85" s="69"/>
      <c r="T85" s="69"/>
      <c r="U85" s="69">
        <f t="shared" si="10"/>
        <v>88</v>
      </c>
      <c r="V85" s="69">
        <f t="shared" si="11"/>
        <v>88</v>
      </c>
      <c r="W85" s="69"/>
      <c r="X85" s="69"/>
      <c r="Y85" s="270">
        <v>66</v>
      </c>
      <c r="Z85" s="270" t="s">
        <v>126</v>
      </c>
      <c r="AA85" s="270">
        <v>66</v>
      </c>
      <c r="AB85" s="69"/>
      <c r="AC85" s="69"/>
      <c r="AD85" s="69"/>
      <c r="AE85" s="69"/>
      <c r="AF85" s="69"/>
      <c r="AG85" s="69"/>
      <c r="AH85" s="69"/>
      <c r="AI85" s="69"/>
    </row>
    <row r="86" spans="5:35" ht="15.75">
      <c r="E86" s="214"/>
      <c r="F86" s="214"/>
      <c r="G86" s="212"/>
      <c r="M86" s="69"/>
      <c r="N86" s="69"/>
      <c r="O86" s="69">
        <f t="shared" si="9"/>
        <v>86</v>
      </c>
      <c r="P86" s="69" t="s">
        <v>73</v>
      </c>
      <c r="Q86" s="69"/>
      <c r="R86" s="69"/>
      <c r="S86" s="69"/>
      <c r="T86" s="69"/>
      <c r="U86" s="69">
        <f t="shared" si="10"/>
        <v>89</v>
      </c>
      <c r="V86" s="69">
        <f t="shared" si="11"/>
        <v>89</v>
      </c>
      <c r="W86" s="69"/>
      <c r="X86" s="69"/>
      <c r="Y86" s="270">
        <v>67</v>
      </c>
      <c r="Z86" s="270" t="s">
        <v>1930</v>
      </c>
      <c r="AA86" s="270">
        <v>67</v>
      </c>
      <c r="AB86" s="69"/>
      <c r="AC86" s="69"/>
      <c r="AD86" s="69"/>
      <c r="AE86" s="69"/>
      <c r="AF86" s="69"/>
      <c r="AG86" s="69"/>
      <c r="AH86" s="69"/>
      <c r="AI86" s="69"/>
    </row>
    <row r="87" spans="5:35" ht="15.75">
      <c r="E87" s="214"/>
      <c r="F87" s="214"/>
      <c r="G87" s="212"/>
      <c r="M87" s="69"/>
      <c r="N87" s="69"/>
      <c r="O87" s="69">
        <f t="shared" si="9"/>
        <v>87</v>
      </c>
      <c r="P87" s="69" t="s">
        <v>73</v>
      </c>
      <c r="Q87" s="69"/>
      <c r="R87" s="69"/>
      <c r="S87" s="69"/>
      <c r="T87" s="69"/>
      <c r="U87" s="69">
        <f t="shared" si="10"/>
        <v>90</v>
      </c>
      <c r="V87" s="69">
        <f t="shared" si="11"/>
        <v>90</v>
      </c>
      <c r="W87" s="69"/>
      <c r="X87" s="69"/>
      <c r="Y87" s="270">
        <v>68</v>
      </c>
      <c r="Z87" s="270" t="s">
        <v>127</v>
      </c>
      <c r="AA87" s="270">
        <v>68</v>
      </c>
      <c r="AB87" s="69"/>
      <c r="AC87" s="69"/>
      <c r="AD87" s="69"/>
      <c r="AE87" s="69"/>
      <c r="AF87" s="69"/>
      <c r="AG87" s="69"/>
      <c r="AH87" s="69"/>
      <c r="AI87" s="69"/>
    </row>
    <row r="88" spans="5:35" ht="15.75">
      <c r="E88" s="214"/>
      <c r="F88" s="214"/>
      <c r="G88" s="212"/>
      <c r="M88" s="69"/>
      <c r="N88" s="69"/>
      <c r="O88" s="69">
        <f t="shared" si="9"/>
        <v>88</v>
      </c>
      <c r="P88" s="69" t="s">
        <v>73</v>
      </c>
      <c r="Q88" s="69"/>
      <c r="R88" s="69"/>
      <c r="S88" s="69"/>
      <c r="T88" s="69"/>
      <c r="U88" s="69">
        <f t="shared" si="10"/>
        <v>91</v>
      </c>
      <c r="V88" s="69"/>
      <c r="W88" s="69"/>
      <c r="X88" s="69"/>
      <c r="Y88" s="270">
        <v>69</v>
      </c>
      <c r="Z88" s="270" t="s">
        <v>1931</v>
      </c>
      <c r="AA88" s="270">
        <v>69</v>
      </c>
      <c r="AB88" s="69"/>
      <c r="AC88" s="69"/>
      <c r="AD88" s="69"/>
      <c r="AE88" s="69"/>
      <c r="AF88" s="69"/>
      <c r="AG88" s="69"/>
      <c r="AH88" s="69"/>
      <c r="AI88" s="69"/>
    </row>
    <row r="89" spans="5:35" ht="15.75">
      <c r="E89" s="214"/>
      <c r="F89" s="214"/>
      <c r="G89" s="212"/>
      <c r="M89" s="69"/>
      <c r="N89" s="69"/>
      <c r="O89" s="69">
        <f t="shared" si="9"/>
        <v>89</v>
      </c>
      <c r="P89" s="69" t="s">
        <v>73</v>
      </c>
      <c r="Q89" s="69"/>
      <c r="R89" s="69"/>
      <c r="S89" s="69"/>
      <c r="T89" s="69"/>
      <c r="U89" s="69"/>
      <c r="V89" s="69"/>
      <c r="W89" s="69"/>
      <c r="X89" s="69"/>
      <c r="Y89" s="270">
        <v>70</v>
      </c>
      <c r="Z89" s="270" t="s">
        <v>128</v>
      </c>
      <c r="AA89" s="270">
        <v>70</v>
      </c>
      <c r="AB89" s="69"/>
      <c r="AC89" s="69"/>
      <c r="AD89" s="69"/>
      <c r="AE89" s="69"/>
      <c r="AF89" s="69"/>
      <c r="AG89" s="69"/>
      <c r="AH89" s="69"/>
      <c r="AI89" s="69"/>
    </row>
    <row r="90" spans="5:35" ht="15.75">
      <c r="E90" s="214"/>
      <c r="F90" s="214"/>
      <c r="G90" s="212"/>
      <c r="M90" s="69"/>
      <c r="N90" s="69"/>
      <c r="O90" s="69">
        <f t="shared" si="9"/>
        <v>90</v>
      </c>
      <c r="P90" s="69" t="s">
        <v>73</v>
      </c>
      <c r="Q90" s="69"/>
      <c r="R90" s="69"/>
      <c r="S90" s="69"/>
      <c r="T90" s="69"/>
      <c r="U90" s="69"/>
      <c r="V90" s="69"/>
      <c r="W90" s="69"/>
      <c r="X90" s="69"/>
      <c r="Y90" s="270">
        <v>71</v>
      </c>
      <c r="Z90" s="270" t="s">
        <v>1932</v>
      </c>
      <c r="AA90" s="270">
        <v>71</v>
      </c>
      <c r="AB90" s="69"/>
      <c r="AC90" s="69"/>
      <c r="AD90" s="69"/>
      <c r="AE90" s="69"/>
      <c r="AF90" s="69"/>
      <c r="AG90" s="69"/>
      <c r="AH90" s="69"/>
      <c r="AI90" s="69"/>
    </row>
    <row r="91" spans="5:35" ht="15.75">
      <c r="E91" s="214"/>
      <c r="F91" s="214"/>
      <c r="G91" s="214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270">
        <v>72</v>
      </c>
      <c r="Z91" s="270" t="s">
        <v>1933</v>
      </c>
      <c r="AA91" s="270">
        <v>72</v>
      </c>
      <c r="AB91" s="69"/>
      <c r="AC91" s="69"/>
      <c r="AD91" s="69"/>
      <c r="AE91" s="69"/>
      <c r="AF91" s="69"/>
      <c r="AG91" s="69"/>
      <c r="AH91" s="69"/>
      <c r="AI91" s="69"/>
    </row>
    <row r="92" spans="5:35" ht="15.75">
      <c r="E92" s="214"/>
      <c r="F92" s="214"/>
      <c r="G92" s="214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270">
        <v>73</v>
      </c>
      <c r="Z92" s="270" t="s">
        <v>129</v>
      </c>
      <c r="AA92" s="270">
        <v>73</v>
      </c>
      <c r="AB92" s="69"/>
      <c r="AC92" s="69"/>
      <c r="AD92" s="69"/>
      <c r="AE92" s="69"/>
      <c r="AF92" s="69"/>
      <c r="AG92" s="69"/>
      <c r="AH92" s="69"/>
      <c r="AI92" s="69"/>
    </row>
    <row r="93" spans="5:35" ht="15.75">
      <c r="E93" s="214"/>
      <c r="F93" s="214"/>
      <c r="G93" s="214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270">
        <v>74</v>
      </c>
      <c r="Z93" s="270" t="s">
        <v>1934</v>
      </c>
      <c r="AA93" s="270">
        <v>74</v>
      </c>
      <c r="AB93" s="69"/>
      <c r="AC93" s="69"/>
      <c r="AD93" s="69"/>
      <c r="AE93" s="69"/>
      <c r="AF93" s="69"/>
      <c r="AG93" s="69"/>
      <c r="AH93" s="69"/>
      <c r="AI93" s="69"/>
    </row>
    <row r="94" spans="5:35" ht="15.75">
      <c r="E94" s="214"/>
      <c r="F94" s="214"/>
      <c r="G94" s="214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270">
        <v>75</v>
      </c>
      <c r="Z94" s="270" t="s">
        <v>52</v>
      </c>
      <c r="AA94" s="270">
        <v>75</v>
      </c>
      <c r="AB94" s="69"/>
      <c r="AC94" s="69"/>
      <c r="AD94" s="69"/>
      <c r="AE94" s="69"/>
      <c r="AF94" s="69"/>
      <c r="AG94" s="69"/>
      <c r="AH94" s="69"/>
      <c r="AI94" s="69"/>
    </row>
    <row r="95" spans="5:35" ht="15.75">
      <c r="E95" s="214"/>
      <c r="F95" s="214"/>
      <c r="G95" s="214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270">
        <v>76</v>
      </c>
      <c r="Z95" s="270" t="s">
        <v>1935</v>
      </c>
      <c r="AA95" s="270">
        <v>76</v>
      </c>
      <c r="AB95" s="69"/>
      <c r="AC95" s="69"/>
      <c r="AD95" s="69"/>
      <c r="AE95" s="69"/>
      <c r="AF95" s="69"/>
      <c r="AG95" s="69"/>
      <c r="AH95" s="69"/>
      <c r="AI95" s="69"/>
    </row>
    <row r="96" spans="5:35" ht="15.75">
      <c r="E96" s="214"/>
      <c r="F96" s="214"/>
      <c r="G96" s="214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270">
        <v>77</v>
      </c>
      <c r="Z96" s="270" t="s">
        <v>1573</v>
      </c>
      <c r="AA96" s="270">
        <v>77</v>
      </c>
      <c r="AB96" s="69"/>
      <c r="AC96" s="69"/>
      <c r="AD96" s="69"/>
      <c r="AE96" s="69"/>
      <c r="AF96" s="69"/>
      <c r="AG96" s="69"/>
      <c r="AH96" s="69"/>
      <c r="AI96" s="69"/>
    </row>
    <row r="97" spans="5:35" ht="15.75">
      <c r="E97" s="214"/>
      <c r="F97" s="214"/>
      <c r="G97" s="214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270">
        <v>78</v>
      </c>
      <c r="Z97" s="270" t="s">
        <v>1937</v>
      </c>
      <c r="AA97" s="270">
        <v>78</v>
      </c>
      <c r="AB97" s="69"/>
      <c r="AC97" s="69"/>
      <c r="AD97" s="69"/>
      <c r="AE97" s="69"/>
      <c r="AF97" s="69"/>
      <c r="AG97" s="69"/>
      <c r="AH97" s="69"/>
      <c r="AI97" s="69"/>
    </row>
    <row r="98" spans="5:35" ht="15.75">
      <c r="E98" s="214"/>
      <c r="F98" s="214"/>
      <c r="G98" s="214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270">
        <v>79</v>
      </c>
      <c r="Z98" s="270" t="s">
        <v>131</v>
      </c>
      <c r="AA98" s="270">
        <v>79</v>
      </c>
      <c r="AB98" s="69"/>
      <c r="AC98" s="69"/>
      <c r="AD98" s="69"/>
      <c r="AE98" s="69"/>
      <c r="AF98" s="69"/>
      <c r="AG98" s="69"/>
      <c r="AH98" s="69"/>
      <c r="AI98" s="69"/>
    </row>
    <row r="99" spans="5:35" ht="15.75">
      <c r="E99" s="214"/>
      <c r="F99" s="214"/>
      <c r="G99" s="214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270">
        <v>80</v>
      </c>
      <c r="Z99" s="270" t="s">
        <v>1938</v>
      </c>
      <c r="AA99" s="270">
        <v>80</v>
      </c>
      <c r="AB99" s="69"/>
      <c r="AC99" s="69"/>
      <c r="AD99" s="69"/>
      <c r="AE99" s="69"/>
      <c r="AF99" s="69"/>
      <c r="AG99" s="69"/>
      <c r="AH99" s="69"/>
      <c r="AI99" s="69"/>
    </row>
    <row r="100" spans="5:35" ht="15.75">
      <c r="E100" s="214"/>
      <c r="F100" s="214"/>
      <c r="G100" s="214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270">
        <v>81</v>
      </c>
      <c r="Z100" s="270" t="s">
        <v>132</v>
      </c>
      <c r="AA100" s="270">
        <v>81</v>
      </c>
      <c r="AB100" s="69"/>
      <c r="AC100" s="69"/>
      <c r="AD100" s="69"/>
      <c r="AE100" s="69"/>
      <c r="AF100" s="69"/>
      <c r="AG100" s="69"/>
      <c r="AH100" s="69"/>
      <c r="AI100" s="69"/>
    </row>
    <row r="101" spans="5:35" ht="15.75">
      <c r="E101" s="214"/>
      <c r="F101" s="214"/>
      <c r="G101" s="214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270">
        <v>82</v>
      </c>
      <c r="Z101" s="270" t="s">
        <v>133</v>
      </c>
      <c r="AA101" s="270">
        <v>82</v>
      </c>
      <c r="AB101" s="69"/>
      <c r="AC101" s="69"/>
      <c r="AD101" s="69"/>
      <c r="AE101" s="69"/>
      <c r="AF101" s="69"/>
      <c r="AG101" s="69"/>
      <c r="AH101" s="69"/>
      <c r="AI101" s="69"/>
    </row>
    <row r="102" spans="5:35" ht="15.75">
      <c r="E102" s="214"/>
      <c r="F102" s="214"/>
      <c r="G102" s="214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270">
        <v>83</v>
      </c>
      <c r="Z102" s="270" t="s">
        <v>1939</v>
      </c>
      <c r="AA102" s="270">
        <v>83</v>
      </c>
      <c r="AB102" s="69"/>
      <c r="AC102" s="69"/>
      <c r="AD102" s="69"/>
      <c r="AE102" s="69"/>
      <c r="AF102" s="69"/>
      <c r="AG102" s="69"/>
      <c r="AH102" s="69"/>
      <c r="AI102" s="69"/>
    </row>
    <row r="103" spans="5:35" ht="15.75">
      <c r="E103" s="214"/>
      <c r="F103" s="214"/>
      <c r="G103" s="214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270">
        <v>84</v>
      </c>
      <c r="Z103" s="270" t="s">
        <v>53</v>
      </c>
      <c r="AA103" s="270">
        <v>84</v>
      </c>
      <c r="AB103" s="69"/>
      <c r="AC103" s="69"/>
      <c r="AD103" s="69"/>
      <c r="AE103" s="69"/>
      <c r="AF103" s="69"/>
      <c r="AG103" s="69"/>
      <c r="AH103" s="69"/>
      <c r="AI103" s="69"/>
    </row>
    <row r="104" spans="5:35" ht="15.75">
      <c r="E104" s="214"/>
      <c r="F104" s="214"/>
      <c r="G104" s="214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270">
        <v>85</v>
      </c>
      <c r="Z104" s="270" t="s">
        <v>1940</v>
      </c>
      <c r="AA104" s="270">
        <v>85</v>
      </c>
      <c r="AB104" s="69"/>
      <c r="AC104" s="69"/>
      <c r="AD104" s="69"/>
      <c r="AE104" s="69"/>
      <c r="AF104" s="69"/>
      <c r="AG104" s="69"/>
      <c r="AH104" s="69"/>
      <c r="AI104" s="69"/>
    </row>
    <row r="105" spans="5:35" ht="15.75">
      <c r="E105" s="214"/>
      <c r="F105" s="214"/>
      <c r="G105" s="214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270">
        <v>86</v>
      </c>
      <c r="Z105" s="270" t="s">
        <v>134</v>
      </c>
      <c r="AA105" s="270">
        <v>86</v>
      </c>
      <c r="AB105" s="69"/>
      <c r="AC105" s="69"/>
      <c r="AD105" s="69"/>
      <c r="AE105" s="69"/>
      <c r="AF105" s="69"/>
      <c r="AG105" s="69"/>
      <c r="AH105" s="69"/>
      <c r="AI105" s="69"/>
    </row>
    <row r="106" spans="5:35" ht="15.75">
      <c r="E106" s="214"/>
      <c r="F106" s="214"/>
      <c r="G106" s="214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270">
        <v>87</v>
      </c>
      <c r="Z106" s="270" t="s">
        <v>135</v>
      </c>
      <c r="AA106" s="270">
        <v>87</v>
      </c>
      <c r="AB106" s="69"/>
      <c r="AC106" s="69"/>
      <c r="AD106" s="69"/>
      <c r="AE106" s="69"/>
      <c r="AF106" s="69"/>
      <c r="AG106" s="69"/>
      <c r="AH106" s="69"/>
      <c r="AI106" s="69"/>
    </row>
    <row r="107" spans="5:35" ht="15.75">
      <c r="E107" s="214"/>
      <c r="F107" s="214"/>
      <c r="G107" s="214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270">
        <v>88</v>
      </c>
      <c r="Z107" s="270" t="s">
        <v>136</v>
      </c>
      <c r="AA107" s="270">
        <v>88</v>
      </c>
      <c r="AB107" s="69"/>
      <c r="AC107" s="69"/>
      <c r="AD107" s="69"/>
      <c r="AE107" s="69"/>
      <c r="AF107" s="69"/>
      <c r="AG107" s="69"/>
      <c r="AH107" s="69"/>
      <c r="AI107" s="69"/>
    </row>
    <row r="108" spans="5:35" ht="15.75">
      <c r="E108" s="214"/>
      <c r="F108" s="214"/>
      <c r="G108" s="214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270">
        <v>89</v>
      </c>
      <c r="Z108" s="270" t="s">
        <v>1941</v>
      </c>
      <c r="AA108" s="270">
        <v>89</v>
      </c>
      <c r="AB108" s="69"/>
      <c r="AC108" s="69"/>
      <c r="AD108" s="69"/>
      <c r="AE108" s="69"/>
      <c r="AF108" s="69"/>
      <c r="AG108" s="69"/>
      <c r="AH108" s="69"/>
      <c r="AI108" s="69"/>
    </row>
    <row r="109" spans="5:35" ht="15.75">
      <c r="E109" s="214"/>
      <c r="F109" s="214"/>
      <c r="G109" s="214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270">
        <v>90</v>
      </c>
      <c r="Z109" s="270" t="s">
        <v>137</v>
      </c>
      <c r="AA109" s="270">
        <v>90</v>
      </c>
      <c r="AB109" s="69"/>
      <c r="AC109" s="69"/>
      <c r="AD109" s="69"/>
      <c r="AE109" s="69"/>
      <c r="AF109" s="69"/>
      <c r="AG109" s="69"/>
      <c r="AH109" s="69"/>
      <c r="AI109" s="69"/>
    </row>
    <row r="110" spans="5:35" ht="15.75">
      <c r="E110" s="214"/>
      <c r="F110" s="214"/>
      <c r="G110" s="214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270">
        <v>91</v>
      </c>
      <c r="Z110" s="270" t="s">
        <v>54</v>
      </c>
      <c r="AA110" s="270">
        <v>91</v>
      </c>
      <c r="AB110" s="69"/>
      <c r="AC110" s="69"/>
      <c r="AD110" s="69"/>
      <c r="AE110" s="69"/>
      <c r="AF110" s="69"/>
      <c r="AG110" s="69"/>
      <c r="AH110" s="69"/>
      <c r="AI110" s="69"/>
    </row>
    <row r="111" spans="5:35" ht="15.75">
      <c r="E111" s="214"/>
      <c r="F111" s="214"/>
      <c r="G111" s="214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270">
        <v>92</v>
      </c>
      <c r="Z111" s="270" t="s">
        <v>138</v>
      </c>
      <c r="AA111" s="270">
        <v>92</v>
      </c>
      <c r="AB111" s="69"/>
      <c r="AC111" s="69"/>
      <c r="AD111" s="69"/>
      <c r="AE111" s="69"/>
      <c r="AF111" s="69"/>
      <c r="AG111" s="69"/>
      <c r="AH111" s="69"/>
      <c r="AI111" s="69"/>
    </row>
    <row r="112" spans="5:35" ht="15.75">
      <c r="E112" s="214"/>
      <c r="F112" s="214"/>
      <c r="G112" s="214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270">
        <v>93</v>
      </c>
      <c r="Z112" s="270" t="s">
        <v>139</v>
      </c>
      <c r="AA112" s="270">
        <v>93</v>
      </c>
      <c r="AB112" s="69"/>
      <c r="AC112" s="69"/>
      <c r="AD112" s="69"/>
      <c r="AE112" s="69"/>
      <c r="AF112" s="69"/>
      <c r="AG112" s="69"/>
      <c r="AH112" s="69"/>
      <c r="AI112" s="69"/>
    </row>
    <row r="113" spans="5:35" ht="15.75">
      <c r="E113" s="214"/>
      <c r="F113" s="214"/>
      <c r="G113" s="214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270">
        <v>94</v>
      </c>
      <c r="Z113" s="270" t="s">
        <v>140</v>
      </c>
      <c r="AA113" s="270">
        <v>94</v>
      </c>
      <c r="AB113" s="69"/>
      <c r="AC113" s="69"/>
      <c r="AD113" s="69"/>
      <c r="AE113" s="69"/>
      <c r="AF113" s="69"/>
      <c r="AG113" s="69"/>
      <c r="AH113" s="69"/>
      <c r="AI113" s="69"/>
    </row>
    <row r="114" spans="5:35" ht="15.75">
      <c r="E114" s="214"/>
      <c r="F114" s="214"/>
      <c r="G114" s="214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270">
        <v>95</v>
      </c>
      <c r="Z114" s="270" t="s">
        <v>55</v>
      </c>
      <c r="AA114" s="270">
        <v>95</v>
      </c>
      <c r="AB114" s="69"/>
      <c r="AC114" s="69"/>
      <c r="AD114" s="69"/>
      <c r="AE114" s="69"/>
      <c r="AF114" s="69"/>
      <c r="AG114" s="69"/>
      <c r="AH114" s="69"/>
      <c r="AI114" s="69"/>
    </row>
    <row r="115" spans="5:35" ht="15.75">
      <c r="E115" s="214"/>
      <c r="F115" s="214"/>
      <c r="G115" s="214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270">
        <v>96</v>
      </c>
      <c r="Z115" s="270" t="s">
        <v>141</v>
      </c>
      <c r="AA115" s="270">
        <v>96</v>
      </c>
      <c r="AB115" s="69"/>
      <c r="AC115" s="69"/>
      <c r="AD115" s="69"/>
      <c r="AE115" s="69"/>
      <c r="AF115" s="69"/>
      <c r="AG115" s="69"/>
      <c r="AH115" s="69"/>
      <c r="AI115" s="69"/>
    </row>
    <row r="116" spans="5:35" ht="15.75">
      <c r="E116" s="214"/>
      <c r="F116" s="214"/>
      <c r="G116" s="214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270">
        <v>97</v>
      </c>
      <c r="Z116" s="270" t="s">
        <v>142</v>
      </c>
      <c r="AA116" s="270">
        <v>97</v>
      </c>
      <c r="AB116" s="69"/>
      <c r="AC116" s="69"/>
      <c r="AD116" s="69"/>
      <c r="AE116" s="69"/>
      <c r="AF116" s="69"/>
      <c r="AG116" s="69"/>
      <c r="AH116" s="69"/>
      <c r="AI116" s="69"/>
    </row>
    <row r="117" spans="5:35" ht="15.75">
      <c r="E117" s="214"/>
      <c r="F117" s="214"/>
      <c r="G117" s="214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270">
        <v>98</v>
      </c>
      <c r="Z117" s="270" t="s">
        <v>56</v>
      </c>
      <c r="AA117" s="270">
        <v>98</v>
      </c>
      <c r="AB117" s="69"/>
      <c r="AC117" s="69"/>
      <c r="AD117" s="69"/>
      <c r="AE117" s="69"/>
      <c r="AF117" s="69"/>
      <c r="AG117" s="69"/>
      <c r="AH117" s="69"/>
      <c r="AI117" s="69"/>
    </row>
    <row r="118" spans="5:35" ht="15.75">
      <c r="E118" s="214"/>
      <c r="F118" s="214"/>
      <c r="G118" s="214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270">
        <v>99</v>
      </c>
      <c r="Z118" s="270" t="s">
        <v>57</v>
      </c>
      <c r="AA118" s="270">
        <v>99</v>
      </c>
      <c r="AB118" s="69"/>
      <c r="AC118" s="69"/>
      <c r="AD118" s="69"/>
      <c r="AE118" s="69"/>
      <c r="AF118" s="69"/>
      <c r="AG118" s="69"/>
      <c r="AH118" s="69"/>
      <c r="AI118" s="69"/>
    </row>
    <row r="119" spans="5:35" ht="15.75">
      <c r="E119" s="214"/>
      <c r="F119" s="214"/>
      <c r="G119" s="214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270">
        <v>100</v>
      </c>
      <c r="Z119" s="270" t="s">
        <v>1944</v>
      </c>
      <c r="AA119" s="270">
        <v>100</v>
      </c>
      <c r="AB119" s="69"/>
      <c r="AC119" s="69"/>
      <c r="AD119" s="69"/>
      <c r="AE119" s="69"/>
      <c r="AF119" s="69"/>
      <c r="AG119" s="69"/>
      <c r="AH119" s="69"/>
      <c r="AI119" s="69"/>
    </row>
    <row r="120" spans="5:35">
      <c r="E120" s="214"/>
      <c r="F120" s="214"/>
      <c r="G120" s="214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</row>
    <row r="121" spans="5:35">
      <c r="E121" s="214"/>
      <c r="F121" s="214"/>
      <c r="G121" s="214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</row>
    <row r="122" spans="5:35">
      <c r="E122" s="214"/>
      <c r="F122" s="214"/>
      <c r="G122" s="214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  <c r="AE122" s="69"/>
      <c r="AF122" s="69"/>
      <c r="AG122" s="69"/>
      <c r="AH122" s="69"/>
      <c r="AI122" s="69"/>
    </row>
    <row r="123" spans="5:35">
      <c r="E123" s="214"/>
      <c r="F123" s="214"/>
      <c r="G123" s="214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  <c r="AH123" s="69"/>
      <c r="AI123" s="69"/>
    </row>
    <row r="124" spans="5:35">
      <c r="E124" s="214"/>
      <c r="F124" s="214"/>
      <c r="G124" s="214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</row>
    <row r="125" spans="5:35">
      <c r="E125" s="214"/>
      <c r="F125" s="214"/>
      <c r="G125" s="214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</row>
    <row r="126" spans="5:35">
      <c r="E126" s="214"/>
      <c r="F126" s="214"/>
      <c r="G126" s="214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  <c r="AE126" s="69"/>
      <c r="AF126" s="69"/>
      <c r="AG126" s="69"/>
      <c r="AH126" s="69"/>
      <c r="AI126" s="69"/>
    </row>
    <row r="127" spans="5:35">
      <c r="E127" s="214"/>
      <c r="F127" s="214"/>
      <c r="G127" s="214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  <c r="AE127" s="69"/>
      <c r="AF127" s="69"/>
      <c r="AG127" s="69"/>
      <c r="AH127" s="69"/>
      <c r="AI127" s="69"/>
    </row>
    <row r="128" spans="5:35">
      <c r="E128" s="214"/>
      <c r="F128" s="214"/>
      <c r="G128" s="214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  <c r="AE128" s="69"/>
      <c r="AF128" s="69"/>
      <c r="AG128" s="69"/>
      <c r="AH128" s="69"/>
      <c r="AI128" s="69"/>
    </row>
    <row r="129" spans="5:35">
      <c r="E129" s="214"/>
      <c r="F129" s="214"/>
      <c r="G129" s="214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  <c r="AE129" s="69"/>
      <c r="AF129" s="69"/>
      <c r="AG129" s="69"/>
      <c r="AH129" s="69"/>
      <c r="AI129" s="69"/>
    </row>
    <row r="130" spans="5:35"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  <c r="AE130" s="69"/>
      <c r="AF130" s="69"/>
      <c r="AG130" s="69"/>
      <c r="AH130" s="69"/>
      <c r="AI130" s="69"/>
    </row>
    <row r="131" spans="5:35"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  <c r="AE131" s="69"/>
      <c r="AF131" s="69"/>
      <c r="AG131" s="69"/>
      <c r="AH131" s="69"/>
      <c r="AI131" s="69"/>
    </row>
    <row r="132" spans="5:35"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  <c r="AE132" s="69"/>
      <c r="AF132" s="69"/>
      <c r="AG132" s="69"/>
      <c r="AH132" s="69"/>
      <c r="AI132" s="69"/>
    </row>
    <row r="133" spans="5:35"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  <c r="AE133" s="69"/>
      <c r="AF133" s="69"/>
      <c r="AG133" s="69"/>
      <c r="AH133" s="69"/>
      <c r="AI133" s="69"/>
    </row>
    <row r="134" spans="5:35"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</row>
    <row r="135" spans="5:35"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</row>
    <row r="136" spans="5:35"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</row>
    <row r="137" spans="5:35"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</row>
    <row r="138" spans="5:35"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</row>
    <row r="139" spans="5:35"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</row>
    <row r="140" spans="5:35"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</row>
    <row r="141" spans="5:35"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</row>
    <row r="142" spans="5:35"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</row>
    <row r="143" spans="5:35"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</row>
    <row r="144" spans="5:35"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</row>
    <row r="145" spans="13:35"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</row>
    <row r="146" spans="13:35"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</row>
    <row r="147" spans="13:35"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</row>
    <row r="148" spans="13:35"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</row>
    <row r="149" spans="13:35"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  <c r="AE149" s="69"/>
      <c r="AF149" s="69"/>
      <c r="AG149" s="69"/>
      <c r="AH149" s="69"/>
      <c r="AI149" s="69"/>
    </row>
    <row r="150" spans="13:35"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  <c r="AE150" s="69"/>
      <c r="AF150" s="69"/>
      <c r="AG150" s="69"/>
      <c r="AH150" s="69"/>
      <c r="AI150" s="69"/>
    </row>
    <row r="151" spans="13:35"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</row>
    <row r="152" spans="13:35"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</row>
    <row r="153" spans="13:35"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</row>
    <row r="154" spans="13:35"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</row>
    <row r="155" spans="13:35"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</row>
    <row r="156" spans="13:35"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</row>
    <row r="157" spans="13:35"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</row>
    <row r="158" spans="13:35"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</row>
    <row r="159" spans="13:35"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  <c r="AE159" s="69"/>
      <c r="AF159" s="69"/>
      <c r="AG159" s="69"/>
      <c r="AH159" s="69"/>
      <c r="AI159" s="69"/>
    </row>
    <row r="160" spans="13:35"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  <c r="AE160" s="69"/>
      <c r="AF160" s="69"/>
      <c r="AG160" s="69"/>
      <c r="AH160" s="69"/>
      <c r="AI160" s="69"/>
    </row>
    <row r="161" spans="13:35"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  <c r="AE161" s="69"/>
      <c r="AF161" s="69"/>
      <c r="AG161" s="69"/>
      <c r="AH161" s="69"/>
      <c r="AI161" s="69"/>
    </row>
    <row r="162" spans="13:35"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  <c r="AE162" s="69"/>
      <c r="AF162" s="69"/>
      <c r="AG162" s="69"/>
      <c r="AH162" s="69"/>
      <c r="AI162" s="69"/>
    </row>
    <row r="163" spans="13:35"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  <c r="AE163" s="69"/>
      <c r="AF163" s="69"/>
      <c r="AG163" s="69"/>
      <c r="AH163" s="69"/>
      <c r="AI163" s="69"/>
    </row>
    <row r="164" spans="13:35"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  <c r="AE164" s="69"/>
      <c r="AF164" s="69"/>
      <c r="AG164" s="69"/>
      <c r="AH164" s="69"/>
      <c r="AI164" s="69"/>
    </row>
    <row r="165" spans="13:35"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  <c r="AE165" s="69"/>
      <c r="AF165" s="69"/>
      <c r="AG165" s="69"/>
      <c r="AH165" s="69"/>
      <c r="AI165" s="69"/>
    </row>
    <row r="166" spans="13:35"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  <c r="AE166" s="69"/>
      <c r="AF166" s="69"/>
      <c r="AG166" s="69"/>
      <c r="AH166" s="69"/>
      <c r="AI166" s="69"/>
    </row>
    <row r="167" spans="13:35"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  <c r="AE167" s="69"/>
      <c r="AF167" s="69"/>
      <c r="AG167" s="69"/>
      <c r="AH167" s="69"/>
      <c r="AI167" s="69"/>
    </row>
    <row r="168" spans="13:35"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  <c r="AE168" s="69"/>
      <c r="AF168" s="69"/>
      <c r="AG168" s="69"/>
      <c r="AH168" s="69"/>
      <c r="AI168" s="69"/>
    </row>
    <row r="169" spans="13:35"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  <c r="AE169" s="69"/>
      <c r="AF169" s="69"/>
      <c r="AG169" s="69"/>
      <c r="AH169" s="69"/>
      <c r="AI169" s="69"/>
    </row>
    <row r="170" spans="13:35"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  <c r="AE170" s="69"/>
      <c r="AF170" s="69"/>
      <c r="AG170" s="69"/>
      <c r="AH170" s="69"/>
      <c r="AI170" s="69"/>
    </row>
    <row r="171" spans="13:35"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  <c r="AE171" s="69"/>
      <c r="AF171" s="69"/>
      <c r="AG171" s="69"/>
      <c r="AH171" s="69"/>
      <c r="AI171" s="69"/>
    </row>
    <row r="172" spans="13:35"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  <c r="AE172" s="69"/>
      <c r="AF172" s="69"/>
      <c r="AG172" s="69"/>
      <c r="AH172" s="69"/>
      <c r="AI172" s="69"/>
    </row>
    <row r="173" spans="13:35"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  <c r="AD173" s="69"/>
      <c r="AE173" s="69"/>
      <c r="AF173" s="69"/>
      <c r="AG173" s="69"/>
      <c r="AH173" s="69"/>
      <c r="AI173" s="69"/>
    </row>
    <row r="174" spans="13:35"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  <c r="AD174" s="69"/>
      <c r="AE174" s="69"/>
      <c r="AF174" s="69"/>
      <c r="AG174" s="69"/>
      <c r="AH174" s="69"/>
      <c r="AI174" s="69"/>
    </row>
    <row r="175" spans="13:35"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  <c r="AE175" s="69"/>
      <c r="AF175" s="69"/>
      <c r="AG175" s="69"/>
      <c r="AH175" s="69"/>
      <c r="AI175" s="69"/>
    </row>
    <row r="176" spans="13:35"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  <c r="AE176" s="69"/>
      <c r="AF176" s="69"/>
      <c r="AG176" s="69"/>
      <c r="AH176" s="69"/>
      <c r="AI176" s="69"/>
    </row>
    <row r="177" spans="13:35"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  <c r="AE177" s="69"/>
      <c r="AF177" s="69"/>
      <c r="AG177" s="69"/>
      <c r="AH177" s="69"/>
      <c r="AI177" s="69"/>
    </row>
    <row r="178" spans="13:35"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  <c r="AD178" s="69"/>
      <c r="AE178" s="69"/>
      <c r="AF178" s="69"/>
      <c r="AG178" s="69"/>
      <c r="AH178" s="69"/>
      <c r="AI178" s="69"/>
    </row>
    <row r="179" spans="13:35"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  <c r="AD179" s="69"/>
      <c r="AE179" s="69"/>
      <c r="AF179" s="69"/>
      <c r="AG179" s="69"/>
      <c r="AH179" s="69"/>
      <c r="AI179" s="69"/>
    </row>
    <row r="180" spans="13:35"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  <c r="AE180" s="69"/>
      <c r="AF180" s="69"/>
      <c r="AG180" s="69"/>
      <c r="AH180" s="69"/>
      <c r="AI180" s="69"/>
    </row>
    <row r="181" spans="13:35"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69"/>
      <c r="AE181" s="69"/>
      <c r="AF181" s="69"/>
      <c r="AG181" s="69"/>
      <c r="AH181" s="69"/>
      <c r="AI181" s="69"/>
    </row>
    <row r="182" spans="13:35"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  <c r="AD182" s="69"/>
      <c r="AE182" s="69"/>
      <c r="AF182" s="69"/>
      <c r="AG182" s="69"/>
      <c r="AH182" s="69"/>
      <c r="AI182" s="69"/>
    </row>
    <row r="183" spans="13:35"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  <c r="AE183" s="69"/>
      <c r="AF183" s="69"/>
      <c r="AG183" s="69"/>
      <c r="AH183" s="69"/>
      <c r="AI183" s="69"/>
    </row>
  </sheetData>
  <sheetProtection sheet="1" selectLockedCells="1"/>
  <mergeCells count="7">
    <mergeCell ref="K31:L31"/>
    <mergeCell ref="K22:L22"/>
    <mergeCell ref="K24:L24"/>
    <mergeCell ref="E1:N4"/>
    <mergeCell ref="K11:L11"/>
    <mergeCell ref="K13:L13"/>
    <mergeCell ref="K15:L15"/>
  </mergeCells>
  <conditionalFormatting sqref="I11">
    <cfRule type="notContainsBlanks" dxfId="143" priority="57">
      <formula>LEN(TRIM(I11))&gt;0</formula>
    </cfRule>
    <cfRule type="containsBlanks" dxfId="142" priority="58">
      <formula>LEN(TRIM(I11))=0</formula>
    </cfRule>
  </conditionalFormatting>
  <conditionalFormatting sqref="I13">
    <cfRule type="notContainsBlanks" dxfId="141" priority="55">
      <formula>LEN(TRIM(I13))&gt;0</formula>
    </cfRule>
    <cfRule type="containsBlanks" dxfId="140" priority="56">
      <formula>LEN(TRIM(I13))=0</formula>
    </cfRule>
  </conditionalFormatting>
  <conditionalFormatting sqref="I15">
    <cfRule type="notContainsBlanks" dxfId="139" priority="53">
      <formula>LEN(TRIM(I15))&gt;0</formula>
    </cfRule>
    <cfRule type="containsBlanks" dxfId="138" priority="54">
      <formula>LEN(TRIM(I15))=0</formula>
    </cfRule>
  </conditionalFormatting>
  <conditionalFormatting sqref="I31">
    <cfRule type="notContainsBlanks" dxfId="137" priority="51">
      <formula>LEN(TRIM(I31))&gt;0</formula>
    </cfRule>
    <cfRule type="containsBlanks" dxfId="136" priority="52">
      <formula>LEN(TRIM(I31))=0</formula>
    </cfRule>
  </conditionalFormatting>
  <conditionalFormatting sqref="I33">
    <cfRule type="notContainsBlanks" dxfId="135" priority="49">
      <formula>LEN(TRIM(I33))&gt;0</formula>
    </cfRule>
    <cfRule type="containsBlanks" dxfId="134" priority="50">
      <formula>LEN(TRIM(I33))=0</formula>
    </cfRule>
  </conditionalFormatting>
  <conditionalFormatting sqref="I35">
    <cfRule type="notContainsBlanks" dxfId="133" priority="5">
      <formula>LEN(TRIM(I35))&gt;0</formula>
    </cfRule>
    <cfRule type="containsBlanks" dxfId="132" priority="6">
      <formula>LEN(TRIM(I35))=0</formula>
    </cfRule>
  </conditionalFormatting>
  <conditionalFormatting sqref="I24 I26">
    <cfRule type="notContainsBlanks" dxfId="131" priority="1">
      <formula>LEN(TRIM(I24))&gt;0</formula>
    </cfRule>
    <cfRule type="containsBlanks" dxfId="130" priority="2">
      <formula>LEN(TRIM(I24))=0</formula>
    </cfRule>
  </conditionalFormatting>
  <conditionalFormatting sqref="I22">
    <cfRule type="notContainsBlanks" dxfId="129" priority="3">
      <formula>LEN(TRIM(I22))&gt;0</formula>
    </cfRule>
    <cfRule type="containsBlanks" dxfId="128" priority="4">
      <formula>LEN(TRIM(I22))=0</formula>
    </cfRule>
  </conditionalFormatting>
  <pageMargins left="0.7" right="0.7" top="0.75" bottom="0.75" header="0.3" footer="0.3"/>
  <pageSetup paperSize="9" orientation="portrait" horizontalDpi="0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Z627"/>
  <sheetViews>
    <sheetView topLeftCell="A593" workbookViewId="0">
      <selection activeCell="A3" sqref="A3"/>
    </sheetView>
  </sheetViews>
  <sheetFormatPr defaultColWidth="11.42578125" defaultRowHeight="15"/>
  <sheetData>
    <row r="1" spans="1:52" ht="28.5">
      <c r="A1" s="699" t="s">
        <v>2166</v>
      </c>
      <c r="B1" s="272"/>
      <c r="C1" s="272"/>
      <c r="D1" s="272"/>
      <c r="E1" s="272"/>
      <c r="F1" s="699"/>
      <c r="G1" s="272"/>
      <c r="H1" s="272"/>
      <c r="I1" s="272"/>
      <c r="J1" s="272"/>
      <c r="K1" s="272"/>
      <c r="L1" s="272"/>
      <c r="M1" s="272"/>
      <c r="N1" s="272"/>
      <c r="O1" s="272"/>
      <c r="P1" s="272"/>
      <c r="Q1" s="272"/>
      <c r="R1" s="272"/>
      <c r="S1" s="272"/>
      <c r="T1" s="272"/>
      <c r="U1" s="272"/>
      <c r="V1" s="272"/>
      <c r="W1" s="272"/>
      <c r="X1" s="272"/>
      <c r="Y1" s="272"/>
      <c r="Z1" s="272"/>
      <c r="AA1" s="272"/>
      <c r="AB1" s="272"/>
      <c r="AC1" s="272"/>
      <c r="AD1" s="272"/>
      <c r="AE1" s="272"/>
      <c r="AF1" s="272"/>
      <c r="AG1" s="272"/>
      <c r="AH1" s="272"/>
      <c r="AI1" s="272"/>
      <c r="AJ1" s="272"/>
      <c r="AK1" s="272"/>
      <c r="AL1" s="272"/>
      <c r="AM1" s="272"/>
      <c r="AN1" s="272"/>
      <c r="AO1" s="272"/>
      <c r="AP1" s="272"/>
      <c r="AQ1" s="272"/>
      <c r="AR1" s="272"/>
      <c r="AS1" s="272"/>
      <c r="AT1" s="272"/>
      <c r="AU1" s="272"/>
      <c r="AV1" s="272"/>
      <c r="AW1" s="272"/>
      <c r="AX1" s="272"/>
      <c r="AY1" s="272"/>
      <c r="AZ1" s="272"/>
    </row>
    <row r="2" spans="1:52">
      <c r="A2" s="262" t="s">
        <v>2164</v>
      </c>
      <c r="B2" s="262"/>
      <c r="C2" s="262"/>
      <c r="D2" s="262"/>
      <c r="E2" s="262" t="s">
        <v>803</v>
      </c>
      <c r="F2" s="262"/>
      <c r="G2" s="262"/>
      <c r="H2" s="262"/>
      <c r="I2" s="262" t="s">
        <v>63</v>
      </c>
      <c r="J2" s="262"/>
      <c r="K2" s="262"/>
      <c r="L2" s="262"/>
      <c r="M2" s="262" t="s">
        <v>64</v>
      </c>
      <c r="N2" s="262"/>
      <c r="O2" s="262"/>
      <c r="P2" s="262"/>
      <c r="Q2" s="262" t="s">
        <v>65</v>
      </c>
      <c r="R2" s="262"/>
      <c r="S2" s="262"/>
      <c r="T2" s="262"/>
      <c r="U2" s="262" t="s">
        <v>66</v>
      </c>
      <c r="V2" s="262"/>
      <c r="W2" s="262"/>
      <c r="X2" s="262"/>
      <c r="Y2" s="262" t="s">
        <v>67</v>
      </c>
      <c r="Z2" s="262"/>
      <c r="AA2" s="262"/>
      <c r="AB2" s="262"/>
      <c r="AC2" s="262" t="s">
        <v>68</v>
      </c>
      <c r="AD2" s="262"/>
      <c r="AE2" s="262"/>
      <c r="AF2" s="262"/>
      <c r="AG2" s="262" t="s">
        <v>69</v>
      </c>
      <c r="AH2" s="262"/>
      <c r="AI2" s="262"/>
      <c r="AJ2" s="262"/>
      <c r="AK2" s="262" t="s">
        <v>70</v>
      </c>
      <c r="AL2" s="262"/>
      <c r="AM2" s="262"/>
      <c r="AN2" s="262"/>
      <c r="AO2" s="262" t="s">
        <v>71</v>
      </c>
      <c r="AP2" s="262"/>
      <c r="AQ2" s="262"/>
      <c r="AR2" s="262"/>
      <c r="AS2" s="262" t="s">
        <v>72</v>
      </c>
      <c r="AT2" s="262"/>
      <c r="AU2" s="262"/>
      <c r="AV2" s="262"/>
      <c r="AW2" s="262" t="s">
        <v>73</v>
      </c>
      <c r="AX2" s="262"/>
      <c r="AY2" s="262"/>
      <c r="AZ2" s="262"/>
    </row>
    <row r="3" spans="1:52">
      <c r="A3" s="262" t="s">
        <v>2167</v>
      </c>
      <c r="B3" s="262"/>
      <c r="C3" s="262"/>
      <c r="D3" s="262"/>
      <c r="E3" s="262" t="s">
        <v>2167</v>
      </c>
      <c r="F3" s="262"/>
      <c r="G3" s="262"/>
      <c r="H3" s="262"/>
      <c r="I3" s="262" t="s">
        <v>2167</v>
      </c>
      <c r="J3" s="262"/>
      <c r="K3" s="262"/>
      <c r="L3" s="262"/>
      <c r="M3" s="262" t="s">
        <v>2167</v>
      </c>
      <c r="N3" s="262"/>
      <c r="O3" s="262"/>
      <c r="P3" s="262"/>
      <c r="Q3" s="262" t="s">
        <v>2167</v>
      </c>
      <c r="R3" s="262"/>
      <c r="S3" s="262"/>
      <c r="T3" s="262"/>
      <c r="U3" s="262" t="s">
        <v>2167</v>
      </c>
      <c r="V3" s="262"/>
      <c r="W3" s="262"/>
      <c r="X3" s="262"/>
      <c r="Y3" s="262" t="s">
        <v>2167</v>
      </c>
      <c r="Z3" s="262"/>
      <c r="AA3" s="262"/>
      <c r="AB3" s="262"/>
      <c r="AC3" s="262" t="s">
        <v>2167</v>
      </c>
      <c r="AD3" s="262"/>
      <c r="AE3" s="262"/>
      <c r="AF3" s="262"/>
      <c r="AG3" s="262" t="s">
        <v>2167</v>
      </c>
      <c r="AH3" s="262"/>
      <c r="AI3" s="262"/>
      <c r="AJ3" s="262"/>
      <c r="AK3" s="262" t="s">
        <v>2167</v>
      </c>
      <c r="AL3" s="262"/>
      <c r="AM3" s="262"/>
      <c r="AN3" s="262"/>
      <c r="AO3" s="262" t="s">
        <v>2167</v>
      </c>
      <c r="AP3" s="262"/>
      <c r="AQ3" s="262"/>
      <c r="AR3" s="262"/>
      <c r="AS3" s="262" t="s">
        <v>2167</v>
      </c>
      <c r="AT3" s="262"/>
      <c r="AU3" s="262"/>
      <c r="AV3" s="262"/>
      <c r="AW3" s="262" t="s">
        <v>2167</v>
      </c>
      <c r="AX3" s="262"/>
      <c r="AY3" s="262"/>
      <c r="AZ3" s="262"/>
    </row>
    <row r="4" spans="1:52">
      <c r="A4" s="77" t="s">
        <v>2168</v>
      </c>
      <c r="B4" s="77" t="s">
        <v>2169</v>
      </c>
      <c r="C4" s="77" t="s">
        <v>2170</v>
      </c>
      <c r="D4" s="78"/>
      <c r="E4" s="77" t="s">
        <v>2168</v>
      </c>
      <c r="F4" s="77" t="s">
        <v>2169</v>
      </c>
      <c r="G4" s="77" t="s">
        <v>2170</v>
      </c>
      <c r="H4" s="77"/>
      <c r="I4" s="77" t="s">
        <v>2168</v>
      </c>
      <c r="J4" s="77" t="s">
        <v>76</v>
      </c>
      <c r="K4" s="77" t="s">
        <v>2170</v>
      </c>
      <c r="L4" s="77"/>
      <c r="M4" s="77" t="s">
        <v>2168</v>
      </c>
      <c r="N4" s="77" t="s">
        <v>76</v>
      </c>
      <c r="O4" s="77" t="s">
        <v>2170</v>
      </c>
      <c r="P4" s="77"/>
      <c r="Q4" s="77" t="s">
        <v>2168</v>
      </c>
      <c r="R4" s="77" t="s">
        <v>76</v>
      </c>
      <c r="S4" s="77" t="s">
        <v>2170</v>
      </c>
      <c r="T4" s="77"/>
      <c r="U4" s="77" t="s">
        <v>2168</v>
      </c>
      <c r="V4" s="77" t="s">
        <v>76</v>
      </c>
      <c r="W4" s="77" t="s">
        <v>2170</v>
      </c>
      <c r="X4" s="77"/>
      <c r="Y4" s="77" t="s">
        <v>2168</v>
      </c>
      <c r="Z4" s="77" t="s">
        <v>76</v>
      </c>
      <c r="AA4" s="77" t="s">
        <v>2170</v>
      </c>
      <c r="AB4" s="77"/>
      <c r="AC4" s="77" t="s">
        <v>2168</v>
      </c>
      <c r="AD4" s="77" t="s">
        <v>76</v>
      </c>
      <c r="AE4" s="77" t="s">
        <v>2170</v>
      </c>
      <c r="AF4" s="77"/>
      <c r="AG4" s="77" t="s">
        <v>2168</v>
      </c>
      <c r="AH4" s="77" t="s">
        <v>76</v>
      </c>
      <c r="AI4" s="77" t="s">
        <v>2170</v>
      </c>
      <c r="AJ4" s="77"/>
      <c r="AK4" s="77" t="s">
        <v>2168</v>
      </c>
      <c r="AL4" s="77" t="s">
        <v>76</v>
      </c>
      <c r="AM4" s="77" t="s">
        <v>2170</v>
      </c>
      <c r="AN4" s="77"/>
      <c r="AO4" s="77" t="s">
        <v>2168</v>
      </c>
      <c r="AP4" s="77" t="s">
        <v>76</v>
      </c>
      <c r="AQ4" s="77" t="s">
        <v>2170</v>
      </c>
      <c r="AR4" s="77"/>
      <c r="AS4" s="77" t="s">
        <v>2168</v>
      </c>
      <c r="AT4" s="77" t="s">
        <v>76</v>
      </c>
      <c r="AU4" s="77" t="s">
        <v>2170</v>
      </c>
      <c r="AV4" s="77"/>
      <c r="AW4" s="77" t="s">
        <v>2168</v>
      </c>
      <c r="AX4" s="77" t="s">
        <v>76</v>
      </c>
      <c r="AY4" s="77" t="s">
        <v>2170</v>
      </c>
      <c r="AZ4" s="78"/>
    </row>
    <row r="5" spans="1:52">
      <c r="A5" s="78">
        <v>0</v>
      </c>
      <c r="B5" s="78" t="str">
        <f>A5&amp;"|"&amp;$E$2</f>
        <v>0|18-19</v>
      </c>
      <c r="C5" s="78">
        <v>1</v>
      </c>
      <c r="D5" s="78"/>
      <c r="E5" s="78">
        <v>0</v>
      </c>
      <c r="F5" s="78" t="str">
        <f>E5&amp;"|"&amp;$E$2</f>
        <v>0|18-19</v>
      </c>
      <c r="G5" s="78">
        <v>1</v>
      </c>
      <c r="H5" s="78"/>
      <c r="I5" s="78">
        <v>0</v>
      </c>
      <c r="J5" s="78" t="str">
        <f>I5&amp;"|"&amp;$I$2</f>
        <v>0|20-24</v>
      </c>
      <c r="K5" s="78">
        <v>1</v>
      </c>
      <c r="L5" s="78"/>
      <c r="M5" s="78">
        <v>0</v>
      </c>
      <c r="N5" s="78" t="str">
        <f>M5&amp;"|"&amp;$M$2</f>
        <v>0|25-29</v>
      </c>
      <c r="O5" s="78">
        <v>1</v>
      </c>
      <c r="P5" s="78"/>
      <c r="Q5" s="78">
        <v>0</v>
      </c>
      <c r="R5" s="78" t="str">
        <f>Q5&amp;"|"&amp;$Q$2</f>
        <v>0|30-34</v>
      </c>
      <c r="S5" s="78">
        <v>1</v>
      </c>
      <c r="T5" s="78"/>
      <c r="U5" s="78">
        <v>0</v>
      </c>
      <c r="V5" s="78" t="str">
        <f>U5&amp;"|"&amp;$U$2</f>
        <v>0|35-44</v>
      </c>
      <c r="W5" s="78">
        <v>1</v>
      </c>
      <c r="X5" s="78"/>
      <c r="Y5" s="78">
        <v>0</v>
      </c>
      <c r="Z5" s="78" t="str">
        <f>Y5&amp;"|"&amp;$Y$2</f>
        <v>0|45-54</v>
      </c>
      <c r="AA5" s="78">
        <v>1</v>
      </c>
      <c r="AB5" s="78"/>
      <c r="AC5" s="78">
        <v>0</v>
      </c>
      <c r="AD5" s="78" t="str">
        <f>AC5&amp;"|"&amp;$AC$2</f>
        <v>0|55-64</v>
      </c>
      <c r="AE5" s="78">
        <v>1</v>
      </c>
      <c r="AF5" s="78"/>
      <c r="AG5" s="78">
        <v>0</v>
      </c>
      <c r="AH5" s="78" t="str">
        <f>AG5&amp;"|"&amp;$AG$2</f>
        <v>0|65-69</v>
      </c>
      <c r="AI5" s="78">
        <v>1</v>
      </c>
      <c r="AJ5" s="78"/>
      <c r="AK5" s="78">
        <v>0</v>
      </c>
      <c r="AL5" s="78" t="str">
        <f>AK5&amp;"|"&amp;$AK$2</f>
        <v>0|70-74</v>
      </c>
      <c r="AM5" s="78">
        <v>1</v>
      </c>
      <c r="AN5" s="78"/>
      <c r="AO5" s="78">
        <v>0</v>
      </c>
      <c r="AP5" s="78" t="str">
        <f>AO5&amp;"|"&amp;$AO$2</f>
        <v>0|75-79</v>
      </c>
      <c r="AQ5" s="78">
        <v>1</v>
      </c>
      <c r="AR5" s="78"/>
      <c r="AS5" s="78">
        <v>0</v>
      </c>
      <c r="AT5" s="78" t="str">
        <f>AS5&amp;"|"&amp;$AS$2</f>
        <v>0|80-84</v>
      </c>
      <c r="AU5" s="78">
        <v>1</v>
      </c>
      <c r="AV5" s="78"/>
      <c r="AW5" s="78">
        <v>0</v>
      </c>
      <c r="AX5" s="78" t="str">
        <f>AW5&amp;"|"&amp;$AW$2</f>
        <v>0|85-90</v>
      </c>
      <c r="AY5" s="78">
        <v>1</v>
      </c>
      <c r="AZ5" s="78"/>
    </row>
    <row r="6" spans="1:52">
      <c r="A6" s="78">
        <v>1</v>
      </c>
      <c r="B6" s="78" t="str">
        <f t="shared" ref="B6:B55" si="0">A6&amp;"|"&amp;$E$2</f>
        <v>1|18-19</v>
      </c>
      <c r="C6" s="78">
        <v>1</v>
      </c>
      <c r="D6" s="78"/>
      <c r="E6" s="78">
        <v>1</v>
      </c>
      <c r="F6" s="78" t="str">
        <f t="shared" ref="F6:F55" si="1">E6&amp;"|"&amp;$E$2</f>
        <v>1|18-19</v>
      </c>
      <c r="G6" s="78">
        <v>1</v>
      </c>
      <c r="H6" s="78"/>
      <c r="I6" s="78">
        <v>1</v>
      </c>
      <c r="J6" s="78" t="str">
        <f t="shared" ref="J6:J55" si="2">I6&amp;"|"&amp;$I$2</f>
        <v>1|20-24</v>
      </c>
      <c r="K6" s="78">
        <v>1</v>
      </c>
      <c r="L6" s="78"/>
      <c r="M6" s="78">
        <v>1</v>
      </c>
      <c r="N6" s="78" t="str">
        <f t="shared" ref="N6:N55" si="3">M6&amp;"|"&amp;$M$2</f>
        <v>1|25-29</v>
      </c>
      <c r="O6" s="78">
        <v>1</v>
      </c>
      <c r="P6" s="78"/>
      <c r="Q6" s="78">
        <v>1</v>
      </c>
      <c r="R6" s="78" t="str">
        <f t="shared" ref="R6:R55" si="4">Q6&amp;"|"&amp;$Q$2</f>
        <v>1|30-34</v>
      </c>
      <c r="S6" s="78">
        <v>1</v>
      </c>
      <c r="T6" s="78"/>
      <c r="U6" s="78">
        <v>1</v>
      </c>
      <c r="V6" s="78" t="str">
        <f t="shared" ref="V6:V55" si="5">U6&amp;"|"&amp;$U$2</f>
        <v>1|35-44</v>
      </c>
      <c r="W6" s="78">
        <v>1</v>
      </c>
      <c r="X6" s="78"/>
      <c r="Y6" s="78">
        <v>1</v>
      </c>
      <c r="Z6" s="78" t="str">
        <f t="shared" ref="Z6:Z55" si="6">Y6&amp;"|"&amp;$Y$2</f>
        <v>1|45-54</v>
      </c>
      <c r="AA6" s="78">
        <v>1</v>
      </c>
      <c r="AB6" s="78"/>
      <c r="AC6" s="78">
        <v>1</v>
      </c>
      <c r="AD6" s="78" t="str">
        <f t="shared" ref="AD6:AD55" si="7">AC6&amp;"|"&amp;$AC$2</f>
        <v>1|55-64</v>
      </c>
      <c r="AE6" s="78">
        <v>1</v>
      </c>
      <c r="AF6" s="78"/>
      <c r="AG6" s="78">
        <v>1</v>
      </c>
      <c r="AH6" s="78" t="str">
        <f t="shared" ref="AH6:AH55" si="8">AG6&amp;"|"&amp;$AG$2</f>
        <v>1|65-69</v>
      </c>
      <c r="AI6" s="78">
        <v>2</v>
      </c>
      <c r="AJ6" s="78"/>
      <c r="AK6" s="78">
        <v>1</v>
      </c>
      <c r="AL6" s="78" t="str">
        <f t="shared" ref="AL6:AL55" si="9">AK6&amp;"|"&amp;$AK$2</f>
        <v>1|70-74</v>
      </c>
      <c r="AM6" s="78">
        <v>2</v>
      </c>
      <c r="AN6" s="78"/>
      <c r="AO6" s="78">
        <v>1</v>
      </c>
      <c r="AP6" s="78" t="str">
        <f t="shared" ref="AP6:AP55" si="10">AO6&amp;"|"&amp;$AO$2</f>
        <v>1|75-79</v>
      </c>
      <c r="AQ6" s="78">
        <v>2</v>
      </c>
      <c r="AR6" s="78"/>
      <c r="AS6" s="78">
        <v>1</v>
      </c>
      <c r="AT6" s="78" t="str">
        <f t="shared" ref="AT6:AT55" si="11">AS6&amp;"|"&amp;$AS$2</f>
        <v>1|80-84</v>
      </c>
      <c r="AU6" s="78">
        <v>2</v>
      </c>
      <c r="AV6" s="78"/>
      <c r="AW6" s="78">
        <v>1</v>
      </c>
      <c r="AX6" s="78" t="str">
        <f t="shared" ref="AX6:AX55" si="12">AW6&amp;"|"&amp;$AW$2</f>
        <v>1|85-90</v>
      </c>
      <c r="AY6" s="78">
        <v>2</v>
      </c>
      <c r="AZ6" s="78"/>
    </row>
    <row r="7" spans="1:52">
      <c r="A7" s="78">
        <v>2</v>
      </c>
      <c r="B7" s="78" t="str">
        <f t="shared" si="0"/>
        <v>2|18-19</v>
      </c>
      <c r="C7" s="78">
        <v>1</v>
      </c>
      <c r="D7" s="78"/>
      <c r="E7" s="78">
        <v>2</v>
      </c>
      <c r="F7" s="78" t="str">
        <f t="shared" si="1"/>
        <v>2|18-19</v>
      </c>
      <c r="G7" s="78">
        <v>1</v>
      </c>
      <c r="H7" s="78"/>
      <c r="I7" s="78">
        <v>2</v>
      </c>
      <c r="J7" s="78" t="str">
        <f t="shared" si="2"/>
        <v>2|20-24</v>
      </c>
      <c r="K7" s="78">
        <v>1</v>
      </c>
      <c r="L7" s="78"/>
      <c r="M7" s="78">
        <v>2</v>
      </c>
      <c r="N7" s="78" t="str">
        <f t="shared" si="3"/>
        <v>2|25-29</v>
      </c>
      <c r="O7" s="78">
        <v>1</v>
      </c>
      <c r="P7" s="78"/>
      <c r="Q7" s="78">
        <v>2</v>
      </c>
      <c r="R7" s="78" t="str">
        <f t="shared" si="4"/>
        <v>2|30-34</v>
      </c>
      <c r="S7" s="78">
        <v>1</v>
      </c>
      <c r="T7" s="78"/>
      <c r="U7" s="78">
        <v>2</v>
      </c>
      <c r="V7" s="78" t="str">
        <f t="shared" si="5"/>
        <v>2|35-44</v>
      </c>
      <c r="W7" s="78">
        <v>1</v>
      </c>
      <c r="X7" s="78"/>
      <c r="Y7" s="78">
        <v>2</v>
      </c>
      <c r="Z7" s="78" t="str">
        <f t="shared" si="6"/>
        <v>2|45-54</v>
      </c>
      <c r="AA7" s="78">
        <v>2</v>
      </c>
      <c r="AB7" s="78"/>
      <c r="AC7" s="78">
        <v>2</v>
      </c>
      <c r="AD7" s="78" t="str">
        <f t="shared" si="7"/>
        <v>2|55-64</v>
      </c>
      <c r="AE7" s="78">
        <v>2</v>
      </c>
      <c r="AF7" s="78"/>
      <c r="AG7" s="78">
        <v>2</v>
      </c>
      <c r="AH7" s="78" t="str">
        <f t="shared" si="8"/>
        <v>2|65-69</v>
      </c>
      <c r="AI7" s="78">
        <v>2</v>
      </c>
      <c r="AJ7" s="78"/>
      <c r="AK7" s="78">
        <v>2</v>
      </c>
      <c r="AL7" s="78" t="str">
        <f t="shared" si="9"/>
        <v>2|70-74</v>
      </c>
      <c r="AM7" s="78">
        <v>2</v>
      </c>
      <c r="AN7" s="78"/>
      <c r="AO7" s="78">
        <v>2</v>
      </c>
      <c r="AP7" s="78" t="str">
        <f t="shared" si="10"/>
        <v>2|75-79</v>
      </c>
      <c r="AQ7" s="78">
        <v>3</v>
      </c>
      <c r="AR7" s="78"/>
      <c r="AS7" s="78">
        <v>2</v>
      </c>
      <c r="AT7" s="78" t="str">
        <f t="shared" si="11"/>
        <v>2|80-84</v>
      </c>
      <c r="AU7" s="78">
        <v>3</v>
      </c>
      <c r="AV7" s="78"/>
      <c r="AW7" s="78">
        <v>2</v>
      </c>
      <c r="AX7" s="78" t="str">
        <f t="shared" si="12"/>
        <v>2|85-90</v>
      </c>
      <c r="AY7" s="78">
        <v>3</v>
      </c>
      <c r="AZ7" s="78"/>
    </row>
    <row r="8" spans="1:52">
      <c r="A8" s="78">
        <v>3</v>
      </c>
      <c r="B8" s="78" t="str">
        <f t="shared" si="0"/>
        <v>3|18-19</v>
      </c>
      <c r="C8" s="78">
        <v>1</v>
      </c>
      <c r="D8" s="78"/>
      <c r="E8" s="78">
        <v>3</v>
      </c>
      <c r="F8" s="78" t="str">
        <f t="shared" si="1"/>
        <v>3|18-19</v>
      </c>
      <c r="G8" s="78">
        <v>1</v>
      </c>
      <c r="H8" s="78"/>
      <c r="I8" s="78">
        <v>3</v>
      </c>
      <c r="J8" s="78" t="str">
        <f t="shared" si="2"/>
        <v>3|20-24</v>
      </c>
      <c r="K8" s="78">
        <v>1</v>
      </c>
      <c r="L8" s="78"/>
      <c r="M8" s="78">
        <v>3</v>
      </c>
      <c r="N8" s="78" t="str">
        <f t="shared" si="3"/>
        <v>3|25-29</v>
      </c>
      <c r="O8" s="78">
        <v>1</v>
      </c>
      <c r="P8" s="78"/>
      <c r="Q8" s="78">
        <v>3</v>
      </c>
      <c r="R8" s="78" t="str">
        <f t="shared" si="4"/>
        <v>3|30-34</v>
      </c>
      <c r="S8" s="78">
        <v>2</v>
      </c>
      <c r="T8" s="78"/>
      <c r="U8" s="78">
        <v>3</v>
      </c>
      <c r="V8" s="78" t="str">
        <f t="shared" si="5"/>
        <v>3|35-44</v>
      </c>
      <c r="W8" s="78">
        <v>2</v>
      </c>
      <c r="X8" s="78"/>
      <c r="Y8" s="78">
        <v>3</v>
      </c>
      <c r="Z8" s="78" t="str">
        <f t="shared" si="6"/>
        <v>3|45-54</v>
      </c>
      <c r="AA8" s="78">
        <v>2</v>
      </c>
      <c r="AB8" s="78"/>
      <c r="AC8" s="78">
        <v>3</v>
      </c>
      <c r="AD8" s="78" t="str">
        <f t="shared" si="7"/>
        <v>3|55-64</v>
      </c>
      <c r="AE8" s="78">
        <v>2</v>
      </c>
      <c r="AF8" s="78"/>
      <c r="AG8" s="78">
        <v>3</v>
      </c>
      <c r="AH8" s="78" t="str">
        <f t="shared" si="8"/>
        <v>3|65-69</v>
      </c>
      <c r="AI8" s="78">
        <v>3</v>
      </c>
      <c r="AJ8" s="78"/>
      <c r="AK8" s="78">
        <v>3</v>
      </c>
      <c r="AL8" s="78" t="str">
        <f t="shared" si="9"/>
        <v>3|70-74</v>
      </c>
      <c r="AM8" s="78">
        <v>3</v>
      </c>
      <c r="AN8" s="78"/>
      <c r="AO8" s="78">
        <v>3</v>
      </c>
      <c r="AP8" s="78" t="str">
        <f t="shared" si="10"/>
        <v>3|75-79</v>
      </c>
      <c r="AQ8" s="78">
        <v>4</v>
      </c>
      <c r="AR8" s="78"/>
      <c r="AS8" s="78">
        <v>3</v>
      </c>
      <c r="AT8" s="78" t="str">
        <f t="shared" si="11"/>
        <v>3|80-84</v>
      </c>
      <c r="AU8" s="78">
        <v>4</v>
      </c>
      <c r="AV8" s="78"/>
      <c r="AW8" s="78">
        <v>3</v>
      </c>
      <c r="AX8" s="78" t="str">
        <f t="shared" si="12"/>
        <v>3|85-90</v>
      </c>
      <c r="AY8" s="78">
        <v>4</v>
      </c>
      <c r="AZ8" s="78"/>
    </row>
    <row r="9" spans="1:52">
      <c r="A9" s="78">
        <v>4</v>
      </c>
      <c r="B9" s="78" t="str">
        <f t="shared" si="0"/>
        <v>4|18-19</v>
      </c>
      <c r="C9" s="78">
        <v>2</v>
      </c>
      <c r="D9" s="78"/>
      <c r="E9" s="78">
        <v>4</v>
      </c>
      <c r="F9" s="78" t="str">
        <f t="shared" si="1"/>
        <v>4|18-19</v>
      </c>
      <c r="G9" s="78">
        <v>2</v>
      </c>
      <c r="H9" s="78"/>
      <c r="I9" s="78">
        <v>4</v>
      </c>
      <c r="J9" s="78" t="str">
        <f t="shared" si="2"/>
        <v>4|20-24</v>
      </c>
      <c r="K9" s="78">
        <v>2</v>
      </c>
      <c r="L9" s="78"/>
      <c r="M9" s="78">
        <v>4</v>
      </c>
      <c r="N9" s="78" t="str">
        <f t="shared" si="3"/>
        <v>4|25-29</v>
      </c>
      <c r="O9" s="78">
        <v>2</v>
      </c>
      <c r="P9" s="78"/>
      <c r="Q9" s="78">
        <v>4</v>
      </c>
      <c r="R9" s="78" t="str">
        <f t="shared" si="4"/>
        <v>4|30-34</v>
      </c>
      <c r="S9" s="78">
        <v>2</v>
      </c>
      <c r="T9" s="78"/>
      <c r="U9" s="78">
        <v>4</v>
      </c>
      <c r="V9" s="78" t="str">
        <f t="shared" si="5"/>
        <v>4|35-44</v>
      </c>
      <c r="W9" s="78">
        <v>2</v>
      </c>
      <c r="X9" s="78"/>
      <c r="Y9" s="78">
        <v>4</v>
      </c>
      <c r="Z9" s="78" t="str">
        <f t="shared" si="6"/>
        <v>4|45-54</v>
      </c>
      <c r="AA9" s="78">
        <v>3</v>
      </c>
      <c r="AB9" s="78"/>
      <c r="AC9" s="78">
        <v>4</v>
      </c>
      <c r="AD9" s="78" t="str">
        <f t="shared" si="7"/>
        <v>4|55-64</v>
      </c>
      <c r="AE9" s="78">
        <v>3</v>
      </c>
      <c r="AF9" s="78"/>
      <c r="AG9" s="78">
        <v>4</v>
      </c>
      <c r="AH9" s="78" t="str">
        <f t="shared" si="8"/>
        <v>4|65-69</v>
      </c>
      <c r="AI9" s="78">
        <v>3</v>
      </c>
      <c r="AJ9" s="78"/>
      <c r="AK9" s="78">
        <v>4</v>
      </c>
      <c r="AL9" s="78" t="str">
        <f t="shared" si="9"/>
        <v>4|70-74</v>
      </c>
      <c r="AM9" s="78">
        <v>4</v>
      </c>
      <c r="AN9" s="78"/>
      <c r="AO9" s="78">
        <v>4</v>
      </c>
      <c r="AP9" s="78" t="str">
        <f t="shared" si="10"/>
        <v>4|75-79</v>
      </c>
      <c r="AQ9" s="78">
        <v>4</v>
      </c>
      <c r="AR9" s="78"/>
      <c r="AS9" s="78">
        <v>4</v>
      </c>
      <c r="AT9" s="78" t="str">
        <f t="shared" si="11"/>
        <v>4|80-84</v>
      </c>
      <c r="AU9" s="78">
        <v>4</v>
      </c>
      <c r="AV9" s="78"/>
      <c r="AW9" s="78">
        <v>4</v>
      </c>
      <c r="AX9" s="78" t="str">
        <f t="shared" si="12"/>
        <v>4|85-90</v>
      </c>
      <c r="AY9" s="78">
        <v>5</v>
      </c>
      <c r="AZ9" s="78"/>
    </row>
    <row r="10" spans="1:52">
      <c r="A10" s="78">
        <v>5</v>
      </c>
      <c r="B10" s="78" t="str">
        <f t="shared" si="0"/>
        <v>5|18-19</v>
      </c>
      <c r="C10" s="78">
        <v>2</v>
      </c>
      <c r="D10" s="78"/>
      <c r="E10" s="78">
        <v>5</v>
      </c>
      <c r="F10" s="78" t="str">
        <f t="shared" si="1"/>
        <v>5|18-19</v>
      </c>
      <c r="G10" s="78">
        <v>2</v>
      </c>
      <c r="H10" s="78"/>
      <c r="I10" s="78">
        <v>5</v>
      </c>
      <c r="J10" s="78" t="str">
        <f t="shared" si="2"/>
        <v>5|20-24</v>
      </c>
      <c r="K10" s="78">
        <v>2</v>
      </c>
      <c r="L10" s="78"/>
      <c r="M10" s="78">
        <v>5</v>
      </c>
      <c r="N10" s="78" t="str">
        <f t="shared" si="3"/>
        <v>5|25-29</v>
      </c>
      <c r="O10" s="78">
        <v>2</v>
      </c>
      <c r="P10" s="78"/>
      <c r="Q10" s="78">
        <v>5</v>
      </c>
      <c r="R10" s="78" t="str">
        <f t="shared" si="4"/>
        <v>5|30-34</v>
      </c>
      <c r="S10" s="78">
        <v>3</v>
      </c>
      <c r="T10" s="78"/>
      <c r="U10" s="78">
        <v>5</v>
      </c>
      <c r="V10" s="78" t="str">
        <f t="shared" si="5"/>
        <v>5|35-44</v>
      </c>
      <c r="W10" s="78">
        <v>3</v>
      </c>
      <c r="X10" s="78"/>
      <c r="Y10" s="78">
        <v>5</v>
      </c>
      <c r="Z10" s="78" t="str">
        <f t="shared" si="6"/>
        <v>5|45-54</v>
      </c>
      <c r="AA10" s="78">
        <v>3</v>
      </c>
      <c r="AB10" s="78"/>
      <c r="AC10" s="78">
        <v>5</v>
      </c>
      <c r="AD10" s="78" t="str">
        <f t="shared" si="7"/>
        <v>5|55-64</v>
      </c>
      <c r="AE10" s="78">
        <v>3</v>
      </c>
      <c r="AF10" s="78"/>
      <c r="AG10" s="78">
        <v>5</v>
      </c>
      <c r="AH10" s="78" t="str">
        <f t="shared" si="8"/>
        <v>5|65-69</v>
      </c>
      <c r="AI10" s="78">
        <v>4</v>
      </c>
      <c r="AJ10" s="78"/>
      <c r="AK10" s="78">
        <v>5</v>
      </c>
      <c r="AL10" s="78" t="str">
        <f t="shared" si="9"/>
        <v>5|70-74</v>
      </c>
      <c r="AM10" s="78">
        <v>4</v>
      </c>
      <c r="AN10" s="78"/>
      <c r="AO10" s="78">
        <v>5</v>
      </c>
      <c r="AP10" s="78" t="str">
        <f t="shared" si="10"/>
        <v>5|75-79</v>
      </c>
      <c r="AQ10" s="78">
        <v>5</v>
      </c>
      <c r="AR10" s="78"/>
      <c r="AS10" s="78">
        <v>5</v>
      </c>
      <c r="AT10" s="78" t="str">
        <f t="shared" si="11"/>
        <v>5|80-84</v>
      </c>
      <c r="AU10" s="78">
        <v>5</v>
      </c>
      <c r="AV10" s="78"/>
      <c r="AW10" s="78">
        <v>5</v>
      </c>
      <c r="AX10" s="78" t="str">
        <f t="shared" si="12"/>
        <v>5|85-90</v>
      </c>
      <c r="AY10" s="78">
        <v>6</v>
      </c>
      <c r="AZ10" s="78"/>
    </row>
    <row r="11" spans="1:52">
      <c r="A11" s="78">
        <v>6</v>
      </c>
      <c r="B11" s="78" t="str">
        <f t="shared" si="0"/>
        <v>6|18-19</v>
      </c>
      <c r="C11" s="78">
        <v>3</v>
      </c>
      <c r="D11" s="78"/>
      <c r="E11" s="78">
        <v>6</v>
      </c>
      <c r="F11" s="78" t="str">
        <f t="shared" si="1"/>
        <v>6|18-19</v>
      </c>
      <c r="G11" s="78">
        <v>3</v>
      </c>
      <c r="H11" s="78"/>
      <c r="I11" s="78">
        <v>6</v>
      </c>
      <c r="J11" s="78" t="str">
        <f t="shared" si="2"/>
        <v>6|20-24</v>
      </c>
      <c r="K11" s="78">
        <v>3</v>
      </c>
      <c r="L11" s="78"/>
      <c r="M11" s="78">
        <v>6</v>
      </c>
      <c r="N11" s="78" t="str">
        <f t="shared" si="3"/>
        <v>6|25-29</v>
      </c>
      <c r="O11" s="78">
        <v>3</v>
      </c>
      <c r="P11" s="78"/>
      <c r="Q11" s="78">
        <v>6</v>
      </c>
      <c r="R11" s="78" t="str">
        <f t="shared" si="4"/>
        <v>6|30-34</v>
      </c>
      <c r="S11" s="78">
        <v>3</v>
      </c>
      <c r="T11" s="78"/>
      <c r="U11" s="78">
        <v>6</v>
      </c>
      <c r="V11" s="78" t="str">
        <f t="shared" si="5"/>
        <v>6|35-44</v>
      </c>
      <c r="W11" s="78">
        <v>3</v>
      </c>
      <c r="X11" s="78"/>
      <c r="Y11" s="78">
        <v>6</v>
      </c>
      <c r="Z11" s="78" t="str">
        <f t="shared" si="6"/>
        <v>6|45-54</v>
      </c>
      <c r="AA11" s="78">
        <v>3</v>
      </c>
      <c r="AB11" s="78"/>
      <c r="AC11" s="78">
        <v>6</v>
      </c>
      <c r="AD11" s="78" t="str">
        <f t="shared" si="7"/>
        <v>6|55-64</v>
      </c>
      <c r="AE11" s="78">
        <v>4</v>
      </c>
      <c r="AF11" s="78"/>
      <c r="AG11" s="78">
        <v>6</v>
      </c>
      <c r="AH11" s="78" t="str">
        <f t="shared" si="8"/>
        <v>6|65-69</v>
      </c>
      <c r="AI11" s="78">
        <v>4</v>
      </c>
      <c r="AJ11" s="78"/>
      <c r="AK11" s="78">
        <v>6</v>
      </c>
      <c r="AL11" s="78" t="str">
        <f t="shared" si="9"/>
        <v>6|70-74</v>
      </c>
      <c r="AM11" s="78">
        <v>5</v>
      </c>
      <c r="AN11" s="78"/>
      <c r="AO11" s="78">
        <v>6</v>
      </c>
      <c r="AP11" s="78" t="str">
        <f t="shared" si="10"/>
        <v>6|75-79</v>
      </c>
      <c r="AQ11" s="78">
        <v>5</v>
      </c>
      <c r="AR11" s="78"/>
      <c r="AS11" s="78">
        <v>6</v>
      </c>
      <c r="AT11" s="78" t="str">
        <f t="shared" si="11"/>
        <v>6|80-84</v>
      </c>
      <c r="AU11" s="78">
        <v>6</v>
      </c>
      <c r="AV11" s="78"/>
      <c r="AW11" s="78">
        <v>6</v>
      </c>
      <c r="AX11" s="78" t="str">
        <f t="shared" si="12"/>
        <v>6|85-90</v>
      </c>
      <c r="AY11" s="78">
        <v>7</v>
      </c>
      <c r="AZ11" s="78"/>
    </row>
    <row r="12" spans="1:52">
      <c r="A12" s="78">
        <v>7</v>
      </c>
      <c r="B12" s="78" t="str">
        <f t="shared" si="0"/>
        <v>7|18-19</v>
      </c>
      <c r="C12" s="78">
        <v>3</v>
      </c>
      <c r="D12" s="78"/>
      <c r="E12" s="78">
        <v>7</v>
      </c>
      <c r="F12" s="78" t="str">
        <f t="shared" si="1"/>
        <v>7|18-19</v>
      </c>
      <c r="G12" s="78">
        <v>3</v>
      </c>
      <c r="H12" s="78"/>
      <c r="I12" s="78">
        <v>7</v>
      </c>
      <c r="J12" s="78" t="str">
        <f t="shared" si="2"/>
        <v>7|20-24</v>
      </c>
      <c r="K12" s="78">
        <v>3</v>
      </c>
      <c r="L12" s="78"/>
      <c r="M12" s="78">
        <v>7</v>
      </c>
      <c r="N12" s="78" t="str">
        <f t="shared" si="3"/>
        <v>7|25-29</v>
      </c>
      <c r="O12" s="78">
        <v>3</v>
      </c>
      <c r="P12" s="78"/>
      <c r="Q12" s="78">
        <v>7</v>
      </c>
      <c r="R12" s="78" t="str">
        <f t="shared" si="4"/>
        <v>7|30-34</v>
      </c>
      <c r="S12" s="78">
        <v>3</v>
      </c>
      <c r="T12" s="78"/>
      <c r="U12" s="78">
        <v>7</v>
      </c>
      <c r="V12" s="78" t="str">
        <f t="shared" si="5"/>
        <v>7|35-44</v>
      </c>
      <c r="W12" s="78">
        <v>3</v>
      </c>
      <c r="X12" s="78"/>
      <c r="Y12" s="78">
        <v>7</v>
      </c>
      <c r="Z12" s="78" t="str">
        <f t="shared" si="6"/>
        <v>7|45-54</v>
      </c>
      <c r="AA12" s="78">
        <v>4</v>
      </c>
      <c r="AB12" s="78"/>
      <c r="AC12" s="78">
        <v>7</v>
      </c>
      <c r="AD12" s="78" t="str">
        <f t="shared" si="7"/>
        <v>7|55-64</v>
      </c>
      <c r="AE12" s="78">
        <v>4</v>
      </c>
      <c r="AF12" s="78"/>
      <c r="AG12" s="78">
        <v>7</v>
      </c>
      <c r="AH12" s="78" t="str">
        <f t="shared" si="8"/>
        <v>7|65-69</v>
      </c>
      <c r="AI12" s="78">
        <v>5</v>
      </c>
      <c r="AJ12" s="78"/>
      <c r="AK12" s="78">
        <v>7</v>
      </c>
      <c r="AL12" s="78" t="str">
        <f t="shared" si="9"/>
        <v>7|70-74</v>
      </c>
      <c r="AM12" s="78">
        <v>5</v>
      </c>
      <c r="AN12" s="78"/>
      <c r="AO12" s="78">
        <v>7</v>
      </c>
      <c r="AP12" s="78" t="str">
        <f t="shared" si="10"/>
        <v>7|75-79</v>
      </c>
      <c r="AQ12" s="78">
        <v>6</v>
      </c>
      <c r="AR12" s="78"/>
      <c r="AS12" s="78">
        <v>7</v>
      </c>
      <c r="AT12" s="78" t="str">
        <f t="shared" si="11"/>
        <v>7|80-84</v>
      </c>
      <c r="AU12" s="78">
        <v>7</v>
      </c>
      <c r="AV12" s="78"/>
      <c r="AW12" s="78">
        <v>7</v>
      </c>
      <c r="AX12" s="78" t="str">
        <f t="shared" si="12"/>
        <v>7|85-90</v>
      </c>
      <c r="AY12" s="78">
        <v>8</v>
      </c>
      <c r="AZ12" s="78"/>
    </row>
    <row r="13" spans="1:52">
      <c r="A13" s="78">
        <v>8</v>
      </c>
      <c r="B13" s="78" t="str">
        <f t="shared" si="0"/>
        <v>8|18-19</v>
      </c>
      <c r="C13" s="78">
        <v>3</v>
      </c>
      <c r="D13" s="78"/>
      <c r="E13" s="78">
        <v>8</v>
      </c>
      <c r="F13" s="78" t="str">
        <f t="shared" si="1"/>
        <v>8|18-19</v>
      </c>
      <c r="G13" s="78">
        <v>3</v>
      </c>
      <c r="H13" s="78"/>
      <c r="I13" s="78">
        <v>8</v>
      </c>
      <c r="J13" s="78" t="str">
        <f t="shared" si="2"/>
        <v>8|20-24</v>
      </c>
      <c r="K13" s="78">
        <v>3</v>
      </c>
      <c r="L13" s="78"/>
      <c r="M13" s="78">
        <v>8</v>
      </c>
      <c r="N13" s="78" t="str">
        <f t="shared" si="3"/>
        <v>8|25-29</v>
      </c>
      <c r="O13" s="78">
        <v>3</v>
      </c>
      <c r="P13" s="78"/>
      <c r="Q13" s="78">
        <v>8</v>
      </c>
      <c r="R13" s="78" t="str">
        <f t="shared" si="4"/>
        <v>8|30-34</v>
      </c>
      <c r="S13" s="78">
        <v>4</v>
      </c>
      <c r="T13" s="78"/>
      <c r="U13" s="78">
        <v>8</v>
      </c>
      <c r="V13" s="78" t="str">
        <f t="shared" si="5"/>
        <v>8|35-44</v>
      </c>
      <c r="W13" s="78">
        <v>4</v>
      </c>
      <c r="X13" s="78"/>
      <c r="Y13" s="78">
        <v>8</v>
      </c>
      <c r="Z13" s="78" t="str">
        <f t="shared" si="6"/>
        <v>8|45-54</v>
      </c>
      <c r="AA13" s="78">
        <v>4</v>
      </c>
      <c r="AB13" s="78"/>
      <c r="AC13" s="78">
        <v>8</v>
      </c>
      <c r="AD13" s="78" t="str">
        <f t="shared" si="7"/>
        <v>8|55-64</v>
      </c>
      <c r="AE13" s="78">
        <v>4</v>
      </c>
      <c r="AF13" s="78"/>
      <c r="AG13" s="78">
        <v>8</v>
      </c>
      <c r="AH13" s="78" t="str">
        <f t="shared" si="8"/>
        <v>8|65-69</v>
      </c>
      <c r="AI13" s="78">
        <v>5</v>
      </c>
      <c r="AJ13" s="78"/>
      <c r="AK13" s="78">
        <v>8</v>
      </c>
      <c r="AL13" s="78" t="str">
        <f t="shared" si="9"/>
        <v>8|70-74</v>
      </c>
      <c r="AM13" s="78">
        <v>6</v>
      </c>
      <c r="AN13" s="78"/>
      <c r="AO13" s="78">
        <v>8</v>
      </c>
      <c r="AP13" s="78" t="str">
        <f t="shared" si="10"/>
        <v>8|75-79</v>
      </c>
      <c r="AQ13" s="78">
        <v>6</v>
      </c>
      <c r="AR13" s="78"/>
      <c r="AS13" s="78">
        <v>8</v>
      </c>
      <c r="AT13" s="78" t="str">
        <f t="shared" si="11"/>
        <v>8|80-84</v>
      </c>
      <c r="AU13" s="78">
        <v>7</v>
      </c>
      <c r="AV13" s="78"/>
      <c r="AW13" s="78">
        <v>8</v>
      </c>
      <c r="AX13" s="78" t="str">
        <f t="shared" si="12"/>
        <v>8|85-90</v>
      </c>
      <c r="AY13" s="78">
        <v>8</v>
      </c>
      <c r="AZ13" s="78"/>
    </row>
    <row r="14" spans="1:52">
      <c r="A14" s="78">
        <v>9</v>
      </c>
      <c r="B14" s="78" t="str">
        <f t="shared" si="0"/>
        <v>9|18-19</v>
      </c>
      <c r="C14" s="78">
        <v>4</v>
      </c>
      <c r="D14" s="78"/>
      <c r="E14" s="78">
        <v>9</v>
      </c>
      <c r="F14" s="78" t="str">
        <f t="shared" si="1"/>
        <v>9|18-19</v>
      </c>
      <c r="G14" s="78">
        <v>4</v>
      </c>
      <c r="H14" s="78"/>
      <c r="I14" s="78">
        <v>9</v>
      </c>
      <c r="J14" s="78" t="str">
        <f t="shared" si="2"/>
        <v>9|20-24</v>
      </c>
      <c r="K14" s="78">
        <v>4</v>
      </c>
      <c r="L14" s="78"/>
      <c r="M14" s="78">
        <v>9</v>
      </c>
      <c r="N14" s="78" t="str">
        <f t="shared" si="3"/>
        <v>9|25-29</v>
      </c>
      <c r="O14" s="78">
        <v>4</v>
      </c>
      <c r="P14" s="78"/>
      <c r="Q14" s="78">
        <v>9</v>
      </c>
      <c r="R14" s="78" t="str">
        <f t="shared" si="4"/>
        <v>9|30-34</v>
      </c>
      <c r="S14" s="78">
        <v>4</v>
      </c>
      <c r="T14" s="78"/>
      <c r="U14" s="78">
        <v>9</v>
      </c>
      <c r="V14" s="78" t="str">
        <f t="shared" si="5"/>
        <v>9|35-44</v>
      </c>
      <c r="W14" s="78">
        <v>4</v>
      </c>
      <c r="X14" s="78"/>
      <c r="Y14" s="78">
        <v>9</v>
      </c>
      <c r="Z14" s="78" t="str">
        <f t="shared" si="6"/>
        <v>9|45-54</v>
      </c>
      <c r="AA14" s="78">
        <v>4</v>
      </c>
      <c r="AB14" s="78"/>
      <c r="AC14" s="78">
        <v>9</v>
      </c>
      <c r="AD14" s="78" t="str">
        <f t="shared" si="7"/>
        <v>9|55-64</v>
      </c>
      <c r="AE14" s="78">
        <v>5</v>
      </c>
      <c r="AF14" s="78"/>
      <c r="AG14" s="78">
        <v>9</v>
      </c>
      <c r="AH14" s="78" t="str">
        <f t="shared" si="8"/>
        <v>9|65-69</v>
      </c>
      <c r="AI14" s="78">
        <v>6</v>
      </c>
      <c r="AJ14" s="78"/>
      <c r="AK14" s="78">
        <v>9</v>
      </c>
      <c r="AL14" s="78" t="str">
        <f t="shared" si="9"/>
        <v>9|70-74</v>
      </c>
      <c r="AM14" s="78">
        <v>6</v>
      </c>
      <c r="AN14" s="78"/>
      <c r="AO14" s="78">
        <v>9</v>
      </c>
      <c r="AP14" s="78" t="str">
        <f t="shared" si="10"/>
        <v>9|75-79</v>
      </c>
      <c r="AQ14" s="78">
        <v>7</v>
      </c>
      <c r="AR14" s="78"/>
      <c r="AS14" s="78">
        <v>9</v>
      </c>
      <c r="AT14" s="78" t="str">
        <f t="shared" si="11"/>
        <v>9|80-84</v>
      </c>
      <c r="AU14" s="78">
        <v>8</v>
      </c>
      <c r="AV14" s="78"/>
      <c r="AW14" s="78">
        <v>9</v>
      </c>
      <c r="AX14" s="78" t="str">
        <f t="shared" si="12"/>
        <v>9|85-90</v>
      </c>
      <c r="AY14" s="78">
        <v>9</v>
      </c>
      <c r="AZ14" s="78"/>
    </row>
    <row r="15" spans="1:52">
      <c r="A15" s="78">
        <v>10</v>
      </c>
      <c r="B15" s="78" t="str">
        <f t="shared" si="0"/>
        <v>10|18-19</v>
      </c>
      <c r="C15" s="78">
        <v>4</v>
      </c>
      <c r="D15" s="78"/>
      <c r="E15" s="78">
        <v>10</v>
      </c>
      <c r="F15" s="78" t="str">
        <f t="shared" si="1"/>
        <v>10|18-19</v>
      </c>
      <c r="G15" s="78">
        <v>4</v>
      </c>
      <c r="H15" s="78"/>
      <c r="I15" s="78">
        <v>10</v>
      </c>
      <c r="J15" s="78" t="str">
        <f t="shared" si="2"/>
        <v>10|20-24</v>
      </c>
      <c r="K15" s="78">
        <v>4</v>
      </c>
      <c r="L15" s="78"/>
      <c r="M15" s="78">
        <v>10</v>
      </c>
      <c r="N15" s="78" t="str">
        <f t="shared" si="3"/>
        <v>10|25-29</v>
      </c>
      <c r="O15" s="78">
        <v>4</v>
      </c>
      <c r="P15" s="78"/>
      <c r="Q15" s="78">
        <v>10</v>
      </c>
      <c r="R15" s="78" t="str">
        <f t="shared" si="4"/>
        <v>10|30-34</v>
      </c>
      <c r="S15" s="78">
        <v>4</v>
      </c>
      <c r="T15" s="78"/>
      <c r="U15" s="78">
        <v>10</v>
      </c>
      <c r="V15" s="78" t="str">
        <f t="shared" si="5"/>
        <v>10|35-44</v>
      </c>
      <c r="W15" s="78">
        <v>4</v>
      </c>
      <c r="X15" s="78"/>
      <c r="Y15" s="78">
        <v>10</v>
      </c>
      <c r="Z15" s="78" t="str">
        <f t="shared" si="6"/>
        <v>10|45-54</v>
      </c>
      <c r="AA15" s="78">
        <v>5</v>
      </c>
      <c r="AB15" s="78"/>
      <c r="AC15" s="78">
        <v>10</v>
      </c>
      <c r="AD15" s="78" t="str">
        <f t="shared" si="7"/>
        <v>10|55-64</v>
      </c>
      <c r="AE15" s="78">
        <v>5</v>
      </c>
      <c r="AF15" s="78"/>
      <c r="AG15" s="78">
        <v>10</v>
      </c>
      <c r="AH15" s="78" t="str">
        <f t="shared" si="8"/>
        <v>10|65-69</v>
      </c>
      <c r="AI15" s="78">
        <v>6</v>
      </c>
      <c r="AJ15" s="78"/>
      <c r="AK15" s="78">
        <v>10</v>
      </c>
      <c r="AL15" s="78" t="str">
        <f t="shared" si="9"/>
        <v>10|70-74</v>
      </c>
      <c r="AM15" s="78">
        <v>7</v>
      </c>
      <c r="AN15" s="78"/>
      <c r="AO15" s="78">
        <v>10</v>
      </c>
      <c r="AP15" s="78" t="str">
        <f t="shared" si="10"/>
        <v>10|75-79</v>
      </c>
      <c r="AQ15" s="78">
        <v>8</v>
      </c>
      <c r="AR15" s="78"/>
      <c r="AS15" s="78">
        <v>10</v>
      </c>
      <c r="AT15" s="78" t="str">
        <f t="shared" si="11"/>
        <v>10|80-84</v>
      </c>
      <c r="AU15" s="78">
        <v>9</v>
      </c>
      <c r="AV15" s="78"/>
      <c r="AW15" s="78">
        <v>10</v>
      </c>
      <c r="AX15" s="78" t="str">
        <f t="shared" si="12"/>
        <v>10|85-90</v>
      </c>
      <c r="AY15" s="78">
        <v>10</v>
      </c>
      <c r="AZ15" s="78"/>
    </row>
    <row r="16" spans="1:52">
      <c r="A16" s="78">
        <v>11</v>
      </c>
      <c r="B16" s="78" t="str">
        <f t="shared" si="0"/>
        <v>11|18-19</v>
      </c>
      <c r="C16" s="78">
        <v>4</v>
      </c>
      <c r="D16" s="78"/>
      <c r="E16" s="78">
        <v>11</v>
      </c>
      <c r="F16" s="78" t="str">
        <f t="shared" si="1"/>
        <v>11|18-19</v>
      </c>
      <c r="G16" s="78">
        <v>4</v>
      </c>
      <c r="H16" s="78"/>
      <c r="I16" s="78">
        <v>11</v>
      </c>
      <c r="J16" s="78" t="str">
        <f t="shared" si="2"/>
        <v>11|20-24</v>
      </c>
      <c r="K16" s="78">
        <v>4</v>
      </c>
      <c r="L16" s="78"/>
      <c r="M16" s="78">
        <v>11</v>
      </c>
      <c r="N16" s="78" t="str">
        <f t="shared" si="3"/>
        <v>11|25-29</v>
      </c>
      <c r="O16" s="78">
        <v>4</v>
      </c>
      <c r="P16" s="78"/>
      <c r="Q16" s="78">
        <v>11</v>
      </c>
      <c r="R16" s="78" t="str">
        <f t="shared" si="4"/>
        <v>11|30-34</v>
      </c>
      <c r="S16" s="78">
        <v>5</v>
      </c>
      <c r="T16" s="78"/>
      <c r="U16" s="78">
        <v>11</v>
      </c>
      <c r="V16" s="78" t="str">
        <f t="shared" si="5"/>
        <v>11|35-44</v>
      </c>
      <c r="W16" s="78">
        <v>5</v>
      </c>
      <c r="X16" s="78"/>
      <c r="Y16" s="78">
        <v>11</v>
      </c>
      <c r="Z16" s="78" t="str">
        <f t="shared" si="6"/>
        <v>11|45-54</v>
      </c>
      <c r="AA16" s="78">
        <v>5</v>
      </c>
      <c r="AB16" s="78"/>
      <c r="AC16" s="78">
        <v>11</v>
      </c>
      <c r="AD16" s="78" t="str">
        <f t="shared" si="7"/>
        <v>11|55-64</v>
      </c>
      <c r="AE16" s="78">
        <v>6</v>
      </c>
      <c r="AF16" s="78"/>
      <c r="AG16" s="78">
        <v>11</v>
      </c>
      <c r="AH16" s="78" t="str">
        <f t="shared" si="8"/>
        <v>11|65-69</v>
      </c>
      <c r="AI16" s="78">
        <v>7</v>
      </c>
      <c r="AJ16" s="78"/>
      <c r="AK16" s="78">
        <v>11</v>
      </c>
      <c r="AL16" s="78" t="str">
        <f t="shared" si="9"/>
        <v>11|70-74</v>
      </c>
      <c r="AM16" s="78">
        <v>7</v>
      </c>
      <c r="AN16" s="78"/>
      <c r="AO16" s="78">
        <v>11</v>
      </c>
      <c r="AP16" s="78" t="str">
        <f t="shared" si="10"/>
        <v>11|75-79</v>
      </c>
      <c r="AQ16" s="78">
        <v>8</v>
      </c>
      <c r="AR16" s="78"/>
      <c r="AS16" s="78">
        <v>11</v>
      </c>
      <c r="AT16" s="78" t="str">
        <f t="shared" si="11"/>
        <v>11|80-84</v>
      </c>
      <c r="AU16" s="78">
        <v>9</v>
      </c>
      <c r="AV16" s="78"/>
      <c r="AW16" s="78">
        <v>11</v>
      </c>
      <c r="AX16" s="78" t="str">
        <f t="shared" si="12"/>
        <v>11|85-90</v>
      </c>
      <c r="AY16" s="78">
        <v>10</v>
      </c>
      <c r="AZ16" s="78"/>
    </row>
    <row r="17" spans="1:52">
      <c r="A17" s="78">
        <v>12</v>
      </c>
      <c r="B17" s="78" t="str">
        <f t="shared" si="0"/>
        <v>12|18-19</v>
      </c>
      <c r="C17" s="78">
        <v>5</v>
      </c>
      <c r="D17" s="78"/>
      <c r="E17" s="78">
        <v>12</v>
      </c>
      <c r="F17" s="78" t="str">
        <f t="shared" si="1"/>
        <v>12|18-19</v>
      </c>
      <c r="G17" s="78">
        <v>5</v>
      </c>
      <c r="H17" s="78"/>
      <c r="I17" s="78">
        <v>12</v>
      </c>
      <c r="J17" s="78" t="str">
        <f t="shared" si="2"/>
        <v>12|20-24</v>
      </c>
      <c r="K17" s="78">
        <v>5</v>
      </c>
      <c r="L17" s="78"/>
      <c r="M17" s="78">
        <v>12</v>
      </c>
      <c r="N17" s="78" t="str">
        <f t="shared" si="3"/>
        <v>12|25-29</v>
      </c>
      <c r="O17" s="78">
        <v>5</v>
      </c>
      <c r="P17" s="78"/>
      <c r="Q17" s="78">
        <v>12</v>
      </c>
      <c r="R17" s="78" t="str">
        <f t="shared" si="4"/>
        <v>12|30-34</v>
      </c>
      <c r="S17" s="78">
        <v>5</v>
      </c>
      <c r="T17" s="78"/>
      <c r="U17" s="78">
        <v>12</v>
      </c>
      <c r="V17" s="78" t="str">
        <f t="shared" si="5"/>
        <v>12|35-44</v>
      </c>
      <c r="W17" s="78">
        <v>5</v>
      </c>
      <c r="X17" s="78"/>
      <c r="Y17" s="78">
        <v>12</v>
      </c>
      <c r="Z17" s="78" t="str">
        <f t="shared" si="6"/>
        <v>12|45-54</v>
      </c>
      <c r="AA17" s="78">
        <v>6</v>
      </c>
      <c r="AB17" s="78"/>
      <c r="AC17" s="78">
        <v>12</v>
      </c>
      <c r="AD17" s="78" t="str">
        <f t="shared" si="7"/>
        <v>12|55-64</v>
      </c>
      <c r="AE17" s="78">
        <v>6</v>
      </c>
      <c r="AF17" s="78"/>
      <c r="AG17" s="78">
        <v>12</v>
      </c>
      <c r="AH17" s="78" t="str">
        <f t="shared" si="8"/>
        <v>12|65-69</v>
      </c>
      <c r="AI17" s="78">
        <v>7</v>
      </c>
      <c r="AJ17" s="78"/>
      <c r="AK17" s="78">
        <v>12</v>
      </c>
      <c r="AL17" s="78" t="str">
        <f t="shared" si="9"/>
        <v>12|70-74</v>
      </c>
      <c r="AM17" s="78">
        <v>8</v>
      </c>
      <c r="AN17" s="78"/>
      <c r="AO17" s="78">
        <v>12</v>
      </c>
      <c r="AP17" s="78" t="str">
        <f t="shared" si="10"/>
        <v>12|75-79</v>
      </c>
      <c r="AQ17" s="78">
        <v>9</v>
      </c>
      <c r="AR17" s="78"/>
      <c r="AS17" s="78">
        <v>12</v>
      </c>
      <c r="AT17" s="78" t="str">
        <f t="shared" si="11"/>
        <v>12|80-84</v>
      </c>
      <c r="AU17" s="78">
        <v>10</v>
      </c>
      <c r="AV17" s="78"/>
      <c r="AW17" s="78">
        <v>12</v>
      </c>
      <c r="AX17" s="78" t="str">
        <f t="shared" si="12"/>
        <v>12|85-90</v>
      </c>
      <c r="AY17" s="78">
        <v>11</v>
      </c>
      <c r="AZ17" s="78"/>
    </row>
    <row r="18" spans="1:52">
      <c r="A18" s="78">
        <v>13</v>
      </c>
      <c r="B18" s="78" t="str">
        <f t="shared" si="0"/>
        <v>13|18-19</v>
      </c>
      <c r="C18" s="78">
        <v>5</v>
      </c>
      <c r="D18" s="78"/>
      <c r="E18" s="78">
        <v>13</v>
      </c>
      <c r="F18" s="78" t="str">
        <f t="shared" si="1"/>
        <v>13|18-19</v>
      </c>
      <c r="G18" s="78">
        <v>5</v>
      </c>
      <c r="H18" s="78"/>
      <c r="I18" s="78">
        <v>13</v>
      </c>
      <c r="J18" s="78" t="str">
        <f t="shared" si="2"/>
        <v>13|20-24</v>
      </c>
      <c r="K18" s="78">
        <v>5</v>
      </c>
      <c r="L18" s="78"/>
      <c r="M18" s="78">
        <v>13</v>
      </c>
      <c r="N18" s="78" t="str">
        <f t="shared" si="3"/>
        <v>13|25-29</v>
      </c>
      <c r="O18" s="78">
        <v>5</v>
      </c>
      <c r="P18" s="78"/>
      <c r="Q18" s="78">
        <v>13</v>
      </c>
      <c r="R18" s="78" t="str">
        <f t="shared" si="4"/>
        <v>13|30-34</v>
      </c>
      <c r="S18" s="78">
        <v>5</v>
      </c>
      <c r="T18" s="78"/>
      <c r="U18" s="78">
        <v>13</v>
      </c>
      <c r="V18" s="78" t="str">
        <f t="shared" si="5"/>
        <v>13|35-44</v>
      </c>
      <c r="W18" s="78">
        <v>6</v>
      </c>
      <c r="X18" s="78"/>
      <c r="Y18" s="78">
        <v>13</v>
      </c>
      <c r="Z18" s="78" t="str">
        <f t="shared" si="6"/>
        <v>13|45-54</v>
      </c>
      <c r="AA18" s="78">
        <v>6</v>
      </c>
      <c r="AB18" s="78"/>
      <c r="AC18" s="78">
        <v>13</v>
      </c>
      <c r="AD18" s="78" t="str">
        <f t="shared" si="7"/>
        <v>13|55-64</v>
      </c>
      <c r="AE18" s="78">
        <v>7</v>
      </c>
      <c r="AF18" s="78"/>
      <c r="AG18" s="78">
        <v>13</v>
      </c>
      <c r="AH18" s="78" t="str">
        <f t="shared" si="8"/>
        <v>13|65-69</v>
      </c>
      <c r="AI18" s="78">
        <v>7</v>
      </c>
      <c r="AJ18" s="78"/>
      <c r="AK18" s="78">
        <v>13</v>
      </c>
      <c r="AL18" s="78" t="str">
        <f t="shared" si="9"/>
        <v>13|70-74</v>
      </c>
      <c r="AM18" s="78">
        <v>8</v>
      </c>
      <c r="AN18" s="78"/>
      <c r="AO18" s="78">
        <v>13</v>
      </c>
      <c r="AP18" s="78" t="str">
        <f t="shared" si="10"/>
        <v>13|75-79</v>
      </c>
      <c r="AQ18" s="78">
        <v>9</v>
      </c>
      <c r="AR18" s="78"/>
      <c r="AS18" s="78">
        <v>13</v>
      </c>
      <c r="AT18" s="78" t="str">
        <f t="shared" si="11"/>
        <v>13|80-84</v>
      </c>
      <c r="AU18" s="78">
        <v>10</v>
      </c>
      <c r="AV18" s="78"/>
      <c r="AW18" s="78">
        <v>13</v>
      </c>
      <c r="AX18" s="78" t="str">
        <f t="shared" si="12"/>
        <v>13|85-90</v>
      </c>
      <c r="AY18" s="78">
        <v>11</v>
      </c>
      <c r="AZ18" s="78"/>
    </row>
    <row r="19" spans="1:52">
      <c r="A19" s="78">
        <v>14</v>
      </c>
      <c r="B19" s="78" t="str">
        <f t="shared" si="0"/>
        <v>14|18-19</v>
      </c>
      <c r="C19" s="78">
        <v>5</v>
      </c>
      <c r="D19" s="78"/>
      <c r="E19" s="78">
        <v>14</v>
      </c>
      <c r="F19" s="78" t="str">
        <f t="shared" si="1"/>
        <v>14|18-19</v>
      </c>
      <c r="G19" s="78">
        <v>5</v>
      </c>
      <c r="H19" s="78"/>
      <c r="I19" s="78">
        <v>14</v>
      </c>
      <c r="J19" s="78" t="str">
        <f t="shared" si="2"/>
        <v>14|20-24</v>
      </c>
      <c r="K19" s="78">
        <v>5</v>
      </c>
      <c r="L19" s="78"/>
      <c r="M19" s="78">
        <v>14</v>
      </c>
      <c r="N19" s="78" t="str">
        <f t="shared" si="3"/>
        <v>14|25-29</v>
      </c>
      <c r="O19" s="78">
        <v>5</v>
      </c>
      <c r="P19" s="78"/>
      <c r="Q19" s="78">
        <v>14</v>
      </c>
      <c r="R19" s="78" t="str">
        <f t="shared" si="4"/>
        <v>14|30-34</v>
      </c>
      <c r="S19" s="78">
        <v>6</v>
      </c>
      <c r="T19" s="78"/>
      <c r="U19" s="78">
        <v>14</v>
      </c>
      <c r="V19" s="78" t="str">
        <f t="shared" si="5"/>
        <v>14|35-44</v>
      </c>
      <c r="W19" s="78">
        <v>6</v>
      </c>
      <c r="X19" s="78"/>
      <c r="Y19" s="78">
        <v>14</v>
      </c>
      <c r="Z19" s="78" t="str">
        <f t="shared" si="6"/>
        <v>14|45-54</v>
      </c>
      <c r="AA19" s="78">
        <v>7</v>
      </c>
      <c r="AB19" s="78"/>
      <c r="AC19" s="78">
        <v>14</v>
      </c>
      <c r="AD19" s="78" t="str">
        <f t="shared" si="7"/>
        <v>14|55-64</v>
      </c>
      <c r="AE19" s="78">
        <v>7</v>
      </c>
      <c r="AF19" s="78"/>
      <c r="AG19" s="78">
        <v>14</v>
      </c>
      <c r="AH19" s="78" t="str">
        <f t="shared" si="8"/>
        <v>14|65-69</v>
      </c>
      <c r="AI19" s="78">
        <v>8</v>
      </c>
      <c r="AJ19" s="78"/>
      <c r="AK19" s="78">
        <v>14</v>
      </c>
      <c r="AL19" s="78" t="str">
        <f t="shared" si="9"/>
        <v>14|70-74</v>
      </c>
      <c r="AM19" s="78">
        <v>9</v>
      </c>
      <c r="AN19" s="78"/>
      <c r="AO19" s="78">
        <v>14</v>
      </c>
      <c r="AP19" s="78" t="str">
        <f t="shared" si="10"/>
        <v>14|75-79</v>
      </c>
      <c r="AQ19" s="78">
        <v>10</v>
      </c>
      <c r="AR19" s="78"/>
      <c r="AS19" s="78">
        <v>14</v>
      </c>
      <c r="AT19" s="78" t="str">
        <f t="shared" si="11"/>
        <v>14|80-84</v>
      </c>
      <c r="AU19" s="78">
        <v>11</v>
      </c>
      <c r="AV19" s="78"/>
      <c r="AW19" s="78">
        <v>14</v>
      </c>
      <c r="AX19" s="78" t="str">
        <f t="shared" si="12"/>
        <v>14|85-90</v>
      </c>
      <c r="AY19" s="78">
        <v>12</v>
      </c>
      <c r="AZ19" s="78"/>
    </row>
    <row r="20" spans="1:52">
      <c r="A20" s="78">
        <v>15</v>
      </c>
      <c r="B20" s="78" t="str">
        <f t="shared" si="0"/>
        <v>15|18-19</v>
      </c>
      <c r="C20" s="78">
        <v>6</v>
      </c>
      <c r="D20" s="78"/>
      <c r="E20" s="78">
        <v>15</v>
      </c>
      <c r="F20" s="78" t="str">
        <f t="shared" si="1"/>
        <v>15|18-19</v>
      </c>
      <c r="G20" s="78">
        <v>6</v>
      </c>
      <c r="H20" s="78"/>
      <c r="I20" s="78">
        <v>15</v>
      </c>
      <c r="J20" s="78" t="str">
        <f t="shared" si="2"/>
        <v>15|20-24</v>
      </c>
      <c r="K20" s="78">
        <v>6</v>
      </c>
      <c r="L20" s="78"/>
      <c r="M20" s="78">
        <v>15</v>
      </c>
      <c r="N20" s="78" t="str">
        <f t="shared" si="3"/>
        <v>15|25-29</v>
      </c>
      <c r="O20" s="78">
        <v>6</v>
      </c>
      <c r="P20" s="78"/>
      <c r="Q20" s="78">
        <v>15</v>
      </c>
      <c r="R20" s="78" t="str">
        <f t="shared" si="4"/>
        <v>15|30-34</v>
      </c>
      <c r="S20" s="78">
        <v>6</v>
      </c>
      <c r="T20" s="78"/>
      <c r="U20" s="78">
        <v>15</v>
      </c>
      <c r="V20" s="78" t="str">
        <f t="shared" si="5"/>
        <v>15|35-44</v>
      </c>
      <c r="W20" s="78">
        <v>6</v>
      </c>
      <c r="X20" s="78"/>
      <c r="Y20" s="78">
        <v>15</v>
      </c>
      <c r="Z20" s="78" t="str">
        <f t="shared" si="6"/>
        <v>15|45-54</v>
      </c>
      <c r="AA20" s="78">
        <v>7</v>
      </c>
      <c r="AB20" s="78"/>
      <c r="AC20" s="78">
        <v>15</v>
      </c>
      <c r="AD20" s="78" t="str">
        <f t="shared" si="7"/>
        <v>15|55-64</v>
      </c>
      <c r="AE20" s="78">
        <v>7</v>
      </c>
      <c r="AF20" s="78"/>
      <c r="AG20" s="78">
        <v>15</v>
      </c>
      <c r="AH20" s="78" t="str">
        <f t="shared" si="8"/>
        <v>15|65-69</v>
      </c>
      <c r="AI20" s="78">
        <v>8</v>
      </c>
      <c r="AJ20" s="78"/>
      <c r="AK20" s="78">
        <v>15</v>
      </c>
      <c r="AL20" s="78" t="str">
        <f t="shared" si="9"/>
        <v>15|70-74</v>
      </c>
      <c r="AM20" s="78">
        <v>9</v>
      </c>
      <c r="AN20" s="78"/>
      <c r="AO20" s="78">
        <v>15</v>
      </c>
      <c r="AP20" s="78" t="str">
        <f t="shared" si="10"/>
        <v>15|75-79</v>
      </c>
      <c r="AQ20" s="78">
        <v>10</v>
      </c>
      <c r="AR20" s="78"/>
      <c r="AS20" s="78">
        <v>15</v>
      </c>
      <c r="AT20" s="78" t="str">
        <f t="shared" si="11"/>
        <v>15|80-84</v>
      </c>
      <c r="AU20" s="78">
        <v>11</v>
      </c>
      <c r="AV20" s="78"/>
      <c r="AW20" s="78">
        <v>15</v>
      </c>
      <c r="AX20" s="78" t="str">
        <f t="shared" si="12"/>
        <v>15|85-90</v>
      </c>
      <c r="AY20" s="78">
        <v>12</v>
      </c>
      <c r="AZ20" s="78"/>
    </row>
    <row r="21" spans="1:52">
      <c r="A21" s="78">
        <v>16</v>
      </c>
      <c r="B21" s="78" t="str">
        <f t="shared" si="0"/>
        <v>16|18-19</v>
      </c>
      <c r="C21" s="78">
        <v>6</v>
      </c>
      <c r="D21" s="78"/>
      <c r="E21" s="78">
        <v>16</v>
      </c>
      <c r="F21" s="78" t="str">
        <f t="shared" si="1"/>
        <v>16|18-19</v>
      </c>
      <c r="G21" s="78">
        <v>6</v>
      </c>
      <c r="H21" s="78"/>
      <c r="I21" s="78">
        <v>16</v>
      </c>
      <c r="J21" s="78" t="str">
        <f t="shared" si="2"/>
        <v>16|20-24</v>
      </c>
      <c r="K21" s="78">
        <v>6</v>
      </c>
      <c r="L21" s="78"/>
      <c r="M21" s="78">
        <v>16</v>
      </c>
      <c r="N21" s="78" t="str">
        <f t="shared" si="3"/>
        <v>16|25-29</v>
      </c>
      <c r="O21" s="78">
        <v>6</v>
      </c>
      <c r="P21" s="78"/>
      <c r="Q21" s="78">
        <v>16</v>
      </c>
      <c r="R21" s="78" t="str">
        <f t="shared" si="4"/>
        <v>16|30-34</v>
      </c>
      <c r="S21" s="78">
        <v>6</v>
      </c>
      <c r="T21" s="78"/>
      <c r="U21" s="78">
        <v>16</v>
      </c>
      <c r="V21" s="78" t="str">
        <f t="shared" si="5"/>
        <v>16|35-44</v>
      </c>
      <c r="W21" s="78">
        <v>7</v>
      </c>
      <c r="X21" s="78"/>
      <c r="Y21" s="78">
        <v>16</v>
      </c>
      <c r="Z21" s="78" t="str">
        <f t="shared" si="6"/>
        <v>16|45-54</v>
      </c>
      <c r="AA21" s="78">
        <v>7</v>
      </c>
      <c r="AB21" s="78"/>
      <c r="AC21" s="78">
        <v>16</v>
      </c>
      <c r="AD21" s="78" t="str">
        <f t="shared" si="7"/>
        <v>16|55-64</v>
      </c>
      <c r="AE21" s="78">
        <v>8</v>
      </c>
      <c r="AF21" s="78"/>
      <c r="AG21" s="78">
        <v>16</v>
      </c>
      <c r="AH21" s="78" t="str">
        <f t="shared" si="8"/>
        <v>16|65-69</v>
      </c>
      <c r="AI21" s="78">
        <v>9</v>
      </c>
      <c r="AJ21" s="78"/>
      <c r="AK21" s="78">
        <v>16</v>
      </c>
      <c r="AL21" s="78" t="str">
        <f t="shared" si="9"/>
        <v>16|70-74</v>
      </c>
      <c r="AM21" s="78">
        <v>10</v>
      </c>
      <c r="AN21" s="78"/>
      <c r="AO21" s="78">
        <v>16</v>
      </c>
      <c r="AP21" s="78" t="str">
        <f t="shared" si="10"/>
        <v>16|75-79</v>
      </c>
      <c r="AQ21" s="78">
        <v>11</v>
      </c>
      <c r="AR21" s="78"/>
      <c r="AS21" s="78">
        <v>16</v>
      </c>
      <c r="AT21" s="78" t="str">
        <f t="shared" si="11"/>
        <v>16|80-84</v>
      </c>
      <c r="AU21" s="78">
        <v>12</v>
      </c>
      <c r="AV21" s="78"/>
      <c r="AW21" s="78">
        <v>16</v>
      </c>
      <c r="AX21" s="78" t="str">
        <f t="shared" si="12"/>
        <v>16|85-90</v>
      </c>
      <c r="AY21" s="78">
        <v>13</v>
      </c>
      <c r="AZ21" s="78"/>
    </row>
    <row r="22" spans="1:52">
      <c r="A22" s="78">
        <v>17</v>
      </c>
      <c r="B22" s="78" t="str">
        <f t="shared" si="0"/>
        <v>17|18-19</v>
      </c>
      <c r="C22" s="78">
        <v>6</v>
      </c>
      <c r="D22" s="78"/>
      <c r="E22" s="78">
        <v>17</v>
      </c>
      <c r="F22" s="78" t="str">
        <f t="shared" si="1"/>
        <v>17|18-19</v>
      </c>
      <c r="G22" s="78">
        <v>6</v>
      </c>
      <c r="H22" s="78"/>
      <c r="I22" s="78">
        <v>17</v>
      </c>
      <c r="J22" s="78" t="str">
        <f t="shared" si="2"/>
        <v>17|20-24</v>
      </c>
      <c r="K22" s="78">
        <v>6</v>
      </c>
      <c r="L22" s="78"/>
      <c r="M22" s="78">
        <v>17</v>
      </c>
      <c r="N22" s="78" t="str">
        <f t="shared" si="3"/>
        <v>17|25-29</v>
      </c>
      <c r="O22" s="78">
        <v>6</v>
      </c>
      <c r="P22" s="78"/>
      <c r="Q22" s="78">
        <v>17</v>
      </c>
      <c r="R22" s="78" t="str">
        <f t="shared" si="4"/>
        <v>17|30-34</v>
      </c>
      <c r="S22" s="78">
        <v>7</v>
      </c>
      <c r="T22" s="78"/>
      <c r="U22" s="78">
        <v>17</v>
      </c>
      <c r="V22" s="78" t="str">
        <f t="shared" si="5"/>
        <v>17|35-44</v>
      </c>
      <c r="W22" s="78">
        <v>7</v>
      </c>
      <c r="X22" s="78"/>
      <c r="Y22" s="78">
        <v>17</v>
      </c>
      <c r="Z22" s="78" t="str">
        <f t="shared" si="6"/>
        <v>17|45-54</v>
      </c>
      <c r="AA22" s="78">
        <v>8</v>
      </c>
      <c r="AB22" s="78"/>
      <c r="AC22" s="78">
        <v>17</v>
      </c>
      <c r="AD22" s="78" t="str">
        <f t="shared" si="7"/>
        <v>17|55-64</v>
      </c>
      <c r="AE22" s="78">
        <v>8</v>
      </c>
      <c r="AF22" s="78"/>
      <c r="AG22" s="78">
        <v>17</v>
      </c>
      <c r="AH22" s="78" t="str">
        <f t="shared" si="8"/>
        <v>17|65-69</v>
      </c>
      <c r="AI22" s="78">
        <v>9</v>
      </c>
      <c r="AJ22" s="78"/>
      <c r="AK22" s="78">
        <v>17</v>
      </c>
      <c r="AL22" s="78" t="str">
        <f t="shared" si="9"/>
        <v>17|70-74</v>
      </c>
      <c r="AM22" s="78">
        <v>10</v>
      </c>
      <c r="AN22" s="78"/>
      <c r="AO22" s="78">
        <v>17</v>
      </c>
      <c r="AP22" s="78" t="str">
        <f t="shared" si="10"/>
        <v>17|75-79</v>
      </c>
      <c r="AQ22" s="78">
        <v>11</v>
      </c>
      <c r="AR22" s="78"/>
      <c r="AS22" s="78">
        <v>17</v>
      </c>
      <c r="AT22" s="78" t="str">
        <f t="shared" si="11"/>
        <v>17|80-84</v>
      </c>
      <c r="AU22" s="78">
        <v>12</v>
      </c>
      <c r="AV22" s="78"/>
      <c r="AW22" s="78">
        <v>17</v>
      </c>
      <c r="AX22" s="78" t="str">
        <f t="shared" si="12"/>
        <v>17|85-90</v>
      </c>
      <c r="AY22" s="78">
        <v>13</v>
      </c>
      <c r="AZ22" s="78"/>
    </row>
    <row r="23" spans="1:52">
      <c r="A23" s="78">
        <v>18</v>
      </c>
      <c r="B23" s="78" t="str">
        <f t="shared" si="0"/>
        <v>18|18-19</v>
      </c>
      <c r="C23" s="78">
        <v>7</v>
      </c>
      <c r="D23" s="78"/>
      <c r="E23" s="78">
        <v>18</v>
      </c>
      <c r="F23" s="78" t="str">
        <f t="shared" si="1"/>
        <v>18|18-19</v>
      </c>
      <c r="G23" s="78">
        <v>7</v>
      </c>
      <c r="H23" s="78"/>
      <c r="I23" s="78">
        <v>18</v>
      </c>
      <c r="J23" s="78" t="str">
        <f t="shared" si="2"/>
        <v>18|20-24</v>
      </c>
      <c r="K23" s="78">
        <v>7</v>
      </c>
      <c r="L23" s="78"/>
      <c r="M23" s="78">
        <v>18</v>
      </c>
      <c r="N23" s="78" t="str">
        <f t="shared" si="3"/>
        <v>18|25-29</v>
      </c>
      <c r="O23" s="78">
        <v>7</v>
      </c>
      <c r="P23" s="78"/>
      <c r="Q23" s="78">
        <v>18</v>
      </c>
      <c r="R23" s="78" t="str">
        <f t="shared" si="4"/>
        <v>18|30-34</v>
      </c>
      <c r="S23" s="78">
        <v>7</v>
      </c>
      <c r="T23" s="78"/>
      <c r="U23" s="78">
        <v>18</v>
      </c>
      <c r="V23" s="78" t="str">
        <f t="shared" si="5"/>
        <v>18|35-44</v>
      </c>
      <c r="W23" s="78">
        <v>7</v>
      </c>
      <c r="X23" s="78"/>
      <c r="Y23" s="78">
        <v>18</v>
      </c>
      <c r="Z23" s="78" t="str">
        <f t="shared" si="6"/>
        <v>18|45-54</v>
      </c>
      <c r="AA23" s="78">
        <v>8</v>
      </c>
      <c r="AB23" s="78"/>
      <c r="AC23" s="78">
        <v>18</v>
      </c>
      <c r="AD23" s="78" t="str">
        <f t="shared" si="7"/>
        <v>18|55-64</v>
      </c>
      <c r="AE23" s="78">
        <v>9</v>
      </c>
      <c r="AF23" s="78"/>
      <c r="AG23" s="78">
        <v>18</v>
      </c>
      <c r="AH23" s="78" t="str">
        <f t="shared" si="8"/>
        <v>18|65-69</v>
      </c>
      <c r="AI23" s="78">
        <v>10</v>
      </c>
      <c r="AJ23" s="78"/>
      <c r="AK23" s="78">
        <v>18</v>
      </c>
      <c r="AL23" s="78" t="str">
        <f t="shared" si="9"/>
        <v>18|70-74</v>
      </c>
      <c r="AM23" s="78">
        <v>11</v>
      </c>
      <c r="AN23" s="78"/>
      <c r="AO23" s="78">
        <v>18</v>
      </c>
      <c r="AP23" s="78" t="str">
        <f t="shared" si="10"/>
        <v>18|75-79</v>
      </c>
      <c r="AQ23" s="78">
        <v>12</v>
      </c>
      <c r="AR23" s="78"/>
      <c r="AS23" s="78">
        <v>18</v>
      </c>
      <c r="AT23" s="78" t="str">
        <f t="shared" si="11"/>
        <v>18|80-84</v>
      </c>
      <c r="AU23" s="78">
        <v>13</v>
      </c>
      <c r="AV23" s="78"/>
      <c r="AW23" s="78">
        <v>18</v>
      </c>
      <c r="AX23" s="78" t="str">
        <f t="shared" si="12"/>
        <v>18|85-90</v>
      </c>
      <c r="AY23" s="78">
        <v>13</v>
      </c>
      <c r="AZ23" s="78"/>
    </row>
    <row r="24" spans="1:52">
      <c r="A24" s="78">
        <v>19</v>
      </c>
      <c r="B24" s="78" t="str">
        <f t="shared" si="0"/>
        <v>19|18-19</v>
      </c>
      <c r="C24" s="78">
        <v>7</v>
      </c>
      <c r="D24" s="78"/>
      <c r="E24" s="78">
        <v>19</v>
      </c>
      <c r="F24" s="78" t="str">
        <f t="shared" si="1"/>
        <v>19|18-19</v>
      </c>
      <c r="G24" s="78">
        <v>7</v>
      </c>
      <c r="H24" s="78"/>
      <c r="I24" s="78">
        <v>19</v>
      </c>
      <c r="J24" s="78" t="str">
        <f t="shared" si="2"/>
        <v>19|20-24</v>
      </c>
      <c r="K24" s="78">
        <v>7</v>
      </c>
      <c r="L24" s="78"/>
      <c r="M24" s="78">
        <v>19</v>
      </c>
      <c r="N24" s="78" t="str">
        <f t="shared" si="3"/>
        <v>19|25-29</v>
      </c>
      <c r="O24" s="78">
        <v>7</v>
      </c>
      <c r="P24" s="78"/>
      <c r="Q24" s="78">
        <v>19</v>
      </c>
      <c r="R24" s="78" t="str">
        <f t="shared" si="4"/>
        <v>19|30-34</v>
      </c>
      <c r="S24" s="78">
        <v>7</v>
      </c>
      <c r="T24" s="78"/>
      <c r="U24" s="78">
        <v>19</v>
      </c>
      <c r="V24" s="78" t="str">
        <f t="shared" si="5"/>
        <v>19|35-44</v>
      </c>
      <c r="W24" s="78">
        <v>8</v>
      </c>
      <c r="X24" s="78"/>
      <c r="Y24" s="78">
        <v>19</v>
      </c>
      <c r="Z24" s="78" t="str">
        <f t="shared" si="6"/>
        <v>19|45-54</v>
      </c>
      <c r="AA24" s="78">
        <v>8</v>
      </c>
      <c r="AB24" s="78"/>
      <c r="AC24" s="78">
        <v>19</v>
      </c>
      <c r="AD24" s="78" t="str">
        <f t="shared" si="7"/>
        <v>19|55-64</v>
      </c>
      <c r="AE24" s="78">
        <v>9</v>
      </c>
      <c r="AF24" s="78"/>
      <c r="AG24" s="78">
        <v>19</v>
      </c>
      <c r="AH24" s="78" t="str">
        <f t="shared" si="8"/>
        <v>19|65-69</v>
      </c>
      <c r="AI24" s="78">
        <v>10</v>
      </c>
      <c r="AJ24" s="78"/>
      <c r="AK24" s="78">
        <v>19</v>
      </c>
      <c r="AL24" s="78" t="str">
        <f t="shared" si="9"/>
        <v>19|70-74</v>
      </c>
      <c r="AM24" s="78">
        <v>11</v>
      </c>
      <c r="AN24" s="78"/>
      <c r="AO24" s="78">
        <v>19</v>
      </c>
      <c r="AP24" s="78" t="str">
        <f t="shared" si="10"/>
        <v>19|75-79</v>
      </c>
      <c r="AQ24" s="78">
        <v>12</v>
      </c>
      <c r="AR24" s="78"/>
      <c r="AS24" s="78">
        <v>19</v>
      </c>
      <c r="AT24" s="78" t="str">
        <f t="shared" si="11"/>
        <v>19|80-84</v>
      </c>
      <c r="AU24" s="78">
        <v>13</v>
      </c>
      <c r="AV24" s="78"/>
      <c r="AW24" s="78">
        <v>19</v>
      </c>
      <c r="AX24" s="78" t="str">
        <f t="shared" si="12"/>
        <v>19|85-90</v>
      </c>
      <c r="AY24" s="78">
        <v>14</v>
      </c>
      <c r="AZ24" s="78"/>
    </row>
    <row r="25" spans="1:52">
      <c r="A25" s="78">
        <v>20</v>
      </c>
      <c r="B25" s="78" t="str">
        <f t="shared" si="0"/>
        <v>20|18-19</v>
      </c>
      <c r="C25" s="78">
        <v>7</v>
      </c>
      <c r="D25" s="78"/>
      <c r="E25" s="78">
        <v>20</v>
      </c>
      <c r="F25" s="78" t="str">
        <f t="shared" si="1"/>
        <v>20|18-19</v>
      </c>
      <c r="G25" s="78">
        <v>7</v>
      </c>
      <c r="H25" s="78"/>
      <c r="I25" s="78">
        <v>20</v>
      </c>
      <c r="J25" s="78" t="str">
        <f t="shared" si="2"/>
        <v>20|20-24</v>
      </c>
      <c r="K25" s="78">
        <v>7</v>
      </c>
      <c r="L25" s="78"/>
      <c r="M25" s="78">
        <v>20</v>
      </c>
      <c r="N25" s="78" t="str">
        <f t="shared" si="3"/>
        <v>20|25-29</v>
      </c>
      <c r="O25" s="78">
        <v>7</v>
      </c>
      <c r="P25" s="78"/>
      <c r="Q25" s="78">
        <v>20</v>
      </c>
      <c r="R25" s="78" t="str">
        <f t="shared" si="4"/>
        <v>20|30-34</v>
      </c>
      <c r="S25" s="78">
        <v>8</v>
      </c>
      <c r="T25" s="78"/>
      <c r="U25" s="78">
        <v>20</v>
      </c>
      <c r="V25" s="78" t="str">
        <f t="shared" si="5"/>
        <v>20|35-44</v>
      </c>
      <c r="W25" s="78">
        <v>8</v>
      </c>
      <c r="X25" s="78"/>
      <c r="Y25" s="78">
        <v>20</v>
      </c>
      <c r="Z25" s="78" t="str">
        <f t="shared" si="6"/>
        <v>20|45-54</v>
      </c>
      <c r="AA25" s="78">
        <v>9</v>
      </c>
      <c r="AB25" s="78"/>
      <c r="AC25" s="78">
        <v>20</v>
      </c>
      <c r="AD25" s="78" t="str">
        <f t="shared" si="7"/>
        <v>20|55-64</v>
      </c>
      <c r="AE25" s="78">
        <v>9</v>
      </c>
      <c r="AF25" s="78"/>
      <c r="AG25" s="78">
        <v>20</v>
      </c>
      <c r="AH25" s="78" t="str">
        <f t="shared" si="8"/>
        <v>20|65-69</v>
      </c>
      <c r="AI25" s="78">
        <v>10</v>
      </c>
      <c r="AJ25" s="78"/>
      <c r="AK25" s="78">
        <v>20</v>
      </c>
      <c r="AL25" s="78" t="str">
        <f t="shared" si="9"/>
        <v>20|70-74</v>
      </c>
      <c r="AM25" s="78">
        <v>12</v>
      </c>
      <c r="AN25" s="78"/>
      <c r="AO25" s="78">
        <v>20</v>
      </c>
      <c r="AP25" s="78" t="str">
        <f t="shared" si="10"/>
        <v>20|75-79</v>
      </c>
      <c r="AQ25" s="78">
        <v>13</v>
      </c>
      <c r="AR25" s="78"/>
      <c r="AS25" s="78">
        <v>20</v>
      </c>
      <c r="AT25" s="78" t="str">
        <f t="shared" si="11"/>
        <v>20|80-84</v>
      </c>
      <c r="AU25" s="78">
        <v>13</v>
      </c>
      <c r="AV25" s="78"/>
      <c r="AW25" s="78">
        <v>20</v>
      </c>
      <c r="AX25" s="78" t="str">
        <f t="shared" si="12"/>
        <v>20|85-90</v>
      </c>
      <c r="AY25" s="78">
        <v>14</v>
      </c>
      <c r="AZ25" s="78"/>
    </row>
    <row r="26" spans="1:52">
      <c r="A26" s="78">
        <v>21</v>
      </c>
      <c r="B26" s="78" t="str">
        <f t="shared" si="0"/>
        <v>21|18-19</v>
      </c>
      <c r="C26" s="78">
        <v>8</v>
      </c>
      <c r="D26" s="78"/>
      <c r="E26" s="78">
        <v>21</v>
      </c>
      <c r="F26" s="78" t="str">
        <f t="shared" si="1"/>
        <v>21|18-19</v>
      </c>
      <c r="G26" s="78">
        <v>8</v>
      </c>
      <c r="H26" s="78"/>
      <c r="I26" s="78">
        <v>21</v>
      </c>
      <c r="J26" s="78" t="str">
        <f t="shared" si="2"/>
        <v>21|20-24</v>
      </c>
      <c r="K26" s="78">
        <v>8</v>
      </c>
      <c r="L26" s="78"/>
      <c r="M26" s="78">
        <v>21</v>
      </c>
      <c r="N26" s="78" t="str">
        <f t="shared" si="3"/>
        <v>21|25-29</v>
      </c>
      <c r="O26" s="78">
        <v>8</v>
      </c>
      <c r="P26" s="78"/>
      <c r="Q26" s="78">
        <v>21</v>
      </c>
      <c r="R26" s="78" t="str">
        <f t="shared" si="4"/>
        <v>21|30-34</v>
      </c>
      <c r="S26" s="78">
        <v>8</v>
      </c>
      <c r="T26" s="78"/>
      <c r="U26" s="78">
        <v>21</v>
      </c>
      <c r="V26" s="78" t="str">
        <f t="shared" si="5"/>
        <v>21|35-44</v>
      </c>
      <c r="W26" s="78">
        <v>8</v>
      </c>
      <c r="X26" s="78"/>
      <c r="Y26" s="78">
        <v>21</v>
      </c>
      <c r="Z26" s="78" t="str">
        <f t="shared" si="6"/>
        <v>21|45-54</v>
      </c>
      <c r="AA26" s="78">
        <v>9</v>
      </c>
      <c r="AB26" s="78"/>
      <c r="AC26" s="78">
        <v>21</v>
      </c>
      <c r="AD26" s="78" t="str">
        <f t="shared" si="7"/>
        <v>21|55-64</v>
      </c>
      <c r="AE26" s="78">
        <v>10</v>
      </c>
      <c r="AF26" s="78"/>
      <c r="AG26" s="78">
        <v>21</v>
      </c>
      <c r="AH26" s="78" t="str">
        <f t="shared" si="8"/>
        <v>21|65-69</v>
      </c>
      <c r="AI26" s="78">
        <v>11</v>
      </c>
      <c r="AJ26" s="78"/>
      <c r="AK26" s="78">
        <v>21</v>
      </c>
      <c r="AL26" s="78" t="str">
        <f t="shared" si="9"/>
        <v>21|70-74</v>
      </c>
      <c r="AM26" s="78">
        <v>12</v>
      </c>
      <c r="AN26" s="78"/>
      <c r="AO26" s="78">
        <v>21</v>
      </c>
      <c r="AP26" s="78" t="str">
        <f t="shared" si="10"/>
        <v>21|75-79</v>
      </c>
      <c r="AQ26" s="78">
        <v>13</v>
      </c>
      <c r="AR26" s="78"/>
      <c r="AS26" s="78">
        <v>21</v>
      </c>
      <c r="AT26" s="78" t="str">
        <f t="shared" si="11"/>
        <v>21|80-84</v>
      </c>
      <c r="AU26" s="78">
        <v>14</v>
      </c>
      <c r="AV26" s="78"/>
      <c r="AW26" s="78">
        <v>21</v>
      </c>
      <c r="AX26" s="78" t="str">
        <f t="shared" si="12"/>
        <v>21|85-90</v>
      </c>
      <c r="AY26" s="78">
        <v>15</v>
      </c>
      <c r="AZ26" s="78"/>
    </row>
    <row r="27" spans="1:52">
      <c r="A27" s="78">
        <v>22</v>
      </c>
      <c r="B27" s="78" t="str">
        <f t="shared" si="0"/>
        <v>22|18-19</v>
      </c>
      <c r="C27" s="78">
        <v>8</v>
      </c>
      <c r="D27" s="78"/>
      <c r="E27" s="78">
        <v>22</v>
      </c>
      <c r="F27" s="78" t="str">
        <f t="shared" si="1"/>
        <v>22|18-19</v>
      </c>
      <c r="G27" s="78">
        <v>8</v>
      </c>
      <c r="H27" s="78"/>
      <c r="I27" s="78">
        <v>22</v>
      </c>
      <c r="J27" s="78" t="str">
        <f t="shared" si="2"/>
        <v>22|20-24</v>
      </c>
      <c r="K27" s="78">
        <v>8</v>
      </c>
      <c r="L27" s="78"/>
      <c r="M27" s="78">
        <v>22</v>
      </c>
      <c r="N27" s="78" t="str">
        <f t="shared" si="3"/>
        <v>22|25-29</v>
      </c>
      <c r="O27" s="78">
        <v>8</v>
      </c>
      <c r="P27" s="78"/>
      <c r="Q27" s="78">
        <v>22</v>
      </c>
      <c r="R27" s="78" t="str">
        <f t="shared" si="4"/>
        <v>22|30-34</v>
      </c>
      <c r="S27" s="78">
        <v>8</v>
      </c>
      <c r="T27" s="78"/>
      <c r="U27" s="78">
        <v>22</v>
      </c>
      <c r="V27" s="78" t="str">
        <f t="shared" si="5"/>
        <v>22|35-44</v>
      </c>
      <c r="W27" s="78">
        <v>9</v>
      </c>
      <c r="X27" s="78"/>
      <c r="Y27" s="78">
        <v>22</v>
      </c>
      <c r="Z27" s="78" t="str">
        <f t="shared" si="6"/>
        <v>22|45-54</v>
      </c>
      <c r="AA27" s="78">
        <v>10</v>
      </c>
      <c r="AB27" s="78"/>
      <c r="AC27" s="78">
        <v>22</v>
      </c>
      <c r="AD27" s="78" t="str">
        <f t="shared" si="7"/>
        <v>22|55-64</v>
      </c>
      <c r="AE27" s="78">
        <v>10</v>
      </c>
      <c r="AF27" s="78"/>
      <c r="AG27" s="78">
        <v>22</v>
      </c>
      <c r="AH27" s="78" t="str">
        <f t="shared" si="8"/>
        <v>22|65-69</v>
      </c>
      <c r="AI27" s="78">
        <v>11</v>
      </c>
      <c r="AJ27" s="78"/>
      <c r="AK27" s="78">
        <v>22</v>
      </c>
      <c r="AL27" s="78" t="str">
        <f t="shared" si="9"/>
        <v>22|70-74</v>
      </c>
      <c r="AM27" s="78">
        <v>12</v>
      </c>
      <c r="AN27" s="78"/>
      <c r="AO27" s="78">
        <v>22</v>
      </c>
      <c r="AP27" s="78" t="str">
        <f t="shared" si="10"/>
        <v>22|75-79</v>
      </c>
      <c r="AQ27" s="78">
        <v>13</v>
      </c>
      <c r="AR27" s="78"/>
      <c r="AS27" s="78">
        <v>22</v>
      </c>
      <c r="AT27" s="78" t="str">
        <f t="shared" si="11"/>
        <v>22|80-84</v>
      </c>
      <c r="AU27" s="78">
        <v>14</v>
      </c>
      <c r="AV27" s="78"/>
      <c r="AW27" s="78">
        <v>22</v>
      </c>
      <c r="AX27" s="78" t="str">
        <f t="shared" si="12"/>
        <v>22|85-90</v>
      </c>
      <c r="AY27" s="78">
        <v>15</v>
      </c>
      <c r="AZ27" s="78"/>
    </row>
    <row r="28" spans="1:52">
      <c r="A28" s="78">
        <v>23</v>
      </c>
      <c r="B28" s="78" t="str">
        <f t="shared" si="0"/>
        <v>23|18-19</v>
      </c>
      <c r="C28" s="78">
        <v>8</v>
      </c>
      <c r="D28" s="78"/>
      <c r="E28" s="78">
        <v>23</v>
      </c>
      <c r="F28" s="78" t="str">
        <f t="shared" si="1"/>
        <v>23|18-19</v>
      </c>
      <c r="G28" s="78">
        <v>8</v>
      </c>
      <c r="H28" s="78"/>
      <c r="I28" s="78">
        <v>23</v>
      </c>
      <c r="J28" s="78" t="str">
        <f t="shared" si="2"/>
        <v>23|20-24</v>
      </c>
      <c r="K28" s="78">
        <v>8</v>
      </c>
      <c r="L28" s="78"/>
      <c r="M28" s="78">
        <v>23</v>
      </c>
      <c r="N28" s="78" t="str">
        <f t="shared" si="3"/>
        <v>23|25-29</v>
      </c>
      <c r="O28" s="78">
        <v>8</v>
      </c>
      <c r="P28" s="78"/>
      <c r="Q28" s="78">
        <v>23</v>
      </c>
      <c r="R28" s="78" t="str">
        <f t="shared" si="4"/>
        <v>23|30-34</v>
      </c>
      <c r="S28" s="78">
        <v>9</v>
      </c>
      <c r="T28" s="78"/>
      <c r="U28" s="78">
        <v>23</v>
      </c>
      <c r="V28" s="78" t="str">
        <f t="shared" si="5"/>
        <v>23|35-44</v>
      </c>
      <c r="W28" s="78">
        <v>9</v>
      </c>
      <c r="X28" s="78"/>
      <c r="Y28" s="78">
        <v>23</v>
      </c>
      <c r="Z28" s="78" t="str">
        <f t="shared" si="6"/>
        <v>23|45-54</v>
      </c>
      <c r="AA28" s="78">
        <v>10</v>
      </c>
      <c r="AB28" s="78"/>
      <c r="AC28" s="78">
        <v>23</v>
      </c>
      <c r="AD28" s="78" t="str">
        <f t="shared" si="7"/>
        <v>23|55-64</v>
      </c>
      <c r="AE28" s="78">
        <v>11</v>
      </c>
      <c r="AF28" s="78"/>
      <c r="AG28" s="78">
        <v>23</v>
      </c>
      <c r="AH28" s="78" t="str">
        <f t="shared" si="8"/>
        <v>23|65-69</v>
      </c>
      <c r="AI28" s="78">
        <v>12</v>
      </c>
      <c r="AJ28" s="78"/>
      <c r="AK28" s="78">
        <v>23</v>
      </c>
      <c r="AL28" s="78" t="str">
        <f t="shared" si="9"/>
        <v>23|70-74</v>
      </c>
      <c r="AM28" s="78">
        <v>13</v>
      </c>
      <c r="AN28" s="78"/>
      <c r="AO28" s="78">
        <v>23</v>
      </c>
      <c r="AP28" s="78" t="str">
        <f t="shared" si="10"/>
        <v>23|75-79</v>
      </c>
      <c r="AQ28" s="78">
        <v>14</v>
      </c>
      <c r="AR28" s="78"/>
      <c r="AS28" s="78">
        <v>23</v>
      </c>
      <c r="AT28" s="78" t="str">
        <f t="shared" si="11"/>
        <v>23|80-84</v>
      </c>
      <c r="AU28" s="78">
        <v>15</v>
      </c>
      <c r="AV28" s="78"/>
      <c r="AW28" s="78">
        <v>23</v>
      </c>
      <c r="AX28" s="78" t="str">
        <f t="shared" si="12"/>
        <v>23|85-90</v>
      </c>
      <c r="AY28" s="78">
        <v>16</v>
      </c>
      <c r="AZ28" s="78"/>
    </row>
    <row r="29" spans="1:52">
      <c r="A29" s="78">
        <v>24</v>
      </c>
      <c r="B29" s="78" t="str">
        <f t="shared" si="0"/>
        <v>24|18-19</v>
      </c>
      <c r="C29" s="78">
        <v>9</v>
      </c>
      <c r="D29" s="78"/>
      <c r="E29" s="78">
        <v>24</v>
      </c>
      <c r="F29" s="78" t="str">
        <f t="shared" si="1"/>
        <v>24|18-19</v>
      </c>
      <c r="G29" s="78">
        <v>9</v>
      </c>
      <c r="H29" s="78"/>
      <c r="I29" s="78">
        <v>24</v>
      </c>
      <c r="J29" s="78" t="str">
        <f t="shared" si="2"/>
        <v>24|20-24</v>
      </c>
      <c r="K29" s="78">
        <v>9</v>
      </c>
      <c r="L29" s="78"/>
      <c r="M29" s="78">
        <v>24</v>
      </c>
      <c r="N29" s="78" t="str">
        <f t="shared" si="3"/>
        <v>24|25-29</v>
      </c>
      <c r="O29" s="78">
        <v>9</v>
      </c>
      <c r="P29" s="78"/>
      <c r="Q29" s="78">
        <v>24</v>
      </c>
      <c r="R29" s="78" t="str">
        <f t="shared" si="4"/>
        <v>24|30-34</v>
      </c>
      <c r="S29" s="78">
        <v>9</v>
      </c>
      <c r="T29" s="78"/>
      <c r="U29" s="78">
        <v>24</v>
      </c>
      <c r="V29" s="78" t="str">
        <f t="shared" si="5"/>
        <v>24|35-44</v>
      </c>
      <c r="W29" s="78">
        <v>10</v>
      </c>
      <c r="X29" s="78"/>
      <c r="Y29" s="78">
        <v>24</v>
      </c>
      <c r="Z29" s="78" t="str">
        <f t="shared" si="6"/>
        <v>24|45-54</v>
      </c>
      <c r="AA29" s="78">
        <v>10</v>
      </c>
      <c r="AB29" s="78"/>
      <c r="AC29" s="78">
        <v>24</v>
      </c>
      <c r="AD29" s="78" t="str">
        <f t="shared" si="7"/>
        <v>24|55-64</v>
      </c>
      <c r="AE29" s="78">
        <v>11</v>
      </c>
      <c r="AF29" s="78"/>
      <c r="AG29" s="78">
        <v>24</v>
      </c>
      <c r="AH29" s="78" t="str">
        <f t="shared" si="8"/>
        <v>24|65-69</v>
      </c>
      <c r="AI29" s="78">
        <v>12</v>
      </c>
      <c r="AJ29" s="78"/>
      <c r="AK29" s="78">
        <v>24</v>
      </c>
      <c r="AL29" s="78" t="str">
        <f t="shared" si="9"/>
        <v>24|70-74</v>
      </c>
      <c r="AM29" s="78">
        <v>13</v>
      </c>
      <c r="AN29" s="78"/>
      <c r="AO29" s="78">
        <v>24</v>
      </c>
      <c r="AP29" s="78" t="str">
        <f t="shared" si="10"/>
        <v>24|75-79</v>
      </c>
      <c r="AQ29" s="78">
        <v>14</v>
      </c>
      <c r="AR29" s="78"/>
      <c r="AS29" s="78">
        <v>24</v>
      </c>
      <c r="AT29" s="78" t="str">
        <f t="shared" si="11"/>
        <v>24|80-84</v>
      </c>
      <c r="AU29" s="78">
        <v>15</v>
      </c>
      <c r="AV29" s="78"/>
      <c r="AW29" s="78">
        <v>24</v>
      </c>
      <c r="AX29" s="78" t="str">
        <f t="shared" si="12"/>
        <v>24|85-90</v>
      </c>
      <c r="AY29" s="78">
        <v>16</v>
      </c>
      <c r="AZ29" s="78"/>
    </row>
    <row r="30" spans="1:52">
      <c r="A30" s="78">
        <v>25</v>
      </c>
      <c r="B30" s="78" t="str">
        <f t="shared" si="0"/>
        <v>25|18-19</v>
      </c>
      <c r="C30" s="78">
        <v>9</v>
      </c>
      <c r="D30" s="78"/>
      <c r="E30" s="78">
        <v>25</v>
      </c>
      <c r="F30" s="78" t="str">
        <f t="shared" si="1"/>
        <v>25|18-19</v>
      </c>
      <c r="G30" s="78">
        <v>9</v>
      </c>
      <c r="H30" s="78"/>
      <c r="I30" s="78">
        <v>25</v>
      </c>
      <c r="J30" s="78" t="str">
        <f t="shared" si="2"/>
        <v>25|20-24</v>
      </c>
      <c r="K30" s="78">
        <v>9</v>
      </c>
      <c r="L30" s="78"/>
      <c r="M30" s="78">
        <v>25</v>
      </c>
      <c r="N30" s="78" t="str">
        <f t="shared" si="3"/>
        <v>25|25-29</v>
      </c>
      <c r="O30" s="78">
        <v>9</v>
      </c>
      <c r="P30" s="78"/>
      <c r="Q30" s="78">
        <v>25</v>
      </c>
      <c r="R30" s="78" t="str">
        <f t="shared" si="4"/>
        <v>25|30-34</v>
      </c>
      <c r="S30" s="78">
        <v>10</v>
      </c>
      <c r="T30" s="78"/>
      <c r="U30" s="78">
        <v>25</v>
      </c>
      <c r="V30" s="78" t="str">
        <f t="shared" si="5"/>
        <v>25|35-44</v>
      </c>
      <c r="W30" s="78">
        <v>10</v>
      </c>
      <c r="X30" s="78"/>
      <c r="Y30" s="78">
        <v>25</v>
      </c>
      <c r="Z30" s="78" t="str">
        <f t="shared" si="6"/>
        <v>25|45-54</v>
      </c>
      <c r="AA30" s="78">
        <v>11</v>
      </c>
      <c r="AB30" s="78"/>
      <c r="AC30" s="78">
        <v>25</v>
      </c>
      <c r="AD30" s="78" t="str">
        <f t="shared" si="7"/>
        <v>25|55-64</v>
      </c>
      <c r="AE30" s="78">
        <v>12</v>
      </c>
      <c r="AF30" s="78"/>
      <c r="AG30" s="78">
        <v>25</v>
      </c>
      <c r="AH30" s="78" t="str">
        <f t="shared" si="8"/>
        <v>25|65-69</v>
      </c>
      <c r="AI30" s="78">
        <v>13</v>
      </c>
      <c r="AJ30" s="78"/>
      <c r="AK30" s="78">
        <v>25</v>
      </c>
      <c r="AL30" s="78" t="str">
        <f t="shared" si="9"/>
        <v>25|70-74</v>
      </c>
      <c r="AM30" s="78">
        <v>14</v>
      </c>
      <c r="AN30" s="78"/>
      <c r="AO30" s="78">
        <v>25</v>
      </c>
      <c r="AP30" s="78" t="str">
        <f t="shared" si="10"/>
        <v>25|75-79</v>
      </c>
      <c r="AQ30" s="78">
        <v>15</v>
      </c>
      <c r="AR30" s="78"/>
      <c r="AS30" s="78">
        <v>25</v>
      </c>
      <c r="AT30" s="78" t="str">
        <f t="shared" si="11"/>
        <v>25|80-84</v>
      </c>
      <c r="AU30" s="78">
        <v>16</v>
      </c>
      <c r="AV30" s="78"/>
      <c r="AW30" s="78">
        <v>25</v>
      </c>
      <c r="AX30" s="78" t="str">
        <f t="shared" si="12"/>
        <v>25|85-90</v>
      </c>
      <c r="AY30" s="78">
        <v>17</v>
      </c>
      <c r="AZ30" s="78"/>
    </row>
    <row r="31" spans="1:52">
      <c r="A31" s="78">
        <v>26</v>
      </c>
      <c r="B31" s="78" t="str">
        <f t="shared" si="0"/>
        <v>26|18-19</v>
      </c>
      <c r="C31" s="78">
        <v>10</v>
      </c>
      <c r="D31" s="78"/>
      <c r="E31" s="78">
        <v>26</v>
      </c>
      <c r="F31" s="78" t="str">
        <f t="shared" si="1"/>
        <v>26|18-19</v>
      </c>
      <c r="G31" s="78">
        <v>10</v>
      </c>
      <c r="H31" s="78"/>
      <c r="I31" s="78">
        <v>26</v>
      </c>
      <c r="J31" s="78" t="str">
        <f t="shared" si="2"/>
        <v>26|20-24</v>
      </c>
      <c r="K31" s="78">
        <v>10</v>
      </c>
      <c r="L31" s="78"/>
      <c r="M31" s="78">
        <v>26</v>
      </c>
      <c r="N31" s="78" t="str">
        <f t="shared" si="3"/>
        <v>26|25-29</v>
      </c>
      <c r="O31" s="78">
        <v>10</v>
      </c>
      <c r="P31" s="78"/>
      <c r="Q31" s="78">
        <v>26</v>
      </c>
      <c r="R31" s="78" t="str">
        <f t="shared" si="4"/>
        <v>26|30-34</v>
      </c>
      <c r="S31" s="78">
        <v>10</v>
      </c>
      <c r="T31" s="78"/>
      <c r="U31" s="78">
        <v>26</v>
      </c>
      <c r="V31" s="78" t="str">
        <f t="shared" si="5"/>
        <v>26|35-44</v>
      </c>
      <c r="W31" s="78">
        <v>10</v>
      </c>
      <c r="X31" s="78"/>
      <c r="Y31" s="78">
        <v>26</v>
      </c>
      <c r="Z31" s="78" t="str">
        <f t="shared" si="6"/>
        <v>26|45-54</v>
      </c>
      <c r="AA31" s="78">
        <v>11</v>
      </c>
      <c r="AB31" s="78"/>
      <c r="AC31" s="78">
        <v>26</v>
      </c>
      <c r="AD31" s="78" t="str">
        <f t="shared" si="7"/>
        <v>26|55-64</v>
      </c>
      <c r="AE31" s="78">
        <v>12</v>
      </c>
      <c r="AF31" s="78"/>
      <c r="AG31" s="78">
        <v>26</v>
      </c>
      <c r="AH31" s="78" t="str">
        <f t="shared" si="8"/>
        <v>26|65-69</v>
      </c>
      <c r="AI31" s="78">
        <v>13</v>
      </c>
      <c r="AJ31" s="78"/>
      <c r="AK31" s="78">
        <v>26</v>
      </c>
      <c r="AL31" s="78" t="str">
        <f t="shared" si="9"/>
        <v>26|70-74</v>
      </c>
      <c r="AM31" s="78">
        <v>14</v>
      </c>
      <c r="AN31" s="78"/>
      <c r="AO31" s="78">
        <v>26</v>
      </c>
      <c r="AP31" s="78" t="str">
        <f t="shared" si="10"/>
        <v>26|75-79</v>
      </c>
      <c r="AQ31" s="78">
        <v>15</v>
      </c>
      <c r="AR31" s="78"/>
      <c r="AS31" s="78">
        <v>26</v>
      </c>
      <c r="AT31" s="78" t="str">
        <f t="shared" si="11"/>
        <v>26|80-84</v>
      </c>
      <c r="AU31" s="78">
        <v>16</v>
      </c>
      <c r="AV31" s="78"/>
      <c r="AW31" s="78">
        <v>26</v>
      </c>
      <c r="AX31" s="78" t="str">
        <f t="shared" si="12"/>
        <v>26|85-90</v>
      </c>
      <c r="AY31" s="78">
        <v>17</v>
      </c>
      <c r="AZ31" s="78"/>
    </row>
    <row r="32" spans="1:52">
      <c r="A32" s="78">
        <v>27</v>
      </c>
      <c r="B32" s="78" t="str">
        <f t="shared" si="0"/>
        <v>27|18-19</v>
      </c>
      <c r="C32" s="78">
        <v>10</v>
      </c>
      <c r="D32" s="78"/>
      <c r="E32" s="78">
        <v>27</v>
      </c>
      <c r="F32" s="78" t="str">
        <f t="shared" si="1"/>
        <v>27|18-19</v>
      </c>
      <c r="G32" s="78">
        <v>10</v>
      </c>
      <c r="H32" s="78"/>
      <c r="I32" s="78">
        <v>27</v>
      </c>
      <c r="J32" s="78" t="str">
        <f t="shared" si="2"/>
        <v>27|20-24</v>
      </c>
      <c r="K32" s="78">
        <v>10</v>
      </c>
      <c r="L32" s="78"/>
      <c r="M32" s="78">
        <v>27</v>
      </c>
      <c r="N32" s="78" t="str">
        <f t="shared" si="3"/>
        <v>27|25-29</v>
      </c>
      <c r="O32" s="78">
        <v>10</v>
      </c>
      <c r="P32" s="78"/>
      <c r="Q32" s="78">
        <v>27</v>
      </c>
      <c r="R32" s="78" t="str">
        <f t="shared" si="4"/>
        <v>27|30-34</v>
      </c>
      <c r="S32" s="78">
        <v>10</v>
      </c>
      <c r="T32" s="78"/>
      <c r="U32" s="78">
        <v>27</v>
      </c>
      <c r="V32" s="78" t="str">
        <f t="shared" si="5"/>
        <v>27|35-44</v>
      </c>
      <c r="W32" s="78">
        <v>11</v>
      </c>
      <c r="X32" s="78"/>
      <c r="Y32" s="78">
        <v>27</v>
      </c>
      <c r="Z32" s="78" t="str">
        <f t="shared" si="6"/>
        <v>27|45-54</v>
      </c>
      <c r="AA32" s="78">
        <v>12</v>
      </c>
      <c r="AB32" s="78"/>
      <c r="AC32" s="78">
        <v>27</v>
      </c>
      <c r="AD32" s="78" t="str">
        <f t="shared" si="7"/>
        <v>27|55-64</v>
      </c>
      <c r="AE32" s="78">
        <v>13</v>
      </c>
      <c r="AF32" s="78"/>
      <c r="AG32" s="78">
        <v>27</v>
      </c>
      <c r="AH32" s="78" t="str">
        <f t="shared" si="8"/>
        <v>27|65-69</v>
      </c>
      <c r="AI32" s="78">
        <v>14</v>
      </c>
      <c r="AJ32" s="78"/>
      <c r="AK32" s="78">
        <v>27</v>
      </c>
      <c r="AL32" s="78" t="str">
        <f t="shared" si="9"/>
        <v>27|70-74</v>
      </c>
      <c r="AM32" s="78">
        <v>15</v>
      </c>
      <c r="AN32" s="78"/>
      <c r="AO32" s="78">
        <v>27</v>
      </c>
      <c r="AP32" s="78" t="str">
        <f t="shared" si="10"/>
        <v>27|75-79</v>
      </c>
      <c r="AQ32" s="78">
        <v>16</v>
      </c>
      <c r="AR32" s="78"/>
      <c r="AS32" s="78">
        <v>27</v>
      </c>
      <c r="AT32" s="78" t="str">
        <f t="shared" si="11"/>
        <v>27|80-84</v>
      </c>
      <c r="AU32" s="78">
        <v>17</v>
      </c>
      <c r="AV32" s="78"/>
      <c r="AW32" s="78">
        <v>27</v>
      </c>
      <c r="AX32" s="78" t="str">
        <f t="shared" si="12"/>
        <v>27|85-90</v>
      </c>
      <c r="AY32" s="78">
        <v>18</v>
      </c>
      <c r="AZ32" s="78"/>
    </row>
    <row r="33" spans="1:52">
      <c r="A33" s="78">
        <v>28</v>
      </c>
      <c r="B33" s="78" t="str">
        <f t="shared" si="0"/>
        <v>28|18-19</v>
      </c>
      <c r="C33" s="78">
        <v>10</v>
      </c>
      <c r="D33" s="78"/>
      <c r="E33" s="78">
        <v>28</v>
      </c>
      <c r="F33" s="78" t="str">
        <f t="shared" si="1"/>
        <v>28|18-19</v>
      </c>
      <c r="G33" s="78">
        <v>10</v>
      </c>
      <c r="H33" s="78"/>
      <c r="I33" s="78">
        <v>28</v>
      </c>
      <c r="J33" s="78" t="str">
        <f t="shared" si="2"/>
        <v>28|20-24</v>
      </c>
      <c r="K33" s="78">
        <v>10</v>
      </c>
      <c r="L33" s="78"/>
      <c r="M33" s="78">
        <v>28</v>
      </c>
      <c r="N33" s="78" t="str">
        <f t="shared" si="3"/>
        <v>28|25-29</v>
      </c>
      <c r="O33" s="78">
        <v>19</v>
      </c>
      <c r="P33" s="78"/>
      <c r="Q33" s="78">
        <v>28</v>
      </c>
      <c r="R33" s="78" t="str">
        <f t="shared" si="4"/>
        <v>28|30-34</v>
      </c>
      <c r="S33" s="78">
        <v>11</v>
      </c>
      <c r="T33" s="78"/>
      <c r="U33" s="78">
        <v>28</v>
      </c>
      <c r="V33" s="78" t="str">
        <f t="shared" si="5"/>
        <v>28|35-44</v>
      </c>
      <c r="W33" s="78">
        <v>11</v>
      </c>
      <c r="X33" s="78"/>
      <c r="Y33" s="78">
        <v>28</v>
      </c>
      <c r="Z33" s="78" t="str">
        <f t="shared" si="6"/>
        <v>28|45-54</v>
      </c>
      <c r="AA33" s="78">
        <v>12</v>
      </c>
      <c r="AB33" s="78"/>
      <c r="AC33" s="78">
        <v>28</v>
      </c>
      <c r="AD33" s="78" t="str">
        <f t="shared" si="7"/>
        <v>28|55-64</v>
      </c>
      <c r="AE33" s="78">
        <v>13</v>
      </c>
      <c r="AF33" s="78"/>
      <c r="AG33" s="78">
        <v>28</v>
      </c>
      <c r="AH33" s="78" t="str">
        <f t="shared" si="8"/>
        <v>28|65-69</v>
      </c>
      <c r="AI33" s="78">
        <v>14</v>
      </c>
      <c r="AJ33" s="78"/>
      <c r="AK33" s="78">
        <v>28</v>
      </c>
      <c r="AL33" s="78" t="str">
        <f t="shared" si="9"/>
        <v>28|70-74</v>
      </c>
      <c r="AM33" s="78">
        <v>15</v>
      </c>
      <c r="AN33" s="78"/>
      <c r="AO33" s="78">
        <v>28</v>
      </c>
      <c r="AP33" s="78" t="str">
        <f t="shared" si="10"/>
        <v>28|75-79</v>
      </c>
      <c r="AQ33" s="78">
        <v>16</v>
      </c>
      <c r="AR33" s="78"/>
      <c r="AS33" s="78">
        <v>28</v>
      </c>
      <c r="AT33" s="78" t="str">
        <f t="shared" si="11"/>
        <v>28|80-84</v>
      </c>
      <c r="AU33" s="78">
        <v>17</v>
      </c>
      <c r="AV33" s="78"/>
      <c r="AW33" s="78">
        <v>28</v>
      </c>
      <c r="AX33" s="78" t="str">
        <f t="shared" si="12"/>
        <v>28|85-90</v>
      </c>
      <c r="AY33" s="78">
        <v>18</v>
      </c>
      <c r="AZ33" s="78"/>
    </row>
    <row r="34" spans="1:52">
      <c r="A34" s="78">
        <v>29</v>
      </c>
      <c r="B34" s="78" t="str">
        <f t="shared" si="0"/>
        <v>29|18-19</v>
      </c>
      <c r="C34" s="78">
        <v>11</v>
      </c>
      <c r="D34" s="78"/>
      <c r="E34" s="78">
        <v>29</v>
      </c>
      <c r="F34" s="78" t="str">
        <f t="shared" si="1"/>
        <v>29|18-19</v>
      </c>
      <c r="G34" s="78">
        <v>11</v>
      </c>
      <c r="H34" s="78"/>
      <c r="I34" s="78">
        <v>29</v>
      </c>
      <c r="J34" s="78" t="str">
        <f t="shared" si="2"/>
        <v>29|20-24</v>
      </c>
      <c r="K34" s="78">
        <v>11</v>
      </c>
      <c r="L34" s="78"/>
      <c r="M34" s="78">
        <v>29</v>
      </c>
      <c r="N34" s="78" t="str">
        <f t="shared" si="3"/>
        <v>29|25-29</v>
      </c>
      <c r="O34" s="78">
        <v>11</v>
      </c>
      <c r="P34" s="78"/>
      <c r="Q34" s="78">
        <v>29</v>
      </c>
      <c r="R34" s="78" t="str">
        <f t="shared" si="4"/>
        <v>29|30-34</v>
      </c>
      <c r="S34" s="78">
        <v>11</v>
      </c>
      <c r="T34" s="78"/>
      <c r="U34" s="78">
        <v>29</v>
      </c>
      <c r="V34" s="78" t="str">
        <f t="shared" si="5"/>
        <v>29|35-44</v>
      </c>
      <c r="W34" s="78">
        <v>12</v>
      </c>
      <c r="X34" s="78"/>
      <c r="Y34" s="78">
        <v>29</v>
      </c>
      <c r="Z34" s="78" t="str">
        <f t="shared" si="6"/>
        <v>29|45-54</v>
      </c>
      <c r="AA34" s="78">
        <v>12</v>
      </c>
      <c r="AB34" s="78"/>
      <c r="AC34" s="78">
        <v>29</v>
      </c>
      <c r="AD34" s="78" t="str">
        <f t="shared" si="7"/>
        <v>29|55-64</v>
      </c>
      <c r="AE34" s="78">
        <v>13</v>
      </c>
      <c r="AF34" s="78"/>
      <c r="AG34" s="78">
        <v>29</v>
      </c>
      <c r="AH34" s="78" t="str">
        <f t="shared" si="8"/>
        <v>29|65-69</v>
      </c>
      <c r="AI34" s="78">
        <v>14</v>
      </c>
      <c r="AJ34" s="78"/>
      <c r="AK34" s="78">
        <v>29</v>
      </c>
      <c r="AL34" s="78" t="str">
        <f t="shared" si="9"/>
        <v>29|70-74</v>
      </c>
      <c r="AM34" s="78">
        <v>15</v>
      </c>
      <c r="AN34" s="78"/>
      <c r="AO34" s="78">
        <v>29</v>
      </c>
      <c r="AP34" s="78" t="str">
        <f t="shared" si="10"/>
        <v>29|75-79</v>
      </c>
      <c r="AQ34" s="78">
        <v>16</v>
      </c>
      <c r="AR34" s="78"/>
      <c r="AS34" s="78">
        <v>29</v>
      </c>
      <c r="AT34" s="78" t="str">
        <f t="shared" si="11"/>
        <v>29|80-84</v>
      </c>
      <c r="AU34" s="78">
        <v>17</v>
      </c>
      <c r="AV34" s="78"/>
      <c r="AW34" s="78">
        <v>29</v>
      </c>
      <c r="AX34" s="78" t="str">
        <f t="shared" si="12"/>
        <v>29|85-90</v>
      </c>
      <c r="AY34" s="78">
        <v>18</v>
      </c>
      <c r="AZ34" s="78"/>
    </row>
    <row r="35" spans="1:52">
      <c r="A35" s="78">
        <v>30</v>
      </c>
      <c r="B35" s="78" t="str">
        <f t="shared" si="0"/>
        <v>30|18-19</v>
      </c>
      <c r="C35" s="78">
        <v>11</v>
      </c>
      <c r="D35" s="78"/>
      <c r="E35" s="78">
        <v>30</v>
      </c>
      <c r="F35" s="78" t="str">
        <f t="shared" si="1"/>
        <v>30|18-19</v>
      </c>
      <c r="G35" s="78">
        <v>11</v>
      </c>
      <c r="H35" s="78"/>
      <c r="I35" s="78">
        <v>30</v>
      </c>
      <c r="J35" s="78" t="str">
        <f t="shared" si="2"/>
        <v>30|20-24</v>
      </c>
      <c r="K35" s="78">
        <v>11</v>
      </c>
      <c r="L35" s="78"/>
      <c r="M35" s="78">
        <v>30</v>
      </c>
      <c r="N35" s="78" t="str">
        <f t="shared" si="3"/>
        <v>30|25-29</v>
      </c>
      <c r="O35" s="78">
        <v>11</v>
      </c>
      <c r="P35" s="78"/>
      <c r="Q35" s="78">
        <v>30</v>
      </c>
      <c r="R35" s="78" t="str">
        <f t="shared" si="4"/>
        <v>30|30-34</v>
      </c>
      <c r="S35" s="78">
        <v>12</v>
      </c>
      <c r="T35" s="78"/>
      <c r="U35" s="78">
        <v>30</v>
      </c>
      <c r="V35" s="78" t="str">
        <f t="shared" si="5"/>
        <v>30|35-44</v>
      </c>
      <c r="W35" s="78">
        <v>12</v>
      </c>
      <c r="X35" s="78"/>
      <c r="Y35" s="78">
        <v>30</v>
      </c>
      <c r="Z35" s="78" t="str">
        <f t="shared" si="6"/>
        <v>30|45-54</v>
      </c>
      <c r="AA35" s="78">
        <v>13</v>
      </c>
      <c r="AB35" s="78"/>
      <c r="AC35" s="78">
        <v>30</v>
      </c>
      <c r="AD35" s="78" t="str">
        <f t="shared" si="7"/>
        <v>30|55-64</v>
      </c>
      <c r="AE35" s="78">
        <v>14</v>
      </c>
      <c r="AF35" s="78"/>
      <c r="AG35" s="78">
        <v>30</v>
      </c>
      <c r="AH35" s="78" t="str">
        <f t="shared" si="8"/>
        <v>30|65-69</v>
      </c>
      <c r="AI35" s="78">
        <v>15</v>
      </c>
      <c r="AJ35" s="78"/>
      <c r="AK35" s="78">
        <v>30</v>
      </c>
      <c r="AL35" s="78" t="str">
        <f t="shared" si="9"/>
        <v>30|70-74</v>
      </c>
      <c r="AM35" s="78">
        <v>16</v>
      </c>
      <c r="AN35" s="78"/>
      <c r="AO35" s="78">
        <v>30</v>
      </c>
      <c r="AP35" s="78" t="str">
        <f t="shared" si="10"/>
        <v>30|75-79</v>
      </c>
      <c r="AQ35" s="78">
        <v>17</v>
      </c>
      <c r="AR35" s="78"/>
      <c r="AS35" s="78">
        <v>30</v>
      </c>
      <c r="AT35" s="78" t="str">
        <f t="shared" si="11"/>
        <v>30|80-84</v>
      </c>
      <c r="AU35" s="78">
        <v>18</v>
      </c>
      <c r="AV35" s="78"/>
      <c r="AW35" s="78">
        <v>30</v>
      </c>
      <c r="AX35" s="78" t="str">
        <f t="shared" si="12"/>
        <v>30|85-90</v>
      </c>
      <c r="AY35" s="78">
        <v>19</v>
      </c>
      <c r="AZ35" s="78"/>
    </row>
    <row r="36" spans="1:52">
      <c r="A36" s="78">
        <v>31</v>
      </c>
      <c r="B36" s="78" t="str">
        <f t="shared" si="0"/>
        <v>31|18-19</v>
      </c>
      <c r="C36" s="78">
        <v>12</v>
      </c>
      <c r="D36" s="78"/>
      <c r="E36" s="78">
        <v>31</v>
      </c>
      <c r="F36" s="78" t="str">
        <f t="shared" si="1"/>
        <v>31|18-19</v>
      </c>
      <c r="G36" s="78">
        <v>12</v>
      </c>
      <c r="H36" s="78"/>
      <c r="I36" s="78">
        <v>31</v>
      </c>
      <c r="J36" s="78" t="str">
        <f t="shared" si="2"/>
        <v>31|20-24</v>
      </c>
      <c r="K36" s="78">
        <v>12</v>
      </c>
      <c r="L36" s="78"/>
      <c r="M36" s="78">
        <v>31</v>
      </c>
      <c r="N36" s="78" t="str">
        <f t="shared" si="3"/>
        <v>31|25-29</v>
      </c>
      <c r="O36" s="78">
        <v>12</v>
      </c>
      <c r="P36" s="78"/>
      <c r="Q36" s="78">
        <v>31</v>
      </c>
      <c r="R36" s="78" t="str">
        <f t="shared" si="4"/>
        <v>31|30-34</v>
      </c>
      <c r="S36" s="78">
        <v>12</v>
      </c>
      <c r="T36" s="78"/>
      <c r="U36" s="78">
        <v>31</v>
      </c>
      <c r="V36" s="78" t="str">
        <f t="shared" si="5"/>
        <v>31|35-44</v>
      </c>
      <c r="W36" s="78">
        <v>12</v>
      </c>
      <c r="X36" s="78"/>
      <c r="Y36" s="78">
        <v>31</v>
      </c>
      <c r="Z36" s="78" t="str">
        <f t="shared" si="6"/>
        <v>31|45-54</v>
      </c>
      <c r="AA36" s="78">
        <v>13</v>
      </c>
      <c r="AB36" s="78"/>
      <c r="AC36" s="78">
        <v>31</v>
      </c>
      <c r="AD36" s="78" t="str">
        <f t="shared" si="7"/>
        <v>31|55-64</v>
      </c>
      <c r="AE36" s="78">
        <v>14</v>
      </c>
      <c r="AF36" s="78"/>
      <c r="AG36" s="78">
        <v>31</v>
      </c>
      <c r="AH36" s="78" t="str">
        <f t="shared" si="8"/>
        <v>31|65-69</v>
      </c>
      <c r="AI36" s="78">
        <v>15</v>
      </c>
      <c r="AJ36" s="78"/>
      <c r="AK36" s="78">
        <v>31</v>
      </c>
      <c r="AL36" s="78" t="str">
        <f t="shared" si="9"/>
        <v>31|70-74</v>
      </c>
      <c r="AM36" s="78">
        <v>16</v>
      </c>
      <c r="AN36" s="78"/>
      <c r="AO36" s="78">
        <v>31</v>
      </c>
      <c r="AP36" s="78" t="str">
        <f t="shared" si="10"/>
        <v>31|75-79</v>
      </c>
      <c r="AQ36" s="78">
        <v>17</v>
      </c>
      <c r="AR36" s="78"/>
      <c r="AS36" s="78">
        <v>31</v>
      </c>
      <c r="AT36" s="78" t="str">
        <f t="shared" si="11"/>
        <v>31|80-84</v>
      </c>
      <c r="AU36" s="78">
        <v>18</v>
      </c>
      <c r="AV36" s="78"/>
      <c r="AW36" s="78">
        <v>31</v>
      </c>
      <c r="AX36" s="78" t="str">
        <f t="shared" si="12"/>
        <v>31|85-90</v>
      </c>
      <c r="AY36" s="78">
        <v>19</v>
      </c>
      <c r="AZ36" s="78"/>
    </row>
    <row r="37" spans="1:52">
      <c r="A37" s="78">
        <v>32</v>
      </c>
      <c r="B37" s="78" t="str">
        <f t="shared" si="0"/>
        <v>32|18-19</v>
      </c>
      <c r="C37" s="78">
        <v>12</v>
      </c>
      <c r="D37" s="78"/>
      <c r="E37" s="78">
        <v>32</v>
      </c>
      <c r="F37" s="78" t="str">
        <f t="shared" si="1"/>
        <v>32|18-19</v>
      </c>
      <c r="G37" s="78">
        <v>12</v>
      </c>
      <c r="H37" s="78"/>
      <c r="I37" s="78">
        <v>32</v>
      </c>
      <c r="J37" s="78" t="str">
        <f t="shared" si="2"/>
        <v>32|20-24</v>
      </c>
      <c r="K37" s="78">
        <v>12</v>
      </c>
      <c r="L37" s="78"/>
      <c r="M37" s="78">
        <v>32</v>
      </c>
      <c r="N37" s="78" t="str">
        <f t="shared" si="3"/>
        <v>32|25-29</v>
      </c>
      <c r="O37" s="78">
        <v>12</v>
      </c>
      <c r="P37" s="78"/>
      <c r="Q37" s="78">
        <v>32</v>
      </c>
      <c r="R37" s="78" t="str">
        <f t="shared" si="4"/>
        <v>32|30-34</v>
      </c>
      <c r="S37" s="78">
        <v>12</v>
      </c>
      <c r="T37" s="78"/>
      <c r="U37" s="78">
        <v>32</v>
      </c>
      <c r="V37" s="78" t="str">
        <f t="shared" si="5"/>
        <v>32|35-44</v>
      </c>
      <c r="W37" s="78">
        <v>13</v>
      </c>
      <c r="X37" s="78"/>
      <c r="Y37" s="78">
        <v>32</v>
      </c>
      <c r="Z37" s="78" t="str">
        <f t="shared" si="6"/>
        <v>32|45-54</v>
      </c>
      <c r="AA37" s="78">
        <v>14</v>
      </c>
      <c r="AB37" s="78"/>
      <c r="AC37" s="78">
        <v>32</v>
      </c>
      <c r="AD37" s="78" t="str">
        <f t="shared" si="7"/>
        <v>32|55-64</v>
      </c>
      <c r="AE37" s="78">
        <v>15</v>
      </c>
      <c r="AF37" s="78"/>
      <c r="AG37" s="78">
        <v>32</v>
      </c>
      <c r="AH37" s="78" t="str">
        <f t="shared" si="8"/>
        <v>32|65-69</v>
      </c>
      <c r="AI37" s="78">
        <v>16</v>
      </c>
      <c r="AJ37" s="78"/>
      <c r="AK37" s="78">
        <v>32</v>
      </c>
      <c r="AL37" s="78" t="str">
        <f t="shared" si="9"/>
        <v>32|70-74</v>
      </c>
      <c r="AM37" s="78">
        <v>17</v>
      </c>
      <c r="AN37" s="78"/>
      <c r="AO37" s="78">
        <v>32</v>
      </c>
      <c r="AP37" s="78" t="str">
        <f t="shared" si="10"/>
        <v>32|75-79</v>
      </c>
      <c r="AQ37" s="78">
        <v>18</v>
      </c>
      <c r="AR37" s="78"/>
      <c r="AS37" s="78">
        <v>32</v>
      </c>
      <c r="AT37" s="78" t="str">
        <f t="shared" si="11"/>
        <v>32|80-84</v>
      </c>
      <c r="AU37" s="78">
        <v>19</v>
      </c>
      <c r="AV37" s="78"/>
      <c r="AW37" s="78">
        <v>32</v>
      </c>
      <c r="AX37" s="78" t="str">
        <f t="shared" si="12"/>
        <v>32|85-90</v>
      </c>
      <c r="AY37" s="78">
        <v>19</v>
      </c>
      <c r="AZ37" s="78"/>
    </row>
    <row r="38" spans="1:52">
      <c r="A38" s="78">
        <v>33</v>
      </c>
      <c r="B38" s="78" t="str">
        <f t="shared" si="0"/>
        <v>33|18-19</v>
      </c>
      <c r="C38" s="78">
        <v>13</v>
      </c>
      <c r="D38" s="78"/>
      <c r="E38" s="78">
        <v>33</v>
      </c>
      <c r="F38" s="78" t="str">
        <f t="shared" si="1"/>
        <v>33|18-19</v>
      </c>
      <c r="G38" s="78">
        <v>13</v>
      </c>
      <c r="H38" s="78"/>
      <c r="I38" s="78">
        <v>33</v>
      </c>
      <c r="J38" s="78" t="str">
        <f t="shared" si="2"/>
        <v>33|20-24</v>
      </c>
      <c r="K38" s="78">
        <v>13</v>
      </c>
      <c r="L38" s="78"/>
      <c r="M38" s="78">
        <v>33</v>
      </c>
      <c r="N38" s="78" t="str">
        <f t="shared" si="3"/>
        <v>33|25-29</v>
      </c>
      <c r="O38" s="78">
        <v>13</v>
      </c>
      <c r="P38" s="78"/>
      <c r="Q38" s="78">
        <v>33</v>
      </c>
      <c r="R38" s="78" t="str">
        <f t="shared" si="4"/>
        <v>33|30-34</v>
      </c>
      <c r="S38" s="78">
        <v>13</v>
      </c>
      <c r="T38" s="78"/>
      <c r="U38" s="78">
        <v>33</v>
      </c>
      <c r="V38" s="78" t="str">
        <f t="shared" si="5"/>
        <v>33|35-44</v>
      </c>
      <c r="W38" s="78">
        <v>13</v>
      </c>
      <c r="X38" s="78"/>
      <c r="Y38" s="78">
        <v>33</v>
      </c>
      <c r="Z38" s="78" t="str">
        <f t="shared" si="6"/>
        <v>33|45-54</v>
      </c>
      <c r="AA38" s="78">
        <v>14</v>
      </c>
      <c r="AB38" s="78"/>
      <c r="AC38" s="78">
        <v>33</v>
      </c>
      <c r="AD38" s="78" t="str">
        <f t="shared" si="7"/>
        <v>33|55-64</v>
      </c>
      <c r="AE38" s="78">
        <v>15</v>
      </c>
      <c r="AF38" s="78"/>
      <c r="AG38" s="78">
        <v>33</v>
      </c>
      <c r="AH38" s="78" t="str">
        <f t="shared" si="8"/>
        <v>33|65-69</v>
      </c>
      <c r="AI38" s="78">
        <v>16</v>
      </c>
      <c r="AJ38" s="78"/>
      <c r="AK38" s="78">
        <v>33</v>
      </c>
      <c r="AL38" s="78" t="str">
        <f t="shared" si="9"/>
        <v>33|70-74</v>
      </c>
      <c r="AM38" s="78">
        <v>17</v>
      </c>
      <c r="AN38" s="78"/>
      <c r="AO38" s="78">
        <v>33</v>
      </c>
      <c r="AP38" s="78" t="str">
        <f t="shared" si="10"/>
        <v>33|75-79</v>
      </c>
      <c r="AQ38" s="78">
        <v>18</v>
      </c>
      <c r="AR38" s="78"/>
      <c r="AS38" s="78">
        <v>33</v>
      </c>
      <c r="AT38" s="78" t="str">
        <f t="shared" si="11"/>
        <v>33|80-84</v>
      </c>
      <c r="AU38" s="78">
        <v>19</v>
      </c>
      <c r="AV38" s="78"/>
      <c r="AW38" s="78">
        <v>33</v>
      </c>
      <c r="AX38" s="78" t="str">
        <f t="shared" si="12"/>
        <v>33|85-90</v>
      </c>
      <c r="AY38" s="78">
        <v>19</v>
      </c>
      <c r="AZ38" s="78"/>
    </row>
    <row r="39" spans="1:52">
      <c r="A39" s="78">
        <v>34</v>
      </c>
      <c r="B39" s="78" t="str">
        <f t="shared" si="0"/>
        <v>34|18-19</v>
      </c>
      <c r="C39" s="78">
        <v>13</v>
      </c>
      <c r="D39" s="78"/>
      <c r="E39" s="78">
        <v>34</v>
      </c>
      <c r="F39" s="78" t="str">
        <f t="shared" si="1"/>
        <v>34|18-19</v>
      </c>
      <c r="G39" s="78">
        <v>13</v>
      </c>
      <c r="H39" s="78"/>
      <c r="I39" s="78">
        <v>34</v>
      </c>
      <c r="J39" s="78" t="str">
        <f t="shared" si="2"/>
        <v>34|20-24</v>
      </c>
      <c r="K39" s="78">
        <v>13</v>
      </c>
      <c r="L39" s="78"/>
      <c r="M39" s="78">
        <v>34</v>
      </c>
      <c r="N39" s="78" t="str">
        <f t="shared" si="3"/>
        <v>34|25-29</v>
      </c>
      <c r="O39" s="78">
        <v>13</v>
      </c>
      <c r="P39" s="78"/>
      <c r="Q39" s="78">
        <v>34</v>
      </c>
      <c r="R39" s="78" t="str">
        <f t="shared" si="4"/>
        <v>34|30-34</v>
      </c>
      <c r="S39" s="78">
        <v>13</v>
      </c>
      <c r="T39" s="78"/>
      <c r="U39" s="78">
        <v>34</v>
      </c>
      <c r="V39" s="78" t="str">
        <f t="shared" si="5"/>
        <v>34|35-44</v>
      </c>
      <c r="W39" s="78">
        <v>14</v>
      </c>
      <c r="X39" s="78"/>
      <c r="Y39" s="78">
        <v>34</v>
      </c>
      <c r="Z39" s="78" t="str">
        <f t="shared" si="6"/>
        <v>34|45-54</v>
      </c>
      <c r="AA39" s="78">
        <v>15</v>
      </c>
      <c r="AB39" s="78"/>
      <c r="AC39" s="78">
        <v>34</v>
      </c>
      <c r="AD39" s="78" t="str">
        <f t="shared" si="7"/>
        <v>34|55-64</v>
      </c>
      <c r="AE39" s="78">
        <v>16</v>
      </c>
      <c r="AF39" s="78"/>
      <c r="AG39" s="78">
        <v>34</v>
      </c>
      <c r="AH39" s="78" t="str">
        <f t="shared" si="8"/>
        <v>34|65-69</v>
      </c>
      <c r="AI39" s="78">
        <v>17</v>
      </c>
      <c r="AJ39" s="78"/>
      <c r="AK39" s="78">
        <v>34</v>
      </c>
      <c r="AL39" s="78" t="str">
        <f t="shared" si="9"/>
        <v>34|70-74</v>
      </c>
      <c r="AM39" s="78">
        <v>18</v>
      </c>
      <c r="AN39" s="78"/>
      <c r="AO39" s="78">
        <v>34</v>
      </c>
      <c r="AP39" s="78" t="str">
        <f t="shared" si="10"/>
        <v>34|75-79</v>
      </c>
      <c r="AQ39" s="78">
        <v>19</v>
      </c>
      <c r="AR39" s="78"/>
      <c r="AS39" s="78">
        <v>34</v>
      </c>
      <c r="AT39" s="78" t="str">
        <f t="shared" si="11"/>
        <v>34|80-84</v>
      </c>
      <c r="AU39" s="78">
        <v>19</v>
      </c>
      <c r="AV39" s="78"/>
      <c r="AW39" s="78">
        <v>34</v>
      </c>
      <c r="AX39" s="78" t="str">
        <f t="shared" si="12"/>
        <v>34|85-90</v>
      </c>
      <c r="AY39" s="78">
        <v>19</v>
      </c>
      <c r="AZ39" s="78"/>
    </row>
    <row r="40" spans="1:52">
      <c r="A40" s="78">
        <v>35</v>
      </c>
      <c r="B40" s="78" t="str">
        <f t="shared" si="0"/>
        <v>35|18-19</v>
      </c>
      <c r="C40" s="78">
        <v>13</v>
      </c>
      <c r="D40" s="78"/>
      <c r="E40" s="78">
        <v>35</v>
      </c>
      <c r="F40" s="78" t="str">
        <f t="shared" si="1"/>
        <v>35|18-19</v>
      </c>
      <c r="G40" s="78">
        <v>13</v>
      </c>
      <c r="H40" s="78"/>
      <c r="I40" s="78">
        <v>35</v>
      </c>
      <c r="J40" s="78" t="str">
        <f t="shared" si="2"/>
        <v>35|20-24</v>
      </c>
      <c r="K40" s="78">
        <v>13</v>
      </c>
      <c r="L40" s="78"/>
      <c r="M40" s="78">
        <v>35</v>
      </c>
      <c r="N40" s="78" t="str">
        <f t="shared" si="3"/>
        <v>35|25-29</v>
      </c>
      <c r="O40" s="78">
        <v>13</v>
      </c>
      <c r="P40" s="78"/>
      <c r="Q40" s="78">
        <v>35</v>
      </c>
      <c r="R40" s="78" t="str">
        <f t="shared" si="4"/>
        <v>35|30-34</v>
      </c>
      <c r="S40" s="78">
        <v>14</v>
      </c>
      <c r="T40" s="78"/>
      <c r="U40" s="78">
        <v>35</v>
      </c>
      <c r="V40" s="78" t="str">
        <f t="shared" si="5"/>
        <v>35|35-44</v>
      </c>
      <c r="W40" s="78">
        <v>14</v>
      </c>
      <c r="X40" s="78"/>
      <c r="Y40" s="78">
        <v>35</v>
      </c>
      <c r="Z40" s="78" t="str">
        <f t="shared" si="6"/>
        <v>35|45-54</v>
      </c>
      <c r="AA40" s="78">
        <v>15</v>
      </c>
      <c r="AB40" s="78"/>
      <c r="AC40" s="78">
        <v>35</v>
      </c>
      <c r="AD40" s="78" t="str">
        <f t="shared" si="7"/>
        <v>35|55-64</v>
      </c>
      <c r="AE40" s="78">
        <v>16</v>
      </c>
      <c r="AF40" s="78"/>
      <c r="AG40" s="78">
        <v>35</v>
      </c>
      <c r="AH40" s="78" t="str">
        <f t="shared" si="8"/>
        <v>35|65-69</v>
      </c>
      <c r="AI40" s="78">
        <v>17</v>
      </c>
      <c r="AJ40" s="78"/>
      <c r="AK40" s="78">
        <v>35</v>
      </c>
      <c r="AL40" s="78" t="str">
        <f t="shared" si="9"/>
        <v>35|70-74</v>
      </c>
      <c r="AM40" s="78">
        <v>18</v>
      </c>
      <c r="AN40" s="78"/>
      <c r="AO40" s="78">
        <v>35</v>
      </c>
      <c r="AP40" s="78" t="str">
        <f t="shared" si="10"/>
        <v>35|75-79</v>
      </c>
      <c r="AQ40" s="78">
        <v>19</v>
      </c>
      <c r="AR40" s="78"/>
      <c r="AS40" s="78">
        <v>35</v>
      </c>
      <c r="AT40" s="78" t="str">
        <f t="shared" si="11"/>
        <v>35|80-84</v>
      </c>
      <c r="AU40" s="78">
        <v>19</v>
      </c>
      <c r="AV40" s="78"/>
      <c r="AW40" s="78">
        <v>35</v>
      </c>
      <c r="AX40" s="78" t="str">
        <f t="shared" si="12"/>
        <v>35|85-90</v>
      </c>
      <c r="AY40" s="78">
        <v>19</v>
      </c>
      <c r="AZ40" s="78"/>
    </row>
    <row r="41" spans="1:52">
      <c r="A41" s="78">
        <v>36</v>
      </c>
      <c r="B41" s="78" t="str">
        <f t="shared" si="0"/>
        <v>36|18-19</v>
      </c>
      <c r="C41" s="78">
        <v>14</v>
      </c>
      <c r="D41" s="78"/>
      <c r="E41" s="78">
        <v>36</v>
      </c>
      <c r="F41" s="78" t="str">
        <f t="shared" si="1"/>
        <v>36|18-19</v>
      </c>
      <c r="G41" s="78">
        <v>14</v>
      </c>
      <c r="H41" s="78"/>
      <c r="I41" s="78">
        <v>36</v>
      </c>
      <c r="J41" s="78" t="str">
        <f t="shared" si="2"/>
        <v>36|20-24</v>
      </c>
      <c r="K41" s="78">
        <v>14</v>
      </c>
      <c r="L41" s="78"/>
      <c r="M41" s="78">
        <v>36</v>
      </c>
      <c r="N41" s="78" t="str">
        <f t="shared" si="3"/>
        <v>36|25-29</v>
      </c>
      <c r="O41" s="78">
        <v>14</v>
      </c>
      <c r="P41" s="78"/>
      <c r="Q41" s="78">
        <v>36</v>
      </c>
      <c r="R41" s="78" t="str">
        <f t="shared" si="4"/>
        <v>36|30-34</v>
      </c>
      <c r="S41" s="78">
        <v>14</v>
      </c>
      <c r="T41" s="78"/>
      <c r="U41" s="78">
        <v>36</v>
      </c>
      <c r="V41" s="78" t="str">
        <f t="shared" si="5"/>
        <v>36|35-44</v>
      </c>
      <c r="W41" s="78">
        <v>15</v>
      </c>
      <c r="X41" s="78"/>
      <c r="Y41" s="78">
        <v>36</v>
      </c>
      <c r="Z41" s="78" t="str">
        <f t="shared" si="6"/>
        <v>36|45-54</v>
      </c>
      <c r="AA41" s="78">
        <v>15</v>
      </c>
      <c r="AB41" s="78"/>
      <c r="AC41" s="78">
        <v>36</v>
      </c>
      <c r="AD41" s="78" t="str">
        <f t="shared" si="7"/>
        <v>36|55-64</v>
      </c>
      <c r="AE41" s="78">
        <v>16</v>
      </c>
      <c r="AF41" s="78"/>
      <c r="AG41" s="78">
        <v>36</v>
      </c>
      <c r="AH41" s="78" t="str">
        <f t="shared" si="8"/>
        <v>36|65-69</v>
      </c>
      <c r="AI41" s="78">
        <v>17</v>
      </c>
      <c r="AJ41" s="78"/>
      <c r="AK41" s="78">
        <v>36</v>
      </c>
      <c r="AL41" s="78" t="str">
        <f t="shared" si="9"/>
        <v>36|70-74</v>
      </c>
      <c r="AM41" s="78">
        <v>18</v>
      </c>
      <c r="AN41" s="78"/>
      <c r="AO41" s="78">
        <v>36</v>
      </c>
      <c r="AP41" s="78" t="str">
        <f t="shared" si="10"/>
        <v>36|75-79</v>
      </c>
      <c r="AQ41" s="78">
        <v>19</v>
      </c>
      <c r="AR41" s="78"/>
      <c r="AS41" s="78">
        <v>36</v>
      </c>
      <c r="AT41" s="78" t="str">
        <f t="shared" si="11"/>
        <v>36|80-84</v>
      </c>
      <c r="AU41" s="78">
        <v>19</v>
      </c>
      <c r="AV41" s="78"/>
      <c r="AW41" s="78">
        <v>36</v>
      </c>
      <c r="AX41" s="78" t="str">
        <f t="shared" si="12"/>
        <v>36|85-90</v>
      </c>
      <c r="AY41" s="78">
        <v>19</v>
      </c>
      <c r="AZ41" s="78"/>
    </row>
    <row r="42" spans="1:52">
      <c r="A42" s="78">
        <v>37</v>
      </c>
      <c r="B42" s="78" t="str">
        <f t="shared" si="0"/>
        <v>37|18-19</v>
      </c>
      <c r="C42" s="78">
        <v>14</v>
      </c>
      <c r="D42" s="78"/>
      <c r="E42" s="78">
        <v>37</v>
      </c>
      <c r="F42" s="78" t="str">
        <f t="shared" si="1"/>
        <v>37|18-19</v>
      </c>
      <c r="G42" s="78">
        <v>14</v>
      </c>
      <c r="H42" s="78"/>
      <c r="I42" s="78">
        <v>37</v>
      </c>
      <c r="J42" s="78" t="str">
        <f t="shared" si="2"/>
        <v>37|20-24</v>
      </c>
      <c r="K42" s="78">
        <v>14</v>
      </c>
      <c r="L42" s="78"/>
      <c r="M42" s="78">
        <v>37</v>
      </c>
      <c r="N42" s="78" t="str">
        <f t="shared" si="3"/>
        <v>37|25-29</v>
      </c>
      <c r="O42" s="78">
        <v>14</v>
      </c>
      <c r="P42" s="78"/>
      <c r="Q42" s="78">
        <v>37</v>
      </c>
      <c r="R42" s="78" t="str">
        <f t="shared" si="4"/>
        <v>37|30-34</v>
      </c>
      <c r="S42" s="78">
        <v>15</v>
      </c>
      <c r="T42" s="78"/>
      <c r="U42" s="78">
        <v>37</v>
      </c>
      <c r="V42" s="78" t="str">
        <f t="shared" si="5"/>
        <v>37|35-44</v>
      </c>
      <c r="W42" s="78">
        <v>15</v>
      </c>
      <c r="X42" s="78"/>
      <c r="Y42" s="78">
        <v>37</v>
      </c>
      <c r="Z42" s="78" t="str">
        <f t="shared" si="6"/>
        <v>37|45-54</v>
      </c>
      <c r="AA42" s="78">
        <v>16</v>
      </c>
      <c r="AB42" s="78"/>
      <c r="AC42" s="78">
        <v>37</v>
      </c>
      <c r="AD42" s="78" t="str">
        <f t="shared" si="7"/>
        <v>37|55-64</v>
      </c>
      <c r="AE42" s="78">
        <v>17</v>
      </c>
      <c r="AF42" s="78"/>
      <c r="AG42" s="78">
        <v>37</v>
      </c>
      <c r="AH42" s="78" t="str">
        <f t="shared" si="8"/>
        <v>37|65-69</v>
      </c>
      <c r="AI42" s="78">
        <v>18</v>
      </c>
      <c r="AJ42" s="78"/>
      <c r="AK42" s="78">
        <v>37</v>
      </c>
      <c r="AL42" s="78" t="str">
        <f t="shared" si="9"/>
        <v>37|70-74</v>
      </c>
      <c r="AM42" s="78">
        <v>19</v>
      </c>
      <c r="AN42" s="78"/>
      <c r="AO42" s="78">
        <v>37</v>
      </c>
      <c r="AP42" s="78" t="str">
        <f t="shared" si="10"/>
        <v>37|75-79</v>
      </c>
      <c r="AQ42" s="78">
        <v>19</v>
      </c>
      <c r="AR42" s="78"/>
      <c r="AS42" s="78">
        <v>37</v>
      </c>
      <c r="AT42" s="78" t="str">
        <f t="shared" si="11"/>
        <v>37|80-84</v>
      </c>
      <c r="AU42" s="78">
        <v>19</v>
      </c>
      <c r="AV42" s="78"/>
      <c r="AW42" s="78">
        <v>37</v>
      </c>
      <c r="AX42" s="78" t="str">
        <f t="shared" si="12"/>
        <v>37|85-90</v>
      </c>
      <c r="AY42" s="78">
        <v>19</v>
      </c>
      <c r="AZ42" s="78"/>
    </row>
    <row r="43" spans="1:52">
      <c r="A43" s="78">
        <v>38</v>
      </c>
      <c r="B43" s="78" t="str">
        <f t="shared" si="0"/>
        <v>38|18-19</v>
      </c>
      <c r="C43" s="78">
        <v>15</v>
      </c>
      <c r="D43" s="78"/>
      <c r="E43" s="78">
        <v>38</v>
      </c>
      <c r="F43" s="78" t="str">
        <f t="shared" si="1"/>
        <v>38|18-19</v>
      </c>
      <c r="G43" s="78">
        <v>15</v>
      </c>
      <c r="H43" s="78"/>
      <c r="I43" s="78">
        <v>38</v>
      </c>
      <c r="J43" s="78" t="str">
        <f t="shared" si="2"/>
        <v>38|20-24</v>
      </c>
      <c r="K43" s="78">
        <v>15</v>
      </c>
      <c r="L43" s="78"/>
      <c r="M43" s="78">
        <v>38</v>
      </c>
      <c r="N43" s="78" t="str">
        <f t="shared" si="3"/>
        <v>38|25-29</v>
      </c>
      <c r="O43" s="78">
        <v>15</v>
      </c>
      <c r="P43" s="78"/>
      <c r="Q43" s="78">
        <v>38</v>
      </c>
      <c r="R43" s="78" t="str">
        <f t="shared" si="4"/>
        <v>38|30-34</v>
      </c>
      <c r="S43" s="78">
        <v>15</v>
      </c>
      <c r="T43" s="78"/>
      <c r="U43" s="78">
        <v>38</v>
      </c>
      <c r="V43" s="78" t="str">
        <f t="shared" si="5"/>
        <v>38|35-44</v>
      </c>
      <c r="W43" s="78">
        <v>15</v>
      </c>
      <c r="X43" s="78"/>
      <c r="Y43" s="78">
        <v>38</v>
      </c>
      <c r="Z43" s="78" t="str">
        <f t="shared" si="6"/>
        <v>38|45-54</v>
      </c>
      <c r="AA43" s="78">
        <v>16</v>
      </c>
      <c r="AB43" s="78"/>
      <c r="AC43" s="78">
        <v>38</v>
      </c>
      <c r="AD43" s="78" t="str">
        <f t="shared" si="7"/>
        <v>38|55-64</v>
      </c>
      <c r="AE43" s="78">
        <v>17</v>
      </c>
      <c r="AF43" s="78"/>
      <c r="AG43" s="78">
        <v>38</v>
      </c>
      <c r="AH43" s="78" t="str">
        <f t="shared" si="8"/>
        <v>38|65-69</v>
      </c>
      <c r="AI43" s="78">
        <v>18</v>
      </c>
      <c r="AJ43" s="78"/>
      <c r="AK43" s="78">
        <v>38</v>
      </c>
      <c r="AL43" s="78" t="str">
        <f t="shared" si="9"/>
        <v>38|70-74</v>
      </c>
      <c r="AM43" s="78">
        <v>19</v>
      </c>
      <c r="AN43" s="78"/>
      <c r="AO43" s="78">
        <v>38</v>
      </c>
      <c r="AP43" s="78" t="str">
        <f t="shared" si="10"/>
        <v>38|75-79</v>
      </c>
      <c r="AQ43" s="78">
        <v>19</v>
      </c>
      <c r="AR43" s="78"/>
      <c r="AS43" s="78">
        <v>38</v>
      </c>
      <c r="AT43" s="78" t="str">
        <f t="shared" si="11"/>
        <v>38|80-84</v>
      </c>
      <c r="AU43" s="78">
        <v>19</v>
      </c>
      <c r="AV43" s="78"/>
      <c r="AW43" s="78">
        <v>38</v>
      </c>
      <c r="AX43" s="78" t="str">
        <f t="shared" si="12"/>
        <v>38|85-90</v>
      </c>
      <c r="AY43" s="78">
        <v>19</v>
      </c>
      <c r="AZ43" s="78"/>
    </row>
    <row r="44" spans="1:52">
      <c r="A44" s="78">
        <v>39</v>
      </c>
      <c r="B44" s="78" t="str">
        <f t="shared" si="0"/>
        <v>39|18-19</v>
      </c>
      <c r="C44" s="78">
        <v>15</v>
      </c>
      <c r="D44" s="78"/>
      <c r="E44" s="78">
        <v>39</v>
      </c>
      <c r="F44" s="78" t="str">
        <f t="shared" si="1"/>
        <v>39|18-19</v>
      </c>
      <c r="G44" s="78">
        <v>15</v>
      </c>
      <c r="H44" s="78"/>
      <c r="I44" s="78">
        <v>39</v>
      </c>
      <c r="J44" s="78" t="str">
        <f t="shared" si="2"/>
        <v>39|20-24</v>
      </c>
      <c r="K44" s="78">
        <v>15</v>
      </c>
      <c r="L44" s="78"/>
      <c r="M44" s="78">
        <v>39</v>
      </c>
      <c r="N44" s="78" t="str">
        <f t="shared" si="3"/>
        <v>39|25-29</v>
      </c>
      <c r="O44" s="78">
        <v>15</v>
      </c>
      <c r="P44" s="78"/>
      <c r="Q44" s="78">
        <v>39</v>
      </c>
      <c r="R44" s="78" t="str">
        <f t="shared" si="4"/>
        <v>39|30-34</v>
      </c>
      <c r="S44" s="78">
        <v>16</v>
      </c>
      <c r="T44" s="78"/>
      <c r="U44" s="78">
        <v>39</v>
      </c>
      <c r="V44" s="78" t="str">
        <f t="shared" si="5"/>
        <v>39|35-44</v>
      </c>
      <c r="W44" s="78">
        <v>16</v>
      </c>
      <c r="X44" s="78"/>
      <c r="Y44" s="78">
        <v>39</v>
      </c>
      <c r="Z44" s="78" t="str">
        <f t="shared" si="6"/>
        <v>39|45-54</v>
      </c>
      <c r="AA44" s="78">
        <v>17</v>
      </c>
      <c r="AB44" s="78"/>
      <c r="AC44" s="78">
        <v>39</v>
      </c>
      <c r="AD44" s="78" t="str">
        <f t="shared" si="7"/>
        <v>39|55-64</v>
      </c>
      <c r="AE44" s="78">
        <v>18</v>
      </c>
      <c r="AF44" s="78"/>
      <c r="AG44" s="78">
        <v>39</v>
      </c>
      <c r="AH44" s="78" t="str">
        <f t="shared" si="8"/>
        <v>39|65-69</v>
      </c>
      <c r="AI44" s="78">
        <v>19</v>
      </c>
      <c r="AJ44" s="78"/>
      <c r="AK44" s="78">
        <v>39</v>
      </c>
      <c r="AL44" s="78" t="str">
        <f t="shared" si="9"/>
        <v>39|70-74</v>
      </c>
      <c r="AM44" s="78">
        <v>19</v>
      </c>
      <c r="AN44" s="78"/>
      <c r="AO44" s="78">
        <v>39</v>
      </c>
      <c r="AP44" s="78" t="str">
        <f t="shared" si="10"/>
        <v>39|75-79</v>
      </c>
      <c r="AQ44" s="78">
        <v>19</v>
      </c>
      <c r="AR44" s="78"/>
      <c r="AS44" s="78">
        <v>39</v>
      </c>
      <c r="AT44" s="78" t="str">
        <f t="shared" si="11"/>
        <v>39|80-84</v>
      </c>
      <c r="AU44" s="78">
        <v>19</v>
      </c>
      <c r="AV44" s="78"/>
      <c r="AW44" s="78">
        <v>39</v>
      </c>
      <c r="AX44" s="78" t="str">
        <f t="shared" si="12"/>
        <v>39|85-90</v>
      </c>
      <c r="AY44" s="78">
        <v>19</v>
      </c>
      <c r="AZ44" s="78"/>
    </row>
    <row r="45" spans="1:52">
      <c r="A45" s="78">
        <v>40</v>
      </c>
      <c r="B45" s="78" t="str">
        <f t="shared" si="0"/>
        <v>40|18-19</v>
      </c>
      <c r="C45" s="78">
        <v>16</v>
      </c>
      <c r="D45" s="78"/>
      <c r="E45" s="78">
        <v>40</v>
      </c>
      <c r="F45" s="78" t="str">
        <f t="shared" si="1"/>
        <v>40|18-19</v>
      </c>
      <c r="G45" s="78">
        <v>16</v>
      </c>
      <c r="H45" s="78"/>
      <c r="I45" s="78">
        <v>40</v>
      </c>
      <c r="J45" s="78" t="str">
        <f t="shared" si="2"/>
        <v>40|20-24</v>
      </c>
      <c r="K45" s="78">
        <v>16</v>
      </c>
      <c r="L45" s="78"/>
      <c r="M45" s="78">
        <v>40</v>
      </c>
      <c r="N45" s="78" t="str">
        <f t="shared" si="3"/>
        <v>40|25-29</v>
      </c>
      <c r="O45" s="78">
        <v>16</v>
      </c>
      <c r="P45" s="78"/>
      <c r="Q45" s="78">
        <v>40</v>
      </c>
      <c r="R45" s="78" t="str">
        <f t="shared" si="4"/>
        <v>40|30-34</v>
      </c>
      <c r="S45" s="78">
        <v>16</v>
      </c>
      <c r="T45" s="78"/>
      <c r="U45" s="78">
        <v>40</v>
      </c>
      <c r="V45" s="78" t="str">
        <f t="shared" si="5"/>
        <v>40|35-44</v>
      </c>
      <c r="W45" s="78">
        <v>16</v>
      </c>
      <c r="X45" s="78"/>
      <c r="Y45" s="78">
        <v>40</v>
      </c>
      <c r="Z45" s="78" t="str">
        <f t="shared" si="6"/>
        <v>40|45-54</v>
      </c>
      <c r="AA45" s="78">
        <v>27</v>
      </c>
      <c r="AB45" s="78"/>
      <c r="AC45" s="78">
        <v>40</v>
      </c>
      <c r="AD45" s="78" t="str">
        <f t="shared" si="7"/>
        <v>40|55-64</v>
      </c>
      <c r="AE45" s="78">
        <v>18</v>
      </c>
      <c r="AF45" s="78"/>
      <c r="AG45" s="78">
        <v>40</v>
      </c>
      <c r="AH45" s="78" t="str">
        <f t="shared" si="8"/>
        <v>40|65-69</v>
      </c>
      <c r="AI45" s="78">
        <v>19</v>
      </c>
      <c r="AJ45" s="78"/>
      <c r="AK45" s="78">
        <v>40</v>
      </c>
      <c r="AL45" s="78" t="str">
        <f t="shared" si="9"/>
        <v>40|70-74</v>
      </c>
      <c r="AM45" s="78">
        <v>19</v>
      </c>
      <c r="AN45" s="78"/>
      <c r="AO45" s="78">
        <v>40</v>
      </c>
      <c r="AP45" s="78" t="str">
        <f t="shared" si="10"/>
        <v>40|75-79</v>
      </c>
      <c r="AQ45" s="78">
        <v>19</v>
      </c>
      <c r="AR45" s="78"/>
      <c r="AS45" s="78">
        <v>40</v>
      </c>
      <c r="AT45" s="78" t="str">
        <f t="shared" si="11"/>
        <v>40|80-84</v>
      </c>
      <c r="AU45" s="78">
        <v>19</v>
      </c>
      <c r="AV45" s="78"/>
      <c r="AW45" s="78">
        <v>40</v>
      </c>
      <c r="AX45" s="78" t="str">
        <f t="shared" si="12"/>
        <v>40|85-90</v>
      </c>
      <c r="AY45" s="78">
        <v>19</v>
      </c>
      <c r="AZ45" s="78"/>
    </row>
    <row r="46" spans="1:52">
      <c r="A46" s="78">
        <v>41</v>
      </c>
      <c r="B46" s="78" t="str">
        <f t="shared" si="0"/>
        <v>41|18-19</v>
      </c>
      <c r="C46" s="78">
        <v>16</v>
      </c>
      <c r="D46" s="78"/>
      <c r="E46" s="78">
        <v>41</v>
      </c>
      <c r="F46" s="78" t="str">
        <f t="shared" si="1"/>
        <v>41|18-19</v>
      </c>
      <c r="G46" s="78">
        <v>16</v>
      </c>
      <c r="H46" s="78"/>
      <c r="I46" s="78">
        <v>41</v>
      </c>
      <c r="J46" s="78" t="str">
        <f t="shared" si="2"/>
        <v>41|20-24</v>
      </c>
      <c r="K46" s="78">
        <v>16</v>
      </c>
      <c r="L46" s="78"/>
      <c r="M46" s="78">
        <v>41</v>
      </c>
      <c r="N46" s="78" t="str">
        <f t="shared" si="3"/>
        <v>41|25-29</v>
      </c>
      <c r="O46" s="78">
        <v>16</v>
      </c>
      <c r="P46" s="78"/>
      <c r="Q46" s="78">
        <v>41</v>
      </c>
      <c r="R46" s="78" t="str">
        <f t="shared" si="4"/>
        <v>41|30-34</v>
      </c>
      <c r="S46" s="78">
        <v>17</v>
      </c>
      <c r="T46" s="78"/>
      <c r="U46" s="78">
        <v>41</v>
      </c>
      <c r="V46" s="78" t="str">
        <f t="shared" si="5"/>
        <v>41|35-44</v>
      </c>
      <c r="W46" s="78">
        <v>17</v>
      </c>
      <c r="X46" s="78"/>
      <c r="Y46" s="78">
        <v>41</v>
      </c>
      <c r="Z46" s="78" t="str">
        <f t="shared" si="6"/>
        <v>41|45-54</v>
      </c>
      <c r="AA46" s="78">
        <v>28</v>
      </c>
      <c r="AB46" s="78"/>
      <c r="AC46" s="78">
        <v>41</v>
      </c>
      <c r="AD46" s="78" t="str">
        <f t="shared" si="7"/>
        <v>41|55-64</v>
      </c>
      <c r="AE46" s="78">
        <v>19</v>
      </c>
      <c r="AF46" s="78"/>
      <c r="AG46" s="78">
        <v>41</v>
      </c>
      <c r="AH46" s="78" t="str">
        <f t="shared" si="8"/>
        <v>41|65-69</v>
      </c>
      <c r="AI46" s="78">
        <v>19</v>
      </c>
      <c r="AJ46" s="78"/>
      <c r="AK46" s="78">
        <v>41</v>
      </c>
      <c r="AL46" s="78" t="str">
        <f t="shared" si="9"/>
        <v>41|70-74</v>
      </c>
      <c r="AM46" s="78">
        <v>19</v>
      </c>
      <c r="AN46" s="78"/>
      <c r="AO46" s="78">
        <v>41</v>
      </c>
      <c r="AP46" s="78" t="str">
        <f t="shared" si="10"/>
        <v>41|75-79</v>
      </c>
      <c r="AQ46" s="78">
        <v>19</v>
      </c>
      <c r="AR46" s="78"/>
      <c r="AS46" s="78">
        <v>41</v>
      </c>
      <c r="AT46" s="78" t="str">
        <f t="shared" si="11"/>
        <v>41|80-84</v>
      </c>
      <c r="AU46" s="78">
        <v>19</v>
      </c>
      <c r="AV46" s="78"/>
      <c r="AW46" s="78">
        <v>41</v>
      </c>
      <c r="AX46" s="78" t="str">
        <f t="shared" si="12"/>
        <v>41|85-90</v>
      </c>
      <c r="AY46" s="78">
        <v>19</v>
      </c>
      <c r="AZ46" s="78"/>
    </row>
    <row r="47" spans="1:52">
      <c r="A47" s="78">
        <v>42</v>
      </c>
      <c r="B47" s="78" t="str">
        <f t="shared" si="0"/>
        <v>42|18-19</v>
      </c>
      <c r="C47" s="78">
        <v>17</v>
      </c>
      <c r="D47" s="78"/>
      <c r="E47" s="78">
        <v>42</v>
      </c>
      <c r="F47" s="78" t="str">
        <f t="shared" si="1"/>
        <v>42|18-19</v>
      </c>
      <c r="G47" s="78">
        <v>17</v>
      </c>
      <c r="H47" s="78"/>
      <c r="I47" s="78">
        <v>42</v>
      </c>
      <c r="J47" s="78" t="str">
        <f t="shared" si="2"/>
        <v>42|20-24</v>
      </c>
      <c r="K47" s="78">
        <v>17</v>
      </c>
      <c r="L47" s="78"/>
      <c r="M47" s="78">
        <v>42</v>
      </c>
      <c r="N47" s="78" t="str">
        <f t="shared" si="3"/>
        <v>42|25-29</v>
      </c>
      <c r="O47" s="78">
        <v>17</v>
      </c>
      <c r="P47" s="78"/>
      <c r="Q47" s="78">
        <v>42</v>
      </c>
      <c r="R47" s="78" t="str">
        <f t="shared" si="4"/>
        <v>42|30-34</v>
      </c>
      <c r="S47" s="78">
        <v>17</v>
      </c>
      <c r="T47" s="78"/>
      <c r="U47" s="78">
        <v>42</v>
      </c>
      <c r="V47" s="78" t="str">
        <f t="shared" si="5"/>
        <v>42|35-44</v>
      </c>
      <c r="W47" s="78">
        <v>17</v>
      </c>
      <c r="X47" s="78"/>
      <c r="Y47" s="78">
        <v>42</v>
      </c>
      <c r="Z47" s="78" t="str">
        <f t="shared" si="6"/>
        <v>42|45-54</v>
      </c>
      <c r="AA47" s="78">
        <v>18</v>
      </c>
      <c r="AB47" s="78"/>
      <c r="AC47" s="78">
        <v>42</v>
      </c>
      <c r="AD47" s="78" t="str">
        <f t="shared" si="7"/>
        <v>42|55-64</v>
      </c>
      <c r="AE47" s="78">
        <v>19</v>
      </c>
      <c r="AF47" s="78"/>
      <c r="AG47" s="78">
        <v>42</v>
      </c>
      <c r="AH47" s="78" t="str">
        <f t="shared" si="8"/>
        <v>42|65-69</v>
      </c>
      <c r="AI47" s="78">
        <v>19</v>
      </c>
      <c r="AJ47" s="78"/>
      <c r="AK47" s="78">
        <v>42</v>
      </c>
      <c r="AL47" s="78" t="str">
        <f t="shared" si="9"/>
        <v>42|70-74</v>
      </c>
      <c r="AM47" s="78">
        <v>19</v>
      </c>
      <c r="AN47" s="78"/>
      <c r="AO47" s="78">
        <v>42</v>
      </c>
      <c r="AP47" s="78" t="str">
        <f t="shared" si="10"/>
        <v>42|75-79</v>
      </c>
      <c r="AQ47" s="78">
        <v>19</v>
      </c>
      <c r="AR47" s="78"/>
      <c r="AS47" s="78">
        <v>42</v>
      </c>
      <c r="AT47" s="78" t="str">
        <f t="shared" si="11"/>
        <v>42|80-84</v>
      </c>
      <c r="AU47" s="78">
        <v>19</v>
      </c>
      <c r="AV47" s="78"/>
      <c r="AW47" s="78">
        <v>42</v>
      </c>
      <c r="AX47" s="78" t="str">
        <f t="shared" si="12"/>
        <v>42|85-90</v>
      </c>
      <c r="AY47" s="78">
        <v>19</v>
      </c>
      <c r="AZ47" s="78"/>
    </row>
    <row r="48" spans="1:52">
      <c r="A48" s="78">
        <v>43</v>
      </c>
      <c r="B48" s="78" t="str">
        <f t="shared" si="0"/>
        <v>43|18-19</v>
      </c>
      <c r="C48" s="78">
        <v>17</v>
      </c>
      <c r="D48" s="78"/>
      <c r="E48" s="78">
        <v>43</v>
      </c>
      <c r="F48" s="78" t="str">
        <f t="shared" si="1"/>
        <v>43|18-19</v>
      </c>
      <c r="G48" s="78">
        <v>17</v>
      </c>
      <c r="H48" s="78"/>
      <c r="I48" s="78">
        <v>43</v>
      </c>
      <c r="J48" s="78" t="str">
        <f t="shared" si="2"/>
        <v>43|20-24</v>
      </c>
      <c r="K48" s="78">
        <v>17</v>
      </c>
      <c r="L48" s="78"/>
      <c r="M48" s="78">
        <v>43</v>
      </c>
      <c r="N48" s="78" t="str">
        <f t="shared" si="3"/>
        <v>43|25-29</v>
      </c>
      <c r="O48" s="78">
        <v>17</v>
      </c>
      <c r="P48" s="78"/>
      <c r="Q48" s="78">
        <v>43</v>
      </c>
      <c r="R48" s="78" t="str">
        <f t="shared" si="4"/>
        <v>43|30-34</v>
      </c>
      <c r="S48" s="78">
        <v>18</v>
      </c>
      <c r="T48" s="78"/>
      <c r="U48" s="78">
        <v>43</v>
      </c>
      <c r="V48" s="78" t="str">
        <f t="shared" si="5"/>
        <v>43|35-44</v>
      </c>
      <c r="W48" s="78">
        <v>18</v>
      </c>
      <c r="X48" s="78"/>
      <c r="Y48" s="78">
        <v>43</v>
      </c>
      <c r="Z48" s="78" t="str">
        <f t="shared" si="6"/>
        <v>43|45-54</v>
      </c>
      <c r="AA48" s="78">
        <v>19</v>
      </c>
      <c r="AB48" s="78"/>
      <c r="AC48" s="78">
        <v>43</v>
      </c>
      <c r="AD48" s="78" t="str">
        <f t="shared" si="7"/>
        <v>43|55-64</v>
      </c>
      <c r="AE48" s="78">
        <v>19</v>
      </c>
      <c r="AF48" s="78"/>
      <c r="AG48" s="78">
        <v>43</v>
      </c>
      <c r="AH48" s="78" t="str">
        <f t="shared" si="8"/>
        <v>43|65-69</v>
      </c>
      <c r="AI48" s="78">
        <v>19</v>
      </c>
      <c r="AJ48" s="78"/>
      <c r="AK48" s="78">
        <v>43</v>
      </c>
      <c r="AL48" s="78" t="str">
        <f t="shared" si="9"/>
        <v>43|70-74</v>
      </c>
      <c r="AM48" s="78">
        <v>1</v>
      </c>
      <c r="AN48" s="78"/>
      <c r="AO48" s="78">
        <v>43</v>
      </c>
      <c r="AP48" s="78" t="str">
        <f t="shared" si="10"/>
        <v>43|75-79</v>
      </c>
      <c r="AQ48" s="78">
        <v>19</v>
      </c>
      <c r="AR48" s="78"/>
      <c r="AS48" s="78">
        <v>43</v>
      </c>
      <c r="AT48" s="78" t="str">
        <f t="shared" si="11"/>
        <v>43|80-84</v>
      </c>
      <c r="AU48" s="78">
        <v>19</v>
      </c>
      <c r="AV48" s="78"/>
      <c r="AW48" s="78">
        <v>43</v>
      </c>
      <c r="AX48" s="78" t="str">
        <f t="shared" si="12"/>
        <v>43|85-90</v>
      </c>
      <c r="AY48" s="78">
        <v>19</v>
      </c>
      <c r="AZ48" s="78"/>
    </row>
    <row r="49" spans="1:52">
      <c r="A49" s="78">
        <v>44</v>
      </c>
      <c r="B49" s="78" t="str">
        <f t="shared" si="0"/>
        <v>44|18-19</v>
      </c>
      <c r="C49" s="78">
        <v>18</v>
      </c>
      <c r="D49" s="78"/>
      <c r="E49" s="78">
        <v>44</v>
      </c>
      <c r="F49" s="78" t="str">
        <f t="shared" si="1"/>
        <v>44|18-19</v>
      </c>
      <c r="G49" s="78">
        <v>18</v>
      </c>
      <c r="H49" s="78"/>
      <c r="I49" s="78">
        <v>44</v>
      </c>
      <c r="J49" s="78" t="str">
        <f t="shared" si="2"/>
        <v>44|20-24</v>
      </c>
      <c r="K49" s="78">
        <v>18</v>
      </c>
      <c r="L49" s="78"/>
      <c r="M49" s="78">
        <v>44</v>
      </c>
      <c r="N49" s="78" t="str">
        <f t="shared" si="3"/>
        <v>44|25-29</v>
      </c>
      <c r="O49" s="78">
        <v>18</v>
      </c>
      <c r="P49" s="78"/>
      <c r="Q49" s="78">
        <v>44</v>
      </c>
      <c r="R49" s="78" t="str">
        <f t="shared" si="4"/>
        <v>44|30-34</v>
      </c>
      <c r="S49" s="78">
        <v>18</v>
      </c>
      <c r="T49" s="78"/>
      <c r="U49" s="78">
        <v>44</v>
      </c>
      <c r="V49" s="78" t="str">
        <f t="shared" si="5"/>
        <v>44|35-44</v>
      </c>
      <c r="W49" s="78">
        <v>18</v>
      </c>
      <c r="X49" s="78"/>
      <c r="Y49" s="78">
        <v>44</v>
      </c>
      <c r="Z49" s="78" t="str">
        <f t="shared" si="6"/>
        <v>44|45-54</v>
      </c>
      <c r="AA49" s="78">
        <v>19</v>
      </c>
      <c r="AB49" s="78"/>
      <c r="AC49" s="78">
        <v>44</v>
      </c>
      <c r="AD49" s="78" t="str">
        <f t="shared" si="7"/>
        <v>44|55-64</v>
      </c>
      <c r="AE49" s="78">
        <v>19</v>
      </c>
      <c r="AF49" s="78"/>
      <c r="AG49" s="78">
        <v>44</v>
      </c>
      <c r="AH49" s="78" t="str">
        <f t="shared" si="8"/>
        <v>44|65-69</v>
      </c>
      <c r="AI49" s="78">
        <v>19</v>
      </c>
      <c r="AJ49" s="78"/>
      <c r="AK49" s="78">
        <v>44</v>
      </c>
      <c r="AL49" s="78" t="str">
        <f t="shared" si="9"/>
        <v>44|70-74</v>
      </c>
      <c r="AM49" s="78">
        <v>19</v>
      </c>
      <c r="AN49" s="78"/>
      <c r="AO49" s="78">
        <v>44</v>
      </c>
      <c r="AP49" s="78" t="str">
        <f t="shared" si="10"/>
        <v>44|75-79</v>
      </c>
      <c r="AQ49" s="78">
        <v>19</v>
      </c>
      <c r="AR49" s="78"/>
      <c r="AS49" s="78">
        <v>44</v>
      </c>
      <c r="AT49" s="78" t="str">
        <f t="shared" si="11"/>
        <v>44|80-84</v>
      </c>
      <c r="AU49" s="78">
        <v>19</v>
      </c>
      <c r="AV49" s="78"/>
      <c r="AW49" s="78">
        <v>44</v>
      </c>
      <c r="AX49" s="78" t="str">
        <f t="shared" si="12"/>
        <v>44|85-90</v>
      </c>
      <c r="AY49" s="78">
        <v>19</v>
      </c>
      <c r="AZ49" s="78"/>
    </row>
    <row r="50" spans="1:52">
      <c r="A50" s="78">
        <v>45</v>
      </c>
      <c r="B50" s="78" t="str">
        <f t="shared" si="0"/>
        <v>45|18-19</v>
      </c>
      <c r="C50" s="78">
        <v>18</v>
      </c>
      <c r="D50" s="78"/>
      <c r="E50" s="78">
        <v>45</v>
      </c>
      <c r="F50" s="78" t="str">
        <f t="shared" si="1"/>
        <v>45|18-19</v>
      </c>
      <c r="G50" s="78">
        <v>18</v>
      </c>
      <c r="H50" s="78"/>
      <c r="I50" s="78">
        <v>45</v>
      </c>
      <c r="J50" s="78" t="str">
        <f t="shared" si="2"/>
        <v>45|20-24</v>
      </c>
      <c r="K50" s="78">
        <v>18</v>
      </c>
      <c r="L50" s="78"/>
      <c r="M50" s="78">
        <v>45</v>
      </c>
      <c r="N50" s="78" t="str">
        <f t="shared" si="3"/>
        <v>45|25-29</v>
      </c>
      <c r="O50" s="78">
        <v>18</v>
      </c>
      <c r="P50" s="78"/>
      <c r="Q50" s="78">
        <v>45</v>
      </c>
      <c r="R50" s="78" t="str">
        <f t="shared" si="4"/>
        <v>45|30-34</v>
      </c>
      <c r="S50" s="78">
        <v>19</v>
      </c>
      <c r="T50" s="78"/>
      <c r="U50" s="78">
        <v>45</v>
      </c>
      <c r="V50" s="78" t="str">
        <f t="shared" si="5"/>
        <v>45|35-44</v>
      </c>
      <c r="W50" s="78">
        <v>19</v>
      </c>
      <c r="X50" s="78"/>
      <c r="Y50" s="78">
        <v>45</v>
      </c>
      <c r="Z50" s="78" t="str">
        <f t="shared" si="6"/>
        <v>45|45-54</v>
      </c>
      <c r="AA50" s="78">
        <v>19</v>
      </c>
      <c r="AB50" s="78"/>
      <c r="AC50" s="78">
        <v>45</v>
      </c>
      <c r="AD50" s="78" t="str">
        <f t="shared" si="7"/>
        <v>45|55-64</v>
      </c>
      <c r="AE50" s="78">
        <v>19</v>
      </c>
      <c r="AF50" s="78"/>
      <c r="AG50" s="78">
        <v>45</v>
      </c>
      <c r="AH50" s="78" t="str">
        <f t="shared" si="8"/>
        <v>45|65-69</v>
      </c>
      <c r="AI50" s="78">
        <v>19</v>
      </c>
      <c r="AJ50" s="78"/>
      <c r="AK50" s="78">
        <v>45</v>
      </c>
      <c r="AL50" s="78" t="str">
        <f t="shared" si="9"/>
        <v>45|70-74</v>
      </c>
      <c r="AM50" s="78">
        <v>19</v>
      </c>
      <c r="AN50" s="78"/>
      <c r="AO50" s="78">
        <v>45</v>
      </c>
      <c r="AP50" s="78" t="str">
        <f t="shared" si="10"/>
        <v>45|75-79</v>
      </c>
      <c r="AQ50" s="78">
        <v>19</v>
      </c>
      <c r="AR50" s="78"/>
      <c r="AS50" s="78">
        <v>45</v>
      </c>
      <c r="AT50" s="78" t="str">
        <f t="shared" si="11"/>
        <v>45|80-84</v>
      </c>
      <c r="AU50" s="78">
        <v>19</v>
      </c>
      <c r="AV50" s="78"/>
      <c r="AW50" s="78">
        <v>45</v>
      </c>
      <c r="AX50" s="78" t="str">
        <f t="shared" si="12"/>
        <v>45|85-90</v>
      </c>
      <c r="AY50" s="78">
        <v>19</v>
      </c>
      <c r="AZ50" s="78"/>
    </row>
    <row r="51" spans="1:52">
      <c r="A51" s="78">
        <v>46</v>
      </c>
      <c r="B51" s="78" t="str">
        <f t="shared" si="0"/>
        <v>46|18-19</v>
      </c>
      <c r="C51" s="78">
        <v>19</v>
      </c>
      <c r="D51" s="78"/>
      <c r="E51" s="78">
        <v>46</v>
      </c>
      <c r="F51" s="78" t="str">
        <f t="shared" si="1"/>
        <v>46|18-19</v>
      </c>
      <c r="G51" s="78">
        <v>19</v>
      </c>
      <c r="H51" s="78"/>
      <c r="I51" s="78">
        <v>46</v>
      </c>
      <c r="J51" s="78" t="str">
        <f t="shared" si="2"/>
        <v>46|20-24</v>
      </c>
      <c r="K51" s="78">
        <v>19</v>
      </c>
      <c r="L51" s="78"/>
      <c r="M51" s="78">
        <v>46</v>
      </c>
      <c r="N51" s="78" t="str">
        <f t="shared" si="3"/>
        <v>46|25-29</v>
      </c>
      <c r="O51" s="78">
        <v>19</v>
      </c>
      <c r="P51" s="78"/>
      <c r="Q51" s="78">
        <v>46</v>
      </c>
      <c r="R51" s="78" t="str">
        <f t="shared" si="4"/>
        <v>46|30-34</v>
      </c>
      <c r="S51" s="78">
        <v>19</v>
      </c>
      <c r="T51" s="78"/>
      <c r="U51" s="78">
        <v>46</v>
      </c>
      <c r="V51" s="78" t="str">
        <f t="shared" si="5"/>
        <v>46|35-44</v>
      </c>
      <c r="W51" s="78">
        <v>19</v>
      </c>
      <c r="X51" s="78"/>
      <c r="Y51" s="78">
        <v>46</v>
      </c>
      <c r="Z51" s="78" t="str">
        <f t="shared" si="6"/>
        <v>46|45-54</v>
      </c>
      <c r="AA51" s="78">
        <v>19</v>
      </c>
      <c r="AB51" s="78"/>
      <c r="AC51" s="78">
        <v>46</v>
      </c>
      <c r="AD51" s="78" t="str">
        <f t="shared" si="7"/>
        <v>46|55-64</v>
      </c>
      <c r="AE51" s="78">
        <v>19</v>
      </c>
      <c r="AF51" s="78"/>
      <c r="AG51" s="78">
        <v>46</v>
      </c>
      <c r="AH51" s="78" t="str">
        <f t="shared" si="8"/>
        <v>46|65-69</v>
      </c>
      <c r="AI51" s="78">
        <v>19</v>
      </c>
      <c r="AJ51" s="78"/>
      <c r="AK51" s="78">
        <v>46</v>
      </c>
      <c r="AL51" s="78" t="str">
        <f t="shared" si="9"/>
        <v>46|70-74</v>
      </c>
      <c r="AM51" s="78">
        <v>19</v>
      </c>
      <c r="AN51" s="78"/>
      <c r="AO51" s="78">
        <v>46</v>
      </c>
      <c r="AP51" s="78" t="str">
        <f t="shared" si="10"/>
        <v>46|75-79</v>
      </c>
      <c r="AQ51" s="78">
        <v>19</v>
      </c>
      <c r="AR51" s="78"/>
      <c r="AS51" s="78">
        <v>46</v>
      </c>
      <c r="AT51" s="78" t="str">
        <f t="shared" si="11"/>
        <v>46|80-84</v>
      </c>
      <c r="AU51" s="78">
        <v>19</v>
      </c>
      <c r="AV51" s="78"/>
      <c r="AW51" s="78">
        <v>46</v>
      </c>
      <c r="AX51" s="78" t="str">
        <f t="shared" si="12"/>
        <v>46|85-90</v>
      </c>
      <c r="AY51" s="78">
        <v>19</v>
      </c>
      <c r="AZ51" s="78"/>
    </row>
    <row r="52" spans="1:52">
      <c r="A52" s="78">
        <v>47</v>
      </c>
      <c r="B52" s="78" t="str">
        <f t="shared" si="0"/>
        <v>47|18-19</v>
      </c>
      <c r="C52" s="78">
        <v>19</v>
      </c>
      <c r="D52" s="78"/>
      <c r="E52" s="78">
        <v>47</v>
      </c>
      <c r="F52" s="78" t="str">
        <f t="shared" si="1"/>
        <v>47|18-19</v>
      </c>
      <c r="G52" s="78">
        <v>19</v>
      </c>
      <c r="H52" s="78"/>
      <c r="I52" s="78">
        <v>47</v>
      </c>
      <c r="J52" s="78" t="str">
        <f t="shared" si="2"/>
        <v>47|20-24</v>
      </c>
      <c r="K52" s="78">
        <v>19</v>
      </c>
      <c r="L52" s="78"/>
      <c r="M52" s="78">
        <v>47</v>
      </c>
      <c r="N52" s="78" t="str">
        <f t="shared" si="3"/>
        <v>47|25-29</v>
      </c>
      <c r="O52" s="78">
        <v>19</v>
      </c>
      <c r="P52" s="78"/>
      <c r="Q52" s="78">
        <v>47</v>
      </c>
      <c r="R52" s="78" t="str">
        <f t="shared" si="4"/>
        <v>47|30-34</v>
      </c>
      <c r="S52" s="78">
        <v>19</v>
      </c>
      <c r="T52" s="78"/>
      <c r="U52" s="78">
        <v>47</v>
      </c>
      <c r="V52" s="78" t="str">
        <f t="shared" si="5"/>
        <v>47|35-44</v>
      </c>
      <c r="W52" s="78">
        <v>19</v>
      </c>
      <c r="X52" s="78"/>
      <c r="Y52" s="78">
        <v>47</v>
      </c>
      <c r="Z52" s="78" t="str">
        <f t="shared" si="6"/>
        <v>47|45-54</v>
      </c>
      <c r="AA52" s="78">
        <v>19</v>
      </c>
      <c r="AB52" s="78"/>
      <c r="AC52" s="78">
        <v>47</v>
      </c>
      <c r="AD52" s="78" t="str">
        <f t="shared" si="7"/>
        <v>47|55-64</v>
      </c>
      <c r="AE52" s="78">
        <v>19</v>
      </c>
      <c r="AF52" s="78"/>
      <c r="AG52" s="78">
        <v>47</v>
      </c>
      <c r="AH52" s="78" t="str">
        <f t="shared" si="8"/>
        <v>47|65-69</v>
      </c>
      <c r="AI52" s="78">
        <v>19</v>
      </c>
      <c r="AJ52" s="78"/>
      <c r="AK52" s="78">
        <v>47</v>
      </c>
      <c r="AL52" s="78" t="str">
        <f t="shared" si="9"/>
        <v>47|70-74</v>
      </c>
      <c r="AM52" s="78">
        <v>19</v>
      </c>
      <c r="AN52" s="78"/>
      <c r="AO52" s="78">
        <v>47</v>
      </c>
      <c r="AP52" s="78" t="str">
        <f t="shared" si="10"/>
        <v>47|75-79</v>
      </c>
      <c r="AQ52" s="78">
        <v>19</v>
      </c>
      <c r="AR52" s="78"/>
      <c r="AS52" s="78">
        <v>47</v>
      </c>
      <c r="AT52" s="78" t="str">
        <f t="shared" si="11"/>
        <v>47|80-84</v>
      </c>
      <c r="AU52" s="78">
        <v>19</v>
      </c>
      <c r="AV52" s="78"/>
      <c r="AW52" s="78">
        <v>47</v>
      </c>
      <c r="AX52" s="78" t="str">
        <f t="shared" si="12"/>
        <v>47|85-90</v>
      </c>
      <c r="AY52" s="78">
        <v>19</v>
      </c>
      <c r="AZ52" s="78"/>
    </row>
    <row r="53" spans="1:52">
      <c r="A53" s="286">
        <v>48</v>
      </c>
      <c r="B53" s="78" t="str">
        <f t="shared" si="0"/>
        <v>48|18-19</v>
      </c>
      <c r="C53" s="78">
        <v>19</v>
      </c>
      <c r="D53" s="78"/>
      <c r="E53" s="286">
        <v>48</v>
      </c>
      <c r="F53" s="78" t="str">
        <f t="shared" si="1"/>
        <v>48|18-19</v>
      </c>
      <c r="G53" s="78">
        <v>19</v>
      </c>
      <c r="H53" s="78"/>
      <c r="I53" s="78">
        <v>48</v>
      </c>
      <c r="J53" s="78" t="str">
        <f t="shared" si="2"/>
        <v>48|20-24</v>
      </c>
      <c r="K53" s="78">
        <v>19</v>
      </c>
      <c r="L53" s="78"/>
      <c r="M53" s="78">
        <v>48</v>
      </c>
      <c r="N53" s="78" t="str">
        <f t="shared" si="3"/>
        <v>48|25-29</v>
      </c>
      <c r="O53" s="78">
        <v>19</v>
      </c>
      <c r="P53" s="78"/>
      <c r="Q53" s="78">
        <v>48</v>
      </c>
      <c r="R53" s="78" t="str">
        <f t="shared" si="4"/>
        <v>48|30-34</v>
      </c>
      <c r="S53" s="78">
        <v>19</v>
      </c>
      <c r="T53" s="78"/>
      <c r="U53" s="78">
        <v>48</v>
      </c>
      <c r="V53" s="78" t="str">
        <f t="shared" si="5"/>
        <v>48|35-44</v>
      </c>
      <c r="W53" s="78">
        <v>19</v>
      </c>
      <c r="X53" s="78"/>
      <c r="Y53" s="78">
        <v>48</v>
      </c>
      <c r="Z53" s="78" t="str">
        <f t="shared" si="6"/>
        <v>48|45-54</v>
      </c>
      <c r="AA53" s="78">
        <v>19</v>
      </c>
      <c r="AB53" s="78"/>
      <c r="AC53" s="78">
        <v>48</v>
      </c>
      <c r="AD53" s="78" t="str">
        <f t="shared" si="7"/>
        <v>48|55-64</v>
      </c>
      <c r="AE53" s="78">
        <v>19</v>
      </c>
      <c r="AF53" s="78"/>
      <c r="AG53" s="78">
        <v>48</v>
      </c>
      <c r="AH53" s="78" t="str">
        <f t="shared" si="8"/>
        <v>48|65-69</v>
      </c>
      <c r="AI53" s="78">
        <v>19</v>
      </c>
      <c r="AJ53" s="78"/>
      <c r="AK53" s="78">
        <v>48</v>
      </c>
      <c r="AL53" s="78" t="str">
        <f t="shared" si="9"/>
        <v>48|70-74</v>
      </c>
      <c r="AM53" s="78">
        <v>19</v>
      </c>
      <c r="AN53" s="78"/>
      <c r="AO53" s="78">
        <v>48</v>
      </c>
      <c r="AP53" s="78" t="str">
        <f t="shared" si="10"/>
        <v>48|75-79</v>
      </c>
      <c r="AQ53" s="78">
        <v>19</v>
      </c>
      <c r="AR53" s="78"/>
      <c r="AS53" s="78">
        <v>48</v>
      </c>
      <c r="AT53" s="78" t="str">
        <f t="shared" si="11"/>
        <v>48|80-84</v>
      </c>
      <c r="AU53" s="78">
        <v>19</v>
      </c>
      <c r="AV53" s="78"/>
      <c r="AW53" s="78">
        <v>48</v>
      </c>
      <c r="AX53" s="78" t="str">
        <f t="shared" si="12"/>
        <v>48|85-90</v>
      </c>
      <c r="AY53" s="78">
        <v>19</v>
      </c>
      <c r="AZ53" s="78"/>
    </row>
    <row r="54" spans="1:52">
      <c r="A54" s="286">
        <v>49</v>
      </c>
      <c r="B54" s="78" t="str">
        <f t="shared" si="0"/>
        <v>49|18-19</v>
      </c>
      <c r="C54" s="286">
        <v>19</v>
      </c>
      <c r="D54" s="78"/>
      <c r="E54" s="286">
        <v>49</v>
      </c>
      <c r="F54" s="78" t="str">
        <f t="shared" si="1"/>
        <v>49|18-19</v>
      </c>
      <c r="G54" s="286">
        <v>19</v>
      </c>
      <c r="H54" s="286"/>
      <c r="I54" s="78">
        <v>49</v>
      </c>
      <c r="J54" s="78" t="str">
        <f t="shared" si="2"/>
        <v>49|20-24</v>
      </c>
      <c r="K54" s="78">
        <v>19</v>
      </c>
      <c r="L54" s="78"/>
      <c r="M54" s="78">
        <v>49</v>
      </c>
      <c r="N54" s="78" t="str">
        <f t="shared" si="3"/>
        <v>49|25-29</v>
      </c>
      <c r="O54" s="78">
        <v>19</v>
      </c>
      <c r="P54" s="78"/>
      <c r="Q54" s="78">
        <v>49</v>
      </c>
      <c r="R54" s="78" t="str">
        <f t="shared" si="4"/>
        <v>49|30-34</v>
      </c>
      <c r="S54" s="78">
        <v>19</v>
      </c>
      <c r="T54" s="78"/>
      <c r="U54" s="78">
        <v>49</v>
      </c>
      <c r="V54" s="78" t="str">
        <f t="shared" si="5"/>
        <v>49|35-44</v>
      </c>
      <c r="W54" s="78">
        <v>19</v>
      </c>
      <c r="X54" s="78"/>
      <c r="Y54" s="78">
        <v>49</v>
      </c>
      <c r="Z54" s="78" t="str">
        <f t="shared" si="6"/>
        <v>49|45-54</v>
      </c>
      <c r="AA54" s="78">
        <v>19</v>
      </c>
      <c r="AB54" s="78"/>
      <c r="AC54" s="78">
        <v>49</v>
      </c>
      <c r="AD54" s="78" t="str">
        <f t="shared" si="7"/>
        <v>49|55-64</v>
      </c>
      <c r="AE54" s="78">
        <v>19</v>
      </c>
      <c r="AF54" s="78"/>
      <c r="AG54" s="78">
        <v>49</v>
      </c>
      <c r="AH54" s="78" t="str">
        <f t="shared" si="8"/>
        <v>49|65-69</v>
      </c>
      <c r="AI54" s="78">
        <v>19</v>
      </c>
      <c r="AJ54" s="78"/>
      <c r="AK54" s="78">
        <v>49</v>
      </c>
      <c r="AL54" s="78" t="str">
        <f t="shared" si="9"/>
        <v>49|70-74</v>
      </c>
      <c r="AM54" s="78">
        <v>19</v>
      </c>
      <c r="AN54" s="78"/>
      <c r="AO54" s="78">
        <v>49</v>
      </c>
      <c r="AP54" s="78" t="str">
        <f t="shared" si="10"/>
        <v>49|75-79</v>
      </c>
      <c r="AQ54" s="78">
        <v>19</v>
      </c>
      <c r="AR54" s="78"/>
      <c r="AS54" s="78">
        <v>49</v>
      </c>
      <c r="AT54" s="78" t="str">
        <f t="shared" si="11"/>
        <v>49|80-84</v>
      </c>
      <c r="AU54" s="78">
        <v>19</v>
      </c>
      <c r="AV54" s="78"/>
      <c r="AW54" s="78">
        <v>49</v>
      </c>
      <c r="AX54" s="78" t="str">
        <f t="shared" si="12"/>
        <v>49|85-90</v>
      </c>
      <c r="AY54" s="78">
        <v>19</v>
      </c>
      <c r="AZ54" s="78"/>
    </row>
    <row r="55" spans="1:52">
      <c r="A55" s="78">
        <v>50</v>
      </c>
      <c r="B55" s="78" t="str">
        <f t="shared" si="0"/>
        <v>50|18-19</v>
      </c>
      <c r="C55" s="78">
        <v>19</v>
      </c>
      <c r="D55" s="78"/>
      <c r="E55" s="78">
        <v>50</v>
      </c>
      <c r="F55" s="78" t="str">
        <f t="shared" si="1"/>
        <v>50|18-19</v>
      </c>
      <c r="G55" s="78">
        <v>19</v>
      </c>
      <c r="H55" s="78"/>
      <c r="I55" s="78">
        <v>50</v>
      </c>
      <c r="J55" s="78" t="str">
        <f t="shared" si="2"/>
        <v>50|20-24</v>
      </c>
      <c r="K55" s="78">
        <v>19</v>
      </c>
      <c r="L55" s="78"/>
      <c r="M55" s="78">
        <v>50</v>
      </c>
      <c r="N55" s="78" t="str">
        <f t="shared" si="3"/>
        <v>50|25-29</v>
      </c>
      <c r="O55" s="78">
        <v>19</v>
      </c>
      <c r="P55" s="78"/>
      <c r="Q55" s="78">
        <v>50</v>
      </c>
      <c r="R55" s="78" t="str">
        <f t="shared" si="4"/>
        <v>50|30-34</v>
      </c>
      <c r="S55" s="78">
        <v>19</v>
      </c>
      <c r="T55" s="78"/>
      <c r="U55" s="78">
        <v>50</v>
      </c>
      <c r="V55" s="78" t="str">
        <f t="shared" si="5"/>
        <v>50|35-44</v>
      </c>
      <c r="W55" s="78">
        <v>19</v>
      </c>
      <c r="X55" s="78"/>
      <c r="Y55" s="78">
        <v>50</v>
      </c>
      <c r="Z55" s="78" t="str">
        <f t="shared" si="6"/>
        <v>50|45-54</v>
      </c>
      <c r="AA55" s="78">
        <v>19</v>
      </c>
      <c r="AB55" s="78"/>
      <c r="AC55" s="78">
        <v>50</v>
      </c>
      <c r="AD55" s="78" t="str">
        <f t="shared" si="7"/>
        <v>50|55-64</v>
      </c>
      <c r="AE55" s="78">
        <v>19</v>
      </c>
      <c r="AF55" s="78"/>
      <c r="AG55" s="78">
        <v>50</v>
      </c>
      <c r="AH55" s="78" t="str">
        <f t="shared" si="8"/>
        <v>50|65-69</v>
      </c>
      <c r="AI55" s="78">
        <v>19</v>
      </c>
      <c r="AJ55" s="78"/>
      <c r="AK55" s="78">
        <v>50</v>
      </c>
      <c r="AL55" s="78" t="str">
        <f t="shared" si="9"/>
        <v>50|70-74</v>
      </c>
      <c r="AM55" s="78">
        <v>19</v>
      </c>
      <c r="AN55" s="78"/>
      <c r="AO55" s="78">
        <v>50</v>
      </c>
      <c r="AP55" s="78" t="str">
        <f t="shared" si="10"/>
        <v>50|75-79</v>
      </c>
      <c r="AQ55" s="78">
        <v>19</v>
      </c>
      <c r="AR55" s="78"/>
      <c r="AS55" s="78">
        <v>50</v>
      </c>
      <c r="AT55" s="78" t="str">
        <f t="shared" si="11"/>
        <v>50|80-84</v>
      </c>
      <c r="AU55" s="78">
        <v>19</v>
      </c>
      <c r="AV55" s="78"/>
      <c r="AW55" s="78">
        <v>50</v>
      </c>
      <c r="AX55" s="78" t="str">
        <f t="shared" si="12"/>
        <v>50|85-90</v>
      </c>
      <c r="AY55" s="78">
        <v>19</v>
      </c>
      <c r="AZ55" s="78"/>
    </row>
    <row r="56" spans="1:52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</row>
    <row r="57" spans="1:52">
      <c r="A57" s="78">
        <v>0</v>
      </c>
      <c r="B57" s="78" t="str">
        <f>A57&amp;"|"&amp;$I$2</f>
        <v>0|20-24</v>
      </c>
      <c r="C57" s="78">
        <v>1</v>
      </c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</row>
    <row r="58" spans="1:52">
      <c r="A58" s="78">
        <v>1</v>
      </c>
      <c r="B58" s="78" t="str">
        <f t="shared" ref="B58:B107" si="13">A58&amp;"|"&amp;$I$2</f>
        <v>1|20-24</v>
      </c>
      <c r="C58" s="78">
        <v>1</v>
      </c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</row>
    <row r="59" spans="1:52">
      <c r="A59" s="78">
        <v>2</v>
      </c>
      <c r="B59" s="78" t="str">
        <f t="shared" si="13"/>
        <v>2|20-24</v>
      </c>
      <c r="C59" s="78">
        <v>1</v>
      </c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</row>
    <row r="60" spans="1:52">
      <c r="A60" s="78">
        <v>3</v>
      </c>
      <c r="B60" s="78" t="str">
        <f t="shared" si="13"/>
        <v>3|20-24</v>
      </c>
      <c r="C60" s="78">
        <v>1</v>
      </c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</row>
    <row r="61" spans="1:52">
      <c r="A61" s="78">
        <v>4</v>
      </c>
      <c r="B61" s="78" t="str">
        <f t="shared" si="13"/>
        <v>4|20-24</v>
      </c>
      <c r="C61" s="78">
        <v>2</v>
      </c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</row>
    <row r="62" spans="1:52">
      <c r="A62" s="78">
        <v>5</v>
      </c>
      <c r="B62" s="78" t="str">
        <f t="shared" si="13"/>
        <v>5|20-24</v>
      </c>
      <c r="C62" s="78">
        <v>2</v>
      </c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</row>
    <row r="63" spans="1:52">
      <c r="A63" s="78">
        <v>6</v>
      </c>
      <c r="B63" s="78" t="str">
        <f t="shared" si="13"/>
        <v>6|20-24</v>
      </c>
      <c r="C63" s="78">
        <v>3</v>
      </c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</row>
    <row r="64" spans="1:52">
      <c r="A64" s="78">
        <v>7</v>
      </c>
      <c r="B64" s="78" t="str">
        <f t="shared" si="13"/>
        <v>7|20-24</v>
      </c>
      <c r="C64" s="78">
        <v>3</v>
      </c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</row>
    <row r="65" spans="1:52">
      <c r="A65" s="78">
        <v>8</v>
      </c>
      <c r="B65" s="78" t="str">
        <f t="shared" si="13"/>
        <v>8|20-24</v>
      </c>
      <c r="C65" s="78">
        <v>3</v>
      </c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</row>
    <row r="66" spans="1:52">
      <c r="A66" s="78">
        <v>9</v>
      </c>
      <c r="B66" s="78" t="str">
        <f t="shared" si="13"/>
        <v>9|20-24</v>
      </c>
      <c r="C66" s="78">
        <v>4</v>
      </c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</row>
    <row r="67" spans="1:52">
      <c r="A67" s="78">
        <v>10</v>
      </c>
      <c r="B67" s="78" t="str">
        <f t="shared" si="13"/>
        <v>10|20-24</v>
      </c>
      <c r="C67" s="78">
        <v>4</v>
      </c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</row>
    <row r="68" spans="1:52">
      <c r="A68" s="78">
        <v>11</v>
      </c>
      <c r="B68" s="78" t="str">
        <f t="shared" si="13"/>
        <v>11|20-24</v>
      </c>
      <c r="C68" s="78">
        <v>4</v>
      </c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</row>
    <row r="69" spans="1:52">
      <c r="A69" s="78">
        <v>12</v>
      </c>
      <c r="B69" s="78" t="str">
        <f t="shared" si="13"/>
        <v>12|20-24</v>
      </c>
      <c r="C69" s="78">
        <v>5</v>
      </c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</row>
    <row r="70" spans="1:52">
      <c r="A70" s="78">
        <v>13</v>
      </c>
      <c r="B70" s="78" t="str">
        <f t="shared" si="13"/>
        <v>13|20-24</v>
      </c>
      <c r="C70" s="78">
        <v>5</v>
      </c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</row>
    <row r="71" spans="1:52">
      <c r="A71" s="78">
        <v>14</v>
      </c>
      <c r="B71" s="78" t="str">
        <f t="shared" si="13"/>
        <v>14|20-24</v>
      </c>
      <c r="C71" s="78">
        <v>5</v>
      </c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</row>
    <row r="72" spans="1:52">
      <c r="A72" s="78">
        <v>15</v>
      </c>
      <c r="B72" s="78" t="str">
        <f t="shared" si="13"/>
        <v>15|20-24</v>
      </c>
      <c r="C72" s="78">
        <v>6</v>
      </c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</row>
    <row r="73" spans="1:52">
      <c r="A73" s="78">
        <v>16</v>
      </c>
      <c r="B73" s="78" t="str">
        <f t="shared" si="13"/>
        <v>16|20-24</v>
      </c>
      <c r="C73" s="78">
        <v>6</v>
      </c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</row>
    <row r="74" spans="1:52">
      <c r="A74" s="78">
        <v>17</v>
      </c>
      <c r="B74" s="78" t="str">
        <f t="shared" si="13"/>
        <v>17|20-24</v>
      </c>
      <c r="C74" s="78">
        <v>6</v>
      </c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</row>
    <row r="75" spans="1:52">
      <c r="A75" s="78">
        <v>18</v>
      </c>
      <c r="B75" s="78" t="str">
        <f t="shared" si="13"/>
        <v>18|20-24</v>
      </c>
      <c r="C75" s="78">
        <v>7</v>
      </c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</row>
    <row r="76" spans="1:52">
      <c r="A76" s="78">
        <v>19</v>
      </c>
      <c r="B76" s="78" t="str">
        <f t="shared" si="13"/>
        <v>19|20-24</v>
      </c>
      <c r="C76" s="78">
        <v>7</v>
      </c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</row>
    <row r="77" spans="1:52">
      <c r="A77" s="78">
        <v>20</v>
      </c>
      <c r="B77" s="78" t="str">
        <f t="shared" si="13"/>
        <v>20|20-24</v>
      </c>
      <c r="C77" s="78">
        <v>7</v>
      </c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</row>
    <row r="78" spans="1:52">
      <c r="A78" s="78">
        <v>21</v>
      </c>
      <c r="B78" s="78" t="str">
        <f t="shared" si="13"/>
        <v>21|20-24</v>
      </c>
      <c r="C78" s="78">
        <v>8</v>
      </c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</row>
    <row r="79" spans="1:52">
      <c r="A79" s="78">
        <v>22</v>
      </c>
      <c r="B79" s="78" t="str">
        <f t="shared" si="13"/>
        <v>22|20-24</v>
      </c>
      <c r="C79" s="78">
        <v>8</v>
      </c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</row>
    <row r="80" spans="1:52">
      <c r="A80" s="78">
        <v>23</v>
      </c>
      <c r="B80" s="78" t="str">
        <f t="shared" si="13"/>
        <v>23|20-24</v>
      </c>
      <c r="C80" s="78">
        <v>8</v>
      </c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</row>
    <row r="81" spans="1:52">
      <c r="A81" s="78">
        <v>24</v>
      </c>
      <c r="B81" s="78" t="str">
        <f t="shared" si="13"/>
        <v>24|20-24</v>
      </c>
      <c r="C81" s="78">
        <v>9</v>
      </c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</row>
    <row r="82" spans="1:52">
      <c r="A82" s="78">
        <v>25</v>
      </c>
      <c r="B82" s="78" t="str">
        <f t="shared" si="13"/>
        <v>25|20-24</v>
      </c>
      <c r="C82" s="78">
        <v>9</v>
      </c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</row>
    <row r="83" spans="1:52">
      <c r="A83" s="78">
        <v>26</v>
      </c>
      <c r="B83" s="78" t="str">
        <f t="shared" si="13"/>
        <v>26|20-24</v>
      </c>
      <c r="C83" s="78">
        <v>10</v>
      </c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</row>
    <row r="84" spans="1:52">
      <c r="A84" s="78">
        <v>27</v>
      </c>
      <c r="B84" s="78" t="str">
        <f t="shared" si="13"/>
        <v>27|20-24</v>
      </c>
      <c r="C84" s="78">
        <v>10</v>
      </c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</row>
    <row r="85" spans="1:52">
      <c r="A85" s="78">
        <v>28</v>
      </c>
      <c r="B85" s="78" t="str">
        <f t="shared" si="13"/>
        <v>28|20-24</v>
      </c>
      <c r="C85" s="78">
        <v>10</v>
      </c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</row>
    <row r="86" spans="1:52">
      <c r="A86" s="78">
        <v>29</v>
      </c>
      <c r="B86" s="78" t="str">
        <f t="shared" si="13"/>
        <v>29|20-24</v>
      </c>
      <c r="C86" s="78">
        <v>11</v>
      </c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</row>
    <row r="87" spans="1:52">
      <c r="A87" s="78">
        <v>30</v>
      </c>
      <c r="B87" s="78" t="str">
        <f t="shared" si="13"/>
        <v>30|20-24</v>
      </c>
      <c r="C87" s="78">
        <v>11</v>
      </c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</row>
    <row r="88" spans="1:52">
      <c r="A88" s="78">
        <v>31</v>
      </c>
      <c r="B88" s="78" t="str">
        <f t="shared" si="13"/>
        <v>31|20-24</v>
      </c>
      <c r="C88" s="78">
        <v>12</v>
      </c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</row>
    <row r="89" spans="1:52">
      <c r="A89" s="78">
        <v>32</v>
      </c>
      <c r="B89" s="78" t="str">
        <f t="shared" si="13"/>
        <v>32|20-24</v>
      </c>
      <c r="C89" s="78">
        <v>12</v>
      </c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</row>
    <row r="90" spans="1:52">
      <c r="A90" s="78">
        <v>33</v>
      </c>
      <c r="B90" s="78" t="str">
        <f t="shared" si="13"/>
        <v>33|20-24</v>
      </c>
      <c r="C90" s="78">
        <v>13</v>
      </c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</row>
    <row r="91" spans="1:52">
      <c r="A91" s="78">
        <v>34</v>
      </c>
      <c r="B91" s="78" t="str">
        <f t="shared" si="13"/>
        <v>34|20-24</v>
      </c>
      <c r="C91" s="78">
        <v>13</v>
      </c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</row>
    <row r="92" spans="1:52">
      <c r="A92" s="78">
        <v>35</v>
      </c>
      <c r="B92" s="78" t="str">
        <f t="shared" si="13"/>
        <v>35|20-24</v>
      </c>
      <c r="C92" s="78">
        <v>13</v>
      </c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</row>
    <row r="93" spans="1:52">
      <c r="A93" s="78">
        <v>36</v>
      </c>
      <c r="B93" s="78" t="str">
        <f t="shared" si="13"/>
        <v>36|20-24</v>
      </c>
      <c r="C93" s="78">
        <v>14</v>
      </c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</row>
    <row r="94" spans="1:52">
      <c r="A94" s="78">
        <v>37</v>
      </c>
      <c r="B94" s="78" t="str">
        <f t="shared" si="13"/>
        <v>37|20-24</v>
      </c>
      <c r="C94" s="78">
        <v>14</v>
      </c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</row>
    <row r="95" spans="1:52">
      <c r="A95" s="78">
        <v>38</v>
      </c>
      <c r="B95" s="78" t="str">
        <f t="shared" si="13"/>
        <v>38|20-24</v>
      </c>
      <c r="C95" s="78">
        <v>15</v>
      </c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</row>
    <row r="96" spans="1:52">
      <c r="A96" s="78">
        <v>39</v>
      </c>
      <c r="B96" s="78" t="str">
        <f t="shared" si="13"/>
        <v>39|20-24</v>
      </c>
      <c r="C96" s="78">
        <v>15</v>
      </c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</row>
    <row r="97" spans="1:52">
      <c r="A97" s="78">
        <v>40</v>
      </c>
      <c r="B97" s="78" t="str">
        <f t="shared" si="13"/>
        <v>40|20-24</v>
      </c>
      <c r="C97" s="78">
        <v>16</v>
      </c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</row>
    <row r="98" spans="1:52">
      <c r="A98" s="78">
        <v>41</v>
      </c>
      <c r="B98" s="78" t="str">
        <f t="shared" si="13"/>
        <v>41|20-24</v>
      </c>
      <c r="C98" s="78">
        <v>16</v>
      </c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</row>
    <row r="99" spans="1:52">
      <c r="A99" s="78">
        <v>42</v>
      </c>
      <c r="B99" s="78" t="str">
        <f t="shared" si="13"/>
        <v>42|20-24</v>
      </c>
      <c r="C99" s="78">
        <v>17</v>
      </c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</row>
    <row r="100" spans="1:52">
      <c r="A100" s="78">
        <v>43</v>
      </c>
      <c r="B100" s="78" t="str">
        <f t="shared" si="13"/>
        <v>43|20-24</v>
      </c>
      <c r="C100" s="78">
        <v>17</v>
      </c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</row>
    <row r="101" spans="1:52">
      <c r="A101" s="78">
        <v>44</v>
      </c>
      <c r="B101" s="78" t="str">
        <f t="shared" si="13"/>
        <v>44|20-24</v>
      </c>
      <c r="C101" s="78">
        <v>18</v>
      </c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</row>
    <row r="102" spans="1:52">
      <c r="A102" s="78">
        <v>45</v>
      </c>
      <c r="B102" s="78" t="str">
        <f t="shared" si="13"/>
        <v>45|20-24</v>
      </c>
      <c r="C102" s="78">
        <v>18</v>
      </c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</row>
    <row r="103" spans="1:52">
      <c r="A103" s="78">
        <v>46</v>
      </c>
      <c r="B103" s="78" t="str">
        <f t="shared" si="13"/>
        <v>46|20-24</v>
      </c>
      <c r="C103" s="78">
        <v>19</v>
      </c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</row>
    <row r="104" spans="1:52">
      <c r="A104" s="78">
        <v>47</v>
      </c>
      <c r="B104" s="78" t="str">
        <f t="shared" si="13"/>
        <v>47|20-24</v>
      </c>
      <c r="C104" s="78">
        <v>19</v>
      </c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</row>
    <row r="105" spans="1:52">
      <c r="A105" s="78">
        <v>48</v>
      </c>
      <c r="B105" s="78" t="str">
        <f t="shared" si="13"/>
        <v>48|20-24</v>
      </c>
      <c r="C105" s="78">
        <v>19</v>
      </c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</row>
    <row r="106" spans="1:52">
      <c r="A106" s="78">
        <v>49</v>
      </c>
      <c r="B106" s="78" t="str">
        <f t="shared" si="13"/>
        <v>49|20-24</v>
      </c>
      <c r="C106" s="78">
        <v>19</v>
      </c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</row>
    <row r="107" spans="1:52">
      <c r="A107" s="78">
        <v>50</v>
      </c>
      <c r="B107" s="78" t="str">
        <f t="shared" si="13"/>
        <v>50|20-24</v>
      </c>
      <c r="C107" s="78">
        <v>19</v>
      </c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</row>
    <row r="108" spans="1:52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</row>
    <row r="109" spans="1:52">
      <c r="A109" s="78">
        <v>0</v>
      </c>
      <c r="B109" s="78" t="str">
        <f>A109&amp;"|"&amp;$M$2</f>
        <v>0|25-29</v>
      </c>
      <c r="C109" s="78">
        <v>1</v>
      </c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</row>
    <row r="110" spans="1:52">
      <c r="A110" s="78">
        <v>1</v>
      </c>
      <c r="B110" s="78" t="str">
        <f t="shared" ref="B110:B159" si="14">A110&amp;"|"&amp;$M$2</f>
        <v>1|25-29</v>
      </c>
      <c r="C110" s="78">
        <v>1</v>
      </c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</row>
    <row r="111" spans="1:52">
      <c r="A111" s="78">
        <v>2</v>
      </c>
      <c r="B111" s="78" t="str">
        <f t="shared" si="14"/>
        <v>2|25-29</v>
      </c>
      <c r="C111" s="78">
        <v>1</v>
      </c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  <c r="AJ111" s="78"/>
      <c r="AK111" s="78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</row>
    <row r="112" spans="1:52">
      <c r="A112" s="78">
        <v>3</v>
      </c>
      <c r="B112" s="78" t="str">
        <f t="shared" si="14"/>
        <v>3|25-29</v>
      </c>
      <c r="C112" s="78">
        <v>1</v>
      </c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</row>
    <row r="113" spans="1:52">
      <c r="A113" s="78">
        <v>4</v>
      </c>
      <c r="B113" s="78" t="str">
        <f t="shared" si="14"/>
        <v>4|25-29</v>
      </c>
      <c r="C113" s="78">
        <v>2</v>
      </c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</row>
    <row r="114" spans="1:52">
      <c r="A114" s="78">
        <v>5</v>
      </c>
      <c r="B114" s="78" t="str">
        <f t="shared" si="14"/>
        <v>5|25-29</v>
      </c>
      <c r="C114" s="78">
        <v>2</v>
      </c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</row>
    <row r="115" spans="1:52">
      <c r="A115" s="78">
        <v>6</v>
      </c>
      <c r="B115" s="78" t="str">
        <f t="shared" si="14"/>
        <v>6|25-29</v>
      </c>
      <c r="C115" s="78">
        <v>3</v>
      </c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L115" s="78"/>
      <c r="AM115" s="78"/>
      <c r="AN115" s="78"/>
      <c r="AO115" s="78"/>
      <c r="AP115" s="78"/>
      <c r="AQ115" s="78"/>
      <c r="AR115" s="78"/>
      <c r="AS115" s="78"/>
      <c r="AT115" s="78"/>
      <c r="AU115" s="78"/>
      <c r="AV115" s="78"/>
      <c r="AW115" s="78"/>
      <c r="AX115" s="78"/>
      <c r="AY115" s="78"/>
      <c r="AZ115" s="78"/>
    </row>
    <row r="116" spans="1:52">
      <c r="A116" s="78">
        <v>7</v>
      </c>
      <c r="B116" s="78" t="str">
        <f t="shared" si="14"/>
        <v>7|25-29</v>
      </c>
      <c r="C116" s="78">
        <v>3</v>
      </c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  <c r="AJ116" s="78"/>
      <c r="AK116" s="78"/>
      <c r="AL116" s="78"/>
      <c r="AM116" s="78"/>
      <c r="AN116" s="78"/>
      <c r="AO116" s="78"/>
      <c r="AP116" s="78"/>
      <c r="AQ116" s="78"/>
      <c r="AR116" s="78"/>
      <c r="AS116" s="78"/>
      <c r="AT116" s="78"/>
      <c r="AU116" s="78"/>
      <c r="AV116" s="78"/>
      <c r="AW116" s="78"/>
      <c r="AX116" s="78"/>
      <c r="AY116" s="78"/>
      <c r="AZ116" s="78"/>
    </row>
    <row r="117" spans="1:52">
      <c r="A117" s="78">
        <v>8</v>
      </c>
      <c r="B117" s="78" t="str">
        <f t="shared" si="14"/>
        <v>8|25-29</v>
      </c>
      <c r="C117" s="78">
        <v>3</v>
      </c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  <c r="AJ117" s="78"/>
      <c r="AK117" s="78"/>
      <c r="AL117" s="78"/>
      <c r="AM117" s="78"/>
      <c r="AN117" s="78"/>
      <c r="AO117" s="78"/>
      <c r="AP117" s="78"/>
      <c r="AQ117" s="78"/>
      <c r="AR117" s="78"/>
      <c r="AS117" s="78"/>
      <c r="AT117" s="78"/>
      <c r="AU117" s="78"/>
      <c r="AV117" s="78"/>
      <c r="AW117" s="78"/>
      <c r="AX117" s="78"/>
      <c r="AY117" s="78"/>
      <c r="AZ117" s="78"/>
    </row>
    <row r="118" spans="1:52">
      <c r="A118" s="78">
        <v>9</v>
      </c>
      <c r="B118" s="78" t="str">
        <f t="shared" si="14"/>
        <v>9|25-29</v>
      </c>
      <c r="C118" s="78">
        <v>4</v>
      </c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  <c r="AJ118" s="78"/>
      <c r="AK118" s="78"/>
      <c r="AL118" s="78"/>
      <c r="AM118" s="78"/>
      <c r="AN118" s="78"/>
      <c r="AO118" s="78"/>
      <c r="AP118" s="78"/>
      <c r="AQ118" s="78"/>
      <c r="AR118" s="78"/>
      <c r="AS118" s="78"/>
      <c r="AT118" s="78"/>
      <c r="AU118" s="78"/>
      <c r="AV118" s="78"/>
      <c r="AW118" s="78"/>
      <c r="AX118" s="78"/>
      <c r="AY118" s="78"/>
      <c r="AZ118" s="78"/>
    </row>
    <row r="119" spans="1:52">
      <c r="A119" s="78">
        <v>10</v>
      </c>
      <c r="B119" s="78" t="str">
        <f t="shared" si="14"/>
        <v>10|25-29</v>
      </c>
      <c r="C119" s="78">
        <v>4</v>
      </c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L119" s="78"/>
      <c r="AM119" s="78"/>
      <c r="AN119" s="78"/>
      <c r="AO119" s="78"/>
      <c r="AP119" s="78"/>
      <c r="AQ119" s="78"/>
      <c r="AR119" s="78"/>
      <c r="AS119" s="78"/>
      <c r="AT119" s="78"/>
      <c r="AU119" s="78"/>
      <c r="AV119" s="78"/>
      <c r="AW119" s="78"/>
      <c r="AX119" s="78"/>
      <c r="AY119" s="78"/>
      <c r="AZ119" s="78"/>
    </row>
    <row r="120" spans="1:52">
      <c r="A120" s="78">
        <v>11</v>
      </c>
      <c r="B120" s="78" t="str">
        <f t="shared" si="14"/>
        <v>11|25-29</v>
      </c>
      <c r="C120" s="78">
        <v>4</v>
      </c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</row>
    <row r="121" spans="1:52">
      <c r="A121" s="78">
        <v>12</v>
      </c>
      <c r="B121" s="78" t="str">
        <f t="shared" si="14"/>
        <v>12|25-29</v>
      </c>
      <c r="C121" s="78">
        <v>5</v>
      </c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78"/>
    </row>
    <row r="122" spans="1:52">
      <c r="A122" s="78">
        <v>13</v>
      </c>
      <c r="B122" s="78" t="str">
        <f t="shared" si="14"/>
        <v>13|25-29</v>
      </c>
      <c r="C122" s="78">
        <v>5</v>
      </c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  <c r="AJ122" s="78"/>
      <c r="AK122" s="78"/>
      <c r="AL122" s="78"/>
      <c r="AM122" s="78"/>
      <c r="AN122" s="78"/>
      <c r="AO122" s="78"/>
      <c r="AP122" s="78"/>
      <c r="AQ122" s="78"/>
      <c r="AR122" s="78"/>
      <c r="AS122" s="78"/>
      <c r="AT122" s="78"/>
      <c r="AU122" s="78"/>
      <c r="AV122" s="78"/>
      <c r="AW122" s="78"/>
      <c r="AX122" s="78"/>
      <c r="AY122" s="78"/>
      <c r="AZ122" s="78"/>
    </row>
    <row r="123" spans="1:52">
      <c r="A123" s="78">
        <v>14</v>
      </c>
      <c r="B123" s="78" t="str">
        <f t="shared" si="14"/>
        <v>14|25-29</v>
      </c>
      <c r="C123" s="78">
        <v>5</v>
      </c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</row>
    <row r="124" spans="1:52">
      <c r="A124" s="78">
        <v>15</v>
      </c>
      <c r="B124" s="78" t="str">
        <f t="shared" si="14"/>
        <v>15|25-29</v>
      </c>
      <c r="C124" s="78">
        <v>6</v>
      </c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  <c r="AJ124" s="78"/>
      <c r="AK124" s="78"/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78"/>
      <c r="AW124" s="78"/>
      <c r="AX124" s="78"/>
      <c r="AY124" s="78"/>
      <c r="AZ124" s="78"/>
    </row>
    <row r="125" spans="1:52">
      <c r="A125" s="78">
        <v>16</v>
      </c>
      <c r="B125" s="78" t="str">
        <f t="shared" si="14"/>
        <v>16|25-29</v>
      </c>
      <c r="C125" s="78">
        <v>6</v>
      </c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</row>
    <row r="126" spans="1:52">
      <c r="A126" s="78">
        <v>17</v>
      </c>
      <c r="B126" s="78" t="str">
        <f t="shared" si="14"/>
        <v>17|25-29</v>
      </c>
      <c r="C126" s="78">
        <v>6</v>
      </c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  <c r="AJ126" s="78"/>
      <c r="AK126" s="78"/>
      <c r="AL126" s="78"/>
      <c r="AM126" s="78"/>
      <c r="AN126" s="78"/>
      <c r="AO126" s="78"/>
      <c r="AP126" s="78"/>
      <c r="AQ126" s="78"/>
      <c r="AR126" s="78"/>
      <c r="AS126" s="78"/>
      <c r="AT126" s="78"/>
      <c r="AU126" s="78"/>
      <c r="AV126" s="78"/>
      <c r="AW126" s="78"/>
      <c r="AX126" s="78"/>
      <c r="AY126" s="78"/>
      <c r="AZ126" s="78"/>
    </row>
    <row r="127" spans="1:52">
      <c r="A127" s="78">
        <v>18</v>
      </c>
      <c r="B127" s="78" t="str">
        <f t="shared" si="14"/>
        <v>18|25-29</v>
      </c>
      <c r="C127" s="78">
        <v>7</v>
      </c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</row>
    <row r="128" spans="1:52">
      <c r="A128" s="78">
        <v>19</v>
      </c>
      <c r="B128" s="78" t="str">
        <f t="shared" si="14"/>
        <v>19|25-29</v>
      </c>
      <c r="C128" s="78">
        <v>7</v>
      </c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</row>
    <row r="129" spans="1:52">
      <c r="A129" s="78">
        <v>20</v>
      </c>
      <c r="B129" s="78" t="str">
        <f t="shared" si="14"/>
        <v>20|25-29</v>
      </c>
      <c r="C129" s="78">
        <v>7</v>
      </c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</row>
    <row r="130" spans="1:52">
      <c r="A130" s="78">
        <v>21</v>
      </c>
      <c r="B130" s="78" t="str">
        <f t="shared" si="14"/>
        <v>21|25-29</v>
      </c>
      <c r="C130" s="78">
        <v>8</v>
      </c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</row>
    <row r="131" spans="1:52">
      <c r="A131" s="78">
        <v>22</v>
      </c>
      <c r="B131" s="78" t="str">
        <f t="shared" si="14"/>
        <v>22|25-29</v>
      </c>
      <c r="C131" s="78">
        <v>8</v>
      </c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</row>
    <row r="132" spans="1:52">
      <c r="A132" s="78">
        <v>23</v>
      </c>
      <c r="B132" s="78" t="str">
        <f t="shared" si="14"/>
        <v>23|25-29</v>
      </c>
      <c r="C132" s="78">
        <v>8</v>
      </c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</row>
    <row r="133" spans="1:52">
      <c r="A133" s="78">
        <v>24</v>
      </c>
      <c r="B133" s="78" t="str">
        <f t="shared" si="14"/>
        <v>24|25-29</v>
      </c>
      <c r="C133" s="78">
        <v>9</v>
      </c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</row>
    <row r="134" spans="1:52">
      <c r="A134" s="78">
        <v>25</v>
      </c>
      <c r="B134" s="78" t="str">
        <f t="shared" si="14"/>
        <v>25|25-29</v>
      </c>
      <c r="C134" s="78">
        <v>9</v>
      </c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</row>
    <row r="135" spans="1:52">
      <c r="A135" s="78">
        <v>26</v>
      </c>
      <c r="B135" s="78" t="str">
        <f t="shared" si="14"/>
        <v>26|25-29</v>
      </c>
      <c r="C135" s="78">
        <v>10</v>
      </c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</row>
    <row r="136" spans="1:52">
      <c r="A136" s="78">
        <v>27</v>
      </c>
      <c r="B136" s="78" t="str">
        <f t="shared" si="14"/>
        <v>27|25-29</v>
      </c>
      <c r="C136" s="78">
        <v>10</v>
      </c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</row>
    <row r="137" spans="1:52">
      <c r="A137" s="78">
        <v>28</v>
      </c>
      <c r="B137" s="78" t="str">
        <f t="shared" si="14"/>
        <v>28|25-29</v>
      </c>
      <c r="C137" s="78">
        <v>19</v>
      </c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</row>
    <row r="138" spans="1:52">
      <c r="A138" s="78">
        <v>29</v>
      </c>
      <c r="B138" s="78" t="str">
        <f t="shared" si="14"/>
        <v>29|25-29</v>
      </c>
      <c r="C138" s="78">
        <v>11</v>
      </c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</row>
    <row r="139" spans="1:52">
      <c r="A139" s="78">
        <v>30</v>
      </c>
      <c r="B139" s="78" t="str">
        <f t="shared" si="14"/>
        <v>30|25-29</v>
      </c>
      <c r="C139" s="78">
        <v>11</v>
      </c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</row>
    <row r="140" spans="1:52">
      <c r="A140" s="78">
        <v>31</v>
      </c>
      <c r="B140" s="78" t="str">
        <f t="shared" si="14"/>
        <v>31|25-29</v>
      </c>
      <c r="C140" s="78">
        <v>12</v>
      </c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</row>
    <row r="141" spans="1:52">
      <c r="A141" s="78">
        <v>32</v>
      </c>
      <c r="B141" s="78" t="str">
        <f t="shared" si="14"/>
        <v>32|25-29</v>
      </c>
      <c r="C141" s="78">
        <v>12</v>
      </c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</row>
    <row r="142" spans="1:52">
      <c r="A142" s="78">
        <v>33</v>
      </c>
      <c r="B142" s="78" t="str">
        <f t="shared" si="14"/>
        <v>33|25-29</v>
      </c>
      <c r="C142" s="78">
        <v>13</v>
      </c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</row>
    <row r="143" spans="1:52">
      <c r="A143" s="78">
        <v>34</v>
      </c>
      <c r="B143" s="78" t="str">
        <f t="shared" si="14"/>
        <v>34|25-29</v>
      </c>
      <c r="C143" s="78">
        <v>13</v>
      </c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</row>
    <row r="144" spans="1:52">
      <c r="A144" s="78">
        <v>35</v>
      </c>
      <c r="B144" s="78" t="str">
        <f t="shared" si="14"/>
        <v>35|25-29</v>
      </c>
      <c r="C144" s="78">
        <v>13</v>
      </c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</row>
    <row r="145" spans="1:52">
      <c r="A145" s="78">
        <v>36</v>
      </c>
      <c r="B145" s="78" t="str">
        <f t="shared" si="14"/>
        <v>36|25-29</v>
      </c>
      <c r="C145" s="78">
        <v>14</v>
      </c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</row>
    <row r="146" spans="1:52">
      <c r="A146" s="78">
        <v>37</v>
      </c>
      <c r="B146" s="78" t="str">
        <f t="shared" si="14"/>
        <v>37|25-29</v>
      </c>
      <c r="C146" s="78">
        <v>14</v>
      </c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</row>
    <row r="147" spans="1:52">
      <c r="A147" s="78">
        <v>38</v>
      </c>
      <c r="B147" s="78" t="str">
        <f t="shared" si="14"/>
        <v>38|25-29</v>
      </c>
      <c r="C147" s="78">
        <v>15</v>
      </c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</row>
    <row r="148" spans="1:52">
      <c r="A148" s="78">
        <v>39</v>
      </c>
      <c r="B148" s="78" t="str">
        <f t="shared" si="14"/>
        <v>39|25-29</v>
      </c>
      <c r="C148" s="78">
        <v>15</v>
      </c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</row>
    <row r="149" spans="1:52">
      <c r="A149" s="78">
        <v>40</v>
      </c>
      <c r="B149" s="78" t="str">
        <f t="shared" si="14"/>
        <v>40|25-29</v>
      </c>
      <c r="C149" s="78">
        <v>16</v>
      </c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</row>
    <row r="150" spans="1:52">
      <c r="A150" s="78">
        <v>41</v>
      </c>
      <c r="B150" s="78" t="str">
        <f t="shared" si="14"/>
        <v>41|25-29</v>
      </c>
      <c r="C150" s="78">
        <v>16</v>
      </c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</row>
    <row r="151" spans="1:52">
      <c r="A151" s="78">
        <v>42</v>
      </c>
      <c r="B151" s="78" t="str">
        <f t="shared" si="14"/>
        <v>42|25-29</v>
      </c>
      <c r="C151" s="78">
        <v>17</v>
      </c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</row>
    <row r="152" spans="1:52">
      <c r="A152" s="78">
        <v>43</v>
      </c>
      <c r="B152" s="78" t="str">
        <f t="shared" si="14"/>
        <v>43|25-29</v>
      </c>
      <c r="C152" s="78">
        <v>17</v>
      </c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</row>
    <row r="153" spans="1:52">
      <c r="A153" s="78">
        <v>44</v>
      </c>
      <c r="B153" s="78" t="str">
        <f t="shared" si="14"/>
        <v>44|25-29</v>
      </c>
      <c r="C153" s="78">
        <v>18</v>
      </c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</row>
    <row r="154" spans="1:52">
      <c r="A154" s="78">
        <v>45</v>
      </c>
      <c r="B154" s="78" t="str">
        <f t="shared" si="14"/>
        <v>45|25-29</v>
      </c>
      <c r="C154" s="78">
        <v>18</v>
      </c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</row>
    <row r="155" spans="1:52">
      <c r="A155" s="78">
        <v>46</v>
      </c>
      <c r="B155" s="78" t="str">
        <f t="shared" si="14"/>
        <v>46|25-29</v>
      </c>
      <c r="C155" s="78">
        <v>19</v>
      </c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</row>
    <row r="156" spans="1:52">
      <c r="A156" s="78">
        <v>47</v>
      </c>
      <c r="B156" s="78" t="str">
        <f t="shared" si="14"/>
        <v>47|25-29</v>
      </c>
      <c r="C156" s="78">
        <v>19</v>
      </c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</row>
    <row r="157" spans="1:52">
      <c r="A157" s="78">
        <v>48</v>
      </c>
      <c r="B157" s="78" t="str">
        <f t="shared" si="14"/>
        <v>48|25-29</v>
      </c>
      <c r="C157" s="78">
        <v>19</v>
      </c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</row>
    <row r="158" spans="1:52">
      <c r="A158" s="78">
        <v>49</v>
      </c>
      <c r="B158" s="78" t="str">
        <f t="shared" si="14"/>
        <v>49|25-29</v>
      </c>
      <c r="C158" s="78">
        <v>19</v>
      </c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</row>
    <row r="159" spans="1:52">
      <c r="A159" s="78">
        <v>50</v>
      </c>
      <c r="B159" s="78" t="str">
        <f t="shared" si="14"/>
        <v>50|25-29</v>
      </c>
      <c r="C159" s="78">
        <v>19</v>
      </c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</row>
    <row r="160" spans="1:52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</row>
    <row r="161" spans="1:52">
      <c r="A161" s="78">
        <v>0</v>
      </c>
      <c r="B161" s="78" t="str">
        <f>A161&amp;"|"&amp;$Q$2</f>
        <v>0|30-34</v>
      </c>
      <c r="C161" s="78">
        <v>1</v>
      </c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</row>
    <row r="162" spans="1:52">
      <c r="A162" s="78">
        <v>1</v>
      </c>
      <c r="B162" s="78" t="str">
        <f t="shared" ref="B162:B211" si="15">A162&amp;"|"&amp;$Q$2</f>
        <v>1|30-34</v>
      </c>
      <c r="C162" s="78">
        <v>1</v>
      </c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</row>
    <row r="163" spans="1:52">
      <c r="A163" s="78">
        <v>2</v>
      </c>
      <c r="B163" s="78" t="str">
        <f t="shared" si="15"/>
        <v>2|30-34</v>
      </c>
      <c r="C163" s="78">
        <v>1</v>
      </c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</row>
    <row r="164" spans="1:52">
      <c r="A164" s="78">
        <v>3</v>
      </c>
      <c r="B164" s="78" t="str">
        <f t="shared" si="15"/>
        <v>3|30-34</v>
      </c>
      <c r="C164" s="78">
        <v>2</v>
      </c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</row>
    <row r="165" spans="1:52">
      <c r="A165" s="78">
        <v>4</v>
      </c>
      <c r="B165" s="78" t="str">
        <f t="shared" si="15"/>
        <v>4|30-34</v>
      </c>
      <c r="C165" s="78">
        <v>2</v>
      </c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</row>
    <row r="166" spans="1:52">
      <c r="A166" s="78">
        <v>5</v>
      </c>
      <c r="B166" s="78" t="str">
        <f t="shared" si="15"/>
        <v>5|30-34</v>
      </c>
      <c r="C166" s="78">
        <v>3</v>
      </c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</row>
    <row r="167" spans="1:52">
      <c r="A167" s="78">
        <v>6</v>
      </c>
      <c r="B167" s="78" t="str">
        <f t="shared" si="15"/>
        <v>6|30-34</v>
      </c>
      <c r="C167" s="78">
        <v>3</v>
      </c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</row>
    <row r="168" spans="1:52">
      <c r="A168" s="78">
        <v>7</v>
      </c>
      <c r="B168" s="78" t="str">
        <f t="shared" si="15"/>
        <v>7|30-34</v>
      </c>
      <c r="C168" s="78">
        <v>3</v>
      </c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</row>
    <row r="169" spans="1:52">
      <c r="A169" s="78">
        <v>8</v>
      </c>
      <c r="B169" s="78" t="str">
        <f t="shared" si="15"/>
        <v>8|30-34</v>
      </c>
      <c r="C169" s="78">
        <v>4</v>
      </c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</row>
    <row r="170" spans="1:52">
      <c r="A170" s="78">
        <v>9</v>
      </c>
      <c r="B170" s="78" t="str">
        <f t="shared" si="15"/>
        <v>9|30-34</v>
      </c>
      <c r="C170" s="78">
        <v>4</v>
      </c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</row>
    <row r="171" spans="1:52">
      <c r="A171" s="78">
        <v>10</v>
      </c>
      <c r="B171" s="78" t="str">
        <f t="shared" si="15"/>
        <v>10|30-34</v>
      </c>
      <c r="C171" s="78">
        <v>4</v>
      </c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</row>
    <row r="172" spans="1:52">
      <c r="A172" s="78">
        <v>11</v>
      </c>
      <c r="B172" s="78" t="str">
        <f t="shared" si="15"/>
        <v>11|30-34</v>
      </c>
      <c r="C172" s="78">
        <v>5</v>
      </c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</row>
    <row r="173" spans="1:52">
      <c r="A173" s="78">
        <v>12</v>
      </c>
      <c r="B173" s="78" t="str">
        <f t="shared" si="15"/>
        <v>12|30-34</v>
      </c>
      <c r="C173" s="78">
        <v>5</v>
      </c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</row>
    <row r="174" spans="1:52">
      <c r="A174" s="78">
        <v>13</v>
      </c>
      <c r="B174" s="78" t="str">
        <f t="shared" si="15"/>
        <v>13|30-34</v>
      </c>
      <c r="C174" s="78">
        <v>5</v>
      </c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</row>
    <row r="175" spans="1:52">
      <c r="A175" s="78">
        <v>14</v>
      </c>
      <c r="B175" s="78" t="str">
        <f t="shared" si="15"/>
        <v>14|30-34</v>
      </c>
      <c r="C175" s="78">
        <v>6</v>
      </c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</row>
    <row r="176" spans="1:52">
      <c r="A176" s="78">
        <v>15</v>
      </c>
      <c r="B176" s="78" t="str">
        <f t="shared" si="15"/>
        <v>15|30-34</v>
      </c>
      <c r="C176" s="78">
        <v>6</v>
      </c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</row>
    <row r="177" spans="1:52">
      <c r="A177" s="78">
        <v>16</v>
      </c>
      <c r="B177" s="78" t="str">
        <f t="shared" si="15"/>
        <v>16|30-34</v>
      </c>
      <c r="C177" s="78">
        <v>6</v>
      </c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</row>
    <row r="178" spans="1:52">
      <c r="A178" s="78">
        <v>17</v>
      </c>
      <c r="B178" s="78" t="str">
        <f t="shared" si="15"/>
        <v>17|30-34</v>
      </c>
      <c r="C178" s="78">
        <v>7</v>
      </c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</row>
    <row r="179" spans="1:52">
      <c r="A179" s="78">
        <v>18</v>
      </c>
      <c r="B179" s="78" t="str">
        <f t="shared" si="15"/>
        <v>18|30-34</v>
      </c>
      <c r="C179" s="78">
        <v>7</v>
      </c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</row>
    <row r="180" spans="1:52">
      <c r="A180" s="78">
        <v>19</v>
      </c>
      <c r="B180" s="78" t="str">
        <f t="shared" si="15"/>
        <v>19|30-34</v>
      </c>
      <c r="C180" s="78">
        <v>7</v>
      </c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</row>
    <row r="181" spans="1:52">
      <c r="A181" s="78">
        <v>20</v>
      </c>
      <c r="B181" s="78" t="str">
        <f t="shared" si="15"/>
        <v>20|30-34</v>
      </c>
      <c r="C181" s="78">
        <v>8</v>
      </c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</row>
    <row r="182" spans="1:52">
      <c r="A182" s="78">
        <v>21</v>
      </c>
      <c r="B182" s="78" t="str">
        <f t="shared" si="15"/>
        <v>21|30-34</v>
      </c>
      <c r="C182" s="78">
        <v>8</v>
      </c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</row>
    <row r="183" spans="1:52">
      <c r="A183" s="78">
        <v>22</v>
      </c>
      <c r="B183" s="78" t="str">
        <f t="shared" si="15"/>
        <v>22|30-34</v>
      </c>
      <c r="C183" s="78">
        <v>8</v>
      </c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</row>
    <row r="184" spans="1:52">
      <c r="A184" s="78">
        <v>23</v>
      </c>
      <c r="B184" s="78" t="str">
        <f t="shared" si="15"/>
        <v>23|30-34</v>
      </c>
      <c r="C184" s="78">
        <v>9</v>
      </c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</row>
    <row r="185" spans="1:52">
      <c r="A185" s="78">
        <v>24</v>
      </c>
      <c r="B185" s="78" t="str">
        <f t="shared" si="15"/>
        <v>24|30-34</v>
      </c>
      <c r="C185" s="78">
        <v>9</v>
      </c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</row>
    <row r="186" spans="1:52">
      <c r="A186" s="78">
        <v>25</v>
      </c>
      <c r="B186" s="78" t="str">
        <f t="shared" si="15"/>
        <v>25|30-34</v>
      </c>
      <c r="C186" s="78">
        <v>10</v>
      </c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</row>
    <row r="187" spans="1:52">
      <c r="A187" s="78">
        <v>26</v>
      </c>
      <c r="B187" s="78" t="str">
        <f t="shared" si="15"/>
        <v>26|30-34</v>
      </c>
      <c r="C187" s="78">
        <v>10</v>
      </c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</row>
    <row r="188" spans="1:52">
      <c r="A188" s="78">
        <v>27</v>
      </c>
      <c r="B188" s="78" t="str">
        <f t="shared" si="15"/>
        <v>27|30-34</v>
      </c>
      <c r="C188" s="78">
        <v>10</v>
      </c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</row>
    <row r="189" spans="1:52">
      <c r="A189" s="78">
        <v>28</v>
      </c>
      <c r="B189" s="78" t="str">
        <f t="shared" si="15"/>
        <v>28|30-34</v>
      </c>
      <c r="C189" s="78">
        <v>11</v>
      </c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</row>
    <row r="190" spans="1:52">
      <c r="A190" s="78">
        <v>29</v>
      </c>
      <c r="B190" s="78" t="str">
        <f t="shared" si="15"/>
        <v>29|30-34</v>
      </c>
      <c r="C190" s="78">
        <v>11</v>
      </c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</row>
    <row r="191" spans="1:52">
      <c r="A191" s="78">
        <v>30</v>
      </c>
      <c r="B191" s="78" t="str">
        <f t="shared" si="15"/>
        <v>30|30-34</v>
      </c>
      <c r="C191" s="78">
        <v>12</v>
      </c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</row>
    <row r="192" spans="1:52">
      <c r="A192" s="78">
        <v>31</v>
      </c>
      <c r="B192" s="78" t="str">
        <f t="shared" si="15"/>
        <v>31|30-34</v>
      </c>
      <c r="C192" s="78">
        <v>12</v>
      </c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</row>
    <row r="193" spans="1:52">
      <c r="A193" s="78">
        <v>32</v>
      </c>
      <c r="B193" s="78" t="str">
        <f t="shared" si="15"/>
        <v>32|30-34</v>
      </c>
      <c r="C193" s="78">
        <v>12</v>
      </c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</row>
    <row r="194" spans="1:52">
      <c r="A194" s="78">
        <v>33</v>
      </c>
      <c r="B194" s="78" t="str">
        <f t="shared" si="15"/>
        <v>33|30-34</v>
      </c>
      <c r="C194" s="78">
        <v>13</v>
      </c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</row>
    <row r="195" spans="1:52">
      <c r="A195" s="78">
        <v>34</v>
      </c>
      <c r="B195" s="78" t="str">
        <f t="shared" si="15"/>
        <v>34|30-34</v>
      </c>
      <c r="C195" s="78">
        <v>13</v>
      </c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</row>
    <row r="196" spans="1:52">
      <c r="A196" s="78">
        <v>35</v>
      </c>
      <c r="B196" s="78" t="str">
        <f t="shared" si="15"/>
        <v>35|30-34</v>
      </c>
      <c r="C196" s="78">
        <v>14</v>
      </c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</row>
    <row r="197" spans="1:52">
      <c r="A197" s="78">
        <v>36</v>
      </c>
      <c r="B197" s="78" t="str">
        <f t="shared" si="15"/>
        <v>36|30-34</v>
      </c>
      <c r="C197" s="78">
        <v>14</v>
      </c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</row>
    <row r="198" spans="1:52">
      <c r="A198" s="78">
        <v>37</v>
      </c>
      <c r="B198" s="78" t="str">
        <f t="shared" si="15"/>
        <v>37|30-34</v>
      </c>
      <c r="C198" s="78">
        <v>15</v>
      </c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</row>
    <row r="199" spans="1:52">
      <c r="A199" s="78">
        <v>38</v>
      </c>
      <c r="B199" s="78" t="str">
        <f t="shared" si="15"/>
        <v>38|30-34</v>
      </c>
      <c r="C199" s="78">
        <v>15</v>
      </c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</row>
    <row r="200" spans="1:52">
      <c r="A200" s="78">
        <v>39</v>
      </c>
      <c r="B200" s="78" t="str">
        <f t="shared" si="15"/>
        <v>39|30-34</v>
      </c>
      <c r="C200" s="78">
        <v>16</v>
      </c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</row>
    <row r="201" spans="1:52">
      <c r="A201" s="78">
        <v>40</v>
      </c>
      <c r="B201" s="78" t="str">
        <f t="shared" si="15"/>
        <v>40|30-34</v>
      </c>
      <c r="C201" s="78">
        <v>16</v>
      </c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</row>
    <row r="202" spans="1:52">
      <c r="A202" s="78">
        <v>41</v>
      </c>
      <c r="B202" s="78" t="str">
        <f t="shared" si="15"/>
        <v>41|30-34</v>
      </c>
      <c r="C202" s="78">
        <v>17</v>
      </c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</row>
    <row r="203" spans="1:52">
      <c r="A203" s="78">
        <v>42</v>
      </c>
      <c r="B203" s="78" t="str">
        <f t="shared" si="15"/>
        <v>42|30-34</v>
      </c>
      <c r="C203" s="78">
        <v>17</v>
      </c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 s="78"/>
      <c r="AN203" s="78"/>
      <c r="AO203" s="78"/>
      <c r="AP203" s="78"/>
      <c r="AQ203" s="78"/>
      <c r="AR203" s="78"/>
      <c r="AS203" s="78"/>
      <c r="AT203" s="78"/>
      <c r="AU203" s="78"/>
      <c r="AV203" s="78"/>
      <c r="AW203" s="78"/>
      <c r="AX203" s="78"/>
      <c r="AY203" s="78"/>
      <c r="AZ203" s="78"/>
    </row>
    <row r="204" spans="1:52">
      <c r="A204" s="78">
        <v>43</v>
      </c>
      <c r="B204" s="78" t="str">
        <f t="shared" si="15"/>
        <v>43|30-34</v>
      </c>
      <c r="C204" s="78">
        <v>18</v>
      </c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78"/>
      <c r="AN204" s="78"/>
      <c r="AO204" s="78"/>
      <c r="AP204" s="78"/>
      <c r="AQ204" s="78"/>
      <c r="AR204" s="78"/>
      <c r="AS204" s="78"/>
      <c r="AT204" s="78"/>
      <c r="AU204" s="78"/>
      <c r="AV204" s="78"/>
      <c r="AW204" s="78"/>
      <c r="AX204" s="78"/>
      <c r="AY204" s="78"/>
      <c r="AZ204" s="78"/>
    </row>
    <row r="205" spans="1:52">
      <c r="A205" s="78">
        <v>44</v>
      </c>
      <c r="B205" s="78" t="str">
        <f t="shared" si="15"/>
        <v>44|30-34</v>
      </c>
      <c r="C205" s="78">
        <v>18</v>
      </c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 s="78"/>
      <c r="AN205" s="78"/>
      <c r="AO205" s="78"/>
      <c r="AP205" s="78"/>
      <c r="AQ205" s="78"/>
      <c r="AR205" s="78"/>
      <c r="AS205" s="78"/>
      <c r="AT205" s="78"/>
      <c r="AU205" s="78"/>
      <c r="AV205" s="78"/>
      <c r="AW205" s="78"/>
      <c r="AX205" s="78"/>
      <c r="AY205" s="78"/>
      <c r="AZ205" s="78"/>
    </row>
    <row r="206" spans="1:52">
      <c r="A206" s="78">
        <v>45</v>
      </c>
      <c r="B206" s="78" t="str">
        <f t="shared" si="15"/>
        <v>45|30-34</v>
      </c>
      <c r="C206" s="78">
        <v>19</v>
      </c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78"/>
      <c r="AN206" s="78"/>
      <c r="AO206" s="78"/>
      <c r="AP206" s="78"/>
      <c r="AQ206" s="78"/>
      <c r="AR206" s="78"/>
      <c r="AS206" s="78"/>
      <c r="AT206" s="78"/>
      <c r="AU206" s="78"/>
      <c r="AV206" s="78"/>
      <c r="AW206" s="78"/>
      <c r="AX206" s="78"/>
      <c r="AY206" s="78"/>
      <c r="AZ206" s="78"/>
    </row>
    <row r="207" spans="1:52">
      <c r="A207" s="78">
        <v>46</v>
      </c>
      <c r="B207" s="78" t="str">
        <f t="shared" si="15"/>
        <v>46|30-34</v>
      </c>
      <c r="C207" s="78">
        <v>19</v>
      </c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 s="78"/>
      <c r="AN207" s="78"/>
      <c r="AO207" s="78"/>
      <c r="AP207" s="78"/>
      <c r="AQ207" s="78"/>
      <c r="AR207" s="78"/>
      <c r="AS207" s="78"/>
      <c r="AT207" s="78"/>
      <c r="AU207" s="78"/>
      <c r="AV207" s="78"/>
      <c r="AW207" s="78"/>
      <c r="AX207" s="78"/>
      <c r="AY207" s="78"/>
      <c r="AZ207" s="78"/>
    </row>
    <row r="208" spans="1:52">
      <c r="A208" s="78">
        <v>47</v>
      </c>
      <c r="B208" s="78" t="str">
        <f t="shared" si="15"/>
        <v>47|30-34</v>
      </c>
      <c r="C208" s="78">
        <v>19</v>
      </c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s="78"/>
      <c r="AN208" s="78"/>
      <c r="AO208" s="78"/>
      <c r="AP208" s="78"/>
      <c r="AQ208" s="78"/>
      <c r="AR208" s="78"/>
      <c r="AS208" s="78"/>
      <c r="AT208" s="78"/>
      <c r="AU208" s="78"/>
      <c r="AV208" s="78"/>
      <c r="AW208" s="78"/>
      <c r="AX208" s="78"/>
      <c r="AY208" s="78"/>
      <c r="AZ208" s="78"/>
    </row>
    <row r="209" spans="1:52">
      <c r="A209" s="78">
        <v>48</v>
      </c>
      <c r="B209" s="78" t="str">
        <f t="shared" si="15"/>
        <v>48|30-34</v>
      </c>
      <c r="C209" s="78">
        <v>19</v>
      </c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 s="78"/>
      <c r="AN209" s="78"/>
      <c r="AO209" s="78"/>
      <c r="AP209" s="78"/>
      <c r="AQ209" s="78"/>
      <c r="AR209" s="78"/>
      <c r="AS209" s="78"/>
      <c r="AT209" s="78"/>
      <c r="AU209" s="78"/>
      <c r="AV209" s="78"/>
      <c r="AW209" s="78"/>
      <c r="AX209" s="78"/>
      <c r="AY209" s="78"/>
      <c r="AZ209" s="78"/>
    </row>
    <row r="210" spans="1:52">
      <c r="A210" s="78">
        <v>49</v>
      </c>
      <c r="B210" s="78" t="str">
        <f t="shared" si="15"/>
        <v>49|30-34</v>
      </c>
      <c r="C210" s="78">
        <v>19</v>
      </c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78"/>
      <c r="AN210" s="78"/>
      <c r="AO210" s="78"/>
      <c r="AP210" s="78"/>
      <c r="AQ210" s="78"/>
      <c r="AR210" s="78"/>
      <c r="AS210" s="78"/>
      <c r="AT210" s="78"/>
      <c r="AU210" s="78"/>
      <c r="AV210" s="78"/>
      <c r="AW210" s="78"/>
      <c r="AX210" s="78"/>
      <c r="AY210" s="78"/>
      <c r="AZ210" s="78"/>
    </row>
    <row r="211" spans="1:52">
      <c r="A211" s="78">
        <v>50</v>
      </c>
      <c r="B211" s="78" t="str">
        <f t="shared" si="15"/>
        <v>50|30-34</v>
      </c>
      <c r="C211" s="78">
        <v>19</v>
      </c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</row>
    <row r="212" spans="1:52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</row>
    <row r="213" spans="1:52">
      <c r="A213" s="78">
        <v>0</v>
      </c>
      <c r="B213" s="78" t="str">
        <f>A213&amp;"|"&amp;$U$2</f>
        <v>0|35-44</v>
      </c>
      <c r="C213" s="78">
        <v>1</v>
      </c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</row>
    <row r="214" spans="1:52">
      <c r="A214" s="78">
        <v>1</v>
      </c>
      <c r="B214" s="78" t="str">
        <f t="shared" ref="B214:B263" si="16">A214&amp;"|"&amp;$U$2</f>
        <v>1|35-44</v>
      </c>
      <c r="C214" s="78">
        <v>1</v>
      </c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</row>
    <row r="215" spans="1:52">
      <c r="A215" s="78">
        <v>2</v>
      </c>
      <c r="B215" s="78" t="str">
        <f t="shared" si="16"/>
        <v>2|35-44</v>
      </c>
      <c r="C215" s="78">
        <v>1</v>
      </c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</row>
    <row r="216" spans="1:52">
      <c r="A216" s="78">
        <v>3</v>
      </c>
      <c r="B216" s="78" t="str">
        <f t="shared" si="16"/>
        <v>3|35-44</v>
      </c>
      <c r="C216" s="78">
        <v>2</v>
      </c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</row>
    <row r="217" spans="1:52">
      <c r="A217" s="78">
        <v>4</v>
      </c>
      <c r="B217" s="78" t="str">
        <f t="shared" si="16"/>
        <v>4|35-44</v>
      </c>
      <c r="C217" s="78">
        <v>2</v>
      </c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</row>
    <row r="218" spans="1:52">
      <c r="A218" s="78">
        <v>5</v>
      </c>
      <c r="B218" s="78" t="str">
        <f t="shared" si="16"/>
        <v>5|35-44</v>
      </c>
      <c r="C218" s="78">
        <v>3</v>
      </c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  <c r="AE218" s="78"/>
      <c r="AF218" s="78"/>
      <c r="AG218" s="78"/>
      <c r="AH218" s="78"/>
      <c r="AI218" s="78"/>
      <c r="AJ218" s="78"/>
      <c r="AK218" s="78"/>
      <c r="AL218" s="78"/>
      <c r="AM218" s="78"/>
      <c r="AN218" s="78"/>
      <c r="AO218" s="78"/>
      <c r="AP218" s="78"/>
      <c r="AQ218" s="78"/>
      <c r="AR218" s="78"/>
      <c r="AS218" s="78"/>
      <c r="AT218" s="78"/>
      <c r="AU218" s="78"/>
      <c r="AV218" s="78"/>
      <c r="AW218" s="78"/>
      <c r="AX218" s="78"/>
      <c r="AY218" s="78"/>
      <c r="AZ218" s="78"/>
    </row>
    <row r="219" spans="1:52">
      <c r="A219" s="78">
        <v>6</v>
      </c>
      <c r="B219" s="78" t="str">
        <f t="shared" si="16"/>
        <v>6|35-44</v>
      </c>
      <c r="C219" s="78">
        <v>3</v>
      </c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  <c r="AE219" s="78"/>
      <c r="AF219" s="78"/>
      <c r="AG219" s="78"/>
      <c r="AH219" s="78"/>
      <c r="AI219" s="78"/>
      <c r="AJ219" s="78"/>
      <c r="AK219" s="78"/>
      <c r="AL219" s="78"/>
      <c r="AM219" s="78"/>
      <c r="AN219" s="78"/>
      <c r="AO219" s="78"/>
      <c r="AP219" s="78"/>
      <c r="AQ219" s="78"/>
      <c r="AR219" s="78"/>
      <c r="AS219" s="78"/>
      <c r="AT219" s="78"/>
      <c r="AU219" s="78"/>
      <c r="AV219" s="78"/>
      <c r="AW219" s="78"/>
      <c r="AX219" s="78"/>
      <c r="AY219" s="78"/>
      <c r="AZ219" s="78"/>
    </row>
    <row r="220" spans="1:52">
      <c r="A220" s="78">
        <v>7</v>
      </c>
      <c r="B220" s="78" t="str">
        <f t="shared" si="16"/>
        <v>7|35-44</v>
      </c>
      <c r="C220" s="78">
        <v>3</v>
      </c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  <c r="AE220" s="78"/>
      <c r="AF220" s="78"/>
      <c r="AG220" s="78"/>
      <c r="AH220" s="78"/>
      <c r="AI220" s="78"/>
      <c r="AJ220" s="78"/>
      <c r="AK220" s="78"/>
      <c r="AL220" s="78"/>
      <c r="AM220" s="78"/>
      <c r="AN220" s="78"/>
      <c r="AO220" s="78"/>
      <c r="AP220" s="78"/>
      <c r="AQ220" s="78"/>
      <c r="AR220" s="78"/>
      <c r="AS220" s="78"/>
      <c r="AT220" s="78"/>
      <c r="AU220" s="78"/>
      <c r="AV220" s="78"/>
      <c r="AW220" s="78"/>
      <c r="AX220" s="78"/>
      <c r="AY220" s="78"/>
      <c r="AZ220" s="78"/>
    </row>
    <row r="221" spans="1:52">
      <c r="A221" s="78">
        <v>8</v>
      </c>
      <c r="B221" s="78" t="str">
        <f t="shared" si="16"/>
        <v>8|35-44</v>
      </c>
      <c r="C221" s="78">
        <v>4</v>
      </c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  <c r="AE221" s="78"/>
      <c r="AF221" s="78"/>
      <c r="AG221" s="78"/>
      <c r="AH221" s="78"/>
      <c r="AI221" s="78"/>
      <c r="AJ221" s="78"/>
      <c r="AK221" s="78"/>
      <c r="AL221" s="78"/>
      <c r="AM221" s="78"/>
      <c r="AN221" s="78"/>
      <c r="AO221" s="78"/>
      <c r="AP221" s="78"/>
      <c r="AQ221" s="78"/>
      <c r="AR221" s="78"/>
      <c r="AS221" s="78"/>
      <c r="AT221" s="78"/>
      <c r="AU221" s="78"/>
      <c r="AV221" s="78"/>
      <c r="AW221" s="78"/>
      <c r="AX221" s="78"/>
      <c r="AY221" s="78"/>
      <c r="AZ221" s="78"/>
    </row>
    <row r="222" spans="1:52">
      <c r="A222" s="78">
        <v>9</v>
      </c>
      <c r="B222" s="78" t="str">
        <f t="shared" si="16"/>
        <v>9|35-44</v>
      </c>
      <c r="C222" s="78">
        <v>4</v>
      </c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  <c r="AE222" s="78"/>
      <c r="AF222" s="78"/>
      <c r="AG222" s="78"/>
      <c r="AH222" s="78"/>
      <c r="AI222" s="78"/>
      <c r="AJ222" s="78"/>
      <c r="AK222" s="78"/>
      <c r="AL222" s="78"/>
      <c r="AM222" s="78"/>
      <c r="AN222" s="78"/>
      <c r="AO222" s="78"/>
      <c r="AP222" s="78"/>
      <c r="AQ222" s="78"/>
      <c r="AR222" s="78"/>
      <c r="AS222" s="78"/>
      <c r="AT222" s="78"/>
      <c r="AU222" s="78"/>
      <c r="AV222" s="78"/>
      <c r="AW222" s="78"/>
      <c r="AX222" s="78"/>
      <c r="AY222" s="78"/>
      <c r="AZ222" s="78"/>
    </row>
    <row r="223" spans="1:52">
      <c r="A223" s="78">
        <v>10</v>
      </c>
      <c r="B223" s="78" t="str">
        <f t="shared" si="16"/>
        <v>10|35-44</v>
      </c>
      <c r="C223" s="78">
        <v>4</v>
      </c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  <c r="AE223" s="78"/>
      <c r="AF223" s="78"/>
      <c r="AG223" s="78"/>
      <c r="AH223" s="78"/>
      <c r="AI223" s="78"/>
      <c r="AJ223" s="78"/>
      <c r="AK223" s="78"/>
      <c r="AL223" s="78"/>
      <c r="AM223" s="78"/>
      <c r="AN223" s="78"/>
      <c r="AO223" s="78"/>
      <c r="AP223" s="78"/>
      <c r="AQ223" s="78"/>
      <c r="AR223" s="78"/>
      <c r="AS223" s="78"/>
      <c r="AT223" s="78"/>
      <c r="AU223" s="78"/>
      <c r="AV223" s="78"/>
      <c r="AW223" s="78"/>
      <c r="AX223" s="78"/>
      <c r="AY223" s="78"/>
      <c r="AZ223" s="78"/>
    </row>
    <row r="224" spans="1:52">
      <c r="A224" s="78">
        <v>11</v>
      </c>
      <c r="B224" s="78" t="str">
        <f t="shared" si="16"/>
        <v>11|35-44</v>
      </c>
      <c r="C224" s="78">
        <v>5</v>
      </c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  <c r="AE224" s="78"/>
      <c r="AF224" s="78"/>
      <c r="AG224" s="78"/>
      <c r="AH224" s="78"/>
      <c r="AI224" s="78"/>
      <c r="AJ224" s="78"/>
      <c r="AK224" s="78"/>
      <c r="AL224" s="78"/>
      <c r="AM224" s="78"/>
      <c r="AN224" s="78"/>
      <c r="AO224" s="78"/>
      <c r="AP224" s="78"/>
      <c r="AQ224" s="78"/>
      <c r="AR224" s="78"/>
      <c r="AS224" s="78"/>
      <c r="AT224" s="78"/>
      <c r="AU224" s="78"/>
      <c r="AV224" s="78"/>
      <c r="AW224" s="78"/>
      <c r="AX224" s="78"/>
      <c r="AY224" s="78"/>
      <c r="AZ224" s="78"/>
    </row>
    <row r="225" spans="1:52">
      <c r="A225" s="78">
        <v>12</v>
      </c>
      <c r="B225" s="78" t="str">
        <f t="shared" si="16"/>
        <v>12|35-44</v>
      </c>
      <c r="C225" s="78">
        <v>5</v>
      </c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  <c r="AE225" s="78"/>
      <c r="AF225" s="78"/>
      <c r="AG225" s="78"/>
      <c r="AH225" s="78"/>
      <c r="AI225" s="78"/>
      <c r="AJ225" s="78"/>
      <c r="AK225" s="78"/>
      <c r="AL225" s="78"/>
      <c r="AM225" s="78"/>
      <c r="AN225" s="78"/>
      <c r="AO225" s="78"/>
      <c r="AP225" s="78"/>
      <c r="AQ225" s="78"/>
      <c r="AR225" s="78"/>
      <c r="AS225" s="78"/>
      <c r="AT225" s="78"/>
      <c r="AU225" s="78"/>
      <c r="AV225" s="78"/>
      <c r="AW225" s="78"/>
      <c r="AX225" s="78"/>
      <c r="AY225" s="78"/>
      <c r="AZ225" s="78"/>
    </row>
    <row r="226" spans="1:52">
      <c r="A226" s="78">
        <v>13</v>
      </c>
      <c r="B226" s="78" t="str">
        <f t="shared" si="16"/>
        <v>13|35-44</v>
      </c>
      <c r="C226" s="78">
        <v>6</v>
      </c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  <c r="AE226" s="78"/>
      <c r="AF226" s="78"/>
      <c r="AG226" s="78"/>
      <c r="AH226" s="78"/>
      <c r="AI226" s="78"/>
      <c r="AJ226" s="78"/>
      <c r="AK226" s="78"/>
      <c r="AL226" s="78"/>
      <c r="AM226" s="78"/>
      <c r="AN226" s="78"/>
      <c r="AO226" s="78"/>
      <c r="AP226" s="78"/>
      <c r="AQ226" s="78"/>
      <c r="AR226" s="78"/>
      <c r="AS226" s="78"/>
      <c r="AT226" s="78"/>
      <c r="AU226" s="78"/>
      <c r="AV226" s="78"/>
      <c r="AW226" s="78"/>
      <c r="AX226" s="78"/>
      <c r="AY226" s="78"/>
      <c r="AZ226" s="78"/>
    </row>
    <row r="227" spans="1:52">
      <c r="A227" s="78">
        <v>14</v>
      </c>
      <c r="B227" s="78" t="str">
        <f t="shared" si="16"/>
        <v>14|35-44</v>
      </c>
      <c r="C227" s="78">
        <v>6</v>
      </c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  <c r="AE227" s="78"/>
      <c r="AF227" s="78"/>
      <c r="AG227" s="78"/>
      <c r="AH227" s="78"/>
      <c r="AI227" s="78"/>
      <c r="AJ227" s="78"/>
      <c r="AK227" s="78"/>
      <c r="AL227" s="78"/>
      <c r="AM227" s="78"/>
      <c r="AN227" s="78"/>
      <c r="AO227" s="78"/>
      <c r="AP227" s="78"/>
      <c r="AQ227" s="78"/>
      <c r="AR227" s="78"/>
      <c r="AS227" s="78"/>
      <c r="AT227" s="78"/>
      <c r="AU227" s="78"/>
      <c r="AV227" s="78"/>
      <c r="AW227" s="78"/>
      <c r="AX227" s="78"/>
      <c r="AY227" s="78"/>
      <c r="AZ227" s="78"/>
    </row>
    <row r="228" spans="1:52">
      <c r="A228" s="78">
        <v>15</v>
      </c>
      <c r="B228" s="78" t="str">
        <f t="shared" si="16"/>
        <v>15|35-44</v>
      </c>
      <c r="C228" s="78">
        <v>6</v>
      </c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  <c r="AE228" s="78"/>
      <c r="AF228" s="78"/>
      <c r="AG228" s="78"/>
      <c r="AH228" s="78"/>
      <c r="AI228" s="78"/>
      <c r="AJ228" s="78"/>
      <c r="AK228" s="78"/>
      <c r="AL228" s="78"/>
      <c r="AM228" s="78"/>
      <c r="AN228" s="78"/>
      <c r="AO228" s="78"/>
      <c r="AP228" s="78"/>
      <c r="AQ228" s="78"/>
      <c r="AR228" s="78"/>
      <c r="AS228" s="78"/>
      <c r="AT228" s="78"/>
      <c r="AU228" s="78"/>
      <c r="AV228" s="78"/>
      <c r="AW228" s="78"/>
      <c r="AX228" s="78"/>
      <c r="AY228" s="78"/>
      <c r="AZ228" s="78"/>
    </row>
    <row r="229" spans="1:52">
      <c r="A229" s="78">
        <v>16</v>
      </c>
      <c r="B229" s="78" t="str">
        <f t="shared" si="16"/>
        <v>16|35-44</v>
      </c>
      <c r="C229" s="78">
        <v>7</v>
      </c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  <c r="AE229" s="78"/>
      <c r="AF229" s="78"/>
      <c r="AG229" s="78"/>
      <c r="AH229" s="78"/>
      <c r="AI229" s="78"/>
      <c r="AJ229" s="78"/>
      <c r="AK229" s="78"/>
      <c r="AL229" s="78"/>
      <c r="AM229" s="78"/>
      <c r="AN229" s="78"/>
      <c r="AO229" s="78"/>
      <c r="AP229" s="78"/>
      <c r="AQ229" s="78"/>
      <c r="AR229" s="78"/>
      <c r="AS229" s="78"/>
      <c r="AT229" s="78"/>
      <c r="AU229" s="78"/>
      <c r="AV229" s="78"/>
      <c r="AW229" s="78"/>
      <c r="AX229" s="78"/>
      <c r="AY229" s="78"/>
      <c r="AZ229" s="78"/>
    </row>
    <row r="230" spans="1:52">
      <c r="A230" s="78">
        <v>17</v>
      </c>
      <c r="B230" s="78" t="str">
        <f t="shared" si="16"/>
        <v>17|35-44</v>
      </c>
      <c r="C230" s="78">
        <v>7</v>
      </c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  <c r="AE230" s="78"/>
      <c r="AF230" s="78"/>
      <c r="AG230" s="78"/>
      <c r="AH230" s="78"/>
      <c r="AI230" s="78"/>
      <c r="AJ230" s="78"/>
      <c r="AK230" s="78"/>
      <c r="AL230" s="78"/>
      <c r="AM230" s="78"/>
      <c r="AN230" s="78"/>
      <c r="AO230" s="78"/>
      <c r="AP230" s="78"/>
      <c r="AQ230" s="78"/>
      <c r="AR230" s="78"/>
      <c r="AS230" s="78"/>
      <c r="AT230" s="78"/>
      <c r="AU230" s="78"/>
      <c r="AV230" s="78"/>
      <c r="AW230" s="78"/>
      <c r="AX230" s="78"/>
      <c r="AY230" s="78"/>
      <c r="AZ230" s="78"/>
    </row>
    <row r="231" spans="1:52">
      <c r="A231" s="78">
        <v>18</v>
      </c>
      <c r="B231" s="78" t="str">
        <f t="shared" si="16"/>
        <v>18|35-44</v>
      </c>
      <c r="C231" s="78">
        <v>7</v>
      </c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  <c r="AE231" s="78"/>
      <c r="AF231" s="78"/>
      <c r="AG231" s="78"/>
      <c r="AH231" s="78"/>
      <c r="AI231" s="78"/>
      <c r="AJ231" s="78"/>
      <c r="AK231" s="78"/>
      <c r="AL231" s="78"/>
      <c r="AM231" s="78"/>
      <c r="AN231" s="78"/>
      <c r="AO231" s="78"/>
      <c r="AP231" s="78"/>
      <c r="AQ231" s="78"/>
      <c r="AR231" s="78"/>
      <c r="AS231" s="78"/>
      <c r="AT231" s="78"/>
      <c r="AU231" s="78"/>
      <c r="AV231" s="78"/>
      <c r="AW231" s="78"/>
      <c r="AX231" s="78"/>
      <c r="AY231" s="78"/>
      <c r="AZ231" s="78"/>
    </row>
    <row r="232" spans="1:52">
      <c r="A232" s="78">
        <v>19</v>
      </c>
      <c r="B232" s="78" t="str">
        <f t="shared" si="16"/>
        <v>19|35-44</v>
      </c>
      <c r="C232" s="78">
        <v>8</v>
      </c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  <c r="AE232" s="78"/>
      <c r="AF232" s="78"/>
      <c r="AG232" s="78"/>
      <c r="AH232" s="78"/>
      <c r="AI232" s="78"/>
      <c r="AJ232" s="78"/>
      <c r="AK232" s="78"/>
      <c r="AL232" s="78"/>
      <c r="AM232" s="78"/>
      <c r="AN232" s="78"/>
      <c r="AO232" s="78"/>
      <c r="AP232" s="78"/>
      <c r="AQ232" s="78"/>
      <c r="AR232" s="78"/>
      <c r="AS232" s="78"/>
      <c r="AT232" s="78"/>
      <c r="AU232" s="78"/>
      <c r="AV232" s="78"/>
      <c r="AW232" s="78"/>
      <c r="AX232" s="78"/>
      <c r="AY232" s="78"/>
      <c r="AZ232" s="78"/>
    </row>
    <row r="233" spans="1:52">
      <c r="A233" s="78">
        <v>20</v>
      </c>
      <c r="B233" s="78" t="str">
        <f t="shared" si="16"/>
        <v>20|35-44</v>
      </c>
      <c r="C233" s="78">
        <v>8</v>
      </c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  <c r="AE233" s="78"/>
      <c r="AF233" s="78"/>
      <c r="AG233" s="78"/>
      <c r="AH233" s="78"/>
      <c r="AI233" s="78"/>
      <c r="AJ233" s="78"/>
      <c r="AK233" s="78"/>
      <c r="AL233" s="78"/>
      <c r="AM233" s="78"/>
      <c r="AN233" s="78"/>
      <c r="AO233" s="78"/>
      <c r="AP233" s="78"/>
      <c r="AQ233" s="78"/>
      <c r="AR233" s="78"/>
      <c r="AS233" s="78"/>
      <c r="AT233" s="78"/>
      <c r="AU233" s="78"/>
      <c r="AV233" s="78"/>
      <c r="AW233" s="78"/>
      <c r="AX233" s="78"/>
      <c r="AY233" s="78"/>
      <c r="AZ233" s="78"/>
    </row>
    <row r="234" spans="1:52">
      <c r="A234" s="78">
        <v>21</v>
      </c>
      <c r="B234" s="78" t="str">
        <f t="shared" si="16"/>
        <v>21|35-44</v>
      </c>
      <c r="C234" s="78">
        <v>8</v>
      </c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</row>
    <row r="235" spans="1:52">
      <c r="A235" s="78">
        <v>22</v>
      </c>
      <c r="B235" s="78" t="str">
        <f t="shared" si="16"/>
        <v>22|35-44</v>
      </c>
      <c r="C235" s="78">
        <v>9</v>
      </c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</row>
    <row r="236" spans="1:52">
      <c r="A236" s="78">
        <v>23</v>
      </c>
      <c r="B236" s="78" t="str">
        <f t="shared" si="16"/>
        <v>23|35-44</v>
      </c>
      <c r="C236" s="78">
        <v>9</v>
      </c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</row>
    <row r="237" spans="1:52">
      <c r="A237" s="78">
        <v>24</v>
      </c>
      <c r="B237" s="78" t="str">
        <f t="shared" si="16"/>
        <v>24|35-44</v>
      </c>
      <c r="C237" s="78">
        <v>10</v>
      </c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</row>
    <row r="238" spans="1:52">
      <c r="A238" s="78">
        <v>25</v>
      </c>
      <c r="B238" s="78" t="str">
        <f t="shared" si="16"/>
        <v>25|35-44</v>
      </c>
      <c r="C238" s="78">
        <v>10</v>
      </c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</row>
    <row r="239" spans="1:52">
      <c r="A239" s="78">
        <v>26</v>
      </c>
      <c r="B239" s="78" t="str">
        <f t="shared" si="16"/>
        <v>26|35-44</v>
      </c>
      <c r="C239" s="78">
        <v>10</v>
      </c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</row>
    <row r="240" spans="1:52">
      <c r="A240" s="78">
        <v>27</v>
      </c>
      <c r="B240" s="78" t="str">
        <f t="shared" si="16"/>
        <v>27|35-44</v>
      </c>
      <c r="C240" s="78">
        <v>11</v>
      </c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</row>
    <row r="241" spans="1:52">
      <c r="A241" s="78">
        <v>28</v>
      </c>
      <c r="B241" s="78" t="str">
        <f t="shared" si="16"/>
        <v>28|35-44</v>
      </c>
      <c r="C241" s="78">
        <v>11</v>
      </c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</row>
    <row r="242" spans="1:52">
      <c r="A242" s="78">
        <v>29</v>
      </c>
      <c r="B242" s="78" t="str">
        <f t="shared" si="16"/>
        <v>29|35-44</v>
      </c>
      <c r="C242" s="78">
        <v>12</v>
      </c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</row>
    <row r="243" spans="1:52">
      <c r="A243" s="78">
        <v>30</v>
      </c>
      <c r="B243" s="78" t="str">
        <f t="shared" si="16"/>
        <v>30|35-44</v>
      </c>
      <c r="C243" s="78">
        <v>12</v>
      </c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</row>
    <row r="244" spans="1:52">
      <c r="A244" s="78">
        <v>31</v>
      </c>
      <c r="B244" s="78" t="str">
        <f t="shared" si="16"/>
        <v>31|35-44</v>
      </c>
      <c r="C244" s="78">
        <v>12</v>
      </c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</row>
    <row r="245" spans="1:52">
      <c r="A245" s="78">
        <v>32</v>
      </c>
      <c r="B245" s="78" t="str">
        <f t="shared" si="16"/>
        <v>32|35-44</v>
      </c>
      <c r="C245" s="78">
        <v>13</v>
      </c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</row>
    <row r="246" spans="1:52">
      <c r="A246" s="78">
        <v>33</v>
      </c>
      <c r="B246" s="78" t="str">
        <f t="shared" si="16"/>
        <v>33|35-44</v>
      </c>
      <c r="C246" s="78">
        <v>13</v>
      </c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</row>
    <row r="247" spans="1:52">
      <c r="A247" s="78">
        <v>34</v>
      </c>
      <c r="B247" s="78" t="str">
        <f t="shared" si="16"/>
        <v>34|35-44</v>
      </c>
      <c r="C247" s="78">
        <v>14</v>
      </c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</row>
    <row r="248" spans="1:52">
      <c r="A248" s="78">
        <v>35</v>
      </c>
      <c r="B248" s="78" t="str">
        <f t="shared" si="16"/>
        <v>35|35-44</v>
      </c>
      <c r="C248" s="78">
        <v>14</v>
      </c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</row>
    <row r="249" spans="1:52">
      <c r="A249" s="78">
        <v>36</v>
      </c>
      <c r="B249" s="78" t="str">
        <f t="shared" si="16"/>
        <v>36|35-44</v>
      </c>
      <c r="C249" s="78">
        <v>15</v>
      </c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</row>
    <row r="250" spans="1:52">
      <c r="A250" s="78">
        <v>37</v>
      </c>
      <c r="B250" s="78" t="str">
        <f t="shared" si="16"/>
        <v>37|35-44</v>
      </c>
      <c r="C250" s="78">
        <v>15</v>
      </c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</row>
    <row r="251" spans="1:52">
      <c r="A251" s="78">
        <v>38</v>
      </c>
      <c r="B251" s="78" t="str">
        <f t="shared" si="16"/>
        <v>38|35-44</v>
      </c>
      <c r="C251" s="78">
        <v>15</v>
      </c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</row>
    <row r="252" spans="1:52">
      <c r="A252" s="78">
        <v>39</v>
      </c>
      <c r="B252" s="78" t="str">
        <f t="shared" si="16"/>
        <v>39|35-44</v>
      </c>
      <c r="C252" s="78">
        <v>16</v>
      </c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</row>
    <row r="253" spans="1:52">
      <c r="A253" s="78">
        <v>40</v>
      </c>
      <c r="B253" s="78" t="str">
        <f t="shared" si="16"/>
        <v>40|35-44</v>
      </c>
      <c r="C253" s="78">
        <v>16</v>
      </c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</row>
    <row r="254" spans="1:52">
      <c r="A254" s="78">
        <v>41</v>
      </c>
      <c r="B254" s="78" t="str">
        <f t="shared" si="16"/>
        <v>41|35-44</v>
      </c>
      <c r="C254" s="78">
        <v>17</v>
      </c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</row>
    <row r="255" spans="1:52">
      <c r="A255" s="78">
        <v>42</v>
      </c>
      <c r="B255" s="78" t="str">
        <f t="shared" si="16"/>
        <v>42|35-44</v>
      </c>
      <c r="C255" s="78">
        <v>17</v>
      </c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</row>
    <row r="256" spans="1:52">
      <c r="A256" s="78">
        <v>43</v>
      </c>
      <c r="B256" s="78" t="str">
        <f t="shared" si="16"/>
        <v>43|35-44</v>
      </c>
      <c r="C256" s="78">
        <v>18</v>
      </c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</row>
    <row r="257" spans="1:52">
      <c r="A257" s="78">
        <v>44</v>
      </c>
      <c r="B257" s="78" t="str">
        <f t="shared" si="16"/>
        <v>44|35-44</v>
      </c>
      <c r="C257" s="78">
        <v>18</v>
      </c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</row>
    <row r="258" spans="1:52">
      <c r="A258" s="78">
        <v>45</v>
      </c>
      <c r="B258" s="78" t="str">
        <f t="shared" si="16"/>
        <v>45|35-44</v>
      </c>
      <c r="C258" s="78">
        <v>19</v>
      </c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</row>
    <row r="259" spans="1:52">
      <c r="A259" s="78">
        <v>46</v>
      </c>
      <c r="B259" s="78" t="str">
        <f t="shared" si="16"/>
        <v>46|35-44</v>
      </c>
      <c r="C259" s="78">
        <v>19</v>
      </c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</row>
    <row r="260" spans="1:52">
      <c r="A260" s="78">
        <v>47</v>
      </c>
      <c r="B260" s="78" t="str">
        <f t="shared" si="16"/>
        <v>47|35-44</v>
      </c>
      <c r="C260" s="78">
        <v>19</v>
      </c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</row>
    <row r="261" spans="1:52">
      <c r="A261" s="78">
        <v>48</v>
      </c>
      <c r="B261" s="78" t="str">
        <f t="shared" si="16"/>
        <v>48|35-44</v>
      </c>
      <c r="C261" s="78">
        <v>19</v>
      </c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</row>
    <row r="262" spans="1:52">
      <c r="A262" s="78">
        <v>49</v>
      </c>
      <c r="B262" s="78" t="str">
        <f t="shared" si="16"/>
        <v>49|35-44</v>
      </c>
      <c r="C262" s="78">
        <v>19</v>
      </c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</row>
    <row r="263" spans="1:52">
      <c r="A263" s="78">
        <v>50</v>
      </c>
      <c r="B263" s="78" t="str">
        <f t="shared" si="16"/>
        <v>50|35-44</v>
      </c>
      <c r="C263" s="78">
        <v>19</v>
      </c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</row>
    <row r="264" spans="1:52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</row>
    <row r="265" spans="1:52">
      <c r="A265" s="78">
        <v>0</v>
      </c>
      <c r="B265" s="78" t="str">
        <f>A265&amp;"|"&amp;$Y$2</f>
        <v>0|45-54</v>
      </c>
      <c r="C265" s="78">
        <v>1</v>
      </c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</row>
    <row r="266" spans="1:52">
      <c r="A266" s="78">
        <v>1</v>
      </c>
      <c r="B266" s="78" t="str">
        <f t="shared" ref="B266:B315" si="17">A266&amp;"|"&amp;$Y$2</f>
        <v>1|45-54</v>
      </c>
      <c r="C266" s="78">
        <v>1</v>
      </c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</row>
    <row r="267" spans="1:52">
      <c r="A267" s="78">
        <v>2</v>
      </c>
      <c r="B267" s="78" t="str">
        <f t="shared" si="17"/>
        <v>2|45-54</v>
      </c>
      <c r="C267" s="78">
        <v>2</v>
      </c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</row>
    <row r="268" spans="1:52">
      <c r="A268" s="78">
        <v>3</v>
      </c>
      <c r="B268" s="78" t="str">
        <f t="shared" si="17"/>
        <v>3|45-54</v>
      </c>
      <c r="C268" s="78">
        <v>2</v>
      </c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</row>
    <row r="269" spans="1:52">
      <c r="A269" s="78">
        <v>4</v>
      </c>
      <c r="B269" s="78" t="str">
        <f t="shared" si="17"/>
        <v>4|45-54</v>
      </c>
      <c r="C269" s="78">
        <v>3</v>
      </c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</row>
    <row r="270" spans="1:52">
      <c r="A270" s="78">
        <v>5</v>
      </c>
      <c r="B270" s="78" t="str">
        <f t="shared" si="17"/>
        <v>5|45-54</v>
      </c>
      <c r="C270" s="78">
        <v>3</v>
      </c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</row>
    <row r="271" spans="1:52">
      <c r="A271" s="78">
        <v>6</v>
      </c>
      <c r="B271" s="78" t="str">
        <f t="shared" si="17"/>
        <v>6|45-54</v>
      </c>
      <c r="C271" s="78">
        <v>3</v>
      </c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  <c r="AT271" s="78"/>
      <c r="AU271" s="78"/>
      <c r="AV271" s="78"/>
      <c r="AW271" s="78"/>
      <c r="AX271" s="78"/>
      <c r="AY271" s="78"/>
      <c r="AZ271" s="78"/>
    </row>
    <row r="272" spans="1:52">
      <c r="A272" s="78">
        <v>7</v>
      </c>
      <c r="B272" s="78" t="str">
        <f t="shared" si="17"/>
        <v>7|45-54</v>
      </c>
      <c r="C272" s="78">
        <v>4</v>
      </c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  <c r="AE272" s="78"/>
      <c r="AF272" s="78"/>
      <c r="AG272" s="78"/>
      <c r="AH272" s="78"/>
      <c r="AI272" s="78"/>
      <c r="AJ272" s="78"/>
      <c r="AK272" s="78"/>
      <c r="AL272" s="78"/>
      <c r="AM272" s="78"/>
      <c r="AN272" s="78"/>
      <c r="AO272" s="78"/>
      <c r="AP272" s="78"/>
      <c r="AQ272" s="78"/>
      <c r="AR272" s="78"/>
      <c r="AS272" s="78"/>
      <c r="AT272" s="78"/>
      <c r="AU272" s="78"/>
      <c r="AV272" s="78"/>
      <c r="AW272" s="78"/>
      <c r="AX272" s="78"/>
      <c r="AY272" s="78"/>
      <c r="AZ272" s="78"/>
    </row>
    <row r="273" spans="1:52">
      <c r="A273" s="78">
        <v>8</v>
      </c>
      <c r="B273" s="78" t="str">
        <f t="shared" si="17"/>
        <v>8|45-54</v>
      </c>
      <c r="C273" s="78">
        <v>4</v>
      </c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  <c r="AN273" s="78"/>
      <c r="AO273" s="78"/>
      <c r="AP273" s="78"/>
      <c r="AQ273" s="78"/>
      <c r="AR273" s="78"/>
      <c r="AS273" s="78"/>
      <c r="AT273" s="78"/>
      <c r="AU273" s="78"/>
      <c r="AV273" s="78"/>
      <c r="AW273" s="78"/>
      <c r="AX273" s="78"/>
      <c r="AY273" s="78"/>
      <c r="AZ273" s="78"/>
    </row>
    <row r="274" spans="1:52">
      <c r="A274" s="78">
        <v>9</v>
      </c>
      <c r="B274" s="78" t="str">
        <f t="shared" si="17"/>
        <v>9|45-54</v>
      </c>
      <c r="C274" s="78">
        <v>4</v>
      </c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  <c r="AE274" s="78"/>
      <c r="AF274" s="78"/>
      <c r="AG274" s="78"/>
      <c r="AH274" s="78"/>
      <c r="AI274" s="78"/>
      <c r="AJ274" s="78"/>
      <c r="AK274" s="78"/>
      <c r="AL274" s="78"/>
      <c r="AM274" s="78"/>
      <c r="AN274" s="78"/>
      <c r="AO274" s="78"/>
      <c r="AP274" s="78"/>
      <c r="AQ274" s="78"/>
      <c r="AR274" s="78"/>
      <c r="AS274" s="78"/>
      <c r="AT274" s="78"/>
      <c r="AU274" s="78"/>
      <c r="AV274" s="78"/>
      <c r="AW274" s="78"/>
      <c r="AX274" s="78"/>
      <c r="AY274" s="78"/>
      <c r="AZ274" s="78"/>
    </row>
    <row r="275" spans="1:52">
      <c r="A275" s="78">
        <v>10</v>
      </c>
      <c r="B275" s="78" t="str">
        <f t="shared" si="17"/>
        <v>10|45-54</v>
      </c>
      <c r="C275" s="78">
        <v>5</v>
      </c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  <c r="AN275" s="78"/>
      <c r="AO275" s="78"/>
      <c r="AP275" s="78"/>
      <c r="AQ275" s="78"/>
      <c r="AR275" s="78"/>
      <c r="AS275" s="78"/>
      <c r="AT275" s="78"/>
      <c r="AU275" s="78"/>
      <c r="AV275" s="78"/>
      <c r="AW275" s="78"/>
      <c r="AX275" s="78"/>
      <c r="AY275" s="78"/>
      <c r="AZ275" s="78"/>
    </row>
    <row r="276" spans="1:52">
      <c r="A276" s="78">
        <v>11</v>
      </c>
      <c r="B276" s="78" t="str">
        <f t="shared" si="17"/>
        <v>11|45-54</v>
      </c>
      <c r="C276" s="78">
        <v>5</v>
      </c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</row>
    <row r="277" spans="1:52">
      <c r="A277" s="78">
        <v>12</v>
      </c>
      <c r="B277" s="78" t="str">
        <f t="shared" si="17"/>
        <v>12|45-54</v>
      </c>
      <c r="C277" s="78">
        <v>6</v>
      </c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</row>
    <row r="278" spans="1:52">
      <c r="A278" s="78">
        <v>13</v>
      </c>
      <c r="B278" s="78" t="str">
        <f t="shared" si="17"/>
        <v>13|45-54</v>
      </c>
      <c r="C278" s="78">
        <v>6</v>
      </c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</row>
    <row r="279" spans="1:52">
      <c r="A279" s="78">
        <v>14</v>
      </c>
      <c r="B279" s="78" t="str">
        <f t="shared" si="17"/>
        <v>14|45-54</v>
      </c>
      <c r="C279" s="78">
        <v>7</v>
      </c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  <c r="AE279" s="78"/>
      <c r="AF279" s="78"/>
      <c r="AG279" s="78"/>
      <c r="AH279" s="78"/>
      <c r="AI279" s="78"/>
      <c r="AJ279" s="78"/>
      <c r="AK279" s="78"/>
      <c r="AL279" s="78"/>
      <c r="AM279" s="78"/>
      <c r="AN279" s="78"/>
      <c r="AO279" s="78"/>
      <c r="AP279" s="78"/>
      <c r="AQ279" s="78"/>
      <c r="AR279" s="78"/>
      <c r="AS279" s="78"/>
      <c r="AT279" s="78"/>
      <c r="AU279" s="78"/>
      <c r="AV279" s="78"/>
      <c r="AW279" s="78"/>
      <c r="AX279" s="78"/>
      <c r="AY279" s="78"/>
      <c r="AZ279" s="78"/>
    </row>
    <row r="280" spans="1:52">
      <c r="A280" s="78">
        <v>15</v>
      </c>
      <c r="B280" s="78" t="str">
        <f t="shared" si="17"/>
        <v>15|45-54</v>
      </c>
      <c r="C280" s="78">
        <v>7</v>
      </c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  <c r="AE280" s="78"/>
      <c r="AF280" s="78"/>
      <c r="AG280" s="78"/>
      <c r="AH280" s="78"/>
      <c r="AI280" s="78"/>
      <c r="AJ280" s="78"/>
      <c r="AK280" s="78"/>
      <c r="AL280" s="78"/>
      <c r="AM280" s="78"/>
      <c r="AN280" s="78"/>
      <c r="AO280" s="78"/>
      <c r="AP280" s="78"/>
      <c r="AQ280" s="78"/>
      <c r="AR280" s="78"/>
      <c r="AS280" s="78"/>
      <c r="AT280" s="78"/>
      <c r="AU280" s="78"/>
      <c r="AV280" s="78"/>
      <c r="AW280" s="78"/>
      <c r="AX280" s="78"/>
      <c r="AY280" s="78"/>
      <c r="AZ280" s="78"/>
    </row>
    <row r="281" spans="1:52">
      <c r="A281" s="78">
        <v>16</v>
      </c>
      <c r="B281" s="78" t="str">
        <f t="shared" si="17"/>
        <v>16|45-54</v>
      </c>
      <c r="C281" s="78">
        <v>7</v>
      </c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  <c r="AE281" s="78"/>
      <c r="AF281" s="78"/>
      <c r="AG281" s="78"/>
      <c r="AH281" s="78"/>
      <c r="AI281" s="78"/>
      <c r="AJ281" s="78"/>
      <c r="AK281" s="78"/>
      <c r="AL281" s="78"/>
      <c r="AM281" s="78"/>
      <c r="AN281" s="78"/>
      <c r="AO281" s="78"/>
      <c r="AP281" s="78"/>
      <c r="AQ281" s="78"/>
      <c r="AR281" s="78"/>
      <c r="AS281" s="78"/>
      <c r="AT281" s="78"/>
      <c r="AU281" s="78"/>
      <c r="AV281" s="78"/>
      <c r="AW281" s="78"/>
      <c r="AX281" s="78"/>
      <c r="AY281" s="78"/>
      <c r="AZ281" s="78"/>
    </row>
    <row r="282" spans="1:52">
      <c r="A282" s="78">
        <v>17</v>
      </c>
      <c r="B282" s="78" t="str">
        <f t="shared" si="17"/>
        <v>17|45-54</v>
      </c>
      <c r="C282" s="78">
        <v>8</v>
      </c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  <c r="AE282" s="78"/>
      <c r="AF282" s="78"/>
      <c r="AG282" s="78"/>
      <c r="AH282" s="78"/>
      <c r="AI282" s="78"/>
      <c r="AJ282" s="78"/>
      <c r="AK282" s="78"/>
      <c r="AL282" s="78"/>
      <c r="AM282" s="78"/>
      <c r="AN282" s="78"/>
      <c r="AO282" s="78"/>
      <c r="AP282" s="78"/>
      <c r="AQ282" s="78"/>
      <c r="AR282" s="78"/>
      <c r="AS282" s="78"/>
      <c r="AT282" s="78"/>
      <c r="AU282" s="78"/>
      <c r="AV282" s="78"/>
      <c r="AW282" s="78"/>
      <c r="AX282" s="78"/>
      <c r="AY282" s="78"/>
      <c r="AZ282" s="78"/>
    </row>
    <row r="283" spans="1:52">
      <c r="A283" s="78">
        <v>18</v>
      </c>
      <c r="B283" s="78" t="str">
        <f t="shared" si="17"/>
        <v>18|45-54</v>
      </c>
      <c r="C283" s="78">
        <v>8</v>
      </c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  <c r="AE283" s="78"/>
      <c r="AF283" s="78"/>
      <c r="AG283" s="78"/>
      <c r="AH283" s="78"/>
      <c r="AI283" s="78"/>
      <c r="AJ283" s="78"/>
      <c r="AK283" s="78"/>
      <c r="AL283" s="78"/>
      <c r="AM283" s="78"/>
      <c r="AN283" s="78"/>
      <c r="AO283" s="78"/>
      <c r="AP283" s="78"/>
      <c r="AQ283" s="78"/>
      <c r="AR283" s="78"/>
      <c r="AS283" s="78"/>
      <c r="AT283" s="78"/>
      <c r="AU283" s="78"/>
      <c r="AV283" s="78"/>
      <c r="AW283" s="78"/>
      <c r="AX283" s="78"/>
      <c r="AY283" s="78"/>
      <c r="AZ283" s="78"/>
    </row>
    <row r="284" spans="1:52">
      <c r="A284" s="78">
        <v>19</v>
      </c>
      <c r="B284" s="78" t="str">
        <f t="shared" si="17"/>
        <v>19|45-54</v>
      </c>
      <c r="C284" s="78">
        <v>8</v>
      </c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  <c r="AD284" s="78"/>
      <c r="AE284" s="78"/>
      <c r="AF284" s="78"/>
      <c r="AG284" s="78"/>
      <c r="AH284" s="78"/>
      <c r="AI284" s="78"/>
      <c r="AJ284" s="78"/>
      <c r="AK284" s="78"/>
      <c r="AL284" s="78"/>
      <c r="AM284" s="78"/>
      <c r="AN284" s="78"/>
      <c r="AO284" s="78"/>
      <c r="AP284" s="78"/>
      <c r="AQ284" s="78"/>
      <c r="AR284" s="78"/>
      <c r="AS284" s="78"/>
      <c r="AT284" s="78"/>
      <c r="AU284" s="78"/>
      <c r="AV284" s="78"/>
      <c r="AW284" s="78"/>
      <c r="AX284" s="78"/>
      <c r="AY284" s="78"/>
      <c r="AZ284" s="78"/>
    </row>
    <row r="285" spans="1:52">
      <c r="A285" s="78">
        <v>20</v>
      </c>
      <c r="B285" s="78" t="str">
        <f t="shared" si="17"/>
        <v>20|45-54</v>
      </c>
      <c r="C285" s="78">
        <v>9</v>
      </c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  <c r="AE285" s="78"/>
      <c r="AF285" s="78"/>
      <c r="AG285" s="78"/>
      <c r="AH285" s="78"/>
      <c r="AI285" s="78"/>
      <c r="AJ285" s="78"/>
      <c r="AK285" s="78"/>
      <c r="AL285" s="78"/>
      <c r="AM285" s="78"/>
      <c r="AN285" s="78"/>
      <c r="AO285" s="78"/>
      <c r="AP285" s="78"/>
      <c r="AQ285" s="78"/>
      <c r="AR285" s="78"/>
      <c r="AS285" s="78"/>
      <c r="AT285" s="78"/>
      <c r="AU285" s="78"/>
      <c r="AV285" s="78"/>
      <c r="AW285" s="78"/>
      <c r="AX285" s="78"/>
      <c r="AY285" s="78"/>
      <c r="AZ285" s="78"/>
    </row>
    <row r="286" spans="1:52">
      <c r="A286" s="78">
        <v>21</v>
      </c>
      <c r="B286" s="78" t="str">
        <f t="shared" si="17"/>
        <v>21|45-54</v>
      </c>
      <c r="C286" s="78">
        <v>9</v>
      </c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  <c r="AE286" s="78"/>
      <c r="AF286" s="78"/>
      <c r="AG286" s="78"/>
      <c r="AH286" s="78"/>
      <c r="AI286" s="78"/>
      <c r="AJ286" s="78"/>
      <c r="AK286" s="78"/>
      <c r="AL286" s="78"/>
      <c r="AM286" s="78"/>
      <c r="AN286" s="78"/>
      <c r="AO286" s="78"/>
      <c r="AP286" s="78"/>
      <c r="AQ286" s="78"/>
      <c r="AR286" s="78"/>
      <c r="AS286" s="78"/>
      <c r="AT286" s="78"/>
      <c r="AU286" s="78"/>
      <c r="AV286" s="78"/>
      <c r="AW286" s="78"/>
      <c r="AX286" s="78"/>
      <c r="AY286" s="78"/>
      <c r="AZ286" s="78"/>
    </row>
    <row r="287" spans="1:52">
      <c r="A287" s="78">
        <v>22</v>
      </c>
      <c r="B287" s="78" t="str">
        <f t="shared" si="17"/>
        <v>22|45-54</v>
      </c>
      <c r="C287" s="78">
        <v>10</v>
      </c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  <c r="AE287" s="78"/>
      <c r="AF287" s="78"/>
      <c r="AG287" s="78"/>
      <c r="AH287" s="78"/>
      <c r="AI287" s="78"/>
      <c r="AJ287" s="78"/>
      <c r="AK287" s="78"/>
      <c r="AL287" s="78"/>
      <c r="AM287" s="78"/>
      <c r="AN287" s="78"/>
      <c r="AO287" s="78"/>
      <c r="AP287" s="78"/>
      <c r="AQ287" s="78"/>
      <c r="AR287" s="78"/>
      <c r="AS287" s="78"/>
      <c r="AT287" s="78"/>
      <c r="AU287" s="78"/>
      <c r="AV287" s="78"/>
      <c r="AW287" s="78"/>
      <c r="AX287" s="78"/>
      <c r="AY287" s="78"/>
      <c r="AZ287" s="78"/>
    </row>
    <row r="288" spans="1:52">
      <c r="A288" s="78">
        <v>23</v>
      </c>
      <c r="B288" s="78" t="str">
        <f t="shared" si="17"/>
        <v>23|45-54</v>
      </c>
      <c r="C288" s="78">
        <v>10</v>
      </c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  <c r="AE288" s="78"/>
      <c r="AF288" s="78"/>
      <c r="AG288" s="78"/>
      <c r="AH288" s="78"/>
      <c r="AI288" s="78"/>
      <c r="AJ288" s="78"/>
      <c r="AK288" s="78"/>
      <c r="AL288" s="78"/>
      <c r="AM288" s="78"/>
      <c r="AN288" s="78"/>
      <c r="AO288" s="78"/>
      <c r="AP288" s="78"/>
      <c r="AQ288" s="78"/>
      <c r="AR288" s="78"/>
      <c r="AS288" s="78"/>
      <c r="AT288" s="78"/>
      <c r="AU288" s="78"/>
      <c r="AV288" s="78"/>
      <c r="AW288" s="78"/>
      <c r="AX288" s="78"/>
      <c r="AY288" s="78"/>
      <c r="AZ288" s="78"/>
    </row>
    <row r="289" spans="1:52">
      <c r="A289" s="78">
        <v>24</v>
      </c>
      <c r="B289" s="78" t="str">
        <f t="shared" si="17"/>
        <v>24|45-54</v>
      </c>
      <c r="C289" s="78">
        <v>10</v>
      </c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  <c r="AE289" s="78"/>
      <c r="AF289" s="78"/>
      <c r="AG289" s="78"/>
      <c r="AH289" s="78"/>
      <c r="AI289" s="78"/>
      <c r="AJ289" s="78"/>
      <c r="AK289" s="78"/>
      <c r="AL289" s="78"/>
      <c r="AM289" s="78"/>
      <c r="AN289" s="78"/>
      <c r="AO289" s="78"/>
      <c r="AP289" s="78"/>
      <c r="AQ289" s="78"/>
      <c r="AR289" s="78"/>
      <c r="AS289" s="78"/>
      <c r="AT289" s="78"/>
      <c r="AU289" s="78"/>
      <c r="AV289" s="78"/>
      <c r="AW289" s="78"/>
      <c r="AX289" s="78"/>
      <c r="AY289" s="78"/>
      <c r="AZ289" s="78"/>
    </row>
    <row r="290" spans="1:52">
      <c r="A290" s="78">
        <v>25</v>
      </c>
      <c r="B290" s="78" t="str">
        <f t="shared" si="17"/>
        <v>25|45-54</v>
      </c>
      <c r="C290" s="78">
        <v>11</v>
      </c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  <c r="AE290" s="78"/>
      <c r="AF290" s="78"/>
      <c r="AG290" s="78"/>
      <c r="AH290" s="78"/>
      <c r="AI290" s="78"/>
      <c r="AJ290" s="78"/>
      <c r="AK290" s="78"/>
      <c r="AL290" s="78"/>
      <c r="AM290" s="78"/>
      <c r="AN290" s="78"/>
      <c r="AO290" s="78"/>
      <c r="AP290" s="78"/>
      <c r="AQ290" s="78"/>
      <c r="AR290" s="78"/>
      <c r="AS290" s="78"/>
      <c r="AT290" s="78"/>
      <c r="AU290" s="78"/>
      <c r="AV290" s="78"/>
      <c r="AW290" s="78"/>
      <c r="AX290" s="78"/>
      <c r="AY290" s="78"/>
      <c r="AZ290" s="78"/>
    </row>
    <row r="291" spans="1:52">
      <c r="A291" s="78">
        <v>26</v>
      </c>
      <c r="B291" s="78" t="str">
        <f t="shared" si="17"/>
        <v>26|45-54</v>
      </c>
      <c r="C291" s="78">
        <v>11</v>
      </c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  <c r="AE291" s="78"/>
      <c r="AF291" s="78"/>
      <c r="AG291" s="78"/>
      <c r="AH291" s="78"/>
      <c r="AI291" s="78"/>
      <c r="AJ291" s="78"/>
      <c r="AK291" s="78"/>
      <c r="AL291" s="78"/>
      <c r="AM291" s="78"/>
      <c r="AN291" s="78"/>
      <c r="AO291" s="78"/>
      <c r="AP291" s="78"/>
      <c r="AQ291" s="78"/>
      <c r="AR291" s="78"/>
      <c r="AS291" s="78"/>
      <c r="AT291" s="78"/>
      <c r="AU291" s="78"/>
      <c r="AV291" s="78"/>
      <c r="AW291" s="78"/>
      <c r="AX291" s="78"/>
      <c r="AY291" s="78"/>
      <c r="AZ291" s="78"/>
    </row>
    <row r="292" spans="1:52">
      <c r="A292" s="78">
        <v>27</v>
      </c>
      <c r="B292" s="78" t="str">
        <f t="shared" si="17"/>
        <v>27|45-54</v>
      </c>
      <c r="C292" s="78">
        <v>12</v>
      </c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  <c r="AE292" s="78"/>
      <c r="AF292" s="78"/>
      <c r="AG292" s="78"/>
      <c r="AH292" s="78"/>
      <c r="AI292" s="78"/>
      <c r="AJ292" s="78"/>
      <c r="AK292" s="78"/>
      <c r="AL292" s="78"/>
      <c r="AM292" s="78"/>
      <c r="AN292" s="78"/>
      <c r="AO292" s="78"/>
      <c r="AP292" s="78"/>
      <c r="AQ292" s="78"/>
      <c r="AR292" s="78"/>
      <c r="AS292" s="78"/>
      <c r="AT292" s="78"/>
      <c r="AU292" s="78"/>
      <c r="AV292" s="78"/>
      <c r="AW292" s="78"/>
      <c r="AX292" s="78"/>
      <c r="AY292" s="78"/>
      <c r="AZ292" s="78"/>
    </row>
    <row r="293" spans="1:52">
      <c r="A293" s="78">
        <v>28</v>
      </c>
      <c r="B293" s="78" t="str">
        <f t="shared" si="17"/>
        <v>28|45-54</v>
      </c>
      <c r="C293" s="78">
        <v>12</v>
      </c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  <c r="AN293" s="78"/>
      <c r="AO293" s="78"/>
      <c r="AP293" s="78"/>
      <c r="AQ293" s="78"/>
      <c r="AR293" s="78"/>
      <c r="AS293" s="78"/>
      <c r="AT293" s="78"/>
      <c r="AU293" s="78"/>
      <c r="AV293" s="78"/>
      <c r="AW293" s="78"/>
      <c r="AX293" s="78"/>
      <c r="AY293" s="78"/>
      <c r="AZ293" s="78"/>
    </row>
    <row r="294" spans="1:52">
      <c r="A294" s="78">
        <v>29</v>
      </c>
      <c r="B294" s="78" t="str">
        <f t="shared" si="17"/>
        <v>29|45-54</v>
      </c>
      <c r="C294" s="78">
        <v>12</v>
      </c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  <c r="AE294" s="78"/>
      <c r="AF294" s="78"/>
      <c r="AG294" s="78"/>
      <c r="AH294" s="78"/>
      <c r="AI294" s="78"/>
      <c r="AJ294" s="78"/>
      <c r="AK294" s="78"/>
      <c r="AL294" s="78"/>
      <c r="AM294" s="78"/>
      <c r="AN294" s="78"/>
      <c r="AO294" s="78"/>
      <c r="AP294" s="78"/>
      <c r="AQ294" s="78"/>
      <c r="AR294" s="78"/>
      <c r="AS294" s="78"/>
      <c r="AT294" s="78"/>
      <c r="AU294" s="78"/>
      <c r="AV294" s="78"/>
      <c r="AW294" s="78"/>
      <c r="AX294" s="78"/>
      <c r="AY294" s="78"/>
      <c r="AZ294" s="78"/>
    </row>
    <row r="295" spans="1:52">
      <c r="A295" s="78">
        <v>30</v>
      </c>
      <c r="B295" s="78" t="str">
        <f t="shared" si="17"/>
        <v>30|45-54</v>
      </c>
      <c r="C295" s="78">
        <v>13</v>
      </c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  <c r="AE295" s="78"/>
      <c r="AF295" s="78"/>
      <c r="AG295" s="78"/>
      <c r="AH295" s="78"/>
      <c r="AI295" s="78"/>
      <c r="AJ295" s="78"/>
      <c r="AK295" s="78"/>
      <c r="AL295" s="78"/>
      <c r="AM295" s="78"/>
      <c r="AN295" s="78"/>
      <c r="AO295" s="78"/>
      <c r="AP295" s="78"/>
      <c r="AQ295" s="78"/>
      <c r="AR295" s="78"/>
      <c r="AS295" s="78"/>
      <c r="AT295" s="78"/>
      <c r="AU295" s="78"/>
      <c r="AV295" s="78"/>
      <c r="AW295" s="78"/>
      <c r="AX295" s="78"/>
      <c r="AY295" s="78"/>
      <c r="AZ295" s="78"/>
    </row>
    <row r="296" spans="1:52">
      <c r="A296" s="78">
        <v>31</v>
      </c>
      <c r="B296" s="78" t="str">
        <f t="shared" si="17"/>
        <v>31|45-54</v>
      </c>
      <c r="C296" s="78">
        <v>13</v>
      </c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  <c r="AE296" s="78"/>
      <c r="AF296" s="78"/>
      <c r="AG296" s="78"/>
      <c r="AH296" s="78"/>
      <c r="AI296" s="78"/>
      <c r="AJ296" s="78"/>
      <c r="AK296" s="78"/>
      <c r="AL296" s="78"/>
      <c r="AM296" s="78"/>
      <c r="AN296" s="78"/>
      <c r="AO296" s="78"/>
      <c r="AP296" s="78"/>
      <c r="AQ296" s="78"/>
      <c r="AR296" s="78"/>
      <c r="AS296" s="78"/>
      <c r="AT296" s="78"/>
      <c r="AU296" s="78"/>
      <c r="AV296" s="78"/>
      <c r="AW296" s="78"/>
      <c r="AX296" s="78"/>
      <c r="AY296" s="78"/>
      <c r="AZ296" s="78"/>
    </row>
    <row r="297" spans="1:52">
      <c r="A297" s="78">
        <v>32</v>
      </c>
      <c r="B297" s="78" t="str">
        <f t="shared" si="17"/>
        <v>32|45-54</v>
      </c>
      <c r="C297" s="78">
        <v>14</v>
      </c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  <c r="AE297" s="78"/>
      <c r="AF297" s="78"/>
      <c r="AG297" s="78"/>
      <c r="AH297" s="78"/>
      <c r="AI297" s="78"/>
      <c r="AJ297" s="78"/>
      <c r="AK297" s="78"/>
      <c r="AL297" s="78"/>
      <c r="AM297" s="78"/>
      <c r="AN297" s="78"/>
      <c r="AO297" s="78"/>
      <c r="AP297" s="78"/>
      <c r="AQ297" s="78"/>
      <c r="AR297" s="78"/>
      <c r="AS297" s="78"/>
      <c r="AT297" s="78"/>
      <c r="AU297" s="78"/>
      <c r="AV297" s="78"/>
      <c r="AW297" s="78"/>
      <c r="AX297" s="78"/>
      <c r="AY297" s="78"/>
      <c r="AZ297" s="78"/>
    </row>
    <row r="298" spans="1:52">
      <c r="A298" s="78">
        <v>33</v>
      </c>
      <c r="B298" s="78" t="str">
        <f t="shared" si="17"/>
        <v>33|45-54</v>
      </c>
      <c r="C298" s="78">
        <v>14</v>
      </c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  <c r="AE298" s="78"/>
      <c r="AF298" s="78"/>
      <c r="AG298" s="78"/>
      <c r="AH298" s="78"/>
      <c r="AI298" s="78"/>
      <c r="AJ298" s="78"/>
      <c r="AK298" s="78"/>
      <c r="AL298" s="78"/>
      <c r="AM298" s="78"/>
      <c r="AN298" s="78"/>
      <c r="AO298" s="78"/>
      <c r="AP298" s="78"/>
      <c r="AQ298" s="78"/>
      <c r="AR298" s="78"/>
      <c r="AS298" s="78"/>
      <c r="AT298" s="78"/>
      <c r="AU298" s="78"/>
      <c r="AV298" s="78"/>
      <c r="AW298" s="78"/>
      <c r="AX298" s="78"/>
      <c r="AY298" s="78"/>
      <c r="AZ298" s="78"/>
    </row>
    <row r="299" spans="1:52">
      <c r="A299" s="78">
        <v>34</v>
      </c>
      <c r="B299" s="78" t="str">
        <f t="shared" si="17"/>
        <v>34|45-54</v>
      </c>
      <c r="C299" s="78">
        <v>15</v>
      </c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  <c r="AE299" s="78"/>
      <c r="AF299" s="78"/>
      <c r="AG299" s="78"/>
      <c r="AH299" s="78"/>
      <c r="AI299" s="78"/>
      <c r="AJ299" s="78"/>
      <c r="AK299" s="78"/>
      <c r="AL299" s="78"/>
      <c r="AM299" s="78"/>
      <c r="AN299" s="78"/>
      <c r="AO299" s="78"/>
      <c r="AP299" s="78"/>
      <c r="AQ299" s="78"/>
      <c r="AR299" s="78"/>
      <c r="AS299" s="78"/>
      <c r="AT299" s="78"/>
      <c r="AU299" s="78"/>
      <c r="AV299" s="78"/>
      <c r="AW299" s="78"/>
      <c r="AX299" s="78"/>
      <c r="AY299" s="78"/>
      <c r="AZ299" s="78"/>
    </row>
    <row r="300" spans="1:52">
      <c r="A300" s="78">
        <v>35</v>
      </c>
      <c r="B300" s="78" t="str">
        <f t="shared" si="17"/>
        <v>35|45-54</v>
      </c>
      <c r="C300" s="78">
        <v>15</v>
      </c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  <c r="AE300" s="78"/>
      <c r="AF300" s="78"/>
      <c r="AG300" s="78"/>
      <c r="AH300" s="78"/>
      <c r="AI300" s="78"/>
      <c r="AJ300" s="78"/>
      <c r="AK300" s="78"/>
      <c r="AL300" s="78"/>
      <c r="AM300" s="78"/>
      <c r="AN300" s="78"/>
      <c r="AO300" s="78"/>
      <c r="AP300" s="78"/>
      <c r="AQ300" s="78"/>
      <c r="AR300" s="78"/>
      <c r="AS300" s="78"/>
      <c r="AT300" s="78"/>
      <c r="AU300" s="78"/>
      <c r="AV300" s="78"/>
      <c r="AW300" s="78"/>
      <c r="AX300" s="78"/>
      <c r="AY300" s="78"/>
      <c r="AZ300" s="78"/>
    </row>
    <row r="301" spans="1:52">
      <c r="A301" s="78">
        <v>36</v>
      </c>
      <c r="B301" s="78" t="str">
        <f t="shared" si="17"/>
        <v>36|45-54</v>
      </c>
      <c r="C301" s="78">
        <v>15</v>
      </c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  <c r="AD301" s="78"/>
      <c r="AE301" s="78"/>
      <c r="AF301" s="78"/>
      <c r="AG301" s="78"/>
      <c r="AH301" s="78"/>
      <c r="AI301" s="78"/>
      <c r="AJ301" s="78"/>
      <c r="AK301" s="78"/>
      <c r="AL301" s="78"/>
      <c r="AM301" s="78"/>
      <c r="AN301" s="78"/>
      <c r="AO301" s="78"/>
      <c r="AP301" s="78"/>
      <c r="AQ301" s="78"/>
      <c r="AR301" s="78"/>
      <c r="AS301" s="78"/>
      <c r="AT301" s="78"/>
      <c r="AU301" s="78"/>
      <c r="AV301" s="78"/>
      <c r="AW301" s="78"/>
      <c r="AX301" s="78"/>
      <c r="AY301" s="78"/>
      <c r="AZ301" s="78"/>
    </row>
    <row r="302" spans="1:52">
      <c r="A302" s="78">
        <v>37</v>
      </c>
      <c r="B302" s="78" t="str">
        <f t="shared" si="17"/>
        <v>37|45-54</v>
      </c>
      <c r="C302" s="78">
        <v>16</v>
      </c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  <c r="AD302" s="78"/>
      <c r="AE302" s="78"/>
      <c r="AF302" s="78"/>
      <c r="AG302" s="78"/>
      <c r="AH302" s="78"/>
      <c r="AI302" s="78"/>
      <c r="AJ302" s="78"/>
      <c r="AK302" s="78"/>
      <c r="AL302" s="78"/>
      <c r="AM302" s="78"/>
      <c r="AN302" s="78"/>
      <c r="AO302" s="78"/>
      <c r="AP302" s="78"/>
      <c r="AQ302" s="78"/>
      <c r="AR302" s="78"/>
      <c r="AS302" s="78"/>
      <c r="AT302" s="78"/>
      <c r="AU302" s="78"/>
      <c r="AV302" s="78"/>
      <c r="AW302" s="78"/>
      <c r="AX302" s="78"/>
      <c r="AY302" s="78"/>
      <c r="AZ302" s="78"/>
    </row>
    <row r="303" spans="1:52">
      <c r="A303" s="78">
        <v>38</v>
      </c>
      <c r="B303" s="78" t="str">
        <f t="shared" si="17"/>
        <v>38|45-54</v>
      </c>
      <c r="C303" s="78">
        <v>16</v>
      </c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  <c r="AN303" s="78"/>
      <c r="AO303" s="78"/>
      <c r="AP303" s="78"/>
      <c r="AQ303" s="78"/>
      <c r="AR303" s="78"/>
      <c r="AS303" s="78"/>
      <c r="AT303" s="78"/>
      <c r="AU303" s="78"/>
      <c r="AV303" s="78"/>
      <c r="AW303" s="78"/>
      <c r="AX303" s="78"/>
      <c r="AY303" s="78"/>
      <c r="AZ303" s="78"/>
    </row>
    <row r="304" spans="1:52">
      <c r="A304" s="78">
        <v>39</v>
      </c>
      <c r="B304" s="78" t="str">
        <f t="shared" si="17"/>
        <v>39|45-54</v>
      </c>
      <c r="C304" s="78">
        <v>17</v>
      </c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  <c r="AD304" s="78"/>
      <c r="AE304" s="78"/>
      <c r="AF304" s="78"/>
      <c r="AG304" s="78"/>
      <c r="AH304" s="78"/>
      <c r="AI304" s="78"/>
      <c r="AJ304" s="78"/>
      <c r="AK304" s="78"/>
      <c r="AL304" s="78"/>
      <c r="AM304" s="78"/>
      <c r="AN304" s="78"/>
      <c r="AO304" s="78"/>
      <c r="AP304" s="78"/>
      <c r="AQ304" s="78"/>
      <c r="AR304" s="78"/>
      <c r="AS304" s="78"/>
      <c r="AT304" s="78"/>
      <c r="AU304" s="78"/>
      <c r="AV304" s="78"/>
      <c r="AW304" s="78"/>
      <c r="AX304" s="78"/>
      <c r="AY304" s="78"/>
      <c r="AZ304" s="78"/>
    </row>
    <row r="305" spans="1:52">
      <c r="A305" s="78">
        <v>40</v>
      </c>
      <c r="B305" s="78" t="str">
        <f t="shared" si="17"/>
        <v>40|45-54</v>
      </c>
      <c r="C305" s="78">
        <v>27</v>
      </c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  <c r="AE305" s="78"/>
      <c r="AF305" s="78"/>
      <c r="AG305" s="78"/>
      <c r="AH305" s="78"/>
      <c r="AI305" s="78"/>
      <c r="AJ305" s="78"/>
      <c r="AK305" s="78"/>
      <c r="AL305" s="78"/>
      <c r="AM305" s="78"/>
      <c r="AN305" s="78"/>
      <c r="AO305" s="78"/>
      <c r="AP305" s="78"/>
      <c r="AQ305" s="78"/>
      <c r="AR305" s="78"/>
      <c r="AS305" s="78"/>
      <c r="AT305" s="78"/>
      <c r="AU305" s="78"/>
      <c r="AV305" s="78"/>
      <c r="AW305" s="78"/>
      <c r="AX305" s="78"/>
      <c r="AY305" s="78"/>
      <c r="AZ305" s="78"/>
    </row>
    <row r="306" spans="1:52">
      <c r="A306" s="78">
        <v>41</v>
      </c>
      <c r="B306" s="78" t="str">
        <f t="shared" si="17"/>
        <v>41|45-54</v>
      </c>
      <c r="C306" s="78">
        <v>28</v>
      </c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  <c r="AD306" s="78"/>
      <c r="AE306" s="78"/>
      <c r="AF306" s="78"/>
      <c r="AG306" s="78"/>
      <c r="AH306" s="78"/>
      <c r="AI306" s="78"/>
      <c r="AJ306" s="78"/>
      <c r="AK306" s="78"/>
      <c r="AL306" s="78"/>
      <c r="AM306" s="78"/>
      <c r="AN306" s="78"/>
      <c r="AO306" s="78"/>
      <c r="AP306" s="78"/>
      <c r="AQ306" s="78"/>
      <c r="AR306" s="78"/>
      <c r="AS306" s="78"/>
      <c r="AT306" s="78"/>
      <c r="AU306" s="78"/>
      <c r="AV306" s="78"/>
      <c r="AW306" s="78"/>
      <c r="AX306" s="78"/>
      <c r="AY306" s="78"/>
      <c r="AZ306" s="78"/>
    </row>
    <row r="307" spans="1:52">
      <c r="A307" s="78">
        <v>42</v>
      </c>
      <c r="B307" s="78" t="str">
        <f t="shared" si="17"/>
        <v>42|45-54</v>
      </c>
      <c r="C307" s="78">
        <v>18</v>
      </c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  <c r="AE307" s="78"/>
      <c r="AF307" s="78"/>
      <c r="AG307" s="78"/>
      <c r="AH307" s="78"/>
      <c r="AI307" s="78"/>
      <c r="AJ307" s="78"/>
      <c r="AK307" s="78"/>
      <c r="AL307" s="78"/>
      <c r="AM307" s="78"/>
      <c r="AN307" s="78"/>
      <c r="AO307" s="78"/>
      <c r="AP307" s="78"/>
      <c r="AQ307" s="78"/>
      <c r="AR307" s="78"/>
      <c r="AS307" s="78"/>
      <c r="AT307" s="78"/>
      <c r="AU307" s="78"/>
      <c r="AV307" s="78"/>
      <c r="AW307" s="78"/>
      <c r="AX307" s="78"/>
      <c r="AY307" s="78"/>
      <c r="AZ307" s="78"/>
    </row>
    <row r="308" spans="1:52">
      <c r="A308" s="78">
        <v>43</v>
      </c>
      <c r="B308" s="78" t="str">
        <f t="shared" si="17"/>
        <v>43|45-54</v>
      </c>
      <c r="C308" s="78">
        <v>19</v>
      </c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  <c r="AE308" s="78"/>
      <c r="AF308" s="78"/>
      <c r="AG308" s="78"/>
      <c r="AH308" s="78"/>
      <c r="AI308" s="78"/>
      <c r="AJ308" s="78"/>
      <c r="AK308" s="78"/>
      <c r="AL308" s="78"/>
      <c r="AM308" s="78"/>
      <c r="AN308" s="78"/>
      <c r="AO308" s="78"/>
      <c r="AP308" s="78"/>
      <c r="AQ308" s="78"/>
      <c r="AR308" s="78"/>
      <c r="AS308" s="78"/>
      <c r="AT308" s="78"/>
      <c r="AU308" s="78"/>
      <c r="AV308" s="78"/>
      <c r="AW308" s="78"/>
      <c r="AX308" s="78"/>
      <c r="AY308" s="78"/>
      <c r="AZ308" s="78"/>
    </row>
    <row r="309" spans="1:52">
      <c r="A309" s="78">
        <v>44</v>
      </c>
      <c r="B309" s="78" t="str">
        <f t="shared" si="17"/>
        <v>44|45-54</v>
      </c>
      <c r="C309" s="78">
        <v>19</v>
      </c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  <c r="AE309" s="78"/>
      <c r="AF309" s="78"/>
      <c r="AG309" s="78"/>
      <c r="AH309" s="78"/>
      <c r="AI309" s="78"/>
      <c r="AJ309" s="78"/>
      <c r="AK309" s="78"/>
      <c r="AL309" s="78"/>
      <c r="AM309" s="78"/>
      <c r="AN309" s="78"/>
      <c r="AO309" s="78"/>
      <c r="AP309" s="78"/>
      <c r="AQ309" s="78"/>
      <c r="AR309" s="78"/>
      <c r="AS309" s="78"/>
      <c r="AT309" s="78"/>
      <c r="AU309" s="78"/>
      <c r="AV309" s="78"/>
      <c r="AW309" s="78"/>
      <c r="AX309" s="78"/>
      <c r="AY309" s="78"/>
      <c r="AZ309" s="78"/>
    </row>
    <row r="310" spans="1:52">
      <c r="A310" s="78">
        <v>45</v>
      </c>
      <c r="B310" s="78" t="str">
        <f t="shared" si="17"/>
        <v>45|45-54</v>
      </c>
      <c r="C310" s="78">
        <v>19</v>
      </c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  <c r="AE310" s="78"/>
      <c r="AF310" s="78"/>
      <c r="AG310" s="78"/>
      <c r="AH310" s="78"/>
      <c r="AI310" s="78"/>
      <c r="AJ310" s="78"/>
      <c r="AK310" s="78"/>
      <c r="AL310" s="78"/>
      <c r="AM310" s="78"/>
      <c r="AN310" s="78"/>
      <c r="AO310" s="78"/>
      <c r="AP310" s="78"/>
      <c r="AQ310" s="78"/>
      <c r="AR310" s="78"/>
      <c r="AS310" s="78"/>
      <c r="AT310" s="78"/>
      <c r="AU310" s="78"/>
      <c r="AV310" s="78"/>
      <c r="AW310" s="78"/>
      <c r="AX310" s="78"/>
      <c r="AY310" s="78"/>
      <c r="AZ310" s="78"/>
    </row>
    <row r="311" spans="1:52">
      <c r="A311" s="78">
        <v>46</v>
      </c>
      <c r="B311" s="78" t="str">
        <f t="shared" si="17"/>
        <v>46|45-54</v>
      </c>
      <c r="C311" s="78">
        <v>19</v>
      </c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  <c r="AE311" s="78"/>
      <c r="AF311" s="78"/>
      <c r="AG311" s="78"/>
      <c r="AH311" s="78"/>
      <c r="AI311" s="78"/>
      <c r="AJ311" s="78"/>
      <c r="AK311" s="78"/>
      <c r="AL311" s="78"/>
      <c r="AM311" s="78"/>
      <c r="AN311" s="78"/>
      <c r="AO311" s="78"/>
      <c r="AP311" s="78"/>
      <c r="AQ311" s="78"/>
      <c r="AR311" s="78"/>
      <c r="AS311" s="78"/>
      <c r="AT311" s="78"/>
      <c r="AU311" s="78"/>
      <c r="AV311" s="78"/>
      <c r="AW311" s="78"/>
      <c r="AX311" s="78"/>
      <c r="AY311" s="78"/>
      <c r="AZ311" s="78"/>
    </row>
    <row r="312" spans="1:52">
      <c r="A312" s="78">
        <v>47</v>
      </c>
      <c r="B312" s="78" t="str">
        <f t="shared" si="17"/>
        <v>47|45-54</v>
      </c>
      <c r="C312" s="78">
        <v>19</v>
      </c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  <c r="AE312" s="78"/>
      <c r="AF312" s="78"/>
      <c r="AG312" s="78"/>
      <c r="AH312" s="78"/>
      <c r="AI312" s="78"/>
      <c r="AJ312" s="78"/>
      <c r="AK312" s="78"/>
      <c r="AL312" s="78"/>
      <c r="AM312" s="78"/>
      <c r="AN312" s="78"/>
      <c r="AO312" s="78"/>
      <c r="AP312" s="78"/>
      <c r="AQ312" s="78"/>
      <c r="AR312" s="78"/>
      <c r="AS312" s="78"/>
      <c r="AT312" s="78"/>
      <c r="AU312" s="78"/>
      <c r="AV312" s="78"/>
      <c r="AW312" s="78"/>
      <c r="AX312" s="78"/>
      <c r="AY312" s="78"/>
      <c r="AZ312" s="78"/>
    </row>
    <row r="313" spans="1:52">
      <c r="A313" s="78">
        <v>48</v>
      </c>
      <c r="B313" s="78" t="str">
        <f t="shared" si="17"/>
        <v>48|45-54</v>
      </c>
      <c r="C313" s="78">
        <v>19</v>
      </c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  <c r="AE313" s="78"/>
      <c r="AF313" s="78"/>
      <c r="AG313" s="78"/>
      <c r="AH313" s="78"/>
      <c r="AI313" s="78"/>
      <c r="AJ313" s="78"/>
      <c r="AK313" s="78"/>
      <c r="AL313" s="78"/>
      <c r="AM313" s="78"/>
      <c r="AN313" s="78"/>
      <c r="AO313" s="78"/>
      <c r="AP313" s="78"/>
      <c r="AQ313" s="78"/>
      <c r="AR313" s="78"/>
      <c r="AS313" s="78"/>
      <c r="AT313" s="78"/>
      <c r="AU313" s="78"/>
      <c r="AV313" s="78"/>
      <c r="AW313" s="78"/>
      <c r="AX313" s="78"/>
      <c r="AY313" s="78"/>
      <c r="AZ313" s="78"/>
    </row>
    <row r="314" spans="1:52">
      <c r="A314" s="78">
        <v>49</v>
      </c>
      <c r="B314" s="78" t="str">
        <f t="shared" si="17"/>
        <v>49|45-54</v>
      </c>
      <c r="C314" s="78">
        <v>19</v>
      </c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  <c r="AE314" s="78"/>
      <c r="AF314" s="78"/>
      <c r="AG314" s="78"/>
      <c r="AH314" s="78"/>
      <c r="AI314" s="78"/>
      <c r="AJ314" s="78"/>
      <c r="AK314" s="78"/>
      <c r="AL314" s="78"/>
      <c r="AM314" s="78"/>
      <c r="AN314" s="78"/>
      <c r="AO314" s="78"/>
      <c r="AP314" s="78"/>
      <c r="AQ314" s="78"/>
      <c r="AR314" s="78"/>
      <c r="AS314" s="78"/>
      <c r="AT314" s="78"/>
      <c r="AU314" s="78"/>
      <c r="AV314" s="78"/>
      <c r="AW314" s="78"/>
      <c r="AX314" s="78"/>
      <c r="AY314" s="78"/>
      <c r="AZ314" s="78"/>
    </row>
    <row r="315" spans="1:52">
      <c r="A315" s="78">
        <v>50</v>
      </c>
      <c r="B315" s="78" t="str">
        <f t="shared" si="17"/>
        <v>50|45-54</v>
      </c>
      <c r="C315" s="78">
        <v>19</v>
      </c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  <c r="AD315" s="78"/>
      <c r="AE315" s="78"/>
      <c r="AF315" s="78"/>
      <c r="AG315" s="78"/>
      <c r="AH315" s="78"/>
      <c r="AI315" s="78"/>
      <c r="AJ315" s="78"/>
      <c r="AK315" s="78"/>
      <c r="AL315" s="78"/>
      <c r="AM315" s="78"/>
      <c r="AN315" s="78"/>
      <c r="AO315" s="78"/>
      <c r="AP315" s="78"/>
      <c r="AQ315" s="78"/>
      <c r="AR315" s="78"/>
      <c r="AS315" s="78"/>
      <c r="AT315" s="78"/>
      <c r="AU315" s="78"/>
      <c r="AV315" s="78"/>
      <c r="AW315" s="78"/>
      <c r="AX315" s="78"/>
      <c r="AY315" s="78"/>
      <c r="AZ315" s="78"/>
    </row>
    <row r="316" spans="1:52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  <c r="AD316" s="78"/>
      <c r="AE316" s="78"/>
      <c r="AF316" s="78"/>
      <c r="AG316" s="78"/>
      <c r="AH316" s="78"/>
      <c r="AI316" s="78"/>
      <c r="AJ316" s="78"/>
      <c r="AK316" s="78"/>
      <c r="AL316" s="78"/>
      <c r="AM316" s="78"/>
      <c r="AN316" s="78"/>
      <c r="AO316" s="78"/>
      <c r="AP316" s="78"/>
      <c r="AQ316" s="78"/>
      <c r="AR316" s="78"/>
      <c r="AS316" s="78"/>
      <c r="AT316" s="78"/>
      <c r="AU316" s="78"/>
      <c r="AV316" s="78"/>
      <c r="AW316" s="78"/>
      <c r="AX316" s="78"/>
      <c r="AY316" s="78"/>
      <c r="AZ316" s="78"/>
    </row>
    <row r="317" spans="1:52">
      <c r="A317" s="78">
        <v>0</v>
      </c>
      <c r="B317" s="78" t="str">
        <f>A317&amp;"|"&amp;$AC$2</f>
        <v>0|55-64</v>
      </c>
      <c r="C317" s="78">
        <v>1</v>
      </c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  <c r="AE317" s="78"/>
      <c r="AF317" s="78"/>
      <c r="AG317" s="78"/>
      <c r="AH317" s="78"/>
      <c r="AI317" s="78"/>
      <c r="AJ317" s="78"/>
      <c r="AK317" s="78"/>
      <c r="AL317" s="78"/>
      <c r="AM317" s="78"/>
      <c r="AN317" s="78"/>
      <c r="AO317" s="78"/>
      <c r="AP317" s="78"/>
      <c r="AQ317" s="78"/>
      <c r="AR317" s="78"/>
      <c r="AS317" s="78"/>
      <c r="AT317" s="78"/>
      <c r="AU317" s="78"/>
      <c r="AV317" s="78"/>
      <c r="AW317" s="78"/>
      <c r="AX317" s="78"/>
      <c r="AY317" s="78"/>
      <c r="AZ317" s="78"/>
    </row>
    <row r="318" spans="1:52">
      <c r="A318" s="78">
        <v>1</v>
      </c>
      <c r="B318" s="78" t="str">
        <f t="shared" ref="B318:B367" si="18">A318&amp;"|"&amp;$AC$2</f>
        <v>1|55-64</v>
      </c>
      <c r="C318" s="78">
        <v>1</v>
      </c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  <c r="AD318" s="78"/>
      <c r="AE318" s="78"/>
      <c r="AF318" s="78"/>
      <c r="AG318" s="78"/>
      <c r="AH318" s="78"/>
      <c r="AI318" s="78"/>
      <c r="AJ318" s="78"/>
      <c r="AK318" s="78"/>
      <c r="AL318" s="78"/>
      <c r="AM318" s="78"/>
      <c r="AN318" s="78"/>
      <c r="AO318" s="78"/>
      <c r="AP318" s="78"/>
      <c r="AQ318" s="78"/>
      <c r="AR318" s="78"/>
      <c r="AS318" s="78"/>
      <c r="AT318" s="78"/>
      <c r="AU318" s="78"/>
      <c r="AV318" s="78"/>
      <c r="AW318" s="78"/>
      <c r="AX318" s="78"/>
      <c r="AY318" s="78"/>
      <c r="AZ318" s="78"/>
    </row>
    <row r="319" spans="1:52">
      <c r="A319" s="78">
        <v>2</v>
      </c>
      <c r="B319" s="78" t="str">
        <f t="shared" si="18"/>
        <v>2|55-64</v>
      </c>
      <c r="C319" s="78">
        <v>2</v>
      </c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  <c r="AD319" s="78"/>
      <c r="AE319" s="78"/>
      <c r="AF319" s="78"/>
      <c r="AG319" s="78"/>
      <c r="AH319" s="78"/>
      <c r="AI319" s="78"/>
      <c r="AJ319" s="78"/>
      <c r="AK319" s="78"/>
      <c r="AL319" s="78"/>
      <c r="AM319" s="78"/>
      <c r="AN319" s="78"/>
      <c r="AO319" s="78"/>
      <c r="AP319" s="78"/>
      <c r="AQ319" s="78"/>
      <c r="AR319" s="78"/>
      <c r="AS319" s="78"/>
      <c r="AT319" s="78"/>
      <c r="AU319" s="78"/>
      <c r="AV319" s="78"/>
      <c r="AW319" s="78"/>
      <c r="AX319" s="78"/>
      <c r="AY319" s="78"/>
      <c r="AZ319" s="78"/>
    </row>
    <row r="320" spans="1:52">
      <c r="A320" s="78">
        <v>3</v>
      </c>
      <c r="B320" s="78" t="str">
        <f t="shared" si="18"/>
        <v>3|55-64</v>
      </c>
      <c r="C320" s="78">
        <v>2</v>
      </c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  <c r="AD320" s="78"/>
      <c r="AE320" s="78"/>
      <c r="AF320" s="78"/>
      <c r="AG320" s="78"/>
      <c r="AH320" s="78"/>
      <c r="AI320" s="78"/>
      <c r="AJ320" s="78"/>
      <c r="AK320" s="78"/>
      <c r="AL320" s="78"/>
      <c r="AM320" s="78"/>
      <c r="AN320" s="78"/>
      <c r="AO320" s="78"/>
      <c r="AP320" s="78"/>
      <c r="AQ320" s="78"/>
      <c r="AR320" s="78"/>
      <c r="AS320" s="78"/>
      <c r="AT320" s="78"/>
      <c r="AU320" s="78"/>
      <c r="AV320" s="78"/>
      <c r="AW320" s="78"/>
      <c r="AX320" s="78"/>
      <c r="AY320" s="78"/>
      <c r="AZ320" s="78"/>
    </row>
    <row r="321" spans="1:52">
      <c r="A321" s="78">
        <v>4</v>
      </c>
      <c r="B321" s="78" t="str">
        <f t="shared" si="18"/>
        <v>4|55-64</v>
      </c>
      <c r="C321" s="78">
        <v>3</v>
      </c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/>
      <c r="AE321" s="78"/>
      <c r="AF321" s="78"/>
      <c r="AG321" s="78"/>
      <c r="AH321" s="78"/>
      <c r="AI321" s="78"/>
      <c r="AJ321" s="78"/>
      <c r="AK321" s="78"/>
      <c r="AL321" s="78"/>
      <c r="AM321" s="78"/>
      <c r="AN321" s="78"/>
      <c r="AO321" s="78"/>
      <c r="AP321" s="78"/>
      <c r="AQ321" s="78"/>
      <c r="AR321" s="78"/>
      <c r="AS321" s="78"/>
      <c r="AT321" s="78"/>
      <c r="AU321" s="78"/>
      <c r="AV321" s="78"/>
      <c r="AW321" s="78"/>
      <c r="AX321" s="78"/>
      <c r="AY321" s="78"/>
      <c r="AZ321" s="78"/>
    </row>
    <row r="322" spans="1:52">
      <c r="A322" s="78">
        <v>5</v>
      </c>
      <c r="B322" s="78" t="str">
        <f t="shared" si="18"/>
        <v>5|55-64</v>
      </c>
      <c r="C322" s="78">
        <v>3</v>
      </c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  <c r="AD322" s="78"/>
      <c r="AE322" s="78"/>
      <c r="AF322" s="78"/>
      <c r="AG322" s="78"/>
      <c r="AH322" s="78"/>
      <c r="AI322" s="78"/>
      <c r="AJ322" s="78"/>
      <c r="AK322" s="78"/>
      <c r="AL322" s="78"/>
      <c r="AM322" s="78"/>
      <c r="AN322" s="78"/>
      <c r="AO322" s="78"/>
      <c r="AP322" s="78"/>
      <c r="AQ322" s="78"/>
      <c r="AR322" s="78"/>
      <c r="AS322" s="78"/>
      <c r="AT322" s="78"/>
      <c r="AU322" s="78"/>
      <c r="AV322" s="78"/>
      <c r="AW322" s="78"/>
      <c r="AX322" s="78"/>
      <c r="AY322" s="78"/>
      <c r="AZ322" s="78"/>
    </row>
    <row r="323" spans="1:52">
      <c r="A323" s="78">
        <v>6</v>
      </c>
      <c r="B323" s="78" t="str">
        <f t="shared" si="18"/>
        <v>6|55-64</v>
      </c>
      <c r="C323" s="78">
        <v>4</v>
      </c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  <c r="AD323" s="78"/>
      <c r="AE323" s="78"/>
      <c r="AF323" s="78"/>
      <c r="AG323" s="78"/>
      <c r="AH323" s="78"/>
      <c r="AI323" s="78"/>
      <c r="AJ323" s="78"/>
      <c r="AK323" s="78"/>
      <c r="AL323" s="78"/>
      <c r="AM323" s="78"/>
      <c r="AN323" s="78"/>
      <c r="AO323" s="78"/>
      <c r="AP323" s="78"/>
      <c r="AQ323" s="78"/>
      <c r="AR323" s="78"/>
      <c r="AS323" s="78"/>
      <c r="AT323" s="78"/>
      <c r="AU323" s="78"/>
      <c r="AV323" s="78"/>
      <c r="AW323" s="78"/>
      <c r="AX323" s="78"/>
      <c r="AY323" s="78"/>
      <c r="AZ323" s="78"/>
    </row>
    <row r="324" spans="1:52">
      <c r="A324" s="78">
        <v>7</v>
      </c>
      <c r="B324" s="78" t="str">
        <f t="shared" si="18"/>
        <v>7|55-64</v>
      </c>
      <c r="C324" s="78">
        <v>4</v>
      </c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  <c r="AD324" s="78"/>
      <c r="AE324" s="78"/>
      <c r="AF324" s="78"/>
      <c r="AG324" s="78"/>
      <c r="AH324" s="78"/>
      <c r="AI324" s="78"/>
      <c r="AJ324" s="78"/>
      <c r="AK324" s="78"/>
      <c r="AL324" s="78"/>
      <c r="AM324" s="78"/>
      <c r="AN324" s="78"/>
      <c r="AO324" s="78"/>
      <c r="AP324" s="78"/>
      <c r="AQ324" s="78"/>
      <c r="AR324" s="78"/>
      <c r="AS324" s="78"/>
      <c r="AT324" s="78"/>
      <c r="AU324" s="78"/>
      <c r="AV324" s="78"/>
      <c r="AW324" s="78"/>
      <c r="AX324" s="78"/>
      <c r="AY324" s="78"/>
      <c r="AZ324" s="78"/>
    </row>
    <row r="325" spans="1:52">
      <c r="A325" s="78">
        <v>8</v>
      </c>
      <c r="B325" s="78" t="str">
        <f t="shared" si="18"/>
        <v>8|55-64</v>
      </c>
      <c r="C325" s="78">
        <v>4</v>
      </c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  <c r="AE325" s="78"/>
      <c r="AF325" s="78"/>
      <c r="AG325" s="78"/>
      <c r="AH325" s="78"/>
      <c r="AI325" s="78"/>
      <c r="AJ325" s="78"/>
      <c r="AK325" s="78"/>
      <c r="AL325" s="78"/>
      <c r="AM325" s="78"/>
      <c r="AN325" s="78"/>
      <c r="AO325" s="78"/>
      <c r="AP325" s="78"/>
      <c r="AQ325" s="78"/>
      <c r="AR325" s="78"/>
      <c r="AS325" s="78"/>
      <c r="AT325" s="78"/>
      <c r="AU325" s="78"/>
      <c r="AV325" s="78"/>
      <c r="AW325" s="78"/>
      <c r="AX325" s="78"/>
      <c r="AY325" s="78"/>
      <c r="AZ325" s="78"/>
    </row>
    <row r="326" spans="1:52">
      <c r="A326" s="78">
        <v>9</v>
      </c>
      <c r="B326" s="78" t="str">
        <f t="shared" si="18"/>
        <v>9|55-64</v>
      </c>
      <c r="C326" s="78">
        <v>5</v>
      </c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  <c r="AD326" s="78"/>
      <c r="AE326" s="78"/>
      <c r="AF326" s="78"/>
      <c r="AG326" s="78"/>
      <c r="AH326" s="78"/>
      <c r="AI326" s="78"/>
      <c r="AJ326" s="78"/>
      <c r="AK326" s="78"/>
      <c r="AL326" s="78"/>
      <c r="AM326" s="78"/>
      <c r="AN326" s="78"/>
      <c r="AO326" s="78"/>
      <c r="AP326" s="78"/>
      <c r="AQ326" s="78"/>
      <c r="AR326" s="78"/>
      <c r="AS326" s="78"/>
      <c r="AT326" s="78"/>
      <c r="AU326" s="78"/>
      <c r="AV326" s="78"/>
      <c r="AW326" s="78"/>
      <c r="AX326" s="78"/>
      <c r="AY326" s="78"/>
      <c r="AZ326" s="78"/>
    </row>
    <row r="327" spans="1:52">
      <c r="A327" s="78">
        <v>10</v>
      </c>
      <c r="B327" s="78" t="str">
        <f t="shared" si="18"/>
        <v>10|55-64</v>
      </c>
      <c r="C327" s="78">
        <v>5</v>
      </c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  <c r="AD327" s="78"/>
      <c r="AE327" s="78"/>
      <c r="AF327" s="78"/>
      <c r="AG327" s="78"/>
      <c r="AH327" s="78"/>
      <c r="AI327" s="78"/>
      <c r="AJ327" s="78"/>
      <c r="AK327" s="78"/>
      <c r="AL327" s="78"/>
      <c r="AM327" s="78"/>
      <c r="AN327" s="78"/>
      <c r="AO327" s="78"/>
      <c r="AP327" s="78"/>
      <c r="AQ327" s="78"/>
      <c r="AR327" s="78"/>
      <c r="AS327" s="78"/>
      <c r="AT327" s="78"/>
      <c r="AU327" s="78"/>
      <c r="AV327" s="78"/>
      <c r="AW327" s="78"/>
      <c r="AX327" s="78"/>
      <c r="AY327" s="78"/>
      <c r="AZ327" s="78"/>
    </row>
    <row r="328" spans="1:52">
      <c r="A328" s="78">
        <v>11</v>
      </c>
      <c r="B328" s="78" t="str">
        <f t="shared" si="18"/>
        <v>11|55-64</v>
      </c>
      <c r="C328" s="78">
        <v>6</v>
      </c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  <c r="AD328" s="78"/>
      <c r="AE328" s="78"/>
      <c r="AF328" s="78"/>
      <c r="AG328" s="78"/>
      <c r="AH328" s="78"/>
      <c r="AI328" s="78"/>
      <c r="AJ328" s="78"/>
      <c r="AK328" s="78"/>
      <c r="AL328" s="78"/>
      <c r="AM328" s="78"/>
      <c r="AN328" s="78"/>
      <c r="AO328" s="78"/>
      <c r="AP328" s="78"/>
      <c r="AQ328" s="78"/>
      <c r="AR328" s="78"/>
      <c r="AS328" s="78"/>
      <c r="AT328" s="78"/>
      <c r="AU328" s="78"/>
      <c r="AV328" s="78"/>
      <c r="AW328" s="78"/>
      <c r="AX328" s="78"/>
      <c r="AY328" s="78"/>
      <c r="AZ328" s="78"/>
    </row>
    <row r="329" spans="1:52">
      <c r="A329" s="78">
        <v>12</v>
      </c>
      <c r="B329" s="78" t="str">
        <f t="shared" si="18"/>
        <v>12|55-64</v>
      </c>
      <c r="C329" s="78">
        <v>6</v>
      </c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  <c r="AE329" s="78"/>
      <c r="AF329" s="78"/>
      <c r="AG329" s="78"/>
      <c r="AH329" s="78"/>
      <c r="AI329" s="78"/>
      <c r="AJ329" s="78"/>
      <c r="AK329" s="78"/>
      <c r="AL329" s="78"/>
      <c r="AM329" s="78"/>
      <c r="AN329" s="78"/>
      <c r="AO329" s="78"/>
      <c r="AP329" s="78"/>
      <c r="AQ329" s="78"/>
      <c r="AR329" s="78"/>
      <c r="AS329" s="78"/>
      <c r="AT329" s="78"/>
      <c r="AU329" s="78"/>
      <c r="AV329" s="78"/>
      <c r="AW329" s="78"/>
      <c r="AX329" s="78"/>
      <c r="AY329" s="78"/>
      <c r="AZ329" s="78"/>
    </row>
    <row r="330" spans="1:52">
      <c r="A330" s="78">
        <v>13</v>
      </c>
      <c r="B330" s="78" t="str">
        <f t="shared" si="18"/>
        <v>13|55-64</v>
      </c>
      <c r="C330" s="78">
        <v>7</v>
      </c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  <c r="AE330" s="78"/>
      <c r="AF330" s="78"/>
      <c r="AG330" s="78"/>
      <c r="AH330" s="78"/>
      <c r="AI330" s="78"/>
      <c r="AJ330" s="78"/>
      <c r="AK330" s="78"/>
      <c r="AL330" s="78"/>
      <c r="AM330" s="78"/>
      <c r="AN330" s="78"/>
      <c r="AO330" s="78"/>
      <c r="AP330" s="78"/>
      <c r="AQ330" s="78"/>
      <c r="AR330" s="78"/>
      <c r="AS330" s="78"/>
      <c r="AT330" s="78"/>
      <c r="AU330" s="78"/>
      <c r="AV330" s="78"/>
      <c r="AW330" s="78"/>
      <c r="AX330" s="78"/>
      <c r="AY330" s="78"/>
      <c r="AZ330" s="78"/>
    </row>
    <row r="331" spans="1:52">
      <c r="A331" s="78">
        <v>14</v>
      </c>
      <c r="B331" s="78" t="str">
        <f t="shared" si="18"/>
        <v>14|55-64</v>
      </c>
      <c r="C331" s="78">
        <v>7</v>
      </c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  <c r="AE331" s="78"/>
      <c r="AF331" s="78"/>
      <c r="AG331" s="78"/>
      <c r="AH331" s="78"/>
      <c r="AI331" s="78"/>
      <c r="AJ331" s="78"/>
      <c r="AK331" s="78"/>
      <c r="AL331" s="78"/>
      <c r="AM331" s="78"/>
      <c r="AN331" s="78"/>
      <c r="AO331" s="78"/>
      <c r="AP331" s="78"/>
      <c r="AQ331" s="78"/>
      <c r="AR331" s="78"/>
      <c r="AS331" s="78"/>
      <c r="AT331" s="78"/>
      <c r="AU331" s="78"/>
      <c r="AV331" s="78"/>
      <c r="AW331" s="78"/>
      <c r="AX331" s="78"/>
      <c r="AY331" s="78"/>
      <c r="AZ331" s="78"/>
    </row>
    <row r="332" spans="1:52">
      <c r="A332" s="78">
        <v>15</v>
      </c>
      <c r="B332" s="78" t="str">
        <f t="shared" si="18"/>
        <v>15|55-64</v>
      </c>
      <c r="C332" s="78">
        <v>7</v>
      </c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  <c r="AE332" s="78"/>
      <c r="AF332" s="78"/>
      <c r="AG332" s="78"/>
      <c r="AH332" s="78"/>
      <c r="AI332" s="78"/>
      <c r="AJ332" s="78"/>
      <c r="AK332" s="78"/>
      <c r="AL332" s="78"/>
      <c r="AM332" s="78"/>
      <c r="AN332" s="78"/>
      <c r="AO332" s="78"/>
      <c r="AP332" s="78"/>
      <c r="AQ332" s="78"/>
      <c r="AR332" s="78"/>
      <c r="AS332" s="78"/>
      <c r="AT332" s="78"/>
      <c r="AU332" s="78"/>
      <c r="AV332" s="78"/>
      <c r="AW332" s="78"/>
      <c r="AX332" s="78"/>
      <c r="AY332" s="78"/>
      <c r="AZ332" s="78"/>
    </row>
    <row r="333" spans="1:52">
      <c r="A333" s="78">
        <v>16</v>
      </c>
      <c r="B333" s="78" t="str">
        <f t="shared" si="18"/>
        <v>16|55-64</v>
      </c>
      <c r="C333" s="78">
        <v>8</v>
      </c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  <c r="AE333" s="78"/>
      <c r="AF333" s="78"/>
      <c r="AG333" s="78"/>
      <c r="AH333" s="78"/>
      <c r="AI333" s="78"/>
      <c r="AJ333" s="78"/>
      <c r="AK333" s="78"/>
      <c r="AL333" s="78"/>
      <c r="AM333" s="78"/>
      <c r="AN333" s="78"/>
      <c r="AO333" s="78"/>
      <c r="AP333" s="78"/>
      <c r="AQ333" s="78"/>
      <c r="AR333" s="78"/>
      <c r="AS333" s="78"/>
      <c r="AT333" s="78"/>
      <c r="AU333" s="78"/>
      <c r="AV333" s="78"/>
      <c r="AW333" s="78"/>
      <c r="AX333" s="78"/>
      <c r="AY333" s="78"/>
      <c r="AZ333" s="78"/>
    </row>
    <row r="334" spans="1:52">
      <c r="A334" s="78">
        <v>17</v>
      </c>
      <c r="B334" s="78" t="str">
        <f t="shared" si="18"/>
        <v>17|55-64</v>
      </c>
      <c r="C334" s="78">
        <v>8</v>
      </c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  <c r="AE334" s="78"/>
      <c r="AF334" s="78"/>
      <c r="AG334" s="78"/>
      <c r="AH334" s="78"/>
      <c r="AI334" s="78"/>
      <c r="AJ334" s="78"/>
      <c r="AK334" s="78"/>
      <c r="AL334" s="78"/>
      <c r="AM334" s="78"/>
      <c r="AN334" s="78"/>
      <c r="AO334" s="78"/>
      <c r="AP334" s="78"/>
      <c r="AQ334" s="78"/>
      <c r="AR334" s="78"/>
      <c r="AS334" s="78"/>
      <c r="AT334" s="78"/>
      <c r="AU334" s="78"/>
      <c r="AV334" s="78"/>
      <c r="AW334" s="78"/>
      <c r="AX334" s="78"/>
      <c r="AY334" s="78"/>
      <c r="AZ334" s="78"/>
    </row>
    <row r="335" spans="1:52">
      <c r="A335" s="78">
        <v>18</v>
      </c>
      <c r="B335" s="78" t="str">
        <f t="shared" si="18"/>
        <v>18|55-64</v>
      </c>
      <c r="C335" s="78">
        <v>9</v>
      </c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  <c r="AE335" s="78"/>
      <c r="AF335" s="78"/>
      <c r="AG335" s="78"/>
      <c r="AH335" s="78"/>
      <c r="AI335" s="78"/>
      <c r="AJ335" s="78"/>
      <c r="AK335" s="78"/>
      <c r="AL335" s="78"/>
      <c r="AM335" s="78"/>
      <c r="AN335" s="78"/>
      <c r="AO335" s="78"/>
      <c r="AP335" s="78"/>
      <c r="AQ335" s="78"/>
      <c r="AR335" s="78"/>
      <c r="AS335" s="78"/>
      <c r="AT335" s="78"/>
      <c r="AU335" s="78"/>
      <c r="AV335" s="78"/>
      <c r="AW335" s="78"/>
      <c r="AX335" s="78"/>
      <c r="AY335" s="78"/>
      <c r="AZ335" s="78"/>
    </row>
    <row r="336" spans="1:52">
      <c r="A336" s="78">
        <v>19</v>
      </c>
      <c r="B336" s="78" t="str">
        <f t="shared" si="18"/>
        <v>19|55-64</v>
      </c>
      <c r="C336" s="78">
        <v>9</v>
      </c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  <c r="AE336" s="78"/>
      <c r="AF336" s="78"/>
      <c r="AG336" s="78"/>
      <c r="AH336" s="78"/>
      <c r="AI336" s="78"/>
      <c r="AJ336" s="78"/>
      <c r="AK336" s="78"/>
      <c r="AL336" s="78"/>
      <c r="AM336" s="78"/>
      <c r="AN336" s="78"/>
      <c r="AO336" s="78"/>
      <c r="AP336" s="78"/>
      <c r="AQ336" s="78"/>
      <c r="AR336" s="78"/>
      <c r="AS336" s="78"/>
      <c r="AT336" s="78"/>
      <c r="AU336" s="78"/>
      <c r="AV336" s="78"/>
      <c r="AW336" s="78"/>
      <c r="AX336" s="78"/>
      <c r="AY336" s="78"/>
      <c r="AZ336" s="78"/>
    </row>
    <row r="337" spans="1:52">
      <c r="A337" s="78">
        <v>20</v>
      </c>
      <c r="B337" s="78" t="str">
        <f t="shared" si="18"/>
        <v>20|55-64</v>
      </c>
      <c r="C337" s="78">
        <v>9</v>
      </c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  <c r="AE337" s="78"/>
      <c r="AF337" s="78"/>
      <c r="AG337" s="78"/>
      <c r="AH337" s="78"/>
      <c r="AI337" s="78"/>
      <c r="AJ337" s="78"/>
      <c r="AK337" s="78"/>
      <c r="AL337" s="78"/>
      <c r="AM337" s="78"/>
      <c r="AN337" s="78"/>
      <c r="AO337" s="78"/>
      <c r="AP337" s="78"/>
      <c r="AQ337" s="78"/>
      <c r="AR337" s="78"/>
      <c r="AS337" s="78"/>
      <c r="AT337" s="78"/>
      <c r="AU337" s="78"/>
      <c r="AV337" s="78"/>
      <c r="AW337" s="78"/>
      <c r="AX337" s="78"/>
      <c r="AY337" s="78"/>
      <c r="AZ337" s="78"/>
    </row>
    <row r="338" spans="1:52">
      <c r="A338" s="78">
        <v>21</v>
      </c>
      <c r="B338" s="78" t="str">
        <f t="shared" si="18"/>
        <v>21|55-64</v>
      </c>
      <c r="C338" s="78">
        <v>10</v>
      </c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  <c r="AD338" s="78"/>
      <c r="AE338" s="78"/>
      <c r="AF338" s="78"/>
      <c r="AG338" s="78"/>
      <c r="AH338" s="78"/>
      <c r="AI338" s="78"/>
      <c r="AJ338" s="78"/>
      <c r="AK338" s="78"/>
      <c r="AL338" s="78"/>
      <c r="AM338" s="78"/>
      <c r="AN338" s="78"/>
      <c r="AO338" s="78"/>
      <c r="AP338" s="78"/>
      <c r="AQ338" s="78"/>
      <c r="AR338" s="78"/>
      <c r="AS338" s="78"/>
      <c r="AT338" s="78"/>
      <c r="AU338" s="78"/>
      <c r="AV338" s="78"/>
      <c r="AW338" s="78"/>
      <c r="AX338" s="78"/>
      <c r="AY338" s="78"/>
      <c r="AZ338" s="78"/>
    </row>
    <row r="339" spans="1:52">
      <c r="A339" s="78">
        <v>22</v>
      </c>
      <c r="B339" s="78" t="str">
        <f t="shared" si="18"/>
        <v>22|55-64</v>
      </c>
      <c r="C339" s="78">
        <v>10</v>
      </c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  <c r="AE339" s="78"/>
      <c r="AF339" s="78"/>
      <c r="AG339" s="78"/>
      <c r="AH339" s="78"/>
      <c r="AI339" s="78"/>
      <c r="AJ339" s="78"/>
      <c r="AK339" s="78"/>
      <c r="AL339" s="78"/>
      <c r="AM339" s="78"/>
      <c r="AN339" s="78"/>
      <c r="AO339" s="78"/>
      <c r="AP339" s="78"/>
      <c r="AQ339" s="78"/>
      <c r="AR339" s="78"/>
      <c r="AS339" s="78"/>
      <c r="AT339" s="78"/>
      <c r="AU339" s="78"/>
      <c r="AV339" s="78"/>
      <c r="AW339" s="78"/>
      <c r="AX339" s="78"/>
      <c r="AY339" s="78"/>
      <c r="AZ339" s="78"/>
    </row>
    <row r="340" spans="1:52">
      <c r="A340" s="78">
        <v>23</v>
      </c>
      <c r="B340" s="78" t="str">
        <f t="shared" si="18"/>
        <v>23|55-64</v>
      </c>
      <c r="C340" s="78">
        <v>11</v>
      </c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  <c r="AE340" s="78"/>
      <c r="AF340" s="78"/>
      <c r="AG340" s="78"/>
      <c r="AH340" s="78"/>
      <c r="AI340" s="78"/>
      <c r="AJ340" s="78"/>
      <c r="AK340" s="78"/>
      <c r="AL340" s="78"/>
      <c r="AM340" s="78"/>
      <c r="AN340" s="78"/>
      <c r="AO340" s="78"/>
      <c r="AP340" s="78"/>
      <c r="AQ340" s="78"/>
      <c r="AR340" s="78"/>
      <c r="AS340" s="78"/>
      <c r="AT340" s="78"/>
      <c r="AU340" s="78"/>
      <c r="AV340" s="78"/>
      <c r="AW340" s="78"/>
      <c r="AX340" s="78"/>
      <c r="AY340" s="78"/>
      <c r="AZ340" s="78"/>
    </row>
    <row r="341" spans="1:52">
      <c r="A341" s="78">
        <v>24</v>
      </c>
      <c r="B341" s="78" t="str">
        <f t="shared" si="18"/>
        <v>24|55-64</v>
      </c>
      <c r="C341" s="78">
        <v>11</v>
      </c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  <c r="AE341" s="78"/>
      <c r="AF341" s="78"/>
      <c r="AG341" s="78"/>
      <c r="AH341" s="78"/>
      <c r="AI341" s="78"/>
      <c r="AJ341" s="78"/>
      <c r="AK341" s="78"/>
      <c r="AL341" s="78"/>
      <c r="AM341" s="78"/>
      <c r="AN341" s="78"/>
      <c r="AO341" s="78"/>
      <c r="AP341" s="78"/>
      <c r="AQ341" s="78"/>
      <c r="AR341" s="78"/>
      <c r="AS341" s="78"/>
      <c r="AT341" s="78"/>
      <c r="AU341" s="78"/>
      <c r="AV341" s="78"/>
      <c r="AW341" s="78"/>
      <c r="AX341" s="78"/>
      <c r="AY341" s="78"/>
      <c r="AZ341" s="78"/>
    </row>
    <row r="342" spans="1:52">
      <c r="A342" s="78">
        <v>25</v>
      </c>
      <c r="B342" s="78" t="str">
        <f t="shared" si="18"/>
        <v>25|55-64</v>
      </c>
      <c r="C342" s="78">
        <v>12</v>
      </c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  <c r="AD342" s="78"/>
      <c r="AE342" s="78"/>
      <c r="AF342" s="78"/>
      <c r="AG342" s="78"/>
      <c r="AH342" s="78"/>
      <c r="AI342" s="78"/>
      <c r="AJ342" s="78"/>
      <c r="AK342" s="78"/>
      <c r="AL342" s="78"/>
      <c r="AM342" s="78"/>
      <c r="AN342" s="78"/>
      <c r="AO342" s="78"/>
      <c r="AP342" s="78"/>
      <c r="AQ342" s="78"/>
      <c r="AR342" s="78"/>
      <c r="AS342" s="78"/>
      <c r="AT342" s="78"/>
      <c r="AU342" s="78"/>
      <c r="AV342" s="78"/>
      <c r="AW342" s="78"/>
      <c r="AX342" s="78"/>
      <c r="AY342" s="78"/>
      <c r="AZ342" s="78"/>
    </row>
    <row r="343" spans="1:52">
      <c r="A343" s="78">
        <v>26</v>
      </c>
      <c r="B343" s="78" t="str">
        <f t="shared" si="18"/>
        <v>26|55-64</v>
      </c>
      <c r="C343" s="78">
        <v>12</v>
      </c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  <c r="AE343" s="78"/>
      <c r="AF343" s="78"/>
      <c r="AG343" s="78"/>
      <c r="AH343" s="78"/>
      <c r="AI343" s="78"/>
      <c r="AJ343" s="78"/>
      <c r="AK343" s="78"/>
      <c r="AL343" s="78"/>
      <c r="AM343" s="78"/>
      <c r="AN343" s="78"/>
      <c r="AO343" s="78"/>
      <c r="AP343" s="78"/>
      <c r="AQ343" s="78"/>
      <c r="AR343" s="78"/>
      <c r="AS343" s="78"/>
      <c r="AT343" s="78"/>
      <c r="AU343" s="78"/>
      <c r="AV343" s="78"/>
      <c r="AW343" s="78"/>
      <c r="AX343" s="78"/>
      <c r="AY343" s="78"/>
      <c r="AZ343" s="78"/>
    </row>
    <row r="344" spans="1:52">
      <c r="A344" s="78">
        <v>27</v>
      </c>
      <c r="B344" s="78" t="str">
        <f t="shared" si="18"/>
        <v>27|55-64</v>
      </c>
      <c r="C344" s="78">
        <v>13</v>
      </c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  <c r="AE344" s="78"/>
      <c r="AF344" s="78"/>
      <c r="AG344" s="78"/>
      <c r="AH344" s="78"/>
      <c r="AI344" s="78"/>
      <c r="AJ344" s="78"/>
      <c r="AK344" s="78"/>
      <c r="AL344" s="78"/>
      <c r="AM344" s="78"/>
      <c r="AN344" s="78"/>
      <c r="AO344" s="78"/>
      <c r="AP344" s="78"/>
      <c r="AQ344" s="78"/>
      <c r="AR344" s="78"/>
      <c r="AS344" s="78"/>
      <c r="AT344" s="78"/>
      <c r="AU344" s="78"/>
      <c r="AV344" s="78"/>
      <c r="AW344" s="78"/>
      <c r="AX344" s="78"/>
      <c r="AY344" s="78"/>
      <c r="AZ344" s="78"/>
    </row>
    <row r="345" spans="1:52">
      <c r="A345" s="78">
        <v>28</v>
      </c>
      <c r="B345" s="78" t="str">
        <f t="shared" si="18"/>
        <v>28|55-64</v>
      </c>
      <c r="C345" s="78">
        <v>13</v>
      </c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  <c r="AE345" s="78"/>
      <c r="AF345" s="78"/>
      <c r="AG345" s="78"/>
      <c r="AH345" s="78"/>
      <c r="AI345" s="78"/>
      <c r="AJ345" s="78"/>
      <c r="AK345" s="78"/>
      <c r="AL345" s="78"/>
      <c r="AM345" s="78"/>
      <c r="AN345" s="78"/>
      <c r="AO345" s="78"/>
      <c r="AP345" s="78"/>
      <c r="AQ345" s="78"/>
      <c r="AR345" s="78"/>
      <c r="AS345" s="78"/>
      <c r="AT345" s="78"/>
      <c r="AU345" s="78"/>
      <c r="AV345" s="78"/>
      <c r="AW345" s="78"/>
      <c r="AX345" s="78"/>
      <c r="AY345" s="78"/>
      <c r="AZ345" s="78"/>
    </row>
    <row r="346" spans="1:52">
      <c r="A346" s="78">
        <v>29</v>
      </c>
      <c r="B346" s="78" t="str">
        <f t="shared" si="18"/>
        <v>29|55-64</v>
      </c>
      <c r="C346" s="78">
        <v>13</v>
      </c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  <c r="AE346" s="78"/>
      <c r="AF346" s="78"/>
      <c r="AG346" s="78"/>
      <c r="AH346" s="78"/>
      <c r="AI346" s="78"/>
      <c r="AJ346" s="78"/>
      <c r="AK346" s="78"/>
      <c r="AL346" s="78"/>
      <c r="AM346" s="78"/>
      <c r="AN346" s="78"/>
      <c r="AO346" s="78"/>
      <c r="AP346" s="78"/>
      <c r="AQ346" s="78"/>
      <c r="AR346" s="78"/>
      <c r="AS346" s="78"/>
      <c r="AT346" s="78"/>
      <c r="AU346" s="78"/>
      <c r="AV346" s="78"/>
      <c r="AW346" s="78"/>
      <c r="AX346" s="78"/>
      <c r="AY346" s="78"/>
      <c r="AZ346" s="78"/>
    </row>
    <row r="347" spans="1:52">
      <c r="A347" s="78">
        <v>30</v>
      </c>
      <c r="B347" s="78" t="str">
        <f t="shared" si="18"/>
        <v>30|55-64</v>
      </c>
      <c r="C347" s="78">
        <v>14</v>
      </c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78"/>
      <c r="AZ347" s="78"/>
    </row>
    <row r="348" spans="1:52">
      <c r="A348" s="78">
        <v>31</v>
      </c>
      <c r="B348" s="78" t="str">
        <f t="shared" si="18"/>
        <v>31|55-64</v>
      </c>
      <c r="C348" s="78">
        <v>14</v>
      </c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  <c r="AE348" s="78"/>
      <c r="AF348" s="78"/>
      <c r="AG348" s="78"/>
      <c r="AH348" s="78"/>
      <c r="AI348" s="78"/>
      <c r="AJ348" s="78"/>
      <c r="AK348" s="78"/>
      <c r="AL348" s="78"/>
      <c r="AM348" s="78"/>
      <c r="AN348" s="78"/>
      <c r="AO348" s="78"/>
      <c r="AP348" s="78"/>
      <c r="AQ348" s="78"/>
      <c r="AR348" s="78"/>
      <c r="AS348" s="78"/>
      <c r="AT348" s="78"/>
      <c r="AU348" s="78"/>
      <c r="AV348" s="78"/>
      <c r="AW348" s="78"/>
      <c r="AX348" s="78"/>
      <c r="AY348" s="78"/>
      <c r="AZ348" s="78"/>
    </row>
    <row r="349" spans="1:52">
      <c r="A349" s="78">
        <v>32</v>
      </c>
      <c r="B349" s="78" t="str">
        <f t="shared" si="18"/>
        <v>32|55-64</v>
      </c>
      <c r="C349" s="78">
        <v>15</v>
      </c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78"/>
      <c r="AZ349" s="78"/>
    </row>
    <row r="350" spans="1:52">
      <c r="A350" s="78">
        <v>33</v>
      </c>
      <c r="B350" s="78" t="str">
        <f t="shared" si="18"/>
        <v>33|55-64</v>
      </c>
      <c r="C350" s="78">
        <v>15</v>
      </c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  <c r="AE350" s="78"/>
      <c r="AF350" s="78"/>
      <c r="AG350" s="78"/>
      <c r="AH350" s="78"/>
      <c r="AI350" s="78"/>
      <c r="AJ350" s="78"/>
      <c r="AK350" s="78"/>
      <c r="AL350" s="78"/>
      <c r="AM350" s="78"/>
      <c r="AN350" s="78"/>
      <c r="AO350" s="78"/>
      <c r="AP350" s="78"/>
      <c r="AQ350" s="78"/>
      <c r="AR350" s="78"/>
      <c r="AS350" s="78"/>
      <c r="AT350" s="78"/>
      <c r="AU350" s="78"/>
      <c r="AV350" s="78"/>
      <c r="AW350" s="78"/>
      <c r="AX350" s="78"/>
      <c r="AY350" s="78"/>
      <c r="AZ350" s="78"/>
    </row>
    <row r="351" spans="1:52">
      <c r="A351" s="78">
        <v>34</v>
      </c>
      <c r="B351" s="78" t="str">
        <f t="shared" si="18"/>
        <v>34|55-64</v>
      </c>
      <c r="C351" s="78">
        <v>16</v>
      </c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  <c r="AE351" s="78"/>
      <c r="AF351" s="78"/>
      <c r="AG351" s="78"/>
      <c r="AH351" s="78"/>
      <c r="AI351" s="78"/>
      <c r="AJ351" s="78"/>
      <c r="AK351" s="78"/>
      <c r="AL351" s="78"/>
      <c r="AM351" s="78"/>
      <c r="AN351" s="78"/>
      <c r="AO351" s="78"/>
      <c r="AP351" s="78"/>
      <c r="AQ351" s="78"/>
      <c r="AR351" s="78"/>
      <c r="AS351" s="78"/>
      <c r="AT351" s="78"/>
      <c r="AU351" s="78"/>
      <c r="AV351" s="78"/>
      <c r="AW351" s="78"/>
      <c r="AX351" s="78"/>
      <c r="AY351" s="78"/>
      <c r="AZ351" s="78"/>
    </row>
    <row r="352" spans="1:52">
      <c r="A352" s="78">
        <v>35</v>
      </c>
      <c r="B352" s="78" t="str">
        <f t="shared" si="18"/>
        <v>35|55-64</v>
      </c>
      <c r="C352" s="78">
        <v>16</v>
      </c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  <c r="AE352" s="78"/>
      <c r="AF352" s="78"/>
      <c r="AG352" s="78"/>
      <c r="AH352" s="78"/>
      <c r="AI352" s="78"/>
      <c r="AJ352" s="78"/>
      <c r="AK352" s="78"/>
      <c r="AL352" s="78"/>
      <c r="AM352" s="78"/>
      <c r="AN352" s="78"/>
      <c r="AO352" s="78"/>
      <c r="AP352" s="78"/>
      <c r="AQ352" s="78"/>
      <c r="AR352" s="78"/>
      <c r="AS352" s="78"/>
      <c r="AT352" s="78"/>
      <c r="AU352" s="78"/>
      <c r="AV352" s="78"/>
      <c r="AW352" s="78"/>
      <c r="AX352" s="78"/>
      <c r="AY352" s="78"/>
      <c r="AZ352" s="78"/>
    </row>
    <row r="353" spans="1:52">
      <c r="A353" s="78">
        <v>36</v>
      </c>
      <c r="B353" s="78" t="str">
        <f t="shared" si="18"/>
        <v>36|55-64</v>
      </c>
      <c r="C353" s="78">
        <v>16</v>
      </c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  <c r="AE353" s="78"/>
      <c r="AF353" s="78"/>
      <c r="AG353" s="78"/>
      <c r="AH353" s="78"/>
      <c r="AI353" s="78"/>
      <c r="AJ353" s="78"/>
      <c r="AK353" s="78"/>
      <c r="AL353" s="78"/>
      <c r="AM353" s="78"/>
      <c r="AN353" s="78"/>
      <c r="AO353" s="78"/>
      <c r="AP353" s="78"/>
      <c r="AQ353" s="78"/>
      <c r="AR353" s="78"/>
      <c r="AS353" s="78"/>
      <c r="AT353" s="78"/>
      <c r="AU353" s="78"/>
      <c r="AV353" s="78"/>
      <c r="AW353" s="78"/>
      <c r="AX353" s="78"/>
      <c r="AY353" s="78"/>
      <c r="AZ353" s="78"/>
    </row>
    <row r="354" spans="1:52">
      <c r="A354" s="78">
        <v>37</v>
      </c>
      <c r="B354" s="78" t="str">
        <f t="shared" si="18"/>
        <v>37|55-64</v>
      </c>
      <c r="C354" s="78">
        <v>17</v>
      </c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  <c r="AE354" s="78"/>
      <c r="AF354" s="78"/>
      <c r="AG354" s="78"/>
      <c r="AH354" s="78"/>
      <c r="AI354" s="78"/>
      <c r="AJ354" s="78"/>
      <c r="AK354" s="78"/>
      <c r="AL354" s="78"/>
      <c r="AM354" s="78"/>
      <c r="AN354" s="78"/>
      <c r="AO354" s="78"/>
      <c r="AP354" s="78"/>
      <c r="AQ354" s="78"/>
      <c r="AR354" s="78"/>
      <c r="AS354" s="78"/>
      <c r="AT354" s="78"/>
      <c r="AU354" s="78"/>
      <c r="AV354" s="78"/>
      <c r="AW354" s="78"/>
      <c r="AX354" s="78"/>
      <c r="AY354" s="78"/>
      <c r="AZ354" s="78"/>
    </row>
    <row r="355" spans="1:52">
      <c r="A355" s="78">
        <v>38</v>
      </c>
      <c r="B355" s="78" t="str">
        <f t="shared" si="18"/>
        <v>38|55-64</v>
      </c>
      <c r="C355" s="78">
        <v>17</v>
      </c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  <c r="AE355" s="78"/>
      <c r="AF355" s="78"/>
      <c r="AG355" s="78"/>
      <c r="AH355" s="78"/>
      <c r="AI355" s="78"/>
      <c r="AJ355" s="78"/>
      <c r="AK355" s="78"/>
      <c r="AL355" s="78"/>
      <c r="AM355" s="78"/>
      <c r="AN355" s="78"/>
      <c r="AO355" s="78"/>
      <c r="AP355" s="78"/>
      <c r="AQ355" s="78"/>
      <c r="AR355" s="78"/>
      <c r="AS355" s="78"/>
      <c r="AT355" s="78"/>
      <c r="AU355" s="78"/>
      <c r="AV355" s="78"/>
      <c r="AW355" s="78"/>
      <c r="AX355" s="78"/>
      <c r="AY355" s="78"/>
      <c r="AZ355" s="78"/>
    </row>
    <row r="356" spans="1:52">
      <c r="A356" s="78">
        <v>39</v>
      </c>
      <c r="B356" s="78" t="str">
        <f t="shared" si="18"/>
        <v>39|55-64</v>
      </c>
      <c r="C356" s="78">
        <v>18</v>
      </c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  <c r="AE356" s="78"/>
      <c r="AF356" s="78"/>
      <c r="AG356" s="78"/>
      <c r="AH356" s="78"/>
      <c r="AI356" s="78"/>
      <c r="AJ356" s="78"/>
      <c r="AK356" s="78"/>
      <c r="AL356" s="78"/>
      <c r="AM356" s="78"/>
      <c r="AN356" s="78"/>
      <c r="AO356" s="78"/>
      <c r="AP356" s="78"/>
      <c r="AQ356" s="78"/>
      <c r="AR356" s="78"/>
      <c r="AS356" s="78"/>
      <c r="AT356" s="78"/>
      <c r="AU356" s="78"/>
      <c r="AV356" s="78"/>
      <c r="AW356" s="78"/>
      <c r="AX356" s="78"/>
      <c r="AY356" s="78"/>
      <c r="AZ356" s="78"/>
    </row>
    <row r="357" spans="1:52">
      <c r="A357" s="78">
        <v>40</v>
      </c>
      <c r="B357" s="78" t="str">
        <f t="shared" si="18"/>
        <v>40|55-64</v>
      </c>
      <c r="C357" s="78">
        <v>18</v>
      </c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  <c r="AE357" s="78"/>
      <c r="AF357" s="78"/>
      <c r="AG357" s="78"/>
      <c r="AH357" s="78"/>
      <c r="AI357" s="78"/>
      <c r="AJ357" s="78"/>
      <c r="AK357" s="78"/>
      <c r="AL357" s="78"/>
      <c r="AM357" s="78"/>
      <c r="AN357" s="78"/>
      <c r="AO357" s="78"/>
      <c r="AP357" s="78"/>
      <c r="AQ357" s="78"/>
      <c r="AR357" s="78"/>
      <c r="AS357" s="78"/>
      <c r="AT357" s="78"/>
      <c r="AU357" s="78"/>
      <c r="AV357" s="78"/>
      <c r="AW357" s="78"/>
      <c r="AX357" s="78"/>
      <c r="AY357" s="78"/>
      <c r="AZ357" s="78"/>
    </row>
    <row r="358" spans="1:52">
      <c r="A358" s="78">
        <v>41</v>
      </c>
      <c r="B358" s="78" t="str">
        <f t="shared" si="18"/>
        <v>41|55-64</v>
      </c>
      <c r="C358" s="78">
        <v>19</v>
      </c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  <c r="AE358" s="78"/>
      <c r="AF358" s="78"/>
      <c r="AG358" s="78"/>
      <c r="AH358" s="78"/>
      <c r="AI358" s="78"/>
      <c r="AJ358" s="78"/>
      <c r="AK358" s="78"/>
      <c r="AL358" s="78"/>
      <c r="AM358" s="78"/>
      <c r="AN358" s="78"/>
      <c r="AO358" s="78"/>
      <c r="AP358" s="78"/>
      <c r="AQ358" s="78"/>
      <c r="AR358" s="78"/>
      <c r="AS358" s="78"/>
      <c r="AT358" s="78"/>
      <c r="AU358" s="78"/>
      <c r="AV358" s="78"/>
      <c r="AW358" s="78"/>
      <c r="AX358" s="78"/>
      <c r="AY358" s="78"/>
      <c r="AZ358" s="78"/>
    </row>
    <row r="359" spans="1:52">
      <c r="A359" s="78">
        <v>42</v>
      </c>
      <c r="B359" s="78" t="str">
        <f t="shared" si="18"/>
        <v>42|55-64</v>
      </c>
      <c r="C359" s="78">
        <v>19</v>
      </c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  <c r="AE359" s="78"/>
      <c r="AF359" s="78"/>
      <c r="AG359" s="78"/>
      <c r="AH359" s="78"/>
      <c r="AI359" s="78"/>
      <c r="AJ359" s="78"/>
      <c r="AK359" s="78"/>
      <c r="AL359" s="78"/>
      <c r="AM359" s="78"/>
      <c r="AN359" s="78"/>
      <c r="AO359" s="78"/>
      <c r="AP359" s="78"/>
      <c r="AQ359" s="78"/>
      <c r="AR359" s="78"/>
      <c r="AS359" s="78"/>
      <c r="AT359" s="78"/>
      <c r="AU359" s="78"/>
      <c r="AV359" s="78"/>
      <c r="AW359" s="78"/>
      <c r="AX359" s="78"/>
      <c r="AY359" s="78"/>
      <c r="AZ359" s="78"/>
    </row>
    <row r="360" spans="1:52">
      <c r="A360" s="78">
        <v>43</v>
      </c>
      <c r="B360" s="78" t="str">
        <f t="shared" si="18"/>
        <v>43|55-64</v>
      </c>
      <c r="C360" s="78">
        <v>19</v>
      </c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  <c r="AE360" s="78"/>
      <c r="AF360" s="78"/>
      <c r="AG360" s="78"/>
      <c r="AH360" s="78"/>
      <c r="AI360" s="78"/>
      <c r="AJ360" s="78"/>
      <c r="AK360" s="78"/>
      <c r="AL360" s="78"/>
      <c r="AM360" s="78"/>
      <c r="AN360" s="78"/>
      <c r="AO360" s="78"/>
      <c r="AP360" s="78"/>
      <c r="AQ360" s="78"/>
      <c r="AR360" s="78"/>
      <c r="AS360" s="78"/>
      <c r="AT360" s="78"/>
      <c r="AU360" s="78"/>
      <c r="AV360" s="78"/>
      <c r="AW360" s="78"/>
      <c r="AX360" s="78"/>
      <c r="AY360" s="78"/>
      <c r="AZ360" s="78"/>
    </row>
    <row r="361" spans="1:52">
      <c r="A361" s="78">
        <v>44</v>
      </c>
      <c r="B361" s="78" t="str">
        <f t="shared" si="18"/>
        <v>44|55-64</v>
      </c>
      <c r="C361" s="78">
        <v>19</v>
      </c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  <c r="AE361" s="78"/>
      <c r="AF361" s="78"/>
      <c r="AG361" s="78"/>
      <c r="AH361" s="78"/>
      <c r="AI361" s="78"/>
      <c r="AJ361" s="78"/>
      <c r="AK361" s="78"/>
      <c r="AL361" s="78"/>
      <c r="AM361" s="78"/>
      <c r="AN361" s="78"/>
      <c r="AO361" s="78"/>
      <c r="AP361" s="78"/>
      <c r="AQ361" s="78"/>
      <c r="AR361" s="78"/>
      <c r="AS361" s="78"/>
      <c r="AT361" s="78"/>
      <c r="AU361" s="78"/>
      <c r="AV361" s="78"/>
      <c r="AW361" s="78"/>
      <c r="AX361" s="78"/>
      <c r="AY361" s="78"/>
      <c r="AZ361" s="78"/>
    </row>
    <row r="362" spans="1:52">
      <c r="A362" s="78">
        <v>45</v>
      </c>
      <c r="B362" s="78" t="str">
        <f t="shared" si="18"/>
        <v>45|55-64</v>
      </c>
      <c r="C362" s="78">
        <v>19</v>
      </c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  <c r="AD362" s="78"/>
      <c r="AE362" s="78"/>
      <c r="AF362" s="78"/>
      <c r="AG362" s="78"/>
      <c r="AH362" s="78"/>
      <c r="AI362" s="78"/>
      <c r="AJ362" s="78"/>
      <c r="AK362" s="78"/>
      <c r="AL362" s="78"/>
      <c r="AM362" s="78"/>
      <c r="AN362" s="78"/>
      <c r="AO362" s="78"/>
      <c r="AP362" s="78"/>
      <c r="AQ362" s="78"/>
      <c r="AR362" s="78"/>
      <c r="AS362" s="78"/>
      <c r="AT362" s="78"/>
      <c r="AU362" s="78"/>
      <c r="AV362" s="78"/>
      <c r="AW362" s="78"/>
      <c r="AX362" s="78"/>
      <c r="AY362" s="78"/>
      <c r="AZ362" s="78"/>
    </row>
    <row r="363" spans="1:52">
      <c r="A363" s="78">
        <v>46</v>
      </c>
      <c r="B363" s="78" t="str">
        <f t="shared" si="18"/>
        <v>46|55-64</v>
      </c>
      <c r="C363" s="78">
        <v>19</v>
      </c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  <c r="AE363" s="78"/>
      <c r="AF363" s="78"/>
      <c r="AG363" s="78"/>
      <c r="AH363" s="78"/>
      <c r="AI363" s="78"/>
      <c r="AJ363" s="78"/>
      <c r="AK363" s="78"/>
      <c r="AL363" s="78"/>
      <c r="AM363" s="78"/>
      <c r="AN363" s="78"/>
      <c r="AO363" s="78"/>
      <c r="AP363" s="78"/>
      <c r="AQ363" s="78"/>
      <c r="AR363" s="78"/>
      <c r="AS363" s="78"/>
      <c r="AT363" s="78"/>
      <c r="AU363" s="78"/>
      <c r="AV363" s="78"/>
      <c r="AW363" s="78"/>
      <c r="AX363" s="78"/>
      <c r="AY363" s="78"/>
      <c r="AZ363" s="78"/>
    </row>
    <row r="364" spans="1:52">
      <c r="A364" s="78">
        <v>47</v>
      </c>
      <c r="B364" s="78" t="str">
        <f t="shared" si="18"/>
        <v>47|55-64</v>
      </c>
      <c r="C364" s="78">
        <v>19</v>
      </c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  <c r="AD364" s="78"/>
      <c r="AE364" s="78"/>
      <c r="AF364" s="78"/>
      <c r="AG364" s="78"/>
      <c r="AH364" s="78"/>
      <c r="AI364" s="78"/>
      <c r="AJ364" s="78"/>
      <c r="AK364" s="78"/>
      <c r="AL364" s="78"/>
      <c r="AM364" s="78"/>
      <c r="AN364" s="78"/>
      <c r="AO364" s="78"/>
      <c r="AP364" s="78"/>
      <c r="AQ364" s="78"/>
      <c r="AR364" s="78"/>
      <c r="AS364" s="78"/>
      <c r="AT364" s="78"/>
      <c r="AU364" s="78"/>
      <c r="AV364" s="78"/>
      <c r="AW364" s="78"/>
      <c r="AX364" s="78"/>
      <c r="AY364" s="78"/>
      <c r="AZ364" s="78"/>
    </row>
    <row r="365" spans="1:52">
      <c r="A365" s="78">
        <v>48</v>
      </c>
      <c r="B365" s="78" t="str">
        <f t="shared" si="18"/>
        <v>48|55-64</v>
      </c>
      <c r="C365" s="78">
        <v>19</v>
      </c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  <c r="AE365" s="78"/>
      <c r="AF365" s="78"/>
      <c r="AG365" s="78"/>
      <c r="AH365" s="78"/>
      <c r="AI365" s="78"/>
      <c r="AJ365" s="78"/>
      <c r="AK365" s="78"/>
      <c r="AL365" s="78"/>
      <c r="AM365" s="78"/>
      <c r="AN365" s="78"/>
      <c r="AO365" s="78"/>
      <c r="AP365" s="78"/>
      <c r="AQ365" s="78"/>
      <c r="AR365" s="78"/>
      <c r="AS365" s="78"/>
      <c r="AT365" s="78"/>
      <c r="AU365" s="78"/>
      <c r="AV365" s="78"/>
      <c r="AW365" s="78"/>
      <c r="AX365" s="78"/>
      <c r="AY365" s="78"/>
      <c r="AZ365" s="78"/>
    </row>
    <row r="366" spans="1:52">
      <c r="A366" s="78">
        <v>49</v>
      </c>
      <c r="B366" s="78" t="str">
        <f t="shared" si="18"/>
        <v>49|55-64</v>
      </c>
      <c r="C366" s="78">
        <v>19</v>
      </c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  <c r="AD366" s="78"/>
      <c r="AE366" s="78"/>
      <c r="AF366" s="78"/>
      <c r="AG366" s="78"/>
      <c r="AH366" s="78"/>
      <c r="AI366" s="78"/>
      <c r="AJ366" s="78"/>
      <c r="AK366" s="78"/>
      <c r="AL366" s="78"/>
      <c r="AM366" s="78"/>
      <c r="AN366" s="78"/>
      <c r="AO366" s="78"/>
      <c r="AP366" s="78"/>
      <c r="AQ366" s="78"/>
      <c r="AR366" s="78"/>
      <c r="AS366" s="78"/>
      <c r="AT366" s="78"/>
      <c r="AU366" s="78"/>
      <c r="AV366" s="78"/>
      <c r="AW366" s="78"/>
      <c r="AX366" s="78"/>
      <c r="AY366" s="78"/>
      <c r="AZ366" s="78"/>
    </row>
    <row r="367" spans="1:52">
      <c r="A367" s="78">
        <v>50</v>
      </c>
      <c r="B367" s="78" t="str">
        <f t="shared" si="18"/>
        <v>50|55-64</v>
      </c>
      <c r="C367" s="78">
        <v>19</v>
      </c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  <c r="AD367" s="78"/>
      <c r="AE367" s="78"/>
      <c r="AF367" s="78"/>
      <c r="AG367" s="78"/>
      <c r="AH367" s="78"/>
      <c r="AI367" s="78"/>
      <c r="AJ367" s="78"/>
      <c r="AK367" s="78"/>
      <c r="AL367" s="78"/>
      <c r="AM367" s="78"/>
      <c r="AN367" s="78"/>
      <c r="AO367" s="78"/>
      <c r="AP367" s="78"/>
      <c r="AQ367" s="78"/>
      <c r="AR367" s="78"/>
      <c r="AS367" s="78"/>
      <c r="AT367" s="78"/>
      <c r="AU367" s="78"/>
      <c r="AV367" s="78"/>
      <c r="AW367" s="78"/>
      <c r="AX367" s="78"/>
      <c r="AY367" s="78"/>
      <c r="AZ367" s="78"/>
    </row>
    <row r="368" spans="1:52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  <c r="AE368" s="78"/>
      <c r="AF368" s="78"/>
      <c r="AG368" s="78"/>
      <c r="AH368" s="78"/>
      <c r="AI368" s="78"/>
      <c r="AJ368" s="78"/>
      <c r="AK368" s="78"/>
      <c r="AL368" s="78"/>
      <c r="AM368" s="78"/>
      <c r="AN368" s="78"/>
      <c r="AO368" s="78"/>
      <c r="AP368" s="78"/>
      <c r="AQ368" s="78"/>
      <c r="AR368" s="78"/>
      <c r="AS368" s="78"/>
      <c r="AT368" s="78"/>
      <c r="AU368" s="78"/>
      <c r="AV368" s="78"/>
      <c r="AW368" s="78"/>
      <c r="AX368" s="78"/>
      <c r="AY368" s="78"/>
      <c r="AZ368" s="78"/>
    </row>
    <row r="369" spans="1:52">
      <c r="A369" s="78">
        <v>0</v>
      </c>
      <c r="B369" s="78" t="str">
        <f>A369&amp;"|"&amp;$AG$2</f>
        <v>0|65-69</v>
      </c>
      <c r="C369" s="78">
        <v>1</v>
      </c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  <c r="AE369" s="78"/>
      <c r="AF369" s="78"/>
      <c r="AG369" s="78"/>
      <c r="AH369" s="78"/>
      <c r="AI369" s="78"/>
      <c r="AJ369" s="78"/>
      <c r="AK369" s="78"/>
      <c r="AL369" s="78"/>
      <c r="AM369" s="78"/>
      <c r="AN369" s="78"/>
      <c r="AO369" s="78"/>
      <c r="AP369" s="78"/>
      <c r="AQ369" s="78"/>
      <c r="AR369" s="78"/>
      <c r="AS369" s="78"/>
      <c r="AT369" s="78"/>
      <c r="AU369" s="78"/>
      <c r="AV369" s="78"/>
      <c r="AW369" s="78"/>
      <c r="AX369" s="78"/>
      <c r="AY369" s="78"/>
      <c r="AZ369" s="78"/>
    </row>
    <row r="370" spans="1:52">
      <c r="A370" s="78">
        <v>1</v>
      </c>
      <c r="B370" s="78" t="str">
        <f t="shared" ref="B370:B419" si="19">A370&amp;"|"&amp;$AG$2</f>
        <v>1|65-69</v>
      </c>
      <c r="C370" s="78">
        <v>2</v>
      </c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  <c r="AE370" s="78"/>
      <c r="AF370" s="78"/>
      <c r="AG370" s="78"/>
      <c r="AH370" s="78"/>
      <c r="AI370" s="78"/>
      <c r="AJ370" s="78"/>
      <c r="AK370" s="78"/>
      <c r="AL370" s="78"/>
      <c r="AM370" s="78"/>
      <c r="AN370" s="78"/>
      <c r="AO370" s="78"/>
      <c r="AP370" s="78"/>
      <c r="AQ370" s="78"/>
      <c r="AR370" s="78"/>
      <c r="AS370" s="78"/>
      <c r="AT370" s="78"/>
      <c r="AU370" s="78"/>
      <c r="AV370" s="78"/>
      <c r="AW370" s="78"/>
      <c r="AX370" s="78"/>
      <c r="AY370" s="78"/>
      <c r="AZ370" s="78"/>
    </row>
    <row r="371" spans="1:52">
      <c r="A371" s="78">
        <v>2</v>
      </c>
      <c r="B371" s="78" t="str">
        <f t="shared" si="19"/>
        <v>2|65-69</v>
      </c>
      <c r="C371" s="78">
        <v>2</v>
      </c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  <c r="AE371" s="78"/>
      <c r="AF371" s="78"/>
      <c r="AG371" s="78"/>
      <c r="AH371" s="78"/>
      <c r="AI371" s="78"/>
      <c r="AJ371" s="78"/>
      <c r="AK371" s="78"/>
      <c r="AL371" s="78"/>
      <c r="AM371" s="78"/>
      <c r="AN371" s="78"/>
      <c r="AO371" s="78"/>
      <c r="AP371" s="78"/>
      <c r="AQ371" s="78"/>
      <c r="AR371" s="78"/>
      <c r="AS371" s="78"/>
      <c r="AT371" s="78"/>
      <c r="AU371" s="78"/>
      <c r="AV371" s="78"/>
      <c r="AW371" s="78"/>
      <c r="AX371" s="78"/>
      <c r="AY371" s="78"/>
      <c r="AZ371" s="78"/>
    </row>
    <row r="372" spans="1:52">
      <c r="A372" s="78">
        <v>3</v>
      </c>
      <c r="B372" s="78" t="str">
        <f t="shared" si="19"/>
        <v>3|65-69</v>
      </c>
      <c r="C372" s="78">
        <v>3</v>
      </c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  <c r="AE372" s="78"/>
      <c r="AF372" s="78"/>
      <c r="AG372" s="78"/>
      <c r="AH372" s="78"/>
      <c r="AI372" s="78"/>
      <c r="AJ372" s="78"/>
      <c r="AK372" s="78"/>
      <c r="AL372" s="78"/>
      <c r="AM372" s="78"/>
      <c r="AN372" s="78"/>
      <c r="AO372" s="78"/>
      <c r="AP372" s="78"/>
      <c r="AQ372" s="78"/>
      <c r="AR372" s="78"/>
      <c r="AS372" s="78"/>
      <c r="AT372" s="78"/>
      <c r="AU372" s="78"/>
      <c r="AV372" s="78"/>
      <c r="AW372" s="78"/>
      <c r="AX372" s="78"/>
      <c r="AY372" s="78"/>
      <c r="AZ372" s="78"/>
    </row>
    <row r="373" spans="1:52">
      <c r="A373" s="78">
        <v>4</v>
      </c>
      <c r="B373" s="78" t="str">
        <f t="shared" si="19"/>
        <v>4|65-69</v>
      </c>
      <c r="C373" s="78">
        <v>3</v>
      </c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  <c r="AE373" s="78"/>
      <c r="AF373" s="78"/>
      <c r="AG373" s="78"/>
      <c r="AH373" s="78"/>
      <c r="AI373" s="78"/>
      <c r="AJ373" s="78"/>
      <c r="AK373" s="78"/>
      <c r="AL373" s="78"/>
      <c r="AM373" s="78"/>
      <c r="AN373" s="78"/>
      <c r="AO373" s="78"/>
      <c r="AP373" s="78"/>
      <c r="AQ373" s="78"/>
      <c r="AR373" s="78"/>
      <c r="AS373" s="78"/>
      <c r="AT373" s="78"/>
      <c r="AU373" s="78"/>
      <c r="AV373" s="78"/>
      <c r="AW373" s="78"/>
      <c r="AX373" s="78"/>
      <c r="AY373" s="78"/>
      <c r="AZ373" s="78"/>
    </row>
    <row r="374" spans="1:52">
      <c r="A374" s="78">
        <v>5</v>
      </c>
      <c r="B374" s="78" t="str">
        <f t="shared" si="19"/>
        <v>5|65-69</v>
      </c>
      <c r="C374" s="78">
        <v>4</v>
      </c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  <c r="AD374" s="78"/>
      <c r="AE374" s="78"/>
      <c r="AF374" s="78"/>
      <c r="AG374" s="78"/>
      <c r="AH374" s="78"/>
      <c r="AI374" s="78"/>
      <c r="AJ374" s="78"/>
      <c r="AK374" s="78"/>
      <c r="AL374" s="78"/>
      <c r="AM374" s="78"/>
      <c r="AN374" s="78"/>
      <c r="AO374" s="78"/>
      <c r="AP374" s="78"/>
      <c r="AQ374" s="78"/>
      <c r="AR374" s="78"/>
      <c r="AS374" s="78"/>
      <c r="AT374" s="78"/>
      <c r="AU374" s="78"/>
      <c r="AV374" s="78"/>
      <c r="AW374" s="78"/>
      <c r="AX374" s="78"/>
      <c r="AY374" s="78"/>
      <c r="AZ374" s="78"/>
    </row>
    <row r="375" spans="1:52">
      <c r="A375" s="78">
        <v>6</v>
      </c>
      <c r="B375" s="78" t="str">
        <f t="shared" si="19"/>
        <v>6|65-69</v>
      </c>
      <c r="C375" s="78">
        <v>4</v>
      </c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  <c r="AE375" s="78"/>
      <c r="AF375" s="78"/>
      <c r="AG375" s="78"/>
      <c r="AH375" s="78"/>
      <c r="AI375" s="78"/>
      <c r="AJ375" s="78"/>
      <c r="AK375" s="78"/>
      <c r="AL375" s="78"/>
      <c r="AM375" s="78"/>
      <c r="AN375" s="78"/>
      <c r="AO375" s="78"/>
      <c r="AP375" s="78"/>
      <c r="AQ375" s="78"/>
      <c r="AR375" s="78"/>
      <c r="AS375" s="78"/>
      <c r="AT375" s="78"/>
      <c r="AU375" s="78"/>
      <c r="AV375" s="78"/>
      <c r="AW375" s="78"/>
      <c r="AX375" s="78"/>
      <c r="AY375" s="78"/>
      <c r="AZ375" s="78"/>
    </row>
    <row r="376" spans="1:52">
      <c r="A376" s="78">
        <v>7</v>
      </c>
      <c r="B376" s="78" t="str">
        <f t="shared" si="19"/>
        <v>7|65-69</v>
      </c>
      <c r="C376" s="78">
        <v>5</v>
      </c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  <c r="AD376" s="78"/>
      <c r="AE376" s="78"/>
      <c r="AF376" s="78"/>
      <c r="AG376" s="78"/>
      <c r="AH376" s="78"/>
      <c r="AI376" s="78"/>
      <c r="AJ376" s="78"/>
      <c r="AK376" s="78"/>
      <c r="AL376" s="78"/>
      <c r="AM376" s="78"/>
      <c r="AN376" s="78"/>
      <c r="AO376" s="78"/>
      <c r="AP376" s="78"/>
      <c r="AQ376" s="78"/>
      <c r="AR376" s="78"/>
      <c r="AS376" s="78"/>
      <c r="AT376" s="78"/>
      <c r="AU376" s="78"/>
      <c r="AV376" s="78"/>
      <c r="AW376" s="78"/>
      <c r="AX376" s="78"/>
      <c r="AY376" s="78"/>
      <c r="AZ376" s="78"/>
    </row>
    <row r="377" spans="1:52">
      <c r="A377" s="78">
        <v>8</v>
      </c>
      <c r="B377" s="78" t="str">
        <f t="shared" si="19"/>
        <v>8|65-69</v>
      </c>
      <c r="C377" s="78">
        <v>5</v>
      </c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  <c r="AE377" s="78"/>
      <c r="AF377" s="78"/>
      <c r="AG377" s="78"/>
      <c r="AH377" s="78"/>
      <c r="AI377" s="78"/>
      <c r="AJ377" s="78"/>
      <c r="AK377" s="78"/>
      <c r="AL377" s="78"/>
      <c r="AM377" s="78"/>
      <c r="AN377" s="78"/>
      <c r="AO377" s="78"/>
      <c r="AP377" s="78"/>
      <c r="AQ377" s="78"/>
      <c r="AR377" s="78"/>
      <c r="AS377" s="78"/>
      <c r="AT377" s="78"/>
      <c r="AU377" s="78"/>
      <c r="AV377" s="78"/>
      <c r="AW377" s="78"/>
      <c r="AX377" s="78"/>
      <c r="AY377" s="78"/>
      <c r="AZ377" s="78"/>
    </row>
    <row r="378" spans="1:52">
      <c r="A378" s="78">
        <v>9</v>
      </c>
      <c r="B378" s="78" t="str">
        <f t="shared" si="19"/>
        <v>9|65-69</v>
      </c>
      <c r="C378" s="78">
        <v>6</v>
      </c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  <c r="AD378" s="78"/>
      <c r="AE378" s="78"/>
      <c r="AF378" s="78"/>
      <c r="AG378" s="78"/>
      <c r="AH378" s="78"/>
      <c r="AI378" s="78"/>
      <c r="AJ378" s="78"/>
      <c r="AK378" s="78"/>
      <c r="AL378" s="78"/>
      <c r="AM378" s="78"/>
      <c r="AN378" s="78"/>
      <c r="AO378" s="78"/>
      <c r="AP378" s="78"/>
      <c r="AQ378" s="78"/>
      <c r="AR378" s="78"/>
      <c r="AS378" s="78"/>
      <c r="AT378" s="78"/>
      <c r="AU378" s="78"/>
      <c r="AV378" s="78"/>
      <c r="AW378" s="78"/>
      <c r="AX378" s="78"/>
      <c r="AY378" s="78"/>
      <c r="AZ378" s="78"/>
    </row>
    <row r="379" spans="1:52">
      <c r="A379" s="78">
        <v>10</v>
      </c>
      <c r="B379" s="78" t="str">
        <f t="shared" si="19"/>
        <v>10|65-69</v>
      </c>
      <c r="C379" s="78">
        <v>6</v>
      </c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  <c r="AE379" s="78"/>
      <c r="AF379" s="78"/>
      <c r="AG379" s="78"/>
      <c r="AH379" s="78"/>
      <c r="AI379" s="78"/>
      <c r="AJ379" s="78"/>
      <c r="AK379" s="78"/>
      <c r="AL379" s="78"/>
      <c r="AM379" s="78"/>
      <c r="AN379" s="78"/>
      <c r="AO379" s="78"/>
      <c r="AP379" s="78"/>
      <c r="AQ379" s="78"/>
      <c r="AR379" s="78"/>
      <c r="AS379" s="78"/>
      <c r="AT379" s="78"/>
      <c r="AU379" s="78"/>
      <c r="AV379" s="78"/>
      <c r="AW379" s="78"/>
      <c r="AX379" s="78"/>
      <c r="AY379" s="78"/>
      <c r="AZ379" s="78"/>
    </row>
    <row r="380" spans="1:52">
      <c r="A380" s="78">
        <v>11</v>
      </c>
      <c r="B380" s="78" t="str">
        <f t="shared" si="19"/>
        <v>11|65-69</v>
      </c>
      <c r="C380" s="78">
        <v>7</v>
      </c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  <c r="AD380" s="78"/>
      <c r="AE380" s="78"/>
      <c r="AF380" s="78"/>
      <c r="AG380" s="78"/>
      <c r="AH380" s="78"/>
      <c r="AI380" s="78"/>
      <c r="AJ380" s="78"/>
      <c r="AK380" s="78"/>
      <c r="AL380" s="78"/>
      <c r="AM380" s="78"/>
      <c r="AN380" s="78"/>
      <c r="AO380" s="78"/>
      <c r="AP380" s="78"/>
      <c r="AQ380" s="78"/>
      <c r="AR380" s="78"/>
      <c r="AS380" s="78"/>
      <c r="AT380" s="78"/>
      <c r="AU380" s="78"/>
      <c r="AV380" s="78"/>
      <c r="AW380" s="78"/>
      <c r="AX380" s="78"/>
      <c r="AY380" s="78"/>
      <c r="AZ380" s="78"/>
    </row>
    <row r="381" spans="1:52">
      <c r="A381" s="78">
        <v>12</v>
      </c>
      <c r="B381" s="78" t="str">
        <f t="shared" si="19"/>
        <v>12|65-69</v>
      </c>
      <c r="C381" s="78">
        <v>7</v>
      </c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  <c r="AE381" s="78"/>
      <c r="AF381" s="78"/>
      <c r="AG381" s="78"/>
      <c r="AH381" s="78"/>
      <c r="AI381" s="78"/>
      <c r="AJ381" s="78"/>
      <c r="AK381" s="78"/>
      <c r="AL381" s="78"/>
      <c r="AM381" s="78"/>
      <c r="AN381" s="78"/>
      <c r="AO381" s="78"/>
      <c r="AP381" s="78"/>
      <c r="AQ381" s="78"/>
      <c r="AR381" s="78"/>
      <c r="AS381" s="78"/>
      <c r="AT381" s="78"/>
      <c r="AU381" s="78"/>
      <c r="AV381" s="78"/>
      <c r="AW381" s="78"/>
      <c r="AX381" s="78"/>
      <c r="AY381" s="78"/>
      <c r="AZ381" s="78"/>
    </row>
    <row r="382" spans="1:52">
      <c r="A382" s="78">
        <v>13</v>
      </c>
      <c r="B382" s="78" t="str">
        <f t="shared" si="19"/>
        <v>13|65-69</v>
      </c>
      <c r="C382" s="78">
        <v>7</v>
      </c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  <c r="AD382" s="78"/>
      <c r="AE382" s="78"/>
      <c r="AF382" s="78"/>
      <c r="AG382" s="78"/>
      <c r="AH382" s="78"/>
      <c r="AI382" s="78"/>
      <c r="AJ382" s="78"/>
      <c r="AK382" s="78"/>
      <c r="AL382" s="78"/>
      <c r="AM382" s="78"/>
      <c r="AN382" s="78"/>
      <c r="AO382" s="78"/>
      <c r="AP382" s="78"/>
      <c r="AQ382" s="78"/>
      <c r="AR382" s="78"/>
      <c r="AS382" s="78"/>
      <c r="AT382" s="78"/>
      <c r="AU382" s="78"/>
      <c r="AV382" s="78"/>
      <c r="AW382" s="78"/>
      <c r="AX382" s="78"/>
      <c r="AY382" s="78"/>
      <c r="AZ382" s="78"/>
    </row>
    <row r="383" spans="1:52">
      <c r="A383" s="78">
        <v>14</v>
      </c>
      <c r="B383" s="78" t="str">
        <f t="shared" si="19"/>
        <v>14|65-69</v>
      </c>
      <c r="C383" s="78">
        <v>8</v>
      </c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  <c r="AE383" s="78"/>
      <c r="AF383" s="78"/>
      <c r="AG383" s="78"/>
      <c r="AH383" s="78"/>
      <c r="AI383" s="78"/>
      <c r="AJ383" s="78"/>
      <c r="AK383" s="78"/>
      <c r="AL383" s="78"/>
      <c r="AM383" s="78"/>
      <c r="AN383" s="78"/>
      <c r="AO383" s="78"/>
      <c r="AP383" s="78"/>
      <c r="AQ383" s="78"/>
      <c r="AR383" s="78"/>
      <c r="AS383" s="78"/>
      <c r="AT383" s="78"/>
      <c r="AU383" s="78"/>
      <c r="AV383" s="78"/>
      <c r="AW383" s="78"/>
      <c r="AX383" s="78"/>
      <c r="AY383" s="78"/>
      <c r="AZ383" s="78"/>
    </row>
    <row r="384" spans="1:52">
      <c r="A384" s="78">
        <v>15</v>
      </c>
      <c r="B384" s="78" t="str">
        <f t="shared" si="19"/>
        <v>15|65-69</v>
      </c>
      <c r="C384" s="78">
        <v>8</v>
      </c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  <c r="AD384" s="78"/>
      <c r="AE384" s="78"/>
      <c r="AF384" s="78"/>
      <c r="AG384" s="78"/>
      <c r="AH384" s="78"/>
      <c r="AI384" s="78"/>
      <c r="AJ384" s="78"/>
      <c r="AK384" s="78"/>
      <c r="AL384" s="78"/>
      <c r="AM384" s="78"/>
      <c r="AN384" s="78"/>
      <c r="AO384" s="78"/>
      <c r="AP384" s="78"/>
      <c r="AQ384" s="78"/>
      <c r="AR384" s="78"/>
      <c r="AS384" s="78"/>
      <c r="AT384" s="78"/>
      <c r="AU384" s="78"/>
      <c r="AV384" s="78"/>
      <c r="AW384" s="78"/>
      <c r="AX384" s="78"/>
      <c r="AY384" s="78"/>
      <c r="AZ384" s="78"/>
    </row>
    <row r="385" spans="1:52">
      <c r="A385" s="78">
        <v>16</v>
      </c>
      <c r="B385" s="78" t="str">
        <f t="shared" si="19"/>
        <v>16|65-69</v>
      </c>
      <c r="C385" s="78">
        <v>9</v>
      </c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  <c r="AD385" s="78"/>
      <c r="AE385" s="78"/>
      <c r="AF385" s="78"/>
      <c r="AG385" s="78"/>
      <c r="AH385" s="78"/>
      <c r="AI385" s="78"/>
      <c r="AJ385" s="78"/>
      <c r="AK385" s="78"/>
      <c r="AL385" s="78"/>
      <c r="AM385" s="78"/>
      <c r="AN385" s="78"/>
      <c r="AO385" s="78"/>
      <c r="AP385" s="78"/>
      <c r="AQ385" s="78"/>
      <c r="AR385" s="78"/>
      <c r="AS385" s="78"/>
      <c r="AT385" s="78"/>
      <c r="AU385" s="78"/>
      <c r="AV385" s="78"/>
      <c r="AW385" s="78"/>
      <c r="AX385" s="78"/>
      <c r="AY385" s="78"/>
      <c r="AZ385" s="78"/>
    </row>
    <row r="386" spans="1:52">
      <c r="A386" s="78">
        <v>17</v>
      </c>
      <c r="B386" s="78" t="str">
        <f t="shared" si="19"/>
        <v>17|65-69</v>
      </c>
      <c r="C386" s="78">
        <v>9</v>
      </c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  <c r="AD386" s="78"/>
      <c r="AE386" s="78"/>
      <c r="AF386" s="78"/>
      <c r="AG386" s="78"/>
      <c r="AH386" s="78"/>
      <c r="AI386" s="78"/>
      <c r="AJ386" s="78"/>
      <c r="AK386" s="78"/>
      <c r="AL386" s="78"/>
      <c r="AM386" s="78"/>
      <c r="AN386" s="78"/>
      <c r="AO386" s="78"/>
      <c r="AP386" s="78"/>
      <c r="AQ386" s="78"/>
      <c r="AR386" s="78"/>
      <c r="AS386" s="78"/>
      <c r="AT386" s="78"/>
      <c r="AU386" s="78"/>
      <c r="AV386" s="78"/>
      <c r="AW386" s="78"/>
      <c r="AX386" s="78"/>
      <c r="AY386" s="78"/>
      <c r="AZ386" s="78"/>
    </row>
    <row r="387" spans="1:52">
      <c r="A387" s="78">
        <v>18</v>
      </c>
      <c r="B387" s="78" t="str">
        <f t="shared" si="19"/>
        <v>18|65-69</v>
      </c>
      <c r="C387" s="78">
        <v>10</v>
      </c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  <c r="AD387" s="78"/>
      <c r="AE387" s="78"/>
      <c r="AF387" s="78"/>
      <c r="AG387" s="78"/>
      <c r="AH387" s="78"/>
      <c r="AI387" s="78"/>
      <c r="AJ387" s="78"/>
      <c r="AK387" s="78"/>
      <c r="AL387" s="78"/>
      <c r="AM387" s="78"/>
      <c r="AN387" s="78"/>
      <c r="AO387" s="78"/>
      <c r="AP387" s="78"/>
      <c r="AQ387" s="78"/>
      <c r="AR387" s="78"/>
      <c r="AS387" s="78"/>
      <c r="AT387" s="78"/>
      <c r="AU387" s="78"/>
      <c r="AV387" s="78"/>
      <c r="AW387" s="78"/>
      <c r="AX387" s="78"/>
      <c r="AY387" s="78"/>
      <c r="AZ387" s="78"/>
    </row>
    <row r="388" spans="1:52">
      <c r="A388" s="78">
        <v>19</v>
      </c>
      <c r="B388" s="78" t="str">
        <f t="shared" si="19"/>
        <v>19|65-69</v>
      </c>
      <c r="C388" s="78">
        <v>10</v>
      </c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  <c r="AD388" s="78"/>
      <c r="AE388" s="78"/>
      <c r="AF388" s="78"/>
      <c r="AG388" s="78"/>
      <c r="AH388" s="78"/>
      <c r="AI388" s="78"/>
      <c r="AJ388" s="78"/>
      <c r="AK388" s="78"/>
      <c r="AL388" s="78"/>
      <c r="AM388" s="78"/>
      <c r="AN388" s="78"/>
      <c r="AO388" s="78"/>
      <c r="AP388" s="78"/>
      <c r="AQ388" s="78"/>
      <c r="AR388" s="78"/>
      <c r="AS388" s="78"/>
      <c r="AT388" s="78"/>
      <c r="AU388" s="78"/>
      <c r="AV388" s="78"/>
      <c r="AW388" s="78"/>
      <c r="AX388" s="78"/>
      <c r="AY388" s="78"/>
      <c r="AZ388" s="78"/>
    </row>
    <row r="389" spans="1:52">
      <c r="A389" s="78">
        <v>20</v>
      </c>
      <c r="B389" s="78" t="str">
        <f t="shared" si="19"/>
        <v>20|65-69</v>
      </c>
      <c r="C389" s="78">
        <v>10</v>
      </c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  <c r="AD389" s="78"/>
      <c r="AE389" s="78"/>
      <c r="AF389" s="78"/>
      <c r="AG389" s="78"/>
      <c r="AH389" s="78"/>
      <c r="AI389" s="78"/>
      <c r="AJ389" s="78"/>
      <c r="AK389" s="78"/>
      <c r="AL389" s="78"/>
      <c r="AM389" s="78"/>
      <c r="AN389" s="78"/>
      <c r="AO389" s="78"/>
      <c r="AP389" s="78"/>
      <c r="AQ389" s="78"/>
      <c r="AR389" s="78"/>
      <c r="AS389" s="78"/>
      <c r="AT389" s="78"/>
      <c r="AU389" s="78"/>
      <c r="AV389" s="78"/>
      <c r="AW389" s="78"/>
      <c r="AX389" s="78"/>
      <c r="AY389" s="78"/>
      <c r="AZ389" s="78"/>
    </row>
    <row r="390" spans="1:52">
      <c r="A390" s="78">
        <v>21</v>
      </c>
      <c r="B390" s="78" t="str">
        <f t="shared" si="19"/>
        <v>21|65-69</v>
      </c>
      <c r="C390" s="78">
        <v>11</v>
      </c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  <c r="AD390" s="78"/>
      <c r="AE390" s="78"/>
      <c r="AF390" s="78"/>
      <c r="AG390" s="78"/>
      <c r="AH390" s="78"/>
      <c r="AI390" s="78"/>
      <c r="AJ390" s="78"/>
      <c r="AK390" s="78"/>
      <c r="AL390" s="78"/>
      <c r="AM390" s="78"/>
      <c r="AN390" s="78"/>
      <c r="AO390" s="78"/>
      <c r="AP390" s="78"/>
      <c r="AQ390" s="78"/>
      <c r="AR390" s="78"/>
      <c r="AS390" s="78"/>
      <c r="AT390" s="78"/>
      <c r="AU390" s="78"/>
      <c r="AV390" s="78"/>
      <c r="AW390" s="78"/>
      <c r="AX390" s="78"/>
      <c r="AY390" s="78"/>
      <c r="AZ390" s="78"/>
    </row>
    <row r="391" spans="1:52">
      <c r="A391" s="78">
        <v>22</v>
      </c>
      <c r="B391" s="78" t="str">
        <f t="shared" si="19"/>
        <v>22|65-69</v>
      </c>
      <c r="C391" s="78">
        <v>11</v>
      </c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  <c r="AE391" s="78"/>
      <c r="AF391" s="78"/>
      <c r="AG391" s="78"/>
      <c r="AH391" s="78"/>
      <c r="AI391" s="78"/>
      <c r="AJ391" s="78"/>
      <c r="AK391" s="78"/>
      <c r="AL391" s="78"/>
      <c r="AM391" s="78"/>
      <c r="AN391" s="78"/>
      <c r="AO391" s="78"/>
      <c r="AP391" s="78"/>
      <c r="AQ391" s="78"/>
      <c r="AR391" s="78"/>
      <c r="AS391" s="78"/>
      <c r="AT391" s="78"/>
      <c r="AU391" s="78"/>
      <c r="AV391" s="78"/>
      <c r="AW391" s="78"/>
      <c r="AX391" s="78"/>
      <c r="AY391" s="78"/>
      <c r="AZ391" s="78"/>
    </row>
    <row r="392" spans="1:52">
      <c r="A392" s="78">
        <v>23</v>
      </c>
      <c r="B392" s="78" t="str">
        <f t="shared" si="19"/>
        <v>23|65-69</v>
      </c>
      <c r="C392" s="78">
        <v>12</v>
      </c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  <c r="AD392" s="78"/>
      <c r="AE392" s="78"/>
      <c r="AF392" s="78"/>
      <c r="AG392" s="78"/>
      <c r="AH392" s="78"/>
      <c r="AI392" s="78"/>
      <c r="AJ392" s="78"/>
      <c r="AK392" s="78"/>
      <c r="AL392" s="78"/>
      <c r="AM392" s="78"/>
      <c r="AN392" s="78"/>
      <c r="AO392" s="78"/>
      <c r="AP392" s="78"/>
      <c r="AQ392" s="78"/>
      <c r="AR392" s="78"/>
      <c r="AS392" s="78"/>
      <c r="AT392" s="78"/>
      <c r="AU392" s="78"/>
      <c r="AV392" s="78"/>
      <c r="AW392" s="78"/>
      <c r="AX392" s="78"/>
      <c r="AY392" s="78"/>
      <c r="AZ392" s="78"/>
    </row>
    <row r="393" spans="1:52">
      <c r="A393" s="78">
        <v>24</v>
      </c>
      <c r="B393" s="78" t="str">
        <f t="shared" si="19"/>
        <v>24|65-69</v>
      </c>
      <c r="C393" s="78">
        <v>12</v>
      </c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  <c r="AE393" s="78"/>
      <c r="AF393" s="78"/>
      <c r="AG393" s="78"/>
      <c r="AH393" s="78"/>
      <c r="AI393" s="78"/>
      <c r="AJ393" s="78"/>
      <c r="AK393" s="78"/>
      <c r="AL393" s="78"/>
      <c r="AM393" s="78"/>
      <c r="AN393" s="78"/>
      <c r="AO393" s="78"/>
      <c r="AP393" s="78"/>
      <c r="AQ393" s="78"/>
      <c r="AR393" s="78"/>
      <c r="AS393" s="78"/>
      <c r="AT393" s="78"/>
      <c r="AU393" s="78"/>
      <c r="AV393" s="78"/>
      <c r="AW393" s="78"/>
      <c r="AX393" s="78"/>
      <c r="AY393" s="78"/>
      <c r="AZ393" s="78"/>
    </row>
    <row r="394" spans="1:52">
      <c r="A394" s="78">
        <v>25</v>
      </c>
      <c r="B394" s="78" t="str">
        <f t="shared" si="19"/>
        <v>25|65-69</v>
      </c>
      <c r="C394" s="78">
        <v>13</v>
      </c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  <c r="AD394" s="78"/>
      <c r="AE394" s="78"/>
      <c r="AF394" s="78"/>
      <c r="AG394" s="78"/>
      <c r="AH394" s="78"/>
      <c r="AI394" s="78"/>
      <c r="AJ394" s="78"/>
      <c r="AK394" s="78"/>
      <c r="AL394" s="78"/>
      <c r="AM394" s="78"/>
      <c r="AN394" s="78"/>
      <c r="AO394" s="78"/>
      <c r="AP394" s="78"/>
      <c r="AQ394" s="78"/>
      <c r="AR394" s="78"/>
      <c r="AS394" s="78"/>
      <c r="AT394" s="78"/>
      <c r="AU394" s="78"/>
      <c r="AV394" s="78"/>
      <c r="AW394" s="78"/>
      <c r="AX394" s="78"/>
      <c r="AY394" s="78"/>
      <c r="AZ394" s="78"/>
    </row>
    <row r="395" spans="1:52">
      <c r="A395" s="78">
        <v>26</v>
      </c>
      <c r="B395" s="78" t="str">
        <f t="shared" si="19"/>
        <v>26|65-69</v>
      </c>
      <c r="C395" s="78">
        <v>13</v>
      </c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  <c r="AE395" s="78"/>
      <c r="AF395" s="78"/>
      <c r="AG395" s="78"/>
      <c r="AH395" s="78"/>
      <c r="AI395" s="78"/>
      <c r="AJ395" s="78"/>
      <c r="AK395" s="78"/>
      <c r="AL395" s="78"/>
      <c r="AM395" s="78"/>
      <c r="AN395" s="78"/>
      <c r="AO395" s="78"/>
      <c r="AP395" s="78"/>
      <c r="AQ395" s="78"/>
      <c r="AR395" s="78"/>
      <c r="AS395" s="78"/>
      <c r="AT395" s="78"/>
      <c r="AU395" s="78"/>
      <c r="AV395" s="78"/>
      <c r="AW395" s="78"/>
      <c r="AX395" s="78"/>
      <c r="AY395" s="78"/>
      <c r="AZ395" s="78"/>
    </row>
    <row r="396" spans="1:52">
      <c r="A396" s="78">
        <v>27</v>
      </c>
      <c r="B396" s="78" t="str">
        <f t="shared" si="19"/>
        <v>27|65-69</v>
      </c>
      <c r="C396" s="78">
        <v>14</v>
      </c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78"/>
      <c r="AE396" s="78"/>
      <c r="AF396" s="78"/>
      <c r="AG396" s="78"/>
      <c r="AH396" s="78"/>
      <c r="AI396" s="78"/>
      <c r="AJ396" s="78"/>
      <c r="AK396" s="78"/>
      <c r="AL396" s="78"/>
      <c r="AM396" s="78"/>
      <c r="AN396" s="78"/>
      <c r="AO396" s="78"/>
      <c r="AP396" s="78"/>
      <c r="AQ396" s="78"/>
      <c r="AR396" s="78"/>
      <c r="AS396" s="78"/>
      <c r="AT396" s="78"/>
      <c r="AU396" s="78"/>
      <c r="AV396" s="78"/>
      <c r="AW396" s="78"/>
      <c r="AX396" s="78"/>
      <c r="AY396" s="78"/>
      <c r="AZ396" s="78"/>
    </row>
    <row r="397" spans="1:52">
      <c r="A397" s="78">
        <v>28</v>
      </c>
      <c r="B397" s="78" t="str">
        <f t="shared" si="19"/>
        <v>28|65-69</v>
      </c>
      <c r="C397" s="78">
        <v>14</v>
      </c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  <c r="AE397" s="78"/>
      <c r="AF397" s="78"/>
      <c r="AG397" s="78"/>
      <c r="AH397" s="78"/>
      <c r="AI397" s="78"/>
      <c r="AJ397" s="78"/>
      <c r="AK397" s="78"/>
      <c r="AL397" s="78"/>
      <c r="AM397" s="78"/>
      <c r="AN397" s="78"/>
      <c r="AO397" s="78"/>
      <c r="AP397" s="78"/>
      <c r="AQ397" s="78"/>
      <c r="AR397" s="78"/>
      <c r="AS397" s="78"/>
      <c r="AT397" s="78"/>
      <c r="AU397" s="78"/>
      <c r="AV397" s="78"/>
      <c r="AW397" s="78"/>
      <c r="AX397" s="78"/>
      <c r="AY397" s="78"/>
      <c r="AZ397" s="78"/>
    </row>
    <row r="398" spans="1:52">
      <c r="A398" s="78">
        <v>29</v>
      </c>
      <c r="B398" s="78" t="str">
        <f t="shared" si="19"/>
        <v>29|65-69</v>
      </c>
      <c r="C398" s="78">
        <v>14</v>
      </c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78"/>
      <c r="AE398" s="78"/>
      <c r="AF398" s="78"/>
      <c r="AG398" s="78"/>
      <c r="AH398" s="78"/>
      <c r="AI398" s="78"/>
      <c r="AJ398" s="78"/>
      <c r="AK398" s="78"/>
      <c r="AL398" s="78"/>
      <c r="AM398" s="78"/>
      <c r="AN398" s="78"/>
      <c r="AO398" s="78"/>
      <c r="AP398" s="78"/>
      <c r="AQ398" s="78"/>
      <c r="AR398" s="78"/>
      <c r="AS398" s="78"/>
      <c r="AT398" s="78"/>
      <c r="AU398" s="78"/>
      <c r="AV398" s="78"/>
      <c r="AW398" s="78"/>
      <c r="AX398" s="78"/>
      <c r="AY398" s="78"/>
      <c r="AZ398" s="78"/>
    </row>
    <row r="399" spans="1:52">
      <c r="A399" s="78">
        <v>30</v>
      </c>
      <c r="B399" s="78" t="str">
        <f t="shared" si="19"/>
        <v>30|65-69</v>
      </c>
      <c r="C399" s="78">
        <v>15</v>
      </c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  <c r="AE399" s="78"/>
      <c r="AF399" s="78"/>
      <c r="AG399" s="78"/>
      <c r="AH399" s="78"/>
      <c r="AI399" s="78"/>
      <c r="AJ399" s="78"/>
      <c r="AK399" s="78"/>
      <c r="AL399" s="78"/>
      <c r="AM399" s="78"/>
      <c r="AN399" s="78"/>
      <c r="AO399" s="78"/>
      <c r="AP399" s="78"/>
      <c r="AQ399" s="78"/>
      <c r="AR399" s="78"/>
      <c r="AS399" s="78"/>
      <c r="AT399" s="78"/>
      <c r="AU399" s="78"/>
      <c r="AV399" s="78"/>
      <c r="AW399" s="78"/>
      <c r="AX399" s="78"/>
      <c r="AY399" s="78"/>
      <c r="AZ399" s="78"/>
    </row>
    <row r="400" spans="1:52">
      <c r="A400" s="78">
        <v>31</v>
      </c>
      <c r="B400" s="78" t="str">
        <f t="shared" si="19"/>
        <v>31|65-69</v>
      </c>
      <c r="C400" s="78">
        <v>15</v>
      </c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  <c r="AD400" s="78"/>
      <c r="AE400" s="78"/>
      <c r="AF400" s="78"/>
      <c r="AG400" s="78"/>
      <c r="AH400" s="78"/>
      <c r="AI400" s="78"/>
      <c r="AJ400" s="78"/>
      <c r="AK400" s="78"/>
      <c r="AL400" s="78"/>
      <c r="AM400" s="78"/>
      <c r="AN400" s="78"/>
      <c r="AO400" s="78"/>
      <c r="AP400" s="78"/>
      <c r="AQ400" s="78"/>
      <c r="AR400" s="78"/>
      <c r="AS400" s="78"/>
      <c r="AT400" s="78"/>
      <c r="AU400" s="78"/>
      <c r="AV400" s="78"/>
      <c r="AW400" s="78"/>
      <c r="AX400" s="78"/>
      <c r="AY400" s="78"/>
      <c r="AZ400" s="78"/>
    </row>
    <row r="401" spans="1:52">
      <c r="A401" s="78">
        <v>32</v>
      </c>
      <c r="B401" s="78" t="str">
        <f t="shared" si="19"/>
        <v>32|65-69</v>
      </c>
      <c r="C401" s="78">
        <v>16</v>
      </c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  <c r="AE401" s="78"/>
      <c r="AF401" s="78"/>
      <c r="AG401" s="78"/>
      <c r="AH401" s="78"/>
      <c r="AI401" s="78"/>
      <c r="AJ401" s="78"/>
      <c r="AK401" s="78"/>
      <c r="AL401" s="78"/>
      <c r="AM401" s="78"/>
      <c r="AN401" s="78"/>
      <c r="AO401" s="78"/>
      <c r="AP401" s="78"/>
      <c r="AQ401" s="78"/>
      <c r="AR401" s="78"/>
      <c r="AS401" s="78"/>
      <c r="AT401" s="78"/>
      <c r="AU401" s="78"/>
      <c r="AV401" s="78"/>
      <c r="AW401" s="78"/>
      <c r="AX401" s="78"/>
      <c r="AY401" s="78"/>
      <c r="AZ401" s="78"/>
    </row>
    <row r="402" spans="1:52">
      <c r="A402" s="78">
        <v>33</v>
      </c>
      <c r="B402" s="78" t="str">
        <f t="shared" si="19"/>
        <v>33|65-69</v>
      </c>
      <c r="C402" s="78">
        <v>16</v>
      </c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78"/>
      <c r="AE402" s="78"/>
      <c r="AF402" s="78"/>
      <c r="AG402" s="78"/>
      <c r="AH402" s="78"/>
      <c r="AI402" s="78"/>
      <c r="AJ402" s="78"/>
      <c r="AK402" s="78"/>
      <c r="AL402" s="78"/>
      <c r="AM402" s="78"/>
      <c r="AN402" s="78"/>
      <c r="AO402" s="78"/>
      <c r="AP402" s="78"/>
      <c r="AQ402" s="78"/>
      <c r="AR402" s="78"/>
      <c r="AS402" s="78"/>
      <c r="AT402" s="78"/>
      <c r="AU402" s="78"/>
      <c r="AV402" s="78"/>
      <c r="AW402" s="78"/>
      <c r="AX402" s="78"/>
      <c r="AY402" s="78"/>
      <c r="AZ402" s="78"/>
    </row>
    <row r="403" spans="1:52">
      <c r="A403" s="78">
        <v>34</v>
      </c>
      <c r="B403" s="78" t="str">
        <f t="shared" si="19"/>
        <v>34|65-69</v>
      </c>
      <c r="C403" s="78">
        <v>17</v>
      </c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  <c r="AE403" s="78"/>
      <c r="AF403" s="78"/>
      <c r="AG403" s="78"/>
      <c r="AH403" s="78"/>
      <c r="AI403" s="78"/>
      <c r="AJ403" s="78"/>
      <c r="AK403" s="78"/>
      <c r="AL403" s="78"/>
      <c r="AM403" s="78"/>
      <c r="AN403" s="78"/>
      <c r="AO403" s="78"/>
      <c r="AP403" s="78"/>
      <c r="AQ403" s="78"/>
      <c r="AR403" s="78"/>
      <c r="AS403" s="78"/>
      <c r="AT403" s="78"/>
      <c r="AU403" s="78"/>
      <c r="AV403" s="78"/>
      <c r="AW403" s="78"/>
      <c r="AX403" s="78"/>
      <c r="AY403" s="78"/>
      <c r="AZ403" s="78"/>
    </row>
    <row r="404" spans="1:52">
      <c r="A404" s="78">
        <v>35</v>
      </c>
      <c r="B404" s="78" t="str">
        <f t="shared" si="19"/>
        <v>35|65-69</v>
      </c>
      <c r="C404" s="78">
        <v>17</v>
      </c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  <c r="AD404" s="78"/>
      <c r="AE404" s="78"/>
      <c r="AF404" s="78"/>
      <c r="AG404" s="78"/>
      <c r="AH404" s="78"/>
      <c r="AI404" s="78"/>
      <c r="AJ404" s="78"/>
      <c r="AK404" s="78"/>
      <c r="AL404" s="78"/>
      <c r="AM404" s="78"/>
      <c r="AN404" s="78"/>
      <c r="AO404" s="78"/>
      <c r="AP404" s="78"/>
      <c r="AQ404" s="78"/>
      <c r="AR404" s="78"/>
      <c r="AS404" s="78"/>
      <c r="AT404" s="78"/>
      <c r="AU404" s="78"/>
      <c r="AV404" s="78"/>
      <c r="AW404" s="78"/>
      <c r="AX404" s="78"/>
      <c r="AY404" s="78"/>
      <c r="AZ404" s="78"/>
    </row>
    <row r="405" spans="1:52">
      <c r="A405" s="78">
        <v>36</v>
      </c>
      <c r="B405" s="78" t="str">
        <f t="shared" si="19"/>
        <v>36|65-69</v>
      </c>
      <c r="C405" s="78">
        <v>17</v>
      </c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  <c r="AE405" s="78"/>
      <c r="AF405" s="78"/>
      <c r="AG405" s="78"/>
      <c r="AH405" s="78"/>
      <c r="AI405" s="78"/>
      <c r="AJ405" s="78"/>
      <c r="AK405" s="78"/>
      <c r="AL405" s="78"/>
      <c r="AM405" s="78"/>
      <c r="AN405" s="78"/>
      <c r="AO405" s="78"/>
      <c r="AP405" s="78"/>
      <c r="AQ405" s="78"/>
      <c r="AR405" s="78"/>
      <c r="AS405" s="78"/>
      <c r="AT405" s="78"/>
      <c r="AU405" s="78"/>
      <c r="AV405" s="78"/>
      <c r="AW405" s="78"/>
      <c r="AX405" s="78"/>
      <c r="AY405" s="78"/>
      <c r="AZ405" s="78"/>
    </row>
    <row r="406" spans="1:52">
      <c r="A406" s="78">
        <v>37</v>
      </c>
      <c r="B406" s="78" t="str">
        <f t="shared" si="19"/>
        <v>37|65-69</v>
      </c>
      <c r="C406" s="78">
        <v>18</v>
      </c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  <c r="AD406" s="78"/>
      <c r="AE406" s="78"/>
      <c r="AF406" s="78"/>
      <c r="AG406" s="78"/>
      <c r="AH406" s="78"/>
      <c r="AI406" s="78"/>
      <c r="AJ406" s="78"/>
      <c r="AK406" s="78"/>
      <c r="AL406" s="78"/>
      <c r="AM406" s="78"/>
      <c r="AN406" s="78"/>
      <c r="AO406" s="78"/>
      <c r="AP406" s="78"/>
      <c r="AQ406" s="78"/>
      <c r="AR406" s="78"/>
      <c r="AS406" s="78"/>
      <c r="AT406" s="78"/>
      <c r="AU406" s="78"/>
      <c r="AV406" s="78"/>
      <c r="AW406" s="78"/>
      <c r="AX406" s="78"/>
      <c r="AY406" s="78"/>
      <c r="AZ406" s="78"/>
    </row>
    <row r="407" spans="1:52">
      <c r="A407" s="78">
        <v>38</v>
      </c>
      <c r="B407" s="78" t="str">
        <f t="shared" si="19"/>
        <v>38|65-69</v>
      </c>
      <c r="C407" s="78">
        <v>18</v>
      </c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  <c r="AE407" s="78"/>
      <c r="AF407" s="78"/>
      <c r="AG407" s="78"/>
      <c r="AH407" s="78"/>
      <c r="AI407" s="78"/>
      <c r="AJ407" s="78"/>
      <c r="AK407" s="78"/>
      <c r="AL407" s="78"/>
      <c r="AM407" s="78"/>
      <c r="AN407" s="78"/>
      <c r="AO407" s="78"/>
      <c r="AP407" s="78"/>
      <c r="AQ407" s="78"/>
      <c r="AR407" s="78"/>
      <c r="AS407" s="78"/>
      <c r="AT407" s="78"/>
      <c r="AU407" s="78"/>
      <c r="AV407" s="78"/>
      <c r="AW407" s="78"/>
      <c r="AX407" s="78"/>
      <c r="AY407" s="78"/>
      <c r="AZ407" s="78"/>
    </row>
    <row r="408" spans="1:52">
      <c r="A408" s="78">
        <v>39</v>
      </c>
      <c r="B408" s="78" t="str">
        <f t="shared" si="19"/>
        <v>39|65-69</v>
      </c>
      <c r="C408" s="78">
        <v>19</v>
      </c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  <c r="AE408" s="78"/>
      <c r="AF408" s="78"/>
      <c r="AG408" s="78"/>
      <c r="AH408" s="78"/>
      <c r="AI408" s="78"/>
      <c r="AJ408" s="78"/>
      <c r="AK408" s="78"/>
      <c r="AL408" s="78"/>
      <c r="AM408" s="78"/>
      <c r="AN408" s="78"/>
      <c r="AO408" s="78"/>
      <c r="AP408" s="78"/>
      <c r="AQ408" s="78"/>
      <c r="AR408" s="78"/>
      <c r="AS408" s="78"/>
      <c r="AT408" s="78"/>
      <c r="AU408" s="78"/>
      <c r="AV408" s="78"/>
      <c r="AW408" s="78"/>
      <c r="AX408" s="78"/>
      <c r="AY408" s="78"/>
      <c r="AZ408" s="78"/>
    </row>
    <row r="409" spans="1:52">
      <c r="A409" s="78">
        <v>40</v>
      </c>
      <c r="B409" s="78" t="str">
        <f t="shared" si="19"/>
        <v>40|65-69</v>
      </c>
      <c r="C409" s="78">
        <v>19</v>
      </c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  <c r="AD409" s="78"/>
      <c r="AE409" s="78"/>
      <c r="AF409" s="78"/>
      <c r="AG409" s="78"/>
      <c r="AH409" s="78"/>
      <c r="AI409" s="78"/>
      <c r="AJ409" s="78"/>
      <c r="AK409" s="78"/>
      <c r="AL409" s="78"/>
      <c r="AM409" s="78"/>
      <c r="AN409" s="78"/>
      <c r="AO409" s="78"/>
      <c r="AP409" s="78"/>
      <c r="AQ409" s="78"/>
      <c r="AR409" s="78"/>
      <c r="AS409" s="78"/>
      <c r="AT409" s="78"/>
      <c r="AU409" s="78"/>
      <c r="AV409" s="78"/>
      <c r="AW409" s="78"/>
      <c r="AX409" s="78"/>
      <c r="AY409" s="78"/>
      <c r="AZ409" s="78"/>
    </row>
    <row r="410" spans="1:52">
      <c r="A410" s="78">
        <v>41</v>
      </c>
      <c r="B410" s="78" t="str">
        <f t="shared" si="19"/>
        <v>41|65-69</v>
      </c>
      <c r="C410" s="78">
        <v>19</v>
      </c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  <c r="AD410" s="78"/>
      <c r="AE410" s="78"/>
      <c r="AF410" s="78"/>
      <c r="AG410" s="78"/>
      <c r="AH410" s="78"/>
      <c r="AI410" s="78"/>
      <c r="AJ410" s="78"/>
      <c r="AK410" s="78"/>
      <c r="AL410" s="78"/>
      <c r="AM410" s="78"/>
      <c r="AN410" s="78"/>
      <c r="AO410" s="78"/>
      <c r="AP410" s="78"/>
      <c r="AQ410" s="78"/>
      <c r="AR410" s="78"/>
      <c r="AS410" s="78"/>
      <c r="AT410" s="78"/>
      <c r="AU410" s="78"/>
      <c r="AV410" s="78"/>
      <c r="AW410" s="78"/>
      <c r="AX410" s="78"/>
      <c r="AY410" s="78"/>
      <c r="AZ410" s="78"/>
    </row>
    <row r="411" spans="1:52">
      <c r="A411" s="78">
        <v>42</v>
      </c>
      <c r="B411" s="78" t="str">
        <f t="shared" si="19"/>
        <v>42|65-69</v>
      </c>
      <c r="C411" s="78">
        <v>19</v>
      </c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  <c r="AD411" s="78"/>
      <c r="AE411" s="78"/>
      <c r="AF411" s="78"/>
      <c r="AG411" s="78"/>
      <c r="AH411" s="78"/>
      <c r="AI411" s="78"/>
      <c r="AJ411" s="78"/>
      <c r="AK411" s="78"/>
      <c r="AL411" s="78"/>
      <c r="AM411" s="78"/>
      <c r="AN411" s="78"/>
      <c r="AO411" s="78"/>
      <c r="AP411" s="78"/>
      <c r="AQ411" s="78"/>
      <c r="AR411" s="78"/>
      <c r="AS411" s="78"/>
      <c r="AT411" s="78"/>
      <c r="AU411" s="78"/>
      <c r="AV411" s="78"/>
      <c r="AW411" s="78"/>
      <c r="AX411" s="78"/>
      <c r="AY411" s="78"/>
      <c r="AZ411" s="78"/>
    </row>
    <row r="412" spans="1:52">
      <c r="A412" s="78">
        <v>43</v>
      </c>
      <c r="B412" s="78" t="str">
        <f t="shared" si="19"/>
        <v>43|65-69</v>
      </c>
      <c r="C412" s="78">
        <v>19</v>
      </c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  <c r="AE412" s="78"/>
      <c r="AF412" s="78"/>
      <c r="AG412" s="78"/>
      <c r="AH412" s="78"/>
      <c r="AI412" s="78"/>
      <c r="AJ412" s="78"/>
      <c r="AK412" s="78"/>
      <c r="AL412" s="78"/>
      <c r="AM412" s="78"/>
      <c r="AN412" s="78"/>
      <c r="AO412" s="78"/>
      <c r="AP412" s="78"/>
      <c r="AQ412" s="78"/>
      <c r="AR412" s="78"/>
      <c r="AS412" s="78"/>
      <c r="AT412" s="78"/>
      <c r="AU412" s="78"/>
      <c r="AV412" s="78"/>
      <c r="AW412" s="78"/>
      <c r="AX412" s="78"/>
      <c r="AY412" s="78"/>
      <c r="AZ412" s="78"/>
    </row>
    <row r="413" spans="1:52">
      <c r="A413" s="78">
        <v>44</v>
      </c>
      <c r="B413" s="78" t="str">
        <f t="shared" si="19"/>
        <v>44|65-69</v>
      </c>
      <c r="C413" s="78">
        <v>19</v>
      </c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  <c r="AE413" s="78"/>
      <c r="AF413" s="78"/>
      <c r="AG413" s="78"/>
      <c r="AH413" s="78"/>
      <c r="AI413" s="78"/>
      <c r="AJ413" s="78"/>
      <c r="AK413" s="78"/>
      <c r="AL413" s="78"/>
      <c r="AM413" s="78"/>
      <c r="AN413" s="78"/>
      <c r="AO413" s="78"/>
      <c r="AP413" s="78"/>
      <c r="AQ413" s="78"/>
      <c r="AR413" s="78"/>
      <c r="AS413" s="78"/>
      <c r="AT413" s="78"/>
      <c r="AU413" s="78"/>
      <c r="AV413" s="78"/>
      <c r="AW413" s="78"/>
      <c r="AX413" s="78"/>
      <c r="AY413" s="78"/>
      <c r="AZ413" s="78"/>
    </row>
    <row r="414" spans="1:52">
      <c r="A414" s="78">
        <v>45</v>
      </c>
      <c r="B414" s="78" t="str">
        <f t="shared" si="19"/>
        <v>45|65-69</v>
      </c>
      <c r="C414" s="78">
        <v>19</v>
      </c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</row>
    <row r="415" spans="1:52">
      <c r="A415" s="78">
        <v>46</v>
      </c>
      <c r="B415" s="78" t="str">
        <f t="shared" si="19"/>
        <v>46|65-69</v>
      </c>
      <c r="C415" s="78">
        <v>19</v>
      </c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</row>
    <row r="416" spans="1:52">
      <c r="A416" s="78">
        <v>47</v>
      </c>
      <c r="B416" s="78" t="str">
        <f t="shared" si="19"/>
        <v>47|65-69</v>
      </c>
      <c r="C416" s="78">
        <v>19</v>
      </c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</row>
    <row r="417" spans="1:52">
      <c r="A417" s="78">
        <v>48</v>
      </c>
      <c r="B417" s="78" t="str">
        <f t="shared" si="19"/>
        <v>48|65-69</v>
      </c>
      <c r="C417" s="78">
        <v>19</v>
      </c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</row>
    <row r="418" spans="1:52">
      <c r="A418" s="78">
        <v>49</v>
      </c>
      <c r="B418" s="78" t="str">
        <f t="shared" si="19"/>
        <v>49|65-69</v>
      </c>
      <c r="C418" s="78">
        <v>19</v>
      </c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</row>
    <row r="419" spans="1:52">
      <c r="A419" s="78">
        <v>50</v>
      </c>
      <c r="B419" s="78" t="str">
        <f t="shared" si="19"/>
        <v>50|65-69</v>
      </c>
      <c r="C419" s="78">
        <v>19</v>
      </c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</row>
    <row r="420" spans="1:52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</row>
    <row r="421" spans="1:52">
      <c r="A421" s="78">
        <v>0</v>
      </c>
      <c r="B421" s="78" t="str">
        <f>A421&amp;"|"&amp;$AK$2</f>
        <v>0|70-74</v>
      </c>
      <c r="C421" s="78">
        <v>1</v>
      </c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</row>
    <row r="422" spans="1:52">
      <c r="A422" s="78">
        <v>1</v>
      </c>
      <c r="B422" s="78" t="str">
        <f t="shared" ref="B422:B471" si="20">A422&amp;"|"&amp;$AK$2</f>
        <v>1|70-74</v>
      </c>
      <c r="C422" s="78">
        <v>2</v>
      </c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</row>
    <row r="423" spans="1:52">
      <c r="A423" s="78">
        <v>2</v>
      </c>
      <c r="B423" s="78" t="str">
        <f t="shared" si="20"/>
        <v>2|70-74</v>
      </c>
      <c r="C423" s="78">
        <v>2</v>
      </c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</row>
    <row r="424" spans="1:52">
      <c r="A424" s="78">
        <v>3</v>
      </c>
      <c r="B424" s="78" t="str">
        <f t="shared" si="20"/>
        <v>3|70-74</v>
      </c>
      <c r="C424" s="78">
        <v>3</v>
      </c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</row>
    <row r="425" spans="1:52">
      <c r="A425" s="78">
        <v>4</v>
      </c>
      <c r="B425" s="78" t="str">
        <f t="shared" si="20"/>
        <v>4|70-74</v>
      </c>
      <c r="C425" s="78">
        <v>4</v>
      </c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</row>
    <row r="426" spans="1:52">
      <c r="A426" s="78">
        <v>5</v>
      </c>
      <c r="B426" s="78" t="str">
        <f t="shared" si="20"/>
        <v>5|70-74</v>
      </c>
      <c r="C426" s="78">
        <v>4</v>
      </c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</row>
    <row r="427" spans="1:52">
      <c r="A427" s="78">
        <v>6</v>
      </c>
      <c r="B427" s="78" t="str">
        <f t="shared" si="20"/>
        <v>6|70-74</v>
      </c>
      <c r="C427" s="78">
        <v>5</v>
      </c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</row>
    <row r="428" spans="1:52">
      <c r="A428" s="78">
        <v>7</v>
      </c>
      <c r="B428" s="78" t="str">
        <f t="shared" si="20"/>
        <v>7|70-74</v>
      </c>
      <c r="C428" s="78">
        <v>5</v>
      </c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</row>
    <row r="429" spans="1:52">
      <c r="A429" s="78">
        <v>8</v>
      </c>
      <c r="B429" s="78" t="str">
        <f t="shared" si="20"/>
        <v>8|70-74</v>
      </c>
      <c r="C429" s="78">
        <v>6</v>
      </c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</row>
    <row r="430" spans="1:52">
      <c r="A430" s="78">
        <v>9</v>
      </c>
      <c r="B430" s="78" t="str">
        <f t="shared" si="20"/>
        <v>9|70-74</v>
      </c>
      <c r="C430" s="78">
        <v>6</v>
      </c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  <c r="AG430" s="78"/>
      <c r="AH430" s="78"/>
      <c r="AI430" s="78"/>
      <c r="AJ430" s="78"/>
      <c r="AK430" s="78"/>
      <c r="AL430" s="78"/>
      <c r="AM430" s="78"/>
      <c r="AN430" s="78"/>
      <c r="AO430" s="78"/>
      <c r="AP430" s="78"/>
      <c r="AQ430" s="78"/>
      <c r="AR430" s="78"/>
      <c r="AS430" s="78"/>
      <c r="AT430" s="78"/>
      <c r="AU430" s="78"/>
      <c r="AV430" s="78"/>
      <c r="AW430" s="78"/>
      <c r="AX430" s="78"/>
      <c r="AY430" s="78"/>
      <c r="AZ430" s="78"/>
    </row>
    <row r="431" spans="1:52">
      <c r="A431" s="78">
        <v>10</v>
      </c>
      <c r="B431" s="78" t="str">
        <f t="shared" si="20"/>
        <v>10|70-74</v>
      </c>
      <c r="C431" s="78">
        <v>7</v>
      </c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  <c r="AG431" s="78"/>
      <c r="AH431" s="78"/>
      <c r="AI431" s="78"/>
      <c r="AJ431" s="78"/>
      <c r="AK431" s="78"/>
      <c r="AL431" s="78"/>
      <c r="AM431" s="78"/>
      <c r="AN431" s="78"/>
      <c r="AO431" s="78"/>
      <c r="AP431" s="78"/>
      <c r="AQ431" s="78"/>
      <c r="AR431" s="78"/>
      <c r="AS431" s="78"/>
      <c r="AT431" s="78"/>
      <c r="AU431" s="78"/>
      <c r="AV431" s="78"/>
      <c r="AW431" s="78"/>
      <c r="AX431" s="78"/>
      <c r="AY431" s="78"/>
      <c r="AZ431" s="78"/>
    </row>
    <row r="432" spans="1:52">
      <c r="A432" s="78">
        <v>11</v>
      </c>
      <c r="B432" s="78" t="str">
        <f t="shared" si="20"/>
        <v>11|70-74</v>
      </c>
      <c r="C432" s="78">
        <v>7</v>
      </c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  <c r="AG432" s="78"/>
      <c r="AH432" s="78"/>
      <c r="AI432" s="78"/>
      <c r="AJ432" s="78"/>
      <c r="AK432" s="78"/>
      <c r="AL432" s="78"/>
      <c r="AM432" s="78"/>
      <c r="AN432" s="78"/>
      <c r="AO432" s="78"/>
      <c r="AP432" s="78"/>
      <c r="AQ432" s="78"/>
      <c r="AR432" s="78"/>
      <c r="AS432" s="78"/>
      <c r="AT432" s="78"/>
      <c r="AU432" s="78"/>
      <c r="AV432" s="78"/>
      <c r="AW432" s="78"/>
      <c r="AX432" s="78"/>
      <c r="AY432" s="78"/>
      <c r="AZ432" s="78"/>
    </row>
    <row r="433" spans="1:52">
      <c r="A433" s="78">
        <v>12</v>
      </c>
      <c r="B433" s="78" t="str">
        <f t="shared" si="20"/>
        <v>12|70-74</v>
      </c>
      <c r="C433" s="78">
        <v>8</v>
      </c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  <c r="AG433" s="78"/>
      <c r="AH433" s="78"/>
      <c r="AI433" s="78"/>
      <c r="AJ433" s="78"/>
      <c r="AK433" s="78"/>
      <c r="AL433" s="78"/>
      <c r="AM433" s="78"/>
      <c r="AN433" s="78"/>
      <c r="AO433" s="78"/>
      <c r="AP433" s="78"/>
      <c r="AQ433" s="78"/>
      <c r="AR433" s="78"/>
      <c r="AS433" s="78"/>
      <c r="AT433" s="78"/>
      <c r="AU433" s="78"/>
      <c r="AV433" s="78"/>
      <c r="AW433" s="78"/>
      <c r="AX433" s="78"/>
      <c r="AY433" s="78"/>
      <c r="AZ433" s="78"/>
    </row>
    <row r="434" spans="1:52">
      <c r="A434" s="78">
        <v>13</v>
      </c>
      <c r="B434" s="78" t="str">
        <f t="shared" si="20"/>
        <v>13|70-74</v>
      </c>
      <c r="C434" s="78">
        <v>8</v>
      </c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  <c r="AG434" s="78"/>
      <c r="AH434" s="78"/>
      <c r="AI434" s="78"/>
      <c r="AJ434" s="78"/>
      <c r="AK434" s="78"/>
      <c r="AL434" s="78"/>
      <c r="AM434" s="78"/>
      <c r="AN434" s="78"/>
      <c r="AO434" s="78"/>
      <c r="AP434" s="78"/>
      <c r="AQ434" s="78"/>
      <c r="AR434" s="78"/>
      <c r="AS434" s="78"/>
      <c r="AT434" s="78"/>
      <c r="AU434" s="78"/>
      <c r="AV434" s="78"/>
      <c r="AW434" s="78"/>
      <c r="AX434" s="78"/>
      <c r="AY434" s="78"/>
      <c r="AZ434" s="78"/>
    </row>
    <row r="435" spans="1:52">
      <c r="A435" s="78">
        <v>14</v>
      </c>
      <c r="B435" s="78" t="str">
        <f t="shared" si="20"/>
        <v>14|70-74</v>
      </c>
      <c r="C435" s="78">
        <v>9</v>
      </c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  <c r="AG435" s="78"/>
      <c r="AH435" s="78"/>
      <c r="AI435" s="78"/>
      <c r="AJ435" s="78"/>
      <c r="AK435" s="78"/>
      <c r="AL435" s="78"/>
      <c r="AM435" s="78"/>
      <c r="AN435" s="78"/>
      <c r="AO435" s="78"/>
      <c r="AP435" s="78"/>
      <c r="AQ435" s="78"/>
      <c r="AR435" s="78"/>
      <c r="AS435" s="78"/>
      <c r="AT435" s="78"/>
      <c r="AU435" s="78"/>
      <c r="AV435" s="78"/>
      <c r="AW435" s="78"/>
      <c r="AX435" s="78"/>
      <c r="AY435" s="78"/>
      <c r="AZ435" s="78"/>
    </row>
    <row r="436" spans="1:52">
      <c r="A436" s="78">
        <v>15</v>
      </c>
      <c r="B436" s="78" t="str">
        <f t="shared" si="20"/>
        <v>15|70-74</v>
      </c>
      <c r="C436" s="78">
        <v>9</v>
      </c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  <c r="AG436" s="78"/>
      <c r="AH436" s="78"/>
      <c r="AI436" s="78"/>
      <c r="AJ436" s="78"/>
      <c r="AK436" s="78"/>
      <c r="AL436" s="78"/>
      <c r="AM436" s="78"/>
      <c r="AN436" s="78"/>
      <c r="AO436" s="78"/>
      <c r="AP436" s="78"/>
      <c r="AQ436" s="78"/>
      <c r="AR436" s="78"/>
      <c r="AS436" s="78"/>
      <c r="AT436" s="78"/>
      <c r="AU436" s="78"/>
      <c r="AV436" s="78"/>
      <c r="AW436" s="78"/>
      <c r="AX436" s="78"/>
      <c r="AY436" s="78"/>
      <c r="AZ436" s="78"/>
    </row>
    <row r="437" spans="1:52">
      <c r="A437" s="78">
        <v>16</v>
      </c>
      <c r="B437" s="78" t="str">
        <f t="shared" si="20"/>
        <v>16|70-74</v>
      </c>
      <c r="C437" s="78">
        <v>10</v>
      </c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  <c r="AG437" s="78"/>
      <c r="AH437" s="78"/>
      <c r="AI437" s="78"/>
      <c r="AJ437" s="78"/>
      <c r="AK437" s="78"/>
      <c r="AL437" s="78"/>
      <c r="AM437" s="78"/>
      <c r="AN437" s="78"/>
      <c r="AO437" s="78"/>
      <c r="AP437" s="78"/>
      <c r="AQ437" s="78"/>
      <c r="AR437" s="78"/>
      <c r="AS437" s="78"/>
      <c r="AT437" s="78"/>
      <c r="AU437" s="78"/>
      <c r="AV437" s="78"/>
      <c r="AW437" s="78"/>
      <c r="AX437" s="78"/>
      <c r="AY437" s="78"/>
      <c r="AZ437" s="78"/>
    </row>
    <row r="438" spans="1:52">
      <c r="A438" s="78">
        <v>17</v>
      </c>
      <c r="B438" s="78" t="str">
        <f t="shared" si="20"/>
        <v>17|70-74</v>
      </c>
      <c r="C438" s="78">
        <v>10</v>
      </c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  <c r="AG438" s="78"/>
      <c r="AH438" s="78"/>
      <c r="AI438" s="78"/>
      <c r="AJ438" s="78"/>
      <c r="AK438" s="78"/>
      <c r="AL438" s="78"/>
      <c r="AM438" s="78"/>
      <c r="AN438" s="78"/>
      <c r="AO438" s="78"/>
      <c r="AP438" s="78"/>
      <c r="AQ438" s="78"/>
      <c r="AR438" s="78"/>
      <c r="AS438" s="78"/>
      <c r="AT438" s="78"/>
      <c r="AU438" s="78"/>
      <c r="AV438" s="78"/>
      <c r="AW438" s="78"/>
      <c r="AX438" s="78"/>
      <c r="AY438" s="78"/>
      <c r="AZ438" s="78"/>
    </row>
    <row r="439" spans="1:52">
      <c r="A439" s="78">
        <v>18</v>
      </c>
      <c r="B439" s="78" t="str">
        <f t="shared" si="20"/>
        <v>18|70-74</v>
      </c>
      <c r="C439" s="78">
        <v>11</v>
      </c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  <c r="AG439" s="78"/>
      <c r="AH439" s="78"/>
      <c r="AI439" s="78"/>
      <c r="AJ439" s="78"/>
      <c r="AK439" s="78"/>
      <c r="AL439" s="78"/>
      <c r="AM439" s="78"/>
      <c r="AN439" s="78"/>
      <c r="AO439" s="78"/>
      <c r="AP439" s="78"/>
      <c r="AQ439" s="78"/>
      <c r="AR439" s="78"/>
      <c r="AS439" s="78"/>
      <c r="AT439" s="78"/>
      <c r="AU439" s="78"/>
      <c r="AV439" s="78"/>
      <c r="AW439" s="78"/>
      <c r="AX439" s="78"/>
      <c r="AY439" s="78"/>
      <c r="AZ439" s="78"/>
    </row>
    <row r="440" spans="1:52">
      <c r="A440" s="78">
        <v>19</v>
      </c>
      <c r="B440" s="78" t="str">
        <f t="shared" si="20"/>
        <v>19|70-74</v>
      </c>
      <c r="C440" s="78">
        <v>11</v>
      </c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  <c r="AG440" s="78"/>
      <c r="AH440" s="78"/>
      <c r="AI440" s="78"/>
      <c r="AJ440" s="78"/>
      <c r="AK440" s="78"/>
      <c r="AL440" s="78"/>
      <c r="AM440" s="78"/>
      <c r="AN440" s="78"/>
      <c r="AO440" s="78"/>
      <c r="AP440" s="78"/>
      <c r="AQ440" s="78"/>
      <c r="AR440" s="78"/>
      <c r="AS440" s="78"/>
      <c r="AT440" s="78"/>
      <c r="AU440" s="78"/>
      <c r="AV440" s="78"/>
      <c r="AW440" s="78"/>
      <c r="AX440" s="78"/>
      <c r="AY440" s="78"/>
      <c r="AZ440" s="78"/>
    </row>
    <row r="441" spans="1:52">
      <c r="A441" s="78">
        <v>20</v>
      </c>
      <c r="B441" s="78" t="str">
        <f t="shared" si="20"/>
        <v>20|70-74</v>
      </c>
      <c r="C441" s="78">
        <v>12</v>
      </c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  <c r="AG441" s="78"/>
      <c r="AH441" s="78"/>
      <c r="AI441" s="78"/>
      <c r="AJ441" s="78"/>
      <c r="AK441" s="78"/>
      <c r="AL441" s="78"/>
      <c r="AM441" s="78"/>
      <c r="AN441" s="78"/>
      <c r="AO441" s="78"/>
      <c r="AP441" s="78"/>
      <c r="AQ441" s="78"/>
      <c r="AR441" s="78"/>
      <c r="AS441" s="78"/>
      <c r="AT441" s="78"/>
      <c r="AU441" s="78"/>
      <c r="AV441" s="78"/>
      <c r="AW441" s="78"/>
      <c r="AX441" s="78"/>
      <c r="AY441" s="78"/>
      <c r="AZ441" s="78"/>
    </row>
    <row r="442" spans="1:52">
      <c r="A442" s="78">
        <v>21</v>
      </c>
      <c r="B442" s="78" t="str">
        <f t="shared" si="20"/>
        <v>21|70-74</v>
      </c>
      <c r="C442" s="78">
        <v>12</v>
      </c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  <c r="AG442" s="78"/>
      <c r="AH442" s="78"/>
      <c r="AI442" s="78"/>
      <c r="AJ442" s="78"/>
      <c r="AK442" s="78"/>
      <c r="AL442" s="78"/>
      <c r="AM442" s="78"/>
      <c r="AN442" s="78"/>
      <c r="AO442" s="78"/>
      <c r="AP442" s="78"/>
      <c r="AQ442" s="78"/>
      <c r="AR442" s="78"/>
      <c r="AS442" s="78"/>
      <c r="AT442" s="78"/>
      <c r="AU442" s="78"/>
      <c r="AV442" s="78"/>
      <c r="AW442" s="78"/>
      <c r="AX442" s="78"/>
      <c r="AY442" s="78"/>
      <c r="AZ442" s="78"/>
    </row>
    <row r="443" spans="1:52">
      <c r="A443" s="78">
        <v>22</v>
      </c>
      <c r="B443" s="78" t="str">
        <f t="shared" si="20"/>
        <v>22|70-74</v>
      </c>
      <c r="C443" s="78">
        <v>12</v>
      </c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  <c r="AG443" s="78"/>
      <c r="AH443" s="78"/>
      <c r="AI443" s="78"/>
      <c r="AJ443" s="78"/>
      <c r="AK443" s="78"/>
      <c r="AL443" s="78"/>
      <c r="AM443" s="78"/>
      <c r="AN443" s="78"/>
      <c r="AO443" s="78"/>
      <c r="AP443" s="78"/>
      <c r="AQ443" s="78"/>
      <c r="AR443" s="78"/>
      <c r="AS443" s="78"/>
      <c r="AT443" s="78"/>
      <c r="AU443" s="78"/>
      <c r="AV443" s="78"/>
      <c r="AW443" s="78"/>
      <c r="AX443" s="78"/>
      <c r="AY443" s="78"/>
      <c r="AZ443" s="78"/>
    </row>
    <row r="444" spans="1:52">
      <c r="A444" s="78">
        <v>23</v>
      </c>
      <c r="B444" s="78" t="str">
        <f t="shared" si="20"/>
        <v>23|70-74</v>
      </c>
      <c r="C444" s="78">
        <v>13</v>
      </c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  <c r="AG444" s="78"/>
      <c r="AH444" s="78"/>
      <c r="AI444" s="78"/>
      <c r="AJ444" s="78"/>
      <c r="AK444" s="78"/>
      <c r="AL444" s="78"/>
      <c r="AM444" s="78"/>
      <c r="AN444" s="78"/>
      <c r="AO444" s="78"/>
      <c r="AP444" s="78"/>
      <c r="AQ444" s="78"/>
      <c r="AR444" s="78"/>
      <c r="AS444" s="78"/>
      <c r="AT444" s="78"/>
      <c r="AU444" s="78"/>
      <c r="AV444" s="78"/>
      <c r="AW444" s="78"/>
      <c r="AX444" s="78"/>
      <c r="AY444" s="78"/>
      <c r="AZ444" s="78"/>
    </row>
    <row r="445" spans="1:52">
      <c r="A445" s="78">
        <v>24</v>
      </c>
      <c r="B445" s="78" t="str">
        <f t="shared" si="20"/>
        <v>24|70-74</v>
      </c>
      <c r="C445" s="78">
        <v>13</v>
      </c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  <c r="AG445" s="78"/>
      <c r="AH445" s="78"/>
      <c r="AI445" s="78"/>
      <c r="AJ445" s="78"/>
      <c r="AK445" s="78"/>
      <c r="AL445" s="78"/>
      <c r="AM445" s="78"/>
      <c r="AN445" s="78"/>
      <c r="AO445" s="78"/>
      <c r="AP445" s="78"/>
      <c r="AQ445" s="78"/>
      <c r="AR445" s="78"/>
      <c r="AS445" s="78"/>
      <c r="AT445" s="78"/>
      <c r="AU445" s="78"/>
      <c r="AV445" s="78"/>
      <c r="AW445" s="78"/>
      <c r="AX445" s="78"/>
      <c r="AY445" s="78"/>
      <c r="AZ445" s="78"/>
    </row>
    <row r="446" spans="1:52">
      <c r="A446" s="78">
        <v>25</v>
      </c>
      <c r="B446" s="78" t="str">
        <f t="shared" si="20"/>
        <v>25|70-74</v>
      </c>
      <c r="C446" s="78">
        <v>14</v>
      </c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  <c r="AG446" s="78"/>
      <c r="AH446" s="78"/>
      <c r="AI446" s="78"/>
      <c r="AJ446" s="78"/>
      <c r="AK446" s="78"/>
      <c r="AL446" s="78"/>
      <c r="AM446" s="78"/>
      <c r="AN446" s="78"/>
      <c r="AO446" s="78"/>
      <c r="AP446" s="78"/>
      <c r="AQ446" s="78"/>
      <c r="AR446" s="78"/>
      <c r="AS446" s="78"/>
      <c r="AT446" s="78"/>
      <c r="AU446" s="78"/>
      <c r="AV446" s="78"/>
      <c r="AW446" s="78"/>
      <c r="AX446" s="78"/>
      <c r="AY446" s="78"/>
      <c r="AZ446" s="78"/>
    </row>
    <row r="447" spans="1:52">
      <c r="A447" s="78">
        <v>26</v>
      </c>
      <c r="B447" s="78" t="str">
        <f t="shared" si="20"/>
        <v>26|70-74</v>
      </c>
      <c r="C447" s="78">
        <v>14</v>
      </c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  <c r="AG447" s="78"/>
      <c r="AH447" s="78"/>
      <c r="AI447" s="78"/>
      <c r="AJ447" s="78"/>
      <c r="AK447" s="78"/>
      <c r="AL447" s="78"/>
      <c r="AM447" s="78"/>
      <c r="AN447" s="78"/>
      <c r="AO447" s="78"/>
      <c r="AP447" s="78"/>
      <c r="AQ447" s="78"/>
      <c r="AR447" s="78"/>
      <c r="AS447" s="78"/>
      <c r="AT447" s="78"/>
      <c r="AU447" s="78"/>
      <c r="AV447" s="78"/>
      <c r="AW447" s="78"/>
      <c r="AX447" s="78"/>
      <c r="AY447" s="78"/>
      <c r="AZ447" s="78"/>
    </row>
    <row r="448" spans="1:52">
      <c r="A448" s="78">
        <v>27</v>
      </c>
      <c r="B448" s="78" t="str">
        <f t="shared" si="20"/>
        <v>27|70-74</v>
      </c>
      <c r="C448" s="78">
        <v>15</v>
      </c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8"/>
      <c r="AM448" s="78"/>
      <c r="AN448" s="78"/>
      <c r="AO448" s="78"/>
      <c r="AP448" s="78"/>
      <c r="AQ448" s="78"/>
      <c r="AR448" s="78"/>
      <c r="AS448" s="78"/>
      <c r="AT448" s="78"/>
      <c r="AU448" s="78"/>
      <c r="AV448" s="78"/>
      <c r="AW448" s="78"/>
      <c r="AX448" s="78"/>
      <c r="AY448" s="78"/>
      <c r="AZ448" s="78"/>
    </row>
    <row r="449" spans="1:52">
      <c r="A449" s="78">
        <v>28</v>
      </c>
      <c r="B449" s="78" t="str">
        <f t="shared" si="20"/>
        <v>28|70-74</v>
      </c>
      <c r="C449" s="78">
        <v>15</v>
      </c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8"/>
      <c r="AM449" s="78"/>
      <c r="AN449" s="78"/>
      <c r="AO449" s="78"/>
      <c r="AP449" s="78"/>
      <c r="AQ449" s="78"/>
      <c r="AR449" s="78"/>
      <c r="AS449" s="78"/>
      <c r="AT449" s="78"/>
      <c r="AU449" s="78"/>
      <c r="AV449" s="78"/>
      <c r="AW449" s="78"/>
      <c r="AX449" s="78"/>
      <c r="AY449" s="78"/>
      <c r="AZ449" s="78"/>
    </row>
    <row r="450" spans="1:52">
      <c r="A450" s="78">
        <v>29</v>
      </c>
      <c r="B450" s="78" t="str">
        <f t="shared" si="20"/>
        <v>29|70-74</v>
      </c>
      <c r="C450" s="78">
        <v>15</v>
      </c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8"/>
      <c r="AM450" s="78"/>
      <c r="AN450" s="78"/>
      <c r="AO450" s="78"/>
      <c r="AP450" s="78"/>
      <c r="AQ450" s="78"/>
      <c r="AR450" s="78"/>
      <c r="AS450" s="78"/>
      <c r="AT450" s="78"/>
      <c r="AU450" s="78"/>
      <c r="AV450" s="78"/>
      <c r="AW450" s="78"/>
      <c r="AX450" s="78"/>
      <c r="AY450" s="78"/>
      <c r="AZ450" s="78"/>
    </row>
    <row r="451" spans="1:52">
      <c r="A451" s="78">
        <v>30</v>
      </c>
      <c r="B451" s="78" t="str">
        <f t="shared" si="20"/>
        <v>30|70-74</v>
      </c>
      <c r="C451" s="78">
        <v>16</v>
      </c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  <c r="AG451" s="78"/>
      <c r="AH451" s="78"/>
      <c r="AI451" s="78"/>
      <c r="AJ451" s="78"/>
      <c r="AK451" s="78"/>
      <c r="AL451" s="78"/>
      <c r="AM451" s="78"/>
      <c r="AN451" s="78"/>
      <c r="AO451" s="78"/>
      <c r="AP451" s="78"/>
      <c r="AQ451" s="78"/>
      <c r="AR451" s="78"/>
      <c r="AS451" s="78"/>
      <c r="AT451" s="78"/>
      <c r="AU451" s="78"/>
      <c r="AV451" s="78"/>
      <c r="AW451" s="78"/>
      <c r="AX451" s="78"/>
      <c r="AY451" s="78"/>
      <c r="AZ451" s="78"/>
    </row>
    <row r="452" spans="1:52">
      <c r="A452" s="78">
        <v>31</v>
      </c>
      <c r="B452" s="78" t="str">
        <f t="shared" si="20"/>
        <v>31|70-74</v>
      </c>
      <c r="C452" s="78">
        <v>16</v>
      </c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  <c r="AG452" s="78"/>
      <c r="AH452" s="78"/>
      <c r="AI452" s="78"/>
      <c r="AJ452" s="78"/>
      <c r="AK452" s="78"/>
      <c r="AL452" s="78"/>
      <c r="AM452" s="78"/>
      <c r="AN452" s="78"/>
      <c r="AO452" s="78"/>
      <c r="AP452" s="78"/>
      <c r="AQ452" s="78"/>
      <c r="AR452" s="78"/>
      <c r="AS452" s="78"/>
      <c r="AT452" s="78"/>
      <c r="AU452" s="78"/>
      <c r="AV452" s="78"/>
      <c r="AW452" s="78"/>
      <c r="AX452" s="78"/>
      <c r="AY452" s="78"/>
      <c r="AZ452" s="78"/>
    </row>
    <row r="453" spans="1:52">
      <c r="A453" s="78">
        <v>32</v>
      </c>
      <c r="B453" s="78" t="str">
        <f t="shared" si="20"/>
        <v>32|70-74</v>
      </c>
      <c r="C453" s="78">
        <v>17</v>
      </c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  <c r="AG453" s="78"/>
      <c r="AH453" s="78"/>
      <c r="AI453" s="78"/>
      <c r="AJ453" s="78"/>
      <c r="AK453" s="78"/>
      <c r="AL453" s="78"/>
      <c r="AM453" s="78"/>
      <c r="AN453" s="78"/>
      <c r="AO453" s="78"/>
      <c r="AP453" s="78"/>
      <c r="AQ453" s="78"/>
      <c r="AR453" s="78"/>
      <c r="AS453" s="78"/>
      <c r="AT453" s="78"/>
      <c r="AU453" s="78"/>
      <c r="AV453" s="78"/>
      <c r="AW453" s="78"/>
      <c r="AX453" s="78"/>
      <c r="AY453" s="78"/>
      <c r="AZ453" s="78"/>
    </row>
    <row r="454" spans="1:52">
      <c r="A454" s="78">
        <v>33</v>
      </c>
      <c r="B454" s="78" t="str">
        <f t="shared" si="20"/>
        <v>33|70-74</v>
      </c>
      <c r="C454" s="78">
        <v>17</v>
      </c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  <c r="AG454" s="78"/>
      <c r="AH454" s="78"/>
      <c r="AI454" s="78"/>
      <c r="AJ454" s="78"/>
      <c r="AK454" s="78"/>
      <c r="AL454" s="78"/>
      <c r="AM454" s="78"/>
      <c r="AN454" s="78"/>
      <c r="AO454" s="78"/>
      <c r="AP454" s="78"/>
      <c r="AQ454" s="78"/>
      <c r="AR454" s="78"/>
      <c r="AS454" s="78"/>
      <c r="AT454" s="78"/>
      <c r="AU454" s="78"/>
      <c r="AV454" s="78"/>
      <c r="AW454" s="78"/>
      <c r="AX454" s="78"/>
      <c r="AY454" s="78"/>
      <c r="AZ454" s="78"/>
    </row>
    <row r="455" spans="1:52">
      <c r="A455" s="78">
        <v>34</v>
      </c>
      <c r="B455" s="78" t="str">
        <f t="shared" si="20"/>
        <v>34|70-74</v>
      </c>
      <c r="C455" s="78">
        <v>18</v>
      </c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  <c r="AG455" s="78"/>
      <c r="AH455" s="78"/>
      <c r="AI455" s="78"/>
      <c r="AJ455" s="78"/>
      <c r="AK455" s="78"/>
      <c r="AL455" s="78"/>
      <c r="AM455" s="78"/>
      <c r="AN455" s="78"/>
      <c r="AO455" s="78"/>
      <c r="AP455" s="78"/>
      <c r="AQ455" s="78"/>
      <c r="AR455" s="78"/>
      <c r="AS455" s="78"/>
      <c r="AT455" s="78"/>
      <c r="AU455" s="78"/>
      <c r="AV455" s="78"/>
      <c r="AW455" s="78"/>
      <c r="AX455" s="78"/>
      <c r="AY455" s="78"/>
      <c r="AZ455" s="78"/>
    </row>
    <row r="456" spans="1:52">
      <c r="A456" s="78">
        <v>35</v>
      </c>
      <c r="B456" s="78" t="str">
        <f t="shared" si="20"/>
        <v>35|70-74</v>
      </c>
      <c r="C456" s="78">
        <v>18</v>
      </c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  <c r="AG456" s="78"/>
      <c r="AH456" s="78"/>
      <c r="AI456" s="78"/>
      <c r="AJ456" s="78"/>
      <c r="AK456" s="78"/>
      <c r="AL456" s="78"/>
      <c r="AM456" s="78"/>
      <c r="AN456" s="78"/>
      <c r="AO456" s="78"/>
      <c r="AP456" s="78"/>
      <c r="AQ456" s="78"/>
      <c r="AR456" s="78"/>
      <c r="AS456" s="78"/>
      <c r="AT456" s="78"/>
      <c r="AU456" s="78"/>
      <c r="AV456" s="78"/>
      <c r="AW456" s="78"/>
      <c r="AX456" s="78"/>
      <c r="AY456" s="78"/>
      <c r="AZ456" s="78"/>
    </row>
    <row r="457" spans="1:52">
      <c r="A457" s="78">
        <v>36</v>
      </c>
      <c r="B457" s="78" t="str">
        <f t="shared" si="20"/>
        <v>36|70-74</v>
      </c>
      <c r="C457" s="78">
        <v>18</v>
      </c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  <c r="AG457" s="78"/>
      <c r="AH457" s="78"/>
      <c r="AI457" s="78"/>
      <c r="AJ457" s="78"/>
      <c r="AK457" s="78"/>
      <c r="AL457" s="78"/>
      <c r="AM457" s="78"/>
      <c r="AN457" s="78"/>
      <c r="AO457" s="78"/>
      <c r="AP457" s="78"/>
      <c r="AQ457" s="78"/>
      <c r="AR457" s="78"/>
      <c r="AS457" s="78"/>
      <c r="AT457" s="78"/>
      <c r="AU457" s="78"/>
      <c r="AV457" s="78"/>
      <c r="AW457" s="78"/>
      <c r="AX457" s="78"/>
      <c r="AY457" s="78"/>
      <c r="AZ457" s="78"/>
    </row>
    <row r="458" spans="1:52">
      <c r="A458" s="78">
        <v>37</v>
      </c>
      <c r="B458" s="78" t="str">
        <f t="shared" si="20"/>
        <v>37|70-74</v>
      </c>
      <c r="C458" s="78">
        <v>19</v>
      </c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  <c r="AG458" s="78"/>
      <c r="AH458" s="78"/>
      <c r="AI458" s="78"/>
      <c r="AJ458" s="78"/>
      <c r="AK458" s="78"/>
      <c r="AL458" s="78"/>
      <c r="AM458" s="78"/>
      <c r="AN458" s="78"/>
      <c r="AO458" s="78"/>
      <c r="AP458" s="78"/>
      <c r="AQ458" s="78"/>
      <c r="AR458" s="78"/>
      <c r="AS458" s="78"/>
      <c r="AT458" s="78"/>
      <c r="AU458" s="78"/>
      <c r="AV458" s="78"/>
      <c r="AW458" s="78"/>
      <c r="AX458" s="78"/>
      <c r="AY458" s="78"/>
      <c r="AZ458" s="78"/>
    </row>
    <row r="459" spans="1:52">
      <c r="A459" s="78">
        <v>38</v>
      </c>
      <c r="B459" s="78" t="str">
        <f t="shared" si="20"/>
        <v>38|70-74</v>
      </c>
      <c r="C459" s="78">
        <v>19</v>
      </c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  <c r="AO459" s="78"/>
      <c r="AP459" s="78"/>
      <c r="AQ459" s="78"/>
      <c r="AR459" s="78"/>
      <c r="AS459" s="78"/>
      <c r="AT459" s="78"/>
      <c r="AU459" s="78"/>
      <c r="AV459" s="78"/>
      <c r="AW459" s="78"/>
      <c r="AX459" s="78"/>
      <c r="AY459" s="78"/>
      <c r="AZ459" s="78"/>
    </row>
    <row r="460" spans="1:52">
      <c r="A460" s="78">
        <v>39</v>
      </c>
      <c r="B460" s="78" t="str">
        <f t="shared" si="20"/>
        <v>39|70-74</v>
      </c>
      <c r="C460" s="78">
        <v>19</v>
      </c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  <c r="AG460" s="78"/>
      <c r="AH460" s="78"/>
      <c r="AI460" s="78"/>
      <c r="AJ460" s="78"/>
      <c r="AK460" s="78"/>
      <c r="AL460" s="78"/>
      <c r="AM460" s="78"/>
      <c r="AN460" s="78"/>
      <c r="AO460" s="78"/>
      <c r="AP460" s="78"/>
      <c r="AQ460" s="78"/>
      <c r="AR460" s="78"/>
      <c r="AS460" s="78"/>
      <c r="AT460" s="78"/>
      <c r="AU460" s="78"/>
      <c r="AV460" s="78"/>
      <c r="AW460" s="78"/>
      <c r="AX460" s="78"/>
      <c r="AY460" s="78"/>
      <c r="AZ460" s="78"/>
    </row>
    <row r="461" spans="1:52">
      <c r="A461" s="78">
        <v>40</v>
      </c>
      <c r="B461" s="78" t="str">
        <f t="shared" si="20"/>
        <v>40|70-74</v>
      </c>
      <c r="C461" s="78">
        <v>19</v>
      </c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  <c r="AG461" s="78"/>
      <c r="AH461" s="78"/>
      <c r="AI461" s="78"/>
      <c r="AJ461" s="78"/>
      <c r="AK461" s="78"/>
      <c r="AL461" s="78"/>
      <c r="AM461" s="78"/>
      <c r="AN461" s="78"/>
      <c r="AO461" s="78"/>
      <c r="AP461" s="78"/>
      <c r="AQ461" s="78"/>
      <c r="AR461" s="78"/>
      <c r="AS461" s="78"/>
      <c r="AT461" s="78"/>
      <c r="AU461" s="78"/>
      <c r="AV461" s="78"/>
      <c r="AW461" s="78"/>
      <c r="AX461" s="78"/>
      <c r="AY461" s="78"/>
      <c r="AZ461" s="78"/>
    </row>
    <row r="462" spans="1:52">
      <c r="A462" s="78">
        <v>41</v>
      </c>
      <c r="B462" s="78" t="str">
        <f t="shared" si="20"/>
        <v>41|70-74</v>
      </c>
      <c r="C462" s="78">
        <v>19</v>
      </c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  <c r="AG462" s="78"/>
      <c r="AH462" s="78"/>
      <c r="AI462" s="78"/>
      <c r="AJ462" s="78"/>
      <c r="AK462" s="78"/>
      <c r="AL462" s="78"/>
      <c r="AM462" s="78"/>
      <c r="AN462" s="78"/>
      <c r="AO462" s="78"/>
      <c r="AP462" s="78"/>
      <c r="AQ462" s="78"/>
      <c r="AR462" s="78"/>
      <c r="AS462" s="78"/>
      <c r="AT462" s="78"/>
      <c r="AU462" s="78"/>
      <c r="AV462" s="78"/>
      <c r="AW462" s="78"/>
      <c r="AX462" s="78"/>
      <c r="AY462" s="78"/>
      <c r="AZ462" s="78"/>
    </row>
    <row r="463" spans="1:52">
      <c r="A463" s="78">
        <v>42</v>
      </c>
      <c r="B463" s="78" t="str">
        <f t="shared" si="20"/>
        <v>42|70-74</v>
      </c>
      <c r="C463" s="78">
        <v>19</v>
      </c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  <c r="AG463" s="78"/>
      <c r="AH463" s="78"/>
      <c r="AI463" s="78"/>
      <c r="AJ463" s="78"/>
      <c r="AK463" s="78"/>
      <c r="AL463" s="78"/>
      <c r="AM463" s="78"/>
      <c r="AN463" s="78"/>
      <c r="AO463" s="78"/>
      <c r="AP463" s="78"/>
      <c r="AQ463" s="78"/>
      <c r="AR463" s="78"/>
      <c r="AS463" s="78"/>
      <c r="AT463" s="78"/>
      <c r="AU463" s="78"/>
      <c r="AV463" s="78"/>
      <c r="AW463" s="78"/>
      <c r="AX463" s="78"/>
      <c r="AY463" s="78"/>
      <c r="AZ463" s="78"/>
    </row>
    <row r="464" spans="1:52">
      <c r="A464" s="78">
        <v>43</v>
      </c>
      <c r="B464" s="78" t="str">
        <f t="shared" si="20"/>
        <v>43|70-74</v>
      </c>
      <c r="C464" s="78">
        <v>1</v>
      </c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  <c r="AG464" s="78"/>
      <c r="AH464" s="78"/>
      <c r="AI464" s="78"/>
      <c r="AJ464" s="78"/>
      <c r="AK464" s="78"/>
      <c r="AL464" s="78"/>
      <c r="AM464" s="78"/>
      <c r="AN464" s="78"/>
      <c r="AO464" s="78"/>
      <c r="AP464" s="78"/>
      <c r="AQ464" s="78"/>
      <c r="AR464" s="78"/>
      <c r="AS464" s="78"/>
      <c r="AT464" s="78"/>
      <c r="AU464" s="78"/>
      <c r="AV464" s="78"/>
      <c r="AW464" s="78"/>
      <c r="AX464" s="78"/>
      <c r="AY464" s="78"/>
      <c r="AZ464" s="78"/>
    </row>
    <row r="465" spans="1:52">
      <c r="A465" s="78">
        <v>44</v>
      </c>
      <c r="B465" s="78" t="str">
        <f t="shared" si="20"/>
        <v>44|70-74</v>
      </c>
      <c r="C465" s="78">
        <v>19</v>
      </c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  <c r="AG465" s="78"/>
      <c r="AH465" s="78"/>
      <c r="AI465" s="78"/>
      <c r="AJ465" s="78"/>
      <c r="AK465" s="78"/>
      <c r="AL465" s="78"/>
      <c r="AM465" s="78"/>
      <c r="AN465" s="78"/>
      <c r="AO465" s="78"/>
      <c r="AP465" s="78"/>
      <c r="AQ465" s="78"/>
      <c r="AR465" s="78"/>
      <c r="AS465" s="78"/>
      <c r="AT465" s="78"/>
      <c r="AU465" s="78"/>
      <c r="AV465" s="78"/>
      <c r="AW465" s="78"/>
      <c r="AX465" s="78"/>
      <c r="AY465" s="78"/>
      <c r="AZ465" s="78"/>
    </row>
    <row r="466" spans="1:52">
      <c r="A466" s="78">
        <v>45</v>
      </c>
      <c r="B466" s="78" t="str">
        <f t="shared" si="20"/>
        <v>45|70-74</v>
      </c>
      <c r="C466" s="78">
        <v>19</v>
      </c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  <c r="AG466" s="78"/>
      <c r="AH466" s="78"/>
      <c r="AI466" s="78"/>
      <c r="AJ466" s="78"/>
      <c r="AK466" s="78"/>
      <c r="AL466" s="78"/>
      <c r="AM466" s="78"/>
      <c r="AN466" s="78"/>
      <c r="AO466" s="78"/>
      <c r="AP466" s="78"/>
      <c r="AQ466" s="78"/>
      <c r="AR466" s="78"/>
      <c r="AS466" s="78"/>
      <c r="AT466" s="78"/>
      <c r="AU466" s="78"/>
      <c r="AV466" s="78"/>
      <c r="AW466" s="78"/>
      <c r="AX466" s="78"/>
      <c r="AY466" s="78"/>
      <c r="AZ466" s="78"/>
    </row>
    <row r="467" spans="1:52">
      <c r="A467" s="78">
        <v>46</v>
      </c>
      <c r="B467" s="78" t="str">
        <f t="shared" si="20"/>
        <v>46|70-74</v>
      </c>
      <c r="C467" s="78">
        <v>19</v>
      </c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  <c r="AG467" s="78"/>
      <c r="AH467" s="78"/>
      <c r="AI467" s="78"/>
      <c r="AJ467" s="78"/>
      <c r="AK467" s="78"/>
      <c r="AL467" s="78"/>
      <c r="AM467" s="78"/>
      <c r="AN467" s="78"/>
      <c r="AO467" s="78"/>
      <c r="AP467" s="78"/>
      <c r="AQ467" s="78"/>
      <c r="AR467" s="78"/>
      <c r="AS467" s="78"/>
      <c r="AT467" s="78"/>
      <c r="AU467" s="78"/>
      <c r="AV467" s="78"/>
      <c r="AW467" s="78"/>
      <c r="AX467" s="78"/>
      <c r="AY467" s="78"/>
      <c r="AZ467" s="78"/>
    </row>
    <row r="468" spans="1:52">
      <c r="A468" s="78">
        <v>47</v>
      </c>
      <c r="B468" s="78" t="str">
        <f t="shared" si="20"/>
        <v>47|70-74</v>
      </c>
      <c r="C468" s="78">
        <v>19</v>
      </c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  <c r="AG468" s="78"/>
      <c r="AH468" s="78"/>
      <c r="AI468" s="78"/>
      <c r="AJ468" s="78"/>
      <c r="AK468" s="78"/>
      <c r="AL468" s="78"/>
      <c r="AM468" s="78"/>
      <c r="AN468" s="78"/>
      <c r="AO468" s="78"/>
      <c r="AP468" s="78"/>
      <c r="AQ468" s="78"/>
      <c r="AR468" s="78"/>
      <c r="AS468" s="78"/>
      <c r="AT468" s="78"/>
      <c r="AU468" s="78"/>
      <c r="AV468" s="78"/>
      <c r="AW468" s="78"/>
      <c r="AX468" s="78"/>
      <c r="AY468" s="78"/>
      <c r="AZ468" s="78"/>
    </row>
    <row r="469" spans="1:52">
      <c r="A469" s="78">
        <v>48</v>
      </c>
      <c r="B469" s="78" t="str">
        <f t="shared" si="20"/>
        <v>48|70-74</v>
      </c>
      <c r="C469" s="78">
        <v>19</v>
      </c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  <c r="AG469" s="78"/>
      <c r="AH469" s="78"/>
      <c r="AI469" s="78"/>
      <c r="AJ469" s="78"/>
      <c r="AK469" s="78"/>
      <c r="AL469" s="78"/>
      <c r="AM469" s="78"/>
      <c r="AN469" s="78"/>
      <c r="AO469" s="78"/>
      <c r="AP469" s="78"/>
      <c r="AQ469" s="78"/>
      <c r="AR469" s="78"/>
      <c r="AS469" s="78"/>
      <c r="AT469" s="78"/>
      <c r="AU469" s="78"/>
      <c r="AV469" s="78"/>
      <c r="AW469" s="78"/>
      <c r="AX469" s="78"/>
      <c r="AY469" s="78"/>
      <c r="AZ469" s="78"/>
    </row>
    <row r="470" spans="1:52">
      <c r="A470" s="78">
        <v>49</v>
      </c>
      <c r="B470" s="78" t="str">
        <f t="shared" si="20"/>
        <v>49|70-74</v>
      </c>
      <c r="C470" s="78">
        <v>19</v>
      </c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  <c r="AG470" s="78"/>
      <c r="AH470" s="78"/>
      <c r="AI470" s="78"/>
      <c r="AJ470" s="78"/>
      <c r="AK470" s="78"/>
      <c r="AL470" s="78"/>
      <c r="AM470" s="78"/>
      <c r="AN470" s="78"/>
      <c r="AO470" s="78"/>
      <c r="AP470" s="78"/>
      <c r="AQ470" s="78"/>
      <c r="AR470" s="78"/>
      <c r="AS470" s="78"/>
      <c r="AT470" s="78"/>
      <c r="AU470" s="78"/>
      <c r="AV470" s="78"/>
      <c r="AW470" s="78"/>
      <c r="AX470" s="78"/>
      <c r="AY470" s="78"/>
      <c r="AZ470" s="78"/>
    </row>
    <row r="471" spans="1:52">
      <c r="A471" s="78">
        <v>50</v>
      </c>
      <c r="B471" s="78" t="str">
        <f t="shared" si="20"/>
        <v>50|70-74</v>
      </c>
      <c r="C471" s="78">
        <v>19</v>
      </c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  <c r="AG471" s="78"/>
      <c r="AH471" s="78"/>
      <c r="AI471" s="78"/>
      <c r="AJ471" s="78"/>
      <c r="AK471" s="78"/>
      <c r="AL471" s="78"/>
      <c r="AM471" s="78"/>
      <c r="AN471" s="78"/>
      <c r="AO471" s="78"/>
      <c r="AP471" s="78"/>
      <c r="AQ471" s="78"/>
      <c r="AR471" s="78"/>
      <c r="AS471" s="78"/>
      <c r="AT471" s="78"/>
      <c r="AU471" s="78"/>
      <c r="AV471" s="78"/>
      <c r="AW471" s="78"/>
      <c r="AX471" s="78"/>
      <c r="AY471" s="78"/>
      <c r="AZ471" s="78"/>
    </row>
    <row r="472" spans="1:52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  <c r="AG472" s="78"/>
      <c r="AH472" s="78"/>
      <c r="AI472" s="78"/>
      <c r="AJ472" s="78"/>
      <c r="AK472" s="78"/>
      <c r="AL472" s="78"/>
      <c r="AM472" s="78"/>
      <c r="AN472" s="78"/>
      <c r="AO472" s="78"/>
      <c r="AP472" s="78"/>
      <c r="AQ472" s="78"/>
      <c r="AR472" s="78"/>
      <c r="AS472" s="78"/>
      <c r="AT472" s="78"/>
      <c r="AU472" s="78"/>
      <c r="AV472" s="78"/>
      <c r="AW472" s="78"/>
      <c r="AX472" s="78"/>
      <c r="AY472" s="78"/>
      <c r="AZ472" s="78"/>
    </row>
    <row r="473" spans="1:52">
      <c r="A473" s="78">
        <v>0</v>
      </c>
      <c r="B473" s="78" t="str">
        <f>A473&amp;"|"&amp;$AO$2</f>
        <v>0|75-79</v>
      </c>
      <c r="C473" s="78">
        <v>1</v>
      </c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  <c r="AG473" s="78"/>
      <c r="AH473" s="78"/>
      <c r="AI473" s="78"/>
      <c r="AJ473" s="78"/>
      <c r="AK473" s="78"/>
      <c r="AL473" s="78"/>
      <c r="AM473" s="78"/>
      <c r="AN473" s="78"/>
      <c r="AO473" s="78"/>
      <c r="AP473" s="78"/>
      <c r="AQ473" s="78"/>
      <c r="AR473" s="78"/>
      <c r="AS473" s="78"/>
      <c r="AT473" s="78"/>
      <c r="AU473" s="78"/>
      <c r="AV473" s="78"/>
      <c r="AW473" s="78"/>
      <c r="AX473" s="78"/>
      <c r="AY473" s="78"/>
      <c r="AZ473" s="78"/>
    </row>
    <row r="474" spans="1:52">
      <c r="A474" s="78">
        <v>1</v>
      </c>
      <c r="B474" s="78" t="str">
        <f t="shared" ref="B474:B523" si="21">A474&amp;"|"&amp;$AO$2</f>
        <v>1|75-79</v>
      </c>
      <c r="C474" s="78">
        <v>2</v>
      </c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  <c r="AG474" s="78"/>
      <c r="AH474" s="78"/>
      <c r="AI474" s="78"/>
      <c r="AJ474" s="78"/>
      <c r="AK474" s="78"/>
      <c r="AL474" s="78"/>
      <c r="AM474" s="78"/>
      <c r="AN474" s="78"/>
      <c r="AO474" s="78"/>
      <c r="AP474" s="78"/>
      <c r="AQ474" s="78"/>
      <c r="AR474" s="78"/>
      <c r="AS474" s="78"/>
      <c r="AT474" s="78"/>
      <c r="AU474" s="78"/>
      <c r="AV474" s="78"/>
      <c r="AW474" s="78"/>
      <c r="AX474" s="78"/>
      <c r="AY474" s="78"/>
      <c r="AZ474" s="78"/>
    </row>
    <row r="475" spans="1:52">
      <c r="A475" s="78">
        <v>2</v>
      </c>
      <c r="B475" s="78" t="str">
        <f t="shared" si="21"/>
        <v>2|75-79</v>
      </c>
      <c r="C475" s="78">
        <v>3</v>
      </c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  <c r="AG475" s="78"/>
      <c r="AH475" s="78"/>
      <c r="AI475" s="78"/>
      <c r="AJ475" s="78"/>
      <c r="AK475" s="78"/>
      <c r="AL475" s="78"/>
      <c r="AM475" s="78"/>
      <c r="AN475" s="78"/>
      <c r="AO475" s="78"/>
      <c r="AP475" s="78"/>
      <c r="AQ475" s="78"/>
      <c r="AR475" s="78"/>
      <c r="AS475" s="78"/>
      <c r="AT475" s="78"/>
      <c r="AU475" s="78"/>
      <c r="AV475" s="78"/>
      <c r="AW475" s="78"/>
      <c r="AX475" s="78"/>
      <c r="AY475" s="78"/>
      <c r="AZ475" s="78"/>
    </row>
    <row r="476" spans="1:52">
      <c r="A476" s="78">
        <v>3</v>
      </c>
      <c r="B476" s="78" t="str">
        <f t="shared" si="21"/>
        <v>3|75-79</v>
      </c>
      <c r="C476" s="78">
        <v>4</v>
      </c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  <c r="AL476" s="78"/>
      <c r="AM476" s="78"/>
      <c r="AN476" s="78"/>
      <c r="AO476" s="78"/>
      <c r="AP476" s="78"/>
      <c r="AQ476" s="78"/>
      <c r="AR476" s="78"/>
      <c r="AS476" s="78"/>
      <c r="AT476" s="78"/>
      <c r="AU476" s="78"/>
      <c r="AV476" s="78"/>
      <c r="AW476" s="78"/>
      <c r="AX476" s="78"/>
      <c r="AY476" s="78"/>
      <c r="AZ476" s="78"/>
    </row>
    <row r="477" spans="1:52">
      <c r="A477" s="78">
        <v>4</v>
      </c>
      <c r="B477" s="78" t="str">
        <f t="shared" si="21"/>
        <v>4|75-79</v>
      </c>
      <c r="C477" s="78">
        <v>4</v>
      </c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  <c r="AL477" s="78"/>
      <c r="AM477" s="78"/>
      <c r="AN477" s="78"/>
      <c r="AO477" s="78"/>
      <c r="AP477" s="78"/>
      <c r="AQ477" s="78"/>
      <c r="AR477" s="78"/>
      <c r="AS477" s="78"/>
      <c r="AT477" s="78"/>
      <c r="AU477" s="78"/>
      <c r="AV477" s="78"/>
      <c r="AW477" s="78"/>
      <c r="AX477" s="78"/>
      <c r="AY477" s="78"/>
      <c r="AZ477" s="78"/>
    </row>
    <row r="478" spans="1:52">
      <c r="A478" s="78">
        <v>5</v>
      </c>
      <c r="B478" s="78" t="str">
        <f t="shared" si="21"/>
        <v>5|75-79</v>
      </c>
      <c r="C478" s="78">
        <v>5</v>
      </c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  <c r="AL478" s="78"/>
      <c r="AM478" s="78"/>
      <c r="AN478" s="78"/>
      <c r="AO478" s="78"/>
      <c r="AP478" s="78"/>
      <c r="AQ478" s="78"/>
      <c r="AR478" s="78"/>
      <c r="AS478" s="78"/>
      <c r="AT478" s="78"/>
      <c r="AU478" s="78"/>
      <c r="AV478" s="78"/>
      <c r="AW478" s="78"/>
      <c r="AX478" s="78"/>
      <c r="AY478" s="78"/>
      <c r="AZ478" s="78"/>
    </row>
    <row r="479" spans="1:52">
      <c r="A479" s="78">
        <v>6</v>
      </c>
      <c r="B479" s="78" t="str">
        <f t="shared" si="21"/>
        <v>6|75-79</v>
      </c>
      <c r="C479" s="78">
        <v>5</v>
      </c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  <c r="AG479" s="78"/>
      <c r="AH479" s="78"/>
      <c r="AI479" s="78"/>
      <c r="AJ479" s="78"/>
      <c r="AK479" s="78"/>
      <c r="AL479" s="78"/>
      <c r="AM479" s="78"/>
      <c r="AN479" s="78"/>
      <c r="AO479" s="78"/>
      <c r="AP479" s="78"/>
      <c r="AQ479" s="78"/>
      <c r="AR479" s="78"/>
      <c r="AS479" s="78"/>
      <c r="AT479" s="78"/>
      <c r="AU479" s="78"/>
      <c r="AV479" s="78"/>
      <c r="AW479" s="78"/>
      <c r="AX479" s="78"/>
      <c r="AY479" s="78"/>
      <c r="AZ479" s="78"/>
    </row>
    <row r="480" spans="1:52">
      <c r="A480" s="78">
        <v>7</v>
      </c>
      <c r="B480" s="78" t="str">
        <f t="shared" si="21"/>
        <v>7|75-79</v>
      </c>
      <c r="C480" s="78">
        <v>6</v>
      </c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  <c r="AG480" s="78"/>
      <c r="AH480" s="78"/>
      <c r="AI480" s="78"/>
      <c r="AJ480" s="78"/>
      <c r="AK480" s="78"/>
      <c r="AL480" s="78"/>
      <c r="AM480" s="78"/>
      <c r="AN480" s="78"/>
      <c r="AO480" s="78"/>
      <c r="AP480" s="78"/>
      <c r="AQ480" s="78"/>
      <c r="AR480" s="78"/>
      <c r="AS480" s="78"/>
      <c r="AT480" s="78"/>
      <c r="AU480" s="78"/>
      <c r="AV480" s="78"/>
      <c r="AW480" s="78"/>
      <c r="AX480" s="78"/>
      <c r="AY480" s="78"/>
      <c r="AZ480" s="78"/>
    </row>
    <row r="481" spans="1:52">
      <c r="A481" s="78">
        <v>8</v>
      </c>
      <c r="B481" s="78" t="str">
        <f t="shared" si="21"/>
        <v>8|75-79</v>
      </c>
      <c r="C481" s="78">
        <v>6</v>
      </c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  <c r="AG481" s="78"/>
      <c r="AH481" s="78"/>
      <c r="AI481" s="78"/>
      <c r="AJ481" s="78"/>
      <c r="AK481" s="78"/>
      <c r="AL481" s="78"/>
      <c r="AM481" s="78"/>
      <c r="AN481" s="78"/>
      <c r="AO481" s="78"/>
      <c r="AP481" s="78"/>
      <c r="AQ481" s="78"/>
      <c r="AR481" s="78"/>
      <c r="AS481" s="78"/>
      <c r="AT481" s="78"/>
      <c r="AU481" s="78"/>
      <c r="AV481" s="78"/>
      <c r="AW481" s="78"/>
      <c r="AX481" s="78"/>
      <c r="AY481" s="78"/>
      <c r="AZ481" s="78"/>
    </row>
    <row r="482" spans="1:52">
      <c r="A482" s="78">
        <v>9</v>
      </c>
      <c r="B482" s="78" t="str">
        <f t="shared" si="21"/>
        <v>9|75-79</v>
      </c>
      <c r="C482" s="78">
        <v>7</v>
      </c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  <c r="AG482" s="78"/>
      <c r="AH482" s="78"/>
      <c r="AI482" s="78"/>
      <c r="AJ482" s="78"/>
      <c r="AK482" s="78"/>
      <c r="AL482" s="78"/>
      <c r="AM482" s="78"/>
      <c r="AN482" s="78"/>
      <c r="AO482" s="78"/>
      <c r="AP482" s="78"/>
      <c r="AQ482" s="78"/>
      <c r="AR482" s="78"/>
      <c r="AS482" s="78"/>
      <c r="AT482" s="78"/>
      <c r="AU482" s="78"/>
      <c r="AV482" s="78"/>
      <c r="AW482" s="78"/>
      <c r="AX482" s="78"/>
      <c r="AY482" s="78"/>
      <c r="AZ482" s="78"/>
    </row>
    <row r="483" spans="1:52">
      <c r="A483" s="78">
        <v>10</v>
      </c>
      <c r="B483" s="78" t="str">
        <f t="shared" si="21"/>
        <v>10|75-79</v>
      </c>
      <c r="C483" s="78">
        <v>8</v>
      </c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  <c r="AG483" s="78"/>
      <c r="AH483" s="78"/>
      <c r="AI483" s="78"/>
      <c r="AJ483" s="78"/>
      <c r="AK483" s="78"/>
      <c r="AL483" s="78"/>
      <c r="AM483" s="78"/>
      <c r="AN483" s="78"/>
      <c r="AO483" s="78"/>
      <c r="AP483" s="78"/>
      <c r="AQ483" s="78"/>
      <c r="AR483" s="78"/>
      <c r="AS483" s="78"/>
      <c r="AT483" s="78"/>
      <c r="AU483" s="78"/>
      <c r="AV483" s="78"/>
      <c r="AW483" s="78"/>
      <c r="AX483" s="78"/>
      <c r="AY483" s="78"/>
      <c r="AZ483" s="78"/>
    </row>
    <row r="484" spans="1:52">
      <c r="A484" s="78">
        <v>11</v>
      </c>
      <c r="B484" s="78" t="str">
        <f t="shared" si="21"/>
        <v>11|75-79</v>
      </c>
      <c r="C484" s="78">
        <v>8</v>
      </c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8"/>
      <c r="AM484" s="78"/>
      <c r="AN484" s="78"/>
      <c r="AO484" s="78"/>
      <c r="AP484" s="78"/>
      <c r="AQ484" s="78"/>
      <c r="AR484" s="78"/>
      <c r="AS484" s="78"/>
      <c r="AT484" s="78"/>
      <c r="AU484" s="78"/>
      <c r="AV484" s="78"/>
      <c r="AW484" s="78"/>
      <c r="AX484" s="78"/>
      <c r="AY484" s="78"/>
      <c r="AZ484" s="78"/>
    </row>
    <row r="485" spans="1:52">
      <c r="A485" s="78">
        <v>12</v>
      </c>
      <c r="B485" s="78" t="str">
        <f t="shared" si="21"/>
        <v>12|75-79</v>
      </c>
      <c r="C485" s="78">
        <v>9</v>
      </c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8"/>
      <c r="AM485" s="78"/>
      <c r="AN485" s="78"/>
      <c r="AO485" s="78"/>
      <c r="AP485" s="78"/>
      <c r="AQ485" s="78"/>
      <c r="AR485" s="78"/>
      <c r="AS485" s="78"/>
      <c r="AT485" s="78"/>
      <c r="AU485" s="78"/>
      <c r="AV485" s="78"/>
      <c r="AW485" s="78"/>
      <c r="AX485" s="78"/>
      <c r="AY485" s="78"/>
      <c r="AZ485" s="78"/>
    </row>
    <row r="486" spans="1:52">
      <c r="A486" s="78">
        <v>13</v>
      </c>
      <c r="B486" s="78" t="str">
        <f t="shared" si="21"/>
        <v>13|75-79</v>
      </c>
      <c r="C486" s="78">
        <v>9</v>
      </c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8"/>
      <c r="AM486" s="78"/>
      <c r="AN486" s="78"/>
      <c r="AO486" s="78"/>
      <c r="AP486" s="78"/>
      <c r="AQ486" s="78"/>
      <c r="AR486" s="78"/>
      <c r="AS486" s="78"/>
      <c r="AT486" s="78"/>
      <c r="AU486" s="78"/>
      <c r="AV486" s="78"/>
      <c r="AW486" s="78"/>
      <c r="AX486" s="78"/>
      <c r="AY486" s="78"/>
      <c r="AZ486" s="78"/>
    </row>
    <row r="487" spans="1:52">
      <c r="A487" s="78">
        <v>14</v>
      </c>
      <c r="B487" s="78" t="str">
        <f t="shared" si="21"/>
        <v>14|75-79</v>
      </c>
      <c r="C487" s="78">
        <v>10</v>
      </c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  <c r="AG487" s="78"/>
      <c r="AH487" s="78"/>
      <c r="AI487" s="78"/>
      <c r="AJ487" s="78"/>
      <c r="AK487" s="78"/>
      <c r="AL487" s="78"/>
      <c r="AM487" s="78"/>
      <c r="AN487" s="78"/>
      <c r="AO487" s="78"/>
      <c r="AP487" s="78"/>
      <c r="AQ487" s="78"/>
      <c r="AR487" s="78"/>
      <c r="AS487" s="78"/>
      <c r="AT487" s="78"/>
      <c r="AU487" s="78"/>
      <c r="AV487" s="78"/>
      <c r="AW487" s="78"/>
      <c r="AX487" s="78"/>
      <c r="AY487" s="78"/>
      <c r="AZ487" s="78"/>
    </row>
    <row r="488" spans="1:52">
      <c r="A488" s="78">
        <v>15</v>
      </c>
      <c r="B488" s="78" t="str">
        <f t="shared" si="21"/>
        <v>15|75-79</v>
      </c>
      <c r="C488" s="78">
        <v>10</v>
      </c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  <c r="AG488" s="78"/>
      <c r="AH488" s="78"/>
      <c r="AI488" s="78"/>
      <c r="AJ488" s="78"/>
      <c r="AK488" s="78"/>
      <c r="AL488" s="78"/>
      <c r="AM488" s="78"/>
      <c r="AN488" s="78"/>
      <c r="AO488" s="78"/>
      <c r="AP488" s="78"/>
      <c r="AQ488" s="78"/>
      <c r="AR488" s="78"/>
      <c r="AS488" s="78"/>
      <c r="AT488" s="78"/>
      <c r="AU488" s="78"/>
      <c r="AV488" s="78"/>
      <c r="AW488" s="78"/>
      <c r="AX488" s="78"/>
      <c r="AY488" s="78"/>
      <c r="AZ488" s="78"/>
    </row>
    <row r="489" spans="1:52">
      <c r="A489" s="78">
        <v>16</v>
      </c>
      <c r="B489" s="78" t="str">
        <f t="shared" si="21"/>
        <v>16|75-79</v>
      </c>
      <c r="C489" s="78">
        <v>11</v>
      </c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  <c r="AG489" s="78"/>
      <c r="AH489" s="78"/>
      <c r="AI489" s="78"/>
      <c r="AJ489" s="78"/>
      <c r="AK489" s="78"/>
      <c r="AL489" s="78"/>
      <c r="AM489" s="78"/>
      <c r="AN489" s="78"/>
      <c r="AO489" s="78"/>
      <c r="AP489" s="78"/>
      <c r="AQ489" s="78"/>
      <c r="AR489" s="78"/>
      <c r="AS489" s="78"/>
      <c r="AT489" s="78"/>
      <c r="AU489" s="78"/>
      <c r="AV489" s="78"/>
      <c r="AW489" s="78"/>
      <c r="AX489" s="78"/>
      <c r="AY489" s="78"/>
      <c r="AZ489" s="78"/>
    </row>
    <row r="490" spans="1:52">
      <c r="A490" s="78">
        <v>17</v>
      </c>
      <c r="B490" s="78" t="str">
        <f t="shared" si="21"/>
        <v>17|75-79</v>
      </c>
      <c r="C490" s="78">
        <v>11</v>
      </c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  <c r="AG490" s="78"/>
      <c r="AH490" s="78"/>
      <c r="AI490" s="78"/>
      <c r="AJ490" s="78"/>
      <c r="AK490" s="78"/>
      <c r="AL490" s="78"/>
      <c r="AM490" s="78"/>
      <c r="AN490" s="78"/>
      <c r="AO490" s="78"/>
      <c r="AP490" s="78"/>
      <c r="AQ490" s="78"/>
      <c r="AR490" s="78"/>
      <c r="AS490" s="78"/>
      <c r="AT490" s="78"/>
      <c r="AU490" s="78"/>
      <c r="AV490" s="78"/>
      <c r="AW490" s="78"/>
      <c r="AX490" s="78"/>
      <c r="AY490" s="78"/>
      <c r="AZ490" s="78"/>
    </row>
    <row r="491" spans="1:52">
      <c r="A491" s="78">
        <v>18</v>
      </c>
      <c r="B491" s="78" t="str">
        <f t="shared" si="21"/>
        <v>18|75-79</v>
      </c>
      <c r="C491" s="78">
        <v>12</v>
      </c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  <c r="AG491" s="78"/>
      <c r="AH491" s="78"/>
      <c r="AI491" s="78"/>
      <c r="AJ491" s="78"/>
      <c r="AK491" s="78"/>
      <c r="AL491" s="78"/>
      <c r="AM491" s="78"/>
      <c r="AN491" s="78"/>
      <c r="AO491" s="78"/>
      <c r="AP491" s="78"/>
      <c r="AQ491" s="78"/>
      <c r="AR491" s="78"/>
      <c r="AS491" s="78"/>
      <c r="AT491" s="78"/>
      <c r="AU491" s="78"/>
      <c r="AV491" s="78"/>
      <c r="AW491" s="78"/>
      <c r="AX491" s="78"/>
      <c r="AY491" s="78"/>
      <c r="AZ491" s="78"/>
    </row>
    <row r="492" spans="1:52">
      <c r="A492" s="78">
        <v>19</v>
      </c>
      <c r="B492" s="78" t="str">
        <f t="shared" si="21"/>
        <v>19|75-79</v>
      </c>
      <c r="C492" s="78">
        <v>12</v>
      </c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  <c r="AG492" s="78"/>
      <c r="AH492" s="78"/>
      <c r="AI492" s="78"/>
      <c r="AJ492" s="78"/>
      <c r="AK492" s="78"/>
      <c r="AL492" s="78"/>
      <c r="AM492" s="78"/>
      <c r="AN492" s="78"/>
      <c r="AO492" s="78"/>
      <c r="AP492" s="78"/>
      <c r="AQ492" s="78"/>
      <c r="AR492" s="78"/>
      <c r="AS492" s="78"/>
      <c r="AT492" s="78"/>
      <c r="AU492" s="78"/>
      <c r="AV492" s="78"/>
      <c r="AW492" s="78"/>
      <c r="AX492" s="78"/>
      <c r="AY492" s="78"/>
      <c r="AZ492" s="78"/>
    </row>
    <row r="493" spans="1:52">
      <c r="A493" s="78">
        <v>20</v>
      </c>
      <c r="B493" s="78" t="str">
        <f t="shared" si="21"/>
        <v>20|75-79</v>
      </c>
      <c r="C493" s="78">
        <v>13</v>
      </c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  <c r="AG493" s="78"/>
      <c r="AH493" s="78"/>
      <c r="AI493" s="78"/>
      <c r="AJ493" s="78"/>
      <c r="AK493" s="78"/>
      <c r="AL493" s="78"/>
      <c r="AM493" s="78"/>
      <c r="AN493" s="78"/>
      <c r="AO493" s="78"/>
      <c r="AP493" s="78"/>
      <c r="AQ493" s="78"/>
      <c r="AR493" s="78"/>
      <c r="AS493" s="78"/>
      <c r="AT493" s="78"/>
      <c r="AU493" s="78"/>
      <c r="AV493" s="78"/>
      <c r="AW493" s="78"/>
      <c r="AX493" s="78"/>
      <c r="AY493" s="78"/>
      <c r="AZ493" s="78"/>
    </row>
    <row r="494" spans="1:52">
      <c r="A494" s="78">
        <v>21</v>
      </c>
      <c r="B494" s="78" t="str">
        <f t="shared" si="21"/>
        <v>21|75-79</v>
      </c>
      <c r="C494" s="78">
        <v>13</v>
      </c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  <c r="AG494" s="78"/>
      <c r="AH494" s="78"/>
      <c r="AI494" s="78"/>
      <c r="AJ494" s="78"/>
      <c r="AK494" s="78"/>
      <c r="AL494" s="78"/>
      <c r="AM494" s="78"/>
      <c r="AN494" s="78"/>
      <c r="AO494" s="78"/>
      <c r="AP494" s="78"/>
      <c r="AQ494" s="78"/>
      <c r="AR494" s="78"/>
      <c r="AS494" s="78"/>
      <c r="AT494" s="78"/>
      <c r="AU494" s="78"/>
      <c r="AV494" s="78"/>
      <c r="AW494" s="78"/>
      <c r="AX494" s="78"/>
      <c r="AY494" s="78"/>
      <c r="AZ494" s="78"/>
    </row>
    <row r="495" spans="1:52">
      <c r="A495" s="78">
        <v>22</v>
      </c>
      <c r="B495" s="78" t="str">
        <f t="shared" si="21"/>
        <v>22|75-79</v>
      </c>
      <c r="C495" s="78">
        <v>13</v>
      </c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  <c r="AG495" s="78"/>
      <c r="AH495" s="78"/>
      <c r="AI495" s="78"/>
      <c r="AJ495" s="78"/>
      <c r="AK495" s="78"/>
      <c r="AL495" s="78"/>
      <c r="AM495" s="78"/>
      <c r="AN495" s="78"/>
      <c r="AO495" s="78"/>
      <c r="AP495" s="78"/>
      <c r="AQ495" s="78"/>
      <c r="AR495" s="78"/>
      <c r="AS495" s="78"/>
      <c r="AT495" s="78"/>
      <c r="AU495" s="78"/>
      <c r="AV495" s="78"/>
      <c r="AW495" s="78"/>
      <c r="AX495" s="78"/>
      <c r="AY495" s="78"/>
      <c r="AZ495" s="78"/>
    </row>
    <row r="496" spans="1:52">
      <c r="A496" s="78">
        <v>23</v>
      </c>
      <c r="B496" s="78" t="str">
        <f t="shared" si="21"/>
        <v>23|75-79</v>
      </c>
      <c r="C496" s="78">
        <v>14</v>
      </c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  <c r="AG496" s="78"/>
      <c r="AH496" s="78"/>
      <c r="AI496" s="78"/>
      <c r="AJ496" s="78"/>
      <c r="AK496" s="78"/>
      <c r="AL496" s="78"/>
      <c r="AM496" s="78"/>
      <c r="AN496" s="78"/>
      <c r="AO496" s="78"/>
      <c r="AP496" s="78"/>
      <c r="AQ496" s="78"/>
      <c r="AR496" s="78"/>
      <c r="AS496" s="78"/>
      <c r="AT496" s="78"/>
      <c r="AU496" s="78"/>
      <c r="AV496" s="78"/>
      <c r="AW496" s="78"/>
      <c r="AX496" s="78"/>
      <c r="AY496" s="78"/>
      <c r="AZ496" s="78"/>
    </row>
    <row r="497" spans="1:52">
      <c r="A497" s="78">
        <v>24</v>
      </c>
      <c r="B497" s="78" t="str">
        <f t="shared" si="21"/>
        <v>24|75-79</v>
      </c>
      <c r="C497" s="78">
        <v>14</v>
      </c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  <c r="AG497" s="78"/>
      <c r="AH497" s="78"/>
      <c r="AI497" s="78"/>
      <c r="AJ497" s="78"/>
      <c r="AK497" s="78"/>
      <c r="AL497" s="78"/>
      <c r="AM497" s="78"/>
      <c r="AN497" s="78"/>
      <c r="AO497" s="78"/>
      <c r="AP497" s="78"/>
      <c r="AQ497" s="78"/>
      <c r="AR497" s="78"/>
      <c r="AS497" s="78"/>
      <c r="AT497" s="78"/>
      <c r="AU497" s="78"/>
      <c r="AV497" s="78"/>
      <c r="AW497" s="78"/>
      <c r="AX497" s="78"/>
      <c r="AY497" s="78"/>
      <c r="AZ497" s="78"/>
    </row>
    <row r="498" spans="1:52">
      <c r="A498" s="78">
        <v>25</v>
      </c>
      <c r="B498" s="78" t="str">
        <f t="shared" si="21"/>
        <v>25|75-79</v>
      </c>
      <c r="C498" s="78">
        <v>15</v>
      </c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8"/>
      <c r="AM498" s="78"/>
      <c r="AN498" s="78"/>
      <c r="AO498" s="78"/>
      <c r="AP498" s="78"/>
      <c r="AQ498" s="78"/>
      <c r="AR498" s="78"/>
      <c r="AS498" s="78"/>
      <c r="AT498" s="78"/>
      <c r="AU498" s="78"/>
      <c r="AV498" s="78"/>
      <c r="AW498" s="78"/>
      <c r="AX498" s="78"/>
      <c r="AY498" s="78"/>
      <c r="AZ498" s="78"/>
    </row>
    <row r="499" spans="1:52">
      <c r="A499" s="78">
        <v>26</v>
      </c>
      <c r="B499" s="78" t="str">
        <f t="shared" si="21"/>
        <v>26|75-79</v>
      </c>
      <c r="C499" s="78">
        <v>15</v>
      </c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8"/>
      <c r="AM499" s="78"/>
      <c r="AN499" s="78"/>
      <c r="AO499" s="78"/>
      <c r="AP499" s="78"/>
      <c r="AQ499" s="78"/>
      <c r="AR499" s="78"/>
      <c r="AS499" s="78"/>
      <c r="AT499" s="78"/>
      <c r="AU499" s="78"/>
      <c r="AV499" s="78"/>
      <c r="AW499" s="78"/>
      <c r="AX499" s="78"/>
      <c r="AY499" s="78"/>
      <c r="AZ499" s="78"/>
    </row>
    <row r="500" spans="1:52">
      <c r="A500" s="78">
        <v>27</v>
      </c>
      <c r="B500" s="78" t="str">
        <f t="shared" si="21"/>
        <v>27|75-79</v>
      </c>
      <c r="C500" s="78">
        <v>16</v>
      </c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8"/>
      <c r="AM500" s="78"/>
      <c r="AN500" s="78"/>
      <c r="AO500" s="78"/>
      <c r="AP500" s="78"/>
      <c r="AQ500" s="78"/>
      <c r="AR500" s="78"/>
      <c r="AS500" s="78"/>
      <c r="AT500" s="78"/>
      <c r="AU500" s="78"/>
      <c r="AV500" s="78"/>
      <c r="AW500" s="78"/>
      <c r="AX500" s="78"/>
      <c r="AY500" s="78"/>
      <c r="AZ500" s="78"/>
    </row>
    <row r="501" spans="1:52">
      <c r="A501" s="78">
        <v>28</v>
      </c>
      <c r="B501" s="78" t="str">
        <f t="shared" si="21"/>
        <v>28|75-79</v>
      </c>
      <c r="C501" s="78">
        <v>16</v>
      </c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  <c r="AG501" s="78"/>
      <c r="AH501" s="78"/>
      <c r="AI501" s="78"/>
      <c r="AJ501" s="78"/>
      <c r="AK501" s="78"/>
      <c r="AL501" s="78"/>
      <c r="AM501" s="78"/>
      <c r="AN501" s="78"/>
      <c r="AO501" s="78"/>
      <c r="AP501" s="78"/>
      <c r="AQ501" s="78"/>
      <c r="AR501" s="78"/>
      <c r="AS501" s="78"/>
      <c r="AT501" s="78"/>
      <c r="AU501" s="78"/>
      <c r="AV501" s="78"/>
      <c r="AW501" s="78"/>
      <c r="AX501" s="78"/>
      <c r="AY501" s="78"/>
      <c r="AZ501" s="78"/>
    </row>
    <row r="502" spans="1:52">
      <c r="A502" s="78">
        <v>29</v>
      </c>
      <c r="B502" s="78" t="str">
        <f t="shared" si="21"/>
        <v>29|75-79</v>
      </c>
      <c r="C502" s="78">
        <v>16</v>
      </c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  <c r="AG502" s="78"/>
      <c r="AH502" s="78"/>
      <c r="AI502" s="78"/>
      <c r="AJ502" s="78"/>
      <c r="AK502" s="78"/>
      <c r="AL502" s="78"/>
      <c r="AM502" s="78"/>
      <c r="AN502" s="78"/>
      <c r="AO502" s="78"/>
      <c r="AP502" s="78"/>
      <c r="AQ502" s="78"/>
      <c r="AR502" s="78"/>
      <c r="AS502" s="78"/>
      <c r="AT502" s="78"/>
      <c r="AU502" s="78"/>
      <c r="AV502" s="78"/>
      <c r="AW502" s="78"/>
      <c r="AX502" s="78"/>
      <c r="AY502" s="78"/>
      <c r="AZ502" s="78"/>
    </row>
    <row r="503" spans="1:52">
      <c r="A503" s="78">
        <v>30</v>
      </c>
      <c r="B503" s="78" t="str">
        <f t="shared" si="21"/>
        <v>30|75-79</v>
      </c>
      <c r="C503" s="78">
        <v>17</v>
      </c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  <c r="AG503" s="78"/>
      <c r="AH503" s="78"/>
      <c r="AI503" s="78"/>
      <c r="AJ503" s="78"/>
      <c r="AK503" s="78"/>
      <c r="AL503" s="78"/>
      <c r="AM503" s="78"/>
      <c r="AN503" s="78"/>
      <c r="AO503" s="78"/>
      <c r="AP503" s="78"/>
      <c r="AQ503" s="78"/>
      <c r="AR503" s="78"/>
      <c r="AS503" s="78"/>
      <c r="AT503" s="78"/>
      <c r="AU503" s="78"/>
      <c r="AV503" s="78"/>
      <c r="AW503" s="78"/>
      <c r="AX503" s="78"/>
      <c r="AY503" s="78"/>
      <c r="AZ503" s="78"/>
    </row>
    <row r="504" spans="1:52">
      <c r="A504" s="78">
        <v>31</v>
      </c>
      <c r="B504" s="78" t="str">
        <f t="shared" si="21"/>
        <v>31|75-79</v>
      </c>
      <c r="C504" s="78">
        <v>17</v>
      </c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  <c r="AG504" s="78"/>
      <c r="AH504" s="78"/>
      <c r="AI504" s="78"/>
      <c r="AJ504" s="78"/>
      <c r="AK504" s="78"/>
      <c r="AL504" s="78"/>
      <c r="AM504" s="78"/>
      <c r="AN504" s="78"/>
      <c r="AO504" s="78"/>
      <c r="AP504" s="78"/>
      <c r="AQ504" s="78"/>
      <c r="AR504" s="78"/>
      <c r="AS504" s="78"/>
      <c r="AT504" s="78"/>
      <c r="AU504" s="78"/>
      <c r="AV504" s="78"/>
      <c r="AW504" s="78"/>
      <c r="AX504" s="78"/>
      <c r="AY504" s="78"/>
      <c r="AZ504" s="78"/>
    </row>
    <row r="505" spans="1:52">
      <c r="A505" s="78">
        <v>32</v>
      </c>
      <c r="B505" s="78" t="str">
        <f t="shared" si="21"/>
        <v>32|75-79</v>
      </c>
      <c r="C505" s="78">
        <v>18</v>
      </c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  <c r="AG505" s="78"/>
      <c r="AH505" s="78"/>
      <c r="AI505" s="78"/>
      <c r="AJ505" s="78"/>
      <c r="AK505" s="78"/>
      <c r="AL505" s="78"/>
      <c r="AM505" s="78"/>
      <c r="AN505" s="78"/>
      <c r="AO505" s="78"/>
      <c r="AP505" s="78"/>
      <c r="AQ505" s="78"/>
      <c r="AR505" s="78"/>
      <c r="AS505" s="78"/>
      <c r="AT505" s="78"/>
      <c r="AU505" s="78"/>
      <c r="AV505" s="78"/>
      <c r="AW505" s="78"/>
      <c r="AX505" s="78"/>
      <c r="AY505" s="78"/>
      <c r="AZ505" s="78"/>
    </row>
    <row r="506" spans="1:52">
      <c r="A506" s="78">
        <v>33</v>
      </c>
      <c r="B506" s="78" t="str">
        <f t="shared" si="21"/>
        <v>33|75-79</v>
      </c>
      <c r="C506" s="78">
        <v>18</v>
      </c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  <c r="AG506" s="78"/>
      <c r="AH506" s="78"/>
      <c r="AI506" s="78"/>
      <c r="AJ506" s="78"/>
      <c r="AK506" s="78"/>
      <c r="AL506" s="78"/>
      <c r="AM506" s="78"/>
      <c r="AN506" s="78"/>
      <c r="AO506" s="78"/>
      <c r="AP506" s="78"/>
      <c r="AQ506" s="78"/>
      <c r="AR506" s="78"/>
      <c r="AS506" s="78"/>
      <c r="AT506" s="78"/>
      <c r="AU506" s="78"/>
      <c r="AV506" s="78"/>
      <c r="AW506" s="78"/>
      <c r="AX506" s="78"/>
      <c r="AY506" s="78"/>
      <c r="AZ506" s="78"/>
    </row>
    <row r="507" spans="1:52">
      <c r="A507" s="78">
        <v>34</v>
      </c>
      <c r="B507" s="78" t="str">
        <f t="shared" si="21"/>
        <v>34|75-79</v>
      </c>
      <c r="C507" s="78">
        <v>19</v>
      </c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  <c r="AG507" s="78"/>
      <c r="AH507" s="78"/>
      <c r="AI507" s="78"/>
      <c r="AJ507" s="78"/>
      <c r="AK507" s="78"/>
      <c r="AL507" s="78"/>
      <c r="AM507" s="78"/>
      <c r="AN507" s="78"/>
      <c r="AO507" s="78"/>
      <c r="AP507" s="78"/>
      <c r="AQ507" s="78"/>
      <c r="AR507" s="78"/>
      <c r="AS507" s="78"/>
      <c r="AT507" s="78"/>
      <c r="AU507" s="78"/>
      <c r="AV507" s="78"/>
      <c r="AW507" s="78"/>
      <c r="AX507" s="78"/>
      <c r="AY507" s="78"/>
      <c r="AZ507" s="78"/>
    </row>
    <row r="508" spans="1:52">
      <c r="A508" s="78">
        <v>35</v>
      </c>
      <c r="B508" s="78" t="str">
        <f t="shared" si="21"/>
        <v>35|75-79</v>
      </c>
      <c r="C508" s="78">
        <v>19</v>
      </c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8"/>
      <c r="AP508" s="78"/>
      <c r="AQ508" s="78"/>
      <c r="AR508" s="78"/>
      <c r="AS508" s="78"/>
      <c r="AT508" s="78"/>
      <c r="AU508" s="78"/>
      <c r="AV508" s="78"/>
      <c r="AW508" s="78"/>
      <c r="AX508" s="78"/>
      <c r="AY508" s="78"/>
      <c r="AZ508" s="78"/>
    </row>
    <row r="509" spans="1:52">
      <c r="A509" s="78">
        <v>36</v>
      </c>
      <c r="B509" s="78" t="str">
        <f t="shared" si="21"/>
        <v>36|75-79</v>
      </c>
      <c r="C509" s="78">
        <v>19</v>
      </c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  <c r="AG509" s="78"/>
      <c r="AH509" s="78"/>
      <c r="AI509" s="78"/>
      <c r="AJ509" s="78"/>
      <c r="AK509" s="78"/>
      <c r="AL509" s="78"/>
      <c r="AM509" s="78"/>
      <c r="AN509" s="78"/>
      <c r="AO509" s="78"/>
      <c r="AP509" s="78"/>
      <c r="AQ509" s="78"/>
      <c r="AR509" s="78"/>
      <c r="AS509" s="78"/>
      <c r="AT509" s="78"/>
      <c r="AU509" s="78"/>
      <c r="AV509" s="78"/>
      <c r="AW509" s="78"/>
      <c r="AX509" s="78"/>
      <c r="AY509" s="78"/>
      <c r="AZ509" s="78"/>
    </row>
    <row r="510" spans="1:52">
      <c r="A510" s="78">
        <v>37</v>
      </c>
      <c r="B510" s="78" t="str">
        <f t="shared" si="21"/>
        <v>37|75-79</v>
      </c>
      <c r="C510" s="78">
        <v>19</v>
      </c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  <c r="AG510" s="78"/>
      <c r="AH510" s="78"/>
      <c r="AI510" s="78"/>
      <c r="AJ510" s="78"/>
      <c r="AK510" s="78"/>
      <c r="AL510" s="78"/>
      <c r="AM510" s="78"/>
      <c r="AN510" s="78"/>
      <c r="AO510" s="78"/>
      <c r="AP510" s="78"/>
      <c r="AQ510" s="78"/>
      <c r="AR510" s="78"/>
      <c r="AS510" s="78"/>
      <c r="AT510" s="78"/>
      <c r="AU510" s="78"/>
      <c r="AV510" s="78"/>
      <c r="AW510" s="78"/>
      <c r="AX510" s="78"/>
      <c r="AY510" s="78"/>
      <c r="AZ510" s="78"/>
    </row>
    <row r="511" spans="1:52">
      <c r="A511" s="78">
        <v>38</v>
      </c>
      <c r="B511" s="78" t="str">
        <f t="shared" si="21"/>
        <v>38|75-79</v>
      </c>
      <c r="C511" s="78">
        <v>19</v>
      </c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  <c r="AL511" s="78"/>
      <c r="AM511" s="78"/>
      <c r="AN511" s="78"/>
      <c r="AO511" s="78"/>
      <c r="AP511" s="78"/>
      <c r="AQ511" s="78"/>
      <c r="AR511" s="78"/>
      <c r="AS511" s="78"/>
      <c r="AT511" s="78"/>
      <c r="AU511" s="78"/>
      <c r="AV511" s="78"/>
      <c r="AW511" s="78"/>
      <c r="AX511" s="78"/>
      <c r="AY511" s="78"/>
      <c r="AZ511" s="78"/>
    </row>
    <row r="512" spans="1:52">
      <c r="A512" s="78">
        <v>39</v>
      </c>
      <c r="B512" s="78" t="str">
        <f t="shared" si="21"/>
        <v>39|75-79</v>
      </c>
      <c r="C512" s="78">
        <v>19</v>
      </c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8"/>
      <c r="AM512" s="78"/>
      <c r="AN512" s="78"/>
      <c r="AO512" s="78"/>
      <c r="AP512" s="78"/>
      <c r="AQ512" s="78"/>
      <c r="AR512" s="78"/>
      <c r="AS512" s="78"/>
      <c r="AT512" s="78"/>
      <c r="AU512" s="78"/>
      <c r="AV512" s="78"/>
      <c r="AW512" s="78"/>
      <c r="AX512" s="78"/>
      <c r="AY512" s="78"/>
      <c r="AZ512" s="78"/>
    </row>
    <row r="513" spans="1:52">
      <c r="A513" s="78">
        <v>40</v>
      </c>
      <c r="B513" s="78" t="str">
        <f t="shared" si="21"/>
        <v>40|75-79</v>
      </c>
      <c r="C513" s="78">
        <v>19</v>
      </c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  <c r="AL513" s="78"/>
      <c r="AM513" s="78"/>
      <c r="AN513" s="78"/>
      <c r="AO513" s="78"/>
      <c r="AP513" s="78"/>
      <c r="AQ513" s="78"/>
      <c r="AR513" s="78"/>
      <c r="AS513" s="78"/>
      <c r="AT513" s="78"/>
      <c r="AU513" s="78"/>
      <c r="AV513" s="78"/>
      <c r="AW513" s="78"/>
      <c r="AX513" s="78"/>
      <c r="AY513" s="78"/>
      <c r="AZ513" s="78"/>
    </row>
    <row r="514" spans="1:52">
      <c r="A514" s="78">
        <v>41</v>
      </c>
      <c r="B514" s="78" t="str">
        <f t="shared" si="21"/>
        <v>41|75-79</v>
      </c>
      <c r="C514" s="78">
        <v>19</v>
      </c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  <c r="AG514" s="78"/>
      <c r="AH514" s="78"/>
      <c r="AI514" s="78"/>
      <c r="AJ514" s="78"/>
      <c r="AK514" s="78"/>
      <c r="AL514" s="78"/>
      <c r="AM514" s="78"/>
      <c r="AN514" s="78"/>
      <c r="AO514" s="78"/>
      <c r="AP514" s="78"/>
      <c r="AQ514" s="78"/>
      <c r="AR514" s="78"/>
      <c r="AS514" s="78"/>
      <c r="AT514" s="78"/>
      <c r="AU514" s="78"/>
      <c r="AV514" s="78"/>
      <c r="AW514" s="78"/>
      <c r="AX514" s="78"/>
      <c r="AY514" s="78"/>
      <c r="AZ514" s="78"/>
    </row>
    <row r="515" spans="1:52">
      <c r="A515" s="78">
        <v>42</v>
      </c>
      <c r="B515" s="78" t="str">
        <f t="shared" si="21"/>
        <v>42|75-79</v>
      </c>
      <c r="C515" s="78">
        <v>19</v>
      </c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  <c r="AG515" s="78"/>
      <c r="AH515" s="78"/>
      <c r="AI515" s="78"/>
      <c r="AJ515" s="78"/>
      <c r="AK515" s="78"/>
      <c r="AL515" s="78"/>
      <c r="AM515" s="78"/>
      <c r="AN515" s="78"/>
      <c r="AO515" s="78"/>
      <c r="AP515" s="78"/>
      <c r="AQ515" s="78"/>
      <c r="AR515" s="78"/>
      <c r="AS515" s="78"/>
      <c r="AT515" s="78"/>
      <c r="AU515" s="78"/>
      <c r="AV515" s="78"/>
      <c r="AW515" s="78"/>
      <c r="AX515" s="78"/>
      <c r="AY515" s="78"/>
      <c r="AZ515" s="78"/>
    </row>
    <row r="516" spans="1:52">
      <c r="A516" s="78">
        <v>43</v>
      </c>
      <c r="B516" s="78" t="str">
        <f t="shared" si="21"/>
        <v>43|75-79</v>
      </c>
      <c r="C516" s="78">
        <v>19</v>
      </c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  <c r="AG516" s="78"/>
      <c r="AH516" s="78"/>
      <c r="AI516" s="78"/>
      <c r="AJ516" s="78"/>
      <c r="AK516" s="78"/>
      <c r="AL516" s="78"/>
      <c r="AM516" s="78"/>
      <c r="AN516" s="78"/>
      <c r="AO516" s="78"/>
      <c r="AP516" s="78"/>
      <c r="AQ516" s="78"/>
      <c r="AR516" s="78"/>
      <c r="AS516" s="78"/>
      <c r="AT516" s="78"/>
      <c r="AU516" s="78"/>
      <c r="AV516" s="78"/>
      <c r="AW516" s="78"/>
      <c r="AX516" s="78"/>
      <c r="AY516" s="78"/>
      <c r="AZ516" s="78"/>
    </row>
    <row r="517" spans="1:52">
      <c r="A517" s="78">
        <v>44</v>
      </c>
      <c r="B517" s="78" t="str">
        <f t="shared" si="21"/>
        <v>44|75-79</v>
      </c>
      <c r="C517" s="78">
        <v>19</v>
      </c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  <c r="AG517" s="78"/>
      <c r="AH517" s="78"/>
      <c r="AI517" s="78"/>
      <c r="AJ517" s="78"/>
      <c r="AK517" s="78"/>
      <c r="AL517" s="78"/>
      <c r="AM517" s="78"/>
      <c r="AN517" s="78"/>
      <c r="AO517" s="78"/>
      <c r="AP517" s="78"/>
      <c r="AQ517" s="78"/>
      <c r="AR517" s="78"/>
      <c r="AS517" s="78"/>
      <c r="AT517" s="78"/>
      <c r="AU517" s="78"/>
      <c r="AV517" s="78"/>
      <c r="AW517" s="78"/>
      <c r="AX517" s="78"/>
      <c r="AY517" s="78"/>
      <c r="AZ517" s="78"/>
    </row>
    <row r="518" spans="1:52">
      <c r="A518" s="78">
        <v>45</v>
      </c>
      <c r="B518" s="78" t="str">
        <f t="shared" si="21"/>
        <v>45|75-79</v>
      </c>
      <c r="C518" s="78">
        <v>19</v>
      </c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  <c r="AG518" s="78"/>
      <c r="AH518" s="78"/>
      <c r="AI518" s="78"/>
      <c r="AJ518" s="78"/>
      <c r="AK518" s="78"/>
      <c r="AL518" s="78"/>
      <c r="AM518" s="78"/>
      <c r="AN518" s="78"/>
      <c r="AO518" s="78"/>
      <c r="AP518" s="78"/>
      <c r="AQ518" s="78"/>
      <c r="AR518" s="78"/>
      <c r="AS518" s="78"/>
      <c r="AT518" s="78"/>
      <c r="AU518" s="78"/>
      <c r="AV518" s="78"/>
      <c r="AW518" s="78"/>
      <c r="AX518" s="78"/>
      <c r="AY518" s="78"/>
      <c r="AZ518" s="78"/>
    </row>
    <row r="519" spans="1:52">
      <c r="A519" s="78">
        <v>46</v>
      </c>
      <c r="B519" s="78" t="str">
        <f t="shared" si="21"/>
        <v>46|75-79</v>
      </c>
      <c r="C519" s="78">
        <v>19</v>
      </c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  <c r="AG519" s="78"/>
      <c r="AH519" s="78"/>
      <c r="AI519" s="78"/>
      <c r="AJ519" s="78"/>
      <c r="AK519" s="78"/>
      <c r="AL519" s="78"/>
      <c r="AM519" s="78"/>
      <c r="AN519" s="78"/>
      <c r="AO519" s="78"/>
      <c r="AP519" s="78"/>
      <c r="AQ519" s="78"/>
      <c r="AR519" s="78"/>
      <c r="AS519" s="78"/>
      <c r="AT519" s="78"/>
      <c r="AU519" s="78"/>
      <c r="AV519" s="78"/>
      <c r="AW519" s="78"/>
      <c r="AX519" s="78"/>
      <c r="AY519" s="78"/>
      <c r="AZ519" s="78"/>
    </row>
    <row r="520" spans="1:52">
      <c r="A520" s="78">
        <v>47</v>
      </c>
      <c r="B520" s="78" t="str">
        <f t="shared" si="21"/>
        <v>47|75-79</v>
      </c>
      <c r="C520" s="78">
        <v>19</v>
      </c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  <c r="AG520" s="78"/>
      <c r="AH520" s="78"/>
      <c r="AI520" s="78"/>
      <c r="AJ520" s="78"/>
      <c r="AK520" s="78"/>
      <c r="AL520" s="78"/>
      <c r="AM520" s="78"/>
      <c r="AN520" s="78"/>
      <c r="AO520" s="78"/>
      <c r="AP520" s="78"/>
      <c r="AQ520" s="78"/>
      <c r="AR520" s="78"/>
      <c r="AS520" s="78"/>
      <c r="AT520" s="78"/>
      <c r="AU520" s="78"/>
      <c r="AV520" s="78"/>
      <c r="AW520" s="78"/>
      <c r="AX520" s="78"/>
      <c r="AY520" s="78"/>
      <c r="AZ520" s="78"/>
    </row>
    <row r="521" spans="1:52">
      <c r="A521" s="78">
        <v>48</v>
      </c>
      <c r="B521" s="78" t="str">
        <f t="shared" si="21"/>
        <v>48|75-79</v>
      </c>
      <c r="C521" s="78">
        <v>19</v>
      </c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  <c r="AG521" s="78"/>
      <c r="AH521" s="78"/>
      <c r="AI521" s="78"/>
      <c r="AJ521" s="78"/>
      <c r="AK521" s="78"/>
      <c r="AL521" s="78"/>
      <c r="AM521" s="78"/>
      <c r="AN521" s="78"/>
      <c r="AO521" s="78"/>
      <c r="AP521" s="78"/>
      <c r="AQ521" s="78"/>
      <c r="AR521" s="78"/>
      <c r="AS521" s="78"/>
      <c r="AT521" s="78"/>
      <c r="AU521" s="78"/>
      <c r="AV521" s="78"/>
      <c r="AW521" s="78"/>
      <c r="AX521" s="78"/>
      <c r="AY521" s="78"/>
      <c r="AZ521" s="78"/>
    </row>
    <row r="522" spans="1:52">
      <c r="A522" s="78">
        <v>49</v>
      </c>
      <c r="B522" s="78" t="str">
        <f t="shared" si="21"/>
        <v>49|75-79</v>
      </c>
      <c r="C522" s="78">
        <v>19</v>
      </c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  <c r="AG522" s="78"/>
      <c r="AH522" s="78"/>
      <c r="AI522" s="78"/>
      <c r="AJ522" s="78"/>
      <c r="AK522" s="78"/>
      <c r="AL522" s="78"/>
      <c r="AM522" s="78"/>
      <c r="AN522" s="78"/>
      <c r="AO522" s="78"/>
      <c r="AP522" s="78"/>
      <c r="AQ522" s="78"/>
      <c r="AR522" s="78"/>
      <c r="AS522" s="78"/>
      <c r="AT522" s="78"/>
      <c r="AU522" s="78"/>
      <c r="AV522" s="78"/>
      <c r="AW522" s="78"/>
      <c r="AX522" s="78"/>
      <c r="AY522" s="78"/>
      <c r="AZ522" s="78"/>
    </row>
    <row r="523" spans="1:52">
      <c r="A523" s="78">
        <v>50</v>
      </c>
      <c r="B523" s="78" t="str">
        <f t="shared" si="21"/>
        <v>50|75-79</v>
      </c>
      <c r="C523" s="78">
        <v>19</v>
      </c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  <c r="AG523" s="78"/>
      <c r="AH523" s="78"/>
      <c r="AI523" s="78"/>
      <c r="AJ523" s="78"/>
      <c r="AK523" s="78"/>
      <c r="AL523" s="78"/>
      <c r="AM523" s="78"/>
      <c r="AN523" s="78"/>
      <c r="AO523" s="78"/>
      <c r="AP523" s="78"/>
      <c r="AQ523" s="78"/>
      <c r="AR523" s="78"/>
      <c r="AS523" s="78"/>
      <c r="AT523" s="78"/>
      <c r="AU523" s="78"/>
      <c r="AV523" s="78"/>
      <c r="AW523" s="78"/>
      <c r="AX523" s="78"/>
      <c r="AY523" s="78"/>
      <c r="AZ523" s="78"/>
    </row>
    <row r="524" spans="1:52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  <c r="AG524" s="78"/>
      <c r="AH524" s="78"/>
      <c r="AI524" s="78"/>
      <c r="AJ524" s="78"/>
      <c r="AK524" s="78"/>
      <c r="AL524" s="78"/>
      <c r="AM524" s="78"/>
      <c r="AN524" s="78"/>
      <c r="AO524" s="78"/>
      <c r="AP524" s="78"/>
      <c r="AQ524" s="78"/>
      <c r="AR524" s="78"/>
      <c r="AS524" s="78"/>
      <c r="AT524" s="78"/>
      <c r="AU524" s="78"/>
      <c r="AV524" s="78"/>
      <c r="AW524" s="78"/>
      <c r="AX524" s="78"/>
      <c r="AY524" s="78"/>
      <c r="AZ524" s="78"/>
    </row>
    <row r="525" spans="1:52">
      <c r="A525" s="78">
        <v>0</v>
      </c>
      <c r="B525" s="78" t="str">
        <f>A525&amp;"|"&amp;$AS$2</f>
        <v>0|80-84</v>
      </c>
      <c r="C525" s="78">
        <v>1</v>
      </c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  <c r="AG525" s="78"/>
      <c r="AH525" s="78"/>
      <c r="AI525" s="78"/>
      <c r="AJ525" s="78"/>
      <c r="AK525" s="78"/>
      <c r="AL525" s="78"/>
      <c r="AM525" s="78"/>
      <c r="AN525" s="78"/>
      <c r="AO525" s="78"/>
      <c r="AP525" s="78"/>
      <c r="AQ525" s="78"/>
      <c r="AR525" s="78"/>
      <c r="AS525" s="78"/>
      <c r="AT525" s="78"/>
      <c r="AU525" s="78"/>
      <c r="AV525" s="78"/>
      <c r="AW525" s="78"/>
      <c r="AX525" s="78"/>
      <c r="AY525" s="78"/>
      <c r="AZ525" s="78"/>
    </row>
    <row r="526" spans="1:52">
      <c r="A526" s="78">
        <v>1</v>
      </c>
      <c r="B526" s="78" t="str">
        <f t="shared" ref="B526:B575" si="22">A526&amp;"|"&amp;$AS$2</f>
        <v>1|80-84</v>
      </c>
      <c r="C526" s="78">
        <v>2</v>
      </c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  <c r="AL526" s="78"/>
      <c r="AM526" s="78"/>
      <c r="AN526" s="78"/>
      <c r="AO526" s="78"/>
      <c r="AP526" s="78"/>
      <c r="AQ526" s="78"/>
      <c r="AR526" s="78"/>
      <c r="AS526" s="78"/>
      <c r="AT526" s="78"/>
      <c r="AU526" s="78"/>
      <c r="AV526" s="78"/>
      <c r="AW526" s="78"/>
      <c r="AX526" s="78"/>
      <c r="AY526" s="78"/>
      <c r="AZ526" s="78"/>
    </row>
    <row r="527" spans="1:52">
      <c r="A527" s="78">
        <v>2</v>
      </c>
      <c r="B527" s="78" t="str">
        <f t="shared" si="22"/>
        <v>2|80-84</v>
      </c>
      <c r="C527" s="78">
        <v>3</v>
      </c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  <c r="AL527" s="78"/>
      <c r="AM527" s="78"/>
      <c r="AN527" s="78"/>
      <c r="AO527" s="78"/>
      <c r="AP527" s="78"/>
      <c r="AQ527" s="78"/>
      <c r="AR527" s="78"/>
      <c r="AS527" s="78"/>
      <c r="AT527" s="78"/>
      <c r="AU527" s="78"/>
      <c r="AV527" s="78"/>
      <c r="AW527" s="78"/>
      <c r="AX527" s="78"/>
      <c r="AY527" s="78"/>
      <c r="AZ527" s="78"/>
    </row>
    <row r="528" spans="1:52">
      <c r="A528" s="78">
        <v>3</v>
      </c>
      <c r="B528" s="78" t="str">
        <f t="shared" si="22"/>
        <v>3|80-84</v>
      </c>
      <c r="C528" s="78">
        <v>4</v>
      </c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  <c r="AL528" s="78"/>
      <c r="AM528" s="78"/>
      <c r="AN528" s="78"/>
      <c r="AO528" s="78"/>
      <c r="AP528" s="78"/>
      <c r="AQ528" s="78"/>
      <c r="AR528" s="78"/>
      <c r="AS528" s="78"/>
      <c r="AT528" s="78"/>
      <c r="AU528" s="78"/>
      <c r="AV528" s="78"/>
      <c r="AW528" s="78"/>
      <c r="AX528" s="78"/>
      <c r="AY528" s="78"/>
      <c r="AZ528" s="78"/>
    </row>
    <row r="529" spans="1:52">
      <c r="A529" s="78">
        <v>4</v>
      </c>
      <c r="B529" s="78" t="str">
        <f t="shared" si="22"/>
        <v>4|80-84</v>
      </c>
      <c r="C529" s="78">
        <v>4</v>
      </c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  <c r="AG529" s="78"/>
      <c r="AH529" s="78"/>
      <c r="AI529" s="78"/>
      <c r="AJ529" s="78"/>
      <c r="AK529" s="78"/>
      <c r="AL529" s="78"/>
      <c r="AM529" s="78"/>
      <c r="AN529" s="78"/>
      <c r="AO529" s="78"/>
      <c r="AP529" s="78"/>
      <c r="AQ529" s="78"/>
      <c r="AR529" s="78"/>
      <c r="AS529" s="78"/>
      <c r="AT529" s="78"/>
      <c r="AU529" s="78"/>
      <c r="AV529" s="78"/>
      <c r="AW529" s="78"/>
      <c r="AX529" s="78"/>
      <c r="AY529" s="78"/>
      <c r="AZ529" s="78"/>
    </row>
    <row r="530" spans="1:52">
      <c r="A530" s="78">
        <v>5</v>
      </c>
      <c r="B530" s="78" t="str">
        <f t="shared" si="22"/>
        <v>5|80-84</v>
      </c>
      <c r="C530" s="78">
        <v>5</v>
      </c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  <c r="AG530" s="78"/>
      <c r="AH530" s="78"/>
      <c r="AI530" s="78"/>
      <c r="AJ530" s="78"/>
      <c r="AK530" s="78"/>
      <c r="AL530" s="78"/>
      <c r="AM530" s="78"/>
      <c r="AN530" s="78"/>
      <c r="AO530" s="78"/>
      <c r="AP530" s="78"/>
      <c r="AQ530" s="78"/>
      <c r="AR530" s="78"/>
      <c r="AS530" s="78"/>
      <c r="AT530" s="78"/>
      <c r="AU530" s="78"/>
      <c r="AV530" s="78"/>
      <c r="AW530" s="78"/>
      <c r="AX530" s="78"/>
      <c r="AY530" s="78"/>
      <c r="AZ530" s="78"/>
    </row>
    <row r="531" spans="1:52">
      <c r="A531" s="78">
        <v>6</v>
      </c>
      <c r="B531" s="78" t="str">
        <f t="shared" si="22"/>
        <v>6|80-84</v>
      </c>
      <c r="C531" s="78">
        <v>6</v>
      </c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  <c r="AG531" s="78"/>
      <c r="AH531" s="78"/>
      <c r="AI531" s="78"/>
      <c r="AJ531" s="78"/>
      <c r="AK531" s="78"/>
      <c r="AL531" s="78"/>
      <c r="AM531" s="78"/>
      <c r="AN531" s="78"/>
      <c r="AO531" s="78"/>
      <c r="AP531" s="78"/>
      <c r="AQ531" s="78"/>
      <c r="AR531" s="78"/>
      <c r="AS531" s="78"/>
      <c r="AT531" s="78"/>
      <c r="AU531" s="78"/>
      <c r="AV531" s="78"/>
      <c r="AW531" s="78"/>
      <c r="AX531" s="78"/>
      <c r="AY531" s="78"/>
      <c r="AZ531" s="78"/>
    </row>
    <row r="532" spans="1:52">
      <c r="A532" s="78">
        <v>7</v>
      </c>
      <c r="B532" s="78" t="str">
        <f t="shared" si="22"/>
        <v>7|80-84</v>
      </c>
      <c r="C532" s="78">
        <v>7</v>
      </c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  <c r="AG532" s="78"/>
      <c r="AH532" s="78"/>
      <c r="AI532" s="78"/>
      <c r="AJ532" s="78"/>
      <c r="AK532" s="78"/>
      <c r="AL532" s="78"/>
      <c r="AM532" s="78"/>
      <c r="AN532" s="78"/>
      <c r="AO532" s="78"/>
      <c r="AP532" s="78"/>
      <c r="AQ532" s="78"/>
      <c r="AR532" s="78"/>
      <c r="AS532" s="78"/>
      <c r="AT532" s="78"/>
      <c r="AU532" s="78"/>
      <c r="AV532" s="78"/>
      <c r="AW532" s="78"/>
      <c r="AX532" s="78"/>
      <c r="AY532" s="78"/>
      <c r="AZ532" s="78"/>
    </row>
    <row r="533" spans="1:52">
      <c r="A533" s="78">
        <v>8</v>
      </c>
      <c r="B533" s="78" t="str">
        <f t="shared" si="22"/>
        <v>8|80-84</v>
      </c>
      <c r="C533" s="78">
        <v>7</v>
      </c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  <c r="AG533" s="78"/>
      <c r="AH533" s="78"/>
      <c r="AI533" s="78"/>
      <c r="AJ533" s="78"/>
      <c r="AK533" s="78"/>
      <c r="AL533" s="78"/>
      <c r="AM533" s="78"/>
      <c r="AN533" s="78"/>
      <c r="AO533" s="78"/>
      <c r="AP533" s="78"/>
      <c r="AQ533" s="78"/>
      <c r="AR533" s="78"/>
      <c r="AS533" s="78"/>
      <c r="AT533" s="78"/>
      <c r="AU533" s="78"/>
      <c r="AV533" s="78"/>
      <c r="AW533" s="78"/>
      <c r="AX533" s="78"/>
      <c r="AY533" s="78"/>
      <c r="AZ533" s="78"/>
    </row>
    <row r="534" spans="1:52">
      <c r="A534" s="78">
        <v>9</v>
      </c>
      <c r="B534" s="78" t="str">
        <f t="shared" si="22"/>
        <v>9|80-84</v>
      </c>
      <c r="C534" s="78">
        <v>8</v>
      </c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  <c r="AG534" s="78"/>
      <c r="AH534" s="78"/>
      <c r="AI534" s="78"/>
      <c r="AJ534" s="78"/>
      <c r="AK534" s="78"/>
      <c r="AL534" s="78"/>
      <c r="AM534" s="78"/>
      <c r="AN534" s="78"/>
      <c r="AO534" s="78"/>
      <c r="AP534" s="78"/>
      <c r="AQ534" s="78"/>
      <c r="AR534" s="78"/>
      <c r="AS534" s="78"/>
      <c r="AT534" s="78"/>
      <c r="AU534" s="78"/>
      <c r="AV534" s="78"/>
      <c r="AW534" s="78"/>
      <c r="AX534" s="78"/>
      <c r="AY534" s="78"/>
      <c r="AZ534" s="78"/>
    </row>
    <row r="535" spans="1:52">
      <c r="A535" s="78">
        <v>10</v>
      </c>
      <c r="B535" s="78" t="str">
        <f t="shared" si="22"/>
        <v>10|80-84</v>
      </c>
      <c r="C535" s="78">
        <v>9</v>
      </c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  <c r="AG535" s="78"/>
      <c r="AH535" s="78"/>
      <c r="AI535" s="78"/>
      <c r="AJ535" s="78"/>
      <c r="AK535" s="78"/>
      <c r="AL535" s="78"/>
      <c r="AM535" s="78"/>
      <c r="AN535" s="78"/>
      <c r="AO535" s="78"/>
      <c r="AP535" s="78"/>
      <c r="AQ535" s="78"/>
      <c r="AR535" s="78"/>
      <c r="AS535" s="78"/>
      <c r="AT535" s="78"/>
      <c r="AU535" s="78"/>
      <c r="AV535" s="78"/>
      <c r="AW535" s="78"/>
      <c r="AX535" s="78"/>
      <c r="AY535" s="78"/>
      <c r="AZ535" s="78"/>
    </row>
    <row r="536" spans="1:52">
      <c r="A536" s="78">
        <v>11</v>
      </c>
      <c r="B536" s="78" t="str">
        <f t="shared" si="22"/>
        <v>11|80-84</v>
      </c>
      <c r="C536" s="78">
        <v>9</v>
      </c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  <c r="AG536" s="78"/>
      <c r="AH536" s="78"/>
      <c r="AI536" s="78"/>
      <c r="AJ536" s="78"/>
      <c r="AK536" s="78"/>
      <c r="AL536" s="78"/>
      <c r="AM536" s="78"/>
      <c r="AN536" s="78"/>
      <c r="AO536" s="78"/>
      <c r="AP536" s="78"/>
      <c r="AQ536" s="78"/>
      <c r="AR536" s="78"/>
      <c r="AS536" s="78"/>
      <c r="AT536" s="78"/>
      <c r="AU536" s="78"/>
      <c r="AV536" s="78"/>
      <c r="AW536" s="78"/>
      <c r="AX536" s="78"/>
      <c r="AY536" s="78"/>
      <c r="AZ536" s="78"/>
    </row>
    <row r="537" spans="1:52">
      <c r="A537" s="78">
        <v>12</v>
      </c>
      <c r="B537" s="78" t="str">
        <f t="shared" si="22"/>
        <v>12|80-84</v>
      </c>
      <c r="C537" s="78">
        <v>10</v>
      </c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  <c r="AG537" s="78"/>
      <c r="AH537" s="78"/>
      <c r="AI537" s="78"/>
      <c r="AJ537" s="78"/>
      <c r="AK537" s="78"/>
      <c r="AL537" s="78"/>
      <c r="AM537" s="78"/>
      <c r="AN537" s="78"/>
      <c r="AO537" s="78"/>
      <c r="AP537" s="78"/>
      <c r="AQ537" s="78"/>
      <c r="AR537" s="78"/>
      <c r="AS537" s="78"/>
      <c r="AT537" s="78"/>
      <c r="AU537" s="78"/>
      <c r="AV537" s="78"/>
      <c r="AW537" s="78"/>
      <c r="AX537" s="78"/>
      <c r="AY537" s="78"/>
      <c r="AZ537" s="78"/>
    </row>
    <row r="538" spans="1:52">
      <c r="A538" s="78">
        <v>13</v>
      </c>
      <c r="B538" s="78" t="str">
        <f t="shared" si="22"/>
        <v>13|80-84</v>
      </c>
      <c r="C538" s="78">
        <v>10</v>
      </c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  <c r="AG538" s="78"/>
      <c r="AH538" s="78"/>
      <c r="AI538" s="78"/>
      <c r="AJ538" s="78"/>
      <c r="AK538" s="78"/>
      <c r="AL538" s="78"/>
      <c r="AM538" s="78"/>
      <c r="AN538" s="78"/>
      <c r="AO538" s="78"/>
      <c r="AP538" s="78"/>
      <c r="AQ538" s="78"/>
      <c r="AR538" s="78"/>
      <c r="AS538" s="78"/>
      <c r="AT538" s="78"/>
      <c r="AU538" s="78"/>
      <c r="AV538" s="78"/>
      <c r="AW538" s="78"/>
      <c r="AX538" s="78"/>
      <c r="AY538" s="78"/>
      <c r="AZ538" s="78"/>
    </row>
    <row r="539" spans="1:52">
      <c r="A539" s="78">
        <v>14</v>
      </c>
      <c r="B539" s="78" t="str">
        <f t="shared" si="22"/>
        <v>14|80-84</v>
      </c>
      <c r="C539" s="78">
        <v>11</v>
      </c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  <c r="AG539" s="78"/>
      <c r="AH539" s="78"/>
      <c r="AI539" s="78"/>
      <c r="AJ539" s="78"/>
      <c r="AK539" s="78"/>
      <c r="AL539" s="78"/>
      <c r="AM539" s="78"/>
      <c r="AN539" s="78"/>
      <c r="AO539" s="78"/>
      <c r="AP539" s="78"/>
      <c r="AQ539" s="78"/>
      <c r="AR539" s="78"/>
      <c r="AS539" s="78"/>
      <c r="AT539" s="78"/>
      <c r="AU539" s="78"/>
      <c r="AV539" s="78"/>
      <c r="AW539" s="78"/>
      <c r="AX539" s="78"/>
      <c r="AY539" s="78"/>
      <c r="AZ539" s="78"/>
    </row>
    <row r="540" spans="1:52">
      <c r="A540" s="78">
        <v>15</v>
      </c>
      <c r="B540" s="78" t="str">
        <f t="shared" si="22"/>
        <v>15|80-84</v>
      </c>
      <c r="C540" s="78">
        <v>11</v>
      </c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  <c r="AG540" s="78"/>
      <c r="AH540" s="78"/>
      <c r="AI540" s="78"/>
      <c r="AJ540" s="78"/>
      <c r="AK540" s="78"/>
      <c r="AL540" s="78"/>
      <c r="AM540" s="78"/>
      <c r="AN540" s="78"/>
      <c r="AO540" s="78"/>
      <c r="AP540" s="78"/>
      <c r="AQ540" s="78"/>
      <c r="AR540" s="78"/>
      <c r="AS540" s="78"/>
      <c r="AT540" s="78"/>
      <c r="AU540" s="78"/>
      <c r="AV540" s="78"/>
      <c r="AW540" s="78"/>
      <c r="AX540" s="78"/>
      <c r="AY540" s="78"/>
      <c r="AZ540" s="78"/>
    </row>
    <row r="541" spans="1:52">
      <c r="A541" s="78">
        <v>16</v>
      </c>
      <c r="B541" s="78" t="str">
        <f t="shared" si="22"/>
        <v>16|80-84</v>
      </c>
      <c r="C541" s="78">
        <v>12</v>
      </c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  <c r="AG541" s="78"/>
      <c r="AH541" s="78"/>
      <c r="AI541" s="78"/>
      <c r="AJ541" s="78"/>
      <c r="AK541" s="78"/>
      <c r="AL541" s="78"/>
      <c r="AM541" s="78"/>
      <c r="AN541" s="78"/>
      <c r="AO541" s="78"/>
      <c r="AP541" s="78"/>
      <c r="AQ541" s="78"/>
      <c r="AR541" s="78"/>
      <c r="AS541" s="78"/>
      <c r="AT541" s="78"/>
      <c r="AU541" s="78"/>
      <c r="AV541" s="78"/>
      <c r="AW541" s="78"/>
      <c r="AX541" s="78"/>
      <c r="AY541" s="78"/>
      <c r="AZ541" s="78"/>
    </row>
    <row r="542" spans="1:52">
      <c r="A542" s="78">
        <v>17</v>
      </c>
      <c r="B542" s="78" t="str">
        <f t="shared" si="22"/>
        <v>17|80-84</v>
      </c>
      <c r="C542" s="78">
        <v>12</v>
      </c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  <c r="AG542" s="78"/>
      <c r="AH542" s="78"/>
      <c r="AI542" s="78"/>
      <c r="AJ542" s="78"/>
      <c r="AK542" s="78"/>
      <c r="AL542" s="78"/>
      <c r="AM542" s="78"/>
      <c r="AN542" s="78"/>
      <c r="AO542" s="78"/>
      <c r="AP542" s="78"/>
      <c r="AQ542" s="78"/>
      <c r="AR542" s="78"/>
      <c r="AS542" s="78"/>
      <c r="AT542" s="78"/>
      <c r="AU542" s="78"/>
      <c r="AV542" s="78"/>
      <c r="AW542" s="78"/>
      <c r="AX542" s="78"/>
      <c r="AY542" s="78"/>
      <c r="AZ542" s="78"/>
    </row>
    <row r="543" spans="1:52">
      <c r="A543" s="78">
        <v>18</v>
      </c>
      <c r="B543" s="78" t="str">
        <f t="shared" si="22"/>
        <v>18|80-84</v>
      </c>
      <c r="C543" s="78">
        <v>13</v>
      </c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  <c r="AG543" s="78"/>
      <c r="AH543" s="78"/>
      <c r="AI543" s="78"/>
      <c r="AJ543" s="78"/>
      <c r="AK543" s="78"/>
      <c r="AL543" s="78"/>
      <c r="AM543" s="78"/>
      <c r="AN543" s="78"/>
      <c r="AO543" s="78"/>
      <c r="AP543" s="78"/>
      <c r="AQ543" s="78"/>
      <c r="AR543" s="78"/>
      <c r="AS543" s="78"/>
      <c r="AT543" s="78"/>
      <c r="AU543" s="78"/>
      <c r="AV543" s="78"/>
      <c r="AW543" s="78"/>
      <c r="AX543" s="78"/>
      <c r="AY543" s="78"/>
      <c r="AZ543" s="78"/>
    </row>
    <row r="544" spans="1:52">
      <c r="A544" s="78">
        <v>19</v>
      </c>
      <c r="B544" s="78" t="str">
        <f t="shared" si="22"/>
        <v>19|80-84</v>
      </c>
      <c r="C544" s="78">
        <v>13</v>
      </c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  <c r="AG544" s="78"/>
      <c r="AH544" s="78"/>
      <c r="AI544" s="78"/>
      <c r="AJ544" s="78"/>
      <c r="AK544" s="78"/>
      <c r="AL544" s="78"/>
      <c r="AM544" s="78"/>
      <c r="AN544" s="78"/>
      <c r="AO544" s="78"/>
      <c r="AP544" s="78"/>
      <c r="AQ544" s="78"/>
      <c r="AR544" s="78"/>
      <c r="AS544" s="78"/>
      <c r="AT544" s="78"/>
      <c r="AU544" s="78"/>
      <c r="AV544" s="78"/>
      <c r="AW544" s="78"/>
      <c r="AX544" s="78"/>
      <c r="AY544" s="78"/>
      <c r="AZ544" s="78"/>
    </row>
    <row r="545" spans="1:52">
      <c r="A545" s="78">
        <v>20</v>
      </c>
      <c r="B545" s="78" t="str">
        <f t="shared" si="22"/>
        <v>20|80-84</v>
      </c>
      <c r="C545" s="78">
        <v>13</v>
      </c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  <c r="AG545" s="78"/>
      <c r="AH545" s="78"/>
      <c r="AI545" s="78"/>
      <c r="AJ545" s="78"/>
      <c r="AK545" s="78"/>
      <c r="AL545" s="78"/>
      <c r="AM545" s="78"/>
      <c r="AN545" s="78"/>
      <c r="AO545" s="78"/>
      <c r="AP545" s="78"/>
      <c r="AQ545" s="78"/>
      <c r="AR545" s="78"/>
      <c r="AS545" s="78"/>
      <c r="AT545" s="78"/>
      <c r="AU545" s="78"/>
      <c r="AV545" s="78"/>
      <c r="AW545" s="78"/>
      <c r="AX545" s="78"/>
      <c r="AY545" s="78"/>
      <c r="AZ545" s="78"/>
    </row>
    <row r="546" spans="1:52">
      <c r="A546" s="78">
        <v>21</v>
      </c>
      <c r="B546" s="78" t="str">
        <f t="shared" si="22"/>
        <v>21|80-84</v>
      </c>
      <c r="C546" s="78">
        <v>14</v>
      </c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  <c r="AG546" s="78"/>
      <c r="AH546" s="78"/>
      <c r="AI546" s="78"/>
      <c r="AJ546" s="78"/>
      <c r="AK546" s="78"/>
      <c r="AL546" s="78"/>
      <c r="AM546" s="78"/>
      <c r="AN546" s="78"/>
      <c r="AO546" s="78"/>
      <c r="AP546" s="78"/>
      <c r="AQ546" s="78"/>
      <c r="AR546" s="78"/>
      <c r="AS546" s="78"/>
      <c r="AT546" s="78"/>
      <c r="AU546" s="78"/>
      <c r="AV546" s="78"/>
      <c r="AW546" s="78"/>
      <c r="AX546" s="78"/>
      <c r="AY546" s="78"/>
      <c r="AZ546" s="78"/>
    </row>
    <row r="547" spans="1:52">
      <c r="A547" s="78">
        <v>22</v>
      </c>
      <c r="B547" s="78" t="str">
        <f t="shared" si="22"/>
        <v>22|80-84</v>
      </c>
      <c r="C547" s="78">
        <v>14</v>
      </c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  <c r="AG547" s="78"/>
      <c r="AH547" s="78"/>
      <c r="AI547" s="78"/>
      <c r="AJ547" s="78"/>
      <c r="AK547" s="78"/>
      <c r="AL547" s="78"/>
      <c r="AM547" s="78"/>
      <c r="AN547" s="78"/>
      <c r="AO547" s="78"/>
      <c r="AP547" s="78"/>
      <c r="AQ547" s="78"/>
      <c r="AR547" s="78"/>
      <c r="AS547" s="78"/>
      <c r="AT547" s="78"/>
      <c r="AU547" s="78"/>
      <c r="AV547" s="78"/>
      <c r="AW547" s="78"/>
      <c r="AX547" s="78"/>
      <c r="AY547" s="78"/>
      <c r="AZ547" s="78"/>
    </row>
    <row r="548" spans="1:52">
      <c r="A548" s="78">
        <v>23</v>
      </c>
      <c r="B548" s="78" t="str">
        <f t="shared" si="22"/>
        <v>23|80-84</v>
      </c>
      <c r="C548" s="78">
        <v>15</v>
      </c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  <c r="AG548" s="78"/>
      <c r="AH548" s="78"/>
      <c r="AI548" s="78"/>
      <c r="AJ548" s="78"/>
      <c r="AK548" s="78"/>
      <c r="AL548" s="78"/>
      <c r="AM548" s="78"/>
      <c r="AN548" s="78"/>
      <c r="AO548" s="78"/>
      <c r="AP548" s="78"/>
      <c r="AQ548" s="78"/>
      <c r="AR548" s="78"/>
      <c r="AS548" s="78"/>
      <c r="AT548" s="78"/>
      <c r="AU548" s="78"/>
      <c r="AV548" s="78"/>
      <c r="AW548" s="78"/>
      <c r="AX548" s="78"/>
      <c r="AY548" s="78"/>
      <c r="AZ548" s="78"/>
    </row>
    <row r="549" spans="1:52">
      <c r="A549" s="78">
        <v>24</v>
      </c>
      <c r="B549" s="78" t="str">
        <f t="shared" si="22"/>
        <v>24|80-84</v>
      </c>
      <c r="C549" s="78">
        <v>15</v>
      </c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  <c r="AG549" s="78"/>
      <c r="AH549" s="78"/>
      <c r="AI549" s="78"/>
      <c r="AJ549" s="78"/>
      <c r="AK549" s="78"/>
      <c r="AL549" s="78"/>
      <c r="AM549" s="78"/>
      <c r="AN549" s="78"/>
      <c r="AO549" s="78"/>
      <c r="AP549" s="78"/>
      <c r="AQ549" s="78"/>
      <c r="AR549" s="78"/>
      <c r="AS549" s="78"/>
      <c r="AT549" s="78"/>
      <c r="AU549" s="78"/>
      <c r="AV549" s="78"/>
      <c r="AW549" s="78"/>
      <c r="AX549" s="78"/>
      <c r="AY549" s="78"/>
      <c r="AZ549" s="78"/>
    </row>
    <row r="550" spans="1:52">
      <c r="A550" s="78">
        <v>25</v>
      </c>
      <c r="B550" s="78" t="str">
        <f t="shared" si="22"/>
        <v>25|80-84</v>
      </c>
      <c r="C550" s="78">
        <v>16</v>
      </c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  <c r="AG550" s="78"/>
      <c r="AH550" s="78"/>
      <c r="AI550" s="78"/>
      <c r="AJ550" s="78"/>
      <c r="AK550" s="78"/>
      <c r="AL550" s="78"/>
      <c r="AM550" s="78"/>
      <c r="AN550" s="78"/>
      <c r="AO550" s="78"/>
      <c r="AP550" s="78"/>
      <c r="AQ550" s="78"/>
      <c r="AR550" s="78"/>
      <c r="AS550" s="78"/>
      <c r="AT550" s="78"/>
      <c r="AU550" s="78"/>
      <c r="AV550" s="78"/>
      <c r="AW550" s="78"/>
      <c r="AX550" s="78"/>
      <c r="AY550" s="78"/>
      <c r="AZ550" s="78"/>
    </row>
    <row r="551" spans="1:52">
      <c r="A551" s="78">
        <v>26</v>
      </c>
      <c r="B551" s="78" t="str">
        <f t="shared" si="22"/>
        <v>26|80-84</v>
      </c>
      <c r="C551" s="78">
        <v>16</v>
      </c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  <c r="AG551" s="78"/>
      <c r="AH551" s="78"/>
      <c r="AI551" s="78"/>
      <c r="AJ551" s="78"/>
      <c r="AK551" s="78"/>
      <c r="AL551" s="78"/>
      <c r="AM551" s="78"/>
      <c r="AN551" s="78"/>
      <c r="AO551" s="78"/>
      <c r="AP551" s="78"/>
      <c r="AQ551" s="78"/>
      <c r="AR551" s="78"/>
      <c r="AS551" s="78"/>
      <c r="AT551" s="78"/>
      <c r="AU551" s="78"/>
      <c r="AV551" s="78"/>
      <c r="AW551" s="78"/>
      <c r="AX551" s="78"/>
      <c r="AY551" s="78"/>
      <c r="AZ551" s="78"/>
    </row>
    <row r="552" spans="1:52">
      <c r="A552" s="78">
        <v>27</v>
      </c>
      <c r="B552" s="78" t="str">
        <f t="shared" si="22"/>
        <v>27|80-84</v>
      </c>
      <c r="C552" s="78">
        <v>17</v>
      </c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  <c r="AG552" s="78"/>
      <c r="AH552" s="78"/>
      <c r="AI552" s="78"/>
      <c r="AJ552" s="78"/>
      <c r="AK552" s="78"/>
      <c r="AL552" s="78"/>
      <c r="AM552" s="78"/>
      <c r="AN552" s="78"/>
      <c r="AO552" s="78"/>
      <c r="AP552" s="78"/>
      <c r="AQ552" s="78"/>
      <c r="AR552" s="78"/>
      <c r="AS552" s="78"/>
      <c r="AT552" s="78"/>
      <c r="AU552" s="78"/>
      <c r="AV552" s="78"/>
      <c r="AW552" s="78"/>
      <c r="AX552" s="78"/>
      <c r="AY552" s="78"/>
      <c r="AZ552" s="78"/>
    </row>
    <row r="553" spans="1:52">
      <c r="A553" s="78">
        <v>28</v>
      </c>
      <c r="B553" s="78" t="str">
        <f t="shared" si="22"/>
        <v>28|80-84</v>
      </c>
      <c r="C553" s="78">
        <v>17</v>
      </c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  <c r="AG553" s="78"/>
      <c r="AH553" s="78"/>
      <c r="AI553" s="78"/>
      <c r="AJ553" s="78"/>
      <c r="AK553" s="78"/>
      <c r="AL553" s="78"/>
      <c r="AM553" s="78"/>
      <c r="AN553" s="78"/>
      <c r="AO553" s="78"/>
      <c r="AP553" s="78"/>
      <c r="AQ553" s="78"/>
      <c r="AR553" s="78"/>
      <c r="AS553" s="78"/>
      <c r="AT553" s="78"/>
      <c r="AU553" s="78"/>
      <c r="AV553" s="78"/>
      <c r="AW553" s="78"/>
      <c r="AX553" s="78"/>
      <c r="AY553" s="78"/>
      <c r="AZ553" s="78"/>
    </row>
    <row r="554" spans="1:52">
      <c r="A554" s="78">
        <v>29</v>
      </c>
      <c r="B554" s="78" t="str">
        <f t="shared" si="22"/>
        <v>29|80-84</v>
      </c>
      <c r="C554" s="78">
        <v>17</v>
      </c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8"/>
      <c r="AM554" s="78"/>
      <c r="AN554" s="78"/>
      <c r="AO554" s="78"/>
      <c r="AP554" s="78"/>
      <c r="AQ554" s="78"/>
      <c r="AR554" s="78"/>
      <c r="AS554" s="78"/>
      <c r="AT554" s="78"/>
      <c r="AU554" s="78"/>
      <c r="AV554" s="78"/>
      <c r="AW554" s="78"/>
      <c r="AX554" s="78"/>
      <c r="AY554" s="78"/>
      <c r="AZ554" s="78"/>
    </row>
    <row r="555" spans="1:52">
      <c r="A555" s="78">
        <v>30</v>
      </c>
      <c r="B555" s="78" t="str">
        <f t="shared" si="22"/>
        <v>30|80-84</v>
      </c>
      <c r="C555" s="78">
        <v>18</v>
      </c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8"/>
      <c r="AM555" s="78"/>
      <c r="AN555" s="78"/>
      <c r="AO555" s="78"/>
      <c r="AP555" s="78"/>
      <c r="AQ555" s="78"/>
      <c r="AR555" s="78"/>
      <c r="AS555" s="78"/>
      <c r="AT555" s="78"/>
      <c r="AU555" s="78"/>
      <c r="AV555" s="78"/>
      <c r="AW555" s="78"/>
      <c r="AX555" s="78"/>
      <c r="AY555" s="78"/>
      <c r="AZ555" s="78"/>
    </row>
    <row r="556" spans="1:52">
      <c r="A556" s="78">
        <v>31</v>
      </c>
      <c r="B556" s="78" t="str">
        <f t="shared" si="22"/>
        <v>31|80-84</v>
      </c>
      <c r="C556" s="78">
        <v>18</v>
      </c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8"/>
      <c r="AM556" s="78"/>
      <c r="AN556" s="78"/>
      <c r="AO556" s="78"/>
      <c r="AP556" s="78"/>
      <c r="AQ556" s="78"/>
      <c r="AR556" s="78"/>
      <c r="AS556" s="78"/>
      <c r="AT556" s="78"/>
      <c r="AU556" s="78"/>
      <c r="AV556" s="78"/>
      <c r="AW556" s="78"/>
      <c r="AX556" s="78"/>
      <c r="AY556" s="78"/>
      <c r="AZ556" s="78"/>
    </row>
    <row r="557" spans="1:52">
      <c r="A557" s="78">
        <v>32</v>
      </c>
      <c r="B557" s="78" t="str">
        <f t="shared" si="22"/>
        <v>32|80-84</v>
      </c>
      <c r="C557" s="78">
        <v>19</v>
      </c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  <c r="AG557" s="78"/>
      <c r="AH557" s="78"/>
      <c r="AI557" s="78"/>
      <c r="AJ557" s="78"/>
      <c r="AK557" s="78"/>
      <c r="AL557" s="78"/>
      <c r="AM557" s="78"/>
      <c r="AN557" s="78"/>
      <c r="AO557" s="78"/>
      <c r="AP557" s="78"/>
      <c r="AQ557" s="78"/>
      <c r="AR557" s="78"/>
      <c r="AS557" s="78"/>
      <c r="AT557" s="78"/>
      <c r="AU557" s="78"/>
      <c r="AV557" s="78"/>
      <c r="AW557" s="78"/>
      <c r="AX557" s="78"/>
      <c r="AY557" s="78"/>
      <c r="AZ557" s="78"/>
    </row>
    <row r="558" spans="1:52">
      <c r="A558" s="78">
        <v>33</v>
      </c>
      <c r="B558" s="78" t="str">
        <f t="shared" si="22"/>
        <v>33|80-84</v>
      </c>
      <c r="C558" s="78">
        <v>19</v>
      </c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  <c r="AG558" s="78"/>
      <c r="AH558" s="78"/>
      <c r="AI558" s="78"/>
      <c r="AJ558" s="78"/>
      <c r="AK558" s="78"/>
      <c r="AL558" s="78"/>
      <c r="AM558" s="78"/>
      <c r="AN558" s="78"/>
      <c r="AO558" s="78"/>
      <c r="AP558" s="78"/>
      <c r="AQ558" s="78"/>
      <c r="AR558" s="78"/>
      <c r="AS558" s="78"/>
      <c r="AT558" s="78"/>
      <c r="AU558" s="78"/>
      <c r="AV558" s="78"/>
      <c r="AW558" s="78"/>
      <c r="AX558" s="78"/>
      <c r="AY558" s="78"/>
      <c r="AZ558" s="78"/>
    </row>
    <row r="559" spans="1:52">
      <c r="A559" s="78">
        <v>34</v>
      </c>
      <c r="B559" s="78" t="str">
        <f t="shared" si="22"/>
        <v>34|80-84</v>
      </c>
      <c r="C559" s="78">
        <v>19</v>
      </c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  <c r="AG559" s="78"/>
      <c r="AH559" s="78"/>
      <c r="AI559" s="78"/>
      <c r="AJ559" s="78"/>
      <c r="AK559" s="78"/>
      <c r="AL559" s="78"/>
      <c r="AM559" s="78"/>
      <c r="AN559" s="78"/>
      <c r="AO559" s="78"/>
      <c r="AP559" s="78"/>
      <c r="AQ559" s="78"/>
      <c r="AR559" s="78"/>
      <c r="AS559" s="78"/>
      <c r="AT559" s="78"/>
      <c r="AU559" s="78"/>
      <c r="AV559" s="78"/>
      <c r="AW559" s="78"/>
      <c r="AX559" s="78"/>
      <c r="AY559" s="78"/>
      <c r="AZ559" s="78"/>
    </row>
    <row r="560" spans="1:52">
      <c r="A560" s="78">
        <v>35</v>
      </c>
      <c r="B560" s="78" t="str">
        <f t="shared" si="22"/>
        <v>35|80-84</v>
      </c>
      <c r="C560" s="78">
        <v>19</v>
      </c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  <c r="AG560" s="78"/>
      <c r="AH560" s="78"/>
      <c r="AI560" s="78"/>
      <c r="AJ560" s="78"/>
      <c r="AK560" s="78"/>
      <c r="AL560" s="78"/>
      <c r="AM560" s="78"/>
      <c r="AN560" s="78"/>
      <c r="AO560" s="78"/>
      <c r="AP560" s="78"/>
      <c r="AQ560" s="78"/>
      <c r="AR560" s="78"/>
      <c r="AS560" s="78"/>
      <c r="AT560" s="78"/>
      <c r="AU560" s="78"/>
      <c r="AV560" s="78"/>
      <c r="AW560" s="78"/>
      <c r="AX560" s="78"/>
      <c r="AY560" s="78"/>
      <c r="AZ560" s="78"/>
    </row>
    <row r="561" spans="1:52">
      <c r="A561" s="78">
        <v>36</v>
      </c>
      <c r="B561" s="78" t="str">
        <f t="shared" si="22"/>
        <v>36|80-84</v>
      </c>
      <c r="C561" s="78">
        <v>19</v>
      </c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  <c r="AG561" s="78"/>
      <c r="AH561" s="78"/>
      <c r="AI561" s="78"/>
      <c r="AJ561" s="78"/>
      <c r="AK561" s="78"/>
      <c r="AL561" s="78"/>
      <c r="AM561" s="78"/>
      <c r="AN561" s="78"/>
      <c r="AO561" s="78"/>
      <c r="AP561" s="78"/>
      <c r="AQ561" s="78"/>
      <c r="AR561" s="78"/>
      <c r="AS561" s="78"/>
      <c r="AT561" s="78"/>
      <c r="AU561" s="78"/>
      <c r="AV561" s="78"/>
      <c r="AW561" s="78"/>
      <c r="AX561" s="78"/>
      <c r="AY561" s="78"/>
      <c r="AZ561" s="78"/>
    </row>
    <row r="562" spans="1:52">
      <c r="A562" s="78">
        <v>37</v>
      </c>
      <c r="B562" s="78" t="str">
        <f t="shared" si="22"/>
        <v>37|80-84</v>
      </c>
      <c r="C562" s="78">
        <v>19</v>
      </c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  <c r="AG562" s="78"/>
      <c r="AH562" s="78"/>
      <c r="AI562" s="78"/>
      <c r="AJ562" s="78"/>
      <c r="AK562" s="78"/>
      <c r="AL562" s="78"/>
      <c r="AM562" s="78"/>
      <c r="AN562" s="78"/>
      <c r="AO562" s="78"/>
      <c r="AP562" s="78"/>
      <c r="AQ562" s="78"/>
      <c r="AR562" s="78"/>
      <c r="AS562" s="78"/>
      <c r="AT562" s="78"/>
      <c r="AU562" s="78"/>
      <c r="AV562" s="78"/>
      <c r="AW562" s="78"/>
      <c r="AX562" s="78"/>
      <c r="AY562" s="78"/>
      <c r="AZ562" s="78"/>
    </row>
    <row r="563" spans="1:52">
      <c r="A563" s="78">
        <v>38</v>
      </c>
      <c r="B563" s="78" t="str">
        <f t="shared" si="22"/>
        <v>38|80-84</v>
      </c>
      <c r="C563" s="78">
        <v>19</v>
      </c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  <c r="AG563" s="78"/>
      <c r="AH563" s="78"/>
      <c r="AI563" s="78"/>
      <c r="AJ563" s="78"/>
      <c r="AK563" s="78"/>
      <c r="AL563" s="78"/>
      <c r="AM563" s="78"/>
      <c r="AN563" s="78"/>
      <c r="AO563" s="78"/>
      <c r="AP563" s="78"/>
      <c r="AQ563" s="78"/>
      <c r="AR563" s="78"/>
      <c r="AS563" s="78"/>
      <c r="AT563" s="78"/>
      <c r="AU563" s="78"/>
      <c r="AV563" s="78"/>
      <c r="AW563" s="78"/>
      <c r="AX563" s="78"/>
      <c r="AY563" s="78"/>
      <c r="AZ563" s="78"/>
    </row>
    <row r="564" spans="1:52">
      <c r="A564" s="78">
        <v>39</v>
      </c>
      <c r="B564" s="78" t="str">
        <f t="shared" si="22"/>
        <v>39|80-84</v>
      </c>
      <c r="C564" s="78">
        <v>19</v>
      </c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  <c r="AG564" s="78"/>
      <c r="AH564" s="78"/>
      <c r="AI564" s="78"/>
      <c r="AJ564" s="78"/>
      <c r="AK564" s="78"/>
      <c r="AL564" s="78"/>
      <c r="AM564" s="78"/>
      <c r="AN564" s="78"/>
      <c r="AO564" s="78"/>
      <c r="AP564" s="78"/>
      <c r="AQ564" s="78"/>
      <c r="AR564" s="78"/>
      <c r="AS564" s="78"/>
      <c r="AT564" s="78"/>
      <c r="AU564" s="78"/>
      <c r="AV564" s="78"/>
      <c r="AW564" s="78"/>
      <c r="AX564" s="78"/>
      <c r="AY564" s="78"/>
      <c r="AZ564" s="78"/>
    </row>
    <row r="565" spans="1:52">
      <c r="A565" s="78">
        <v>40</v>
      </c>
      <c r="B565" s="78" t="str">
        <f t="shared" si="22"/>
        <v>40|80-84</v>
      </c>
      <c r="C565" s="78">
        <v>19</v>
      </c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  <c r="AG565" s="78"/>
      <c r="AH565" s="78"/>
      <c r="AI565" s="78"/>
      <c r="AJ565" s="78"/>
      <c r="AK565" s="78"/>
      <c r="AL565" s="78"/>
      <c r="AM565" s="78"/>
      <c r="AN565" s="78"/>
      <c r="AO565" s="78"/>
      <c r="AP565" s="78"/>
      <c r="AQ565" s="78"/>
      <c r="AR565" s="78"/>
      <c r="AS565" s="78"/>
      <c r="AT565" s="78"/>
      <c r="AU565" s="78"/>
      <c r="AV565" s="78"/>
      <c r="AW565" s="78"/>
      <c r="AX565" s="78"/>
      <c r="AY565" s="78"/>
      <c r="AZ565" s="78"/>
    </row>
    <row r="566" spans="1:52">
      <c r="A566" s="78">
        <v>41</v>
      </c>
      <c r="B566" s="78" t="str">
        <f t="shared" si="22"/>
        <v>41|80-84</v>
      </c>
      <c r="C566" s="78">
        <v>19</v>
      </c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  <c r="AG566" s="78"/>
      <c r="AH566" s="78"/>
      <c r="AI566" s="78"/>
      <c r="AJ566" s="78"/>
      <c r="AK566" s="78"/>
      <c r="AL566" s="78"/>
      <c r="AM566" s="78"/>
      <c r="AN566" s="78"/>
      <c r="AO566" s="78"/>
      <c r="AP566" s="78"/>
      <c r="AQ566" s="78"/>
      <c r="AR566" s="78"/>
      <c r="AS566" s="78"/>
      <c r="AT566" s="78"/>
      <c r="AU566" s="78"/>
      <c r="AV566" s="78"/>
      <c r="AW566" s="78"/>
      <c r="AX566" s="78"/>
      <c r="AY566" s="78"/>
      <c r="AZ566" s="78"/>
    </row>
    <row r="567" spans="1:52">
      <c r="A567" s="78">
        <v>42</v>
      </c>
      <c r="B567" s="78" t="str">
        <f t="shared" si="22"/>
        <v>42|80-84</v>
      </c>
      <c r="C567" s="78">
        <v>19</v>
      </c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  <c r="AG567" s="78"/>
      <c r="AH567" s="78"/>
      <c r="AI567" s="78"/>
      <c r="AJ567" s="78"/>
      <c r="AK567" s="78"/>
      <c r="AL567" s="78"/>
      <c r="AM567" s="78"/>
      <c r="AN567" s="78"/>
      <c r="AO567" s="78"/>
      <c r="AP567" s="78"/>
      <c r="AQ567" s="78"/>
      <c r="AR567" s="78"/>
      <c r="AS567" s="78"/>
      <c r="AT567" s="78"/>
      <c r="AU567" s="78"/>
      <c r="AV567" s="78"/>
      <c r="AW567" s="78"/>
      <c r="AX567" s="78"/>
      <c r="AY567" s="78"/>
      <c r="AZ567" s="78"/>
    </row>
    <row r="568" spans="1:52">
      <c r="A568" s="78">
        <v>43</v>
      </c>
      <c r="B568" s="78" t="str">
        <f t="shared" si="22"/>
        <v>43|80-84</v>
      </c>
      <c r="C568" s="78">
        <v>19</v>
      </c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  <c r="AG568" s="78"/>
      <c r="AH568" s="78"/>
      <c r="AI568" s="78"/>
      <c r="AJ568" s="78"/>
      <c r="AK568" s="78"/>
      <c r="AL568" s="78"/>
      <c r="AM568" s="78"/>
      <c r="AN568" s="78"/>
      <c r="AO568" s="78"/>
      <c r="AP568" s="78"/>
      <c r="AQ568" s="78"/>
      <c r="AR568" s="78"/>
      <c r="AS568" s="78"/>
      <c r="AT568" s="78"/>
      <c r="AU568" s="78"/>
      <c r="AV568" s="78"/>
      <c r="AW568" s="78"/>
      <c r="AX568" s="78"/>
      <c r="AY568" s="78"/>
      <c r="AZ568" s="78"/>
    </row>
    <row r="569" spans="1:52">
      <c r="A569" s="78">
        <v>44</v>
      </c>
      <c r="B569" s="78" t="str">
        <f t="shared" si="22"/>
        <v>44|80-84</v>
      </c>
      <c r="C569" s="78">
        <v>19</v>
      </c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  <c r="AG569" s="78"/>
      <c r="AH569" s="78"/>
      <c r="AI569" s="78"/>
      <c r="AJ569" s="78"/>
      <c r="AK569" s="78"/>
      <c r="AL569" s="78"/>
      <c r="AM569" s="78"/>
      <c r="AN569" s="78"/>
      <c r="AO569" s="78"/>
      <c r="AP569" s="78"/>
      <c r="AQ569" s="78"/>
      <c r="AR569" s="78"/>
      <c r="AS569" s="78"/>
      <c r="AT569" s="78"/>
      <c r="AU569" s="78"/>
      <c r="AV569" s="78"/>
      <c r="AW569" s="78"/>
      <c r="AX569" s="78"/>
      <c r="AY569" s="78"/>
      <c r="AZ569" s="78"/>
    </row>
    <row r="570" spans="1:52">
      <c r="A570" s="78">
        <v>45</v>
      </c>
      <c r="B570" s="78" t="str">
        <f t="shared" si="22"/>
        <v>45|80-84</v>
      </c>
      <c r="C570" s="78">
        <v>19</v>
      </c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  <c r="AG570" s="78"/>
      <c r="AH570" s="78"/>
      <c r="AI570" s="78"/>
      <c r="AJ570" s="78"/>
      <c r="AK570" s="78"/>
      <c r="AL570" s="78"/>
      <c r="AM570" s="78"/>
      <c r="AN570" s="78"/>
      <c r="AO570" s="78"/>
      <c r="AP570" s="78"/>
      <c r="AQ570" s="78"/>
      <c r="AR570" s="78"/>
      <c r="AS570" s="78"/>
      <c r="AT570" s="78"/>
      <c r="AU570" s="78"/>
      <c r="AV570" s="78"/>
      <c r="AW570" s="78"/>
      <c r="AX570" s="78"/>
      <c r="AY570" s="78"/>
      <c r="AZ570" s="78"/>
    </row>
    <row r="571" spans="1:52">
      <c r="A571" s="78">
        <v>46</v>
      </c>
      <c r="B571" s="78" t="str">
        <f t="shared" si="22"/>
        <v>46|80-84</v>
      </c>
      <c r="C571" s="78">
        <v>19</v>
      </c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  <c r="AG571" s="78"/>
      <c r="AH571" s="78"/>
      <c r="AI571" s="78"/>
      <c r="AJ571" s="78"/>
      <c r="AK571" s="78"/>
      <c r="AL571" s="78"/>
      <c r="AM571" s="78"/>
      <c r="AN571" s="78"/>
      <c r="AO571" s="78"/>
      <c r="AP571" s="78"/>
      <c r="AQ571" s="78"/>
      <c r="AR571" s="78"/>
      <c r="AS571" s="78"/>
      <c r="AT571" s="78"/>
      <c r="AU571" s="78"/>
      <c r="AV571" s="78"/>
      <c r="AW571" s="78"/>
      <c r="AX571" s="78"/>
      <c r="AY571" s="78"/>
      <c r="AZ571" s="78"/>
    </row>
    <row r="572" spans="1:52">
      <c r="A572" s="78">
        <v>47</v>
      </c>
      <c r="B572" s="78" t="str">
        <f t="shared" si="22"/>
        <v>47|80-84</v>
      </c>
      <c r="C572" s="78">
        <v>19</v>
      </c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  <c r="AG572" s="78"/>
      <c r="AH572" s="78"/>
      <c r="AI572" s="78"/>
      <c r="AJ572" s="78"/>
      <c r="AK572" s="78"/>
      <c r="AL572" s="78"/>
      <c r="AM572" s="78"/>
      <c r="AN572" s="78"/>
      <c r="AO572" s="78"/>
      <c r="AP572" s="78"/>
      <c r="AQ572" s="78"/>
      <c r="AR572" s="78"/>
      <c r="AS572" s="78"/>
      <c r="AT572" s="78"/>
      <c r="AU572" s="78"/>
      <c r="AV572" s="78"/>
      <c r="AW572" s="78"/>
      <c r="AX572" s="78"/>
      <c r="AY572" s="78"/>
      <c r="AZ572" s="78"/>
    </row>
    <row r="573" spans="1:52">
      <c r="A573" s="78">
        <v>48</v>
      </c>
      <c r="B573" s="78" t="str">
        <f t="shared" si="22"/>
        <v>48|80-84</v>
      </c>
      <c r="C573" s="78">
        <v>19</v>
      </c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  <c r="AG573" s="78"/>
      <c r="AH573" s="78"/>
      <c r="AI573" s="78"/>
      <c r="AJ573" s="78"/>
      <c r="AK573" s="78"/>
      <c r="AL573" s="78"/>
      <c r="AM573" s="78"/>
      <c r="AN573" s="78"/>
      <c r="AO573" s="78"/>
      <c r="AP573" s="78"/>
      <c r="AQ573" s="78"/>
      <c r="AR573" s="78"/>
      <c r="AS573" s="78"/>
      <c r="AT573" s="78"/>
      <c r="AU573" s="78"/>
      <c r="AV573" s="78"/>
      <c r="AW573" s="78"/>
      <c r="AX573" s="78"/>
      <c r="AY573" s="78"/>
      <c r="AZ573" s="78"/>
    </row>
    <row r="574" spans="1:52">
      <c r="A574" s="78">
        <v>49</v>
      </c>
      <c r="B574" s="78" t="str">
        <f t="shared" si="22"/>
        <v>49|80-84</v>
      </c>
      <c r="C574" s="78">
        <v>19</v>
      </c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  <c r="AG574" s="78"/>
      <c r="AH574" s="78"/>
      <c r="AI574" s="78"/>
      <c r="AJ574" s="78"/>
      <c r="AK574" s="78"/>
      <c r="AL574" s="78"/>
      <c r="AM574" s="78"/>
      <c r="AN574" s="78"/>
      <c r="AO574" s="78"/>
      <c r="AP574" s="78"/>
      <c r="AQ574" s="78"/>
      <c r="AR574" s="78"/>
      <c r="AS574" s="78"/>
      <c r="AT574" s="78"/>
      <c r="AU574" s="78"/>
      <c r="AV574" s="78"/>
      <c r="AW574" s="78"/>
      <c r="AX574" s="78"/>
      <c r="AY574" s="78"/>
      <c r="AZ574" s="78"/>
    </row>
    <row r="575" spans="1:52">
      <c r="A575" s="78">
        <v>50</v>
      </c>
      <c r="B575" s="78" t="str">
        <f t="shared" si="22"/>
        <v>50|80-84</v>
      </c>
      <c r="C575" s="78">
        <v>19</v>
      </c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  <c r="AG575" s="78"/>
      <c r="AH575" s="78"/>
      <c r="AI575" s="78"/>
      <c r="AJ575" s="78"/>
      <c r="AK575" s="78"/>
      <c r="AL575" s="78"/>
      <c r="AM575" s="78"/>
      <c r="AN575" s="78"/>
      <c r="AO575" s="78"/>
      <c r="AP575" s="78"/>
      <c r="AQ575" s="78"/>
      <c r="AR575" s="78"/>
      <c r="AS575" s="78"/>
      <c r="AT575" s="78"/>
      <c r="AU575" s="78"/>
      <c r="AV575" s="78"/>
      <c r="AW575" s="78"/>
      <c r="AX575" s="78"/>
      <c r="AY575" s="78"/>
      <c r="AZ575" s="78"/>
    </row>
    <row r="576" spans="1:52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  <c r="AG576" s="78"/>
      <c r="AH576" s="78"/>
      <c r="AI576" s="78"/>
      <c r="AJ576" s="78"/>
      <c r="AK576" s="78"/>
      <c r="AL576" s="78"/>
      <c r="AM576" s="78"/>
      <c r="AN576" s="78"/>
      <c r="AO576" s="78"/>
      <c r="AP576" s="78"/>
      <c r="AQ576" s="78"/>
      <c r="AR576" s="78"/>
      <c r="AS576" s="78"/>
      <c r="AT576" s="78"/>
      <c r="AU576" s="78"/>
      <c r="AV576" s="78"/>
      <c r="AW576" s="78"/>
      <c r="AX576" s="78"/>
      <c r="AY576" s="78"/>
      <c r="AZ576" s="78"/>
    </row>
    <row r="577" spans="1:52">
      <c r="A577" s="78">
        <v>0</v>
      </c>
      <c r="B577" s="78" t="str">
        <f>A577&amp;"|"&amp;$AW$2</f>
        <v>0|85-90</v>
      </c>
      <c r="C577" s="78">
        <v>1</v>
      </c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  <c r="AG577" s="78"/>
      <c r="AH577" s="78"/>
      <c r="AI577" s="78"/>
      <c r="AJ577" s="78"/>
      <c r="AK577" s="78"/>
      <c r="AL577" s="78"/>
      <c r="AM577" s="78"/>
      <c r="AN577" s="78"/>
      <c r="AO577" s="78"/>
      <c r="AP577" s="78"/>
      <c r="AQ577" s="78"/>
      <c r="AR577" s="78"/>
      <c r="AS577" s="78"/>
      <c r="AT577" s="78"/>
      <c r="AU577" s="78"/>
      <c r="AV577" s="78"/>
      <c r="AW577" s="78"/>
      <c r="AX577" s="78"/>
      <c r="AY577" s="78"/>
      <c r="AZ577" s="78"/>
    </row>
    <row r="578" spans="1:52">
      <c r="A578" s="78">
        <v>1</v>
      </c>
      <c r="B578" s="78" t="str">
        <f t="shared" ref="B578:B627" si="23">A578&amp;"|"&amp;$AW$2</f>
        <v>1|85-90</v>
      </c>
      <c r="C578" s="78">
        <v>2</v>
      </c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  <c r="AG578" s="78"/>
      <c r="AH578" s="78"/>
      <c r="AI578" s="78"/>
      <c r="AJ578" s="78"/>
      <c r="AK578" s="78"/>
      <c r="AL578" s="78"/>
      <c r="AM578" s="78"/>
      <c r="AN578" s="78"/>
      <c r="AO578" s="78"/>
      <c r="AP578" s="78"/>
      <c r="AQ578" s="78"/>
      <c r="AR578" s="78"/>
      <c r="AS578" s="78"/>
      <c r="AT578" s="78"/>
      <c r="AU578" s="78"/>
      <c r="AV578" s="78"/>
      <c r="AW578" s="78"/>
      <c r="AX578" s="78"/>
      <c r="AY578" s="78"/>
      <c r="AZ578" s="78"/>
    </row>
    <row r="579" spans="1:52">
      <c r="A579" s="78">
        <v>2</v>
      </c>
      <c r="B579" s="78" t="str">
        <f t="shared" si="23"/>
        <v>2|85-90</v>
      </c>
      <c r="C579" s="78">
        <v>3</v>
      </c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  <c r="AG579" s="78"/>
      <c r="AH579" s="78"/>
      <c r="AI579" s="78"/>
      <c r="AJ579" s="78"/>
      <c r="AK579" s="78"/>
      <c r="AL579" s="78"/>
      <c r="AM579" s="78"/>
      <c r="AN579" s="78"/>
      <c r="AO579" s="78"/>
      <c r="AP579" s="78"/>
      <c r="AQ579" s="78"/>
      <c r="AR579" s="78"/>
      <c r="AS579" s="78"/>
      <c r="AT579" s="78"/>
      <c r="AU579" s="78"/>
      <c r="AV579" s="78"/>
      <c r="AW579" s="78"/>
      <c r="AX579" s="78"/>
      <c r="AY579" s="78"/>
      <c r="AZ579" s="78"/>
    </row>
    <row r="580" spans="1:52">
      <c r="A580" s="78">
        <v>3</v>
      </c>
      <c r="B580" s="78" t="str">
        <f t="shared" si="23"/>
        <v>3|85-90</v>
      </c>
      <c r="C580" s="78">
        <v>4</v>
      </c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  <c r="AG580" s="78"/>
      <c r="AH580" s="78"/>
      <c r="AI580" s="78"/>
      <c r="AJ580" s="78"/>
      <c r="AK580" s="78"/>
      <c r="AL580" s="78"/>
      <c r="AM580" s="78"/>
      <c r="AN580" s="78"/>
      <c r="AO580" s="78"/>
      <c r="AP580" s="78"/>
      <c r="AQ580" s="78"/>
      <c r="AR580" s="78"/>
      <c r="AS580" s="78"/>
      <c r="AT580" s="78"/>
      <c r="AU580" s="78"/>
      <c r="AV580" s="78"/>
      <c r="AW580" s="78"/>
      <c r="AX580" s="78"/>
      <c r="AY580" s="78"/>
      <c r="AZ580" s="78"/>
    </row>
    <row r="581" spans="1:52">
      <c r="A581" s="78">
        <v>4</v>
      </c>
      <c r="B581" s="78" t="str">
        <f t="shared" si="23"/>
        <v>4|85-90</v>
      </c>
      <c r="C581" s="78">
        <v>5</v>
      </c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  <c r="AG581" s="78"/>
      <c r="AH581" s="78"/>
      <c r="AI581" s="78"/>
      <c r="AJ581" s="78"/>
      <c r="AK581" s="78"/>
      <c r="AL581" s="78"/>
      <c r="AM581" s="78"/>
      <c r="AN581" s="78"/>
      <c r="AO581" s="78"/>
      <c r="AP581" s="78"/>
      <c r="AQ581" s="78"/>
      <c r="AR581" s="78"/>
      <c r="AS581" s="78"/>
      <c r="AT581" s="78"/>
      <c r="AU581" s="78"/>
      <c r="AV581" s="78"/>
      <c r="AW581" s="78"/>
      <c r="AX581" s="78"/>
      <c r="AY581" s="78"/>
      <c r="AZ581" s="78"/>
    </row>
    <row r="582" spans="1:52">
      <c r="A582" s="78">
        <v>5</v>
      </c>
      <c r="B582" s="78" t="str">
        <f t="shared" si="23"/>
        <v>5|85-90</v>
      </c>
      <c r="C582" s="78">
        <v>6</v>
      </c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  <c r="AL582" s="78"/>
      <c r="AM582" s="78"/>
      <c r="AN582" s="78"/>
      <c r="AO582" s="78"/>
      <c r="AP582" s="78"/>
      <c r="AQ582" s="78"/>
      <c r="AR582" s="78"/>
      <c r="AS582" s="78"/>
      <c r="AT582" s="78"/>
      <c r="AU582" s="78"/>
      <c r="AV582" s="78"/>
      <c r="AW582" s="78"/>
      <c r="AX582" s="78"/>
      <c r="AY582" s="78"/>
      <c r="AZ582" s="78"/>
    </row>
    <row r="583" spans="1:52">
      <c r="A583" s="78">
        <v>6</v>
      </c>
      <c r="B583" s="78" t="str">
        <f t="shared" si="23"/>
        <v>6|85-90</v>
      </c>
      <c r="C583" s="78">
        <v>7</v>
      </c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  <c r="AL583" s="78"/>
      <c r="AM583" s="78"/>
      <c r="AN583" s="78"/>
      <c r="AO583" s="78"/>
      <c r="AP583" s="78"/>
      <c r="AQ583" s="78"/>
      <c r="AR583" s="78"/>
      <c r="AS583" s="78"/>
      <c r="AT583" s="78"/>
      <c r="AU583" s="78"/>
      <c r="AV583" s="78"/>
      <c r="AW583" s="78"/>
      <c r="AX583" s="78"/>
      <c r="AY583" s="78"/>
      <c r="AZ583" s="78"/>
    </row>
    <row r="584" spans="1:52">
      <c r="A584" s="78">
        <v>7</v>
      </c>
      <c r="B584" s="78" t="str">
        <f t="shared" si="23"/>
        <v>7|85-90</v>
      </c>
      <c r="C584" s="78">
        <v>8</v>
      </c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  <c r="AL584" s="78"/>
      <c r="AM584" s="78"/>
      <c r="AN584" s="78"/>
      <c r="AO584" s="78"/>
      <c r="AP584" s="78"/>
      <c r="AQ584" s="78"/>
      <c r="AR584" s="78"/>
      <c r="AS584" s="78"/>
      <c r="AT584" s="78"/>
      <c r="AU584" s="78"/>
      <c r="AV584" s="78"/>
      <c r="AW584" s="78"/>
      <c r="AX584" s="78"/>
      <c r="AY584" s="78"/>
      <c r="AZ584" s="78"/>
    </row>
    <row r="585" spans="1:52">
      <c r="A585" s="78">
        <v>8</v>
      </c>
      <c r="B585" s="78" t="str">
        <f t="shared" si="23"/>
        <v>8|85-90</v>
      </c>
      <c r="C585" s="78">
        <v>8</v>
      </c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  <c r="AG585" s="78"/>
      <c r="AH585" s="78"/>
      <c r="AI585" s="78"/>
      <c r="AJ585" s="78"/>
      <c r="AK585" s="78"/>
      <c r="AL585" s="78"/>
      <c r="AM585" s="78"/>
      <c r="AN585" s="78"/>
      <c r="AO585" s="78"/>
      <c r="AP585" s="78"/>
      <c r="AQ585" s="78"/>
      <c r="AR585" s="78"/>
      <c r="AS585" s="78"/>
      <c r="AT585" s="78"/>
      <c r="AU585" s="78"/>
      <c r="AV585" s="78"/>
      <c r="AW585" s="78"/>
      <c r="AX585" s="78"/>
      <c r="AY585" s="78"/>
      <c r="AZ585" s="78"/>
    </row>
    <row r="586" spans="1:52">
      <c r="A586" s="78">
        <v>9</v>
      </c>
      <c r="B586" s="78" t="str">
        <f t="shared" si="23"/>
        <v>9|85-90</v>
      </c>
      <c r="C586" s="78">
        <v>9</v>
      </c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  <c r="AG586" s="78"/>
      <c r="AH586" s="78"/>
      <c r="AI586" s="78"/>
      <c r="AJ586" s="78"/>
      <c r="AK586" s="78"/>
      <c r="AL586" s="78"/>
      <c r="AM586" s="78"/>
      <c r="AN586" s="78"/>
      <c r="AO586" s="78"/>
      <c r="AP586" s="78"/>
      <c r="AQ586" s="78"/>
      <c r="AR586" s="78"/>
      <c r="AS586" s="78"/>
      <c r="AT586" s="78"/>
      <c r="AU586" s="78"/>
      <c r="AV586" s="78"/>
      <c r="AW586" s="78"/>
      <c r="AX586" s="78"/>
      <c r="AY586" s="78"/>
      <c r="AZ586" s="78"/>
    </row>
    <row r="587" spans="1:52">
      <c r="A587" s="78">
        <v>10</v>
      </c>
      <c r="B587" s="78" t="str">
        <f t="shared" si="23"/>
        <v>10|85-90</v>
      </c>
      <c r="C587" s="78">
        <v>10</v>
      </c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  <c r="AG587" s="78"/>
      <c r="AH587" s="78"/>
      <c r="AI587" s="78"/>
      <c r="AJ587" s="78"/>
      <c r="AK587" s="78"/>
      <c r="AL587" s="78"/>
      <c r="AM587" s="78"/>
      <c r="AN587" s="78"/>
      <c r="AO587" s="78"/>
      <c r="AP587" s="78"/>
      <c r="AQ587" s="78"/>
      <c r="AR587" s="78"/>
      <c r="AS587" s="78"/>
      <c r="AT587" s="78"/>
      <c r="AU587" s="78"/>
      <c r="AV587" s="78"/>
      <c r="AW587" s="78"/>
      <c r="AX587" s="78"/>
      <c r="AY587" s="78"/>
      <c r="AZ587" s="78"/>
    </row>
    <row r="588" spans="1:52">
      <c r="A588" s="78">
        <v>11</v>
      </c>
      <c r="B588" s="78" t="str">
        <f t="shared" si="23"/>
        <v>11|85-90</v>
      </c>
      <c r="C588" s="78">
        <v>10</v>
      </c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  <c r="AG588" s="78"/>
      <c r="AH588" s="78"/>
      <c r="AI588" s="78"/>
      <c r="AJ588" s="78"/>
      <c r="AK588" s="78"/>
      <c r="AL588" s="78"/>
      <c r="AM588" s="78"/>
      <c r="AN588" s="78"/>
      <c r="AO588" s="78"/>
      <c r="AP588" s="78"/>
      <c r="AQ588" s="78"/>
      <c r="AR588" s="78"/>
      <c r="AS588" s="78"/>
      <c r="AT588" s="78"/>
      <c r="AU588" s="78"/>
      <c r="AV588" s="78"/>
      <c r="AW588" s="78"/>
      <c r="AX588" s="78"/>
      <c r="AY588" s="78"/>
      <c r="AZ588" s="78"/>
    </row>
    <row r="589" spans="1:52">
      <c r="A589" s="78">
        <v>12</v>
      </c>
      <c r="B589" s="78" t="str">
        <f t="shared" si="23"/>
        <v>12|85-90</v>
      </c>
      <c r="C589" s="78">
        <v>11</v>
      </c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  <c r="AG589" s="78"/>
      <c r="AH589" s="78"/>
      <c r="AI589" s="78"/>
      <c r="AJ589" s="78"/>
      <c r="AK589" s="78"/>
      <c r="AL589" s="78"/>
      <c r="AM589" s="78"/>
      <c r="AN589" s="78"/>
      <c r="AO589" s="78"/>
      <c r="AP589" s="78"/>
      <c r="AQ589" s="78"/>
      <c r="AR589" s="78"/>
      <c r="AS589" s="78"/>
      <c r="AT589" s="78"/>
      <c r="AU589" s="78"/>
      <c r="AV589" s="78"/>
      <c r="AW589" s="78"/>
      <c r="AX589" s="78"/>
      <c r="AY589" s="78"/>
      <c r="AZ589" s="78"/>
    </row>
    <row r="590" spans="1:52">
      <c r="A590" s="78">
        <v>13</v>
      </c>
      <c r="B590" s="78" t="str">
        <f t="shared" si="23"/>
        <v>13|85-90</v>
      </c>
      <c r="C590" s="78">
        <v>11</v>
      </c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  <c r="AG590" s="78"/>
      <c r="AH590" s="78"/>
      <c r="AI590" s="78"/>
      <c r="AJ590" s="78"/>
      <c r="AK590" s="78"/>
      <c r="AL590" s="78"/>
      <c r="AM590" s="78"/>
      <c r="AN590" s="78"/>
      <c r="AO590" s="78"/>
      <c r="AP590" s="78"/>
      <c r="AQ590" s="78"/>
      <c r="AR590" s="78"/>
      <c r="AS590" s="78"/>
      <c r="AT590" s="78"/>
      <c r="AU590" s="78"/>
      <c r="AV590" s="78"/>
      <c r="AW590" s="78"/>
      <c r="AX590" s="78"/>
      <c r="AY590" s="78"/>
      <c r="AZ590" s="78"/>
    </row>
    <row r="591" spans="1:52">
      <c r="A591" s="78">
        <v>14</v>
      </c>
      <c r="B591" s="78" t="str">
        <f t="shared" si="23"/>
        <v>14|85-90</v>
      </c>
      <c r="C591" s="78">
        <v>12</v>
      </c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  <c r="AG591" s="78"/>
      <c r="AH591" s="78"/>
      <c r="AI591" s="78"/>
      <c r="AJ591" s="78"/>
      <c r="AK591" s="78"/>
      <c r="AL591" s="78"/>
      <c r="AM591" s="78"/>
      <c r="AN591" s="78"/>
      <c r="AO591" s="78"/>
      <c r="AP591" s="78"/>
      <c r="AQ591" s="78"/>
      <c r="AR591" s="78"/>
      <c r="AS591" s="78"/>
      <c r="AT591" s="78"/>
      <c r="AU591" s="78"/>
      <c r="AV591" s="78"/>
      <c r="AW591" s="78"/>
      <c r="AX591" s="78"/>
      <c r="AY591" s="78"/>
      <c r="AZ591" s="78"/>
    </row>
    <row r="592" spans="1:52">
      <c r="A592" s="78">
        <v>15</v>
      </c>
      <c r="B592" s="78" t="str">
        <f t="shared" si="23"/>
        <v>15|85-90</v>
      </c>
      <c r="C592" s="78">
        <v>12</v>
      </c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  <c r="AG592" s="78"/>
      <c r="AH592" s="78"/>
      <c r="AI592" s="78"/>
      <c r="AJ592" s="78"/>
      <c r="AK592" s="78"/>
      <c r="AL592" s="78"/>
      <c r="AM592" s="78"/>
      <c r="AN592" s="78"/>
      <c r="AO592" s="78"/>
      <c r="AP592" s="78"/>
      <c r="AQ592" s="78"/>
      <c r="AR592" s="78"/>
      <c r="AS592" s="78"/>
      <c r="AT592" s="78"/>
      <c r="AU592" s="78"/>
      <c r="AV592" s="78"/>
      <c r="AW592" s="78"/>
      <c r="AX592" s="78"/>
      <c r="AY592" s="78"/>
      <c r="AZ592" s="78"/>
    </row>
    <row r="593" spans="1:52">
      <c r="A593" s="78">
        <v>16</v>
      </c>
      <c r="B593" s="78" t="str">
        <f t="shared" si="23"/>
        <v>16|85-90</v>
      </c>
      <c r="C593" s="78">
        <v>13</v>
      </c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  <c r="AG593" s="78"/>
      <c r="AH593" s="78"/>
      <c r="AI593" s="78"/>
      <c r="AJ593" s="78"/>
      <c r="AK593" s="78"/>
      <c r="AL593" s="78"/>
      <c r="AM593" s="78"/>
      <c r="AN593" s="78"/>
      <c r="AO593" s="78"/>
      <c r="AP593" s="78"/>
      <c r="AQ593" s="78"/>
      <c r="AR593" s="78"/>
      <c r="AS593" s="78"/>
      <c r="AT593" s="78"/>
      <c r="AU593" s="78"/>
      <c r="AV593" s="78"/>
      <c r="AW593" s="78"/>
      <c r="AX593" s="78"/>
      <c r="AY593" s="78"/>
      <c r="AZ593" s="78"/>
    </row>
    <row r="594" spans="1:52">
      <c r="A594" s="78">
        <v>17</v>
      </c>
      <c r="B594" s="78" t="str">
        <f t="shared" si="23"/>
        <v>17|85-90</v>
      </c>
      <c r="C594" s="78">
        <v>13</v>
      </c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  <c r="AG594" s="78"/>
      <c r="AH594" s="78"/>
      <c r="AI594" s="78"/>
      <c r="AJ594" s="78"/>
      <c r="AK594" s="78"/>
      <c r="AL594" s="78"/>
      <c r="AM594" s="78"/>
      <c r="AN594" s="78"/>
      <c r="AO594" s="78"/>
      <c r="AP594" s="78"/>
      <c r="AQ594" s="78"/>
      <c r="AR594" s="78"/>
      <c r="AS594" s="78"/>
      <c r="AT594" s="78"/>
      <c r="AU594" s="78"/>
      <c r="AV594" s="78"/>
      <c r="AW594" s="78"/>
      <c r="AX594" s="78"/>
      <c r="AY594" s="78"/>
      <c r="AZ594" s="78"/>
    </row>
    <row r="595" spans="1:52">
      <c r="A595" s="78">
        <v>18</v>
      </c>
      <c r="B595" s="78" t="str">
        <f t="shared" si="23"/>
        <v>18|85-90</v>
      </c>
      <c r="C595" s="78">
        <v>13</v>
      </c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  <c r="AG595" s="78"/>
      <c r="AH595" s="78"/>
      <c r="AI595" s="78"/>
      <c r="AJ595" s="78"/>
      <c r="AK595" s="78"/>
      <c r="AL595" s="78"/>
      <c r="AM595" s="78"/>
      <c r="AN595" s="78"/>
      <c r="AO595" s="78"/>
      <c r="AP595" s="78"/>
      <c r="AQ595" s="78"/>
      <c r="AR595" s="78"/>
      <c r="AS595" s="78"/>
      <c r="AT595" s="78"/>
      <c r="AU595" s="78"/>
      <c r="AV595" s="78"/>
      <c r="AW595" s="78"/>
      <c r="AX595" s="78"/>
      <c r="AY595" s="78"/>
      <c r="AZ595" s="78"/>
    </row>
    <row r="596" spans="1:52">
      <c r="A596" s="78">
        <v>19</v>
      </c>
      <c r="B596" s="78" t="str">
        <f t="shared" si="23"/>
        <v>19|85-90</v>
      </c>
      <c r="C596" s="78">
        <v>14</v>
      </c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  <c r="AG596" s="78"/>
      <c r="AH596" s="78"/>
      <c r="AI596" s="78"/>
      <c r="AJ596" s="78"/>
      <c r="AK596" s="78"/>
      <c r="AL596" s="78"/>
      <c r="AM596" s="78"/>
      <c r="AN596" s="78"/>
      <c r="AO596" s="78"/>
      <c r="AP596" s="78"/>
      <c r="AQ596" s="78"/>
      <c r="AR596" s="78"/>
      <c r="AS596" s="78"/>
      <c r="AT596" s="78"/>
      <c r="AU596" s="78"/>
      <c r="AV596" s="78"/>
      <c r="AW596" s="78"/>
      <c r="AX596" s="78"/>
      <c r="AY596" s="78"/>
      <c r="AZ596" s="78"/>
    </row>
    <row r="597" spans="1:52">
      <c r="A597" s="78">
        <v>20</v>
      </c>
      <c r="B597" s="78" t="str">
        <f t="shared" si="23"/>
        <v>20|85-90</v>
      </c>
      <c r="C597" s="78">
        <v>14</v>
      </c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  <c r="AG597" s="78"/>
      <c r="AH597" s="78"/>
      <c r="AI597" s="78"/>
      <c r="AJ597" s="78"/>
      <c r="AK597" s="78"/>
      <c r="AL597" s="78"/>
      <c r="AM597" s="78"/>
      <c r="AN597" s="78"/>
      <c r="AO597" s="78"/>
      <c r="AP597" s="78"/>
      <c r="AQ597" s="78"/>
      <c r="AR597" s="78"/>
      <c r="AS597" s="78"/>
      <c r="AT597" s="78"/>
      <c r="AU597" s="78"/>
      <c r="AV597" s="78"/>
      <c r="AW597" s="78"/>
      <c r="AX597" s="78"/>
      <c r="AY597" s="78"/>
      <c r="AZ597" s="78"/>
    </row>
    <row r="598" spans="1:52">
      <c r="A598" s="78">
        <v>21</v>
      </c>
      <c r="B598" s="78" t="str">
        <f t="shared" si="23"/>
        <v>21|85-90</v>
      </c>
      <c r="C598" s="78">
        <v>15</v>
      </c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  <c r="AG598" s="78"/>
      <c r="AH598" s="78"/>
      <c r="AI598" s="78"/>
      <c r="AJ598" s="78"/>
      <c r="AK598" s="78"/>
      <c r="AL598" s="78"/>
      <c r="AM598" s="78"/>
      <c r="AN598" s="78"/>
      <c r="AO598" s="78"/>
      <c r="AP598" s="78"/>
      <c r="AQ598" s="78"/>
      <c r="AR598" s="78"/>
      <c r="AS598" s="78"/>
      <c r="AT598" s="78"/>
      <c r="AU598" s="78"/>
      <c r="AV598" s="78"/>
      <c r="AW598" s="78"/>
      <c r="AX598" s="78"/>
      <c r="AY598" s="78"/>
      <c r="AZ598" s="78"/>
    </row>
    <row r="599" spans="1:52">
      <c r="A599" s="78">
        <v>22</v>
      </c>
      <c r="B599" s="78" t="str">
        <f t="shared" si="23"/>
        <v>22|85-90</v>
      </c>
      <c r="C599" s="78">
        <v>15</v>
      </c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  <c r="AG599" s="78"/>
      <c r="AH599" s="78"/>
      <c r="AI599" s="78"/>
      <c r="AJ599" s="78"/>
      <c r="AK599" s="78"/>
      <c r="AL599" s="78"/>
      <c r="AM599" s="78"/>
      <c r="AN599" s="78"/>
      <c r="AO599" s="78"/>
      <c r="AP599" s="78"/>
      <c r="AQ599" s="78"/>
      <c r="AR599" s="78"/>
      <c r="AS599" s="78"/>
      <c r="AT599" s="78"/>
      <c r="AU599" s="78"/>
      <c r="AV599" s="78"/>
      <c r="AW599" s="78"/>
      <c r="AX599" s="78"/>
      <c r="AY599" s="78"/>
      <c r="AZ599" s="78"/>
    </row>
    <row r="600" spans="1:52">
      <c r="A600" s="78">
        <v>23</v>
      </c>
      <c r="B600" s="78" t="str">
        <f t="shared" si="23"/>
        <v>23|85-90</v>
      </c>
      <c r="C600" s="78">
        <v>16</v>
      </c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  <c r="AG600" s="78"/>
      <c r="AH600" s="78"/>
      <c r="AI600" s="78"/>
      <c r="AJ600" s="78"/>
      <c r="AK600" s="78"/>
      <c r="AL600" s="78"/>
      <c r="AM600" s="78"/>
      <c r="AN600" s="78"/>
      <c r="AO600" s="78"/>
      <c r="AP600" s="78"/>
      <c r="AQ600" s="78"/>
      <c r="AR600" s="78"/>
      <c r="AS600" s="78"/>
      <c r="AT600" s="78"/>
      <c r="AU600" s="78"/>
      <c r="AV600" s="78"/>
      <c r="AW600" s="78"/>
      <c r="AX600" s="78"/>
      <c r="AY600" s="78"/>
      <c r="AZ600" s="78"/>
    </row>
    <row r="601" spans="1:52">
      <c r="A601" s="78">
        <v>24</v>
      </c>
      <c r="B601" s="78" t="str">
        <f t="shared" si="23"/>
        <v>24|85-90</v>
      </c>
      <c r="C601" s="78">
        <v>16</v>
      </c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  <c r="AG601" s="78"/>
      <c r="AH601" s="78"/>
      <c r="AI601" s="78"/>
      <c r="AJ601" s="78"/>
      <c r="AK601" s="78"/>
      <c r="AL601" s="78"/>
      <c r="AM601" s="78"/>
      <c r="AN601" s="78"/>
      <c r="AO601" s="78"/>
      <c r="AP601" s="78"/>
      <c r="AQ601" s="78"/>
      <c r="AR601" s="78"/>
      <c r="AS601" s="78"/>
      <c r="AT601" s="78"/>
      <c r="AU601" s="78"/>
      <c r="AV601" s="78"/>
      <c r="AW601" s="78"/>
      <c r="AX601" s="78"/>
      <c r="AY601" s="78"/>
      <c r="AZ601" s="78"/>
    </row>
    <row r="602" spans="1:52">
      <c r="A602" s="78">
        <v>25</v>
      </c>
      <c r="B602" s="78" t="str">
        <f t="shared" si="23"/>
        <v>25|85-90</v>
      </c>
      <c r="C602" s="78">
        <v>17</v>
      </c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  <c r="AG602" s="78"/>
      <c r="AH602" s="78"/>
      <c r="AI602" s="78"/>
      <c r="AJ602" s="78"/>
      <c r="AK602" s="78"/>
      <c r="AL602" s="78"/>
      <c r="AM602" s="78"/>
      <c r="AN602" s="78"/>
      <c r="AO602" s="78"/>
      <c r="AP602" s="78"/>
      <c r="AQ602" s="78"/>
      <c r="AR602" s="78"/>
      <c r="AS602" s="78"/>
      <c r="AT602" s="78"/>
      <c r="AU602" s="78"/>
      <c r="AV602" s="78"/>
      <c r="AW602" s="78"/>
      <c r="AX602" s="78"/>
      <c r="AY602" s="78"/>
      <c r="AZ602" s="78"/>
    </row>
    <row r="603" spans="1:52">
      <c r="A603" s="78">
        <v>26</v>
      </c>
      <c r="B603" s="78" t="str">
        <f t="shared" si="23"/>
        <v>26|85-90</v>
      </c>
      <c r="C603" s="78">
        <v>17</v>
      </c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  <c r="AG603" s="78"/>
      <c r="AH603" s="78"/>
      <c r="AI603" s="78"/>
      <c r="AJ603" s="78"/>
      <c r="AK603" s="78"/>
      <c r="AL603" s="78"/>
      <c r="AM603" s="78"/>
      <c r="AN603" s="78"/>
      <c r="AO603" s="78"/>
      <c r="AP603" s="78"/>
      <c r="AQ603" s="78"/>
      <c r="AR603" s="78"/>
      <c r="AS603" s="78"/>
      <c r="AT603" s="78"/>
      <c r="AU603" s="78"/>
      <c r="AV603" s="78"/>
      <c r="AW603" s="78"/>
      <c r="AX603" s="78"/>
      <c r="AY603" s="78"/>
      <c r="AZ603" s="78"/>
    </row>
    <row r="604" spans="1:52">
      <c r="A604" s="78">
        <v>27</v>
      </c>
      <c r="B604" s="78" t="str">
        <f t="shared" si="23"/>
        <v>27|85-90</v>
      </c>
      <c r="C604" s="78">
        <v>18</v>
      </c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  <c r="AG604" s="78"/>
      <c r="AH604" s="78"/>
      <c r="AI604" s="78"/>
      <c r="AJ604" s="78"/>
      <c r="AK604" s="78"/>
      <c r="AL604" s="78"/>
      <c r="AM604" s="78"/>
      <c r="AN604" s="78"/>
      <c r="AO604" s="78"/>
      <c r="AP604" s="78"/>
      <c r="AQ604" s="78"/>
      <c r="AR604" s="78"/>
      <c r="AS604" s="78"/>
      <c r="AT604" s="78"/>
      <c r="AU604" s="78"/>
      <c r="AV604" s="78"/>
      <c r="AW604" s="78"/>
      <c r="AX604" s="78"/>
      <c r="AY604" s="78"/>
      <c r="AZ604" s="78"/>
    </row>
    <row r="605" spans="1:52">
      <c r="A605" s="78">
        <v>28</v>
      </c>
      <c r="B605" s="78" t="str">
        <f t="shared" si="23"/>
        <v>28|85-90</v>
      </c>
      <c r="C605" s="78">
        <v>18</v>
      </c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  <c r="AG605" s="78"/>
      <c r="AH605" s="78"/>
      <c r="AI605" s="78"/>
      <c r="AJ605" s="78"/>
      <c r="AK605" s="78"/>
      <c r="AL605" s="78"/>
      <c r="AM605" s="78"/>
      <c r="AN605" s="78"/>
      <c r="AO605" s="78"/>
      <c r="AP605" s="78"/>
      <c r="AQ605" s="78"/>
      <c r="AR605" s="78"/>
      <c r="AS605" s="78"/>
      <c r="AT605" s="78"/>
      <c r="AU605" s="78"/>
      <c r="AV605" s="78"/>
      <c r="AW605" s="78"/>
      <c r="AX605" s="78"/>
      <c r="AY605" s="78"/>
      <c r="AZ605" s="78"/>
    </row>
    <row r="606" spans="1:52">
      <c r="A606" s="78">
        <v>29</v>
      </c>
      <c r="B606" s="78" t="str">
        <f t="shared" si="23"/>
        <v>29|85-90</v>
      </c>
      <c r="C606" s="78">
        <v>18</v>
      </c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  <c r="AG606" s="78"/>
      <c r="AH606" s="78"/>
      <c r="AI606" s="78"/>
      <c r="AJ606" s="78"/>
      <c r="AK606" s="78"/>
      <c r="AL606" s="78"/>
      <c r="AM606" s="78"/>
      <c r="AN606" s="78"/>
      <c r="AO606" s="78"/>
      <c r="AP606" s="78"/>
      <c r="AQ606" s="78"/>
      <c r="AR606" s="78"/>
      <c r="AS606" s="78"/>
      <c r="AT606" s="78"/>
      <c r="AU606" s="78"/>
      <c r="AV606" s="78"/>
      <c r="AW606" s="78"/>
      <c r="AX606" s="78"/>
      <c r="AY606" s="78"/>
      <c r="AZ606" s="78"/>
    </row>
    <row r="607" spans="1:52">
      <c r="A607" s="78">
        <v>30</v>
      </c>
      <c r="B607" s="78" t="str">
        <f t="shared" si="23"/>
        <v>30|85-90</v>
      </c>
      <c r="C607" s="78">
        <v>19</v>
      </c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  <c r="AG607" s="78"/>
      <c r="AH607" s="78"/>
      <c r="AI607" s="78"/>
      <c r="AJ607" s="78"/>
      <c r="AK607" s="78"/>
      <c r="AL607" s="78"/>
      <c r="AM607" s="78"/>
      <c r="AN607" s="78"/>
      <c r="AO607" s="78"/>
      <c r="AP607" s="78"/>
      <c r="AQ607" s="78"/>
      <c r="AR607" s="78"/>
      <c r="AS607" s="78"/>
      <c r="AT607" s="78"/>
      <c r="AU607" s="78"/>
      <c r="AV607" s="78"/>
      <c r="AW607" s="78"/>
      <c r="AX607" s="78"/>
      <c r="AY607" s="78"/>
      <c r="AZ607" s="78"/>
    </row>
    <row r="608" spans="1:52">
      <c r="A608" s="78">
        <v>31</v>
      </c>
      <c r="B608" s="78" t="str">
        <f t="shared" si="23"/>
        <v>31|85-90</v>
      </c>
      <c r="C608" s="78">
        <v>19</v>
      </c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  <c r="AG608" s="78"/>
      <c r="AH608" s="78"/>
      <c r="AI608" s="78"/>
      <c r="AJ608" s="78"/>
      <c r="AK608" s="78"/>
      <c r="AL608" s="78"/>
      <c r="AM608" s="78"/>
      <c r="AN608" s="78"/>
      <c r="AO608" s="78"/>
      <c r="AP608" s="78"/>
      <c r="AQ608" s="78"/>
      <c r="AR608" s="78"/>
      <c r="AS608" s="78"/>
      <c r="AT608" s="78"/>
      <c r="AU608" s="78"/>
      <c r="AV608" s="78"/>
      <c r="AW608" s="78"/>
      <c r="AX608" s="78"/>
      <c r="AY608" s="78"/>
      <c r="AZ608" s="78"/>
    </row>
    <row r="609" spans="1:52">
      <c r="A609" s="78">
        <v>32</v>
      </c>
      <c r="B609" s="78" t="str">
        <f t="shared" si="23"/>
        <v>32|85-90</v>
      </c>
      <c r="C609" s="78">
        <v>19</v>
      </c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  <c r="AG609" s="78"/>
      <c r="AH609" s="78"/>
      <c r="AI609" s="78"/>
      <c r="AJ609" s="78"/>
      <c r="AK609" s="78"/>
      <c r="AL609" s="78"/>
      <c r="AM609" s="78"/>
      <c r="AN609" s="78"/>
      <c r="AO609" s="78"/>
      <c r="AP609" s="78"/>
      <c r="AQ609" s="78"/>
      <c r="AR609" s="78"/>
      <c r="AS609" s="78"/>
      <c r="AT609" s="78"/>
      <c r="AU609" s="78"/>
      <c r="AV609" s="78"/>
      <c r="AW609" s="78"/>
      <c r="AX609" s="78"/>
      <c r="AY609" s="78"/>
      <c r="AZ609" s="78"/>
    </row>
    <row r="610" spans="1:52">
      <c r="A610" s="78">
        <v>33</v>
      </c>
      <c r="B610" s="78" t="str">
        <f t="shared" si="23"/>
        <v>33|85-90</v>
      </c>
      <c r="C610" s="78">
        <v>19</v>
      </c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  <c r="AG610" s="78"/>
      <c r="AH610" s="78"/>
      <c r="AI610" s="78"/>
      <c r="AJ610" s="78"/>
      <c r="AK610" s="78"/>
      <c r="AL610" s="78"/>
      <c r="AM610" s="78"/>
      <c r="AN610" s="78"/>
      <c r="AO610" s="78"/>
      <c r="AP610" s="78"/>
      <c r="AQ610" s="78"/>
      <c r="AR610" s="78"/>
      <c r="AS610" s="78"/>
      <c r="AT610" s="78"/>
      <c r="AU610" s="78"/>
      <c r="AV610" s="78"/>
      <c r="AW610" s="78"/>
      <c r="AX610" s="78"/>
      <c r="AY610" s="78"/>
      <c r="AZ610" s="78"/>
    </row>
    <row r="611" spans="1:52">
      <c r="A611" s="78">
        <v>34</v>
      </c>
      <c r="B611" s="78" t="str">
        <f t="shared" si="23"/>
        <v>34|85-90</v>
      </c>
      <c r="C611" s="78">
        <v>19</v>
      </c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  <c r="AG611" s="78"/>
      <c r="AH611" s="78"/>
      <c r="AI611" s="78"/>
      <c r="AJ611" s="78"/>
      <c r="AK611" s="78"/>
      <c r="AL611" s="78"/>
      <c r="AM611" s="78"/>
      <c r="AN611" s="78"/>
      <c r="AO611" s="78"/>
      <c r="AP611" s="78"/>
      <c r="AQ611" s="78"/>
      <c r="AR611" s="78"/>
      <c r="AS611" s="78"/>
      <c r="AT611" s="78"/>
      <c r="AU611" s="78"/>
      <c r="AV611" s="78"/>
      <c r="AW611" s="78"/>
      <c r="AX611" s="78"/>
      <c r="AY611" s="78"/>
      <c r="AZ611" s="78"/>
    </row>
    <row r="612" spans="1:52">
      <c r="A612" s="78">
        <v>35</v>
      </c>
      <c r="B612" s="78" t="str">
        <f t="shared" si="23"/>
        <v>35|85-90</v>
      </c>
      <c r="C612" s="78">
        <v>19</v>
      </c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  <c r="AG612" s="78"/>
      <c r="AH612" s="78"/>
      <c r="AI612" s="78"/>
      <c r="AJ612" s="78"/>
      <c r="AK612" s="78"/>
      <c r="AL612" s="78"/>
      <c r="AM612" s="78"/>
      <c r="AN612" s="78"/>
      <c r="AO612" s="78"/>
      <c r="AP612" s="78"/>
      <c r="AQ612" s="78"/>
      <c r="AR612" s="78"/>
      <c r="AS612" s="78"/>
      <c r="AT612" s="78"/>
      <c r="AU612" s="78"/>
      <c r="AV612" s="78"/>
      <c r="AW612" s="78"/>
      <c r="AX612" s="78"/>
      <c r="AY612" s="78"/>
      <c r="AZ612" s="78"/>
    </row>
    <row r="613" spans="1:52">
      <c r="A613" s="78">
        <v>36</v>
      </c>
      <c r="B613" s="78" t="str">
        <f t="shared" si="23"/>
        <v>36|85-90</v>
      </c>
      <c r="C613" s="78">
        <v>19</v>
      </c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  <c r="AG613" s="78"/>
      <c r="AH613" s="78"/>
      <c r="AI613" s="78"/>
      <c r="AJ613" s="78"/>
      <c r="AK613" s="78"/>
      <c r="AL613" s="78"/>
      <c r="AM613" s="78"/>
      <c r="AN613" s="78"/>
      <c r="AO613" s="78"/>
      <c r="AP613" s="78"/>
      <c r="AQ613" s="78"/>
      <c r="AR613" s="78"/>
      <c r="AS613" s="78"/>
      <c r="AT613" s="78"/>
      <c r="AU613" s="78"/>
      <c r="AV613" s="78"/>
      <c r="AW613" s="78"/>
      <c r="AX613" s="78"/>
      <c r="AY613" s="78"/>
      <c r="AZ613" s="78"/>
    </row>
    <row r="614" spans="1:52">
      <c r="A614" s="78">
        <v>37</v>
      </c>
      <c r="B614" s="78" t="str">
        <f t="shared" si="23"/>
        <v>37|85-90</v>
      </c>
      <c r="C614" s="78">
        <v>19</v>
      </c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  <c r="AG614" s="78"/>
      <c r="AH614" s="78"/>
      <c r="AI614" s="78"/>
      <c r="AJ614" s="78"/>
      <c r="AK614" s="78"/>
      <c r="AL614" s="78"/>
      <c r="AM614" s="78"/>
      <c r="AN614" s="78"/>
      <c r="AO614" s="78"/>
      <c r="AP614" s="78"/>
      <c r="AQ614" s="78"/>
      <c r="AR614" s="78"/>
      <c r="AS614" s="78"/>
      <c r="AT614" s="78"/>
      <c r="AU614" s="78"/>
      <c r="AV614" s="78"/>
      <c r="AW614" s="78"/>
      <c r="AX614" s="78"/>
      <c r="AY614" s="78"/>
      <c r="AZ614" s="78"/>
    </row>
    <row r="615" spans="1:52">
      <c r="A615" s="78">
        <v>38</v>
      </c>
      <c r="B615" s="78" t="str">
        <f t="shared" si="23"/>
        <v>38|85-90</v>
      </c>
      <c r="C615" s="78">
        <v>19</v>
      </c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  <c r="AG615" s="78"/>
      <c r="AH615" s="78"/>
      <c r="AI615" s="78"/>
      <c r="AJ615" s="78"/>
      <c r="AK615" s="78"/>
      <c r="AL615" s="78"/>
      <c r="AM615" s="78"/>
      <c r="AN615" s="78"/>
      <c r="AO615" s="78"/>
      <c r="AP615" s="78"/>
      <c r="AQ615" s="78"/>
      <c r="AR615" s="78"/>
      <c r="AS615" s="78"/>
      <c r="AT615" s="78"/>
      <c r="AU615" s="78"/>
      <c r="AV615" s="78"/>
      <c r="AW615" s="78"/>
      <c r="AX615" s="78"/>
      <c r="AY615" s="78"/>
      <c r="AZ615" s="78"/>
    </row>
    <row r="616" spans="1:52">
      <c r="A616" s="78">
        <v>39</v>
      </c>
      <c r="B616" s="78" t="str">
        <f t="shared" si="23"/>
        <v>39|85-90</v>
      </c>
      <c r="C616" s="78">
        <v>19</v>
      </c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  <c r="AG616" s="78"/>
      <c r="AH616" s="78"/>
      <c r="AI616" s="78"/>
      <c r="AJ616" s="78"/>
      <c r="AK616" s="78"/>
      <c r="AL616" s="78"/>
      <c r="AM616" s="78"/>
      <c r="AN616" s="78"/>
      <c r="AO616" s="78"/>
      <c r="AP616" s="78"/>
      <c r="AQ616" s="78"/>
      <c r="AR616" s="78"/>
      <c r="AS616" s="78"/>
      <c r="AT616" s="78"/>
      <c r="AU616" s="78"/>
      <c r="AV616" s="78"/>
      <c r="AW616" s="78"/>
      <c r="AX616" s="78"/>
      <c r="AY616" s="78"/>
      <c r="AZ616" s="78"/>
    </row>
    <row r="617" spans="1:52">
      <c r="A617" s="78">
        <v>40</v>
      </c>
      <c r="B617" s="78" t="str">
        <f t="shared" si="23"/>
        <v>40|85-90</v>
      </c>
      <c r="C617" s="78">
        <v>19</v>
      </c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  <c r="AG617" s="78"/>
      <c r="AH617" s="78"/>
      <c r="AI617" s="78"/>
      <c r="AJ617" s="78"/>
      <c r="AK617" s="78"/>
      <c r="AL617" s="78"/>
      <c r="AM617" s="78"/>
      <c r="AN617" s="78"/>
      <c r="AO617" s="78"/>
      <c r="AP617" s="78"/>
      <c r="AQ617" s="78"/>
      <c r="AR617" s="78"/>
      <c r="AS617" s="78"/>
      <c r="AT617" s="78"/>
      <c r="AU617" s="78"/>
      <c r="AV617" s="78"/>
      <c r="AW617" s="78"/>
      <c r="AX617" s="78"/>
      <c r="AY617" s="78"/>
      <c r="AZ617" s="78"/>
    </row>
    <row r="618" spans="1:52">
      <c r="A618" s="78">
        <v>41</v>
      </c>
      <c r="B618" s="78" t="str">
        <f t="shared" si="23"/>
        <v>41|85-90</v>
      </c>
      <c r="C618" s="78">
        <v>19</v>
      </c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  <c r="AG618" s="78"/>
      <c r="AH618" s="78"/>
      <c r="AI618" s="78"/>
      <c r="AJ618" s="78"/>
      <c r="AK618" s="78"/>
      <c r="AL618" s="78"/>
      <c r="AM618" s="78"/>
      <c r="AN618" s="78"/>
      <c r="AO618" s="78"/>
      <c r="AP618" s="78"/>
      <c r="AQ618" s="78"/>
      <c r="AR618" s="78"/>
      <c r="AS618" s="78"/>
      <c r="AT618" s="78"/>
      <c r="AU618" s="78"/>
      <c r="AV618" s="78"/>
      <c r="AW618" s="78"/>
      <c r="AX618" s="78"/>
      <c r="AY618" s="78"/>
      <c r="AZ618" s="78"/>
    </row>
    <row r="619" spans="1:52">
      <c r="A619" s="78">
        <v>42</v>
      </c>
      <c r="B619" s="78" t="str">
        <f t="shared" si="23"/>
        <v>42|85-90</v>
      </c>
      <c r="C619" s="78">
        <v>19</v>
      </c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  <c r="AG619" s="78"/>
      <c r="AH619" s="78"/>
      <c r="AI619" s="78"/>
      <c r="AJ619" s="78"/>
      <c r="AK619" s="78"/>
      <c r="AL619" s="78"/>
      <c r="AM619" s="78"/>
      <c r="AN619" s="78"/>
      <c r="AO619" s="78"/>
      <c r="AP619" s="78"/>
      <c r="AQ619" s="78"/>
      <c r="AR619" s="78"/>
      <c r="AS619" s="78"/>
      <c r="AT619" s="78"/>
      <c r="AU619" s="78"/>
      <c r="AV619" s="78"/>
      <c r="AW619" s="78"/>
      <c r="AX619" s="78"/>
      <c r="AY619" s="78"/>
      <c r="AZ619" s="78"/>
    </row>
    <row r="620" spans="1:52">
      <c r="A620" s="78">
        <v>43</v>
      </c>
      <c r="B620" s="78" t="str">
        <f t="shared" si="23"/>
        <v>43|85-90</v>
      </c>
      <c r="C620" s="78">
        <v>19</v>
      </c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  <c r="AD620" s="78"/>
      <c r="AE620" s="78"/>
      <c r="AF620" s="78"/>
      <c r="AG620" s="78"/>
      <c r="AH620" s="78"/>
      <c r="AI620" s="78"/>
      <c r="AJ620" s="78"/>
      <c r="AK620" s="78"/>
      <c r="AL620" s="78"/>
      <c r="AM620" s="78"/>
      <c r="AN620" s="78"/>
      <c r="AO620" s="78"/>
      <c r="AP620" s="78"/>
      <c r="AQ620" s="78"/>
      <c r="AR620" s="78"/>
      <c r="AS620" s="78"/>
      <c r="AT620" s="78"/>
      <c r="AU620" s="78"/>
      <c r="AV620" s="78"/>
      <c r="AW620" s="78"/>
      <c r="AX620" s="78"/>
      <c r="AY620" s="78"/>
      <c r="AZ620" s="78"/>
    </row>
    <row r="621" spans="1:52">
      <c r="A621" s="78">
        <v>44</v>
      </c>
      <c r="B621" s="78" t="str">
        <f t="shared" si="23"/>
        <v>44|85-90</v>
      </c>
      <c r="C621" s="78">
        <v>19</v>
      </c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  <c r="AD621" s="78"/>
      <c r="AE621" s="78"/>
      <c r="AF621" s="78"/>
      <c r="AG621" s="78"/>
      <c r="AH621" s="78"/>
      <c r="AI621" s="78"/>
      <c r="AJ621" s="78"/>
      <c r="AK621" s="78"/>
      <c r="AL621" s="78"/>
      <c r="AM621" s="78"/>
      <c r="AN621" s="78"/>
      <c r="AO621" s="78"/>
      <c r="AP621" s="78"/>
      <c r="AQ621" s="78"/>
      <c r="AR621" s="78"/>
      <c r="AS621" s="78"/>
      <c r="AT621" s="78"/>
      <c r="AU621" s="78"/>
      <c r="AV621" s="78"/>
      <c r="AW621" s="78"/>
      <c r="AX621" s="78"/>
      <c r="AY621" s="78"/>
      <c r="AZ621" s="78"/>
    </row>
    <row r="622" spans="1:52">
      <c r="A622" s="78">
        <v>45</v>
      </c>
      <c r="B622" s="78" t="str">
        <f t="shared" si="23"/>
        <v>45|85-90</v>
      </c>
      <c r="C622" s="78">
        <v>19</v>
      </c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  <c r="AD622" s="78"/>
      <c r="AE622" s="78"/>
      <c r="AF622" s="78"/>
      <c r="AG622" s="78"/>
      <c r="AH622" s="78"/>
      <c r="AI622" s="78"/>
      <c r="AJ622" s="78"/>
      <c r="AK622" s="78"/>
      <c r="AL622" s="78"/>
      <c r="AM622" s="78"/>
      <c r="AN622" s="78"/>
      <c r="AO622" s="78"/>
      <c r="AP622" s="78"/>
      <c r="AQ622" s="78"/>
      <c r="AR622" s="78"/>
      <c r="AS622" s="78"/>
      <c r="AT622" s="78"/>
      <c r="AU622" s="78"/>
      <c r="AV622" s="78"/>
      <c r="AW622" s="78"/>
      <c r="AX622" s="78"/>
      <c r="AY622" s="78"/>
      <c r="AZ622" s="78"/>
    </row>
    <row r="623" spans="1:52">
      <c r="A623" s="78">
        <v>46</v>
      </c>
      <c r="B623" s="78" t="str">
        <f t="shared" si="23"/>
        <v>46|85-90</v>
      </c>
      <c r="C623" s="78">
        <v>19</v>
      </c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  <c r="AD623" s="78"/>
      <c r="AE623" s="78"/>
      <c r="AF623" s="78"/>
      <c r="AG623" s="78"/>
      <c r="AH623" s="78"/>
      <c r="AI623" s="78"/>
      <c r="AJ623" s="78"/>
      <c r="AK623" s="78"/>
      <c r="AL623" s="78"/>
      <c r="AM623" s="78"/>
      <c r="AN623" s="78"/>
      <c r="AO623" s="78"/>
      <c r="AP623" s="78"/>
      <c r="AQ623" s="78"/>
      <c r="AR623" s="78"/>
      <c r="AS623" s="78"/>
      <c r="AT623" s="78"/>
      <c r="AU623" s="78"/>
      <c r="AV623" s="78"/>
      <c r="AW623" s="78"/>
      <c r="AX623" s="78"/>
      <c r="AY623" s="78"/>
      <c r="AZ623" s="78"/>
    </row>
    <row r="624" spans="1:52">
      <c r="A624" s="78">
        <v>47</v>
      </c>
      <c r="B624" s="78" t="str">
        <f t="shared" si="23"/>
        <v>47|85-90</v>
      </c>
      <c r="C624" s="78">
        <v>19</v>
      </c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  <c r="AD624" s="78"/>
      <c r="AE624" s="78"/>
      <c r="AF624" s="78"/>
      <c r="AG624" s="78"/>
      <c r="AH624" s="78"/>
      <c r="AI624" s="78"/>
      <c r="AJ624" s="78"/>
      <c r="AK624" s="78"/>
      <c r="AL624" s="78"/>
      <c r="AM624" s="78"/>
      <c r="AN624" s="78"/>
      <c r="AO624" s="78"/>
      <c r="AP624" s="78"/>
      <c r="AQ624" s="78"/>
      <c r="AR624" s="78"/>
      <c r="AS624" s="78"/>
      <c r="AT624" s="78"/>
      <c r="AU624" s="78"/>
      <c r="AV624" s="78"/>
      <c r="AW624" s="78"/>
      <c r="AX624" s="78"/>
      <c r="AY624" s="78"/>
      <c r="AZ624" s="78"/>
    </row>
    <row r="625" spans="1:52">
      <c r="A625" s="78">
        <v>48</v>
      </c>
      <c r="B625" s="78" t="str">
        <f t="shared" si="23"/>
        <v>48|85-90</v>
      </c>
      <c r="C625" s="78">
        <v>19</v>
      </c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  <c r="AD625" s="78"/>
      <c r="AE625" s="78"/>
      <c r="AF625" s="78"/>
      <c r="AG625" s="78"/>
      <c r="AH625" s="78"/>
      <c r="AI625" s="78"/>
      <c r="AJ625" s="78"/>
      <c r="AK625" s="78"/>
      <c r="AL625" s="78"/>
      <c r="AM625" s="78"/>
      <c r="AN625" s="78"/>
      <c r="AO625" s="78"/>
      <c r="AP625" s="78"/>
      <c r="AQ625" s="78"/>
      <c r="AR625" s="78"/>
      <c r="AS625" s="78"/>
      <c r="AT625" s="78"/>
      <c r="AU625" s="78"/>
      <c r="AV625" s="78"/>
      <c r="AW625" s="78"/>
      <c r="AX625" s="78"/>
      <c r="AY625" s="78"/>
      <c r="AZ625" s="78"/>
    </row>
    <row r="626" spans="1:52">
      <c r="A626" s="78">
        <v>49</v>
      </c>
      <c r="B626" s="78" t="str">
        <f t="shared" si="23"/>
        <v>49|85-90</v>
      </c>
      <c r="C626" s="78">
        <v>19</v>
      </c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  <c r="AD626" s="78"/>
      <c r="AE626" s="78"/>
      <c r="AF626" s="78"/>
      <c r="AG626" s="78"/>
      <c r="AH626" s="78"/>
      <c r="AI626" s="78"/>
      <c r="AJ626" s="78"/>
      <c r="AK626" s="78"/>
      <c r="AL626" s="78"/>
      <c r="AM626" s="78"/>
      <c r="AN626" s="78"/>
      <c r="AO626" s="78"/>
      <c r="AP626" s="78"/>
      <c r="AQ626" s="78"/>
      <c r="AR626" s="78"/>
      <c r="AS626" s="78"/>
      <c r="AT626" s="78"/>
      <c r="AU626" s="78"/>
      <c r="AV626" s="78"/>
      <c r="AW626" s="78"/>
      <c r="AX626" s="78"/>
      <c r="AY626" s="78"/>
      <c r="AZ626" s="78"/>
    </row>
    <row r="627" spans="1:52">
      <c r="A627" s="78">
        <v>50</v>
      </c>
      <c r="B627" s="78" t="str">
        <f t="shared" si="23"/>
        <v>50|85-90</v>
      </c>
      <c r="C627" s="78">
        <v>19</v>
      </c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  <c r="AD627" s="78"/>
      <c r="AE627" s="78"/>
      <c r="AF627" s="78"/>
      <c r="AG627" s="78"/>
      <c r="AH627" s="78"/>
      <c r="AI627" s="78"/>
      <c r="AJ627" s="78"/>
      <c r="AK627" s="78"/>
      <c r="AL627" s="78"/>
      <c r="AM627" s="78"/>
      <c r="AN627" s="78"/>
      <c r="AO627" s="78"/>
      <c r="AP627" s="78"/>
      <c r="AQ627" s="78"/>
      <c r="AR627" s="78"/>
      <c r="AS627" s="78"/>
      <c r="AT627" s="78"/>
      <c r="AU627" s="78"/>
      <c r="AV627" s="78"/>
      <c r="AW627" s="78"/>
      <c r="AX627" s="78"/>
      <c r="AY627" s="78"/>
      <c r="AZ627" s="7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G241"/>
  <sheetViews>
    <sheetView showGridLines="0" workbookViewId="0">
      <pane ySplit="6" topLeftCell="A31" activePane="bottomLeft" state="frozen"/>
      <selection pane="bottomLeft" activeCell="H41" sqref="H41"/>
    </sheetView>
  </sheetViews>
  <sheetFormatPr defaultColWidth="8.85546875" defaultRowHeight="15"/>
  <cols>
    <col min="1" max="10" width="8.85546875" style="79"/>
    <col min="11" max="11" width="11.7109375" style="79" customWidth="1"/>
    <col min="12" max="13" width="8.85546875" style="79"/>
    <col min="14" max="16" width="8.85546875" style="69"/>
    <col min="17" max="17" width="8.85546875" style="79"/>
    <col min="18" max="18" width="14.42578125" style="79" customWidth="1"/>
    <col min="19" max="16384" width="8.85546875" style="79"/>
  </cols>
  <sheetData>
    <row r="1" spans="1:33" s="210" customFormat="1" ht="15" customHeight="1">
      <c r="C1" s="296"/>
      <c r="D1" s="296"/>
      <c r="E1" s="756" t="s">
        <v>11</v>
      </c>
      <c r="F1" s="756"/>
      <c r="G1" s="756"/>
      <c r="H1" s="756"/>
      <c r="I1" s="756"/>
      <c r="J1" s="756"/>
      <c r="K1" s="756"/>
      <c r="L1" s="756"/>
      <c r="M1" s="756"/>
      <c r="N1" s="756"/>
      <c r="O1" s="296"/>
      <c r="P1" s="296"/>
      <c r="Q1" s="296"/>
      <c r="R1" s="297" t="s">
        <v>2038</v>
      </c>
      <c r="S1" s="297" t="str">
        <f>IF(Home!$J$10="","",Home!$J$10)</f>
        <v/>
      </c>
      <c r="T1" s="296"/>
      <c r="U1" s="296"/>
      <c r="V1" s="296"/>
    </row>
    <row r="2" spans="1:33" s="210" customFormat="1" ht="15" customHeight="1">
      <c r="C2" s="296"/>
      <c r="D2" s="296"/>
      <c r="E2" s="756"/>
      <c r="F2" s="756"/>
      <c r="G2" s="756"/>
      <c r="H2" s="756"/>
      <c r="I2" s="756"/>
      <c r="J2" s="756"/>
      <c r="K2" s="756"/>
      <c r="L2" s="756"/>
      <c r="M2" s="756"/>
      <c r="N2" s="756"/>
      <c r="O2" s="296"/>
      <c r="P2" s="296"/>
      <c r="Q2" s="296"/>
      <c r="R2" s="297" t="s">
        <v>2039</v>
      </c>
      <c r="S2" s="297" t="str">
        <f>Home!$J$25</f>
        <v/>
      </c>
      <c r="T2" s="296"/>
      <c r="U2" s="296"/>
      <c r="V2" s="296"/>
    </row>
    <row r="3" spans="1:33" s="210" customFormat="1" ht="15" customHeight="1">
      <c r="A3" s="296"/>
      <c r="B3" s="296"/>
      <c r="C3" s="296"/>
      <c r="D3" s="29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296"/>
      <c r="P3" s="296"/>
      <c r="Q3" s="296"/>
      <c r="R3" s="297" t="s">
        <v>2114</v>
      </c>
      <c r="S3" s="296" t="s">
        <v>1522</v>
      </c>
      <c r="T3" s="296"/>
      <c r="U3" s="296"/>
      <c r="V3" s="296"/>
    </row>
    <row r="4" spans="1:33" s="210" customFormat="1" ht="14.25" customHeight="1">
      <c r="A4" s="296"/>
      <c r="B4" s="296"/>
      <c r="C4" s="296"/>
      <c r="D4" s="29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296"/>
      <c r="P4" s="296"/>
      <c r="Q4" s="296"/>
      <c r="R4" s="296"/>
      <c r="S4" s="296"/>
      <c r="T4" s="296"/>
      <c r="U4" s="296"/>
      <c r="V4" s="296"/>
    </row>
    <row r="5" spans="1:33">
      <c r="A5" s="299"/>
      <c r="B5" s="299"/>
      <c r="C5" s="299"/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298"/>
      <c r="O5" s="298"/>
      <c r="P5" s="298"/>
      <c r="Q5" s="299"/>
      <c r="R5" s="299"/>
      <c r="S5" s="299"/>
      <c r="T5" s="299"/>
      <c r="U5" s="299"/>
      <c r="V5" s="299"/>
      <c r="W5" s="299"/>
      <c r="X5" s="299"/>
    </row>
    <row r="6" spans="1:33">
      <c r="A6" s="299"/>
      <c r="B6" s="299"/>
      <c r="C6" s="299"/>
      <c r="D6" s="299"/>
      <c r="E6" s="299"/>
      <c r="F6" s="299"/>
      <c r="G6" s="299"/>
      <c r="H6" s="299"/>
      <c r="I6" s="299"/>
      <c r="J6" s="299"/>
      <c r="K6" s="299"/>
      <c r="L6" s="299"/>
      <c r="M6" s="299"/>
      <c r="N6" s="298"/>
      <c r="O6" s="298"/>
      <c r="P6" s="298"/>
      <c r="Q6" s="299"/>
      <c r="R6" s="299"/>
      <c r="S6" s="299"/>
      <c r="T6" s="299"/>
      <c r="U6" s="299"/>
      <c r="V6" s="299"/>
      <c r="W6" s="299"/>
      <c r="X6" s="299"/>
    </row>
    <row r="7" spans="1:33">
      <c r="A7" s="299"/>
      <c r="B7" s="299"/>
      <c r="C7" s="299"/>
      <c r="D7" s="309"/>
      <c r="E7" s="309"/>
      <c r="F7" s="309"/>
      <c r="G7" s="309"/>
      <c r="H7" s="298"/>
      <c r="I7" s="298"/>
      <c r="J7" s="309"/>
      <c r="K7" s="309"/>
      <c r="L7" s="309"/>
      <c r="M7" s="299"/>
      <c r="N7" s="298"/>
      <c r="O7" s="301"/>
      <c r="P7" s="301"/>
      <c r="Q7" s="301"/>
      <c r="R7" s="301"/>
      <c r="S7" s="301"/>
      <c r="T7" s="301"/>
      <c r="U7" s="301"/>
      <c r="V7" s="301"/>
      <c r="W7" s="301"/>
      <c r="X7" s="301"/>
    </row>
    <row r="8" spans="1:33">
      <c r="A8" s="774"/>
      <c r="B8" s="774"/>
      <c r="C8" s="299"/>
      <c r="D8" s="775"/>
      <c r="E8" s="775"/>
      <c r="F8" s="309"/>
      <c r="G8" s="309"/>
      <c r="H8" s="298" t="str">
        <f>Home!J25</f>
        <v/>
      </c>
      <c r="I8" s="298" t="e">
        <f>VLOOKUP(H8,O:P,2,0)</f>
        <v>#N/A</v>
      </c>
      <c r="J8" s="309"/>
      <c r="K8" s="309"/>
      <c r="L8" s="309"/>
      <c r="M8" s="309"/>
      <c r="N8" s="298"/>
      <c r="O8" s="298"/>
      <c r="P8" s="298"/>
      <c r="Q8" s="298"/>
      <c r="R8" s="298"/>
      <c r="S8" s="298" t="s">
        <v>1678</v>
      </c>
      <c r="T8" s="298"/>
      <c r="U8" s="298"/>
      <c r="V8" s="298"/>
      <c r="W8" s="298"/>
      <c r="X8" s="298"/>
      <c r="Y8" s="69"/>
      <c r="Z8" s="69"/>
      <c r="AA8" s="69"/>
      <c r="AB8" s="69"/>
    </row>
    <row r="9" spans="1:33">
      <c r="A9" s="299"/>
      <c r="B9" s="299"/>
      <c r="C9" s="299"/>
      <c r="D9" s="309"/>
      <c r="E9" s="309"/>
      <c r="F9" s="309"/>
      <c r="G9" s="309"/>
      <c r="H9" s="298" t="str">
        <f>Home!J25</f>
        <v/>
      </c>
      <c r="I9" s="298" t="e">
        <f>VLOOKUP(H9,Q:R,2,0)</f>
        <v>#N/A</v>
      </c>
      <c r="J9" s="309"/>
      <c r="K9" s="309"/>
      <c r="L9" s="309"/>
      <c r="M9" s="309"/>
      <c r="N9" s="298"/>
      <c r="O9" s="298"/>
      <c r="P9" s="298"/>
      <c r="Q9" s="298"/>
      <c r="R9" s="298"/>
      <c r="S9" s="298" t="s">
        <v>1522</v>
      </c>
      <c r="T9" s="298"/>
      <c r="U9" s="298"/>
      <c r="V9" s="298"/>
      <c r="W9" s="298"/>
      <c r="X9" s="298"/>
      <c r="Y9" s="69"/>
      <c r="Z9" s="69"/>
      <c r="AA9" s="69"/>
      <c r="AB9" s="69"/>
      <c r="AC9" s="214"/>
      <c r="AD9" s="214"/>
      <c r="AE9" s="214"/>
      <c r="AF9" s="214"/>
      <c r="AG9" s="214"/>
    </row>
    <row r="10" spans="1:33" ht="21.75" thickBot="1">
      <c r="A10" s="299"/>
      <c r="B10" s="299"/>
      <c r="C10" s="299"/>
      <c r="D10" s="299"/>
      <c r="E10" s="463" t="s">
        <v>2041</v>
      </c>
      <c r="F10" s="458"/>
      <c r="G10" s="434"/>
      <c r="H10" s="462" t="s">
        <v>35</v>
      </c>
      <c r="I10" s="462"/>
      <c r="J10" s="462" t="s">
        <v>38</v>
      </c>
      <c r="K10" s="434"/>
      <c r="L10" s="462" t="s">
        <v>83</v>
      </c>
      <c r="M10" s="434"/>
      <c r="N10" s="298"/>
      <c r="O10" s="298"/>
      <c r="P10" s="298"/>
      <c r="Q10" s="298"/>
      <c r="R10" s="298"/>
      <c r="S10" s="298" t="s">
        <v>2113</v>
      </c>
      <c r="T10" s="298"/>
      <c r="U10" s="298"/>
      <c r="V10" s="298"/>
      <c r="W10" s="298"/>
      <c r="X10" s="298"/>
      <c r="Y10" s="69"/>
      <c r="Z10" s="69" t="s">
        <v>1836</v>
      </c>
      <c r="AA10" s="69"/>
      <c r="AB10" s="69"/>
      <c r="AC10" s="214"/>
      <c r="AD10" s="214"/>
      <c r="AE10" s="214"/>
      <c r="AF10" s="214"/>
      <c r="AG10" s="214"/>
    </row>
    <row r="11" spans="1:33" ht="15" customHeight="1" thickTop="1">
      <c r="A11" s="299"/>
      <c r="B11" s="299"/>
      <c r="C11" s="299"/>
      <c r="D11" s="299"/>
      <c r="E11" s="299"/>
      <c r="F11" s="321"/>
      <c r="G11" s="321"/>
      <c r="H11" s="321"/>
      <c r="I11" s="327"/>
      <c r="J11" s="321"/>
      <c r="K11" s="321"/>
      <c r="L11" s="321"/>
      <c r="M11" s="321"/>
      <c r="N11" s="389"/>
      <c r="O11" s="390" t="s">
        <v>34</v>
      </c>
      <c r="P11" s="390" t="s">
        <v>80</v>
      </c>
      <c r="Q11" s="390" t="s">
        <v>34</v>
      </c>
      <c r="R11" s="390" t="s">
        <v>80</v>
      </c>
      <c r="S11" s="298"/>
      <c r="T11" s="298"/>
      <c r="U11" s="298"/>
      <c r="V11" s="310">
        <v>0</v>
      </c>
      <c r="W11" s="310" t="s">
        <v>1866</v>
      </c>
      <c r="X11" s="310">
        <v>0</v>
      </c>
      <c r="Y11" s="69"/>
      <c r="Z11" s="69">
        <v>0</v>
      </c>
      <c r="AA11" s="69">
        <v>0</v>
      </c>
      <c r="AB11" s="69"/>
      <c r="AC11" s="214"/>
      <c r="AD11" s="214"/>
      <c r="AE11" s="214"/>
      <c r="AF11" s="214"/>
      <c r="AG11" s="214"/>
    </row>
    <row r="12" spans="1:33" ht="15" customHeight="1">
      <c r="A12" s="299"/>
      <c r="B12" s="299"/>
      <c r="C12" s="299"/>
      <c r="D12" s="299"/>
      <c r="E12" s="302"/>
      <c r="F12" s="446" t="s">
        <v>2040</v>
      </c>
      <c r="G12" s="321"/>
      <c r="H12" s="31"/>
      <c r="I12" s="391" t="e">
        <f>I$8&amp;"|"&amp;H12</f>
        <v>#N/A</v>
      </c>
      <c r="J12" s="392" t="str">
        <f>IFERROR(VLOOKUP(I12,'DKEFS data'!Q:S,2,0),"")</f>
        <v/>
      </c>
      <c r="K12" s="321"/>
      <c r="L12" s="392" t="str">
        <f>IFERROR(VLOOKUP(I12,'DKEFS data'!Q:S,3,0),"")</f>
        <v/>
      </c>
      <c r="M12" s="393"/>
      <c r="N12" s="390" t="str">
        <f t="shared" ref="N12:N17" si="0">IFERROR(VLOOKUP(L12,W:X,2,0),"")</f>
        <v/>
      </c>
      <c r="O12" s="518">
        <v>16</v>
      </c>
      <c r="P12" s="518" t="s">
        <v>173</v>
      </c>
      <c r="Q12" s="518"/>
      <c r="R12" s="518"/>
      <c r="S12" s="298"/>
      <c r="T12" s="298"/>
      <c r="U12" s="298"/>
      <c r="V12" s="310">
        <v>0.1</v>
      </c>
      <c r="W12" s="310" t="s">
        <v>41</v>
      </c>
      <c r="X12" s="310">
        <v>0.1</v>
      </c>
      <c r="Y12" s="69"/>
      <c r="Z12" s="69">
        <v>1</v>
      </c>
      <c r="AA12" s="610" t="s">
        <v>2064</v>
      </c>
      <c r="AB12" s="69"/>
      <c r="AC12" s="214"/>
      <c r="AD12" s="214"/>
      <c r="AE12" s="214"/>
      <c r="AF12" s="214"/>
      <c r="AG12" s="214"/>
    </row>
    <row r="13" spans="1:33" ht="16.5">
      <c r="A13" s="299"/>
      <c r="B13" s="299"/>
      <c r="C13" s="299"/>
      <c r="D13" s="299"/>
      <c r="E13" s="302"/>
      <c r="F13" s="344"/>
      <c r="G13" s="321"/>
      <c r="H13" s="321"/>
      <c r="I13" s="327"/>
      <c r="J13" s="321"/>
      <c r="K13" s="321"/>
      <c r="L13" s="321"/>
      <c r="M13" s="321"/>
      <c r="N13" s="390" t="str">
        <f t="shared" si="0"/>
        <v/>
      </c>
      <c r="O13" s="518">
        <v>17</v>
      </c>
      <c r="P13" s="518" t="s">
        <v>173</v>
      </c>
      <c r="Q13" s="518"/>
      <c r="R13" s="518"/>
      <c r="S13" s="298"/>
      <c r="T13" s="298"/>
      <c r="U13" s="298"/>
      <c r="V13" s="310">
        <v>0.2</v>
      </c>
      <c r="W13" s="310" t="s">
        <v>98</v>
      </c>
      <c r="X13" s="310">
        <v>0.2</v>
      </c>
      <c r="Y13" s="69"/>
      <c r="Z13" s="69">
        <v>2</v>
      </c>
      <c r="AA13" s="610" t="s">
        <v>2064</v>
      </c>
      <c r="AB13" s="69"/>
      <c r="AC13" s="214"/>
      <c r="AD13" s="214"/>
      <c r="AE13" s="214"/>
      <c r="AF13" s="214"/>
      <c r="AG13" s="214"/>
    </row>
    <row r="14" spans="1:33" ht="15" customHeight="1">
      <c r="A14" s="299"/>
      <c r="B14" s="299"/>
      <c r="C14" s="299"/>
      <c r="D14" s="299"/>
      <c r="E14" s="302"/>
      <c r="F14" s="446" t="s">
        <v>13</v>
      </c>
      <c r="G14" s="321"/>
      <c r="H14" s="31"/>
      <c r="I14" s="391" t="e">
        <f>I$8&amp;"|"&amp;H14</f>
        <v>#N/A</v>
      </c>
      <c r="J14" s="392" t="str">
        <f>IFERROR(VLOOKUP(I14,'DKEFS data'!J:L,2,0),"")</f>
        <v/>
      </c>
      <c r="K14" s="321"/>
      <c r="L14" s="392" t="str">
        <f>IFERROR(VLOOKUP(I14,'DKEFS data'!J:L,3,0),"")</f>
        <v/>
      </c>
      <c r="M14" s="321"/>
      <c r="N14" s="390" t="str">
        <f t="shared" si="0"/>
        <v/>
      </c>
      <c r="O14" s="518">
        <v>18</v>
      </c>
      <c r="P14" s="518" t="s">
        <v>173</v>
      </c>
      <c r="Q14" s="518">
        <v>18</v>
      </c>
      <c r="R14" s="394" t="s">
        <v>1796</v>
      </c>
      <c r="S14" s="298"/>
      <c r="T14" s="298"/>
      <c r="U14" s="298"/>
      <c r="V14" s="310">
        <v>0.3</v>
      </c>
      <c r="W14" s="310" t="s">
        <v>99</v>
      </c>
      <c r="X14" s="310">
        <v>0.3</v>
      </c>
      <c r="Y14" s="69"/>
      <c r="Z14" s="69">
        <v>3</v>
      </c>
      <c r="AA14" s="610" t="s">
        <v>2064</v>
      </c>
      <c r="AB14" s="69"/>
      <c r="AC14" s="214"/>
      <c r="AD14" s="214"/>
      <c r="AE14" s="214"/>
      <c r="AF14" s="214"/>
      <c r="AG14" s="214"/>
    </row>
    <row r="15" spans="1:33" ht="15" customHeight="1">
      <c r="A15" s="299"/>
      <c r="B15" s="299"/>
      <c r="C15" s="299"/>
      <c r="D15" s="299"/>
      <c r="E15" s="302"/>
      <c r="F15" s="344"/>
      <c r="G15" s="321"/>
      <c r="H15" s="321"/>
      <c r="I15" s="327"/>
      <c r="J15" s="321"/>
      <c r="K15" s="321"/>
      <c r="L15" s="321"/>
      <c r="M15" s="321"/>
      <c r="N15" s="390" t="str">
        <f t="shared" si="0"/>
        <v/>
      </c>
      <c r="O15" s="518">
        <v>19</v>
      </c>
      <c r="P15" s="518" t="s">
        <v>173</v>
      </c>
      <c r="Q15" s="518">
        <v>19</v>
      </c>
      <c r="R15" s="394" t="s">
        <v>1796</v>
      </c>
      <c r="S15" s="298"/>
      <c r="T15" s="298"/>
      <c r="U15" s="298"/>
      <c r="V15" s="310">
        <v>0.4</v>
      </c>
      <c r="W15" s="310" t="s">
        <v>42</v>
      </c>
      <c r="X15" s="310">
        <v>0.4</v>
      </c>
      <c r="Y15" s="69"/>
      <c r="Z15" s="69">
        <v>4</v>
      </c>
      <c r="AA15" s="610" t="s">
        <v>2064</v>
      </c>
      <c r="AB15" s="69"/>
      <c r="AC15" s="214"/>
      <c r="AD15" s="214"/>
      <c r="AE15" s="214"/>
      <c r="AF15" s="214"/>
      <c r="AG15" s="214"/>
    </row>
    <row r="16" spans="1:33" ht="16.5">
      <c r="A16" s="299"/>
      <c r="B16" s="299"/>
      <c r="C16" s="299"/>
      <c r="D16" s="299"/>
      <c r="E16" s="302"/>
      <c r="F16" s="446" t="s">
        <v>170</v>
      </c>
      <c r="G16" s="321"/>
      <c r="H16" s="31"/>
      <c r="I16" s="391" t="e">
        <f>I$8&amp;"|"&amp;H16</f>
        <v>#N/A</v>
      </c>
      <c r="J16" s="392" t="str">
        <f>IFERROR(VLOOKUP(I16,'DKEFS data'!C:E,2,0),"")</f>
        <v/>
      </c>
      <c r="K16" s="321"/>
      <c r="L16" s="392" t="str">
        <f>IFERROR(VLOOKUP(I16,'DKEFS data'!C:E,3,0),"")</f>
        <v/>
      </c>
      <c r="M16" s="321"/>
      <c r="N16" s="390" t="str">
        <f t="shared" si="0"/>
        <v/>
      </c>
      <c r="O16" s="518">
        <v>20</v>
      </c>
      <c r="P16" s="518" t="s">
        <v>245</v>
      </c>
      <c r="Q16" s="518">
        <v>20</v>
      </c>
      <c r="R16" s="394" t="s">
        <v>1796</v>
      </c>
      <c r="S16" s="298"/>
      <c r="T16" s="298"/>
      <c r="U16" s="298"/>
      <c r="V16" s="310">
        <v>0.5</v>
      </c>
      <c r="W16" s="310" t="s">
        <v>100</v>
      </c>
      <c r="X16" s="310">
        <v>0.5</v>
      </c>
      <c r="Y16" s="69"/>
      <c r="Z16" s="69">
        <v>5</v>
      </c>
      <c r="AA16" s="610" t="s">
        <v>2064</v>
      </c>
      <c r="AB16" s="69"/>
      <c r="AC16" s="214"/>
      <c r="AD16" s="214"/>
      <c r="AE16" s="214"/>
      <c r="AF16" s="214"/>
      <c r="AG16" s="214"/>
    </row>
    <row r="17" spans="1:33" ht="16.5">
      <c r="A17" s="299"/>
      <c r="B17" s="299"/>
      <c r="C17" s="299"/>
      <c r="D17" s="309"/>
      <c r="E17" s="309"/>
      <c r="F17" s="335"/>
      <c r="G17" s="321"/>
      <c r="H17" s="321"/>
      <c r="I17" s="327"/>
      <c r="J17" s="321"/>
      <c r="K17" s="321"/>
      <c r="L17" s="321"/>
      <c r="M17" s="321"/>
      <c r="N17" s="390" t="str">
        <f t="shared" si="0"/>
        <v/>
      </c>
      <c r="O17" s="518">
        <v>21</v>
      </c>
      <c r="P17" s="518" t="s">
        <v>245</v>
      </c>
      <c r="Q17" s="518">
        <v>21</v>
      </c>
      <c r="R17" s="394" t="s">
        <v>1796</v>
      </c>
      <c r="S17" s="298"/>
      <c r="T17" s="298"/>
      <c r="U17" s="298"/>
      <c r="V17" s="310">
        <v>0.6</v>
      </c>
      <c r="W17" s="310" t="s">
        <v>1877</v>
      </c>
      <c r="X17" s="310">
        <v>0.6</v>
      </c>
      <c r="Y17" s="69"/>
      <c r="Z17" s="69">
        <v>6</v>
      </c>
      <c r="AA17" s="610" t="s">
        <v>2064</v>
      </c>
      <c r="AB17" s="69"/>
      <c r="AC17" s="214"/>
      <c r="AD17" s="214"/>
      <c r="AE17" s="214"/>
      <c r="AF17" s="214"/>
      <c r="AG17" s="214"/>
    </row>
    <row r="18" spans="1:33" ht="21.75" thickBot="1">
      <c r="A18" s="299"/>
      <c r="B18" s="299"/>
      <c r="C18" s="299"/>
      <c r="D18" s="309"/>
      <c r="E18" s="463" t="s">
        <v>1642</v>
      </c>
      <c r="F18" s="458"/>
      <c r="G18" s="434"/>
      <c r="H18" s="462" t="s">
        <v>35</v>
      </c>
      <c r="I18" s="462"/>
      <c r="J18" s="462" t="s">
        <v>38</v>
      </c>
      <c r="K18" s="434"/>
      <c r="L18" s="462" t="s">
        <v>83</v>
      </c>
      <c r="M18" s="434"/>
      <c r="N18" s="390"/>
      <c r="O18" s="518"/>
      <c r="P18" s="518"/>
      <c r="Q18" s="518"/>
      <c r="R18" s="394"/>
      <c r="S18" s="298"/>
      <c r="T18" s="298"/>
      <c r="U18" s="298"/>
      <c r="V18" s="310"/>
      <c r="W18" s="310"/>
      <c r="X18" s="310"/>
      <c r="Y18" s="69"/>
      <c r="Z18" s="69">
        <v>7</v>
      </c>
      <c r="AA18" s="610" t="s">
        <v>2064</v>
      </c>
      <c r="AB18" s="69"/>
      <c r="AC18" s="214"/>
      <c r="AD18" s="214"/>
      <c r="AE18" s="214"/>
      <c r="AF18" s="214"/>
      <c r="AG18" s="214"/>
    </row>
    <row r="19" spans="1:33" ht="21.75" thickTop="1">
      <c r="A19" s="299"/>
      <c r="B19" s="299"/>
      <c r="C19" s="299"/>
      <c r="D19" s="309"/>
      <c r="E19" s="464"/>
      <c r="F19" s="72"/>
      <c r="G19" s="321"/>
      <c r="H19" s="321"/>
      <c r="I19" s="327"/>
      <c r="J19" s="321"/>
      <c r="K19" s="321"/>
      <c r="L19" s="321"/>
      <c r="M19" s="321"/>
      <c r="N19" s="390"/>
      <c r="O19" s="518"/>
      <c r="P19" s="518"/>
      <c r="Q19" s="518"/>
      <c r="R19" s="394"/>
      <c r="S19" s="298"/>
      <c r="T19" s="298"/>
      <c r="U19" s="298"/>
      <c r="V19" s="310"/>
      <c r="W19" s="310"/>
      <c r="X19" s="310"/>
      <c r="Y19" s="69"/>
      <c r="Z19" s="69">
        <v>8</v>
      </c>
      <c r="AA19" s="610" t="s">
        <v>2064</v>
      </c>
      <c r="AB19" s="69"/>
      <c r="AC19" s="214"/>
      <c r="AD19" s="214"/>
      <c r="AE19" s="214"/>
      <c r="AF19" s="214"/>
      <c r="AG19" s="214"/>
    </row>
    <row r="20" spans="1:33" ht="16.5">
      <c r="A20" s="299"/>
      <c r="B20" s="299"/>
      <c r="C20" s="299"/>
      <c r="D20" s="395"/>
      <c r="E20" s="447"/>
      <c r="F20" s="448" t="s">
        <v>1731</v>
      </c>
      <c r="G20" s="299"/>
      <c r="H20" s="31"/>
      <c r="I20" s="391" t="e">
        <f>I$8&amp;"|"&amp;H20</f>
        <v>#N/A</v>
      </c>
      <c r="J20" s="396" t="str">
        <f>IFERROR(VLOOKUP(I20,'Stroop data'!C:E,2,0),"")</f>
        <v/>
      </c>
      <c r="K20" s="309"/>
      <c r="L20" s="396" t="str">
        <f>IFERROR(VLOOKUP(I20,'Stroop data'!C:E,3,0),"")</f>
        <v/>
      </c>
      <c r="M20" s="299"/>
      <c r="N20" s="390" t="str">
        <f t="shared" ref="N20:N26" si="1">IFERROR(VLOOKUP(L20,W:X,2,0),"")</f>
        <v/>
      </c>
      <c r="O20" s="518">
        <v>22</v>
      </c>
      <c r="P20" s="518" t="s">
        <v>245</v>
      </c>
      <c r="Q20" s="518">
        <v>22</v>
      </c>
      <c r="R20" s="394" t="s">
        <v>1796</v>
      </c>
      <c r="S20" s="298"/>
      <c r="T20" s="298"/>
      <c r="U20" s="298"/>
      <c r="V20" s="310">
        <v>0.7</v>
      </c>
      <c r="W20" s="310" t="s">
        <v>1880</v>
      </c>
      <c r="X20" s="310">
        <v>0.7</v>
      </c>
      <c r="Y20" s="69"/>
      <c r="Z20" s="69">
        <v>9</v>
      </c>
      <c r="AA20" s="610" t="s">
        <v>2064</v>
      </c>
      <c r="AB20" s="69"/>
      <c r="AC20" s="214"/>
      <c r="AD20" s="214"/>
      <c r="AE20" s="214"/>
      <c r="AF20" s="214"/>
      <c r="AG20" s="214"/>
    </row>
    <row r="21" spans="1:33" ht="16.5">
      <c r="A21" s="299"/>
      <c r="B21" s="299"/>
      <c r="C21" s="299"/>
      <c r="D21" s="309"/>
      <c r="E21" s="301"/>
      <c r="F21" s="449"/>
      <c r="G21" s="299"/>
      <c r="H21" s="299"/>
      <c r="I21" s="298"/>
      <c r="J21" s="299"/>
      <c r="K21" s="299"/>
      <c r="L21" s="299"/>
      <c r="M21" s="299"/>
      <c r="N21" s="390" t="str">
        <f t="shared" si="1"/>
        <v/>
      </c>
      <c r="O21" s="518">
        <v>23</v>
      </c>
      <c r="P21" s="518" t="s">
        <v>245</v>
      </c>
      <c r="Q21" s="518">
        <v>23</v>
      </c>
      <c r="R21" s="394" t="s">
        <v>1796</v>
      </c>
      <c r="S21" s="298"/>
      <c r="T21" s="298"/>
      <c r="U21" s="298"/>
      <c r="V21" s="310">
        <v>0.8</v>
      </c>
      <c r="W21" s="310" t="s">
        <v>1883</v>
      </c>
      <c r="X21" s="310">
        <v>0.8</v>
      </c>
      <c r="Y21" s="69"/>
      <c r="Z21" s="69"/>
      <c r="AA21" s="69"/>
      <c r="AB21" s="69"/>
      <c r="AC21" s="214"/>
      <c r="AD21" s="214"/>
      <c r="AE21" s="214"/>
      <c r="AF21" s="214"/>
      <c r="AG21" s="214"/>
    </row>
    <row r="22" spans="1:33" ht="16.5">
      <c r="A22" s="299"/>
      <c r="B22" s="299"/>
      <c r="C22" s="299"/>
      <c r="D22" s="309"/>
      <c r="E22" s="301"/>
      <c r="F22" s="448" t="s">
        <v>1732</v>
      </c>
      <c r="G22" s="299"/>
      <c r="H22" s="31"/>
      <c r="I22" s="391" t="e">
        <f>I$8&amp;"|"&amp;H22</f>
        <v>#N/A</v>
      </c>
      <c r="J22" s="392" t="str">
        <f>IFERROR(VLOOKUP(I22,'Stroop data'!J:L,2,0),"")</f>
        <v/>
      </c>
      <c r="K22" s="299"/>
      <c r="L22" s="392" t="str">
        <f>IFERROR(VLOOKUP(I22,'Stroop data'!J:L,3,0),"")</f>
        <v/>
      </c>
      <c r="M22" s="299"/>
      <c r="N22" s="390" t="str">
        <f t="shared" si="1"/>
        <v/>
      </c>
      <c r="O22" s="518">
        <v>24</v>
      </c>
      <c r="P22" s="518" t="s">
        <v>245</v>
      </c>
      <c r="Q22" s="518">
        <v>24</v>
      </c>
      <c r="R22" s="394" t="s">
        <v>1796</v>
      </c>
      <c r="S22" s="298"/>
      <c r="T22" s="298"/>
      <c r="U22" s="298"/>
      <c r="V22" s="398" t="s">
        <v>1757</v>
      </c>
      <c r="W22" s="310" t="s">
        <v>1857</v>
      </c>
      <c r="X22" s="398" t="s">
        <v>1757</v>
      </c>
      <c r="Y22" s="69"/>
      <c r="Z22" s="214"/>
      <c r="AA22" s="214"/>
      <c r="AB22" s="214"/>
      <c r="AC22" s="214"/>
      <c r="AD22" s="214"/>
      <c r="AE22" s="214"/>
      <c r="AF22" s="214"/>
      <c r="AG22" s="214"/>
    </row>
    <row r="23" spans="1:33" ht="16.5">
      <c r="A23" s="299"/>
      <c r="B23" s="299"/>
      <c r="C23" s="299"/>
      <c r="D23" s="309"/>
      <c r="E23" s="301"/>
      <c r="F23" s="450"/>
      <c r="G23" s="299"/>
      <c r="H23" s="299"/>
      <c r="I23" s="301"/>
      <c r="J23" s="299"/>
      <c r="K23" s="299"/>
      <c r="L23" s="299"/>
      <c r="M23" s="299"/>
      <c r="N23" s="390" t="str">
        <f t="shared" si="1"/>
        <v/>
      </c>
      <c r="O23" s="518">
        <v>25</v>
      </c>
      <c r="P23" s="518" t="s">
        <v>245</v>
      </c>
      <c r="Q23" s="518">
        <v>25</v>
      </c>
      <c r="R23" s="394" t="s">
        <v>1674</v>
      </c>
      <c r="S23" s="298"/>
      <c r="T23" s="298"/>
      <c r="U23" s="298"/>
      <c r="V23" s="310">
        <v>1</v>
      </c>
      <c r="W23" s="310" t="s">
        <v>43</v>
      </c>
      <c r="X23" s="310">
        <v>1</v>
      </c>
      <c r="Y23" s="69"/>
      <c r="Z23" s="214"/>
      <c r="AA23" s="214"/>
      <c r="AB23" s="214"/>
      <c r="AC23" s="214"/>
      <c r="AD23" s="214"/>
      <c r="AE23" s="214"/>
      <c r="AF23" s="214"/>
      <c r="AG23" s="214"/>
    </row>
    <row r="24" spans="1:33" ht="16.5">
      <c r="A24" s="299"/>
      <c r="B24" s="299"/>
      <c r="C24" s="299"/>
      <c r="D24" s="309"/>
      <c r="E24" s="301"/>
      <c r="F24" s="448" t="s">
        <v>1733</v>
      </c>
      <c r="G24" s="299"/>
      <c r="H24" s="31"/>
      <c r="I24" s="391" t="e">
        <f>I$8&amp;"|"&amp;H24</f>
        <v>#N/A</v>
      </c>
      <c r="J24" s="392" t="str">
        <f>IFERROR(VLOOKUP(I24,'Stroop data'!Q:S,2,0),"")</f>
        <v/>
      </c>
      <c r="K24" s="299"/>
      <c r="L24" s="392" t="str">
        <f>IFERROR(VLOOKUP(I24,'Stroop data'!Q:S,3,0),"")</f>
        <v/>
      </c>
      <c r="M24" s="299"/>
      <c r="N24" s="390" t="str">
        <f t="shared" si="1"/>
        <v/>
      </c>
      <c r="O24" s="518">
        <v>26</v>
      </c>
      <c r="P24" s="518" t="s">
        <v>245</v>
      </c>
      <c r="Q24" s="518">
        <v>26</v>
      </c>
      <c r="R24" s="394" t="s">
        <v>1674</v>
      </c>
      <c r="S24" s="298"/>
      <c r="T24" s="298"/>
      <c r="U24" s="298"/>
      <c r="V24" s="310">
        <v>2</v>
      </c>
      <c r="W24" s="310" t="s">
        <v>44</v>
      </c>
      <c r="X24" s="310">
        <v>2</v>
      </c>
      <c r="Y24" s="69"/>
      <c r="Z24" s="214"/>
      <c r="AA24" s="214"/>
      <c r="AB24" s="214"/>
      <c r="AC24" s="214"/>
      <c r="AD24" s="214"/>
      <c r="AE24" s="214"/>
      <c r="AF24" s="214"/>
      <c r="AG24" s="214"/>
    </row>
    <row r="25" spans="1:33" ht="16.5">
      <c r="A25" s="299"/>
      <c r="B25" s="299"/>
      <c r="C25" s="299"/>
      <c r="D25" s="309"/>
      <c r="E25" s="301"/>
      <c r="F25" s="450"/>
      <c r="G25" s="299"/>
      <c r="H25" s="299"/>
      <c r="I25" s="298"/>
      <c r="J25" s="299"/>
      <c r="K25" s="299"/>
      <c r="L25" s="299"/>
      <c r="M25" s="299"/>
      <c r="N25" s="390" t="str">
        <f t="shared" si="1"/>
        <v/>
      </c>
      <c r="O25" s="518">
        <v>27</v>
      </c>
      <c r="P25" s="518" t="s">
        <v>245</v>
      </c>
      <c r="Q25" s="518">
        <v>27</v>
      </c>
      <c r="R25" s="394" t="s">
        <v>1674</v>
      </c>
      <c r="S25" s="298"/>
      <c r="T25" s="298"/>
      <c r="U25" s="298"/>
      <c r="V25" s="310">
        <v>3</v>
      </c>
      <c r="W25" s="310" t="s">
        <v>101</v>
      </c>
      <c r="X25" s="310">
        <v>3</v>
      </c>
      <c r="Y25" s="69"/>
      <c r="Z25" s="214"/>
      <c r="AA25" s="214"/>
      <c r="AB25" s="214"/>
      <c r="AC25" s="214"/>
      <c r="AD25" s="214"/>
      <c r="AE25" s="214"/>
      <c r="AF25" s="214"/>
      <c r="AG25" s="214"/>
    </row>
    <row r="26" spans="1:33" ht="16.5">
      <c r="A26" s="299"/>
      <c r="B26" s="299"/>
      <c r="C26" s="299"/>
      <c r="D26" s="309"/>
      <c r="E26" s="301"/>
      <c r="F26" s="448" t="s">
        <v>1734</v>
      </c>
      <c r="G26" s="299"/>
      <c r="H26" s="31"/>
      <c r="I26" s="391" t="e">
        <f>I$8&amp;"|"&amp;H26</f>
        <v>#N/A</v>
      </c>
      <c r="J26" s="392" t="str">
        <f>IFERROR(VLOOKUP(I26,'Stroop data'!X:Z,2,0),"")</f>
        <v/>
      </c>
      <c r="K26" s="299"/>
      <c r="L26" s="392" t="str">
        <f>IFERROR(VLOOKUP(I26,'Stroop data'!X:Z,3,0),"")</f>
        <v/>
      </c>
      <c r="M26" s="299"/>
      <c r="N26" s="390" t="str">
        <f t="shared" si="1"/>
        <v/>
      </c>
      <c r="O26" s="518">
        <v>28</v>
      </c>
      <c r="P26" s="518" t="s">
        <v>245</v>
      </c>
      <c r="Q26" s="518">
        <v>28</v>
      </c>
      <c r="R26" s="394" t="s">
        <v>1674</v>
      </c>
      <c r="S26" s="298"/>
      <c r="T26" s="298"/>
      <c r="U26" s="298"/>
      <c r="V26" s="310">
        <v>4</v>
      </c>
      <c r="W26" s="310" t="s">
        <v>102</v>
      </c>
      <c r="X26" s="310">
        <v>4</v>
      </c>
      <c r="Y26" s="69"/>
      <c r="Z26" s="214"/>
      <c r="AA26" s="214"/>
      <c r="AB26" s="214"/>
      <c r="AC26" s="214"/>
      <c r="AD26" s="214"/>
      <c r="AE26" s="214"/>
      <c r="AF26" s="214"/>
      <c r="AG26" s="214"/>
    </row>
    <row r="27" spans="1:33" ht="16.5">
      <c r="A27" s="299"/>
      <c r="B27" s="299"/>
      <c r="C27" s="299"/>
      <c r="D27" s="309"/>
      <c r="E27" s="301"/>
      <c r="F27" s="448"/>
      <c r="G27" s="299"/>
      <c r="H27" s="299"/>
      <c r="I27" s="391"/>
      <c r="J27" s="392"/>
      <c r="K27" s="299"/>
      <c r="L27" s="392"/>
      <c r="M27" s="299"/>
      <c r="N27" s="390"/>
      <c r="O27" s="618"/>
      <c r="P27" s="618"/>
      <c r="Q27" s="618"/>
      <c r="R27" s="394"/>
      <c r="S27" s="298"/>
      <c r="T27" s="298"/>
      <c r="U27" s="298"/>
      <c r="V27" s="310"/>
      <c r="W27" s="310"/>
      <c r="X27" s="310"/>
      <c r="Y27" s="69"/>
      <c r="Z27" s="214"/>
      <c r="AA27" s="214"/>
      <c r="AB27" s="214"/>
      <c r="AC27" s="214"/>
      <c r="AD27" s="214"/>
      <c r="AE27" s="214"/>
      <c r="AF27" s="214"/>
      <c r="AG27" s="214"/>
    </row>
    <row r="28" spans="1:33" ht="16.5">
      <c r="A28" s="299"/>
      <c r="B28" s="299"/>
      <c r="C28" s="299"/>
      <c r="D28" s="309"/>
      <c r="E28" s="301"/>
      <c r="F28" s="448" t="s">
        <v>2163</v>
      </c>
      <c r="G28" s="299"/>
      <c r="H28" s="31"/>
      <c r="I28" s="391" t="e">
        <f>H28&amp;"|"&amp;I8</f>
        <v>#N/A</v>
      </c>
      <c r="J28" s="392" t="str">
        <f>IFERROR(VLOOKUP(I28,'Stroop Condition 4 Errors'!B:C,2,0),"")</f>
        <v/>
      </c>
      <c r="K28" s="299"/>
      <c r="L28" s="392" t="str">
        <f>IFERROR(VLOOKUP(I28,'Stroop Condition 4 Errors'!B:D,3,0),"")</f>
        <v/>
      </c>
      <c r="M28" s="299"/>
      <c r="N28" s="390"/>
      <c r="O28" s="618"/>
      <c r="P28" s="618"/>
      <c r="Q28" s="618"/>
      <c r="R28" s="394"/>
      <c r="S28" s="298"/>
      <c r="T28" s="298"/>
      <c r="U28" s="298"/>
      <c r="V28" s="310"/>
      <c r="W28" s="310"/>
      <c r="X28" s="310"/>
      <c r="Y28" s="69"/>
      <c r="Z28" s="214"/>
      <c r="AA28" s="214"/>
      <c r="AB28" s="214"/>
      <c r="AC28" s="214"/>
      <c r="AD28" s="214"/>
      <c r="AE28" s="214"/>
      <c r="AF28" s="214"/>
      <c r="AG28" s="214"/>
    </row>
    <row r="29" spans="1:33" ht="16.5">
      <c r="A29" s="299"/>
      <c r="B29" s="299"/>
      <c r="C29" s="299"/>
      <c r="D29" s="335"/>
      <c r="E29" s="301"/>
      <c r="F29" s="448"/>
      <c r="G29" s="299"/>
      <c r="H29" s="299"/>
      <c r="I29" s="399"/>
      <c r="J29" s="392"/>
      <c r="K29" s="299"/>
      <c r="L29" s="392"/>
      <c r="M29" s="299"/>
      <c r="N29" s="390" t="str">
        <f>IFERROR(VLOOKUP(L29,W:X,2,0),"")</f>
        <v/>
      </c>
      <c r="O29" s="518">
        <v>29</v>
      </c>
      <c r="P29" s="518" t="s">
        <v>245</v>
      </c>
      <c r="Q29" s="518">
        <v>29</v>
      </c>
      <c r="R29" s="394" t="s">
        <v>1674</v>
      </c>
      <c r="S29" s="298"/>
      <c r="T29" s="298"/>
      <c r="U29" s="298"/>
      <c r="V29" s="310">
        <v>5</v>
      </c>
      <c r="W29" s="310" t="s">
        <v>45</v>
      </c>
      <c r="X29" s="310">
        <v>5</v>
      </c>
      <c r="Y29" s="69"/>
      <c r="Z29" s="214"/>
      <c r="AA29" s="214"/>
      <c r="AB29" s="214"/>
      <c r="AC29" s="214"/>
      <c r="AD29" s="214"/>
      <c r="AE29" s="214"/>
      <c r="AF29" s="214"/>
      <c r="AG29" s="214"/>
    </row>
    <row r="30" spans="1:33" ht="16.5">
      <c r="A30" s="299"/>
      <c r="B30" s="299"/>
      <c r="C30" s="299"/>
      <c r="D30" s="335"/>
      <c r="E30" s="304"/>
      <c r="F30" s="304"/>
      <c r="G30" s="399"/>
      <c r="H30" s="399"/>
      <c r="I30" s="327"/>
      <c r="J30" s="777"/>
      <c r="K30" s="777"/>
      <c r="L30" s="776"/>
      <c r="M30" s="776"/>
      <c r="N30" s="390" t="str">
        <f>IFERROR(VLOOKUP(L30,W:X,2,0),"")</f>
        <v/>
      </c>
      <c r="O30" s="518">
        <v>30</v>
      </c>
      <c r="P30" s="518" t="s">
        <v>317</v>
      </c>
      <c r="Q30" s="518">
        <v>30</v>
      </c>
      <c r="R30" s="394" t="s">
        <v>1674</v>
      </c>
      <c r="S30" s="298"/>
      <c r="T30" s="298"/>
      <c r="U30" s="298"/>
      <c r="V30" s="310">
        <v>6</v>
      </c>
      <c r="W30" s="310" t="s">
        <v>103</v>
      </c>
      <c r="X30" s="310">
        <v>6</v>
      </c>
      <c r="Y30" s="69"/>
      <c r="Z30" s="214"/>
      <c r="AA30" s="214"/>
      <c r="AB30" s="214"/>
      <c r="AC30" s="214"/>
      <c r="AD30" s="214"/>
      <c r="AE30" s="214"/>
      <c r="AF30" s="214"/>
      <c r="AG30" s="214"/>
    </row>
    <row r="31" spans="1:33" ht="16.5">
      <c r="A31" s="301"/>
      <c r="B31" s="301"/>
      <c r="C31" s="301"/>
      <c r="D31" s="304"/>
      <c r="E31" s="448" t="s">
        <v>12</v>
      </c>
      <c r="F31" s="448" t="s">
        <v>1794</v>
      </c>
      <c r="G31" s="448"/>
      <c r="H31" s="31"/>
      <c r="I31" s="391" t="e">
        <f>I$9&amp;"|"&amp;H31</f>
        <v>#N/A</v>
      </c>
      <c r="J31" s="391" t="str">
        <f>IFERROR(IF(S2&lt;54, VLOOKUP(I31,'Trail Making'!C:F,4,0), IF(S3="0-12", VLOOKUP(I31, 'Trail Making'!C:F,4,0), IF(S3="12+", VLOOKUP(I31,'Trail Making'!I:L,4,0)))),"")</f>
        <v/>
      </c>
      <c r="K31" s="392"/>
      <c r="L31" s="300" t="str">
        <f>IFERROR(VLOOKUP(J31,V:W,2,TRUE),"")</f>
        <v/>
      </c>
      <c r="M31" s="301"/>
      <c r="N31" s="390" t="str">
        <f>IFERROR(VLOOKUP(L31,W:X,2,0),"")</f>
        <v/>
      </c>
      <c r="O31" s="584">
        <v>31</v>
      </c>
      <c r="P31" s="584" t="s">
        <v>317</v>
      </c>
      <c r="Q31" s="584">
        <v>31</v>
      </c>
      <c r="R31" s="394" t="s">
        <v>1674</v>
      </c>
      <c r="S31" s="298"/>
      <c r="T31" s="298"/>
      <c r="U31" s="298"/>
      <c r="V31" s="310">
        <v>7</v>
      </c>
      <c r="W31" s="310" t="s">
        <v>104</v>
      </c>
      <c r="X31" s="310">
        <v>7</v>
      </c>
      <c r="Y31" s="69"/>
      <c r="Z31" s="214"/>
      <c r="AA31" s="214"/>
      <c r="AB31" s="214"/>
      <c r="AC31" s="214"/>
      <c r="AD31" s="214"/>
      <c r="AE31" s="214"/>
      <c r="AF31" s="214"/>
      <c r="AG31" s="214"/>
    </row>
    <row r="32" spans="1:33" ht="16.5">
      <c r="A32" s="301"/>
      <c r="B32" s="301"/>
      <c r="C32" s="301"/>
      <c r="D32" s="304"/>
      <c r="E32" s="448"/>
      <c r="F32" s="448"/>
      <c r="G32" s="448"/>
      <c r="H32" s="399"/>
      <c r="I32" s="327"/>
      <c r="J32" s="391"/>
      <c r="K32" s="299"/>
      <c r="L32" s="399"/>
      <c r="M32" s="301"/>
      <c r="N32" s="390" t="str">
        <f>IFERROR(VLOOKUP(L32,W:X,2,0),"")</f>
        <v/>
      </c>
      <c r="O32" s="584">
        <v>32</v>
      </c>
      <c r="P32" s="584" t="s">
        <v>317</v>
      </c>
      <c r="Q32" s="584">
        <v>32</v>
      </c>
      <c r="R32" s="394" t="s">
        <v>1674</v>
      </c>
      <c r="S32" s="298"/>
      <c r="T32" s="298"/>
      <c r="U32" s="298"/>
      <c r="V32" s="310">
        <v>8</v>
      </c>
      <c r="W32" s="310" t="s">
        <v>105</v>
      </c>
      <c r="X32" s="310">
        <v>8</v>
      </c>
      <c r="Y32" s="69"/>
      <c r="Z32" s="214"/>
      <c r="AA32" s="214"/>
      <c r="AB32" s="214"/>
      <c r="AC32" s="214"/>
      <c r="AD32" s="214"/>
      <c r="AE32" s="214"/>
      <c r="AF32" s="214"/>
      <c r="AG32" s="214"/>
    </row>
    <row r="33" spans="1:33" ht="16.5">
      <c r="A33" s="301"/>
      <c r="B33" s="301"/>
      <c r="C33" s="301"/>
      <c r="D33" s="304"/>
      <c r="E33" s="448"/>
      <c r="F33" s="448" t="s">
        <v>1805</v>
      </c>
      <c r="G33" s="448"/>
      <c r="H33" s="31"/>
      <c r="I33" s="391" t="e">
        <f>I$9&amp;"|"&amp;H33</f>
        <v>#N/A</v>
      </c>
      <c r="J33" s="609" t="str">
        <f>IFERROR(IF(S2&lt;54,VLOOKUP(I33,'Trail Making'!E:F,2,0),IF(S3="0-12",VLOOKUP(I33,'Trail Making'!E:F,2,0),IF(S3="12+",VLOOKUP(I33,'Trail Making'!K:L,2,0)))),"")</f>
        <v/>
      </c>
      <c r="K33" s="392"/>
      <c r="L33" s="392" t="str">
        <f>IFERROR(VLOOKUP(J33,V:W,2,TRUE),"")</f>
        <v/>
      </c>
      <c r="M33" s="609"/>
      <c r="N33" s="390" t="str">
        <f>IFERROR(VLOOKUP(L33,W:X,2,0),"")</f>
        <v/>
      </c>
      <c r="O33" s="584">
        <v>33</v>
      </c>
      <c r="P33" s="584" t="s">
        <v>317</v>
      </c>
      <c r="Q33" s="584">
        <v>33</v>
      </c>
      <c r="R33" s="394" t="s">
        <v>1674</v>
      </c>
      <c r="S33" s="298"/>
      <c r="T33" s="298"/>
      <c r="U33" s="298"/>
      <c r="V33" s="310">
        <v>9</v>
      </c>
      <c r="W33" s="310" t="s">
        <v>46</v>
      </c>
      <c r="X33" s="310">
        <v>9</v>
      </c>
      <c r="Y33" s="69"/>
      <c r="Z33" s="214"/>
      <c r="AA33" s="214"/>
      <c r="AB33" s="214"/>
      <c r="AC33" s="214"/>
      <c r="AD33" s="214"/>
      <c r="AE33" s="214"/>
      <c r="AF33" s="214"/>
      <c r="AG33" s="214"/>
    </row>
    <row r="34" spans="1:33" ht="15.75">
      <c r="A34" s="301"/>
      <c r="B34" s="301"/>
      <c r="C34" s="301"/>
      <c r="D34" s="304"/>
      <c r="E34" s="304"/>
      <c r="F34" s="304"/>
      <c r="G34" s="399"/>
      <c r="H34" s="399"/>
      <c r="I34" s="327"/>
      <c r="J34" s="399"/>
      <c r="K34" s="299"/>
      <c r="L34" s="299"/>
      <c r="M34" s="299"/>
      <c r="N34" s="389"/>
      <c r="O34" s="518">
        <v>34</v>
      </c>
      <c r="P34" s="518" t="s">
        <v>317</v>
      </c>
      <c r="Q34" s="518">
        <v>34</v>
      </c>
      <c r="R34" s="394" t="s">
        <v>1674</v>
      </c>
      <c r="S34" s="298"/>
      <c r="T34" s="298"/>
      <c r="U34" s="298"/>
      <c r="V34" s="310">
        <v>10</v>
      </c>
      <c r="W34" s="310" t="s">
        <v>106</v>
      </c>
      <c r="X34" s="310">
        <v>10</v>
      </c>
      <c r="Y34" s="69"/>
      <c r="Z34" s="214"/>
      <c r="AA34" s="214"/>
      <c r="AB34" s="214"/>
      <c r="AC34" s="214"/>
      <c r="AD34" s="214"/>
      <c r="AE34" s="214"/>
      <c r="AF34" s="214"/>
      <c r="AG34" s="214"/>
    </row>
    <row r="35" spans="1:33" ht="21.75" thickBot="1">
      <c r="A35" s="299"/>
      <c r="B35" s="299"/>
      <c r="C35" s="299"/>
      <c r="D35" s="335"/>
      <c r="E35" s="463" t="s">
        <v>2102</v>
      </c>
      <c r="F35" s="458"/>
      <c r="G35" s="434"/>
      <c r="H35" s="462" t="s">
        <v>35</v>
      </c>
      <c r="I35" s="462"/>
      <c r="J35" s="462" t="s">
        <v>38</v>
      </c>
      <c r="K35" s="434"/>
      <c r="L35" s="462" t="s">
        <v>2104</v>
      </c>
      <c r="M35" s="434"/>
      <c r="N35" s="500"/>
      <c r="O35" s="518"/>
      <c r="P35" s="518"/>
      <c r="Q35" s="518"/>
      <c r="R35" s="394"/>
      <c r="S35" s="298"/>
      <c r="T35" s="298"/>
      <c r="U35" s="298"/>
      <c r="V35" s="310"/>
      <c r="W35" s="310"/>
      <c r="X35" s="310"/>
      <c r="Y35" s="69"/>
      <c r="Z35" s="214"/>
      <c r="AA35" s="214"/>
      <c r="AB35" s="214"/>
      <c r="AC35" s="214"/>
      <c r="AD35" s="214"/>
      <c r="AE35" s="214"/>
      <c r="AF35" s="214"/>
      <c r="AG35" s="214"/>
    </row>
    <row r="36" spans="1:33" ht="17.25" thickTop="1">
      <c r="A36" s="299"/>
      <c r="B36" s="299"/>
      <c r="C36" s="299"/>
      <c r="D36" s="335"/>
      <c r="E36" s="304"/>
      <c r="F36" s="304"/>
      <c r="G36" s="399"/>
      <c r="H36" s="399"/>
      <c r="I36" s="327"/>
      <c r="J36" s="400"/>
      <c r="K36" s="299"/>
      <c r="L36" s="401"/>
      <c r="M36" s="299"/>
      <c r="N36" s="389"/>
      <c r="O36" s="518">
        <v>35</v>
      </c>
      <c r="P36" s="518" t="s">
        <v>317</v>
      </c>
      <c r="Q36" s="518">
        <v>35</v>
      </c>
      <c r="R36" s="394" t="s">
        <v>66</v>
      </c>
      <c r="S36" s="298"/>
      <c r="T36" s="298"/>
      <c r="U36" s="298"/>
      <c r="V36" s="310">
        <v>11</v>
      </c>
      <c r="W36" s="310" t="s">
        <v>1899</v>
      </c>
      <c r="X36" s="310">
        <v>11</v>
      </c>
      <c r="Y36" s="69"/>
      <c r="Z36" s="214"/>
      <c r="AA36" s="214"/>
      <c r="AB36" s="214"/>
      <c r="AC36" s="214"/>
      <c r="AD36" s="214"/>
      <c r="AE36" s="214"/>
      <c r="AF36" s="214"/>
      <c r="AG36" s="214"/>
    </row>
    <row r="37" spans="1:33" ht="15.75">
      <c r="A37" s="299"/>
      <c r="B37" s="299"/>
      <c r="C37" s="299"/>
      <c r="D37" s="335"/>
      <c r="E37" s="304"/>
      <c r="F37" s="531" t="s">
        <v>1806</v>
      </c>
      <c r="G37" s="399"/>
      <c r="H37" s="31"/>
      <c r="I37" s="391" t="e">
        <f>I$8&amp;"|"&amp;H37</f>
        <v>#N/A</v>
      </c>
      <c r="J37" s="379" t="str">
        <f>IF(H37&lt;&gt;"",VLOOKUP(H37,'Hayling Test'!$A19:$C200,2,0),"")</f>
        <v/>
      </c>
      <c r="K37" s="299"/>
      <c r="L37" s="379" t="str">
        <f>IF(H37&lt;&gt;"",VLOOKUP(H37,'Hayling Test'!$A19:$C200,3,0),"")</f>
        <v/>
      </c>
      <c r="M37" s="299"/>
      <c r="N37" s="389"/>
      <c r="O37" s="518">
        <v>36</v>
      </c>
      <c r="P37" s="518" t="s">
        <v>317</v>
      </c>
      <c r="Q37" s="518">
        <v>36</v>
      </c>
      <c r="R37" s="394" t="s">
        <v>66</v>
      </c>
      <c r="S37" s="298"/>
      <c r="T37" s="298"/>
      <c r="U37" s="298"/>
      <c r="V37" s="310">
        <v>12</v>
      </c>
      <c r="W37" s="310" t="s">
        <v>107</v>
      </c>
      <c r="X37" s="310">
        <v>12</v>
      </c>
      <c r="Y37" s="69"/>
      <c r="Z37" s="214"/>
      <c r="AA37" s="214"/>
      <c r="AB37" s="214"/>
      <c r="AC37" s="214"/>
      <c r="AD37" s="214"/>
      <c r="AE37" s="214"/>
      <c r="AF37" s="214"/>
      <c r="AG37" s="214"/>
    </row>
    <row r="38" spans="1:33" ht="15.75">
      <c r="A38" s="299"/>
      <c r="B38" s="299"/>
      <c r="C38" s="299"/>
      <c r="D38" s="335"/>
      <c r="E38" s="304"/>
      <c r="F38" s="531"/>
      <c r="G38" s="399"/>
      <c r="H38" s="399"/>
      <c r="I38" s="327"/>
      <c r="J38" s="335"/>
      <c r="K38" s="309"/>
      <c r="L38" s="499"/>
      <c r="M38" s="299"/>
      <c r="N38" s="389"/>
      <c r="O38" s="518">
        <v>37</v>
      </c>
      <c r="P38" s="518" t="s">
        <v>317</v>
      </c>
      <c r="Q38" s="518">
        <v>37</v>
      </c>
      <c r="R38" s="394" t="s">
        <v>66</v>
      </c>
      <c r="S38" s="298"/>
      <c r="T38" s="298"/>
      <c r="U38" s="298"/>
      <c r="V38" s="310">
        <v>13</v>
      </c>
      <c r="W38" s="310" t="s">
        <v>108</v>
      </c>
      <c r="X38" s="310">
        <v>13</v>
      </c>
      <c r="Y38" s="69"/>
      <c r="Z38" s="214"/>
      <c r="AA38" s="214"/>
      <c r="AB38" s="214"/>
      <c r="AC38" s="214"/>
      <c r="AD38" s="214"/>
      <c r="AE38" s="214"/>
      <c r="AF38" s="214"/>
      <c r="AG38" s="214"/>
    </row>
    <row r="39" spans="1:33" ht="15.75">
      <c r="A39" s="299"/>
      <c r="B39" s="299"/>
      <c r="C39" s="299"/>
      <c r="D39" s="335"/>
      <c r="E39" s="304"/>
      <c r="F39" s="531" t="s">
        <v>1807</v>
      </c>
      <c r="G39" s="399"/>
      <c r="H39" s="31"/>
      <c r="I39" s="391" t="e">
        <f>I$8&amp;"|"&amp;H39</f>
        <v>#N/A</v>
      </c>
      <c r="J39" s="379" t="str">
        <f>IFERROR(IF(H39&lt;&gt;"",VLOOKUP(H39,'Hayling Test'!$E$19:$G202,2,0),""),"")</f>
        <v/>
      </c>
      <c r="K39" s="309"/>
      <c r="L39" s="379" t="str">
        <f>IFERROR(IF(H39&lt;&gt;"",VLOOKUP(H39,'Hayling Test'!$E$19:$G202,3,0),""),"")</f>
        <v/>
      </c>
      <c r="M39" s="299"/>
      <c r="N39" s="389"/>
      <c r="O39" s="518">
        <v>38</v>
      </c>
      <c r="P39" s="518" t="s">
        <v>317</v>
      </c>
      <c r="Q39" s="518">
        <v>38</v>
      </c>
      <c r="R39" s="394" t="s">
        <v>66</v>
      </c>
      <c r="S39" s="298"/>
      <c r="T39" s="298"/>
      <c r="U39" s="298"/>
      <c r="V39" s="310">
        <v>14</v>
      </c>
      <c r="W39" s="310" t="s">
        <v>109</v>
      </c>
      <c r="X39" s="310">
        <v>14</v>
      </c>
      <c r="Y39" s="69"/>
      <c r="Z39" s="214"/>
      <c r="AA39" s="214"/>
      <c r="AB39" s="214"/>
      <c r="AC39" s="214"/>
      <c r="AD39" s="214"/>
      <c r="AE39" s="214"/>
      <c r="AF39" s="214"/>
      <c r="AG39" s="214"/>
    </row>
    <row r="40" spans="1:33" ht="15.75">
      <c r="A40" s="299"/>
      <c r="B40" s="299"/>
      <c r="C40" s="299"/>
      <c r="D40" s="335"/>
      <c r="E40" s="304"/>
      <c r="F40" s="447"/>
      <c r="G40" s="399"/>
      <c r="H40" s="399"/>
      <c r="I40" s="327"/>
      <c r="J40" s="335"/>
      <c r="K40" s="309"/>
      <c r="L40" s="499"/>
      <c r="M40" s="299"/>
      <c r="N40" s="389"/>
      <c r="O40" s="518">
        <v>39</v>
      </c>
      <c r="P40" s="518" t="s">
        <v>317</v>
      </c>
      <c r="Q40" s="518">
        <v>39</v>
      </c>
      <c r="R40" s="394" t="s">
        <v>66</v>
      </c>
      <c r="S40" s="298"/>
      <c r="T40" s="298"/>
      <c r="U40" s="298"/>
      <c r="V40" s="310">
        <v>15</v>
      </c>
      <c r="W40" s="310" t="s">
        <v>1900</v>
      </c>
      <c r="X40" s="310">
        <v>15</v>
      </c>
      <c r="Y40" s="69"/>
      <c r="Z40" s="214"/>
      <c r="AA40" s="214"/>
      <c r="AB40" s="214"/>
      <c r="AC40" s="214"/>
      <c r="AD40" s="214"/>
      <c r="AE40" s="214"/>
      <c r="AF40" s="214"/>
      <c r="AG40" s="214"/>
    </row>
    <row r="41" spans="1:33" ht="15.75">
      <c r="A41" s="299"/>
      <c r="B41" s="299"/>
      <c r="C41" s="299"/>
      <c r="D41" s="335"/>
      <c r="E41" s="304"/>
      <c r="F41" s="531" t="s">
        <v>1808</v>
      </c>
      <c r="G41" s="399"/>
      <c r="H41" s="31"/>
      <c r="I41" s="391" t="e">
        <f>I$8&amp;"|"&amp;H41</f>
        <v>#N/A</v>
      </c>
      <c r="J41" s="379" t="str">
        <f>IFERROR(IF(H41&lt;&gt;"",VLOOKUP(H41,'Hayling Test'!$I$19:$K204,2,0),""),"")</f>
        <v/>
      </c>
      <c r="K41" s="309"/>
      <c r="L41" s="379" t="str">
        <f>IFERROR(IF(H41&lt;&gt;"",VLOOKUP(H41,'Hayling Test'!$I$19:$K204,3,0),""),"")</f>
        <v/>
      </c>
      <c r="M41" s="299"/>
      <c r="N41" s="389"/>
      <c r="O41" s="518">
        <v>40</v>
      </c>
      <c r="P41" s="518" t="s">
        <v>389</v>
      </c>
      <c r="Q41" s="518">
        <v>40</v>
      </c>
      <c r="R41" s="394" t="s">
        <v>66</v>
      </c>
      <c r="S41" s="298"/>
      <c r="T41" s="298"/>
      <c r="U41" s="298"/>
      <c r="V41" s="310">
        <v>16</v>
      </c>
      <c r="W41" s="310" t="s">
        <v>47</v>
      </c>
      <c r="X41" s="310">
        <v>16</v>
      </c>
      <c r="Y41" s="69"/>
      <c r="Z41" s="214"/>
      <c r="AA41" s="214"/>
      <c r="AB41" s="214"/>
      <c r="AC41" s="214"/>
      <c r="AD41" s="214"/>
      <c r="AE41" s="214"/>
      <c r="AF41" s="214"/>
      <c r="AG41" s="214"/>
    </row>
    <row r="42" spans="1:33" ht="15.75">
      <c r="A42" s="299"/>
      <c r="B42" s="299"/>
      <c r="C42" s="299"/>
      <c r="D42" s="335"/>
      <c r="E42" s="304"/>
      <c r="F42" s="447"/>
      <c r="G42" s="399"/>
      <c r="H42" s="399"/>
      <c r="I42" s="327"/>
      <c r="J42" s="335"/>
      <c r="K42" s="309"/>
      <c r="L42" s="499"/>
      <c r="M42" s="299"/>
      <c r="N42" s="389"/>
      <c r="O42" s="518">
        <v>41</v>
      </c>
      <c r="P42" s="518" t="s">
        <v>389</v>
      </c>
      <c r="Q42" s="518">
        <v>41</v>
      </c>
      <c r="R42" s="394" t="s">
        <v>66</v>
      </c>
      <c r="S42" s="298"/>
      <c r="T42" s="298"/>
      <c r="U42" s="298"/>
      <c r="V42" s="310">
        <v>17</v>
      </c>
      <c r="W42" s="310" t="s">
        <v>1901</v>
      </c>
      <c r="X42" s="310">
        <v>17</v>
      </c>
      <c r="Y42" s="69"/>
      <c r="Z42" s="214"/>
      <c r="AA42" s="214"/>
      <c r="AB42" s="214"/>
      <c r="AC42" s="214"/>
      <c r="AD42" s="214"/>
      <c r="AE42" s="214"/>
      <c r="AF42" s="214"/>
      <c r="AG42" s="214"/>
    </row>
    <row r="43" spans="1:33" ht="15.75">
      <c r="A43" s="299"/>
      <c r="B43" s="299"/>
      <c r="C43" s="299"/>
      <c r="D43" s="335"/>
      <c r="E43" s="304"/>
      <c r="F43" s="531" t="s">
        <v>2158</v>
      </c>
      <c r="G43" s="399"/>
      <c r="H43" s="317" t="str">
        <f>IFERROR(IF(OR(J37="",J39="",J41=""),"",J37+J39+J41),"")</f>
        <v/>
      </c>
      <c r="I43" s="391" t="e">
        <f>I$8&amp;"|"&amp;H43</f>
        <v>#N/A</v>
      </c>
      <c r="J43" s="379" t="str">
        <f>IF(H43&lt;&gt;"",VLOOKUP(H43,'Hayling Test'!$M$19:$O206,2,0),IF(H43&lt;10, "1",""))</f>
        <v/>
      </c>
      <c r="K43" s="309"/>
      <c r="L43" s="379" t="str">
        <f>IFERROR(IF(H43&lt;&gt;"",VLOOKUP(H43,'Hayling Test'!$M$19:$O206,3,0),""),"")</f>
        <v/>
      </c>
      <c r="M43" s="299"/>
      <c r="N43" s="389"/>
      <c r="O43" s="518">
        <v>42</v>
      </c>
      <c r="P43" s="518" t="s">
        <v>389</v>
      </c>
      <c r="Q43" s="518">
        <v>42</v>
      </c>
      <c r="R43" s="394" t="s">
        <v>66</v>
      </c>
      <c r="S43" s="298"/>
      <c r="T43" s="298"/>
      <c r="U43" s="298"/>
      <c r="V43" s="310">
        <v>18</v>
      </c>
      <c r="W43" s="310" t="s">
        <v>110</v>
      </c>
      <c r="X43" s="310">
        <v>18</v>
      </c>
      <c r="Y43" s="69"/>
      <c r="Z43" s="214"/>
      <c r="AA43" s="214"/>
      <c r="AB43" s="214"/>
      <c r="AC43" s="214"/>
      <c r="AD43" s="214"/>
      <c r="AE43" s="214"/>
      <c r="AF43" s="214"/>
      <c r="AG43" s="214"/>
    </row>
    <row r="44" spans="1:33" ht="15.75">
      <c r="A44" s="299"/>
      <c r="B44" s="299"/>
      <c r="C44" s="299"/>
      <c r="D44" s="309"/>
      <c r="E44" s="397"/>
      <c r="F44" s="397"/>
      <c r="G44" s="299"/>
      <c r="H44" s="299"/>
      <c r="I44" s="327"/>
      <c r="J44" s="335"/>
      <c r="K44" s="309"/>
      <c r="L44" s="499"/>
      <c r="M44" s="299"/>
      <c r="N44" s="389"/>
      <c r="O44" s="518">
        <v>43</v>
      </c>
      <c r="P44" s="518" t="s">
        <v>389</v>
      </c>
      <c r="Q44" s="518">
        <v>43</v>
      </c>
      <c r="R44" s="394" t="s">
        <v>66</v>
      </c>
      <c r="S44" s="298"/>
      <c r="T44" s="298"/>
      <c r="U44" s="298"/>
      <c r="V44" s="310">
        <v>19</v>
      </c>
      <c r="W44" s="310" t="s">
        <v>111</v>
      </c>
      <c r="X44" s="310">
        <v>19</v>
      </c>
      <c r="Y44" s="69"/>
      <c r="Z44" s="214"/>
      <c r="AA44" s="214"/>
      <c r="AB44" s="214"/>
      <c r="AC44" s="214"/>
      <c r="AD44" s="214"/>
      <c r="AE44" s="214"/>
      <c r="AF44" s="214"/>
      <c r="AG44" s="214"/>
    </row>
    <row r="45" spans="1:33" ht="15.75">
      <c r="A45" s="299"/>
      <c r="B45" s="299"/>
      <c r="C45" s="299"/>
      <c r="D45" s="309"/>
      <c r="E45" s="309"/>
      <c r="F45" s="309"/>
      <c r="G45" s="299"/>
      <c r="H45" s="299"/>
      <c r="I45" s="327"/>
      <c r="J45" s="335"/>
      <c r="K45" s="309"/>
      <c r="L45" s="299"/>
      <c r="M45" s="299"/>
      <c r="N45" s="389"/>
      <c r="O45" s="518">
        <v>44</v>
      </c>
      <c r="P45" s="518" t="s">
        <v>389</v>
      </c>
      <c r="Q45" s="518">
        <v>44</v>
      </c>
      <c r="R45" s="394" t="s">
        <v>66</v>
      </c>
      <c r="S45" s="298"/>
      <c r="T45" s="298"/>
      <c r="U45" s="298"/>
      <c r="V45" s="310">
        <v>20</v>
      </c>
      <c r="W45" s="310" t="s">
        <v>1902</v>
      </c>
      <c r="X45" s="310">
        <v>20</v>
      </c>
      <c r="Y45" s="69"/>
      <c r="Z45" s="214"/>
      <c r="AA45" s="214"/>
      <c r="AB45" s="214"/>
      <c r="AC45" s="214"/>
      <c r="AD45" s="214"/>
      <c r="AE45" s="214"/>
      <c r="AF45" s="214"/>
      <c r="AG45" s="214"/>
    </row>
    <row r="46" spans="1:33" ht="15.75">
      <c r="A46" s="299"/>
      <c r="B46" s="299"/>
      <c r="C46" s="299"/>
      <c r="D46" s="309"/>
      <c r="E46" s="309"/>
      <c r="F46" s="309"/>
      <c r="G46" s="299"/>
      <c r="H46" s="299"/>
      <c r="I46" s="298"/>
      <c r="J46" s="309"/>
      <c r="K46" s="309"/>
      <c r="L46" s="299"/>
      <c r="M46" s="299"/>
      <c r="N46" s="389"/>
      <c r="O46" s="518">
        <v>45</v>
      </c>
      <c r="P46" s="518" t="s">
        <v>389</v>
      </c>
      <c r="Q46" s="518">
        <v>45</v>
      </c>
      <c r="R46" s="394" t="s">
        <v>67</v>
      </c>
      <c r="S46" s="298"/>
      <c r="T46" s="298"/>
      <c r="U46" s="298"/>
      <c r="V46" s="310">
        <v>21</v>
      </c>
      <c r="W46" s="310" t="s">
        <v>112</v>
      </c>
      <c r="X46" s="310">
        <v>21</v>
      </c>
      <c r="Y46" s="69"/>
      <c r="Z46" s="214"/>
      <c r="AA46" s="214"/>
      <c r="AB46" s="214"/>
      <c r="AC46" s="214"/>
      <c r="AD46" s="214"/>
      <c r="AE46" s="214"/>
      <c r="AF46" s="214"/>
      <c r="AG46" s="214"/>
    </row>
    <row r="47" spans="1:33" ht="15.75">
      <c r="A47" s="299"/>
      <c r="B47" s="299"/>
      <c r="C47" s="299"/>
      <c r="D47" s="309"/>
      <c r="E47" s="309"/>
      <c r="F47" s="309"/>
      <c r="G47" s="299"/>
      <c r="H47" s="299"/>
      <c r="I47" s="298"/>
      <c r="J47" s="309"/>
      <c r="K47" s="309"/>
      <c r="L47" s="299"/>
      <c r="M47" s="299"/>
      <c r="N47" s="389"/>
      <c r="O47" s="518">
        <v>46</v>
      </c>
      <c r="P47" s="518" t="s">
        <v>389</v>
      </c>
      <c r="Q47" s="518">
        <v>46</v>
      </c>
      <c r="R47" s="394" t="s">
        <v>67</v>
      </c>
      <c r="S47" s="298"/>
      <c r="T47" s="298"/>
      <c r="U47" s="298"/>
      <c r="V47" s="310">
        <v>22</v>
      </c>
      <c r="W47" s="310" t="s">
        <v>1903</v>
      </c>
      <c r="X47" s="310">
        <v>22</v>
      </c>
      <c r="Y47" s="69"/>
      <c r="Z47" s="214"/>
      <c r="AA47" s="214"/>
      <c r="AB47" s="214"/>
      <c r="AC47" s="214"/>
      <c r="AD47" s="214"/>
      <c r="AE47" s="214"/>
      <c r="AF47" s="214"/>
      <c r="AG47" s="214"/>
    </row>
    <row r="48" spans="1:33" ht="15.75">
      <c r="A48" s="299"/>
      <c r="B48" s="299"/>
      <c r="C48" s="299"/>
      <c r="D48" s="309"/>
      <c r="E48" s="309"/>
      <c r="F48" s="309"/>
      <c r="G48" s="299"/>
      <c r="H48" s="299"/>
      <c r="I48" s="298"/>
      <c r="J48" s="309"/>
      <c r="K48" s="309"/>
      <c r="L48" s="299"/>
      <c r="M48" s="299"/>
      <c r="N48" s="389"/>
      <c r="O48" s="518">
        <v>47</v>
      </c>
      <c r="P48" s="518" t="s">
        <v>389</v>
      </c>
      <c r="Q48" s="518">
        <v>47</v>
      </c>
      <c r="R48" s="394" t="s">
        <v>67</v>
      </c>
      <c r="S48" s="298"/>
      <c r="T48" s="298"/>
      <c r="U48" s="298"/>
      <c r="V48" s="310">
        <v>23</v>
      </c>
      <c r="W48" s="310" t="s">
        <v>113</v>
      </c>
      <c r="X48" s="310">
        <v>23</v>
      </c>
      <c r="Y48" s="69"/>
      <c r="Z48" s="214"/>
      <c r="AA48" s="214"/>
      <c r="AB48" s="214"/>
      <c r="AC48" s="214"/>
      <c r="AD48" s="214"/>
      <c r="AE48" s="214"/>
      <c r="AF48" s="214"/>
      <c r="AG48" s="214"/>
    </row>
    <row r="49" spans="1:33" ht="15.75">
      <c r="A49" s="299"/>
      <c r="B49" s="299"/>
      <c r="C49" s="299"/>
      <c r="D49" s="309"/>
      <c r="E49" s="309"/>
      <c r="F49" s="309"/>
      <c r="G49" s="299"/>
      <c r="H49" s="299"/>
      <c r="I49" s="298"/>
      <c r="J49" s="309"/>
      <c r="K49" s="309"/>
      <c r="L49" s="299"/>
      <c r="M49" s="299"/>
      <c r="N49" s="389"/>
      <c r="O49" s="518">
        <v>48</v>
      </c>
      <c r="P49" s="518" t="s">
        <v>389</v>
      </c>
      <c r="Q49" s="518">
        <v>48</v>
      </c>
      <c r="R49" s="394" t="s">
        <v>67</v>
      </c>
      <c r="S49" s="298"/>
      <c r="T49" s="298"/>
      <c r="U49" s="298"/>
      <c r="V49" s="310">
        <v>24</v>
      </c>
      <c r="W49" s="310" t="s">
        <v>1904</v>
      </c>
      <c r="X49" s="310">
        <v>24</v>
      </c>
      <c r="Y49" s="69"/>
      <c r="Z49" s="214"/>
      <c r="AA49" s="214"/>
      <c r="AB49" s="214"/>
      <c r="AC49" s="214"/>
      <c r="AD49" s="214"/>
      <c r="AE49" s="214"/>
      <c r="AF49" s="214"/>
      <c r="AG49" s="214"/>
    </row>
    <row r="50" spans="1:33" ht="15.75">
      <c r="A50" s="299"/>
      <c r="B50" s="299"/>
      <c r="C50" s="299"/>
      <c r="D50" s="309"/>
      <c r="E50" s="309"/>
      <c r="F50" s="309"/>
      <c r="G50" s="299"/>
      <c r="H50" s="299"/>
      <c r="I50" s="298"/>
      <c r="J50" s="309"/>
      <c r="K50" s="309"/>
      <c r="L50" s="299"/>
      <c r="M50" s="299"/>
      <c r="N50" s="389"/>
      <c r="O50" s="518">
        <v>49</v>
      </c>
      <c r="P50" s="518" t="s">
        <v>389</v>
      </c>
      <c r="Q50" s="518">
        <v>49</v>
      </c>
      <c r="R50" s="394" t="s">
        <v>67</v>
      </c>
      <c r="S50" s="298"/>
      <c r="T50" s="298"/>
      <c r="U50" s="298"/>
      <c r="V50" s="310">
        <v>25</v>
      </c>
      <c r="W50" s="310" t="s">
        <v>48</v>
      </c>
      <c r="X50" s="310">
        <v>25</v>
      </c>
      <c r="Y50" s="69"/>
      <c r="Z50" s="214"/>
      <c r="AA50" s="214"/>
      <c r="AB50" s="214"/>
      <c r="AC50" s="214"/>
      <c r="AD50" s="214"/>
      <c r="AE50" s="214"/>
      <c r="AF50" s="214"/>
      <c r="AG50" s="214"/>
    </row>
    <row r="51" spans="1:33" ht="15.75">
      <c r="A51" s="299"/>
      <c r="B51" s="299"/>
      <c r="C51" s="299"/>
      <c r="D51" s="309"/>
      <c r="E51" s="309"/>
      <c r="F51" s="309"/>
      <c r="G51" s="299"/>
      <c r="H51" s="299"/>
      <c r="I51" s="298"/>
      <c r="J51" s="309"/>
      <c r="K51" s="309"/>
      <c r="L51" s="299"/>
      <c r="M51" s="299"/>
      <c r="N51" s="389"/>
      <c r="O51" s="518">
        <v>50</v>
      </c>
      <c r="P51" s="518" t="s">
        <v>461</v>
      </c>
      <c r="Q51" s="518">
        <v>50</v>
      </c>
      <c r="R51" s="394" t="s">
        <v>67</v>
      </c>
      <c r="S51" s="298"/>
      <c r="T51" s="298"/>
      <c r="U51" s="298"/>
      <c r="V51" s="310">
        <v>26</v>
      </c>
      <c r="W51" s="310" t="s">
        <v>1906</v>
      </c>
      <c r="X51" s="310">
        <v>26</v>
      </c>
      <c r="Y51" s="69"/>
      <c r="Z51" s="214"/>
      <c r="AA51" s="214"/>
      <c r="AB51" s="214"/>
      <c r="AC51" s="214"/>
      <c r="AD51" s="214"/>
      <c r="AE51" s="214"/>
      <c r="AF51" s="214"/>
      <c r="AG51" s="214"/>
    </row>
    <row r="52" spans="1:33" ht="15.75">
      <c r="A52" s="299"/>
      <c r="B52" s="299"/>
      <c r="C52" s="299"/>
      <c r="D52" s="309"/>
      <c r="E52" s="309"/>
      <c r="F52" s="309"/>
      <c r="G52" s="299"/>
      <c r="H52" s="299"/>
      <c r="I52" s="298"/>
      <c r="J52" s="309"/>
      <c r="K52" s="309"/>
      <c r="L52" s="299"/>
      <c r="M52" s="299"/>
      <c r="N52" s="389"/>
      <c r="O52" s="518">
        <v>51</v>
      </c>
      <c r="P52" s="518" t="s">
        <v>461</v>
      </c>
      <c r="Q52" s="518">
        <v>51</v>
      </c>
      <c r="R52" s="394" t="s">
        <v>67</v>
      </c>
      <c r="S52" s="298"/>
      <c r="T52" s="298"/>
      <c r="U52" s="298"/>
      <c r="V52" s="310">
        <v>27</v>
      </c>
      <c r="W52" s="310" t="s">
        <v>114</v>
      </c>
      <c r="X52" s="310">
        <v>27</v>
      </c>
      <c r="Y52" s="69"/>
      <c r="Z52" s="214"/>
      <c r="AA52" s="214"/>
      <c r="AB52" s="214"/>
      <c r="AC52" s="214"/>
      <c r="AD52" s="214"/>
      <c r="AE52" s="214"/>
      <c r="AF52" s="214"/>
      <c r="AG52" s="214"/>
    </row>
    <row r="53" spans="1:33" ht="15.75">
      <c r="A53" s="299"/>
      <c r="B53" s="299"/>
      <c r="C53" s="299"/>
      <c r="D53" s="309"/>
      <c r="E53" s="309"/>
      <c r="F53" s="309"/>
      <c r="G53" s="299"/>
      <c r="H53" s="299"/>
      <c r="I53" s="298"/>
      <c r="J53" s="309"/>
      <c r="K53" s="309"/>
      <c r="L53" s="299"/>
      <c r="M53" s="299"/>
      <c r="N53" s="389"/>
      <c r="O53" s="518">
        <v>52</v>
      </c>
      <c r="P53" s="518" t="s">
        <v>461</v>
      </c>
      <c r="Q53" s="518">
        <v>52</v>
      </c>
      <c r="R53" s="394" t="s">
        <v>67</v>
      </c>
      <c r="S53" s="298"/>
      <c r="T53" s="298"/>
      <c r="U53" s="298"/>
      <c r="V53" s="310">
        <v>28</v>
      </c>
      <c r="W53" s="310" t="s">
        <v>1907</v>
      </c>
      <c r="X53" s="310">
        <v>28</v>
      </c>
      <c r="Y53" s="69"/>
      <c r="Z53" s="214"/>
      <c r="AA53" s="214"/>
      <c r="AB53" s="214"/>
      <c r="AC53" s="214"/>
      <c r="AD53" s="214"/>
      <c r="AE53" s="214"/>
      <c r="AF53" s="214"/>
      <c r="AG53" s="214"/>
    </row>
    <row r="54" spans="1:33" ht="15.75">
      <c r="A54" s="299"/>
      <c r="B54" s="299"/>
      <c r="C54" s="299"/>
      <c r="D54" s="309"/>
      <c r="E54" s="309"/>
      <c r="F54" s="309"/>
      <c r="G54" s="299"/>
      <c r="H54" s="299"/>
      <c r="I54" s="298"/>
      <c r="J54" s="309"/>
      <c r="K54" s="309"/>
      <c r="L54" s="299"/>
      <c r="M54" s="299"/>
      <c r="N54" s="389"/>
      <c r="O54" s="518">
        <v>53</v>
      </c>
      <c r="P54" s="518" t="s">
        <v>461</v>
      </c>
      <c r="Q54" s="518">
        <v>53</v>
      </c>
      <c r="R54" s="394" t="s">
        <v>67</v>
      </c>
      <c r="S54" s="298"/>
      <c r="T54" s="298"/>
      <c r="U54" s="298"/>
      <c r="V54" s="310">
        <v>29</v>
      </c>
      <c r="W54" s="310" t="s">
        <v>1908</v>
      </c>
      <c r="X54" s="310">
        <v>29</v>
      </c>
      <c r="Y54" s="69"/>
      <c r="Z54" s="214"/>
      <c r="AA54" s="214"/>
      <c r="AB54" s="214"/>
      <c r="AC54" s="214"/>
      <c r="AD54" s="214"/>
      <c r="AE54" s="214"/>
      <c r="AF54" s="214"/>
      <c r="AG54" s="214"/>
    </row>
    <row r="55" spans="1:33" ht="15.75">
      <c r="A55" s="299"/>
      <c r="B55" s="299"/>
      <c r="C55" s="299"/>
      <c r="D55" s="309"/>
      <c r="E55" s="309"/>
      <c r="F55" s="309"/>
      <c r="G55" s="299"/>
      <c r="H55" s="299"/>
      <c r="I55" s="298"/>
      <c r="J55" s="309"/>
      <c r="K55" s="309"/>
      <c r="L55" s="299"/>
      <c r="M55" s="299"/>
      <c r="N55" s="389"/>
      <c r="O55" s="518">
        <v>54</v>
      </c>
      <c r="P55" s="518" t="s">
        <v>461</v>
      </c>
      <c r="Q55" s="518">
        <v>54</v>
      </c>
      <c r="R55" s="394" t="s">
        <v>67</v>
      </c>
      <c r="S55" s="298"/>
      <c r="T55" s="298"/>
      <c r="U55" s="298"/>
      <c r="V55" s="310">
        <v>30</v>
      </c>
      <c r="W55" s="310" t="s">
        <v>115</v>
      </c>
      <c r="X55" s="310">
        <v>30</v>
      </c>
      <c r="Y55" s="69"/>
      <c r="Z55" s="214"/>
      <c r="AA55" s="214"/>
      <c r="AB55" s="214"/>
      <c r="AC55" s="214"/>
      <c r="AD55" s="214"/>
      <c r="AE55" s="214"/>
      <c r="AF55" s="214"/>
      <c r="AG55" s="214"/>
    </row>
    <row r="56" spans="1:33" ht="15.75">
      <c r="A56" s="299"/>
      <c r="B56" s="299"/>
      <c r="C56" s="299"/>
      <c r="D56" s="309"/>
      <c r="E56" s="309"/>
      <c r="F56" s="309"/>
      <c r="G56" s="299"/>
      <c r="H56" s="299"/>
      <c r="I56" s="298"/>
      <c r="J56" s="299"/>
      <c r="K56" s="299"/>
      <c r="L56" s="299"/>
      <c r="M56" s="299"/>
      <c r="N56" s="389"/>
      <c r="O56" s="518">
        <v>55</v>
      </c>
      <c r="P56" s="518" t="s">
        <v>461</v>
      </c>
      <c r="Q56" s="518">
        <v>55</v>
      </c>
      <c r="R56" s="394" t="s">
        <v>1675</v>
      </c>
      <c r="S56" s="298"/>
      <c r="T56" s="298"/>
      <c r="U56" s="298"/>
      <c r="V56" s="310">
        <v>31</v>
      </c>
      <c r="W56" s="310" t="s">
        <v>1909</v>
      </c>
      <c r="X56" s="310">
        <v>31</v>
      </c>
      <c r="Y56" s="69"/>
      <c r="Z56" s="214"/>
      <c r="AA56" s="214"/>
      <c r="AB56" s="214"/>
      <c r="AC56" s="214"/>
      <c r="AD56" s="214"/>
      <c r="AE56" s="214"/>
      <c r="AF56" s="214"/>
      <c r="AG56" s="214"/>
    </row>
    <row r="57" spans="1:33" ht="15.75">
      <c r="A57" s="299"/>
      <c r="B57" s="299"/>
      <c r="C57" s="299"/>
      <c r="D57" s="309"/>
      <c r="E57" s="309"/>
      <c r="F57" s="309"/>
      <c r="G57" s="299"/>
      <c r="H57" s="299"/>
      <c r="I57" s="298"/>
      <c r="J57" s="299"/>
      <c r="K57" s="299"/>
      <c r="L57" s="299"/>
      <c r="M57" s="299"/>
      <c r="N57" s="389"/>
      <c r="O57" s="518">
        <v>56</v>
      </c>
      <c r="P57" s="518" t="s">
        <v>461</v>
      </c>
      <c r="Q57" s="518">
        <v>56</v>
      </c>
      <c r="R57" s="394" t="s">
        <v>1675</v>
      </c>
      <c r="S57" s="298"/>
      <c r="T57" s="298"/>
      <c r="U57" s="298"/>
      <c r="V57" s="310">
        <v>32</v>
      </c>
      <c r="W57" s="310" t="s">
        <v>116</v>
      </c>
      <c r="X57" s="310">
        <v>32</v>
      </c>
      <c r="Y57" s="69"/>
      <c r="Z57" s="214"/>
      <c r="AA57" s="214"/>
      <c r="AB57" s="214"/>
      <c r="AC57" s="214"/>
      <c r="AD57" s="214"/>
      <c r="AE57" s="214"/>
      <c r="AF57" s="214"/>
      <c r="AG57" s="214"/>
    </row>
    <row r="58" spans="1:33" ht="15.75">
      <c r="A58" s="299"/>
      <c r="B58" s="299"/>
      <c r="C58" s="299"/>
      <c r="D58" s="309"/>
      <c r="E58" s="309"/>
      <c r="F58" s="309"/>
      <c r="G58" s="299"/>
      <c r="H58" s="299"/>
      <c r="I58" s="298"/>
      <c r="J58" s="299"/>
      <c r="K58" s="299"/>
      <c r="L58" s="299"/>
      <c r="M58" s="299"/>
      <c r="N58" s="389"/>
      <c r="O58" s="518">
        <v>57</v>
      </c>
      <c r="P58" s="518" t="s">
        <v>461</v>
      </c>
      <c r="Q58" s="518">
        <v>57</v>
      </c>
      <c r="R58" s="394" t="s">
        <v>1675</v>
      </c>
      <c r="S58" s="298"/>
      <c r="T58" s="298"/>
      <c r="U58" s="298"/>
      <c r="V58" s="310">
        <v>33</v>
      </c>
      <c r="W58" s="310" t="s">
        <v>1858</v>
      </c>
      <c r="X58" s="310">
        <v>33</v>
      </c>
      <c r="Y58" s="69"/>
      <c r="Z58" s="214"/>
      <c r="AA58" s="214"/>
      <c r="AB58" s="214"/>
      <c r="AC58" s="214"/>
      <c r="AD58" s="214"/>
      <c r="AE58" s="214"/>
      <c r="AF58" s="214"/>
      <c r="AG58" s="214"/>
    </row>
    <row r="59" spans="1:33" ht="15.75">
      <c r="A59" s="299"/>
      <c r="B59" s="299"/>
      <c r="C59" s="299"/>
      <c r="D59" s="309"/>
      <c r="E59" s="309"/>
      <c r="F59" s="309"/>
      <c r="G59" s="299"/>
      <c r="H59" s="299"/>
      <c r="I59" s="298"/>
      <c r="J59" s="299"/>
      <c r="K59" s="299"/>
      <c r="L59" s="299"/>
      <c r="M59" s="299"/>
      <c r="N59" s="389"/>
      <c r="O59" s="518">
        <v>58</v>
      </c>
      <c r="P59" s="518" t="s">
        <v>461</v>
      </c>
      <c r="Q59" s="518">
        <v>58</v>
      </c>
      <c r="R59" s="394" t="s">
        <v>1675</v>
      </c>
      <c r="S59" s="298"/>
      <c r="T59" s="298"/>
      <c r="U59" s="298"/>
      <c r="V59" s="310">
        <v>34</v>
      </c>
      <c r="W59" s="310" t="s">
        <v>117</v>
      </c>
      <c r="X59" s="310">
        <v>34</v>
      </c>
      <c r="Y59" s="69"/>
      <c r="Z59" s="214"/>
      <c r="AA59" s="214"/>
      <c r="AB59" s="214"/>
      <c r="AC59" s="214"/>
      <c r="AD59" s="214"/>
      <c r="AE59" s="214"/>
      <c r="AF59" s="214"/>
      <c r="AG59" s="214"/>
    </row>
    <row r="60" spans="1:33" ht="15.75">
      <c r="A60" s="299"/>
      <c r="B60" s="299"/>
      <c r="C60" s="299"/>
      <c r="D60" s="309"/>
      <c r="E60" s="309"/>
      <c r="F60" s="309"/>
      <c r="G60" s="299"/>
      <c r="H60" s="299"/>
      <c r="I60" s="298"/>
      <c r="J60" s="299"/>
      <c r="K60" s="299"/>
      <c r="L60" s="299"/>
      <c r="M60" s="299"/>
      <c r="N60" s="389"/>
      <c r="O60" s="518">
        <v>59</v>
      </c>
      <c r="P60" s="518" t="s">
        <v>461</v>
      </c>
      <c r="Q60" s="518">
        <v>59</v>
      </c>
      <c r="R60" s="394" t="s">
        <v>1675</v>
      </c>
      <c r="S60" s="298"/>
      <c r="T60" s="298"/>
      <c r="U60" s="298"/>
      <c r="V60" s="310">
        <v>35</v>
      </c>
      <c r="W60" s="310" t="s">
        <v>1910</v>
      </c>
      <c r="X60" s="310">
        <v>35</v>
      </c>
      <c r="Y60" s="69"/>
      <c r="Z60" s="214"/>
      <c r="AA60" s="214"/>
      <c r="AB60" s="214"/>
      <c r="AC60" s="214"/>
      <c r="AD60" s="214"/>
      <c r="AE60" s="214"/>
      <c r="AF60" s="214"/>
      <c r="AG60" s="214"/>
    </row>
    <row r="61" spans="1:33" ht="15.75">
      <c r="A61" s="299"/>
      <c r="B61" s="299"/>
      <c r="C61" s="299"/>
      <c r="D61" s="309"/>
      <c r="E61" s="309"/>
      <c r="F61" s="309"/>
      <c r="G61" s="299"/>
      <c r="H61" s="299"/>
      <c r="I61" s="298"/>
      <c r="J61" s="299"/>
      <c r="K61" s="299"/>
      <c r="L61" s="299"/>
      <c r="M61" s="299"/>
      <c r="N61" s="389"/>
      <c r="O61" s="518">
        <v>60</v>
      </c>
      <c r="P61" s="518" t="s">
        <v>533</v>
      </c>
      <c r="Q61" s="518">
        <v>60</v>
      </c>
      <c r="R61" s="394" t="s">
        <v>1676</v>
      </c>
      <c r="S61" s="298"/>
      <c r="T61" s="298"/>
      <c r="U61" s="298"/>
      <c r="V61" s="310">
        <v>36</v>
      </c>
      <c r="W61" s="310" t="s">
        <v>1911</v>
      </c>
      <c r="X61" s="310">
        <v>36</v>
      </c>
      <c r="Y61" s="69"/>
      <c r="Z61" s="214"/>
      <c r="AA61" s="214"/>
      <c r="AB61" s="214"/>
      <c r="AC61" s="214"/>
      <c r="AD61" s="214"/>
      <c r="AE61" s="214"/>
      <c r="AF61" s="214"/>
      <c r="AG61" s="214"/>
    </row>
    <row r="62" spans="1:33" ht="15.75">
      <c r="A62" s="299"/>
      <c r="B62" s="299"/>
      <c r="C62" s="299"/>
      <c r="D62" s="309"/>
      <c r="E62" s="309"/>
      <c r="F62" s="309"/>
      <c r="G62" s="299"/>
      <c r="H62" s="299"/>
      <c r="I62" s="298"/>
      <c r="J62" s="299"/>
      <c r="K62" s="299"/>
      <c r="L62" s="299"/>
      <c r="M62" s="299"/>
      <c r="N62" s="389"/>
      <c r="O62" s="518">
        <v>61</v>
      </c>
      <c r="P62" s="518" t="s">
        <v>533</v>
      </c>
      <c r="Q62" s="518">
        <v>61</v>
      </c>
      <c r="R62" s="394" t="s">
        <v>1676</v>
      </c>
      <c r="S62" s="298"/>
      <c r="T62" s="298"/>
      <c r="U62" s="298"/>
      <c r="V62" s="310">
        <v>37</v>
      </c>
      <c r="W62" s="310" t="s">
        <v>49</v>
      </c>
      <c r="X62" s="310">
        <v>37</v>
      </c>
      <c r="Y62" s="69"/>
      <c r="Z62" s="214"/>
      <c r="AA62" s="214"/>
      <c r="AB62" s="214"/>
      <c r="AC62" s="214"/>
      <c r="AD62" s="214"/>
      <c r="AE62" s="214"/>
      <c r="AF62" s="214"/>
      <c r="AG62" s="214"/>
    </row>
    <row r="63" spans="1:33" ht="15.75">
      <c r="A63" s="299"/>
      <c r="B63" s="299"/>
      <c r="C63" s="299"/>
      <c r="D63" s="309"/>
      <c r="E63" s="309"/>
      <c r="F63" s="309"/>
      <c r="G63" s="299"/>
      <c r="H63" s="299"/>
      <c r="I63" s="298"/>
      <c r="J63" s="299"/>
      <c r="K63" s="299"/>
      <c r="L63" s="299"/>
      <c r="M63" s="299"/>
      <c r="N63" s="389"/>
      <c r="O63" s="518">
        <v>62</v>
      </c>
      <c r="P63" s="518" t="s">
        <v>533</v>
      </c>
      <c r="Q63" s="518">
        <v>62</v>
      </c>
      <c r="R63" s="394" t="s">
        <v>1676</v>
      </c>
      <c r="S63" s="298"/>
      <c r="T63" s="298"/>
      <c r="U63" s="298"/>
      <c r="V63" s="310">
        <v>38</v>
      </c>
      <c r="W63" s="310" t="s">
        <v>1912</v>
      </c>
      <c r="X63" s="310">
        <v>38</v>
      </c>
      <c r="Y63" s="69"/>
      <c r="Z63" s="214"/>
      <c r="AA63" s="214"/>
      <c r="AB63" s="214"/>
      <c r="AC63" s="214"/>
      <c r="AD63" s="214"/>
      <c r="AE63" s="214"/>
      <c r="AF63" s="214"/>
      <c r="AG63" s="214"/>
    </row>
    <row r="64" spans="1:33" ht="15.75">
      <c r="A64" s="299"/>
      <c r="B64" s="299"/>
      <c r="C64" s="299"/>
      <c r="D64" s="309"/>
      <c r="E64" s="309"/>
      <c r="F64" s="309"/>
      <c r="G64" s="299"/>
      <c r="H64" s="299"/>
      <c r="I64" s="298"/>
      <c r="J64" s="299"/>
      <c r="K64" s="299"/>
      <c r="L64" s="299"/>
      <c r="M64" s="299"/>
      <c r="N64" s="389"/>
      <c r="O64" s="518">
        <v>63</v>
      </c>
      <c r="P64" s="518" t="s">
        <v>533</v>
      </c>
      <c r="Q64" s="518">
        <v>63</v>
      </c>
      <c r="R64" s="394" t="s">
        <v>1676</v>
      </c>
      <c r="S64" s="298"/>
      <c r="T64" s="298"/>
      <c r="U64" s="298"/>
      <c r="V64" s="310">
        <v>39</v>
      </c>
      <c r="W64" s="310" t="s">
        <v>118</v>
      </c>
      <c r="X64" s="310">
        <v>39</v>
      </c>
      <c r="Y64" s="69"/>
      <c r="Z64" s="214"/>
      <c r="AA64" s="214"/>
      <c r="AB64" s="214"/>
      <c r="AC64" s="214"/>
      <c r="AD64" s="214"/>
      <c r="AE64" s="214"/>
      <c r="AF64" s="214"/>
      <c r="AG64" s="214"/>
    </row>
    <row r="65" spans="1:33" ht="15.75">
      <c r="A65" s="299"/>
      <c r="B65" s="299"/>
      <c r="C65" s="299"/>
      <c r="D65" s="309"/>
      <c r="E65" s="309"/>
      <c r="F65" s="309"/>
      <c r="G65" s="299"/>
      <c r="H65" s="299"/>
      <c r="I65" s="299"/>
      <c r="J65" s="299"/>
      <c r="K65" s="299"/>
      <c r="L65" s="299"/>
      <c r="M65" s="299"/>
      <c r="N65" s="389"/>
      <c r="O65" s="518">
        <v>64</v>
      </c>
      <c r="P65" s="518" t="s">
        <v>533</v>
      </c>
      <c r="Q65" s="518">
        <v>64</v>
      </c>
      <c r="R65" s="394" t="s">
        <v>1676</v>
      </c>
      <c r="S65" s="298"/>
      <c r="T65" s="298"/>
      <c r="U65" s="298"/>
      <c r="V65" s="310">
        <v>40</v>
      </c>
      <c r="W65" s="310" t="s">
        <v>1913</v>
      </c>
      <c r="X65" s="310">
        <v>40</v>
      </c>
      <c r="Y65" s="69"/>
      <c r="Z65" s="214"/>
      <c r="AA65" s="214"/>
      <c r="AB65" s="214"/>
      <c r="AC65" s="214"/>
      <c r="AD65" s="214"/>
      <c r="AE65" s="214"/>
      <c r="AF65" s="214"/>
      <c r="AG65" s="214"/>
    </row>
    <row r="66" spans="1:33" ht="15.75">
      <c r="A66" s="299"/>
      <c r="B66" s="299"/>
      <c r="C66" s="299"/>
      <c r="D66" s="309"/>
      <c r="E66" s="309"/>
      <c r="F66" s="309"/>
      <c r="G66" s="299"/>
      <c r="H66" s="299"/>
      <c r="I66" s="299"/>
      <c r="J66" s="299"/>
      <c r="K66" s="299"/>
      <c r="L66" s="299"/>
      <c r="M66" s="299"/>
      <c r="N66" s="389"/>
      <c r="O66" s="518">
        <v>65</v>
      </c>
      <c r="P66" s="518" t="s">
        <v>533</v>
      </c>
      <c r="Q66" s="518">
        <v>65</v>
      </c>
      <c r="R66" s="394" t="s">
        <v>69</v>
      </c>
      <c r="S66" s="298"/>
      <c r="T66" s="298"/>
      <c r="U66" s="298"/>
      <c r="V66" s="310">
        <v>41</v>
      </c>
      <c r="W66" s="310" t="s">
        <v>1914</v>
      </c>
      <c r="X66" s="310">
        <v>41</v>
      </c>
      <c r="Y66" s="69"/>
      <c r="Z66" s="214"/>
      <c r="AA66" s="214"/>
      <c r="AB66" s="214"/>
      <c r="AC66" s="214"/>
      <c r="AD66" s="214"/>
      <c r="AE66" s="214"/>
      <c r="AF66" s="214"/>
      <c r="AG66" s="214"/>
    </row>
    <row r="67" spans="1:33" ht="15.75">
      <c r="A67" s="299"/>
      <c r="B67" s="299"/>
      <c r="C67" s="299"/>
      <c r="D67" s="309"/>
      <c r="E67" s="309"/>
      <c r="F67" s="309"/>
      <c r="G67" s="299"/>
      <c r="H67" s="299"/>
      <c r="I67" s="299"/>
      <c r="J67" s="299"/>
      <c r="K67" s="299"/>
      <c r="L67" s="299"/>
      <c r="M67" s="299"/>
      <c r="N67" s="389"/>
      <c r="O67" s="518">
        <v>66</v>
      </c>
      <c r="P67" s="518" t="s">
        <v>533</v>
      </c>
      <c r="Q67" s="518">
        <v>66</v>
      </c>
      <c r="R67" s="394" t="s">
        <v>69</v>
      </c>
      <c r="S67" s="298"/>
      <c r="T67" s="298"/>
      <c r="U67" s="298"/>
      <c r="V67" s="310">
        <v>42</v>
      </c>
      <c r="W67" s="310" t="s">
        <v>119</v>
      </c>
      <c r="X67" s="310">
        <v>42</v>
      </c>
      <c r="Y67" s="69"/>
      <c r="Z67" s="214"/>
      <c r="AA67" s="214"/>
      <c r="AB67" s="214"/>
      <c r="AC67" s="214"/>
      <c r="AD67" s="214"/>
      <c r="AE67" s="214"/>
      <c r="AF67" s="214"/>
      <c r="AG67" s="214"/>
    </row>
    <row r="68" spans="1:33" ht="15.75">
      <c r="A68" s="299"/>
      <c r="B68" s="299"/>
      <c r="C68" s="299"/>
      <c r="D68" s="309"/>
      <c r="E68" s="309"/>
      <c r="F68" s="309"/>
      <c r="G68" s="299"/>
      <c r="H68" s="299"/>
      <c r="I68" s="299"/>
      <c r="J68" s="299"/>
      <c r="K68" s="299"/>
      <c r="L68" s="299"/>
      <c r="M68" s="299"/>
      <c r="N68" s="389"/>
      <c r="O68" s="518">
        <v>67</v>
      </c>
      <c r="P68" s="518" t="s">
        <v>533</v>
      </c>
      <c r="Q68" s="518">
        <v>67</v>
      </c>
      <c r="R68" s="394" t="s">
        <v>69</v>
      </c>
      <c r="S68" s="298"/>
      <c r="T68" s="298"/>
      <c r="U68" s="298"/>
      <c r="V68" s="310">
        <v>43</v>
      </c>
      <c r="W68" s="310" t="s">
        <v>1915</v>
      </c>
      <c r="X68" s="310">
        <v>43</v>
      </c>
      <c r="Y68" s="69"/>
      <c r="Z68" s="214"/>
      <c r="AA68" s="214"/>
      <c r="AB68" s="214"/>
      <c r="AC68" s="214"/>
      <c r="AD68" s="214"/>
      <c r="AE68" s="214"/>
      <c r="AF68" s="214"/>
      <c r="AG68" s="214"/>
    </row>
    <row r="69" spans="1:33" ht="15.75">
      <c r="A69" s="299"/>
      <c r="B69" s="299"/>
      <c r="C69" s="299"/>
      <c r="D69" s="309"/>
      <c r="E69" s="309"/>
      <c r="F69" s="309"/>
      <c r="G69" s="299"/>
      <c r="H69" s="299"/>
      <c r="I69" s="299"/>
      <c r="J69" s="299"/>
      <c r="K69" s="299"/>
      <c r="L69" s="299"/>
      <c r="M69" s="299"/>
      <c r="N69" s="389"/>
      <c r="O69" s="518">
        <v>68</v>
      </c>
      <c r="P69" s="518" t="s">
        <v>533</v>
      </c>
      <c r="Q69" s="518">
        <v>68</v>
      </c>
      <c r="R69" s="394" t="s">
        <v>69</v>
      </c>
      <c r="S69" s="298"/>
      <c r="T69" s="298"/>
      <c r="U69" s="298"/>
      <c r="V69" s="310">
        <v>44</v>
      </c>
      <c r="W69" s="310" t="s">
        <v>1916</v>
      </c>
      <c r="X69" s="310">
        <v>44</v>
      </c>
      <c r="Y69" s="69"/>
      <c r="Z69" s="214"/>
      <c r="AA69" s="214"/>
      <c r="AB69" s="214"/>
      <c r="AC69" s="214"/>
      <c r="AD69" s="214"/>
      <c r="AE69" s="214"/>
      <c r="AF69" s="214"/>
      <c r="AG69" s="214"/>
    </row>
    <row r="70" spans="1:33" ht="15.75">
      <c r="A70" s="299"/>
      <c r="B70" s="299"/>
      <c r="C70" s="299"/>
      <c r="D70" s="309"/>
      <c r="E70" s="309"/>
      <c r="F70" s="309"/>
      <c r="G70" s="299"/>
      <c r="H70" s="299"/>
      <c r="I70" s="299"/>
      <c r="J70" s="299"/>
      <c r="K70" s="299"/>
      <c r="L70" s="299"/>
      <c r="M70" s="299"/>
      <c r="N70" s="389"/>
      <c r="O70" s="518">
        <v>69</v>
      </c>
      <c r="P70" s="518" t="s">
        <v>533</v>
      </c>
      <c r="Q70" s="518">
        <v>69</v>
      </c>
      <c r="R70" s="394" t="s">
        <v>69</v>
      </c>
      <c r="S70" s="298"/>
      <c r="T70" s="298"/>
      <c r="U70" s="298"/>
      <c r="V70" s="310">
        <v>45</v>
      </c>
      <c r="W70" s="310" t="s">
        <v>120</v>
      </c>
      <c r="X70" s="310">
        <v>45</v>
      </c>
      <c r="Y70" s="69"/>
      <c r="Z70" s="214"/>
      <c r="AA70" s="214"/>
      <c r="AB70" s="214"/>
      <c r="AC70" s="214"/>
      <c r="AD70" s="214"/>
      <c r="AE70" s="214"/>
      <c r="AF70" s="214"/>
      <c r="AG70" s="214"/>
    </row>
    <row r="71" spans="1:33" ht="15.75">
      <c r="A71" s="299"/>
      <c r="B71" s="299"/>
      <c r="C71" s="299"/>
      <c r="D71" s="309"/>
      <c r="E71" s="309"/>
      <c r="F71" s="309"/>
      <c r="G71" s="299"/>
      <c r="H71" s="299"/>
      <c r="I71" s="299"/>
      <c r="J71" s="299"/>
      <c r="K71" s="299"/>
      <c r="L71" s="299"/>
      <c r="M71" s="299"/>
      <c r="N71" s="389"/>
      <c r="O71" s="518">
        <v>70</v>
      </c>
      <c r="P71" s="518" t="s">
        <v>605</v>
      </c>
      <c r="Q71" s="518">
        <v>70</v>
      </c>
      <c r="R71" s="394" t="s">
        <v>70</v>
      </c>
      <c r="S71" s="298"/>
      <c r="T71" s="298"/>
      <c r="U71" s="298"/>
      <c r="V71" s="310">
        <v>46</v>
      </c>
      <c r="W71" s="310" t="s">
        <v>1917</v>
      </c>
      <c r="X71" s="310">
        <v>46</v>
      </c>
      <c r="Y71" s="69"/>
      <c r="Z71" s="214"/>
      <c r="AA71" s="214"/>
      <c r="AB71" s="214"/>
      <c r="AC71" s="214"/>
      <c r="AD71" s="214"/>
      <c r="AE71" s="214"/>
      <c r="AF71" s="214"/>
      <c r="AG71" s="214"/>
    </row>
    <row r="72" spans="1:33" ht="15.75">
      <c r="A72" s="299"/>
      <c r="B72" s="299"/>
      <c r="C72" s="299"/>
      <c r="D72" s="309"/>
      <c r="E72" s="309"/>
      <c r="F72" s="309"/>
      <c r="G72" s="299"/>
      <c r="H72" s="299"/>
      <c r="I72" s="299"/>
      <c r="J72" s="299"/>
      <c r="K72" s="299"/>
      <c r="L72" s="299"/>
      <c r="M72" s="299"/>
      <c r="N72" s="389"/>
      <c r="O72" s="518">
        <v>71</v>
      </c>
      <c r="P72" s="518" t="s">
        <v>605</v>
      </c>
      <c r="Q72" s="518">
        <v>71</v>
      </c>
      <c r="R72" s="394" t="s">
        <v>70</v>
      </c>
      <c r="S72" s="298"/>
      <c r="T72" s="298"/>
      <c r="U72" s="298"/>
      <c r="V72" s="310">
        <v>47</v>
      </c>
      <c r="W72" s="310" t="s">
        <v>121</v>
      </c>
      <c r="X72" s="310">
        <v>47</v>
      </c>
      <c r="Y72" s="69"/>
      <c r="Z72" s="214"/>
      <c r="AA72" s="214"/>
      <c r="AB72" s="214"/>
      <c r="AC72" s="214"/>
      <c r="AD72" s="214"/>
      <c r="AE72" s="214"/>
      <c r="AF72" s="214"/>
      <c r="AG72" s="214"/>
    </row>
    <row r="73" spans="1:33" ht="15.75">
      <c r="A73" s="299"/>
      <c r="B73" s="299"/>
      <c r="C73" s="299"/>
      <c r="D73" s="309"/>
      <c r="E73" s="309"/>
      <c r="F73" s="309"/>
      <c r="G73" s="299"/>
      <c r="H73" s="299"/>
      <c r="I73" s="299"/>
      <c r="J73" s="299"/>
      <c r="K73" s="299"/>
      <c r="L73" s="299"/>
      <c r="M73" s="299"/>
      <c r="N73" s="389"/>
      <c r="O73" s="518">
        <v>72</v>
      </c>
      <c r="P73" s="518" t="s">
        <v>605</v>
      </c>
      <c r="Q73" s="518">
        <v>72</v>
      </c>
      <c r="R73" s="394" t="s">
        <v>70</v>
      </c>
      <c r="S73" s="298"/>
      <c r="T73" s="298"/>
      <c r="U73" s="298"/>
      <c r="V73" s="310">
        <v>48</v>
      </c>
      <c r="W73" s="310" t="s">
        <v>1918</v>
      </c>
      <c r="X73" s="310">
        <v>48</v>
      </c>
      <c r="Y73" s="69"/>
      <c r="Z73" s="214"/>
      <c r="AA73" s="214"/>
      <c r="AB73" s="214"/>
      <c r="AC73" s="214"/>
      <c r="AD73" s="214"/>
      <c r="AE73" s="214"/>
      <c r="AF73" s="214"/>
      <c r="AG73" s="214"/>
    </row>
    <row r="74" spans="1:33" ht="15.75">
      <c r="A74" s="299"/>
      <c r="B74" s="299"/>
      <c r="C74" s="299"/>
      <c r="D74" s="309"/>
      <c r="E74" s="309"/>
      <c r="F74" s="309"/>
      <c r="G74" s="299"/>
      <c r="H74" s="299"/>
      <c r="I74" s="299"/>
      <c r="J74" s="299"/>
      <c r="K74" s="299"/>
      <c r="L74" s="299"/>
      <c r="M74" s="299"/>
      <c r="N74" s="389"/>
      <c r="O74" s="518">
        <v>73</v>
      </c>
      <c r="P74" s="518" t="s">
        <v>605</v>
      </c>
      <c r="Q74" s="518">
        <v>73</v>
      </c>
      <c r="R74" s="394" t="s">
        <v>70</v>
      </c>
      <c r="S74" s="298"/>
      <c r="T74" s="298"/>
      <c r="U74" s="298"/>
      <c r="V74" s="310">
        <v>49</v>
      </c>
      <c r="W74" s="310" t="s">
        <v>1919</v>
      </c>
      <c r="X74" s="310">
        <v>49</v>
      </c>
      <c r="Y74" s="69"/>
      <c r="Z74" s="214"/>
      <c r="AA74" s="214"/>
      <c r="AB74" s="214"/>
      <c r="AC74" s="214"/>
      <c r="AD74" s="214"/>
      <c r="AE74" s="214"/>
      <c r="AF74" s="214"/>
      <c r="AG74" s="214"/>
    </row>
    <row r="75" spans="1:33" ht="15.75">
      <c r="A75" s="299"/>
      <c r="B75" s="299"/>
      <c r="C75" s="299"/>
      <c r="D75" s="309"/>
      <c r="E75" s="309"/>
      <c r="F75" s="309"/>
      <c r="G75" s="299"/>
      <c r="H75" s="299"/>
      <c r="I75" s="299"/>
      <c r="J75" s="299"/>
      <c r="K75" s="299"/>
      <c r="L75" s="299"/>
      <c r="M75" s="299"/>
      <c r="N75" s="389"/>
      <c r="O75" s="518">
        <v>74</v>
      </c>
      <c r="P75" s="518" t="s">
        <v>605</v>
      </c>
      <c r="Q75" s="518">
        <v>74</v>
      </c>
      <c r="R75" s="394" t="s">
        <v>70</v>
      </c>
      <c r="S75" s="298"/>
      <c r="T75" s="298"/>
      <c r="U75" s="298"/>
      <c r="V75" s="310">
        <v>50</v>
      </c>
      <c r="W75" s="310" t="s">
        <v>50</v>
      </c>
      <c r="X75" s="310">
        <v>50</v>
      </c>
      <c r="Y75" s="69"/>
      <c r="Z75" s="214"/>
      <c r="AA75" s="214"/>
      <c r="AB75" s="214"/>
      <c r="AC75" s="214"/>
      <c r="AD75" s="214"/>
      <c r="AE75" s="214"/>
      <c r="AF75" s="214"/>
      <c r="AG75" s="214"/>
    </row>
    <row r="76" spans="1:33" ht="15.75">
      <c r="A76" s="299"/>
      <c r="B76" s="299"/>
      <c r="C76" s="299"/>
      <c r="D76" s="309"/>
      <c r="E76" s="309"/>
      <c r="F76" s="309"/>
      <c r="G76" s="299"/>
      <c r="H76" s="299"/>
      <c r="I76" s="299"/>
      <c r="J76" s="299"/>
      <c r="K76" s="299"/>
      <c r="L76" s="299"/>
      <c r="M76" s="299"/>
      <c r="N76" s="389"/>
      <c r="O76" s="518">
        <v>75</v>
      </c>
      <c r="P76" s="518" t="s">
        <v>605</v>
      </c>
      <c r="Q76" s="518">
        <v>75</v>
      </c>
      <c r="R76" s="394" t="s">
        <v>71</v>
      </c>
      <c r="S76" s="298"/>
      <c r="T76" s="298"/>
      <c r="U76" s="298"/>
      <c r="V76" s="310">
        <v>51</v>
      </c>
      <c r="W76" s="310" t="s">
        <v>1920</v>
      </c>
      <c r="X76" s="310">
        <v>51</v>
      </c>
      <c r="Y76" s="69"/>
      <c r="Z76" s="214"/>
      <c r="AA76" s="214"/>
      <c r="AB76" s="214"/>
      <c r="AC76" s="214"/>
      <c r="AD76" s="214"/>
      <c r="AE76" s="214"/>
      <c r="AF76" s="214"/>
      <c r="AG76" s="214"/>
    </row>
    <row r="77" spans="1:33" ht="15.75">
      <c r="A77" s="299"/>
      <c r="B77" s="299"/>
      <c r="C77" s="299"/>
      <c r="D77" s="309"/>
      <c r="E77" s="309"/>
      <c r="F77" s="309"/>
      <c r="G77" s="299"/>
      <c r="H77" s="299"/>
      <c r="I77" s="299"/>
      <c r="J77" s="299"/>
      <c r="K77" s="299"/>
      <c r="L77" s="299"/>
      <c r="M77" s="299"/>
      <c r="N77" s="389"/>
      <c r="O77" s="518">
        <v>76</v>
      </c>
      <c r="P77" s="518" t="s">
        <v>605</v>
      </c>
      <c r="Q77" s="518">
        <v>76</v>
      </c>
      <c r="R77" s="394" t="s">
        <v>71</v>
      </c>
      <c r="S77" s="298"/>
      <c r="T77" s="298"/>
      <c r="U77" s="298"/>
      <c r="V77" s="310">
        <v>52</v>
      </c>
      <c r="W77" s="310" t="s">
        <v>1921</v>
      </c>
      <c r="X77" s="310">
        <v>52</v>
      </c>
      <c r="Y77" s="69"/>
      <c r="Z77" s="214"/>
      <c r="AA77" s="214"/>
      <c r="AB77" s="214"/>
      <c r="AC77" s="214"/>
      <c r="AD77" s="214"/>
      <c r="AE77" s="214"/>
      <c r="AF77" s="214"/>
      <c r="AG77" s="214"/>
    </row>
    <row r="78" spans="1:33" ht="15.75">
      <c r="A78" s="299"/>
      <c r="B78" s="299"/>
      <c r="C78" s="299"/>
      <c r="D78" s="309"/>
      <c r="E78" s="309"/>
      <c r="F78" s="309"/>
      <c r="G78" s="299"/>
      <c r="H78" s="299"/>
      <c r="I78" s="299"/>
      <c r="J78" s="299"/>
      <c r="K78" s="299"/>
      <c r="L78" s="299"/>
      <c r="M78" s="299"/>
      <c r="N78" s="389"/>
      <c r="O78" s="518">
        <v>77</v>
      </c>
      <c r="P78" s="518" t="s">
        <v>605</v>
      </c>
      <c r="Q78" s="518">
        <v>77</v>
      </c>
      <c r="R78" s="394" t="s">
        <v>71</v>
      </c>
      <c r="S78" s="298"/>
      <c r="T78" s="298"/>
      <c r="U78" s="298"/>
      <c r="V78" s="310">
        <v>53</v>
      </c>
      <c r="W78" s="310" t="s">
        <v>122</v>
      </c>
      <c r="X78" s="310">
        <v>53</v>
      </c>
      <c r="Y78" s="69"/>
      <c r="Z78" s="214"/>
      <c r="AA78" s="214"/>
      <c r="AB78" s="214"/>
      <c r="AC78" s="214"/>
      <c r="AD78" s="214"/>
      <c r="AE78" s="214"/>
      <c r="AF78" s="214"/>
      <c r="AG78" s="214"/>
    </row>
    <row r="79" spans="1:33" ht="15.75">
      <c r="A79" s="299"/>
      <c r="B79" s="299"/>
      <c r="C79" s="299"/>
      <c r="D79" s="309"/>
      <c r="E79" s="309"/>
      <c r="F79" s="309"/>
      <c r="G79" s="299"/>
      <c r="H79" s="299"/>
      <c r="I79" s="299"/>
      <c r="J79" s="299"/>
      <c r="K79" s="299"/>
      <c r="L79" s="299"/>
      <c r="M79" s="299"/>
      <c r="N79" s="389"/>
      <c r="O79" s="518">
        <v>78</v>
      </c>
      <c r="P79" s="518" t="s">
        <v>605</v>
      </c>
      <c r="Q79" s="518">
        <v>78</v>
      </c>
      <c r="R79" s="394" t="s">
        <v>71</v>
      </c>
      <c r="S79" s="298"/>
      <c r="T79" s="298"/>
      <c r="U79" s="298"/>
      <c r="V79" s="310">
        <v>54</v>
      </c>
      <c r="W79" s="310" t="s">
        <v>1922</v>
      </c>
      <c r="X79" s="310">
        <v>54</v>
      </c>
      <c r="Y79" s="69"/>
      <c r="Z79" s="214"/>
      <c r="AA79" s="214"/>
      <c r="AB79" s="214"/>
      <c r="AC79" s="214"/>
      <c r="AD79" s="214"/>
      <c r="AE79" s="214"/>
      <c r="AF79" s="214"/>
      <c r="AG79" s="214"/>
    </row>
    <row r="80" spans="1:33" ht="15.75">
      <c r="A80" s="299"/>
      <c r="B80" s="299"/>
      <c r="C80" s="299"/>
      <c r="D80" s="309"/>
      <c r="E80" s="299"/>
      <c r="F80" s="299"/>
      <c r="G80" s="299"/>
      <c r="H80" s="299"/>
      <c r="I80" s="299"/>
      <c r="J80" s="299"/>
      <c r="K80" s="299"/>
      <c r="L80" s="299"/>
      <c r="M80" s="299"/>
      <c r="N80" s="389"/>
      <c r="O80" s="518">
        <v>79</v>
      </c>
      <c r="P80" s="518" t="s">
        <v>605</v>
      </c>
      <c r="Q80" s="518">
        <v>79</v>
      </c>
      <c r="R80" s="394" t="s">
        <v>71</v>
      </c>
      <c r="S80" s="298"/>
      <c r="T80" s="298"/>
      <c r="U80" s="298"/>
      <c r="V80" s="310">
        <v>55</v>
      </c>
      <c r="W80" s="310" t="s">
        <v>123</v>
      </c>
      <c r="X80" s="310">
        <v>55</v>
      </c>
      <c r="Y80" s="69"/>
      <c r="Z80" s="214"/>
      <c r="AA80" s="214"/>
      <c r="AB80" s="214"/>
      <c r="AC80" s="214"/>
      <c r="AD80" s="214"/>
      <c r="AE80" s="214"/>
      <c r="AF80" s="214"/>
      <c r="AG80" s="214"/>
    </row>
    <row r="81" spans="1:33" ht="15.75">
      <c r="A81" s="299"/>
      <c r="B81" s="299"/>
      <c r="C81" s="299"/>
      <c r="D81" s="299"/>
      <c r="E81" s="299"/>
      <c r="F81" s="299"/>
      <c r="G81" s="299"/>
      <c r="H81" s="299"/>
      <c r="I81" s="299"/>
      <c r="J81" s="299"/>
      <c r="K81" s="299"/>
      <c r="L81" s="299"/>
      <c r="M81" s="299"/>
      <c r="N81" s="389"/>
      <c r="O81" s="518">
        <v>80</v>
      </c>
      <c r="P81" s="518" t="s">
        <v>677</v>
      </c>
      <c r="Q81" s="518">
        <v>80</v>
      </c>
      <c r="R81" s="394" t="s">
        <v>72</v>
      </c>
      <c r="S81" s="298"/>
      <c r="T81" s="298"/>
      <c r="U81" s="298"/>
      <c r="V81" s="310">
        <v>56</v>
      </c>
      <c r="W81" s="310" t="s">
        <v>1923</v>
      </c>
      <c r="X81" s="310">
        <v>56</v>
      </c>
      <c r="Y81" s="69"/>
      <c r="Z81" s="214"/>
      <c r="AA81" s="214"/>
      <c r="AB81" s="214"/>
      <c r="AC81" s="214"/>
      <c r="AD81" s="214"/>
      <c r="AE81" s="214"/>
      <c r="AF81" s="214"/>
      <c r="AG81" s="214"/>
    </row>
    <row r="82" spans="1:33" ht="15.75">
      <c r="A82" s="299"/>
      <c r="B82" s="299"/>
      <c r="C82" s="299"/>
      <c r="D82" s="299"/>
      <c r="E82" s="299"/>
      <c r="F82" s="299"/>
      <c r="G82" s="299"/>
      <c r="H82" s="299"/>
      <c r="I82" s="299"/>
      <c r="J82" s="299"/>
      <c r="K82" s="299"/>
      <c r="L82" s="299"/>
      <c r="M82" s="299"/>
      <c r="N82" s="389"/>
      <c r="O82" s="518">
        <v>81</v>
      </c>
      <c r="P82" s="518" t="s">
        <v>677</v>
      </c>
      <c r="Q82" s="518">
        <v>81</v>
      </c>
      <c r="R82" s="394" t="s">
        <v>72</v>
      </c>
      <c r="S82" s="298"/>
      <c r="T82" s="298"/>
      <c r="U82" s="298"/>
      <c r="V82" s="310">
        <v>57</v>
      </c>
      <c r="W82" s="310" t="s">
        <v>1924</v>
      </c>
      <c r="X82" s="310">
        <v>57</v>
      </c>
      <c r="Y82" s="69"/>
      <c r="Z82" s="214"/>
      <c r="AA82" s="214"/>
      <c r="AB82" s="214"/>
      <c r="AC82" s="214"/>
      <c r="AD82" s="214"/>
      <c r="AE82" s="214"/>
      <c r="AF82" s="214"/>
      <c r="AG82" s="214"/>
    </row>
    <row r="83" spans="1:33" ht="15.75">
      <c r="A83" s="299"/>
      <c r="B83" s="299"/>
      <c r="C83" s="299"/>
      <c r="D83" s="299"/>
      <c r="E83" s="299"/>
      <c r="F83" s="299"/>
      <c r="G83" s="299"/>
      <c r="H83" s="299"/>
      <c r="I83" s="299"/>
      <c r="J83" s="299"/>
      <c r="K83" s="299"/>
      <c r="L83" s="299"/>
      <c r="M83" s="299"/>
      <c r="N83" s="389"/>
      <c r="O83" s="518">
        <v>82</v>
      </c>
      <c r="P83" s="518" t="s">
        <v>677</v>
      </c>
      <c r="Q83" s="518">
        <v>82</v>
      </c>
      <c r="R83" s="394" t="s">
        <v>72</v>
      </c>
      <c r="S83" s="298"/>
      <c r="T83" s="298"/>
      <c r="U83" s="298"/>
      <c r="V83" s="310">
        <v>58</v>
      </c>
      <c r="W83" s="310" t="s">
        <v>124</v>
      </c>
      <c r="X83" s="310">
        <v>58</v>
      </c>
      <c r="Y83" s="69"/>
      <c r="Z83" s="214"/>
      <c r="AA83" s="214"/>
      <c r="AB83" s="214"/>
      <c r="AC83" s="214"/>
      <c r="AD83" s="214"/>
      <c r="AE83" s="214"/>
      <c r="AF83" s="214"/>
      <c r="AG83" s="214"/>
    </row>
    <row r="84" spans="1:33" ht="15.75">
      <c r="A84" s="299"/>
      <c r="B84" s="299"/>
      <c r="C84" s="299"/>
      <c r="D84" s="299"/>
      <c r="E84" s="299"/>
      <c r="F84" s="299"/>
      <c r="G84" s="299"/>
      <c r="H84" s="299"/>
      <c r="I84" s="299"/>
      <c r="J84" s="299"/>
      <c r="K84" s="299"/>
      <c r="L84" s="299"/>
      <c r="M84" s="299"/>
      <c r="N84" s="389"/>
      <c r="O84" s="518">
        <v>83</v>
      </c>
      <c r="P84" s="518" t="s">
        <v>677</v>
      </c>
      <c r="Q84" s="518">
        <v>83</v>
      </c>
      <c r="R84" s="394" t="s">
        <v>72</v>
      </c>
      <c r="S84" s="298"/>
      <c r="T84" s="298"/>
      <c r="U84" s="298"/>
      <c r="V84" s="310">
        <v>59</v>
      </c>
      <c r="W84" s="310" t="s">
        <v>1925</v>
      </c>
      <c r="X84" s="310">
        <v>59</v>
      </c>
      <c r="Y84" s="69"/>
      <c r="Z84" s="214"/>
      <c r="AA84" s="214"/>
      <c r="AB84" s="214"/>
      <c r="AC84" s="214"/>
      <c r="AD84" s="214"/>
      <c r="AE84" s="214"/>
      <c r="AF84" s="214"/>
      <c r="AG84" s="214"/>
    </row>
    <row r="85" spans="1:33" ht="15.75">
      <c r="A85" s="299"/>
      <c r="B85" s="299"/>
      <c r="C85" s="299"/>
      <c r="D85" s="299"/>
      <c r="E85" s="299"/>
      <c r="F85" s="299"/>
      <c r="G85" s="299"/>
      <c r="H85" s="299"/>
      <c r="I85" s="299"/>
      <c r="J85" s="299"/>
      <c r="K85" s="299"/>
      <c r="L85" s="299"/>
      <c r="M85" s="299"/>
      <c r="N85" s="389"/>
      <c r="O85" s="518">
        <v>84</v>
      </c>
      <c r="P85" s="518" t="s">
        <v>677</v>
      </c>
      <c r="Q85" s="518">
        <v>84</v>
      </c>
      <c r="R85" s="394" t="s">
        <v>72</v>
      </c>
      <c r="S85" s="298"/>
      <c r="T85" s="298"/>
      <c r="U85" s="298"/>
      <c r="V85" s="310">
        <v>60</v>
      </c>
      <c r="W85" s="310" t="s">
        <v>1926</v>
      </c>
      <c r="X85" s="310">
        <v>60</v>
      </c>
      <c r="Y85" s="69"/>
      <c r="Z85" s="214"/>
      <c r="AA85" s="214"/>
      <c r="AB85" s="214"/>
      <c r="AC85" s="214"/>
      <c r="AD85" s="214"/>
      <c r="AE85" s="214"/>
      <c r="AF85" s="214"/>
      <c r="AG85" s="214"/>
    </row>
    <row r="86" spans="1:33" ht="15.75">
      <c r="A86" s="299"/>
      <c r="B86" s="299"/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389"/>
      <c r="O86" s="518">
        <v>85</v>
      </c>
      <c r="P86" s="518" t="s">
        <v>677</v>
      </c>
      <c r="Q86" s="518">
        <v>85</v>
      </c>
      <c r="R86" s="394" t="s">
        <v>1433</v>
      </c>
      <c r="S86" s="298"/>
      <c r="T86" s="298"/>
      <c r="U86" s="298"/>
      <c r="V86" s="310">
        <v>61</v>
      </c>
      <c r="W86" s="310" t="s">
        <v>125</v>
      </c>
      <c r="X86" s="310">
        <v>61</v>
      </c>
      <c r="Y86" s="69"/>
      <c r="Z86" s="214"/>
      <c r="AA86" s="214"/>
      <c r="AB86" s="214"/>
      <c r="AC86" s="214"/>
      <c r="AD86" s="214"/>
      <c r="AE86" s="214"/>
      <c r="AF86" s="214"/>
      <c r="AG86" s="214"/>
    </row>
    <row r="87" spans="1:33" ht="15.75">
      <c r="A87" s="299"/>
      <c r="B87" s="299"/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389"/>
      <c r="O87" s="518">
        <v>86</v>
      </c>
      <c r="P87" s="518" t="s">
        <v>677</v>
      </c>
      <c r="Q87" s="518">
        <v>86</v>
      </c>
      <c r="R87" s="394" t="s">
        <v>1433</v>
      </c>
      <c r="S87" s="298"/>
      <c r="T87" s="298"/>
      <c r="U87" s="298"/>
      <c r="V87" s="310">
        <v>62</v>
      </c>
      <c r="W87" s="310" t="s">
        <v>1927</v>
      </c>
      <c r="X87" s="310">
        <v>62</v>
      </c>
      <c r="Y87" s="69"/>
      <c r="Z87" s="214"/>
      <c r="AA87" s="214"/>
      <c r="AB87" s="214"/>
      <c r="AC87" s="214"/>
      <c r="AD87" s="214"/>
      <c r="AE87" s="214"/>
      <c r="AF87" s="214"/>
      <c r="AG87" s="214"/>
    </row>
    <row r="88" spans="1:33" ht="15.75">
      <c r="A88" s="299"/>
      <c r="B88" s="299"/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389"/>
      <c r="O88" s="518">
        <v>87</v>
      </c>
      <c r="P88" s="518" t="s">
        <v>677</v>
      </c>
      <c r="Q88" s="518">
        <v>87</v>
      </c>
      <c r="R88" s="394" t="s">
        <v>1433</v>
      </c>
      <c r="S88" s="298"/>
      <c r="T88" s="298"/>
      <c r="U88" s="298"/>
      <c r="V88" s="310">
        <v>63</v>
      </c>
      <c r="W88" s="310" t="s">
        <v>51</v>
      </c>
      <c r="X88" s="310">
        <v>63</v>
      </c>
      <c r="Y88" s="69"/>
      <c r="Z88" s="214"/>
      <c r="AA88" s="214"/>
      <c r="AB88" s="214"/>
      <c r="AC88" s="214"/>
      <c r="AD88" s="214"/>
      <c r="AE88" s="214"/>
      <c r="AF88" s="214"/>
      <c r="AG88" s="214"/>
    </row>
    <row r="89" spans="1:33" ht="15.75">
      <c r="A89" s="299"/>
      <c r="B89" s="299"/>
      <c r="C89" s="299"/>
      <c r="D89" s="299"/>
      <c r="E89" s="299"/>
      <c r="F89" s="299"/>
      <c r="G89" s="299"/>
      <c r="H89" s="299"/>
      <c r="I89" s="299"/>
      <c r="J89" s="299"/>
      <c r="K89" s="299"/>
      <c r="L89" s="299"/>
      <c r="M89" s="299"/>
      <c r="N89" s="389"/>
      <c r="O89" s="518">
        <v>88</v>
      </c>
      <c r="P89" s="518" t="s">
        <v>677</v>
      </c>
      <c r="Q89" s="518">
        <v>88</v>
      </c>
      <c r="R89" s="394" t="s">
        <v>1433</v>
      </c>
      <c r="S89" s="298"/>
      <c r="T89" s="298"/>
      <c r="U89" s="298"/>
      <c r="V89" s="310">
        <v>64</v>
      </c>
      <c r="W89" s="310" t="s">
        <v>1928</v>
      </c>
      <c r="X89" s="310">
        <v>64</v>
      </c>
      <c r="Y89" s="69"/>
      <c r="Z89" s="214"/>
      <c r="AA89" s="214"/>
      <c r="AB89" s="214"/>
      <c r="AC89" s="214"/>
      <c r="AD89" s="214"/>
      <c r="AE89" s="214"/>
      <c r="AF89" s="214"/>
      <c r="AG89" s="214"/>
    </row>
    <row r="90" spans="1:33" ht="15.75">
      <c r="A90" s="299"/>
      <c r="B90" s="299"/>
      <c r="C90" s="299"/>
      <c r="D90" s="299"/>
      <c r="E90" s="299"/>
      <c r="F90" s="299"/>
      <c r="G90" s="299"/>
      <c r="H90" s="299"/>
      <c r="I90" s="299"/>
      <c r="J90" s="299"/>
      <c r="K90" s="299"/>
      <c r="L90" s="299"/>
      <c r="M90" s="299"/>
      <c r="N90" s="389"/>
      <c r="O90" s="518">
        <v>89</v>
      </c>
      <c r="P90" s="518" t="s">
        <v>677</v>
      </c>
      <c r="Q90" s="518">
        <v>89</v>
      </c>
      <c r="R90" s="394" t="s">
        <v>1433</v>
      </c>
      <c r="S90" s="298"/>
      <c r="T90" s="298"/>
      <c r="U90" s="298"/>
      <c r="V90" s="310">
        <v>65</v>
      </c>
      <c r="W90" s="310" t="s">
        <v>1929</v>
      </c>
      <c r="X90" s="310">
        <v>65</v>
      </c>
      <c r="Y90" s="69"/>
      <c r="Z90" s="214"/>
      <c r="AA90" s="214"/>
      <c r="AB90" s="214"/>
      <c r="AC90" s="214"/>
      <c r="AD90" s="214"/>
      <c r="AE90" s="214"/>
      <c r="AF90" s="214"/>
      <c r="AG90" s="214"/>
    </row>
    <row r="91" spans="1:33" ht="15.75">
      <c r="A91" s="299"/>
      <c r="B91" s="299"/>
      <c r="C91" s="299"/>
      <c r="D91" s="299"/>
      <c r="E91" s="299"/>
      <c r="F91" s="299"/>
      <c r="G91" s="299"/>
      <c r="H91" s="299"/>
      <c r="I91" s="299"/>
      <c r="J91" s="299"/>
      <c r="K91" s="299"/>
      <c r="L91" s="299"/>
      <c r="M91" s="299"/>
      <c r="N91" s="298"/>
      <c r="O91" s="298"/>
      <c r="P91" s="298"/>
      <c r="Q91" s="298"/>
      <c r="R91" s="298"/>
      <c r="S91" s="298"/>
      <c r="T91" s="298"/>
      <c r="U91" s="298"/>
      <c r="V91" s="310">
        <v>66</v>
      </c>
      <c r="W91" s="310" t="s">
        <v>126</v>
      </c>
      <c r="X91" s="310">
        <v>66</v>
      </c>
      <c r="Y91" s="69"/>
      <c r="Z91" s="214"/>
      <c r="AA91" s="214"/>
      <c r="AB91" s="214"/>
      <c r="AC91" s="214"/>
      <c r="AD91" s="214"/>
      <c r="AE91" s="214"/>
      <c r="AF91" s="214"/>
      <c r="AG91" s="214"/>
    </row>
    <row r="92" spans="1:33" ht="15.75">
      <c r="A92" s="299"/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8"/>
      <c r="O92" s="298"/>
      <c r="P92" s="298"/>
      <c r="Q92" s="298"/>
      <c r="R92" s="298"/>
      <c r="S92" s="298"/>
      <c r="T92" s="298"/>
      <c r="U92" s="298"/>
      <c r="V92" s="310">
        <v>67</v>
      </c>
      <c r="W92" s="310" t="s">
        <v>1930</v>
      </c>
      <c r="X92" s="310">
        <v>67</v>
      </c>
      <c r="Y92" s="69"/>
      <c r="Z92" s="214"/>
      <c r="AA92" s="214"/>
      <c r="AB92" s="214"/>
      <c r="AC92" s="214"/>
      <c r="AD92" s="214"/>
      <c r="AE92" s="214"/>
      <c r="AF92" s="214"/>
      <c r="AG92" s="214"/>
    </row>
    <row r="93" spans="1:33" ht="15.75">
      <c r="A93" s="299"/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8"/>
      <c r="O93" s="298"/>
      <c r="P93" s="298"/>
      <c r="Q93" s="298"/>
      <c r="R93" s="298"/>
      <c r="S93" s="298"/>
      <c r="T93" s="298"/>
      <c r="U93" s="298"/>
      <c r="V93" s="310">
        <v>68</v>
      </c>
      <c r="W93" s="310" t="s">
        <v>127</v>
      </c>
      <c r="X93" s="310">
        <v>68</v>
      </c>
      <c r="Y93" s="69"/>
      <c r="Z93" s="214"/>
      <c r="AA93" s="214"/>
      <c r="AB93" s="214"/>
      <c r="AC93" s="214"/>
      <c r="AD93" s="214"/>
      <c r="AE93" s="214"/>
      <c r="AF93" s="214"/>
      <c r="AG93" s="214"/>
    </row>
    <row r="94" spans="1:33" ht="15.75">
      <c r="A94" s="299"/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8"/>
      <c r="O94" s="298"/>
      <c r="P94" s="298"/>
      <c r="Q94" s="298"/>
      <c r="R94" s="298"/>
      <c r="S94" s="298"/>
      <c r="T94" s="298"/>
      <c r="U94" s="298"/>
      <c r="V94" s="310">
        <v>69</v>
      </c>
      <c r="W94" s="310" t="s">
        <v>1931</v>
      </c>
      <c r="X94" s="310">
        <v>69</v>
      </c>
      <c r="Y94" s="69"/>
      <c r="Z94" s="214"/>
      <c r="AA94" s="214"/>
      <c r="AB94" s="214"/>
      <c r="AC94" s="214"/>
      <c r="AD94" s="214"/>
      <c r="AE94" s="214"/>
      <c r="AF94" s="214"/>
      <c r="AG94" s="214"/>
    </row>
    <row r="95" spans="1:33" ht="15.75">
      <c r="A95" s="299"/>
      <c r="B95" s="299"/>
      <c r="C95" s="299"/>
      <c r="D95" s="299"/>
      <c r="E95" s="299"/>
      <c r="F95" s="299"/>
      <c r="G95" s="299"/>
      <c r="H95" s="299"/>
      <c r="I95" s="299"/>
      <c r="J95" s="299"/>
      <c r="K95" s="299"/>
      <c r="L95" s="299"/>
      <c r="M95" s="299"/>
      <c r="N95" s="298"/>
      <c r="O95" s="298"/>
      <c r="P95" s="298"/>
      <c r="Q95" s="298"/>
      <c r="R95" s="298"/>
      <c r="S95" s="298"/>
      <c r="T95" s="298"/>
      <c r="U95" s="298"/>
      <c r="V95" s="310">
        <v>70</v>
      </c>
      <c r="W95" s="310" t="s">
        <v>128</v>
      </c>
      <c r="X95" s="310">
        <v>70</v>
      </c>
      <c r="Y95" s="69"/>
      <c r="Z95" s="214"/>
      <c r="AA95" s="214"/>
      <c r="AB95" s="214"/>
      <c r="AC95" s="214"/>
      <c r="AD95" s="214"/>
      <c r="AE95" s="214"/>
      <c r="AF95" s="214"/>
      <c r="AG95" s="214"/>
    </row>
    <row r="96" spans="1:33" ht="15.75">
      <c r="A96" s="299"/>
      <c r="B96" s="299"/>
      <c r="C96" s="299"/>
      <c r="D96" s="299"/>
      <c r="E96" s="299"/>
      <c r="F96" s="299"/>
      <c r="G96" s="299"/>
      <c r="H96" s="299"/>
      <c r="I96" s="299"/>
      <c r="J96" s="299"/>
      <c r="K96" s="299"/>
      <c r="L96" s="299"/>
      <c r="M96" s="299"/>
      <c r="N96" s="298"/>
      <c r="O96" s="298"/>
      <c r="P96" s="298"/>
      <c r="Q96" s="298"/>
      <c r="R96" s="298"/>
      <c r="S96" s="298"/>
      <c r="T96" s="298"/>
      <c r="U96" s="298"/>
      <c r="V96" s="310">
        <v>71</v>
      </c>
      <c r="W96" s="310" t="s">
        <v>1932</v>
      </c>
      <c r="X96" s="310">
        <v>71</v>
      </c>
      <c r="Y96" s="69"/>
      <c r="Z96" s="214"/>
      <c r="AA96" s="214"/>
      <c r="AB96" s="214"/>
      <c r="AC96" s="214"/>
      <c r="AD96" s="214"/>
      <c r="AE96" s="214"/>
      <c r="AF96" s="214"/>
      <c r="AG96" s="214"/>
    </row>
    <row r="97" spans="1:33" ht="15.75">
      <c r="A97" s="299"/>
      <c r="B97" s="299"/>
      <c r="C97" s="299"/>
      <c r="D97" s="299"/>
      <c r="E97" s="299"/>
      <c r="F97" s="299"/>
      <c r="G97" s="299"/>
      <c r="H97" s="299"/>
      <c r="I97" s="299"/>
      <c r="J97" s="299"/>
      <c r="K97" s="299"/>
      <c r="L97" s="299"/>
      <c r="M97" s="299"/>
      <c r="N97" s="298"/>
      <c r="O97" s="298"/>
      <c r="P97" s="298"/>
      <c r="Q97" s="298"/>
      <c r="R97" s="298"/>
      <c r="S97" s="298"/>
      <c r="T97" s="298"/>
      <c r="U97" s="298"/>
      <c r="V97" s="310">
        <v>72</v>
      </c>
      <c r="W97" s="310" t="s">
        <v>1933</v>
      </c>
      <c r="X97" s="310">
        <v>72</v>
      </c>
      <c r="Y97" s="69"/>
      <c r="Z97" s="214"/>
      <c r="AA97" s="214"/>
      <c r="AB97" s="214"/>
      <c r="AC97" s="214"/>
      <c r="AD97" s="214"/>
      <c r="AE97" s="214"/>
      <c r="AF97" s="214"/>
      <c r="AG97" s="214"/>
    </row>
    <row r="98" spans="1:33" ht="15.75">
      <c r="A98" s="299"/>
      <c r="B98" s="299"/>
      <c r="C98" s="299"/>
      <c r="D98" s="299"/>
      <c r="E98" s="299"/>
      <c r="F98" s="299"/>
      <c r="G98" s="299"/>
      <c r="H98" s="299"/>
      <c r="I98" s="299"/>
      <c r="J98" s="299"/>
      <c r="K98" s="299"/>
      <c r="L98" s="299"/>
      <c r="M98" s="299"/>
      <c r="N98" s="298"/>
      <c r="O98" s="298"/>
      <c r="P98" s="298"/>
      <c r="Q98" s="298"/>
      <c r="R98" s="298"/>
      <c r="S98" s="298"/>
      <c r="T98" s="298"/>
      <c r="U98" s="298"/>
      <c r="V98" s="310">
        <v>73</v>
      </c>
      <c r="W98" s="310" t="s">
        <v>129</v>
      </c>
      <c r="X98" s="310">
        <v>73</v>
      </c>
      <c r="Y98" s="69"/>
      <c r="Z98" s="214"/>
      <c r="AA98" s="214"/>
      <c r="AB98" s="214"/>
      <c r="AC98" s="214"/>
      <c r="AD98" s="214"/>
      <c r="AE98" s="214"/>
      <c r="AF98" s="214"/>
      <c r="AG98" s="214"/>
    </row>
    <row r="99" spans="1:33" ht="15.75">
      <c r="A99" s="299"/>
      <c r="B99" s="299"/>
      <c r="C99" s="299"/>
      <c r="D99" s="299"/>
      <c r="E99" s="299"/>
      <c r="F99" s="299"/>
      <c r="G99" s="299"/>
      <c r="H99" s="299"/>
      <c r="I99" s="299"/>
      <c r="J99" s="299"/>
      <c r="K99" s="299"/>
      <c r="L99" s="299"/>
      <c r="M99" s="299"/>
      <c r="N99" s="298"/>
      <c r="O99" s="298"/>
      <c r="P99" s="298"/>
      <c r="Q99" s="298"/>
      <c r="R99" s="298"/>
      <c r="S99" s="298"/>
      <c r="T99" s="298"/>
      <c r="U99" s="298"/>
      <c r="V99" s="310">
        <v>74</v>
      </c>
      <c r="W99" s="310" t="s">
        <v>1934</v>
      </c>
      <c r="X99" s="310">
        <v>74</v>
      </c>
      <c r="Y99" s="69"/>
      <c r="Z99" s="214"/>
      <c r="AA99" s="214"/>
      <c r="AB99" s="214"/>
      <c r="AC99" s="214"/>
      <c r="AD99" s="214"/>
      <c r="AE99" s="214"/>
      <c r="AF99" s="214"/>
      <c r="AG99" s="214"/>
    </row>
    <row r="100" spans="1:33" ht="15.75">
      <c r="A100" s="299"/>
      <c r="B100" s="299"/>
      <c r="C100" s="299"/>
      <c r="D100" s="299"/>
      <c r="E100" s="299"/>
      <c r="F100" s="299"/>
      <c r="G100" s="299"/>
      <c r="H100" s="299"/>
      <c r="I100" s="299"/>
      <c r="J100" s="299"/>
      <c r="K100" s="299"/>
      <c r="L100" s="299"/>
      <c r="M100" s="299"/>
      <c r="N100" s="298"/>
      <c r="O100" s="298"/>
      <c r="P100" s="298"/>
      <c r="Q100" s="298"/>
      <c r="R100" s="298"/>
      <c r="S100" s="298"/>
      <c r="T100" s="298"/>
      <c r="U100" s="298"/>
      <c r="V100" s="310">
        <v>75</v>
      </c>
      <c r="W100" s="310" t="s">
        <v>52</v>
      </c>
      <c r="X100" s="310">
        <v>75</v>
      </c>
      <c r="Y100" s="69"/>
      <c r="Z100" s="214"/>
      <c r="AA100" s="214"/>
      <c r="AB100" s="214"/>
      <c r="AC100" s="214"/>
      <c r="AD100" s="214"/>
      <c r="AE100" s="214"/>
      <c r="AF100" s="214"/>
      <c r="AG100" s="214"/>
    </row>
    <row r="101" spans="1:33" ht="15.75">
      <c r="A101" s="299"/>
      <c r="B101" s="299"/>
      <c r="C101" s="299"/>
      <c r="D101" s="299"/>
      <c r="E101" s="299"/>
      <c r="F101" s="299"/>
      <c r="G101" s="299"/>
      <c r="H101" s="299"/>
      <c r="I101" s="299"/>
      <c r="J101" s="299"/>
      <c r="K101" s="299"/>
      <c r="L101" s="299"/>
      <c r="M101" s="299"/>
      <c r="N101" s="298"/>
      <c r="O101" s="298"/>
      <c r="P101" s="298"/>
      <c r="Q101" s="298"/>
      <c r="R101" s="298"/>
      <c r="S101" s="298"/>
      <c r="T101" s="298"/>
      <c r="U101" s="298"/>
      <c r="V101" s="310">
        <v>76</v>
      </c>
      <c r="W101" s="310" t="s">
        <v>1935</v>
      </c>
      <c r="X101" s="310">
        <v>76</v>
      </c>
      <c r="Y101" s="69"/>
      <c r="Z101" s="214"/>
      <c r="AA101" s="214"/>
      <c r="AB101" s="214"/>
      <c r="AC101" s="214"/>
      <c r="AD101" s="214"/>
      <c r="AE101" s="214"/>
      <c r="AF101" s="214"/>
      <c r="AG101" s="214"/>
    </row>
    <row r="102" spans="1:33" ht="15.75">
      <c r="A102" s="299"/>
      <c r="B102" s="299"/>
      <c r="C102" s="299"/>
      <c r="D102" s="299"/>
      <c r="E102" s="299"/>
      <c r="F102" s="299"/>
      <c r="G102" s="299"/>
      <c r="H102" s="299"/>
      <c r="I102" s="299"/>
      <c r="J102" s="299"/>
      <c r="K102" s="299"/>
      <c r="L102" s="299"/>
      <c r="M102" s="299"/>
      <c r="N102" s="298"/>
      <c r="O102" s="298"/>
      <c r="P102" s="298"/>
      <c r="Q102" s="298"/>
      <c r="R102" s="298"/>
      <c r="S102" s="298"/>
      <c r="T102" s="298"/>
      <c r="U102" s="298"/>
      <c r="V102" s="310">
        <v>77</v>
      </c>
      <c r="W102" s="310" t="s">
        <v>1573</v>
      </c>
      <c r="X102" s="310">
        <v>77</v>
      </c>
      <c r="Y102" s="69"/>
      <c r="Z102" s="214"/>
      <c r="AA102" s="214"/>
      <c r="AB102" s="214"/>
      <c r="AC102" s="214"/>
      <c r="AD102" s="214"/>
      <c r="AE102" s="214"/>
      <c r="AF102" s="214"/>
      <c r="AG102" s="214"/>
    </row>
    <row r="103" spans="1:33" ht="15.75">
      <c r="A103" s="299"/>
      <c r="B103" s="299"/>
      <c r="C103" s="299"/>
      <c r="D103" s="299"/>
      <c r="E103" s="299"/>
      <c r="F103" s="299"/>
      <c r="G103" s="299"/>
      <c r="H103" s="299"/>
      <c r="I103" s="299"/>
      <c r="J103" s="299"/>
      <c r="K103" s="299"/>
      <c r="L103" s="299"/>
      <c r="M103" s="299"/>
      <c r="N103" s="298"/>
      <c r="O103" s="298"/>
      <c r="P103" s="298"/>
      <c r="Q103" s="298"/>
      <c r="R103" s="298"/>
      <c r="S103" s="298"/>
      <c r="T103" s="298"/>
      <c r="U103" s="298"/>
      <c r="V103" s="310">
        <v>78</v>
      </c>
      <c r="W103" s="310" t="s">
        <v>1937</v>
      </c>
      <c r="X103" s="310">
        <v>78</v>
      </c>
      <c r="Y103" s="69"/>
      <c r="Z103" s="214"/>
      <c r="AA103" s="214"/>
      <c r="AB103" s="214"/>
      <c r="AC103" s="214"/>
      <c r="AD103" s="214"/>
      <c r="AE103" s="214"/>
      <c r="AF103" s="214"/>
      <c r="AG103" s="214"/>
    </row>
    <row r="104" spans="1:33" ht="15.75">
      <c r="A104" s="299"/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8"/>
      <c r="O104" s="298"/>
      <c r="P104" s="298"/>
      <c r="Q104" s="298"/>
      <c r="R104" s="298"/>
      <c r="S104" s="298"/>
      <c r="T104" s="298"/>
      <c r="U104" s="298"/>
      <c r="V104" s="310">
        <v>79</v>
      </c>
      <c r="W104" s="310" t="s">
        <v>131</v>
      </c>
      <c r="X104" s="310">
        <v>79</v>
      </c>
      <c r="Y104" s="69"/>
      <c r="Z104" s="214"/>
      <c r="AA104" s="214"/>
      <c r="AB104" s="214"/>
      <c r="AC104" s="214"/>
      <c r="AD104" s="214"/>
      <c r="AE104" s="214"/>
      <c r="AF104" s="214"/>
      <c r="AG104" s="214"/>
    </row>
    <row r="105" spans="1:33" ht="15.75">
      <c r="A105" s="299"/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8"/>
      <c r="O105" s="298"/>
      <c r="P105" s="298"/>
      <c r="Q105" s="298"/>
      <c r="R105" s="298"/>
      <c r="S105" s="298"/>
      <c r="T105" s="298"/>
      <c r="U105" s="298"/>
      <c r="V105" s="310">
        <v>80</v>
      </c>
      <c r="W105" s="310" t="s">
        <v>1938</v>
      </c>
      <c r="X105" s="310">
        <v>80</v>
      </c>
      <c r="Y105" s="69"/>
      <c r="Z105" s="214"/>
      <c r="AA105" s="214"/>
      <c r="AB105" s="214"/>
      <c r="AC105" s="214"/>
      <c r="AD105" s="214"/>
      <c r="AE105" s="214"/>
      <c r="AF105" s="214"/>
      <c r="AG105" s="214"/>
    </row>
    <row r="106" spans="1:33" ht="15.75">
      <c r="A106" s="299"/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8"/>
      <c r="O106" s="298"/>
      <c r="P106" s="298"/>
      <c r="Q106" s="298"/>
      <c r="R106" s="298"/>
      <c r="S106" s="298"/>
      <c r="T106" s="298"/>
      <c r="U106" s="298"/>
      <c r="V106" s="310">
        <v>81</v>
      </c>
      <c r="W106" s="310" t="s">
        <v>132</v>
      </c>
      <c r="X106" s="310">
        <v>81</v>
      </c>
      <c r="Y106" s="69"/>
      <c r="Z106" s="214"/>
      <c r="AA106" s="214"/>
      <c r="AB106" s="214"/>
      <c r="AC106" s="214"/>
      <c r="AD106" s="214"/>
      <c r="AE106" s="214"/>
      <c r="AF106" s="214"/>
      <c r="AG106" s="214"/>
    </row>
    <row r="107" spans="1:33" ht="15.75">
      <c r="A107" s="299"/>
      <c r="B107" s="299"/>
      <c r="C107" s="299"/>
      <c r="D107" s="299"/>
      <c r="E107" s="299"/>
      <c r="F107" s="299"/>
      <c r="G107" s="299"/>
      <c r="H107" s="299"/>
      <c r="I107" s="299"/>
      <c r="J107" s="299"/>
      <c r="K107" s="299"/>
      <c r="L107" s="299"/>
      <c r="M107" s="299"/>
      <c r="N107" s="298"/>
      <c r="O107" s="298"/>
      <c r="P107" s="298"/>
      <c r="Q107" s="298"/>
      <c r="R107" s="298"/>
      <c r="S107" s="298"/>
      <c r="T107" s="298"/>
      <c r="U107" s="298"/>
      <c r="V107" s="310">
        <v>82</v>
      </c>
      <c r="W107" s="310" t="s">
        <v>133</v>
      </c>
      <c r="X107" s="310">
        <v>82</v>
      </c>
      <c r="Y107" s="69"/>
      <c r="Z107" s="214"/>
      <c r="AA107" s="214"/>
      <c r="AB107" s="214"/>
      <c r="AC107" s="214"/>
      <c r="AD107" s="214"/>
      <c r="AE107" s="214"/>
      <c r="AF107" s="214"/>
      <c r="AG107" s="214"/>
    </row>
    <row r="108" spans="1:33" ht="15.75">
      <c r="A108" s="299"/>
      <c r="B108" s="299"/>
      <c r="C108" s="299"/>
      <c r="D108" s="299"/>
      <c r="E108" s="299"/>
      <c r="F108" s="299"/>
      <c r="G108" s="299"/>
      <c r="H108" s="299"/>
      <c r="I108" s="299"/>
      <c r="J108" s="299"/>
      <c r="K108" s="299"/>
      <c r="L108" s="299"/>
      <c r="M108" s="299"/>
      <c r="N108" s="298"/>
      <c r="O108" s="298"/>
      <c r="P108" s="298"/>
      <c r="Q108" s="298"/>
      <c r="R108" s="298"/>
      <c r="S108" s="298"/>
      <c r="T108" s="298"/>
      <c r="U108" s="298"/>
      <c r="V108" s="310">
        <v>83</v>
      </c>
      <c r="W108" s="310" t="s">
        <v>1939</v>
      </c>
      <c r="X108" s="310">
        <v>83</v>
      </c>
      <c r="Y108" s="69"/>
      <c r="Z108" s="214"/>
      <c r="AA108" s="214"/>
      <c r="AB108" s="214"/>
      <c r="AC108" s="214"/>
      <c r="AD108" s="214"/>
      <c r="AE108" s="214"/>
      <c r="AF108" s="214"/>
      <c r="AG108" s="214"/>
    </row>
    <row r="109" spans="1:33" ht="15.75">
      <c r="A109" s="299"/>
      <c r="B109" s="299"/>
      <c r="C109" s="299"/>
      <c r="D109" s="299"/>
      <c r="E109" s="299"/>
      <c r="F109" s="299"/>
      <c r="G109" s="299"/>
      <c r="H109" s="299"/>
      <c r="I109" s="299"/>
      <c r="J109" s="299"/>
      <c r="K109" s="299"/>
      <c r="L109" s="299"/>
      <c r="M109" s="299"/>
      <c r="N109" s="298"/>
      <c r="O109" s="298"/>
      <c r="P109" s="298"/>
      <c r="Q109" s="298"/>
      <c r="R109" s="298"/>
      <c r="S109" s="298"/>
      <c r="T109" s="298"/>
      <c r="U109" s="298"/>
      <c r="V109" s="310">
        <v>84</v>
      </c>
      <c r="W109" s="310" t="s">
        <v>53</v>
      </c>
      <c r="X109" s="310">
        <v>84</v>
      </c>
      <c r="Y109" s="69"/>
      <c r="Z109" s="214"/>
      <c r="AA109" s="214"/>
      <c r="AB109" s="214"/>
      <c r="AC109" s="214"/>
      <c r="AD109" s="214"/>
      <c r="AE109" s="214"/>
      <c r="AF109" s="214"/>
      <c r="AG109" s="214"/>
    </row>
    <row r="110" spans="1:33" ht="15.75">
      <c r="A110" s="299"/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8"/>
      <c r="O110" s="298"/>
      <c r="P110" s="298"/>
      <c r="Q110" s="298"/>
      <c r="R110" s="298"/>
      <c r="S110" s="298"/>
      <c r="T110" s="298"/>
      <c r="U110" s="298"/>
      <c r="V110" s="310">
        <v>85</v>
      </c>
      <c r="W110" s="310" t="s">
        <v>1940</v>
      </c>
      <c r="X110" s="310">
        <v>85</v>
      </c>
      <c r="Y110" s="69"/>
      <c r="Z110" s="214"/>
      <c r="AA110" s="214"/>
      <c r="AB110" s="214"/>
      <c r="AC110" s="214"/>
      <c r="AD110" s="214"/>
      <c r="AE110" s="214"/>
      <c r="AF110" s="214"/>
      <c r="AG110" s="214"/>
    </row>
    <row r="111" spans="1:33" ht="15.75">
      <c r="A111" s="299"/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8"/>
      <c r="O111" s="298"/>
      <c r="P111" s="298"/>
      <c r="Q111" s="298"/>
      <c r="R111" s="298"/>
      <c r="S111" s="298"/>
      <c r="T111" s="298"/>
      <c r="U111" s="298"/>
      <c r="V111" s="310">
        <v>86</v>
      </c>
      <c r="W111" s="310" t="s">
        <v>134</v>
      </c>
      <c r="X111" s="310">
        <v>86</v>
      </c>
      <c r="Y111" s="69"/>
      <c r="Z111" s="214"/>
      <c r="AA111" s="214"/>
      <c r="AB111" s="214"/>
      <c r="AC111" s="214"/>
      <c r="AD111" s="214"/>
      <c r="AE111" s="214"/>
      <c r="AF111" s="214"/>
      <c r="AG111" s="214"/>
    </row>
    <row r="112" spans="1:33" ht="15.75">
      <c r="A112" s="299"/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8"/>
      <c r="O112" s="298"/>
      <c r="P112" s="298"/>
      <c r="Q112" s="298"/>
      <c r="R112" s="298"/>
      <c r="S112" s="298"/>
      <c r="T112" s="298"/>
      <c r="U112" s="298"/>
      <c r="V112" s="310">
        <v>87</v>
      </c>
      <c r="W112" s="310" t="s">
        <v>135</v>
      </c>
      <c r="X112" s="310">
        <v>87</v>
      </c>
      <c r="Y112" s="69"/>
      <c r="Z112" s="214"/>
      <c r="AA112" s="214"/>
      <c r="AB112" s="214"/>
      <c r="AC112" s="214"/>
      <c r="AD112" s="214"/>
      <c r="AE112" s="214"/>
      <c r="AF112" s="214"/>
      <c r="AG112" s="214"/>
    </row>
    <row r="113" spans="1:33" ht="15.75">
      <c r="A113" s="299"/>
      <c r="B113" s="299"/>
      <c r="C113" s="299"/>
      <c r="D113" s="299"/>
      <c r="E113" s="299"/>
      <c r="F113" s="299"/>
      <c r="G113" s="299"/>
      <c r="H113" s="299"/>
      <c r="I113" s="299"/>
      <c r="J113" s="299"/>
      <c r="K113" s="299"/>
      <c r="L113" s="299"/>
      <c r="M113" s="299"/>
      <c r="N113" s="298"/>
      <c r="O113" s="298"/>
      <c r="P113" s="298"/>
      <c r="Q113" s="298"/>
      <c r="R113" s="298"/>
      <c r="S113" s="298"/>
      <c r="T113" s="298"/>
      <c r="U113" s="298"/>
      <c r="V113" s="310">
        <v>88</v>
      </c>
      <c r="W113" s="310" t="s">
        <v>136</v>
      </c>
      <c r="X113" s="310">
        <v>88</v>
      </c>
      <c r="Y113" s="69"/>
      <c r="Z113" s="214"/>
      <c r="AA113" s="214"/>
      <c r="AB113" s="214"/>
      <c r="AC113" s="214"/>
      <c r="AD113" s="214"/>
      <c r="AE113" s="214"/>
      <c r="AF113" s="214"/>
      <c r="AG113" s="214"/>
    </row>
    <row r="114" spans="1:33" ht="15.75">
      <c r="A114" s="299"/>
      <c r="B114" s="299"/>
      <c r="C114" s="299"/>
      <c r="D114" s="299"/>
      <c r="E114" s="299"/>
      <c r="F114" s="299"/>
      <c r="G114" s="299"/>
      <c r="H114" s="299"/>
      <c r="I114" s="299"/>
      <c r="J114" s="299"/>
      <c r="K114" s="299"/>
      <c r="L114" s="299"/>
      <c r="M114" s="299"/>
      <c r="N114" s="298"/>
      <c r="O114" s="298"/>
      <c r="P114" s="298"/>
      <c r="Q114" s="298"/>
      <c r="R114" s="298"/>
      <c r="S114" s="298"/>
      <c r="T114" s="298"/>
      <c r="U114" s="298"/>
      <c r="V114" s="310">
        <v>89</v>
      </c>
      <c r="W114" s="310" t="s">
        <v>1941</v>
      </c>
      <c r="X114" s="310">
        <v>89</v>
      </c>
      <c r="Y114" s="69"/>
      <c r="Z114" s="214"/>
      <c r="AA114" s="214"/>
      <c r="AB114" s="214"/>
      <c r="AC114" s="214"/>
      <c r="AD114" s="214"/>
      <c r="AE114" s="214"/>
      <c r="AF114" s="214"/>
      <c r="AG114" s="214"/>
    </row>
    <row r="115" spans="1:33" ht="15.75">
      <c r="A115" s="299"/>
      <c r="B115" s="299"/>
      <c r="C115" s="299"/>
      <c r="D115" s="299"/>
      <c r="E115" s="299"/>
      <c r="F115" s="299"/>
      <c r="G115" s="299"/>
      <c r="H115" s="299"/>
      <c r="I115" s="299"/>
      <c r="J115" s="299"/>
      <c r="K115" s="299"/>
      <c r="L115" s="299"/>
      <c r="M115" s="299"/>
      <c r="N115" s="298"/>
      <c r="O115" s="298"/>
      <c r="P115" s="298"/>
      <c r="Q115" s="298"/>
      <c r="R115" s="298"/>
      <c r="S115" s="298"/>
      <c r="T115" s="298"/>
      <c r="U115" s="298"/>
      <c r="V115" s="310">
        <v>90</v>
      </c>
      <c r="W115" s="310" t="s">
        <v>137</v>
      </c>
      <c r="X115" s="310">
        <v>90</v>
      </c>
      <c r="Y115" s="69"/>
      <c r="Z115" s="214"/>
      <c r="AA115" s="214"/>
      <c r="AB115" s="214"/>
      <c r="AC115" s="214"/>
      <c r="AD115" s="214"/>
      <c r="AE115" s="214"/>
      <c r="AF115" s="214"/>
      <c r="AG115" s="214"/>
    </row>
    <row r="116" spans="1:33" ht="15.75">
      <c r="A116" s="299"/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8"/>
      <c r="O116" s="298"/>
      <c r="P116" s="298"/>
      <c r="Q116" s="298"/>
      <c r="R116" s="298"/>
      <c r="S116" s="298"/>
      <c r="T116" s="298"/>
      <c r="U116" s="298"/>
      <c r="V116" s="310">
        <v>91</v>
      </c>
      <c r="W116" s="310" t="s">
        <v>54</v>
      </c>
      <c r="X116" s="310">
        <v>91</v>
      </c>
      <c r="Y116" s="69"/>
      <c r="Z116" s="214"/>
      <c r="AA116" s="214"/>
      <c r="AB116" s="214"/>
      <c r="AC116" s="214"/>
      <c r="AD116" s="214"/>
      <c r="AE116" s="214"/>
      <c r="AF116" s="214"/>
      <c r="AG116" s="214"/>
    </row>
    <row r="117" spans="1:33" ht="15.75">
      <c r="A117" s="299"/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8"/>
      <c r="O117" s="298"/>
      <c r="P117" s="298"/>
      <c r="Q117" s="298"/>
      <c r="R117" s="298"/>
      <c r="S117" s="298"/>
      <c r="T117" s="298"/>
      <c r="U117" s="298"/>
      <c r="V117" s="310">
        <v>92</v>
      </c>
      <c r="W117" s="310" t="s">
        <v>138</v>
      </c>
      <c r="X117" s="310">
        <v>92</v>
      </c>
      <c r="Y117" s="69"/>
      <c r="Z117" s="214"/>
      <c r="AA117" s="214"/>
      <c r="AB117" s="214"/>
      <c r="AC117" s="214"/>
      <c r="AD117" s="214"/>
      <c r="AE117" s="214"/>
      <c r="AF117" s="214"/>
      <c r="AG117" s="214"/>
    </row>
    <row r="118" spans="1:33" ht="15.75">
      <c r="A118" s="299"/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8"/>
      <c r="O118" s="298"/>
      <c r="P118" s="298"/>
      <c r="Q118" s="298"/>
      <c r="R118" s="298"/>
      <c r="S118" s="298"/>
      <c r="T118" s="298"/>
      <c r="U118" s="298"/>
      <c r="V118" s="310">
        <v>93</v>
      </c>
      <c r="W118" s="310" t="s">
        <v>139</v>
      </c>
      <c r="X118" s="310">
        <v>93</v>
      </c>
      <c r="Y118" s="69"/>
      <c r="Z118" s="214"/>
      <c r="AA118" s="214"/>
      <c r="AB118" s="214"/>
      <c r="AC118" s="214"/>
      <c r="AD118" s="214"/>
      <c r="AE118" s="214"/>
      <c r="AF118" s="214"/>
      <c r="AG118" s="214"/>
    </row>
    <row r="119" spans="1:33" ht="15.75">
      <c r="A119" s="299"/>
      <c r="B119" s="299"/>
      <c r="C119" s="299"/>
      <c r="D119" s="299"/>
      <c r="E119" s="299"/>
      <c r="F119" s="299"/>
      <c r="G119" s="299"/>
      <c r="H119" s="299"/>
      <c r="I119" s="299"/>
      <c r="J119" s="299"/>
      <c r="K119" s="299"/>
      <c r="L119" s="299"/>
      <c r="M119" s="299"/>
      <c r="N119" s="298"/>
      <c r="O119" s="298"/>
      <c r="P119" s="298"/>
      <c r="Q119" s="298"/>
      <c r="R119" s="298"/>
      <c r="S119" s="298"/>
      <c r="T119" s="298"/>
      <c r="U119" s="298"/>
      <c r="V119" s="310">
        <v>94</v>
      </c>
      <c r="W119" s="310" t="s">
        <v>140</v>
      </c>
      <c r="X119" s="310">
        <v>94</v>
      </c>
      <c r="Y119" s="69"/>
      <c r="Z119" s="214"/>
      <c r="AA119" s="214"/>
      <c r="AB119" s="214"/>
      <c r="AC119" s="214"/>
      <c r="AD119" s="214"/>
      <c r="AE119" s="214"/>
      <c r="AF119" s="214"/>
      <c r="AG119" s="214"/>
    </row>
    <row r="120" spans="1:33" ht="15.75">
      <c r="A120" s="299"/>
      <c r="B120" s="299"/>
      <c r="C120" s="299"/>
      <c r="D120" s="299"/>
      <c r="E120" s="299"/>
      <c r="F120" s="299"/>
      <c r="G120" s="299"/>
      <c r="H120" s="299"/>
      <c r="I120" s="299"/>
      <c r="J120" s="299"/>
      <c r="K120" s="299"/>
      <c r="L120" s="299"/>
      <c r="M120" s="299"/>
      <c r="N120" s="298"/>
      <c r="O120" s="298"/>
      <c r="P120" s="298"/>
      <c r="Q120" s="298"/>
      <c r="R120" s="298"/>
      <c r="S120" s="298"/>
      <c r="T120" s="298"/>
      <c r="U120" s="298"/>
      <c r="V120" s="310">
        <v>95</v>
      </c>
      <c r="W120" s="310" t="s">
        <v>55</v>
      </c>
      <c r="X120" s="310">
        <v>95</v>
      </c>
      <c r="Y120" s="69"/>
      <c r="Z120" s="214"/>
      <c r="AA120" s="214"/>
      <c r="AB120" s="214"/>
      <c r="AC120" s="214"/>
      <c r="AD120" s="214"/>
      <c r="AE120" s="214"/>
      <c r="AF120" s="214"/>
      <c r="AG120" s="214"/>
    </row>
    <row r="121" spans="1:33" ht="15.75">
      <c r="A121" s="299"/>
      <c r="B121" s="299"/>
      <c r="C121" s="299"/>
      <c r="D121" s="299"/>
      <c r="E121" s="299"/>
      <c r="F121" s="299"/>
      <c r="G121" s="299"/>
      <c r="H121" s="299"/>
      <c r="I121" s="299"/>
      <c r="J121" s="299"/>
      <c r="K121" s="299"/>
      <c r="L121" s="299"/>
      <c r="M121" s="299"/>
      <c r="N121" s="298"/>
      <c r="O121" s="298"/>
      <c r="P121" s="298"/>
      <c r="Q121" s="298"/>
      <c r="R121" s="298"/>
      <c r="S121" s="298"/>
      <c r="T121" s="298"/>
      <c r="U121" s="298"/>
      <c r="V121" s="310">
        <v>96</v>
      </c>
      <c r="W121" s="310" t="s">
        <v>141</v>
      </c>
      <c r="X121" s="310">
        <v>96</v>
      </c>
      <c r="Y121" s="69"/>
      <c r="Z121" s="214"/>
      <c r="AA121" s="214"/>
      <c r="AB121" s="214"/>
      <c r="AC121" s="214"/>
      <c r="AD121" s="214"/>
      <c r="AE121" s="214"/>
      <c r="AF121" s="214"/>
      <c r="AG121" s="214"/>
    </row>
    <row r="122" spans="1:33" ht="15.75">
      <c r="A122" s="299"/>
      <c r="B122" s="299"/>
      <c r="C122" s="299"/>
      <c r="D122" s="299"/>
      <c r="E122" s="299"/>
      <c r="F122" s="299"/>
      <c r="G122" s="299"/>
      <c r="H122" s="299"/>
      <c r="I122" s="299"/>
      <c r="J122" s="299"/>
      <c r="K122" s="299"/>
      <c r="L122" s="299"/>
      <c r="M122" s="299"/>
      <c r="N122" s="298"/>
      <c r="O122" s="298"/>
      <c r="P122" s="298"/>
      <c r="Q122" s="298"/>
      <c r="R122" s="298"/>
      <c r="S122" s="298"/>
      <c r="T122" s="298"/>
      <c r="U122" s="298"/>
      <c r="V122" s="310">
        <v>97</v>
      </c>
      <c r="W122" s="310" t="s">
        <v>142</v>
      </c>
      <c r="X122" s="310">
        <v>97</v>
      </c>
      <c r="Y122" s="69"/>
      <c r="Z122" s="214"/>
      <c r="AA122" s="214"/>
      <c r="AB122" s="214"/>
      <c r="AC122" s="214"/>
      <c r="AD122" s="214"/>
      <c r="AE122" s="214"/>
      <c r="AF122" s="214"/>
      <c r="AG122" s="214"/>
    </row>
    <row r="123" spans="1:33" ht="15.75">
      <c r="A123" s="299"/>
      <c r="B123" s="299"/>
      <c r="C123" s="299"/>
      <c r="D123" s="299"/>
      <c r="E123" s="299"/>
      <c r="F123" s="299"/>
      <c r="G123" s="299"/>
      <c r="H123" s="299"/>
      <c r="I123" s="299"/>
      <c r="J123" s="299"/>
      <c r="K123" s="299"/>
      <c r="L123" s="299"/>
      <c r="M123" s="299"/>
      <c r="N123" s="298"/>
      <c r="O123" s="298"/>
      <c r="P123" s="298"/>
      <c r="Q123" s="298"/>
      <c r="R123" s="298"/>
      <c r="S123" s="298"/>
      <c r="T123" s="298"/>
      <c r="U123" s="298"/>
      <c r="V123" s="310">
        <v>98</v>
      </c>
      <c r="W123" s="310" t="s">
        <v>56</v>
      </c>
      <c r="X123" s="310">
        <v>98</v>
      </c>
      <c r="Y123" s="69"/>
      <c r="Z123" s="214"/>
      <c r="AA123" s="214"/>
      <c r="AB123" s="214"/>
      <c r="AC123" s="214"/>
      <c r="AD123" s="214"/>
      <c r="AE123" s="214"/>
      <c r="AF123" s="214"/>
      <c r="AG123" s="214"/>
    </row>
    <row r="124" spans="1:33" ht="15.75">
      <c r="A124" s="299"/>
      <c r="B124" s="299"/>
      <c r="C124" s="299"/>
      <c r="D124" s="299"/>
      <c r="E124" s="299"/>
      <c r="F124" s="299"/>
      <c r="G124" s="299"/>
      <c r="H124" s="299"/>
      <c r="I124" s="299"/>
      <c r="J124" s="299"/>
      <c r="K124" s="299"/>
      <c r="L124" s="299"/>
      <c r="M124" s="299"/>
      <c r="N124" s="298"/>
      <c r="O124" s="298"/>
      <c r="P124" s="298"/>
      <c r="Q124" s="298"/>
      <c r="R124" s="298"/>
      <c r="S124" s="298"/>
      <c r="T124" s="298"/>
      <c r="U124" s="298"/>
      <c r="V124" s="310">
        <v>99</v>
      </c>
      <c r="W124" s="310" t="s">
        <v>57</v>
      </c>
      <c r="X124" s="310">
        <v>99</v>
      </c>
      <c r="Y124" s="69"/>
      <c r="Z124" s="214"/>
      <c r="AA124" s="214"/>
      <c r="AB124" s="214"/>
      <c r="AC124" s="214"/>
      <c r="AD124" s="214"/>
      <c r="AE124" s="214"/>
      <c r="AF124" s="214"/>
      <c r="AG124" s="214"/>
    </row>
    <row r="125" spans="1:33" ht="15.75">
      <c r="A125" s="299"/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8"/>
      <c r="O125" s="298"/>
      <c r="P125" s="298"/>
      <c r="Q125" s="298"/>
      <c r="R125" s="298"/>
      <c r="S125" s="298"/>
      <c r="T125" s="298"/>
      <c r="U125" s="298"/>
      <c r="V125" s="310">
        <v>100</v>
      </c>
      <c r="W125" s="310" t="s">
        <v>1944</v>
      </c>
      <c r="X125" s="310">
        <v>100</v>
      </c>
      <c r="Y125" s="69"/>
      <c r="Z125" s="214"/>
      <c r="AA125" s="214"/>
      <c r="AB125" s="214"/>
      <c r="AC125" s="214"/>
      <c r="AD125" s="214"/>
      <c r="AE125" s="214"/>
      <c r="AF125" s="214"/>
      <c r="AG125" s="214"/>
    </row>
    <row r="126" spans="1:33">
      <c r="A126" s="299"/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8"/>
      <c r="O126" s="298"/>
      <c r="P126" s="298"/>
      <c r="Q126" s="298"/>
      <c r="R126" s="298"/>
      <c r="S126" s="298"/>
      <c r="T126" s="298"/>
      <c r="U126" s="298"/>
      <c r="V126" s="298"/>
      <c r="W126" s="298"/>
      <c r="X126" s="298"/>
      <c r="Y126" s="69"/>
      <c r="Z126" s="214"/>
      <c r="AA126" s="214"/>
      <c r="AB126" s="214"/>
      <c r="AC126" s="214"/>
      <c r="AD126" s="214"/>
      <c r="AE126" s="214"/>
      <c r="AF126" s="214"/>
      <c r="AG126" s="214"/>
    </row>
    <row r="127" spans="1:33">
      <c r="A127" s="299"/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8"/>
      <c r="O127" s="298"/>
      <c r="P127" s="298"/>
      <c r="Q127" s="298"/>
      <c r="R127" s="298"/>
      <c r="S127" s="298"/>
      <c r="T127" s="298"/>
      <c r="U127" s="298"/>
      <c r="V127" s="298"/>
      <c r="W127" s="298"/>
      <c r="X127" s="298"/>
      <c r="Y127" s="69"/>
      <c r="Z127" s="214"/>
      <c r="AA127" s="214"/>
      <c r="AB127" s="214"/>
      <c r="AC127" s="214"/>
      <c r="AD127" s="214"/>
      <c r="AE127" s="214"/>
      <c r="AF127" s="214"/>
      <c r="AG127" s="214"/>
    </row>
    <row r="128" spans="1:33">
      <c r="A128" s="299"/>
      <c r="B128" s="299"/>
      <c r="C128" s="299"/>
      <c r="D128" s="299"/>
      <c r="E128" s="299"/>
      <c r="F128" s="299"/>
      <c r="G128" s="299"/>
      <c r="H128" s="299"/>
      <c r="I128" s="299"/>
      <c r="J128" s="299"/>
      <c r="K128" s="299"/>
      <c r="L128" s="299"/>
      <c r="M128" s="299"/>
      <c r="N128" s="298"/>
      <c r="O128" s="298"/>
      <c r="P128" s="298"/>
      <c r="Q128" s="298"/>
      <c r="R128" s="298"/>
      <c r="S128" s="298"/>
      <c r="T128" s="298"/>
      <c r="U128" s="298"/>
      <c r="V128" s="298"/>
      <c r="W128" s="298"/>
      <c r="X128" s="298"/>
      <c r="Y128" s="69"/>
      <c r="Z128" s="214"/>
      <c r="AA128" s="214"/>
      <c r="AB128" s="214"/>
      <c r="AC128" s="214"/>
      <c r="AD128" s="214"/>
      <c r="AE128" s="214"/>
      <c r="AF128" s="214"/>
      <c r="AG128" s="214"/>
    </row>
    <row r="129" spans="1:33">
      <c r="A129" s="299"/>
      <c r="B129" s="299"/>
      <c r="C129" s="299"/>
      <c r="D129" s="299"/>
      <c r="E129" s="299"/>
      <c r="F129" s="299"/>
      <c r="G129" s="299"/>
      <c r="H129" s="299"/>
      <c r="I129" s="299"/>
      <c r="J129" s="299"/>
      <c r="K129" s="299"/>
      <c r="L129" s="299"/>
      <c r="M129" s="299"/>
      <c r="N129" s="298"/>
      <c r="O129" s="298"/>
      <c r="P129" s="298"/>
      <c r="Q129" s="298"/>
      <c r="R129" s="298"/>
      <c r="S129" s="298"/>
      <c r="T129" s="298"/>
      <c r="U129" s="298"/>
      <c r="V129" s="298"/>
      <c r="W129" s="298"/>
      <c r="X129" s="298"/>
      <c r="Y129" s="69"/>
      <c r="Z129" s="214"/>
      <c r="AA129" s="214"/>
      <c r="AB129" s="214"/>
      <c r="AC129" s="214"/>
      <c r="AD129" s="214"/>
      <c r="AE129" s="214"/>
      <c r="AF129" s="214"/>
      <c r="AG129" s="214"/>
    </row>
    <row r="130" spans="1:33">
      <c r="A130" s="299"/>
      <c r="B130" s="299"/>
      <c r="C130" s="299"/>
      <c r="D130" s="299"/>
      <c r="E130" s="299"/>
      <c r="F130" s="299"/>
      <c r="G130" s="299"/>
      <c r="H130" s="299"/>
      <c r="I130" s="299"/>
      <c r="J130" s="299"/>
      <c r="K130" s="299"/>
      <c r="L130" s="299"/>
      <c r="M130" s="299"/>
      <c r="N130" s="298"/>
      <c r="O130" s="298"/>
      <c r="P130" s="298"/>
      <c r="Q130" s="298"/>
      <c r="R130" s="298"/>
      <c r="S130" s="298"/>
      <c r="T130" s="298"/>
      <c r="U130" s="298"/>
      <c r="V130" s="298"/>
      <c r="W130" s="298"/>
      <c r="X130" s="298"/>
      <c r="Y130" s="69"/>
      <c r="Z130" s="214"/>
      <c r="AA130" s="214"/>
      <c r="AB130" s="214"/>
      <c r="AC130" s="214"/>
      <c r="AD130" s="214"/>
      <c r="AE130" s="214"/>
      <c r="AF130" s="214"/>
      <c r="AG130" s="214"/>
    </row>
    <row r="131" spans="1:33">
      <c r="A131" s="299"/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8"/>
      <c r="O131" s="298"/>
      <c r="P131" s="298"/>
      <c r="Q131" s="298"/>
      <c r="R131" s="298"/>
      <c r="S131" s="298"/>
      <c r="T131" s="298"/>
      <c r="U131" s="298"/>
      <c r="V131" s="298"/>
      <c r="W131" s="298"/>
      <c r="X131" s="298"/>
      <c r="Y131" s="69"/>
      <c r="Z131" s="69"/>
      <c r="AA131" s="69"/>
      <c r="AB131" s="214"/>
      <c r="AC131" s="214"/>
      <c r="AD131" s="214"/>
      <c r="AE131" s="214"/>
    </row>
    <row r="132" spans="1:33">
      <c r="A132" s="299"/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8"/>
      <c r="O132" s="298"/>
      <c r="P132" s="298"/>
      <c r="Q132" s="298"/>
      <c r="R132" s="298"/>
      <c r="S132" s="298"/>
      <c r="T132" s="298"/>
      <c r="U132" s="298"/>
      <c r="V132" s="298"/>
      <c r="W132" s="298"/>
      <c r="X132" s="298"/>
      <c r="Y132" s="69"/>
      <c r="Z132" s="69"/>
      <c r="AA132" s="69"/>
      <c r="AB132" s="214"/>
      <c r="AC132" s="214"/>
      <c r="AD132" s="214"/>
      <c r="AE132" s="214"/>
    </row>
    <row r="133" spans="1:33">
      <c r="A133" s="299"/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8"/>
      <c r="O133" s="298"/>
      <c r="P133" s="298"/>
      <c r="Q133" s="298"/>
      <c r="R133" s="298"/>
      <c r="S133" s="298"/>
      <c r="T133" s="298"/>
      <c r="U133" s="298"/>
      <c r="V133" s="298"/>
      <c r="W133" s="298"/>
      <c r="X133" s="298"/>
      <c r="Y133" s="69"/>
      <c r="Z133" s="69"/>
      <c r="AA133" s="69"/>
      <c r="AB133" s="214"/>
      <c r="AC133" s="214"/>
      <c r="AD133" s="214"/>
      <c r="AE133" s="214"/>
    </row>
    <row r="134" spans="1:33">
      <c r="A134" s="299"/>
      <c r="B134" s="299"/>
      <c r="C134" s="299"/>
      <c r="D134" s="299"/>
      <c r="E134" s="299"/>
      <c r="F134" s="299"/>
      <c r="G134" s="299"/>
      <c r="H134" s="299"/>
      <c r="I134" s="299"/>
      <c r="J134" s="299"/>
      <c r="K134" s="299"/>
      <c r="L134" s="299"/>
      <c r="M134" s="299"/>
      <c r="N134" s="298"/>
      <c r="O134" s="298"/>
      <c r="P134" s="298"/>
      <c r="Q134" s="298"/>
      <c r="R134" s="298"/>
      <c r="S134" s="298"/>
      <c r="T134" s="298"/>
      <c r="U134" s="298"/>
      <c r="V134" s="298"/>
      <c r="W134" s="298"/>
      <c r="X134" s="298"/>
      <c r="Y134" s="69"/>
      <c r="Z134" s="69"/>
      <c r="AA134" s="69"/>
      <c r="AB134" s="214"/>
      <c r="AC134" s="214"/>
      <c r="AD134" s="214"/>
      <c r="AE134" s="214"/>
    </row>
    <row r="135" spans="1:33">
      <c r="A135" s="299"/>
      <c r="B135" s="299"/>
      <c r="C135" s="299"/>
      <c r="D135" s="299"/>
      <c r="E135" s="299"/>
      <c r="F135" s="299"/>
      <c r="G135" s="299"/>
      <c r="H135" s="299"/>
      <c r="I135" s="299"/>
      <c r="J135" s="299"/>
      <c r="K135" s="299"/>
      <c r="L135" s="299"/>
      <c r="M135" s="299"/>
      <c r="N135" s="298"/>
      <c r="O135" s="298"/>
      <c r="P135" s="298"/>
      <c r="Q135" s="298"/>
      <c r="R135" s="298"/>
      <c r="S135" s="298"/>
      <c r="T135" s="298"/>
      <c r="U135" s="298"/>
      <c r="V135" s="298"/>
      <c r="W135" s="298"/>
      <c r="X135" s="298"/>
      <c r="Y135" s="69"/>
      <c r="Z135" s="69"/>
      <c r="AA135" s="69"/>
      <c r="AB135" s="214"/>
      <c r="AC135" s="214"/>
      <c r="AD135" s="214"/>
      <c r="AE135" s="214"/>
    </row>
    <row r="136" spans="1:33">
      <c r="A136" s="299"/>
      <c r="B136" s="299"/>
      <c r="C136" s="299"/>
      <c r="D136" s="299"/>
      <c r="E136" s="299"/>
      <c r="F136" s="299"/>
      <c r="G136" s="299"/>
      <c r="H136" s="299"/>
      <c r="I136" s="299"/>
      <c r="J136" s="299"/>
      <c r="K136" s="299"/>
      <c r="L136" s="299"/>
      <c r="M136" s="299"/>
      <c r="N136" s="298"/>
      <c r="O136" s="298"/>
      <c r="P136" s="298"/>
      <c r="Q136" s="298"/>
      <c r="R136" s="298"/>
      <c r="S136" s="298"/>
      <c r="T136" s="298"/>
      <c r="U136" s="298"/>
      <c r="V136" s="298"/>
      <c r="W136" s="298"/>
      <c r="X136" s="298"/>
      <c r="Y136" s="69"/>
      <c r="Z136" s="69"/>
      <c r="AA136" s="69"/>
      <c r="AB136" s="214"/>
      <c r="AC136" s="214"/>
      <c r="AD136" s="214"/>
      <c r="AE136" s="214"/>
    </row>
    <row r="137" spans="1:33">
      <c r="A137" s="299"/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8"/>
      <c r="O137" s="298"/>
      <c r="P137" s="298"/>
      <c r="Q137" s="298"/>
      <c r="R137" s="298"/>
      <c r="S137" s="298"/>
      <c r="T137" s="298"/>
      <c r="U137" s="298"/>
      <c r="V137" s="298"/>
      <c r="W137" s="298"/>
      <c r="X137" s="298"/>
      <c r="Y137" s="69"/>
      <c r="Z137" s="69"/>
      <c r="AA137" s="69"/>
      <c r="AB137" s="214"/>
      <c r="AC137" s="214"/>
      <c r="AD137" s="214"/>
      <c r="AE137" s="214"/>
    </row>
    <row r="138" spans="1:33">
      <c r="A138" s="299"/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8"/>
      <c r="O138" s="298"/>
      <c r="P138" s="298"/>
      <c r="Q138" s="298"/>
      <c r="R138" s="298"/>
      <c r="S138" s="298"/>
      <c r="T138" s="298"/>
      <c r="U138" s="298"/>
      <c r="V138" s="298"/>
      <c r="W138" s="298"/>
      <c r="X138" s="298"/>
      <c r="Y138" s="69"/>
      <c r="Z138" s="69"/>
      <c r="AA138" s="69"/>
      <c r="AB138" s="214"/>
      <c r="AC138" s="214"/>
      <c r="AD138" s="214"/>
      <c r="AE138" s="214"/>
    </row>
    <row r="139" spans="1:33">
      <c r="A139" s="299"/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8"/>
      <c r="O139" s="298"/>
      <c r="P139" s="298"/>
      <c r="Q139" s="298"/>
      <c r="R139" s="298"/>
      <c r="S139" s="298"/>
      <c r="T139" s="298"/>
      <c r="U139" s="298"/>
      <c r="V139" s="298"/>
      <c r="W139" s="298"/>
      <c r="X139" s="298"/>
      <c r="Y139" s="69"/>
      <c r="Z139" s="69"/>
      <c r="AA139" s="69"/>
      <c r="AB139" s="214"/>
      <c r="AC139" s="214"/>
      <c r="AD139" s="214"/>
      <c r="AE139" s="214"/>
    </row>
    <row r="140" spans="1:33">
      <c r="A140" s="299"/>
      <c r="B140" s="299"/>
      <c r="C140" s="299"/>
      <c r="D140" s="299"/>
      <c r="E140" s="299"/>
      <c r="F140" s="299"/>
      <c r="G140" s="299"/>
      <c r="H140" s="299"/>
      <c r="I140" s="299"/>
      <c r="J140" s="299"/>
      <c r="K140" s="299"/>
      <c r="L140" s="299"/>
      <c r="M140" s="299"/>
      <c r="N140" s="298"/>
      <c r="O140" s="298"/>
      <c r="P140" s="298"/>
      <c r="Q140" s="298"/>
      <c r="R140" s="298"/>
      <c r="S140" s="298"/>
      <c r="T140" s="298"/>
      <c r="U140" s="298"/>
      <c r="V140" s="298"/>
      <c r="W140" s="298"/>
      <c r="X140" s="298"/>
      <c r="Y140" s="69"/>
      <c r="Z140" s="69"/>
      <c r="AA140" s="69"/>
      <c r="AB140" s="214"/>
      <c r="AC140" s="214"/>
      <c r="AD140" s="214"/>
      <c r="AE140" s="214"/>
    </row>
    <row r="141" spans="1:33">
      <c r="A141" s="299"/>
      <c r="B141" s="299"/>
      <c r="C141" s="299"/>
      <c r="D141" s="299"/>
      <c r="E141" s="299"/>
      <c r="F141" s="299"/>
      <c r="G141" s="299"/>
      <c r="H141" s="299"/>
      <c r="I141" s="299"/>
      <c r="J141" s="299"/>
      <c r="K141" s="299"/>
      <c r="L141" s="299"/>
      <c r="M141" s="299"/>
      <c r="N141" s="298"/>
      <c r="O141" s="298"/>
      <c r="P141" s="298"/>
      <c r="Q141" s="298"/>
      <c r="R141" s="298"/>
      <c r="S141" s="298"/>
      <c r="T141" s="298"/>
      <c r="U141" s="298"/>
      <c r="V141" s="298"/>
      <c r="W141" s="298"/>
      <c r="X141" s="298"/>
      <c r="Y141" s="69"/>
      <c r="Z141" s="69"/>
      <c r="AA141" s="69"/>
      <c r="AB141" s="214"/>
      <c r="AC141" s="214"/>
      <c r="AD141" s="214"/>
      <c r="AE141" s="214"/>
    </row>
    <row r="142" spans="1:33">
      <c r="A142" s="299"/>
      <c r="B142" s="299"/>
      <c r="C142" s="299"/>
      <c r="D142" s="299"/>
      <c r="E142" s="299"/>
      <c r="F142" s="299"/>
      <c r="G142" s="299"/>
      <c r="H142" s="299"/>
      <c r="I142" s="299"/>
      <c r="J142" s="299"/>
      <c r="K142" s="299"/>
      <c r="L142" s="299"/>
      <c r="M142" s="299"/>
      <c r="N142" s="298"/>
      <c r="O142" s="298"/>
      <c r="P142" s="298"/>
      <c r="Q142" s="298"/>
      <c r="R142" s="298"/>
      <c r="S142" s="298"/>
      <c r="T142" s="298"/>
      <c r="U142" s="298"/>
      <c r="V142" s="298"/>
      <c r="W142" s="298"/>
      <c r="X142" s="298"/>
      <c r="Y142" s="69"/>
      <c r="Z142" s="69"/>
      <c r="AA142" s="69"/>
      <c r="AB142" s="214"/>
      <c r="AC142" s="214"/>
      <c r="AD142" s="214"/>
      <c r="AE142" s="214"/>
    </row>
    <row r="143" spans="1:33">
      <c r="A143" s="299"/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8"/>
      <c r="O143" s="298"/>
      <c r="P143" s="298"/>
      <c r="Q143" s="298"/>
      <c r="R143" s="298"/>
      <c r="S143" s="298"/>
      <c r="T143" s="298"/>
      <c r="U143" s="298"/>
      <c r="V143" s="298"/>
      <c r="W143" s="298"/>
      <c r="X143" s="298"/>
      <c r="Y143" s="69"/>
      <c r="Z143" s="69"/>
      <c r="AA143" s="69"/>
      <c r="AB143" s="214"/>
      <c r="AC143" s="214"/>
      <c r="AD143" s="214"/>
      <c r="AE143" s="214"/>
    </row>
    <row r="144" spans="1:33">
      <c r="A144" s="299"/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8"/>
      <c r="O144" s="298"/>
      <c r="P144" s="298"/>
      <c r="Q144" s="298"/>
      <c r="R144" s="298"/>
      <c r="S144" s="298"/>
      <c r="T144" s="298"/>
      <c r="U144" s="298"/>
      <c r="V144" s="298"/>
      <c r="W144" s="298"/>
      <c r="X144" s="298"/>
      <c r="Y144" s="69"/>
      <c r="Z144" s="69"/>
      <c r="AA144" s="69"/>
      <c r="AB144" s="214"/>
      <c r="AC144" s="214"/>
      <c r="AD144" s="214"/>
      <c r="AE144" s="214"/>
    </row>
    <row r="145" spans="1:31">
      <c r="A145" s="299"/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8"/>
      <c r="O145" s="298"/>
      <c r="P145" s="298"/>
      <c r="Q145" s="298"/>
      <c r="R145" s="298"/>
      <c r="S145" s="298"/>
      <c r="T145" s="298"/>
      <c r="U145" s="298"/>
      <c r="V145" s="298"/>
      <c r="W145" s="298"/>
      <c r="X145" s="298"/>
      <c r="Y145" s="69"/>
      <c r="Z145" s="69"/>
      <c r="AA145" s="69"/>
      <c r="AB145" s="214"/>
      <c r="AC145" s="214"/>
      <c r="AD145" s="214"/>
      <c r="AE145" s="214"/>
    </row>
    <row r="146" spans="1:31">
      <c r="A146" s="299"/>
      <c r="B146" s="299"/>
      <c r="C146" s="299"/>
      <c r="D146" s="299"/>
      <c r="E146" s="299"/>
      <c r="F146" s="299"/>
      <c r="G146" s="299"/>
      <c r="H146" s="299"/>
      <c r="I146" s="299"/>
      <c r="J146" s="299"/>
      <c r="K146" s="299"/>
      <c r="L146" s="299"/>
      <c r="M146" s="299"/>
      <c r="N146" s="298"/>
      <c r="O146" s="298"/>
      <c r="P146" s="298"/>
      <c r="Q146" s="298"/>
      <c r="R146" s="298"/>
      <c r="S146" s="298"/>
      <c r="T146" s="298"/>
      <c r="U146" s="298"/>
      <c r="V146" s="298"/>
      <c r="W146" s="298"/>
      <c r="X146" s="298"/>
      <c r="Y146" s="69"/>
      <c r="Z146" s="69"/>
      <c r="AA146" s="69"/>
      <c r="AB146" s="214"/>
      <c r="AC146" s="214"/>
      <c r="AD146" s="214"/>
      <c r="AE146" s="214"/>
    </row>
    <row r="147" spans="1:31">
      <c r="A147" s="299"/>
      <c r="B147" s="299"/>
      <c r="C147" s="299"/>
      <c r="D147" s="299"/>
      <c r="E147" s="299"/>
      <c r="F147" s="299"/>
      <c r="G147" s="299"/>
      <c r="H147" s="299"/>
      <c r="I147" s="299"/>
      <c r="J147" s="299"/>
      <c r="K147" s="299"/>
      <c r="L147" s="299"/>
      <c r="M147" s="299"/>
      <c r="N147" s="298"/>
      <c r="O147" s="298"/>
      <c r="P147" s="298"/>
      <c r="Q147" s="298"/>
      <c r="R147" s="298"/>
      <c r="S147" s="298"/>
      <c r="T147" s="298"/>
      <c r="U147" s="298"/>
      <c r="V147" s="298"/>
      <c r="W147" s="298"/>
      <c r="X147" s="298"/>
      <c r="Y147" s="69"/>
      <c r="Z147" s="69"/>
      <c r="AA147" s="69"/>
      <c r="AB147" s="214"/>
      <c r="AC147" s="214"/>
      <c r="AD147" s="214"/>
      <c r="AE147" s="214"/>
    </row>
    <row r="148" spans="1:31">
      <c r="A148" s="299"/>
      <c r="B148" s="299"/>
      <c r="C148" s="299"/>
      <c r="D148" s="299"/>
      <c r="E148" s="299"/>
      <c r="F148" s="299"/>
      <c r="G148" s="299"/>
      <c r="H148" s="299"/>
      <c r="I148" s="299"/>
      <c r="J148" s="299"/>
      <c r="K148" s="299"/>
      <c r="L148" s="299"/>
      <c r="M148" s="299"/>
      <c r="N148" s="298"/>
      <c r="O148" s="298"/>
      <c r="P148" s="298"/>
      <c r="Q148" s="298"/>
      <c r="R148" s="298"/>
      <c r="S148" s="298"/>
      <c r="T148" s="298"/>
      <c r="U148" s="298"/>
      <c r="V148" s="298"/>
      <c r="W148" s="298"/>
      <c r="X148" s="298"/>
      <c r="Y148" s="69"/>
      <c r="Z148" s="69"/>
      <c r="AA148" s="69"/>
      <c r="AB148" s="214"/>
      <c r="AC148" s="214"/>
      <c r="AD148" s="214"/>
      <c r="AE148" s="214"/>
    </row>
    <row r="149" spans="1:31">
      <c r="A149" s="299"/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8"/>
      <c r="O149" s="298"/>
      <c r="P149" s="298"/>
      <c r="Q149" s="298"/>
      <c r="R149" s="298"/>
      <c r="S149" s="298"/>
      <c r="T149" s="298"/>
      <c r="U149" s="298"/>
      <c r="V149" s="298"/>
      <c r="W149" s="298"/>
      <c r="X149" s="298"/>
      <c r="Y149" s="69"/>
      <c r="Z149" s="69"/>
      <c r="AA149" s="69"/>
      <c r="AB149" s="214"/>
      <c r="AC149" s="214"/>
      <c r="AD149" s="214"/>
      <c r="AE149" s="214"/>
    </row>
    <row r="150" spans="1:31">
      <c r="A150" s="299"/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8"/>
      <c r="O150" s="298"/>
      <c r="P150" s="298"/>
      <c r="Q150" s="298"/>
      <c r="R150" s="298"/>
      <c r="S150" s="298"/>
      <c r="T150" s="298"/>
      <c r="U150" s="298"/>
      <c r="V150" s="298"/>
      <c r="W150" s="298"/>
      <c r="X150" s="298"/>
      <c r="Y150" s="69"/>
      <c r="Z150" s="69"/>
      <c r="AA150" s="69"/>
      <c r="AB150" s="214"/>
      <c r="AC150" s="214"/>
      <c r="AD150" s="214"/>
      <c r="AE150" s="214"/>
    </row>
    <row r="151" spans="1:31">
      <c r="A151" s="299"/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8"/>
      <c r="O151" s="298"/>
      <c r="P151" s="298"/>
      <c r="Q151" s="298"/>
      <c r="R151" s="298"/>
      <c r="S151" s="298"/>
      <c r="T151" s="298"/>
      <c r="U151" s="298"/>
      <c r="V151" s="298"/>
      <c r="W151" s="298"/>
      <c r="X151" s="298"/>
      <c r="Y151" s="69"/>
      <c r="Z151" s="69"/>
      <c r="AA151" s="69"/>
      <c r="AB151" s="214"/>
      <c r="AC151" s="214"/>
      <c r="AD151" s="214"/>
      <c r="AE151" s="214"/>
    </row>
    <row r="152" spans="1:31">
      <c r="A152" s="299"/>
      <c r="B152" s="299"/>
      <c r="C152" s="299"/>
      <c r="D152" s="299"/>
      <c r="E152" s="299"/>
      <c r="F152" s="299"/>
      <c r="G152" s="299"/>
      <c r="H152" s="299"/>
      <c r="I152" s="299"/>
      <c r="J152" s="299"/>
      <c r="K152" s="299"/>
      <c r="L152" s="299"/>
      <c r="M152" s="299"/>
      <c r="N152" s="298"/>
      <c r="O152" s="298"/>
      <c r="P152" s="298"/>
      <c r="Q152" s="298"/>
      <c r="R152" s="298"/>
      <c r="S152" s="298"/>
      <c r="T152" s="298"/>
      <c r="U152" s="298"/>
      <c r="V152" s="298"/>
      <c r="W152" s="298"/>
      <c r="X152" s="298"/>
      <c r="Y152" s="69"/>
      <c r="Z152" s="69"/>
      <c r="AA152" s="69"/>
      <c r="AB152" s="214"/>
      <c r="AC152" s="214"/>
      <c r="AD152" s="214"/>
      <c r="AE152" s="214"/>
    </row>
    <row r="153" spans="1:31">
      <c r="A153" s="299"/>
      <c r="B153" s="299"/>
      <c r="C153" s="299"/>
      <c r="D153" s="299"/>
      <c r="E153" s="299"/>
      <c r="F153" s="299"/>
      <c r="G153" s="299"/>
      <c r="H153" s="299"/>
      <c r="I153" s="299"/>
      <c r="J153" s="299"/>
      <c r="K153" s="299"/>
      <c r="L153" s="299"/>
      <c r="M153" s="299"/>
      <c r="N153" s="298"/>
      <c r="O153" s="298"/>
      <c r="P153" s="298"/>
      <c r="Q153" s="298"/>
      <c r="R153" s="298"/>
      <c r="S153" s="298"/>
      <c r="T153" s="298"/>
      <c r="U153" s="298"/>
      <c r="V153" s="298"/>
      <c r="W153" s="298"/>
      <c r="X153" s="298"/>
      <c r="Y153" s="69"/>
      <c r="Z153" s="69"/>
      <c r="AA153" s="69"/>
      <c r="AB153" s="214"/>
      <c r="AC153" s="214"/>
      <c r="AD153" s="214"/>
      <c r="AE153" s="214"/>
    </row>
    <row r="154" spans="1:31">
      <c r="A154" s="299"/>
      <c r="B154" s="299"/>
      <c r="C154" s="299"/>
      <c r="D154" s="299"/>
      <c r="E154" s="299"/>
      <c r="F154" s="299"/>
      <c r="G154" s="299"/>
      <c r="H154" s="299"/>
      <c r="I154" s="299"/>
      <c r="J154" s="299"/>
      <c r="K154" s="299"/>
      <c r="L154" s="299"/>
      <c r="M154" s="299"/>
      <c r="N154" s="298"/>
      <c r="O154" s="298"/>
      <c r="P154" s="298"/>
      <c r="Q154" s="298"/>
      <c r="R154" s="298"/>
      <c r="S154" s="298"/>
      <c r="T154" s="298"/>
      <c r="U154" s="298"/>
      <c r="V154" s="298"/>
      <c r="W154" s="298"/>
      <c r="X154" s="298"/>
      <c r="Y154" s="69"/>
      <c r="Z154" s="69"/>
      <c r="AA154" s="69"/>
      <c r="AB154" s="214"/>
      <c r="AC154" s="214"/>
      <c r="AD154" s="214"/>
      <c r="AE154" s="214"/>
    </row>
    <row r="155" spans="1:31">
      <c r="A155" s="299"/>
      <c r="B155" s="299"/>
      <c r="C155" s="299"/>
      <c r="D155" s="299"/>
      <c r="E155" s="299"/>
      <c r="F155" s="299"/>
      <c r="G155" s="299"/>
      <c r="H155" s="299"/>
      <c r="I155" s="299"/>
      <c r="J155" s="299"/>
      <c r="K155" s="299"/>
      <c r="L155" s="299"/>
      <c r="M155" s="299"/>
      <c r="N155" s="298"/>
      <c r="O155" s="298"/>
      <c r="P155" s="298"/>
      <c r="Q155" s="298"/>
      <c r="R155" s="298"/>
      <c r="S155" s="298"/>
      <c r="T155" s="298"/>
      <c r="U155" s="298"/>
      <c r="V155" s="298"/>
      <c r="W155" s="298"/>
      <c r="X155" s="298"/>
      <c r="Y155" s="69"/>
      <c r="Z155" s="69"/>
      <c r="AA155" s="69"/>
      <c r="AB155" s="214"/>
      <c r="AC155" s="214"/>
      <c r="AD155" s="214"/>
      <c r="AE155" s="214"/>
    </row>
    <row r="156" spans="1:31">
      <c r="A156" s="299"/>
      <c r="B156" s="299"/>
      <c r="C156" s="299"/>
      <c r="D156" s="299"/>
      <c r="E156" s="299"/>
      <c r="F156" s="299"/>
      <c r="G156" s="299"/>
      <c r="H156" s="299"/>
      <c r="I156" s="299"/>
      <c r="J156" s="299"/>
      <c r="K156" s="299"/>
      <c r="L156" s="299"/>
      <c r="M156" s="299"/>
      <c r="N156" s="298"/>
      <c r="O156" s="298"/>
      <c r="P156" s="298"/>
      <c r="Q156" s="298"/>
      <c r="R156" s="298"/>
      <c r="S156" s="298"/>
      <c r="T156" s="298"/>
      <c r="U156" s="298"/>
      <c r="V156" s="298"/>
      <c r="W156" s="298"/>
      <c r="X156" s="298"/>
      <c r="Y156" s="69"/>
      <c r="Z156" s="69"/>
      <c r="AA156" s="69"/>
      <c r="AB156" s="214"/>
      <c r="AC156" s="214"/>
      <c r="AD156" s="214"/>
      <c r="AE156" s="214"/>
    </row>
    <row r="157" spans="1:31">
      <c r="A157" s="299"/>
      <c r="B157" s="299"/>
      <c r="C157" s="299"/>
      <c r="D157" s="299"/>
      <c r="E157" s="299"/>
      <c r="F157" s="299"/>
      <c r="G157" s="299"/>
      <c r="H157" s="299"/>
      <c r="I157" s="299"/>
      <c r="J157" s="299"/>
      <c r="K157" s="299"/>
      <c r="L157" s="299"/>
      <c r="M157" s="299"/>
      <c r="N157" s="298"/>
      <c r="O157" s="298"/>
      <c r="P157" s="298"/>
      <c r="Q157" s="298"/>
      <c r="R157" s="298"/>
      <c r="S157" s="298"/>
      <c r="T157" s="298"/>
      <c r="U157" s="298"/>
      <c r="V157" s="298"/>
      <c r="W157" s="298"/>
      <c r="X157" s="298"/>
      <c r="Y157" s="69"/>
      <c r="Z157" s="69"/>
      <c r="AA157" s="69"/>
      <c r="AB157" s="214"/>
      <c r="AC157" s="214"/>
      <c r="AD157" s="214"/>
      <c r="AE157" s="214"/>
    </row>
    <row r="158" spans="1:31">
      <c r="A158" s="299"/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8"/>
      <c r="O158" s="298"/>
      <c r="P158" s="298"/>
      <c r="Q158" s="298"/>
      <c r="R158" s="298"/>
      <c r="S158" s="298"/>
      <c r="T158" s="298"/>
      <c r="U158" s="298"/>
      <c r="V158" s="298"/>
      <c r="W158" s="298"/>
      <c r="X158" s="298"/>
      <c r="Y158" s="69"/>
      <c r="Z158" s="69"/>
      <c r="AA158" s="69"/>
      <c r="AB158" s="214"/>
      <c r="AC158" s="214"/>
      <c r="AD158" s="214"/>
      <c r="AE158" s="214"/>
    </row>
    <row r="159" spans="1:31">
      <c r="A159" s="299"/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8"/>
      <c r="O159" s="298"/>
      <c r="P159" s="298"/>
      <c r="Q159" s="298"/>
      <c r="R159" s="298"/>
      <c r="S159" s="298"/>
      <c r="T159" s="298"/>
      <c r="U159" s="298"/>
      <c r="V159" s="298"/>
      <c r="W159" s="298"/>
      <c r="X159" s="298"/>
      <c r="Y159" s="69"/>
      <c r="Z159" s="69"/>
      <c r="AA159" s="69"/>
      <c r="AB159" s="214"/>
      <c r="AC159" s="214"/>
      <c r="AD159" s="214"/>
      <c r="AE159" s="214"/>
    </row>
    <row r="160" spans="1:31">
      <c r="A160" s="299"/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8"/>
      <c r="O160" s="298"/>
      <c r="P160" s="298"/>
      <c r="Q160" s="298"/>
      <c r="R160" s="298"/>
      <c r="S160" s="298"/>
      <c r="T160" s="298"/>
      <c r="U160" s="298"/>
      <c r="V160" s="298"/>
      <c r="W160" s="298"/>
      <c r="X160" s="298"/>
      <c r="Y160" s="69"/>
      <c r="Z160" s="69"/>
      <c r="AA160" s="69"/>
      <c r="AB160" s="214"/>
      <c r="AC160" s="214"/>
      <c r="AD160" s="214"/>
      <c r="AE160" s="214"/>
    </row>
    <row r="161" spans="1:31">
      <c r="A161" s="299"/>
      <c r="B161" s="299"/>
      <c r="C161" s="299"/>
      <c r="D161" s="299"/>
      <c r="E161" s="299"/>
      <c r="F161" s="299"/>
      <c r="G161" s="299"/>
      <c r="H161" s="299"/>
      <c r="I161" s="299"/>
      <c r="J161" s="299"/>
      <c r="K161" s="299"/>
      <c r="L161" s="299"/>
      <c r="M161" s="299"/>
      <c r="N161" s="298"/>
      <c r="O161" s="298"/>
      <c r="P161" s="298"/>
      <c r="Q161" s="298"/>
      <c r="R161" s="298"/>
      <c r="S161" s="298"/>
      <c r="T161" s="298"/>
      <c r="U161" s="298"/>
      <c r="V161" s="298"/>
      <c r="W161" s="298"/>
      <c r="X161" s="298"/>
      <c r="Y161" s="69"/>
      <c r="Z161" s="69"/>
      <c r="AA161" s="69"/>
      <c r="AB161" s="214"/>
      <c r="AC161" s="214"/>
      <c r="AD161" s="214"/>
      <c r="AE161" s="214"/>
    </row>
    <row r="162" spans="1:31">
      <c r="A162" s="299"/>
      <c r="B162" s="299"/>
      <c r="C162" s="299"/>
      <c r="D162" s="299"/>
      <c r="E162" s="299"/>
      <c r="F162" s="299"/>
      <c r="G162" s="299"/>
      <c r="H162" s="299"/>
      <c r="I162" s="299"/>
      <c r="J162" s="299"/>
      <c r="K162" s="299"/>
      <c r="L162" s="299"/>
      <c r="M162" s="299"/>
      <c r="N162" s="298"/>
      <c r="O162" s="298"/>
      <c r="P162" s="298"/>
      <c r="Q162" s="298"/>
      <c r="R162" s="298"/>
      <c r="S162" s="298"/>
      <c r="T162" s="298"/>
      <c r="U162" s="298"/>
      <c r="V162" s="298"/>
      <c r="W162" s="298"/>
      <c r="X162" s="298"/>
      <c r="Y162" s="69"/>
      <c r="Z162" s="69"/>
      <c r="AA162" s="69"/>
      <c r="AB162" s="214"/>
      <c r="AC162" s="214"/>
      <c r="AD162" s="214"/>
      <c r="AE162" s="214"/>
    </row>
    <row r="163" spans="1:31">
      <c r="A163" s="299"/>
      <c r="B163" s="299"/>
      <c r="C163" s="299"/>
      <c r="D163" s="299"/>
      <c r="E163" s="299"/>
      <c r="F163" s="299"/>
      <c r="G163" s="299"/>
      <c r="H163" s="299"/>
      <c r="I163" s="299"/>
      <c r="J163" s="299"/>
      <c r="K163" s="299"/>
      <c r="L163" s="299"/>
      <c r="M163" s="299"/>
      <c r="N163" s="298"/>
      <c r="O163" s="298"/>
      <c r="P163" s="298"/>
      <c r="Q163" s="298"/>
      <c r="R163" s="298"/>
      <c r="S163" s="298"/>
      <c r="T163" s="298"/>
      <c r="U163" s="298"/>
      <c r="V163" s="298"/>
      <c r="W163" s="298"/>
      <c r="X163" s="298"/>
      <c r="Y163" s="69"/>
      <c r="Z163" s="69"/>
      <c r="AA163" s="69"/>
      <c r="AB163" s="214"/>
      <c r="AC163" s="214"/>
      <c r="AD163" s="214"/>
      <c r="AE163" s="214"/>
    </row>
    <row r="164" spans="1:31">
      <c r="A164" s="299"/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8"/>
      <c r="O164" s="298"/>
      <c r="P164" s="298"/>
      <c r="Q164" s="298"/>
      <c r="R164" s="298"/>
      <c r="S164" s="298"/>
      <c r="T164" s="298"/>
      <c r="U164" s="298"/>
      <c r="V164" s="298"/>
      <c r="W164" s="298"/>
      <c r="X164" s="298"/>
      <c r="Y164" s="69"/>
      <c r="Z164" s="69"/>
      <c r="AA164" s="69"/>
      <c r="AB164" s="214"/>
      <c r="AC164" s="214"/>
      <c r="AD164" s="214"/>
      <c r="AE164" s="214"/>
    </row>
    <row r="165" spans="1:31">
      <c r="A165" s="299"/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8"/>
      <c r="O165" s="298"/>
      <c r="P165" s="298"/>
      <c r="Q165" s="298"/>
      <c r="R165" s="298"/>
      <c r="S165" s="298"/>
      <c r="T165" s="298"/>
      <c r="U165" s="298"/>
      <c r="V165" s="298"/>
      <c r="W165" s="298"/>
      <c r="X165" s="298"/>
      <c r="Y165" s="69"/>
      <c r="Z165" s="69"/>
      <c r="AA165" s="69"/>
      <c r="AB165" s="214"/>
      <c r="AC165" s="214"/>
      <c r="AD165" s="214"/>
      <c r="AE165" s="214"/>
    </row>
    <row r="166" spans="1:31">
      <c r="A166" s="299"/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8"/>
      <c r="O166" s="298"/>
      <c r="P166" s="298"/>
      <c r="Q166" s="298"/>
      <c r="R166" s="298"/>
      <c r="S166" s="298"/>
      <c r="T166" s="298"/>
      <c r="U166" s="298"/>
      <c r="V166" s="298"/>
      <c r="W166" s="298"/>
      <c r="X166" s="298"/>
      <c r="Y166" s="69"/>
      <c r="Z166" s="69"/>
      <c r="AA166" s="69"/>
      <c r="AB166" s="214"/>
      <c r="AC166" s="214"/>
      <c r="AD166" s="214"/>
      <c r="AE166" s="214"/>
    </row>
    <row r="167" spans="1:31">
      <c r="A167" s="299"/>
      <c r="B167" s="299"/>
      <c r="C167" s="299"/>
      <c r="D167" s="299"/>
      <c r="E167" s="299"/>
      <c r="F167" s="299"/>
      <c r="G167" s="299"/>
      <c r="H167" s="299"/>
      <c r="I167" s="299"/>
      <c r="J167" s="299"/>
      <c r="K167" s="299"/>
      <c r="L167" s="299"/>
      <c r="M167" s="299"/>
      <c r="N167" s="298"/>
      <c r="O167" s="298"/>
      <c r="P167" s="298"/>
      <c r="Q167" s="298"/>
      <c r="R167" s="298"/>
      <c r="S167" s="298"/>
      <c r="T167" s="298"/>
      <c r="U167" s="298"/>
      <c r="V167" s="298"/>
      <c r="W167" s="298"/>
      <c r="X167" s="298"/>
      <c r="Y167" s="69"/>
      <c r="Z167" s="69"/>
      <c r="AA167" s="69"/>
      <c r="AB167" s="214"/>
      <c r="AC167" s="214"/>
      <c r="AD167" s="214"/>
      <c r="AE167" s="214"/>
    </row>
    <row r="168" spans="1:31">
      <c r="A168" s="299"/>
      <c r="B168" s="299"/>
      <c r="C168" s="299"/>
      <c r="D168" s="299"/>
      <c r="E168" s="299"/>
      <c r="F168" s="299"/>
      <c r="G168" s="299"/>
      <c r="H168" s="299"/>
      <c r="I168" s="299"/>
      <c r="J168" s="299"/>
      <c r="K168" s="299"/>
      <c r="L168" s="299"/>
      <c r="M168" s="299"/>
      <c r="N168" s="298"/>
      <c r="O168" s="298"/>
      <c r="P168" s="298"/>
      <c r="Q168" s="298"/>
      <c r="R168" s="298"/>
      <c r="S168" s="298"/>
      <c r="T168" s="298"/>
      <c r="U168" s="298"/>
      <c r="V168" s="298"/>
      <c r="W168" s="298"/>
      <c r="X168" s="298"/>
      <c r="Y168" s="69"/>
      <c r="Z168" s="69"/>
      <c r="AA168" s="69"/>
      <c r="AB168" s="214"/>
      <c r="AC168" s="214"/>
      <c r="AD168" s="214"/>
      <c r="AE168" s="214"/>
    </row>
    <row r="169" spans="1:31"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214"/>
      <c r="AC169" s="214"/>
      <c r="AD169" s="214"/>
      <c r="AE169" s="214"/>
    </row>
    <row r="170" spans="1:31"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214"/>
      <c r="AC170" s="214"/>
      <c r="AD170" s="214"/>
      <c r="AE170" s="214"/>
    </row>
    <row r="171" spans="1:31"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214"/>
      <c r="AC171" s="214"/>
      <c r="AD171" s="214"/>
      <c r="AE171" s="214"/>
    </row>
    <row r="172" spans="1:31"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214"/>
      <c r="AC172" s="214"/>
      <c r="AD172" s="214"/>
      <c r="AE172" s="214"/>
    </row>
    <row r="173" spans="1:31"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214"/>
      <c r="AC173" s="214"/>
      <c r="AD173" s="214"/>
      <c r="AE173" s="214"/>
    </row>
    <row r="174" spans="1:31"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214"/>
      <c r="AC174" s="214"/>
      <c r="AD174" s="214"/>
      <c r="AE174" s="214"/>
    </row>
    <row r="175" spans="1:31"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214"/>
      <c r="AC175" s="214"/>
      <c r="AD175" s="214"/>
      <c r="AE175" s="214"/>
    </row>
    <row r="176" spans="1:31"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214"/>
      <c r="AC176" s="214"/>
      <c r="AD176" s="214"/>
      <c r="AE176" s="214"/>
    </row>
    <row r="177" spans="17:31"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214"/>
      <c r="AC177" s="214"/>
      <c r="AD177" s="214"/>
      <c r="AE177" s="214"/>
    </row>
    <row r="178" spans="17:31"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214"/>
      <c r="AC178" s="214"/>
      <c r="AD178" s="214"/>
      <c r="AE178" s="214"/>
    </row>
    <row r="179" spans="17:31"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214"/>
      <c r="AC179" s="214"/>
      <c r="AD179" s="214"/>
      <c r="AE179" s="214"/>
    </row>
    <row r="180" spans="17:31"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214"/>
      <c r="AC180" s="214"/>
      <c r="AD180" s="214"/>
      <c r="AE180" s="214"/>
    </row>
    <row r="181" spans="17:31"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214"/>
      <c r="AC181" s="214"/>
      <c r="AD181" s="214"/>
      <c r="AE181" s="214"/>
    </row>
    <row r="182" spans="17:31"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214"/>
      <c r="AC182" s="214"/>
      <c r="AD182" s="214"/>
      <c r="AE182" s="214"/>
    </row>
    <row r="183" spans="17:31"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214"/>
      <c r="AC183" s="214"/>
      <c r="AD183" s="214"/>
      <c r="AE183" s="214"/>
    </row>
    <row r="184" spans="17:31"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214"/>
      <c r="AC184" s="214"/>
      <c r="AD184" s="214"/>
      <c r="AE184" s="214"/>
    </row>
    <row r="185" spans="17:31"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214"/>
      <c r="AC185" s="214"/>
      <c r="AD185" s="214"/>
      <c r="AE185" s="214"/>
    </row>
    <row r="186" spans="17:31"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214"/>
      <c r="AC186" s="214"/>
      <c r="AD186" s="214"/>
      <c r="AE186" s="214"/>
    </row>
    <row r="187" spans="17:31"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214"/>
      <c r="AC187" s="214"/>
      <c r="AD187" s="214"/>
      <c r="AE187" s="214"/>
    </row>
    <row r="188" spans="17:31"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214"/>
      <c r="AC188" s="214"/>
      <c r="AD188" s="214"/>
      <c r="AE188" s="214"/>
    </row>
    <row r="189" spans="17:31"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214"/>
      <c r="AC189" s="214"/>
      <c r="AD189" s="214"/>
      <c r="AE189" s="214"/>
    </row>
    <row r="190" spans="17:31"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214"/>
      <c r="AC190" s="214"/>
      <c r="AD190" s="214"/>
      <c r="AE190" s="214"/>
    </row>
    <row r="191" spans="17:31"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214"/>
      <c r="AC191" s="214"/>
      <c r="AD191" s="214"/>
      <c r="AE191" s="214"/>
    </row>
    <row r="192" spans="17:31"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214"/>
      <c r="AC192" s="214"/>
      <c r="AD192" s="214"/>
      <c r="AE192" s="214"/>
    </row>
    <row r="193" spans="17:31"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214"/>
      <c r="AC193" s="214"/>
      <c r="AD193" s="214"/>
      <c r="AE193" s="214"/>
    </row>
    <row r="194" spans="17:31"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214"/>
      <c r="AC194" s="214"/>
      <c r="AD194" s="214"/>
      <c r="AE194" s="214"/>
    </row>
    <row r="195" spans="17:31"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214"/>
      <c r="AC195" s="214"/>
      <c r="AD195" s="214"/>
      <c r="AE195" s="214"/>
    </row>
    <row r="196" spans="17:31"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214"/>
      <c r="AC196" s="214"/>
      <c r="AD196" s="214"/>
      <c r="AE196" s="214"/>
    </row>
    <row r="197" spans="17:31"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214"/>
      <c r="AC197" s="214"/>
      <c r="AD197" s="214"/>
      <c r="AE197" s="214"/>
    </row>
    <row r="198" spans="17:31"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214"/>
      <c r="AC198" s="214"/>
      <c r="AD198" s="214"/>
      <c r="AE198" s="214"/>
    </row>
    <row r="199" spans="17:31"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214"/>
      <c r="AC199" s="214"/>
      <c r="AD199" s="214"/>
      <c r="AE199" s="214"/>
    </row>
    <row r="200" spans="17:31"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214"/>
      <c r="AC200" s="214"/>
      <c r="AD200" s="214"/>
      <c r="AE200" s="214"/>
    </row>
    <row r="201" spans="17:31"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214"/>
      <c r="AC201" s="214"/>
      <c r="AD201" s="214"/>
      <c r="AE201" s="214"/>
    </row>
    <row r="202" spans="17:31"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214"/>
      <c r="AC202" s="214"/>
      <c r="AD202" s="214"/>
      <c r="AE202" s="214"/>
    </row>
    <row r="203" spans="17:31"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214"/>
      <c r="AC203" s="214"/>
      <c r="AD203" s="214"/>
      <c r="AE203" s="214"/>
    </row>
    <row r="204" spans="17:31"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214"/>
      <c r="AC204" s="214"/>
      <c r="AD204" s="214"/>
      <c r="AE204" s="214"/>
    </row>
    <row r="205" spans="17:31"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214"/>
      <c r="AC205" s="214"/>
      <c r="AD205" s="214"/>
      <c r="AE205" s="214"/>
    </row>
    <row r="206" spans="17:31"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214"/>
      <c r="AC206" s="214"/>
      <c r="AD206" s="214"/>
      <c r="AE206" s="214"/>
    </row>
    <row r="207" spans="17:31"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214"/>
      <c r="AC207" s="214"/>
      <c r="AD207" s="214"/>
      <c r="AE207" s="214"/>
    </row>
    <row r="208" spans="17:31"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214"/>
      <c r="AC208" s="214"/>
      <c r="AD208" s="214"/>
      <c r="AE208" s="214"/>
    </row>
    <row r="209" spans="17:31"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214"/>
      <c r="AC209" s="214"/>
      <c r="AD209" s="214"/>
      <c r="AE209" s="214"/>
    </row>
    <row r="210" spans="17:31"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214"/>
      <c r="AC210" s="214"/>
      <c r="AD210" s="214"/>
      <c r="AE210" s="214"/>
    </row>
    <row r="211" spans="17:31"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214"/>
      <c r="AC211" s="214"/>
      <c r="AD211" s="214"/>
      <c r="AE211" s="214"/>
    </row>
    <row r="212" spans="17:31"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214"/>
      <c r="AC212" s="214"/>
      <c r="AD212" s="214"/>
      <c r="AE212" s="214"/>
    </row>
    <row r="213" spans="17:31"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214"/>
      <c r="AC213" s="214"/>
      <c r="AD213" s="214"/>
      <c r="AE213" s="214"/>
    </row>
    <row r="214" spans="17:31"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214"/>
      <c r="AC214" s="214"/>
      <c r="AD214" s="214"/>
      <c r="AE214" s="214"/>
    </row>
    <row r="215" spans="17:31"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214"/>
      <c r="AC215" s="214"/>
      <c r="AD215" s="214"/>
      <c r="AE215" s="214"/>
    </row>
    <row r="216" spans="17:31"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214"/>
      <c r="AC216" s="214"/>
      <c r="AD216" s="214"/>
      <c r="AE216" s="214"/>
    </row>
    <row r="217" spans="17:31"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214"/>
      <c r="AC217" s="214"/>
      <c r="AD217" s="214"/>
      <c r="AE217" s="214"/>
    </row>
    <row r="218" spans="17:31"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214"/>
      <c r="AC218" s="214"/>
      <c r="AD218" s="214"/>
      <c r="AE218" s="214"/>
    </row>
    <row r="219" spans="17:31"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214"/>
      <c r="AC219" s="214"/>
      <c r="AD219" s="214"/>
      <c r="AE219" s="214"/>
    </row>
    <row r="220" spans="17:31"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214"/>
      <c r="AC220" s="214"/>
      <c r="AD220" s="214"/>
      <c r="AE220" s="214"/>
    </row>
    <row r="221" spans="17:31"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214"/>
      <c r="AC221" s="214"/>
      <c r="AD221" s="214"/>
      <c r="AE221" s="214"/>
    </row>
    <row r="222" spans="17:31"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214"/>
      <c r="AC222" s="214"/>
      <c r="AD222" s="214"/>
      <c r="AE222" s="214"/>
    </row>
    <row r="223" spans="17:31"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214"/>
      <c r="AC223" s="214"/>
      <c r="AD223" s="214"/>
      <c r="AE223" s="214"/>
    </row>
    <row r="224" spans="17:31">
      <c r="R224" s="214"/>
      <c r="S224" s="214"/>
      <c r="T224" s="214"/>
      <c r="U224" s="214"/>
      <c r="V224" s="214"/>
      <c r="W224" s="214"/>
      <c r="X224" s="214"/>
      <c r="Y224" s="214"/>
      <c r="Z224" s="214"/>
      <c r="AA224" s="214"/>
      <c r="AB224" s="214"/>
      <c r="AC224" s="214"/>
      <c r="AD224" s="214"/>
      <c r="AE224" s="214"/>
    </row>
    <row r="225" spans="18:31">
      <c r="R225" s="214"/>
      <c r="S225" s="214"/>
      <c r="T225" s="214"/>
      <c r="U225" s="214"/>
      <c r="V225" s="214"/>
      <c r="W225" s="214"/>
      <c r="X225" s="214"/>
      <c r="Y225" s="214"/>
      <c r="Z225" s="214"/>
      <c r="AA225" s="214"/>
      <c r="AB225" s="214"/>
      <c r="AC225" s="214"/>
      <c r="AD225" s="214"/>
      <c r="AE225" s="214"/>
    </row>
    <row r="226" spans="18:31">
      <c r="R226" s="214"/>
      <c r="S226" s="214"/>
      <c r="T226" s="214"/>
      <c r="U226" s="214"/>
      <c r="V226" s="214"/>
      <c r="W226" s="214"/>
      <c r="X226" s="214"/>
      <c r="Y226" s="214"/>
      <c r="Z226" s="214"/>
      <c r="AA226" s="214"/>
      <c r="AB226" s="214"/>
      <c r="AC226" s="214"/>
      <c r="AD226" s="214"/>
      <c r="AE226" s="214"/>
    </row>
    <row r="227" spans="18:31">
      <c r="R227" s="214"/>
      <c r="S227" s="214"/>
      <c r="T227" s="214"/>
      <c r="U227" s="214"/>
      <c r="V227" s="214"/>
      <c r="W227" s="214"/>
      <c r="X227" s="214"/>
      <c r="Y227" s="214"/>
      <c r="Z227" s="214"/>
      <c r="AA227" s="214"/>
      <c r="AB227" s="214"/>
      <c r="AC227" s="214"/>
      <c r="AD227" s="214"/>
      <c r="AE227" s="214"/>
    </row>
    <row r="228" spans="18:31">
      <c r="R228" s="214"/>
      <c r="S228" s="214"/>
      <c r="T228" s="214"/>
      <c r="U228" s="214"/>
      <c r="V228" s="214"/>
      <c r="W228" s="214"/>
      <c r="X228" s="214"/>
      <c r="Y228" s="214"/>
      <c r="Z228" s="214"/>
      <c r="AA228" s="214"/>
      <c r="AB228" s="214"/>
      <c r="AC228" s="214"/>
      <c r="AD228" s="214"/>
      <c r="AE228" s="214"/>
    </row>
    <row r="229" spans="18:31">
      <c r="R229" s="214"/>
      <c r="S229" s="214"/>
      <c r="T229" s="214"/>
      <c r="U229" s="214"/>
      <c r="V229" s="214"/>
      <c r="W229" s="214"/>
      <c r="X229" s="214"/>
      <c r="Y229" s="214"/>
      <c r="Z229" s="214"/>
      <c r="AA229" s="214"/>
      <c r="AB229" s="214"/>
      <c r="AC229" s="214"/>
      <c r="AD229" s="214"/>
      <c r="AE229" s="214"/>
    </row>
    <row r="230" spans="18:31">
      <c r="R230" s="214"/>
      <c r="S230" s="214"/>
      <c r="T230" s="214"/>
      <c r="U230" s="214"/>
      <c r="V230" s="214"/>
      <c r="W230" s="214"/>
      <c r="X230" s="214"/>
      <c r="Y230" s="214"/>
      <c r="Z230" s="214"/>
      <c r="AA230" s="214"/>
      <c r="AB230" s="214"/>
      <c r="AC230" s="214"/>
      <c r="AD230" s="214"/>
      <c r="AE230" s="214"/>
    </row>
    <row r="231" spans="18:31">
      <c r="R231" s="214"/>
      <c r="S231" s="214"/>
      <c r="T231" s="214"/>
      <c r="U231" s="214"/>
      <c r="V231" s="214"/>
      <c r="W231" s="214"/>
      <c r="X231" s="214"/>
      <c r="Y231" s="214"/>
      <c r="Z231" s="214"/>
      <c r="AA231" s="214"/>
      <c r="AB231" s="214"/>
      <c r="AC231" s="214"/>
      <c r="AD231" s="214"/>
      <c r="AE231" s="214"/>
    </row>
    <row r="232" spans="18:31">
      <c r="R232" s="214"/>
      <c r="S232" s="214"/>
      <c r="T232" s="214"/>
      <c r="U232" s="214"/>
      <c r="V232" s="214"/>
      <c r="W232" s="214"/>
      <c r="X232" s="214"/>
      <c r="Y232" s="214"/>
      <c r="Z232" s="214"/>
      <c r="AA232" s="214"/>
      <c r="AB232" s="214"/>
      <c r="AC232" s="214"/>
      <c r="AD232" s="214"/>
      <c r="AE232" s="214"/>
    </row>
    <row r="233" spans="18:31"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E233" s="214"/>
    </row>
    <row r="234" spans="18:31"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E234" s="214"/>
    </row>
    <row r="235" spans="18:31"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E235" s="214"/>
    </row>
    <row r="236" spans="18:31"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E236" s="214"/>
    </row>
    <row r="237" spans="18:31"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E237" s="214"/>
    </row>
    <row r="238" spans="18:31">
      <c r="R238" s="214"/>
      <c r="S238" s="214"/>
      <c r="T238" s="214"/>
      <c r="U238" s="214"/>
      <c r="V238" s="214"/>
      <c r="W238" s="214"/>
      <c r="X238" s="214"/>
      <c r="Y238" s="214"/>
      <c r="Z238" s="214"/>
      <c r="AA238" s="214"/>
      <c r="AB238" s="214"/>
      <c r="AC238" s="214"/>
      <c r="AD238" s="214"/>
      <c r="AE238" s="214"/>
    </row>
    <row r="239" spans="18:31">
      <c r="R239" s="214"/>
      <c r="S239" s="214"/>
      <c r="T239" s="214"/>
      <c r="U239" s="214"/>
      <c r="V239" s="214"/>
      <c r="W239" s="214"/>
      <c r="X239" s="214"/>
      <c r="Y239" s="214"/>
      <c r="Z239" s="214"/>
      <c r="AA239" s="214"/>
      <c r="AB239" s="214"/>
      <c r="AC239" s="214"/>
      <c r="AD239" s="214"/>
      <c r="AE239" s="214"/>
    </row>
    <row r="240" spans="18:31">
      <c r="R240" s="214"/>
      <c r="S240" s="214"/>
      <c r="T240" s="214"/>
      <c r="U240" s="214"/>
      <c r="V240" s="214"/>
      <c r="W240" s="214"/>
      <c r="X240" s="214"/>
      <c r="Y240" s="214"/>
      <c r="Z240" s="214"/>
      <c r="AA240" s="214"/>
      <c r="AB240" s="214"/>
      <c r="AC240" s="214"/>
      <c r="AD240" s="214"/>
      <c r="AE240" s="214"/>
    </row>
    <row r="241" spans="18:31">
      <c r="R241" s="214"/>
      <c r="S241" s="214"/>
      <c r="T241" s="214"/>
      <c r="U241" s="214"/>
      <c r="V241" s="214"/>
      <c r="W241" s="214"/>
      <c r="X241" s="214"/>
      <c r="Y241" s="214"/>
      <c r="Z241" s="214"/>
      <c r="AA241" s="214"/>
      <c r="AB241" s="214"/>
      <c r="AC241" s="214"/>
      <c r="AD241" s="214"/>
      <c r="AE241" s="214"/>
    </row>
  </sheetData>
  <sheetProtection sheet="1" selectLockedCells="1"/>
  <mergeCells count="5">
    <mergeCell ref="E1:N4"/>
    <mergeCell ref="A8:B8"/>
    <mergeCell ref="D8:E8"/>
    <mergeCell ref="L30:M30"/>
    <mergeCell ref="J30:K30"/>
  </mergeCells>
  <conditionalFormatting sqref="H12">
    <cfRule type="notContainsBlanks" dxfId="127" priority="33">
      <formula>LEN(TRIM(H12))&gt;0</formula>
    </cfRule>
    <cfRule type="containsBlanks" dxfId="126" priority="34">
      <formula>LEN(TRIM(H12))=0</formula>
    </cfRule>
  </conditionalFormatting>
  <conditionalFormatting sqref="H14">
    <cfRule type="notContainsBlanks" dxfId="125" priority="31">
      <formula>LEN(TRIM(H14))&gt;0</formula>
    </cfRule>
    <cfRule type="containsBlanks" dxfId="124" priority="32">
      <formula>LEN(TRIM(H14))=0</formula>
    </cfRule>
  </conditionalFormatting>
  <conditionalFormatting sqref="H16">
    <cfRule type="notContainsBlanks" dxfId="123" priority="29">
      <formula>LEN(TRIM(H16))&gt;0</formula>
    </cfRule>
    <cfRule type="containsBlanks" dxfId="122" priority="30">
      <formula>LEN(TRIM(H16))=0</formula>
    </cfRule>
  </conditionalFormatting>
  <conditionalFormatting sqref="H22">
    <cfRule type="notContainsBlanks" dxfId="121" priority="25">
      <formula>LEN(TRIM(H22))&gt;0</formula>
    </cfRule>
    <cfRule type="containsBlanks" dxfId="120" priority="26">
      <formula>LEN(TRIM(H22))=0</formula>
    </cfRule>
  </conditionalFormatting>
  <conditionalFormatting sqref="H24">
    <cfRule type="notContainsBlanks" dxfId="119" priority="23">
      <formula>LEN(TRIM(H24))&gt;0</formula>
    </cfRule>
    <cfRule type="containsBlanks" dxfId="118" priority="24">
      <formula>LEN(TRIM(H24))=0</formula>
    </cfRule>
  </conditionalFormatting>
  <conditionalFormatting sqref="H26">
    <cfRule type="notContainsBlanks" dxfId="117" priority="21">
      <formula>LEN(TRIM(H26))&gt;0</formula>
    </cfRule>
    <cfRule type="containsBlanks" dxfId="116" priority="22">
      <formula>LEN(TRIM(H26))=0</formula>
    </cfRule>
  </conditionalFormatting>
  <conditionalFormatting sqref="H31">
    <cfRule type="notContainsBlanks" dxfId="115" priority="19">
      <formula>LEN(TRIM(H31))&gt;0</formula>
    </cfRule>
    <cfRule type="containsBlanks" dxfId="114" priority="20">
      <formula>LEN(TRIM(H31))=0</formula>
    </cfRule>
  </conditionalFormatting>
  <conditionalFormatting sqref="H37">
    <cfRule type="notContainsBlanks" dxfId="113" priority="15">
      <formula>LEN(TRIM(H37))&gt;0</formula>
    </cfRule>
    <cfRule type="containsBlanks" dxfId="112" priority="16">
      <formula>LEN(TRIM(H37))=0</formula>
    </cfRule>
  </conditionalFormatting>
  <conditionalFormatting sqref="H39">
    <cfRule type="notContainsBlanks" dxfId="111" priority="13">
      <formula>LEN(TRIM(H39))&gt;0</formula>
    </cfRule>
    <cfRule type="containsBlanks" dxfId="110" priority="14">
      <formula>LEN(TRIM(H39))=0</formula>
    </cfRule>
  </conditionalFormatting>
  <conditionalFormatting sqref="H41">
    <cfRule type="notContainsBlanks" dxfId="109" priority="11">
      <formula>LEN(TRIM(H41))&gt;0</formula>
    </cfRule>
    <cfRule type="containsBlanks" dxfId="108" priority="12">
      <formula>LEN(TRIM(H41))=0</formula>
    </cfRule>
  </conditionalFormatting>
  <conditionalFormatting sqref="H33">
    <cfRule type="notContainsBlanks" dxfId="107" priority="7">
      <formula>LEN(TRIM(H33))&gt;0</formula>
    </cfRule>
    <cfRule type="containsBlanks" dxfId="106" priority="8">
      <formula>LEN(TRIM(H33))=0</formula>
    </cfRule>
  </conditionalFormatting>
  <conditionalFormatting sqref="H20">
    <cfRule type="notContainsBlanks" dxfId="105" priority="5">
      <formula>LEN(TRIM(H20))&gt;0</formula>
    </cfRule>
    <cfRule type="containsBlanks" dxfId="104" priority="6">
      <formula>LEN(TRIM(H20))=0</formula>
    </cfRule>
  </conditionalFormatting>
  <conditionalFormatting sqref="H43">
    <cfRule type="notContainsBlanks" dxfId="103" priority="3">
      <formula>LEN(TRIM(H43))&gt;0</formula>
    </cfRule>
    <cfRule type="containsBlanks" dxfId="102" priority="4">
      <formula>LEN(TRIM(H43))=0</formula>
    </cfRule>
  </conditionalFormatting>
  <conditionalFormatting sqref="H28">
    <cfRule type="notContainsBlanks" dxfId="101" priority="1">
      <formula>LEN(TRIM(H28))&gt;0</formula>
    </cfRule>
    <cfRule type="containsBlanks" dxfId="100" priority="2">
      <formula>LEN(TRIM(H28))=0</formula>
    </cfRule>
  </conditionalFormatting>
  <dataValidations disablePrompts="1" count="1">
    <dataValidation type="list" allowBlank="1" showInputMessage="1" showErrorMessage="1" sqref="S3">
      <formula1>S9:S10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AO714"/>
  <sheetViews>
    <sheetView workbookViewId="0">
      <selection activeCell="D76" sqref="D4:D76"/>
    </sheetView>
  </sheetViews>
  <sheetFormatPr defaultColWidth="11.42578125" defaultRowHeight="15"/>
  <cols>
    <col min="1" max="5" width="10.85546875" style="78"/>
  </cols>
  <sheetData>
    <row r="1" spans="1:41">
      <c r="A1" s="39" t="s">
        <v>2159</v>
      </c>
      <c r="F1" s="39"/>
      <c r="G1" s="39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8"/>
      <c r="AO1" s="78"/>
    </row>
    <row r="2" spans="1:41">
      <c r="A2" s="39" t="s">
        <v>2164</v>
      </c>
      <c r="F2" s="39" t="s">
        <v>2160</v>
      </c>
      <c r="G2" s="39"/>
      <c r="H2" s="78"/>
      <c r="I2" s="78"/>
      <c r="J2" s="39" t="s">
        <v>2161</v>
      </c>
      <c r="K2" s="39"/>
      <c r="L2" s="78"/>
      <c r="M2" s="78"/>
      <c r="N2" s="39" t="s">
        <v>2162</v>
      </c>
      <c r="O2" s="39"/>
      <c r="P2" s="78"/>
      <c r="Q2" s="78"/>
      <c r="R2" s="39" t="s">
        <v>1524</v>
      </c>
      <c r="S2" s="39"/>
      <c r="T2" s="78"/>
      <c r="U2" s="78"/>
      <c r="V2" s="39" t="s">
        <v>1526</v>
      </c>
      <c r="W2" s="39"/>
      <c r="X2" s="39"/>
      <c r="Y2" s="39"/>
      <c r="Z2" s="39" t="s">
        <v>1527</v>
      </c>
      <c r="AA2" s="39"/>
      <c r="AB2" s="39"/>
      <c r="AC2" s="39"/>
      <c r="AD2" s="39" t="s">
        <v>1528</v>
      </c>
      <c r="AE2" s="39"/>
      <c r="AF2" s="39"/>
      <c r="AG2" s="39"/>
      <c r="AH2" s="39" t="s">
        <v>1529</v>
      </c>
      <c r="AI2" s="39"/>
      <c r="AJ2" s="78"/>
      <c r="AK2" s="78"/>
      <c r="AL2" s="39" t="s">
        <v>2165</v>
      </c>
      <c r="AM2" s="78"/>
      <c r="AN2" s="78"/>
      <c r="AO2" s="78"/>
    </row>
    <row r="3" spans="1:41">
      <c r="A3" s="78" t="s">
        <v>171</v>
      </c>
      <c r="B3" s="78" t="s">
        <v>76</v>
      </c>
      <c r="C3" s="78" t="s">
        <v>172</v>
      </c>
      <c r="D3" s="78" t="s">
        <v>39</v>
      </c>
      <c r="F3" s="78" t="s">
        <v>171</v>
      </c>
      <c r="G3" s="78" t="s">
        <v>76</v>
      </c>
      <c r="H3" s="78" t="s">
        <v>172</v>
      </c>
      <c r="I3" s="78"/>
      <c r="J3" s="78" t="s">
        <v>171</v>
      </c>
      <c r="K3" s="78" t="s">
        <v>76</v>
      </c>
      <c r="L3" s="78" t="s">
        <v>172</v>
      </c>
      <c r="M3" s="78"/>
      <c r="N3" s="78" t="s">
        <v>171</v>
      </c>
      <c r="O3" s="78" t="s">
        <v>76</v>
      </c>
      <c r="P3" s="78" t="s">
        <v>172</v>
      </c>
      <c r="Q3" s="78"/>
      <c r="R3" s="78" t="s">
        <v>171</v>
      </c>
      <c r="S3" s="78" t="s">
        <v>76</v>
      </c>
      <c r="T3" s="78" t="s">
        <v>172</v>
      </c>
      <c r="U3" s="78" t="s">
        <v>83</v>
      </c>
      <c r="V3" s="78" t="s">
        <v>171</v>
      </c>
      <c r="W3" s="78" t="s">
        <v>76</v>
      </c>
      <c r="X3" s="78" t="s">
        <v>172</v>
      </c>
      <c r="Y3" s="78" t="s">
        <v>83</v>
      </c>
      <c r="Z3" s="78" t="s">
        <v>171</v>
      </c>
      <c r="AA3" s="78" t="s">
        <v>76</v>
      </c>
      <c r="AB3" s="78" t="s">
        <v>172</v>
      </c>
      <c r="AC3" s="78" t="s">
        <v>39</v>
      </c>
      <c r="AD3" s="78" t="s">
        <v>171</v>
      </c>
      <c r="AE3" s="78" t="s">
        <v>76</v>
      </c>
      <c r="AF3" s="78" t="s">
        <v>172</v>
      </c>
      <c r="AG3" s="78"/>
      <c r="AH3" s="78" t="s">
        <v>171</v>
      </c>
      <c r="AI3" s="78" t="s">
        <v>76</v>
      </c>
      <c r="AJ3" s="78" t="s">
        <v>172</v>
      </c>
      <c r="AK3" s="78" t="s">
        <v>39</v>
      </c>
      <c r="AL3" s="78" t="s">
        <v>38</v>
      </c>
      <c r="AM3" s="78" t="s">
        <v>39</v>
      </c>
      <c r="AN3" s="78"/>
      <c r="AO3" s="78"/>
    </row>
    <row r="4" spans="1:41">
      <c r="A4" s="78">
        <v>0</v>
      </c>
      <c r="B4" s="78" t="str">
        <f>A4&amp;"|"&amp;MID($F$2,5,5)</f>
        <v>0|16-19</v>
      </c>
      <c r="C4" s="78">
        <v>13</v>
      </c>
      <c r="D4" s="78" t="str">
        <f t="shared" ref="D4:D67" si="0">IFERROR(VLOOKUP(C4,AL:AM,2,0),"")</f>
        <v>84th percentile</v>
      </c>
      <c r="F4" s="78">
        <v>0</v>
      </c>
      <c r="G4" s="78" t="str">
        <f>F4&amp;"|"&amp;MID($F$2,5,5)</f>
        <v>0|16-19</v>
      </c>
      <c r="H4" s="78">
        <v>13</v>
      </c>
      <c r="I4" s="78"/>
      <c r="J4" s="78">
        <v>0</v>
      </c>
      <c r="K4" s="78" t="str">
        <f>J4&amp;"|"&amp;MID($J$2,5,5)</f>
        <v>0|20-29</v>
      </c>
      <c r="L4" s="78">
        <v>12</v>
      </c>
      <c r="M4" s="78"/>
      <c r="N4" s="78">
        <v>0</v>
      </c>
      <c r="O4" s="78" t="str">
        <f>N4&amp;"|"&amp;MID($N$2,5,5)</f>
        <v>0|30-39</v>
      </c>
      <c r="P4" s="78">
        <v>12</v>
      </c>
      <c r="Q4" s="78"/>
      <c r="R4" s="78">
        <v>0</v>
      </c>
      <c r="S4" s="78" t="str">
        <f>R4&amp;"|"&amp;MID($R$2,5,5)</f>
        <v>0|40-49</v>
      </c>
      <c r="T4" s="78">
        <v>12</v>
      </c>
      <c r="U4" s="78" t="str">
        <f>IFERROR(VLOOKUP(T4,AL:AM,2,0),"")</f>
        <v>75th percentile</v>
      </c>
      <c r="V4" s="78">
        <v>0</v>
      </c>
      <c r="W4" s="78" t="str">
        <f>V4&amp;"|"&amp;MID($V$2,5,5)</f>
        <v>0|50-59</v>
      </c>
      <c r="X4" s="78">
        <v>12</v>
      </c>
      <c r="Y4" s="78" t="str">
        <f>IFERROR(VLOOKUP(X4,AL:AM,2,0),"")</f>
        <v>75th percentile</v>
      </c>
      <c r="Z4" s="78">
        <v>0</v>
      </c>
      <c r="AA4" s="78" t="str">
        <f>Z4&amp;"|"&amp;MID($Z$2,5,5)</f>
        <v>0|60-69</v>
      </c>
      <c r="AB4" s="78">
        <v>13</v>
      </c>
      <c r="AC4" s="78" t="str">
        <f>IFERROR(VLOOKUP(AB4,AL:AM,2,0),"")</f>
        <v>84th percentile</v>
      </c>
      <c r="AD4" s="78">
        <v>0</v>
      </c>
      <c r="AE4" s="78" t="str">
        <f>AD4&amp;"|"&amp;MID($AD$2,5,5)</f>
        <v>0|70-79</v>
      </c>
      <c r="AF4" s="78">
        <v>13</v>
      </c>
      <c r="AG4" t="str">
        <f>IFERROR(VLOOKUP(AF4,AL:AM,2,0),"")</f>
        <v>84th percentile</v>
      </c>
      <c r="AH4" s="78">
        <v>0</v>
      </c>
      <c r="AI4" s="78" t="str">
        <f>AH4&amp;"|"&amp;MID($AH$2,5,5)</f>
        <v>0|80-89</v>
      </c>
      <c r="AJ4" s="78">
        <v>14</v>
      </c>
      <c r="AK4" s="78" t="str">
        <f>IFERROR(VLOOKUP(AJ4,AL:AM,2,0),"")</f>
        <v>91st percentile</v>
      </c>
      <c r="AL4" s="78">
        <v>1</v>
      </c>
      <c r="AM4" s="78" t="s">
        <v>41</v>
      </c>
      <c r="AN4" s="78"/>
      <c r="AO4" s="78"/>
    </row>
    <row r="5" spans="1:41">
      <c r="A5" s="78">
        <v>1</v>
      </c>
      <c r="B5" s="78" t="str">
        <f t="shared" ref="B5:B68" si="1">A5&amp;"|"&amp;MID($F$2,5,5)</f>
        <v>1|16-19</v>
      </c>
      <c r="C5" s="78">
        <v>12</v>
      </c>
      <c r="D5" s="78" t="str">
        <f t="shared" si="0"/>
        <v>75th percentile</v>
      </c>
      <c r="F5" s="78">
        <v>1</v>
      </c>
      <c r="G5" s="78" t="str">
        <f t="shared" ref="G5:G68" si="2">F5&amp;"|"&amp;MID($F$2,5,5)</f>
        <v>1|16-19</v>
      </c>
      <c r="H5" s="78">
        <v>12</v>
      </c>
      <c r="I5" s="78"/>
      <c r="J5" s="78">
        <v>1</v>
      </c>
      <c r="K5" s="78" t="str">
        <f t="shared" ref="K5:K68" si="3">J5&amp;"|"&amp;MID($J$2,5,5)</f>
        <v>1|20-29</v>
      </c>
      <c r="L5" s="78">
        <v>11</v>
      </c>
      <c r="M5" s="78"/>
      <c r="N5" s="78">
        <v>1</v>
      </c>
      <c r="O5" s="78" t="str">
        <f t="shared" ref="O5:O68" si="4">N5&amp;"|"&amp;MID($N$2,5,5)</f>
        <v>1|30-39</v>
      </c>
      <c r="P5" s="78">
        <v>11</v>
      </c>
      <c r="Q5" s="78"/>
      <c r="R5" s="78">
        <v>1</v>
      </c>
      <c r="S5" s="78" t="str">
        <f t="shared" ref="S5:S68" si="5">R5&amp;"|"&amp;MID($R$2,5,5)</f>
        <v>1|40-49</v>
      </c>
      <c r="T5" s="78">
        <v>11</v>
      </c>
      <c r="U5" s="78" t="str">
        <f t="shared" ref="U5:U68" si="6">IFERROR(VLOOKUP(T5,AL:AM,2,0),"")</f>
        <v>63rd percentile</v>
      </c>
      <c r="V5" s="78">
        <v>1</v>
      </c>
      <c r="W5" s="78" t="str">
        <f t="shared" ref="W5:W68" si="7">V5&amp;"|"&amp;MID($V$2,5,5)</f>
        <v>1|50-59</v>
      </c>
      <c r="X5" s="78">
        <v>11</v>
      </c>
      <c r="Y5" s="78" t="str">
        <f t="shared" ref="Y5:Y68" si="8">IFERROR(VLOOKUP(X5,AL:AM,2,0),"")</f>
        <v>63rd percentile</v>
      </c>
      <c r="Z5" s="78">
        <v>1</v>
      </c>
      <c r="AA5" s="78" t="str">
        <f t="shared" ref="AA5:AA68" si="9">Z5&amp;"|"&amp;MID($Z$2,5,5)</f>
        <v>1|60-69</v>
      </c>
      <c r="AB5" s="78">
        <v>12</v>
      </c>
      <c r="AC5" s="78" t="str">
        <f t="shared" ref="AC5:AC68" si="10">IFERROR(VLOOKUP(AB5,AL:AM,2,0),"")</f>
        <v>75th percentile</v>
      </c>
      <c r="AD5" s="78">
        <v>1</v>
      </c>
      <c r="AE5" s="78" t="str">
        <f t="shared" ref="AE5:AE68" si="11">AD5&amp;"|"&amp;MID($AD$2,5,5)</f>
        <v>1|70-79</v>
      </c>
      <c r="AF5" s="78">
        <v>12</v>
      </c>
      <c r="AG5" s="78" t="str">
        <f t="shared" ref="AG5:AG68" si="12">IFERROR(VLOOKUP(AF5,AL:AM,2,0),"")</f>
        <v>75th percentile</v>
      </c>
      <c r="AH5" s="78">
        <v>1</v>
      </c>
      <c r="AI5" s="78" t="str">
        <f t="shared" ref="AI5:AI68" si="13">AH5&amp;"|"&amp;MID($AH$2,5,5)</f>
        <v>1|80-89</v>
      </c>
      <c r="AJ5" s="78">
        <v>13</v>
      </c>
      <c r="AK5" s="78" t="str">
        <f t="shared" ref="AK5:AK68" si="14">IFERROR(VLOOKUP(AJ5,AL:AM,2,0),"")</f>
        <v>84th percentile</v>
      </c>
      <c r="AL5" s="78">
        <v>2</v>
      </c>
      <c r="AM5" s="78" t="s">
        <v>42</v>
      </c>
      <c r="AN5" s="78"/>
      <c r="AO5" s="78"/>
    </row>
    <row r="6" spans="1:41">
      <c r="A6" s="78">
        <v>2</v>
      </c>
      <c r="B6" s="78" t="str">
        <f t="shared" si="1"/>
        <v>2|16-19</v>
      </c>
      <c r="C6" s="78">
        <v>11</v>
      </c>
      <c r="D6" s="78" t="str">
        <f t="shared" si="0"/>
        <v>63rd percentile</v>
      </c>
      <c r="F6" s="78">
        <v>2</v>
      </c>
      <c r="G6" s="78" t="str">
        <f t="shared" si="2"/>
        <v>2|16-19</v>
      </c>
      <c r="H6" s="78">
        <v>11</v>
      </c>
      <c r="I6" s="78"/>
      <c r="J6" s="78">
        <v>2</v>
      </c>
      <c r="K6" s="78" t="str">
        <f t="shared" si="3"/>
        <v>2|20-29</v>
      </c>
      <c r="L6" s="78">
        <v>10</v>
      </c>
      <c r="M6" s="78"/>
      <c r="N6" s="78">
        <v>2</v>
      </c>
      <c r="O6" s="78" t="str">
        <f t="shared" si="4"/>
        <v>2|30-39</v>
      </c>
      <c r="P6" s="78">
        <v>10</v>
      </c>
      <c r="Q6" s="78"/>
      <c r="R6" s="78">
        <v>2</v>
      </c>
      <c r="S6" s="78" t="str">
        <f t="shared" si="5"/>
        <v>2|40-49</v>
      </c>
      <c r="T6" s="78">
        <v>10</v>
      </c>
      <c r="U6" s="78" t="str">
        <f t="shared" si="6"/>
        <v>50th percentile</v>
      </c>
      <c r="V6" s="78">
        <v>2</v>
      </c>
      <c r="W6" s="78" t="str">
        <f t="shared" si="7"/>
        <v>2|50-59</v>
      </c>
      <c r="X6" s="78">
        <v>10</v>
      </c>
      <c r="Y6" s="78" t="str">
        <f t="shared" si="8"/>
        <v>50th percentile</v>
      </c>
      <c r="Z6" s="78">
        <v>2</v>
      </c>
      <c r="AA6" s="78" t="str">
        <f t="shared" si="9"/>
        <v>2|60-69</v>
      </c>
      <c r="AB6" s="78">
        <v>11</v>
      </c>
      <c r="AC6" s="78" t="str">
        <f t="shared" si="10"/>
        <v>63rd percentile</v>
      </c>
      <c r="AD6" s="78">
        <v>2</v>
      </c>
      <c r="AE6" s="78" t="str">
        <f t="shared" si="11"/>
        <v>2|70-79</v>
      </c>
      <c r="AF6" s="78">
        <v>11</v>
      </c>
      <c r="AG6" s="78" t="str">
        <f t="shared" si="12"/>
        <v>63rd percentile</v>
      </c>
      <c r="AH6" s="78">
        <v>2</v>
      </c>
      <c r="AI6" s="78" t="str">
        <f t="shared" si="13"/>
        <v>2|80-89</v>
      </c>
      <c r="AJ6" s="78">
        <v>12</v>
      </c>
      <c r="AK6" s="78" t="str">
        <f t="shared" si="14"/>
        <v>75th percentile</v>
      </c>
      <c r="AL6" s="78">
        <v>3</v>
      </c>
      <c r="AM6" s="78" t="s">
        <v>43</v>
      </c>
      <c r="AN6" s="78"/>
      <c r="AO6" s="78"/>
    </row>
    <row r="7" spans="1:41">
      <c r="A7" s="78">
        <v>3</v>
      </c>
      <c r="B7" s="78" t="str">
        <f t="shared" si="1"/>
        <v>3|16-19</v>
      </c>
      <c r="C7" s="78">
        <v>10</v>
      </c>
      <c r="D7" s="78" t="str">
        <f t="shared" si="0"/>
        <v>50th percentile</v>
      </c>
      <c r="F7" s="78">
        <v>3</v>
      </c>
      <c r="G7" s="78" t="str">
        <f t="shared" si="2"/>
        <v>3|16-19</v>
      </c>
      <c r="H7" s="78">
        <v>10</v>
      </c>
      <c r="I7" s="78"/>
      <c r="J7" s="78">
        <v>3</v>
      </c>
      <c r="K7" s="78" t="str">
        <f t="shared" si="3"/>
        <v>3|20-29</v>
      </c>
      <c r="L7" s="78">
        <v>9</v>
      </c>
      <c r="M7" s="78"/>
      <c r="N7" s="78">
        <v>3</v>
      </c>
      <c r="O7" s="78" t="str">
        <f t="shared" si="4"/>
        <v>3|30-39</v>
      </c>
      <c r="P7" s="78">
        <v>9</v>
      </c>
      <c r="Q7" s="78"/>
      <c r="R7" s="78">
        <v>3</v>
      </c>
      <c r="S7" s="78" t="str">
        <f t="shared" si="5"/>
        <v>3|40-49</v>
      </c>
      <c r="T7" s="78">
        <v>9</v>
      </c>
      <c r="U7" s="78" t="str">
        <f t="shared" si="6"/>
        <v>37th percentile</v>
      </c>
      <c r="V7" s="78">
        <v>3</v>
      </c>
      <c r="W7" s="78" t="str">
        <f t="shared" si="7"/>
        <v>3|50-59</v>
      </c>
      <c r="X7" s="78">
        <v>9</v>
      </c>
      <c r="Y7" s="78" t="str">
        <f t="shared" si="8"/>
        <v>37th percentile</v>
      </c>
      <c r="Z7" s="78">
        <v>3</v>
      </c>
      <c r="AA7" s="78" t="str">
        <f t="shared" si="9"/>
        <v>3|60-69</v>
      </c>
      <c r="AB7" s="78">
        <v>10</v>
      </c>
      <c r="AC7" s="78" t="str">
        <f t="shared" si="10"/>
        <v>50th percentile</v>
      </c>
      <c r="AD7" s="78">
        <v>3</v>
      </c>
      <c r="AE7" s="78" t="str">
        <f t="shared" si="11"/>
        <v>3|70-79</v>
      </c>
      <c r="AF7" s="78">
        <v>10</v>
      </c>
      <c r="AG7" s="78" t="str">
        <f t="shared" si="12"/>
        <v>50th percentile</v>
      </c>
      <c r="AH7" s="78">
        <v>3</v>
      </c>
      <c r="AI7" s="78" t="str">
        <f t="shared" si="13"/>
        <v>3|80-89</v>
      </c>
      <c r="AJ7" s="78">
        <v>11</v>
      </c>
      <c r="AK7" s="78" t="str">
        <f t="shared" si="14"/>
        <v>63rd percentile</v>
      </c>
      <c r="AL7" s="78">
        <v>4</v>
      </c>
      <c r="AM7" s="78" t="s">
        <v>44</v>
      </c>
      <c r="AN7" s="78"/>
      <c r="AO7" s="78"/>
    </row>
    <row r="8" spans="1:41">
      <c r="A8" s="78">
        <v>4</v>
      </c>
      <c r="B8" s="78" t="str">
        <f t="shared" si="1"/>
        <v>4|16-19</v>
      </c>
      <c r="C8" s="78">
        <v>9</v>
      </c>
      <c r="D8" s="78" t="str">
        <f t="shared" si="0"/>
        <v>37th percentile</v>
      </c>
      <c r="F8" s="78">
        <v>4</v>
      </c>
      <c r="G8" s="78" t="str">
        <f t="shared" si="2"/>
        <v>4|16-19</v>
      </c>
      <c r="H8" s="78">
        <v>9</v>
      </c>
      <c r="I8" s="78"/>
      <c r="J8" s="78">
        <v>4</v>
      </c>
      <c r="K8" s="78" t="str">
        <f t="shared" si="3"/>
        <v>4|20-29</v>
      </c>
      <c r="L8" s="78">
        <v>8</v>
      </c>
      <c r="M8" s="78"/>
      <c r="N8" s="78">
        <v>4</v>
      </c>
      <c r="O8" s="78" t="str">
        <f t="shared" si="4"/>
        <v>4|30-39</v>
      </c>
      <c r="P8" s="78">
        <v>8</v>
      </c>
      <c r="Q8" s="78"/>
      <c r="R8" s="78">
        <v>4</v>
      </c>
      <c r="S8" s="78" t="str">
        <f t="shared" si="5"/>
        <v>4|40-49</v>
      </c>
      <c r="T8" s="78">
        <v>8</v>
      </c>
      <c r="U8" s="78" t="str">
        <f t="shared" si="6"/>
        <v>25th percentile</v>
      </c>
      <c r="V8" s="78">
        <v>4</v>
      </c>
      <c r="W8" s="78" t="str">
        <f t="shared" si="7"/>
        <v>4|50-59</v>
      </c>
      <c r="X8" s="78">
        <v>8</v>
      </c>
      <c r="Y8" s="78" t="str">
        <f t="shared" si="8"/>
        <v>25th percentile</v>
      </c>
      <c r="Z8" s="78">
        <v>4</v>
      </c>
      <c r="AA8" s="78" t="str">
        <f t="shared" si="9"/>
        <v>4|60-69</v>
      </c>
      <c r="AB8" s="78">
        <v>9</v>
      </c>
      <c r="AC8" s="78" t="str">
        <f t="shared" si="10"/>
        <v>37th percentile</v>
      </c>
      <c r="AD8" s="78">
        <v>4</v>
      </c>
      <c r="AE8" s="78" t="str">
        <f t="shared" si="11"/>
        <v>4|70-79</v>
      </c>
      <c r="AF8" s="78">
        <v>9</v>
      </c>
      <c r="AG8" s="78" t="str">
        <f t="shared" si="12"/>
        <v>37th percentile</v>
      </c>
      <c r="AH8" s="78">
        <v>4</v>
      </c>
      <c r="AI8" s="78" t="str">
        <f t="shared" si="13"/>
        <v>4|80-89</v>
      </c>
      <c r="AJ8" s="78">
        <v>10</v>
      </c>
      <c r="AK8" s="78" t="str">
        <f t="shared" si="14"/>
        <v>50th percentile</v>
      </c>
      <c r="AL8" s="78">
        <v>5</v>
      </c>
      <c r="AM8" s="78" t="s">
        <v>45</v>
      </c>
      <c r="AN8" s="78"/>
      <c r="AO8" s="78"/>
    </row>
    <row r="9" spans="1:41">
      <c r="A9" s="78">
        <v>5</v>
      </c>
      <c r="B9" s="78" t="str">
        <f t="shared" si="1"/>
        <v>5|16-19</v>
      </c>
      <c r="C9" s="78">
        <v>8</v>
      </c>
      <c r="D9" s="78" t="str">
        <f t="shared" si="0"/>
        <v>25th percentile</v>
      </c>
      <c r="F9" s="78">
        <v>5</v>
      </c>
      <c r="G9" s="78" t="str">
        <f t="shared" si="2"/>
        <v>5|16-19</v>
      </c>
      <c r="H9" s="78">
        <v>8</v>
      </c>
      <c r="I9" s="78"/>
      <c r="J9" s="78">
        <v>5</v>
      </c>
      <c r="K9" s="78" t="str">
        <f t="shared" si="3"/>
        <v>5|20-29</v>
      </c>
      <c r="L9" s="78">
        <v>7</v>
      </c>
      <c r="M9" s="78"/>
      <c r="N9" s="78">
        <v>5</v>
      </c>
      <c r="O9" s="78" t="str">
        <f t="shared" si="4"/>
        <v>5|30-39</v>
      </c>
      <c r="P9" s="78">
        <v>7</v>
      </c>
      <c r="Q9" s="78"/>
      <c r="R9" s="78">
        <v>5</v>
      </c>
      <c r="S9" s="78" t="str">
        <f t="shared" si="5"/>
        <v>5|40-49</v>
      </c>
      <c r="T9" s="78">
        <v>7</v>
      </c>
      <c r="U9" s="78" t="str">
        <f t="shared" si="6"/>
        <v>16th percentile</v>
      </c>
      <c r="V9" s="78">
        <v>5</v>
      </c>
      <c r="W9" s="78" t="str">
        <f t="shared" si="7"/>
        <v>5|50-59</v>
      </c>
      <c r="X9" s="78">
        <v>7</v>
      </c>
      <c r="Y9" s="78" t="str">
        <f t="shared" si="8"/>
        <v>16th percentile</v>
      </c>
      <c r="Z9" s="78">
        <v>5</v>
      </c>
      <c r="AA9" s="78" t="str">
        <f t="shared" si="9"/>
        <v>5|60-69</v>
      </c>
      <c r="AB9" s="78">
        <v>8</v>
      </c>
      <c r="AC9" s="78" t="str">
        <f t="shared" si="10"/>
        <v>25th percentile</v>
      </c>
      <c r="AD9" s="78">
        <v>5</v>
      </c>
      <c r="AE9" s="78" t="str">
        <f t="shared" si="11"/>
        <v>5|70-79</v>
      </c>
      <c r="AF9" s="78">
        <v>8</v>
      </c>
      <c r="AG9" s="78" t="str">
        <f t="shared" si="12"/>
        <v>25th percentile</v>
      </c>
      <c r="AH9" s="78">
        <v>5</v>
      </c>
      <c r="AI9" s="78" t="str">
        <f t="shared" si="13"/>
        <v>5|80-89</v>
      </c>
      <c r="AJ9" s="78">
        <v>9</v>
      </c>
      <c r="AK9" s="78" t="str">
        <f t="shared" si="14"/>
        <v>37th percentile</v>
      </c>
      <c r="AL9" s="78">
        <v>6</v>
      </c>
      <c r="AM9" s="78" t="s">
        <v>46</v>
      </c>
      <c r="AN9" s="78"/>
      <c r="AO9" s="78"/>
    </row>
    <row r="10" spans="1:41">
      <c r="A10" s="78">
        <v>6</v>
      </c>
      <c r="B10" s="78" t="str">
        <f t="shared" si="1"/>
        <v>6|16-19</v>
      </c>
      <c r="C10" s="78">
        <v>7</v>
      </c>
      <c r="D10" s="78" t="str">
        <f t="shared" si="0"/>
        <v>16th percentile</v>
      </c>
      <c r="F10" s="78">
        <v>6</v>
      </c>
      <c r="G10" s="78" t="str">
        <f t="shared" si="2"/>
        <v>6|16-19</v>
      </c>
      <c r="H10" s="78">
        <v>7</v>
      </c>
      <c r="I10" s="78"/>
      <c r="J10" s="78">
        <v>6</v>
      </c>
      <c r="K10" s="78" t="str">
        <f t="shared" si="3"/>
        <v>6|20-29</v>
      </c>
      <c r="L10" s="78">
        <v>6</v>
      </c>
      <c r="M10" s="78"/>
      <c r="N10" s="78">
        <v>6</v>
      </c>
      <c r="O10" s="78" t="str">
        <f t="shared" si="4"/>
        <v>6|30-39</v>
      </c>
      <c r="P10" s="78">
        <v>6</v>
      </c>
      <c r="Q10" s="78"/>
      <c r="R10" s="78">
        <v>6</v>
      </c>
      <c r="S10" s="78" t="str">
        <f t="shared" si="5"/>
        <v>6|40-49</v>
      </c>
      <c r="T10" s="78">
        <v>6</v>
      </c>
      <c r="U10" s="78" t="str">
        <f t="shared" si="6"/>
        <v>9th percentile</v>
      </c>
      <c r="V10" s="78">
        <v>6</v>
      </c>
      <c r="W10" s="78" t="str">
        <f t="shared" si="7"/>
        <v>6|50-59</v>
      </c>
      <c r="X10" s="78">
        <v>6</v>
      </c>
      <c r="Y10" s="78" t="str">
        <f t="shared" si="8"/>
        <v>9th percentile</v>
      </c>
      <c r="Z10" s="78">
        <v>6</v>
      </c>
      <c r="AA10" s="78" t="str">
        <f t="shared" si="9"/>
        <v>6|60-69</v>
      </c>
      <c r="AB10" s="78">
        <v>7</v>
      </c>
      <c r="AC10" s="78" t="str">
        <f t="shared" si="10"/>
        <v>16th percentile</v>
      </c>
      <c r="AD10" s="78">
        <v>6</v>
      </c>
      <c r="AE10" s="78" t="str">
        <f t="shared" si="11"/>
        <v>6|70-79</v>
      </c>
      <c r="AF10" s="78">
        <v>7</v>
      </c>
      <c r="AG10" s="78" t="str">
        <f t="shared" si="12"/>
        <v>16th percentile</v>
      </c>
      <c r="AH10" s="78">
        <v>6</v>
      </c>
      <c r="AI10" s="78" t="str">
        <f t="shared" si="13"/>
        <v>6|80-89</v>
      </c>
      <c r="AJ10" s="78">
        <v>8</v>
      </c>
      <c r="AK10" s="78" t="str">
        <f t="shared" si="14"/>
        <v>25th percentile</v>
      </c>
      <c r="AL10" s="78">
        <v>7</v>
      </c>
      <c r="AM10" s="78" t="s">
        <v>47</v>
      </c>
      <c r="AN10" s="78"/>
      <c r="AO10" s="78"/>
    </row>
    <row r="11" spans="1:41">
      <c r="A11" s="78">
        <v>7</v>
      </c>
      <c r="B11" s="78" t="str">
        <f t="shared" si="1"/>
        <v>7|16-19</v>
      </c>
      <c r="C11" s="78">
        <v>6</v>
      </c>
      <c r="D11" s="78" t="str">
        <f t="shared" si="0"/>
        <v>9th percentile</v>
      </c>
      <c r="F11" s="78">
        <v>7</v>
      </c>
      <c r="G11" s="78" t="str">
        <f t="shared" si="2"/>
        <v>7|16-19</v>
      </c>
      <c r="H11" s="78">
        <v>6</v>
      </c>
      <c r="I11" s="78"/>
      <c r="J11" s="78">
        <v>7</v>
      </c>
      <c r="K11" s="78" t="str">
        <f t="shared" si="3"/>
        <v>7|20-29</v>
      </c>
      <c r="L11" s="78">
        <v>5</v>
      </c>
      <c r="M11" s="78"/>
      <c r="N11" s="78">
        <v>7</v>
      </c>
      <c r="O11" s="78" t="str">
        <f t="shared" si="4"/>
        <v>7|30-39</v>
      </c>
      <c r="P11" s="78">
        <v>5</v>
      </c>
      <c r="Q11" s="78"/>
      <c r="R11" s="78">
        <v>7</v>
      </c>
      <c r="S11" s="78" t="str">
        <f t="shared" si="5"/>
        <v>7|40-49</v>
      </c>
      <c r="T11" s="78">
        <v>5</v>
      </c>
      <c r="U11" s="78" t="str">
        <f t="shared" si="6"/>
        <v>5th percentile</v>
      </c>
      <c r="V11" s="78">
        <v>7</v>
      </c>
      <c r="W11" s="78" t="str">
        <f t="shared" si="7"/>
        <v>7|50-59</v>
      </c>
      <c r="X11" s="78">
        <v>5</v>
      </c>
      <c r="Y11" s="78" t="str">
        <f t="shared" si="8"/>
        <v>5th percentile</v>
      </c>
      <c r="Z11" s="78">
        <v>7</v>
      </c>
      <c r="AA11" s="78" t="str">
        <f t="shared" si="9"/>
        <v>7|60-69</v>
      </c>
      <c r="AB11" s="78">
        <v>6</v>
      </c>
      <c r="AC11" s="78" t="str">
        <f t="shared" si="10"/>
        <v>9th percentile</v>
      </c>
      <c r="AD11" s="78">
        <v>7</v>
      </c>
      <c r="AE11" s="78" t="str">
        <f t="shared" si="11"/>
        <v>7|70-79</v>
      </c>
      <c r="AF11" s="78">
        <v>6</v>
      </c>
      <c r="AG11" s="78" t="str">
        <f t="shared" si="12"/>
        <v>9th percentile</v>
      </c>
      <c r="AH11" s="78">
        <v>7</v>
      </c>
      <c r="AI11" s="78" t="str">
        <f t="shared" si="13"/>
        <v>7|80-89</v>
      </c>
      <c r="AJ11" s="78">
        <v>7</v>
      </c>
      <c r="AK11" s="78" t="str">
        <f t="shared" si="14"/>
        <v>16th percentile</v>
      </c>
      <c r="AL11" s="78">
        <v>8</v>
      </c>
      <c r="AM11" s="78" t="s">
        <v>48</v>
      </c>
      <c r="AN11" s="78"/>
      <c r="AO11" s="78"/>
    </row>
    <row r="12" spans="1:41">
      <c r="A12" s="78">
        <v>8</v>
      </c>
      <c r="B12" s="78" t="str">
        <f t="shared" si="1"/>
        <v>8|16-19</v>
      </c>
      <c r="C12" s="78">
        <v>5</v>
      </c>
      <c r="D12" s="78" t="str">
        <f t="shared" si="0"/>
        <v>5th percentile</v>
      </c>
      <c r="F12" s="78">
        <v>8</v>
      </c>
      <c r="G12" s="78" t="str">
        <f t="shared" si="2"/>
        <v>8|16-19</v>
      </c>
      <c r="H12" s="78">
        <v>5</v>
      </c>
      <c r="I12" s="78"/>
      <c r="J12" s="78">
        <v>8</v>
      </c>
      <c r="K12" s="78" t="str">
        <f t="shared" si="3"/>
        <v>8|20-29</v>
      </c>
      <c r="L12" s="78">
        <v>4</v>
      </c>
      <c r="M12" s="78"/>
      <c r="N12" s="78">
        <v>8</v>
      </c>
      <c r="O12" s="78" t="str">
        <f t="shared" si="4"/>
        <v>8|30-39</v>
      </c>
      <c r="P12" s="78">
        <v>4</v>
      </c>
      <c r="Q12" s="78"/>
      <c r="R12" s="78">
        <v>8</v>
      </c>
      <c r="S12" s="78" t="str">
        <f t="shared" si="5"/>
        <v>8|40-49</v>
      </c>
      <c r="T12" s="78">
        <v>4</v>
      </c>
      <c r="U12" s="78" t="str">
        <f t="shared" si="6"/>
        <v>2nd percentile</v>
      </c>
      <c r="V12" s="78">
        <v>8</v>
      </c>
      <c r="W12" s="78" t="str">
        <f t="shared" si="7"/>
        <v>8|50-59</v>
      </c>
      <c r="X12" s="78">
        <v>4</v>
      </c>
      <c r="Y12" s="78" t="str">
        <f t="shared" si="8"/>
        <v>2nd percentile</v>
      </c>
      <c r="Z12" s="78">
        <v>8</v>
      </c>
      <c r="AA12" s="78" t="str">
        <f t="shared" si="9"/>
        <v>8|60-69</v>
      </c>
      <c r="AB12" s="78">
        <v>5</v>
      </c>
      <c r="AC12" s="78" t="str">
        <f t="shared" si="10"/>
        <v>5th percentile</v>
      </c>
      <c r="AD12" s="78">
        <v>8</v>
      </c>
      <c r="AE12" s="78" t="str">
        <f t="shared" si="11"/>
        <v>8|70-79</v>
      </c>
      <c r="AF12" s="78">
        <v>5</v>
      </c>
      <c r="AG12" s="78" t="str">
        <f t="shared" si="12"/>
        <v>5th percentile</v>
      </c>
      <c r="AH12" s="78">
        <v>8</v>
      </c>
      <c r="AI12" s="78" t="str">
        <f t="shared" si="13"/>
        <v>8|80-89</v>
      </c>
      <c r="AJ12" s="78">
        <v>6</v>
      </c>
      <c r="AK12" s="78" t="str">
        <f t="shared" si="14"/>
        <v>9th percentile</v>
      </c>
      <c r="AL12" s="78">
        <v>9</v>
      </c>
      <c r="AM12" s="78" t="s">
        <v>49</v>
      </c>
      <c r="AN12" s="78"/>
      <c r="AO12" s="78"/>
    </row>
    <row r="13" spans="1:41">
      <c r="A13" s="78">
        <v>9</v>
      </c>
      <c r="B13" s="78" t="str">
        <f t="shared" si="1"/>
        <v>9|16-19</v>
      </c>
      <c r="C13" s="78">
        <v>4</v>
      </c>
      <c r="D13" s="78" t="str">
        <f t="shared" si="0"/>
        <v>2nd percentile</v>
      </c>
      <c r="F13" s="78">
        <v>9</v>
      </c>
      <c r="G13" s="78" t="str">
        <f t="shared" si="2"/>
        <v>9|16-19</v>
      </c>
      <c r="H13" s="78">
        <v>4</v>
      </c>
      <c r="I13" s="78"/>
      <c r="J13" s="78">
        <v>9</v>
      </c>
      <c r="K13" s="78" t="str">
        <f t="shared" si="3"/>
        <v>9|20-29</v>
      </c>
      <c r="L13" s="78">
        <v>3</v>
      </c>
      <c r="M13" s="78"/>
      <c r="N13" s="78">
        <v>9</v>
      </c>
      <c r="O13" s="78" t="str">
        <f t="shared" si="4"/>
        <v>9|30-39</v>
      </c>
      <c r="P13" s="78">
        <v>3</v>
      </c>
      <c r="Q13" s="78"/>
      <c r="R13" s="78">
        <v>9</v>
      </c>
      <c r="S13" s="78" t="str">
        <f t="shared" si="5"/>
        <v>9|40-49</v>
      </c>
      <c r="T13" s="78">
        <v>3</v>
      </c>
      <c r="U13" s="78" t="str">
        <f t="shared" si="6"/>
        <v>1st percentile</v>
      </c>
      <c r="V13" s="78">
        <v>9</v>
      </c>
      <c r="W13" s="78" t="str">
        <f t="shared" si="7"/>
        <v>9|50-59</v>
      </c>
      <c r="X13" s="78">
        <v>3</v>
      </c>
      <c r="Y13" s="78" t="str">
        <f t="shared" si="8"/>
        <v>1st percentile</v>
      </c>
      <c r="Z13" s="78">
        <v>9</v>
      </c>
      <c r="AA13" s="78" t="str">
        <f t="shared" si="9"/>
        <v>9|60-69</v>
      </c>
      <c r="AB13" s="78">
        <v>4</v>
      </c>
      <c r="AC13" s="78" t="str">
        <f t="shared" si="10"/>
        <v>2nd percentile</v>
      </c>
      <c r="AD13" s="78">
        <v>9</v>
      </c>
      <c r="AE13" s="78" t="str">
        <f t="shared" si="11"/>
        <v>9|70-79</v>
      </c>
      <c r="AF13" s="78">
        <v>4</v>
      </c>
      <c r="AG13" s="78" t="str">
        <f t="shared" si="12"/>
        <v>2nd percentile</v>
      </c>
      <c r="AH13" s="78">
        <v>9</v>
      </c>
      <c r="AI13" s="78" t="str">
        <f t="shared" si="13"/>
        <v>9|80-89</v>
      </c>
      <c r="AJ13" s="78">
        <v>5</v>
      </c>
      <c r="AK13" s="78" t="str">
        <f t="shared" si="14"/>
        <v>5th percentile</v>
      </c>
      <c r="AL13" s="78">
        <v>10</v>
      </c>
      <c r="AM13" s="78" t="s">
        <v>50</v>
      </c>
      <c r="AN13" s="78"/>
      <c r="AO13" s="78"/>
    </row>
    <row r="14" spans="1:41">
      <c r="A14" s="78">
        <v>10</v>
      </c>
      <c r="B14" s="78" t="str">
        <f t="shared" si="1"/>
        <v>10|16-19</v>
      </c>
      <c r="C14" s="78">
        <v>3</v>
      </c>
      <c r="D14" s="78" t="str">
        <f t="shared" si="0"/>
        <v>1st percentile</v>
      </c>
      <c r="F14" s="78">
        <v>10</v>
      </c>
      <c r="G14" s="78" t="str">
        <f t="shared" si="2"/>
        <v>10|16-19</v>
      </c>
      <c r="H14" s="78">
        <v>3</v>
      </c>
      <c r="I14" s="78"/>
      <c r="J14" s="78">
        <v>10</v>
      </c>
      <c r="K14" s="78" t="str">
        <f t="shared" si="3"/>
        <v>10|20-29</v>
      </c>
      <c r="L14" s="78">
        <v>2</v>
      </c>
      <c r="M14" s="78"/>
      <c r="N14" s="78">
        <v>10</v>
      </c>
      <c r="O14" s="78" t="str">
        <f t="shared" si="4"/>
        <v>10|30-39</v>
      </c>
      <c r="P14" s="78">
        <v>2</v>
      </c>
      <c r="Q14" s="78"/>
      <c r="R14" s="78">
        <v>10</v>
      </c>
      <c r="S14" s="78" t="str">
        <f t="shared" si="5"/>
        <v>10|40-49</v>
      </c>
      <c r="T14" s="78">
        <v>2</v>
      </c>
      <c r="U14" s="78" t="str">
        <f t="shared" si="6"/>
        <v>0.4th percentile</v>
      </c>
      <c r="V14" s="78">
        <v>10</v>
      </c>
      <c r="W14" s="78" t="str">
        <f t="shared" si="7"/>
        <v>10|50-59</v>
      </c>
      <c r="X14" s="78">
        <v>2</v>
      </c>
      <c r="Y14" s="78" t="str">
        <f t="shared" si="8"/>
        <v>0.4th percentile</v>
      </c>
      <c r="Z14" s="78">
        <v>10</v>
      </c>
      <c r="AA14" s="78" t="str">
        <f t="shared" si="9"/>
        <v>10|60-69</v>
      </c>
      <c r="AB14" s="78">
        <v>3</v>
      </c>
      <c r="AC14" s="78" t="str">
        <f t="shared" si="10"/>
        <v>1st percentile</v>
      </c>
      <c r="AD14" s="78">
        <v>10</v>
      </c>
      <c r="AE14" s="78" t="str">
        <f t="shared" si="11"/>
        <v>10|70-79</v>
      </c>
      <c r="AF14" s="78">
        <v>3</v>
      </c>
      <c r="AG14" s="78" t="str">
        <f t="shared" si="12"/>
        <v>1st percentile</v>
      </c>
      <c r="AH14" s="78">
        <v>10</v>
      </c>
      <c r="AI14" s="78" t="str">
        <f t="shared" si="13"/>
        <v>10|80-89</v>
      </c>
      <c r="AJ14" s="78">
        <v>4</v>
      </c>
      <c r="AK14" s="78" t="str">
        <f t="shared" si="14"/>
        <v>2nd percentile</v>
      </c>
      <c r="AL14" s="78">
        <v>11</v>
      </c>
      <c r="AM14" s="78" t="s">
        <v>51</v>
      </c>
      <c r="AN14" s="78"/>
      <c r="AO14" s="78"/>
    </row>
    <row r="15" spans="1:41">
      <c r="A15" s="78">
        <v>11</v>
      </c>
      <c r="B15" s="78" t="str">
        <f t="shared" si="1"/>
        <v>11|16-19</v>
      </c>
      <c r="C15" s="78">
        <v>2</v>
      </c>
      <c r="D15" s="78" t="str">
        <f t="shared" si="0"/>
        <v>0.4th percentile</v>
      </c>
      <c r="F15" s="78">
        <v>11</v>
      </c>
      <c r="G15" s="78" t="str">
        <f t="shared" si="2"/>
        <v>11|16-19</v>
      </c>
      <c r="H15" s="78">
        <v>2</v>
      </c>
      <c r="I15" s="78"/>
      <c r="J15" s="78">
        <v>11</v>
      </c>
      <c r="K15" s="78" t="str">
        <f t="shared" si="3"/>
        <v>11|20-29</v>
      </c>
      <c r="L15" s="78">
        <v>1</v>
      </c>
      <c r="M15" s="78"/>
      <c r="N15" s="78">
        <v>11</v>
      </c>
      <c r="O15" s="78" t="str">
        <f t="shared" si="4"/>
        <v>11|30-39</v>
      </c>
      <c r="P15" s="78">
        <v>1</v>
      </c>
      <c r="Q15" s="78"/>
      <c r="R15" s="78">
        <v>11</v>
      </c>
      <c r="S15" s="78" t="str">
        <f t="shared" si="5"/>
        <v>11|40-49</v>
      </c>
      <c r="T15" s="78">
        <v>1</v>
      </c>
      <c r="U15" s="78" t="str">
        <f t="shared" si="6"/>
        <v>0.1st percentile</v>
      </c>
      <c r="V15" s="78">
        <v>11</v>
      </c>
      <c r="W15" s="78" t="str">
        <f t="shared" si="7"/>
        <v>11|50-59</v>
      </c>
      <c r="X15" s="78">
        <v>1</v>
      </c>
      <c r="Y15" s="78" t="str">
        <f t="shared" si="8"/>
        <v>0.1st percentile</v>
      </c>
      <c r="Z15" s="78">
        <v>11</v>
      </c>
      <c r="AA15" s="78" t="str">
        <f t="shared" si="9"/>
        <v>11|60-69</v>
      </c>
      <c r="AB15" s="78">
        <v>2</v>
      </c>
      <c r="AC15" s="78" t="str">
        <f t="shared" si="10"/>
        <v>0.4th percentile</v>
      </c>
      <c r="AD15" s="78">
        <v>11</v>
      </c>
      <c r="AE15" s="78" t="str">
        <f t="shared" si="11"/>
        <v>11|70-79</v>
      </c>
      <c r="AF15" s="78">
        <v>2</v>
      </c>
      <c r="AG15" s="78" t="str">
        <f t="shared" si="12"/>
        <v>0.4th percentile</v>
      </c>
      <c r="AH15" s="78">
        <v>11</v>
      </c>
      <c r="AI15" s="78" t="str">
        <f t="shared" si="13"/>
        <v>11|80-89</v>
      </c>
      <c r="AJ15" s="78">
        <v>3</v>
      </c>
      <c r="AK15" s="78" t="str">
        <f t="shared" si="14"/>
        <v>1st percentile</v>
      </c>
      <c r="AL15" s="78">
        <v>12</v>
      </c>
      <c r="AM15" s="78" t="s">
        <v>52</v>
      </c>
      <c r="AN15" s="78"/>
      <c r="AO15" s="78"/>
    </row>
    <row r="16" spans="1:41">
      <c r="A16" s="78">
        <v>12</v>
      </c>
      <c r="B16" s="78" t="str">
        <f t="shared" si="1"/>
        <v>12|16-19</v>
      </c>
      <c r="C16" s="78">
        <v>1</v>
      </c>
      <c r="D16" s="78" t="str">
        <f t="shared" si="0"/>
        <v>0.1st percentile</v>
      </c>
      <c r="F16" s="78">
        <v>12</v>
      </c>
      <c r="G16" s="78" t="str">
        <f t="shared" si="2"/>
        <v>12|16-19</v>
      </c>
      <c r="H16" s="78">
        <v>1</v>
      </c>
      <c r="I16" s="78"/>
      <c r="J16" s="78">
        <v>12</v>
      </c>
      <c r="K16" s="78" t="str">
        <f t="shared" si="3"/>
        <v>12|20-29</v>
      </c>
      <c r="L16" s="78">
        <v>1</v>
      </c>
      <c r="M16" s="78"/>
      <c r="N16" s="78">
        <v>12</v>
      </c>
      <c r="O16" s="78" t="str">
        <f t="shared" si="4"/>
        <v>12|30-39</v>
      </c>
      <c r="P16" s="78">
        <v>1</v>
      </c>
      <c r="Q16" s="78"/>
      <c r="R16" s="78">
        <v>12</v>
      </c>
      <c r="S16" s="78" t="str">
        <f t="shared" si="5"/>
        <v>12|40-49</v>
      </c>
      <c r="T16" s="78">
        <v>1</v>
      </c>
      <c r="U16" s="78" t="str">
        <f t="shared" si="6"/>
        <v>0.1st percentile</v>
      </c>
      <c r="V16" s="78">
        <v>12</v>
      </c>
      <c r="W16" s="78" t="str">
        <f t="shared" si="7"/>
        <v>12|50-59</v>
      </c>
      <c r="X16" s="78">
        <v>1</v>
      </c>
      <c r="Y16" s="78" t="str">
        <f t="shared" si="8"/>
        <v>0.1st percentile</v>
      </c>
      <c r="Z16" s="78">
        <v>12</v>
      </c>
      <c r="AA16" s="78" t="str">
        <f t="shared" si="9"/>
        <v>12|60-69</v>
      </c>
      <c r="AB16" s="78">
        <v>1</v>
      </c>
      <c r="AC16" s="78" t="str">
        <f t="shared" si="10"/>
        <v>0.1st percentile</v>
      </c>
      <c r="AD16" s="78">
        <v>12</v>
      </c>
      <c r="AE16" s="78" t="str">
        <f t="shared" si="11"/>
        <v>12|70-79</v>
      </c>
      <c r="AF16" s="78">
        <v>1</v>
      </c>
      <c r="AG16" s="78" t="str">
        <f t="shared" si="12"/>
        <v>0.1st percentile</v>
      </c>
      <c r="AH16" s="78">
        <v>12</v>
      </c>
      <c r="AI16" s="78" t="str">
        <f t="shared" si="13"/>
        <v>12|80-89</v>
      </c>
      <c r="AJ16" s="78">
        <v>2</v>
      </c>
      <c r="AK16" s="78" t="str">
        <f t="shared" si="14"/>
        <v>0.4th percentile</v>
      </c>
      <c r="AL16" s="78">
        <v>13</v>
      </c>
      <c r="AM16" s="78" t="s">
        <v>53</v>
      </c>
      <c r="AN16" s="78"/>
      <c r="AO16" s="78"/>
    </row>
    <row r="17" spans="1:41">
      <c r="A17" s="78">
        <v>13</v>
      </c>
      <c r="B17" s="78" t="str">
        <f t="shared" si="1"/>
        <v>13|16-19</v>
      </c>
      <c r="C17" s="78">
        <v>1</v>
      </c>
      <c r="D17" s="78" t="str">
        <f t="shared" si="0"/>
        <v>0.1st percentile</v>
      </c>
      <c r="F17" s="78">
        <v>13</v>
      </c>
      <c r="G17" s="78" t="str">
        <f t="shared" si="2"/>
        <v>13|16-19</v>
      </c>
      <c r="H17" s="78">
        <v>1</v>
      </c>
      <c r="I17" s="78"/>
      <c r="J17" s="78">
        <v>13</v>
      </c>
      <c r="K17" s="78" t="str">
        <f t="shared" si="3"/>
        <v>13|20-29</v>
      </c>
      <c r="L17" s="78">
        <v>1</v>
      </c>
      <c r="M17" s="78"/>
      <c r="N17" s="78">
        <v>13</v>
      </c>
      <c r="O17" s="78" t="str">
        <f t="shared" si="4"/>
        <v>13|30-39</v>
      </c>
      <c r="P17" s="78">
        <v>1</v>
      </c>
      <c r="Q17" s="78"/>
      <c r="R17" s="78">
        <v>13</v>
      </c>
      <c r="S17" s="78" t="str">
        <f t="shared" si="5"/>
        <v>13|40-49</v>
      </c>
      <c r="T17" s="78">
        <v>1</v>
      </c>
      <c r="U17" s="78" t="str">
        <f t="shared" si="6"/>
        <v>0.1st percentile</v>
      </c>
      <c r="V17" s="78">
        <v>13</v>
      </c>
      <c r="W17" s="78" t="str">
        <f t="shared" si="7"/>
        <v>13|50-59</v>
      </c>
      <c r="X17" s="78">
        <v>1</v>
      </c>
      <c r="Y17" s="78" t="str">
        <f t="shared" si="8"/>
        <v>0.1st percentile</v>
      </c>
      <c r="Z17" s="78">
        <v>13</v>
      </c>
      <c r="AA17" s="78" t="str">
        <f t="shared" si="9"/>
        <v>13|60-69</v>
      </c>
      <c r="AB17" s="78">
        <v>1</v>
      </c>
      <c r="AC17" s="78" t="str">
        <f t="shared" si="10"/>
        <v>0.1st percentile</v>
      </c>
      <c r="AD17" s="78">
        <v>13</v>
      </c>
      <c r="AE17" s="78" t="str">
        <f t="shared" si="11"/>
        <v>13|70-79</v>
      </c>
      <c r="AF17" s="78">
        <v>1</v>
      </c>
      <c r="AG17" s="78" t="str">
        <f t="shared" si="12"/>
        <v>0.1st percentile</v>
      </c>
      <c r="AH17" s="78">
        <v>13</v>
      </c>
      <c r="AI17" s="78" t="str">
        <f t="shared" si="13"/>
        <v>13|80-89</v>
      </c>
      <c r="AJ17" s="78">
        <v>1</v>
      </c>
      <c r="AK17" s="78" t="str">
        <f t="shared" si="14"/>
        <v>0.1st percentile</v>
      </c>
      <c r="AL17" s="78">
        <v>14</v>
      </c>
      <c r="AM17" s="78" t="s">
        <v>54</v>
      </c>
      <c r="AN17" s="78"/>
      <c r="AO17" s="78"/>
    </row>
    <row r="18" spans="1:41">
      <c r="A18" s="78">
        <v>14</v>
      </c>
      <c r="B18" s="78" t="str">
        <f t="shared" si="1"/>
        <v>14|16-19</v>
      </c>
      <c r="C18" s="78">
        <v>1</v>
      </c>
      <c r="D18" s="78" t="str">
        <f t="shared" si="0"/>
        <v>0.1st percentile</v>
      </c>
      <c r="F18" s="78">
        <v>14</v>
      </c>
      <c r="G18" s="78" t="str">
        <f t="shared" si="2"/>
        <v>14|16-19</v>
      </c>
      <c r="H18" s="78">
        <v>1</v>
      </c>
      <c r="I18" s="78"/>
      <c r="J18" s="78">
        <v>14</v>
      </c>
      <c r="K18" s="78" t="str">
        <f t="shared" si="3"/>
        <v>14|20-29</v>
      </c>
      <c r="L18" s="78">
        <v>1</v>
      </c>
      <c r="M18" s="78"/>
      <c r="N18" s="78">
        <v>14</v>
      </c>
      <c r="O18" s="78" t="str">
        <f t="shared" si="4"/>
        <v>14|30-39</v>
      </c>
      <c r="P18" s="78">
        <v>1</v>
      </c>
      <c r="Q18" s="78"/>
      <c r="R18" s="78">
        <v>14</v>
      </c>
      <c r="S18" s="78" t="str">
        <f t="shared" si="5"/>
        <v>14|40-49</v>
      </c>
      <c r="T18" s="78">
        <v>1</v>
      </c>
      <c r="U18" s="78" t="str">
        <f t="shared" si="6"/>
        <v>0.1st percentile</v>
      </c>
      <c r="V18" s="78">
        <v>14</v>
      </c>
      <c r="W18" s="78" t="str">
        <f t="shared" si="7"/>
        <v>14|50-59</v>
      </c>
      <c r="X18" s="78">
        <v>1</v>
      </c>
      <c r="Y18" s="78" t="str">
        <f t="shared" si="8"/>
        <v>0.1st percentile</v>
      </c>
      <c r="Z18" s="78">
        <v>14</v>
      </c>
      <c r="AA18" s="78" t="str">
        <f t="shared" si="9"/>
        <v>14|60-69</v>
      </c>
      <c r="AB18" s="78">
        <v>1</v>
      </c>
      <c r="AC18" s="78" t="str">
        <f t="shared" si="10"/>
        <v>0.1st percentile</v>
      </c>
      <c r="AD18" s="78">
        <v>14</v>
      </c>
      <c r="AE18" s="78" t="str">
        <f t="shared" si="11"/>
        <v>14|70-79</v>
      </c>
      <c r="AF18" s="78">
        <v>1</v>
      </c>
      <c r="AG18" s="78" t="str">
        <f t="shared" si="12"/>
        <v>0.1st percentile</v>
      </c>
      <c r="AH18" s="78">
        <v>14</v>
      </c>
      <c r="AI18" s="78" t="str">
        <f t="shared" si="13"/>
        <v>14|80-89</v>
      </c>
      <c r="AJ18" s="78">
        <v>1</v>
      </c>
      <c r="AK18" s="78" t="str">
        <f t="shared" si="14"/>
        <v>0.1st percentile</v>
      </c>
      <c r="AL18" s="78">
        <v>15</v>
      </c>
      <c r="AM18" s="78" t="s">
        <v>55</v>
      </c>
      <c r="AN18" s="78"/>
      <c r="AO18" s="78"/>
    </row>
    <row r="19" spans="1:41">
      <c r="A19" s="78">
        <v>15</v>
      </c>
      <c r="B19" s="78" t="str">
        <f t="shared" si="1"/>
        <v>15|16-19</v>
      </c>
      <c r="C19" s="78">
        <v>1</v>
      </c>
      <c r="D19" s="78" t="str">
        <f t="shared" si="0"/>
        <v>0.1st percentile</v>
      </c>
      <c r="F19" s="78">
        <v>15</v>
      </c>
      <c r="G19" s="78" t="str">
        <f t="shared" si="2"/>
        <v>15|16-19</v>
      </c>
      <c r="H19" s="78">
        <v>1</v>
      </c>
      <c r="I19" s="78"/>
      <c r="J19" s="78">
        <v>15</v>
      </c>
      <c r="K19" s="78" t="str">
        <f t="shared" si="3"/>
        <v>15|20-29</v>
      </c>
      <c r="L19" s="78">
        <v>1</v>
      </c>
      <c r="M19" s="78"/>
      <c r="N19" s="78">
        <v>15</v>
      </c>
      <c r="O19" s="78" t="str">
        <f t="shared" si="4"/>
        <v>15|30-39</v>
      </c>
      <c r="P19" s="78">
        <v>1</v>
      </c>
      <c r="Q19" s="78"/>
      <c r="R19" s="78">
        <v>15</v>
      </c>
      <c r="S19" s="78" t="str">
        <f t="shared" si="5"/>
        <v>15|40-49</v>
      </c>
      <c r="T19" s="78">
        <v>1</v>
      </c>
      <c r="U19" s="78" t="str">
        <f t="shared" si="6"/>
        <v>0.1st percentile</v>
      </c>
      <c r="V19" s="78">
        <v>15</v>
      </c>
      <c r="W19" s="78" t="str">
        <f t="shared" si="7"/>
        <v>15|50-59</v>
      </c>
      <c r="X19" s="78">
        <v>1</v>
      </c>
      <c r="Y19" s="78" t="str">
        <f t="shared" si="8"/>
        <v>0.1st percentile</v>
      </c>
      <c r="Z19" s="78">
        <v>15</v>
      </c>
      <c r="AA19" s="78" t="str">
        <f t="shared" si="9"/>
        <v>15|60-69</v>
      </c>
      <c r="AB19" s="78">
        <v>1</v>
      </c>
      <c r="AC19" s="78" t="str">
        <f t="shared" si="10"/>
        <v>0.1st percentile</v>
      </c>
      <c r="AD19" s="78">
        <v>15</v>
      </c>
      <c r="AE19" s="78" t="str">
        <f t="shared" si="11"/>
        <v>15|70-79</v>
      </c>
      <c r="AF19" s="78">
        <v>1</v>
      </c>
      <c r="AG19" s="78" t="str">
        <f t="shared" si="12"/>
        <v>0.1st percentile</v>
      </c>
      <c r="AH19" s="78">
        <v>15</v>
      </c>
      <c r="AI19" s="78" t="str">
        <f t="shared" si="13"/>
        <v>15|80-89</v>
      </c>
      <c r="AJ19" s="78">
        <v>1</v>
      </c>
      <c r="AK19" s="78" t="str">
        <f t="shared" si="14"/>
        <v>0.1st percentile</v>
      </c>
      <c r="AL19" s="78"/>
      <c r="AM19" s="78"/>
      <c r="AN19" s="78"/>
      <c r="AO19" s="78"/>
    </row>
    <row r="20" spans="1:41">
      <c r="A20" s="78">
        <v>16</v>
      </c>
      <c r="B20" s="78" t="str">
        <f t="shared" si="1"/>
        <v>16|16-19</v>
      </c>
      <c r="C20" s="78">
        <v>1</v>
      </c>
      <c r="D20" s="78" t="str">
        <f t="shared" si="0"/>
        <v>0.1st percentile</v>
      </c>
      <c r="F20" s="78">
        <v>16</v>
      </c>
      <c r="G20" s="78" t="str">
        <f t="shared" si="2"/>
        <v>16|16-19</v>
      </c>
      <c r="H20" s="78">
        <v>1</v>
      </c>
      <c r="I20" s="78"/>
      <c r="J20" s="78">
        <v>16</v>
      </c>
      <c r="K20" s="78" t="str">
        <f t="shared" si="3"/>
        <v>16|20-29</v>
      </c>
      <c r="L20" s="78">
        <v>1</v>
      </c>
      <c r="M20" s="78"/>
      <c r="N20" s="78">
        <v>16</v>
      </c>
      <c r="O20" s="78" t="str">
        <f t="shared" si="4"/>
        <v>16|30-39</v>
      </c>
      <c r="P20" s="78">
        <v>1</v>
      </c>
      <c r="Q20" s="78"/>
      <c r="R20" s="78">
        <v>16</v>
      </c>
      <c r="S20" s="78" t="str">
        <f t="shared" si="5"/>
        <v>16|40-49</v>
      </c>
      <c r="T20" s="78">
        <v>1</v>
      </c>
      <c r="U20" s="78" t="str">
        <f t="shared" si="6"/>
        <v>0.1st percentile</v>
      </c>
      <c r="V20" s="78">
        <v>16</v>
      </c>
      <c r="W20" s="78" t="str">
        <f t="shared" si="7"/>
        <v>16|50-59</v>
      </c>
      <c r="X20" s="78">
        <v>1</v>
      </c>
      <c r="Y20" s="78" t="str">
        <f t="shared" si="8"/>
        <v>0.1st percentile</v>
      </c>
      <c r="Z20" s="78">
        <v>16</v>
      </c>
      <c r="AA20" s="78" t="str">
        <f t="shared" si="9"/>
        <v>16|60-69</v>
      </c>
      <c r="AB20" s="78">
        <v>1</v>
      </c>
      <c r="AC20" s="78" t="str">
        <f t="shared" si="10"/>
        <v>0.1st percentile</v>
      </c>
      <c r="AD20" s="78">
        <v>16</v>
      </c>
      <c r="AE20" s="78" t="str">
        <f t="shared" si="11"/>
        <v>16|70-79</v>
      </c>
      <c r="AF20" s="78">
        <v>1</v>
      </c>
      <c r="AG20" s="78" t="str">
        <f t="shared" si="12"/>
        <v>0.1st percentile</v>
      </c>
      <c r="AH20" s="78">
        <v>16</v>
      </c>
      <c r="AI20" s="78" t="str">
        <f t="shared" si="13"/>
        <v>16|80-89</v>
      </c>
      <c r="AJ20" s="78">
        <v>1</v>
      </c>
      <c r="AK20" s="78" t="str">
        <f t="shared" si="14"/>
        <v>0.1st percentile</v>
      </c>
      <c r="AL20" s="78"/>
      <c r="AM20" s="78"/>
      <c r="AN20" s="78"/>
      <c r="AO20" s="78"/>
    </row>
    <row r="21" spans="1:41">
      <c r="A21" s="78">
        <v>17</v>
      </c>
      <c r="B21" s="78" t="str">
        <f t="shared" si="1"/>
        <v>17|16-19</v>
      </c>
      <c r="C21" s="78">
        <v>1</v>
      </c>
      <c r="D21" s="78" t="str">
        <f t="shared" si="0"/>
        <v>0.1st percentile</v>
      </c>
      <c r="F21" s="78">
        <v>17</v>
      </c>
      <c r="G21" s="78" t="str">
        <f t="shared" si="2"/>
        <v>17|16-19</v>
      </c>
      <c r="H21" s="78">
        <v>1</v>
      </c>
      <c r="I21" s="78"/>
      <c r="J21" s="78">
        <v>17</v>
      </c>
      <c r="K21" s="78" t="str">
        <f t="shared" si="3"/>
        <v>17|20-29</v>
      </c>
      <c r="L21" s="78">
        <v>1</v>
      </c>
      <c r="M21" s="78"/>
      <c r="N21" s="78">
        <v>17</v>
      </c>
      <c r="O21" s="78" t="str">
        <f t="shared" si="4"/>
        <v>17|30-39</v>
      </c>
      <c r="P21" s="78">
        <v>1</v>
      </c>
      <c r="Q21" s="78"/>
      <c r="R21" s="78">
        <v>17</v>
      </c>
      <c r="S21" s="78" t="str">
        <f t="shared" si="5"/>
        <v>17|40-49</v>
      </c>
      <c r="T21" s="78">
        <v>1</v>
      </c>
      <c r="U21" s="78" t="str">
        <f t="shared" si="6"/>
        <v>0.1st percentile</v>
      </c>
      <c r="V21" s="78">
        <v>17</v>
      </c>
      <c r="W21" s="78" t="str">
        <f t="shared" si="7"/>
        <v>17|50-59</v>
      </c>
      <c r="X21" s="78">
        <v>1</v>
      </c>
      <c r="Y21" s="78" t="str">
        <f t="shared" si="8"/>
        <v>0.1st percentile</v>
      </c>
      <c r="Z21" s="78">
        <v>17</v>
      </c>
      <c r="AA21" s="78" t="str">
        <f t="shared" si="9"/>
        <v>17|60-69</v>
      </c>
      <c r="AB21" s="78">
        <v>1</v>
      </c>
      <c r="AC21" s="78" t="str">
        <f t="shared" si="10"/>
        <v>0.1st percentile</v>
      </c>
      <c r="AD21" s="78">
        <v>17</v>
      </c>
      <c r="AE21" s="78" t="str">
        <f t="shared" si="11"/>
        <v>17|70-79</v>
      </c>
      <c r="AF21" s="78">
        <v>1</v>
      </c>
      <c r="AG21" s="78" t="str">
        <f t="shared" si="12"/>
        <v>0.1st percentile</v>
      </c>
      <c r="AH21" s="78">
        <v>17</v>
      </c>
      <c r="AI21" s="78" t="str">
        <f t="shared" si="13"/>
        <v>17|80-89</v>
      </c>
      <c r="AJ21" s="78">
        <v>1</v>
      </c>
      <c r="AK21" s="78" t="str">
        <f t="shared" si="14"/>
        <v>0.1st percentile</v>
      </c>
      <c r="AL21" s="78"/>
      <c r="AM21" s="78"/>
      <c r="AN21" s="78"/>
      <c r="AO21" s="78"/>
    </row>
    <row r="22" spans="1:41">
      <c r="A22" s="78">
        <v>18</v>
      </c>
      <c r="B22" s="78" t="str">
        <f t="shared" si="1"/>
        <v>18|16-19</v>
      </c>
      <c r="C22" s="78">
        <v>1</v>
      </c>
      <c r="D22" s="78" t="str">
        <f t="shared" si="0"/>
        <v>0.1st percentile</v>
      </c>
      <c r="F22" s="78">
        <v>18</v>
      </c>
      <c r="G22" s="78" t="str">
        <f t="shared" si="2"/>
        <v>18|16-19</v>
      </c>
      <c r="H22" s="78">
        <v>1</v>
      </c>
      <c r="I22" s="78"/>
      <c r="J22" s="78">
        <v>18</v>
      </c>
      <c r="K22" s="78" t="str">
        <f t="shared" si="3"/>
        <v>18|20-29</v>
      </c>
      <c r="L22" s="78">
        <v>1</v>
      </c>
      <c r="M22" s="78"/>
      <c r="N22" s="78">
        <v>18</v>
      </c>
      <c r="O22" s="78" t="str">
        <f t="shared" si="4"/>
        <v>18|30-39</v>
      </c>
      <c r="P22" s="78">
        <v>1</v>
      </c>
      <c r="Q22" s="78"/>
      <c r="R22" s="78">
        <v>18</v>
      </c>
      <c r="S22" s="78" t="str">
        <f t="shared" si="5"/>
        <v>18|40-49</v>
      </c>
      <c r="T22" s="78">
        <v>1</v>
      </c>
      <c r="U22" s="78" t="str">
        <f t="shared" si="6"/>
        <v>0.1st percentile</v>
      </c>
      <c r="V22" s="78">
        <v>18</v>
      </c>
      <c r="W22" s="78" t="str">
        <f t="shared" si="7"/>
        <v>18|50-59</v>
      </c>
      <c r="X22" s="78">
        <v>1</v>
      </c>
      <c r="Y22" s="78" t="str">
        <f t="shared" si="8"/>
        <v>0.1st percentile</v>
      </c>
      <c r="Z22" s="78">
        <v>18</v>
      </c>
      <c r="AA22" s="78" t="str">
        <f t="shared" si="9"/>
        <v>18|60-69</v>
      </c>
      <c r="AB22" s="78">
        <v>1</v>
      </c>
      <c r="AC22" s="78" t="str">
        <f t="shared" si="10"/>
        <v>0.1st percentile</v>
      </c>
      <c r="AD22" s="78">
        <v>18</v>
      </c>
      <c r="AE22" s="78" t="str">
        <f t="shared" si="11"/>
        <v>18|70-79</v>
      </c>
      <c r="AF22" s="78">
        <v>1</v>
      </c>
      <c r="AG22" s="78" t="str">
        <f t="shared" si="12"/>
        <v>0.1st percentile</v>
      </c>
      <c r="AH22" s="78">
        <v>18</v>
      </c>
      <c r="AI22" s="78" t="str">
        <f t="shared" si="13"/>
        <v>18|80-89</v>
      </c>
      <c r="AJ22" s="78">
        <v>1</v>
      </c>
      <c r="AK22" s="78" t="str">
        <f t="shared" si="14"/>
        <v>0.1st percentile</v>
      </c>
      <c r="AL22" s="78"/>
      <c r="AM22" s="78"/>
      <c r="AN22" s="78"/>
      <c r="AO22" s="78"/>
    </row>
    <row r="23" spans="1:41">
      <c r="A23" s="78">
        <v>19</v>
      </c>
      <c r="B23" s="78" t="str">
        <f t="shared" si="1"/>
        <v>19|16-19</v>
      </c>
      <c r="C23" s="78">
        <v>1</v>
      </c>
      <c r="D23" s="78" t="str">
        <f t="shared" si="0"/>
        <v>0.1st percentile</v>
      </c>
      <c r="F23" s="78">
        <v>19</v>
      </c>
      <c r="G23" s="78" t="str">
        <f t="shared" si="2"/>
        <v>19|16-19</v>
      </c>
      <c r="H23" s="78">
        <v>1</v>
      </c>
      <c r="I23" s="78"/>
      <c r="J23" s="78">
        <v>19</v>
      </c>
      <c r="K23" s="78" t="str">
        <f t="shared" si="3"/>
        <v>19|20-29</v>
      </c>
      <c r="L23" s="78">
        <v>1</v>
      </c>
      <c r="M23" s="78"/>
      <c r="N23" s="78">
        <v>19</v>
      </c>
      <c r="O23" s="78" t="str">
        <f t="shared" si="4"/>
        <v>19|30-39</v>
      </c>
      <c r="P23" s="78">
        <v>1</v>
      </c>
      <c r="Q23" s="78"/>
      <c r="R23" s="78">
        <v>19</v>
      </c>
      <c r="S23" s="78" t="str">
        <f t="shared" si="5"/>
        <v>19|40-49</v>
      </c>
      <c r="T23" s="78">
        <v>1</v>
      </c>
      <c r="U23" s="78" t="str">
        <f t="shared" si="6"/>
        <v>0.1st percentile</v>
      </c>
      <c r="V23" s="78">
        <v>19</v>
      </c>
      <c r="W23" s="78" t="str">
        <f t="shared" si="7"/>
        <v>19|50-59</v>
      </c>
      <c r="X23" s="78">
        <v>1</v>
      </c>
      <c r="Y23" s="78" t="str">
        <f t="shared" si="8"/>
        <v>0.1st percentile</v>
      </c>
      <c r="Z23" s="78">
        <v>19</v>
      </c>
      <c r="AA23" s="78" t="str">
        <f t="shared" si="9"/>
        <v>19|60-69</v>
      </c>
      <c r="AB23" s="78">
        <v>1</v>
      </c>
      <c r="AC23" s="78" t="str">
        <f t="shared" si="10"/>
        <v>0.1st percentile</v>
      </c>
      <c r="AD23" s="78">
        <v>19</v>
      </c>
      <c r="AE23" s="78" t="str">
        <f t="shared" si="11"/>
        <v>19|70-79</v>
      </c>
      <c r="AF23" s="78">
        <v>1</v>
      </c>
      <c r="AG23" s="78" t="str">
        <f t="shared" si="12"/>
        <v>0.1st percentile</v>
      </c>
      <c r="AH23" s="78">
        <v>19</v>
      </c>
      <c r="AI23" s="78" t="str">
        <f t="shared" si="13"/>
        <v>19|80-89</v>
      </c>
      <c r="AJ23" s="78">
        <v>1</v>
      </c>
      <c r="AK23" s="78" t="str">
        <f t="shared" si="14"/>
        <v>0.1st percentile</v>
      </c>
      <c r="AL23" s="78"/>
      <c r="AM23" s="78"/>
      <c r="AN23" s="78"/>
      <c r="AO23" s="78"/>
    </row>
    <row r="24" spans="1:41">
      <c r="A24" s="78">
        <v>20</v>
      </c>
      <c r="B24" s="78" t="str">
        <f t="shared" si="1"/>
        <v>20|16-19</v>
      </c>
      <c r="C24" s="78">
        <v>1</v>
      </c>
      <c r="D24" s="78" t="str">
        <f t="shared" si="0"/>
        <v>0.1st percentile</v>
      </c>
      <c r="F24" s="78">
        <v>20</v>
      </c>
      <c r="G24" s="78" t="str">
        <f t="shared" si="2"/>
        <v>20|16-19</v>
      </c>
      <c r="H24" s="78">
        <v>1</v>
      </c>
      <c r="I24" s="78"/>
      <c r="J24" s="78">
        <v>20</v>
      </c>
      <c r="K24" s="78" t="str">
        <f t="shared" si="3"/>
        <v>20|20-29</v>
      </c>
      <c r="L24" s="78">
        <v>1</v>
      </c>
      <c r="M24" s="78"/>
      <c r="N24" s="78">
        <v>20</v>
      </c>
      <c r="O24" s="78" t="str">
        <f t="shared" si="4"/>
        <v>20|30-39</v>
      </c>
      <c r="P24" s="78">
        <v>1</v>
      </c>
      <c r="Q24" s="78"/>
      <c r="R24" s="78">
        <v>20</v>
      </c>
      <c r="S24" s="78" t="str">
        <f t="shared" si="5"/>
        <v>20|40-49</v>
      </c>
      <c r="T24" s="78">
        <v>1</v>
      </c>
      <c r="U24" s="78" t="str">
        <f t="shared" si="6"/>
        <v>0.1st percentile</v>
      </c>
      <c r="V24" s="78">
        <v>20</v>
      </c>
      <c r="W24" s="78" t="str">
        <f t="shared" si="7"/>
        <v>20|50-59</v>
      </c>
      <c r="X24" s="78">
        <v>1</v>
      </c>
      <c r="Y24" s="78" t="str">
        <f t="shared" si="8"/>
        <v>0.1st percentile</v>
      </c>
      <c r="Z24" s="78">
        <v>20</v>
      </c>
      <c r="AA24" s="78" t="str">
        <f t="shared" si="9"/>
        <v>20|60-69</v>
      </c>
      <c r="AB24" s="78">
        <v>1</v>
      </c>
      <c r="AC24" s="78" t="str">
        <f t="shared" si="10"/>
        <v>0.1st percentile</v>
      </c>
      <c r="AD24" s="78">
        <v>20</v>
      </c>
      <c r="AE24" s="78" t="str">
        <f t="shared" si="11"/>
        <v>20|70-79</v>
      </c>
      <c r="AF24" s="78">
        <v>1</v>
      </c>
      <c r="AG24" s="78" t="str">
        <f t="shared" si="12"/>
        <v>0.1st percentile</v>
      </c>
      <c r="AH24" s="78">
        <v>20</v>
      </c>
      <c r="AI24" s="78" t="str">
        <f t="shared" si="13"/>
        <v>20|80-89</v>
      </c>
      <c r="AJ24" s="78">
        <v>1</v>
      </c>
      <c r="AK24" s="78" t="str">
        <f t="shared" si="14"/>
        <v>0.1st percentile</v>
      </c>
      <c r="AL24" s="78"/>
      <c r="AM24" s="78"/>
      <c r="AN24" s="78"/>
      <c r="AO24" s="78"/>
    </row>
    <row r="25" spans="1:41">
      <c r="A25" s="78">
        <v>21</v>
      </c>
      <c r="B25" s="78" t="str">
        <f t="shared" si="1"/>
        <v>21|16-19</v>
      </c>
      <c r="C25" s="78">
        <v>1</v>
      </c>
      <c r="D25" s="78" t="str">
        <f t="shared" si="0"/>
        <v>0.1st percentile</v>
      </c>
      <c r="F25" s="78">
        <v>21</v>
      </c>
      <c r="G25" s="78" t="str">
        <f t="shared" si="2"/>
        <v>21|16-19</v>
      </c>
      <c r="H25" s="78">
        <v>1</v>
      </c>
      <c r="I25" s="78"/>
      <c r="J25" s="78">
        <v>21</v>
      </c>
      <c r="K25" s="78" t="str">
        <f t="shared" si="3"/>
        <v>21|20-29</v>
      </c>
      <c r="L25" s="78">
        <v>1</v>
      </c>
      <c r="M25" s="78"/>
      <c r="N25" s="78">
        <v>21</v>
      </c>
      <c r="O25" s="78" t="str">
        <f t="shared" si="4"/>
        <v>21|30-39</v>
      </c>
      <c r="P25" s="78">
        <v>1</v>
      </c>
      <c r="Q25" s="78"/>
      <c r="R25" s="78">
        <v>21</v>
      </c>
      <c r="S25" s="78" t="str">
        <f t="shared" si="5"/>
        <v>21|40-49</v>
      </c>
      <c r="T25" s="78">
        <v>1</v>
      </c>
      <c r="U25" s="78" t="str">
        <f t="shared" si="6"/>
        <v>0.1st percentile</v>
      </c>
      <c r="V25" s="78">
        <v>21</v>
      </c>
      <c r="W25" s="78" t="str">
        <f t="shared" si="7"/>
        <v>21|50-59</v>
      </c>
      <c r="X25" s="78">
        <v>1</v>
      </c>
      <c r="Y25" s="78" t="str">
        <f t="shared" si="8"/>
        <v>0.1st percentile</v>
      </c>
      <c r="Z25" s="78">
        <v>21</v>
      </c>
      <c r="AA25" s="78" t="str">
        <f t="shared" si="9"/>
        <v>21|60-69</v>
      </c>
      <c r="AB25" s="78">
        <v>1</v>
      </c>
      <c r="AC25" s="78" t="str">
        <f t="shared" si="10"/>
        <v>0.1st percentile</v>
      </c>
      <c r="AD25" s="78">
        <v>21</v>
      </c>
      <c r="AE25" s="78" t="str">
        <f t="shared" si="11"/>
        <v>21|70-79</v>
      </c>
      <c r="AF25" s="78">
        <v>1</v>
      </c>
      <c r="AG25" s="78" t="str">
        <f t="shared" si="12"/>
        <v>0.1st percentile</v>
      </c>
      <c r="AH25" s="78">
        <v>21</v>
      </c>
      <c r="AI25" s="78" t="str">
        <f t="shared" si="13"/>
        <v>21|80-89</v>
      </c>
      <c r="AJ25" s="78">
        <v>1</v>
      </c>
      <c r="AK25" s="78" t="str">
        <f t="shared" si="14"/>
        <v>0.1st percentile</v>
      </c>
      <c r="AL25" s="78"/>
      <c r="AM25" s="78"/>
      <c r="AN25" s="78"/>
      <c r="AO25" s="78"/>
    </row>
    <row r="26" spans="1:41">
      <c r="A26" s="78">
        <v>22</v>
      </c>
      <c r="B26" s="78" t="str">
        <f t="shared" si="1"/>
        <v>22|16-19</v>
      </c>
      <c r="C26" s="78">
        <v>1</v>
      </c>
      <c r="D26" s="78" t="str">
        <f t="shared" si="0"/>
        <v>0.1st percentile</v>
      </c>
      <c r="F26" s="78">
        <v>22</v>
      </c>
      <c r="G26" s="78" t="str">
        <f t="shared" si="2"/>
        <v>22|16-19</v>
      </c>
      <c r="H26" s="78">
        <v>1</v>
      </c>
      <c r="I26" s="78"/>
      <c r="J26" s="78">
        <v>22</v>
      </c>
      <c r="K26" s="78" t="str">
        <f t="shared" si="3"/>
        <v>22|20-29</v>
      </c>
      <c r="L26" s="78">
        <v>1</v>
      </c>
      <c r="M26" s="78"/>
      <c r="N26" s="78">
        <v>22</v>
      </c>
      <c r="O26" s="78" t="str">
        <f t="shared" si="4"/>
        <v>22|30-39</v>
      </c>
      <c r="P26" s="78">
        <v>1</v>
      </c>
      <c r="Q26" s="78"/>
      <c r="R26" s="78">
        <v>22</v>
      </c>
      <c r="S26" s="78" t="str">
        <f t="shared" si="5"/>
        <v>22|40-49</v>
      </c>
      <c r="T26" s="78">
        <v>1</v>
      </c>
      <c r="U26" s="78" t="str">
        <f t="shared" si="6"/>
        <v>0.1st percentile</v>
      </c>
      <c r="V26" s="78">
        <v>22</v>
      </c>
      <c r="W26" s="78" t="str">
        <f t="shared" si="7"/>
        <v>22|50-59</v>
      </c>
      <c r="X26" s="78">
        <v>1</v>
      </c>
      <c r="Y26" s="78" t="str">
        <f t="shared" si="8"/>
        <v>0.1st percentile</v>
      </c>
      <c r="Z26" s="78">
        <v>22</v>
      </c>
      <c r="AA26" s="78" t="str">
        <f t="shared" si="9"/>
        <v>22|60-69</v>
      </c>
      <c r="AB26" s="78">
        <v>1</v>
      </c>
      <c r="AC26" s="78" t="str">
        <f t="shared" si="10"/>
        <v>0.1st percentile</v>
      </c>
      <c r="AD26" s="78">
        <v>22</v>
      </c>
      <c r="AE26" s="78" t="str">
        <f t="shared" si="11"/>
        <v>22|70-79</v>
      </c>
      <c r="AF26" s="78">
        <v>1</v>
      </c>
      <c r="AG26" s="78" t="str">
        <f t="shared" si="12"/>
        <v>0.1st percentile</v>
      </c>
      <c r="AH26" s="78">
        <v>22</v>
      </c>
      <c r="AI26" s="78" t="str">
        <f t="shared" si="13"/>
        <v>22|80-89</v>
      </c>
      <c r="AJ26" s="78">
        <v>1</v>
      </c>
      <c r="AK26" s="78" t="str">
        <f t="shared" si="14"/>
        <v>0.1st percentile</v>
      </c>
      <c r="AN26" s="78"/>
      <c r="AO26" s="78"/>
    </row>
    <row r="27" spans="1:41">
      <c r="A27" s="78">
        <v>23</v>
      </c>
      <c r="B27" s="78" t="str">
        <f t="shared" si="1"/>
        <v>23|16-19</v>
      </c>
      <c r="C27" s="78">
        <v>1</v>
      </c>
      <c r="D27" s="78" t="str">
        <f t="shared" si="0"/>
        <v>0.1st percentile</v>
      </c>
      <c r="F27" s="78">
        <v>23</v>
      </c>
      <c r="G27" s="78" t="str">
        <f t="shared" si="2"/>
        <v>23|16-19</v>
      </c>
      <c r="H27" s="78">
        <v>1</v>
      </c>
      <c r="I27" s="78"/>
      <c r="J27" s="78">
        <v>23</v>
      </c>
      <c r="K27" s="78" t="str">
        <f t="shared" si="3"/>
        <v>23|20-29</v>
      </c>
      <c r="L27" s="78">
        <v>1</v>
      </c>
      <c r="M27" s="78"/>
      <c r="N27" s="78">
        <v>23</v>
      </c>
      <c r="O27" s="78" t="str">
        <f t="shared" si="4"/>
        <v>23|30-39</v>
      </c>
      <c r="P27" s="78">
        <v>1</v>
      </c>
      <c r="Q27" s="78"/>
      <c r="R27" s="78">
        <v>23</v>
      </c>
      <c r="S27" s="78" t="str">
        <f t="shared" si="5"/>
        <v>23|40-49</v>
      </c>
      <c r="T27" s="78">
        <v>1</v>
      </c>
      <c r="U27" s="78" t="str">
        <f t="shared" si="6"/>
        <v>0.1st percentile</v>
      </c>
      <c r="V27" s="78">
        <v>23</v>
      </c>
      <c r="W27" s="78" t="str">
        <f t="shared" si="7"/>
        <v>23|50-59</v>
      </c>
      <c r="X27" s="78">
        <v>1</v>
      </c>
      <c r="Y27" s="78" t="str">
        <f t="shared" si="8"/>
        <v>0.1st percentile</v>
      </c>
      <c r="Z27" s="78">
        <v>23</v>
      </c>
      <c r="AA27" s="78" t="str">
        <f t="shared" si="9"/>
        <v>23|60-69</v>
      </c>
      <c r="AB27" s="78">
        <v>1</v>
      </c>
      <c r="AC27" s="78" t="str">
        <f t="shared" si="10"/>
        <v>0.1st percentile</v>
      </c>
      <c r="AD27" s="78">
        <v>23</v>
      </c>
      <c r="AE27" s="78" t="str">
        <f t="shared" si="11"/>
        <v>23|70-79</v>
      </c>
      <c r="AF27" s="78">
        <v>1</v>
      </c>
      <c r="AG27" s="78" t="str">
        <f t="shared" si="12"/>
        <v>0.1st percentile</v>
      </c>
      <c r="AH27" s="78">
        <v>23</v>
      </c>
      <c r="AI27" s="78" t="str">
        <f t="shared" si="13"/>
        <v>23|80-89</v>
      </c>
      <c r="AJ27" s="78">
        <v>1</v>
      </c>
      <c r="AK27" s="78" t="str">
        <f t="shared" si="14"/>
        <v>0.1st percentile</v>
      </c>
      <c r="AN27" s="78"/>
      <c r="AO27" s="78"/>
    </row>
    <row r="28" spans="1:41">
      <c r="A28" s="78">
        <v>24</v>
      </c>
      <c r="B28" s="78" t="str">
        <f t="shared" si="1"/>
        <v>24|16-19</v>
      </c>
      <c r="C28" s="78">
        <v>1</v>
      </c>
      <c r="D28" s="78" t="str">
        <f t="shared" si="0"/>
        <v>0.1st percentile</v>
      </c>
      <c r="F28" s="78">
        <v>24</v>
      </c>
      <c r="G28" s="78" t="str">
        <f t="shared" si="2"/>
        <v>24|16-19</v>
      </c>
      <c r="H28" s="78">
        <v>1</v>
      </c>
      <c r="I28" s="78"/>
      <c r="J28" s="78">
        <v>24</v>
      </c>
      <c r="K28" s="78" t="str">
        <f t="shared" si="3"/>
        <v>24|20-29</v>
      </c>
      <c r="L28" s="78">
        <v>1</v>
      </c>
      <c r="M28" s="78"/>
      <c r="N28" s="78">
        <v>24</v>
      </c>
      <c r="O28" s="78" t="str">
        <f t="shared" si="4"/>
        <v>24|30-39</v>
      </c>
      <c r="P28" s="78">
        <v>1</v>
      </c>
      <c r="Q28" s="78"/>
      <c r="R28" s="78">
        <v>24</v>
      </c>
      <c r="S28" s="78" t="str">
        <f t="shared" si="5"/>
        <v>24|40-49</v>
      </c>
      <c r="T28" s="78">
        <v>1</v>
      </c>
      <c r="U28" s="78" t="str">
        <f t="shared" si="6"/>
        <v>0.1st percentile</v>
      </c>
      <c r="V28" s="78">
        <v>24</v>
      </c>
      <c r="W28" s="78" t="str">
        <f t="shared" si="7"/>
        <v>24|50-59</v>
      </c>
      <c r="X28" s="78">
        <v>1</v>
      </c>
      <c r="Y28" s="78" t="str">
        <f t="shared" si="8"/>
        <v>0.1st percentile</v>
      </c>
      <c r="Z28" s="78">
        <v>24</v>
      </c>
      <c r="AA28" s="78" t="str">
        <f t="shared" si="9"/>
        <v>24|60-69</v>
      </c>
      <c r="AB28" s="78">
        <v>1</v>
      </c>
      <c r="AC28" s="78" t="str">
        <f t="shared" si="10"/>
        <v>0.1st percentile</v>
      </c>
      <c r="AD28" s="78">
        <v>24</v>
      </c>
      <c r="AE28" s="78" t="str">
        <f t="shared" si="11"/>
        <v>24|70-79</v>
      </c>
      <c r="AF28" s="78">
        <v>1</v>
      </c>
      <c r="AG28" s="78" t="str">
        <f t="shared" si="12"/>
        <v>0.1st percentile</v>
      </c>
      <c r="AH28" s="78">
        <v>24</v>
      </c>
      <c r="AI28" s="78" t="str">
        <f t="shared" si="13"/>
        <v>24|80-89</v>
      </c>
      <c r="AJ28" s="78">
        <v>1</v>
      </c>
      <c r="AK28" s="78" t="str">
        <f t="shared" si="14"/>
        <v>0.1st percentile</v>
      </c>
      <c r="AN28" s="78"/>
      <c r="AO28" s="78"/>
    </row>
    <row r="29" spans="1:41">
      <c r="A29" s="78">
        <v>25</v>
      </c>
      <c r="B29" s="78" t="str">
        <f t="shared" si="1"/>
        <v>25|16-19</v>
      </c>
      <c r="C29" s="78">
        <v>1</v>
      </c>
      <c r="D29" s="78" t="str">
        <f t="shared" si="0"/>
        <v>0.1st percentile</v>
      </c>
      <c r="F29" s="78">
        <v>25</v>
      </c>
      <c r="G29" s="78" t="str">
        <f t="shared" si="2"/>
        <v>25|16-19</v>
      </c>
      <c r="H29" s="78">
        <v>1</v>
      </c>
      <c r="I29" s="78"/>
      <c r="J29" s="78">
        <v>25</v>
      </c>
      <c r="K29" s="78" t="str">
        <f t="shared" si="3"/>
        <v>25|20-29</v>
      </c>
      <c r="L29" s="78">
        <v>1</v>
      </c>
      <c r="M29" s="78"/>
      <c r="N29" s="78">
        <v>25</v>
      </c>
      <c r="O29" s="78" t="str">
        <f t="shared" si="4"/>
        <v>25|30-39</v>
      </c>
      <c r="P29" s="78">
        <v>1</v>
      </c>
      <c r="Q29" s="78"/>
      <c r="R29" s="78">
        <v>25</v>
      </c>
      <c r="S29" s="78" t="str">
        <f t="shared" si="5"/>
        <v>25|40-49</v>
      </c>
      <c r="T29" s="78">
        <v>1</v>
      </c>
      <c r="U29" s="78" t="str">
        <f t="shared" si="6"/>
        <v>0.1st percentile</v>
      </c>
      <c r="V29" s="78">
        <v>25</v>
      </c>
      <c r="W29" s="78" t="str">
        <f t="shared" si="7"/>
        <v>25|50-59</v>
      </c>
      <c r="X29" s="78">
        <v>1</v>
      </c>
      <c r="Y29" s="78" t="str">
        <f t="shared" si="8"/>
        <v>0.1st percentile</v>
      </c>
      <c r="Z29" s="78">
        <v>25</v>
      </c>
      <c r="AA29" s="78" t="str">
        <f t="shared" si="9"/>
        <v>25|60-69</v>
      </c>
      <c r="AB29" s="78">
        <v>1</v>
      </c>
      <c r="AC29" s="78" t="str">
        <f t="shared" si="10"/>
        <v>0.1st percentile</v>
      </c>
      <c r="AD29" s="78">
        <v>25</v>
      </c>
      <c r="AE29" s="78" t="str">
        <f t="shared" si="11"/>
        <v>25|70-79</v>
      </c>
      <c r="AF29" s="78">
        <v>1</v>
      </c>
      <c r="AG29" s="78" t="str">
        <f t="shared" si="12"/>
        <v>0.1st percentile</v>
      </c>
      <c r="AH29" s="78">
        <v>25</v>
      </c>
      <c r="AI29" s="78" t="str">
        <f t="shared" si="13"/>
        <v>25|80-89</v>
      </c>
      <c r="AJ29" s="78">
        <v>1</v>
      </c>
      <c r="AK29" s="78" t="str">
        <f t="shared" si="14"/>
        <v>0.1st percentile</v>
      </c>
      <c r="AN29" s="78"/>
      <c r="AO29" s="78"/>
    </row>
    <row r="30" spans="1:41">
      <c r="A30" s="78">
        <v>26</v>
      </c>
      <c r="B30" s="78" t="str">
        <f t="shared" si="1"/>
        <v>26|16-19</v>
      </c>
      <c r="C30" s="78">
        <v>1</v>
      </c>
      <c r="D30" s="78" t="str">
        <f t="shared" si="0"/>
        <v>0.1st percentile</v>
      </c>
      <c r="F30" s="78">
        <v>26</v>
      </c>
      <c r="G30" s="78" t="str">
        <f t="shared" si="2"/>
        <v>26|16-19</v>
      </c>
      <c r="H30" s="78">
        <v>1</v>
      </c>
      <c r="I30" s="78"/>
      <c r="J30" s="78">
        <v>26</v>
      </c>
      <c r="K30" s="78" t="str">
        <f t="shared" si="3"/>
        <v>26|20-29</v>
      </c>
      <c r="L30" s="78">
        <v>1</v>
      </c>
      <c r="M30" s="78"/>
      <c r="N30" s="78">
        <v>26</v>
      </c>
      <c r="O30" s="78" t="str">
        <f t="shared" si="4"/>
        <v>26|30-39</v>
      </c>
      <c r="P30" s="78">
        <v>1</v>
      </c>
      <c r="Q30" s="78"/>
      <c r="R30" s="78">
        <v>26</v>
      </c>
      <c r="S30" s="78" t="str">
        <f t="shared" si="5"/>
        <v>26|40-49</v>
      </c>
      <c r="T30" s="78">
        <v>1</v>
      </c>
      <c r="U30" s="78" t="str">
        <f t="shared" si="6"/>
        <v>0.1st percentile</v>
      </c>
      <c r="V30" s="78">
        <v>26</v>
      </c>
      <c r="W30" s="78" t="str">
        <f t="shared" si="7"/>
        <v>26|50-59</v>
      </c>
      <c r="X30" s="78">
        <v>1</v>
      </c>
      <c r="Y30" s="78" t="str">
        <f t="shared" si="8"/>
        <v>0.1st percentile</v>
      </c>
      <c r="Z30" s="78">
        <v>26</v>
      </c>
      <c r="AA30" s="78" t="str">
        <f t="shared" si="9"/>
        <v>26|60-69</v>
      </c>
      <c r="AB30" s="78">
        <v>1</v>
      </c>
      <c r="AC30" s="78" t="str">
        <f t="shared" si="10"/>
        <v>0.1st percentile</v>
      </c>
      <c r="AD30" s="78">
        <v>26</v>
      </c>
      <c r="AE30" s="78" t="str">
        <f t="shared" si="11"/>
        <v>26|70-79</v>
      </c>
      <c r="AF30" s="78">
        <v>1</v>
      </c>
      <c r="AG30" s="78" t="str">
        <f t="shared" si="12"/>
        <v>0.1st percentile</v>
      </c>
      <c r="AH30" s="78">
        <v>26</v>
      </c>
      <c r="AI30" s="78" t="str">
        <f t="shared" si="13"/>
        <v>26|80-89</v>
      </c>
      <c r="AJ30" s="78">
        <v>1</v>
      </c>
      <c r="AK30" s="78" t="str">
        <f t="shared" si="14"/>
        <v>0.1st percentile</v>
      </c>
      <c r="AN30" s="78"/>
      <c r="AO30" s="78"/>
    </row>
    <row r="31" spans="1:41">
      <c r="A31" s="78">
        <v>27</v>
      </c>
      <c r="B31" s="78" t="str">
        <f t="shared" si="1"/>
        <v>27|16-19</v>
      </c>
      <c r="C31" s="78">
        <v>1</v>
      </c>
      <c r="D31" s="78" t="str">
        <f t="shared" si="0"/>
        <v>0.1st percentile</v>
      </c>
      <c r="F31" s="78">
        <v>27</v>
      </c>
      <c r="G31" s="78" t="str">
        <f t="shared" si="2"/>
        <v>27|16-19</v>
      </c>
      <c r="H31" s="78">
        <v>1</v>
      </c>
      <c r="I31" s="78"/>
      <c r="J31" s="78">
        <v>27</v>
      </c>
      <c r="K31" s="78" t="str">
        <f t="shared" si="3"/>
        <v>27|20-29</v>
      </c>
      <c r="L31" s="78">
        <v>1</v>
      </c>
      <c r="M31" s="78"/>
      <c r="N31" s="78">
        <v>27</v>
      </c>
      <c r="O31" s="78" t="str">
        <f t="shared" si="4"/>
        <v>27|30-39</v>
      </c>
      <c r="P31" s="78">
        <v>1</v>
      </c>
      <c r="Q31" s="78"/>
      <c r="R31" s="78">
        <v>27</v>
      </c>
      <c r="S31" s="78" t="str">
        <f t="shared" si="5"/>
        <v>27|40-49</v>
      </c>
      <c r="T31" s="78">
        <v>1</v>
      </c>
      <c r="U31" s="78" t="str">
        <f t="shared" si="6"/>
        <v>0.1st percentile</v>
      </c>
      <c r="V31" s="78">
        <v>27</v>
      </c>
      <c r="W31" s="78" t="str">
        <f t="shared" si="7"/>
        <v>27|50-59</v>
      </c>
      <c r="X31" s="78">
        <v>1</v>
      </c>
      <c r="Y31" s="78" t="str">
        <f t="shared" si="8"/>
        <v>0.1st percentile</v>
      </c>
      <c r="Z31" s="78">
        <v>27</v>
      </c>
      <c r="AA31" s="78" t="str">
        <f t="shared" si="9"/>
        <v>27|60-69</v>
      </c>
      <c r="AB31" s="78">
        <v>1</v>
      </c>
      <c r="AC31" s="78" t="str">
        <f t="shared" si="10"/>
        <v>0.1st percentile</v>
      </c>
      <c r="AD31" s="78">
        <v>27</v>
      </c>
      <c r="AE31" s="78" t="str">
        <f t="shared" si="11"/>
        <v>27|70-79</v>
      </c>
      <c r="AF31" s="78">
        <v>1</v>
      </c>
      <c r="AG31" s="78" t="str">
        <f t="shared" si="12"/>
        <v>0.1st percentile</v>
      </c>
      <c r="AH31" s="78">
        <v>27</v>
      </c>
      <c r="AI31" s="78" t="str">
        <f t="shared" si="13"/>
        <v>27|80-89</v>
      </c>
      <c r="AJ31" s="78">
        <v>1</v>
      </c>
      <c r="AK31" s="78" t="str">
        <f t="shared" si="14"/>
        <v>0.1st percentile</v>
      </c>
      <c r="AN31" s="78"/>
      <c r="AO31" s="78"/>
    </row>
    <row r="32" spans="1:41">
      <c r="A32" s="78">
        <v>28</v>
      </c>
      <c r="B32" s="78" t="str">
        <f t="shared" si="1"/>
        <v>28|16-19</v>
      </c>
      <c r="C32" s="78">
        <v>1</v>
      </c>
      <c r="D32" s="78" t="str">
        <f t="shared" si="0"/>
        <v>0.1st percentile</v>
      </c>
      <c r="F32" s="78">
        <v>28</v>
      </c>
      <c r="G32" s="78" t="str">
        <f t="shared" si="2"/>
        <v>28|16-19</v>
      </c>
      <c r="H32" s="78">
        <v>1</v>
      </c>
      <c r="I32" s="78"/>
      <c r="J32" s="78">
        <v>28</v>
      </c>
      <c r="K32" s="78" t="str">
        <f t="shared" si="3"/>
        <v>28|20-29</v>
      </c>
      <c r="L32" s="78">
        <v>1</v>
      </c>
      <c r="M32" s="78"/>
      <c r="N32" s="78">
        <v>28</v>
      </c>
      <c r="O32" s="78" t="str">
        <f t="shared" si="4"/>
        <v>28|30-39</v>
      </c>
      <c r="P32" s="78">
        <v>1</v>
      </c>
      <c r="Q32" s="78"/>
      <c r="R32" s="78">
        <v>28</v>
      </c>
      <c r="S32" s="78" t="str">
        <f t="shared" si="5"/>
        <v>28|40-49</v>
      </c>
      <c r="T32" s="78">
        <v>1</v>
      </c>
      <c r="U32" s="78" t="str">
        <f t="shared" si="6"/>
        <v>0.1st percentile</v>
      </c>
      <c r="V32" s="78">
        <v>28</v>
      </c>
      <c r="W32" s="78" t="str">
        <f t="shared" si="7"/>
        <v>28|50-59</v>
      </c>
      <c r="X32" s="78">
        <v>1</v>
      </c>
      <c r="Y32" s="78" t="str">
        <f t="shared" si="8"/>
        <v>0.1st percentile</v>
      </c>
      <c r="Z32" s="78">
        <v>28</v>
      </c>
      <c r="AA32" s="78" t="str">
        <f t="shared" si="9"/>
        <v>28|60-69</v>
      </c>
      <c r="AB32" s="78">
        <v>1</v>
      </c>
      <c r="AC32" s="78" t="str">
        <f t="shared" si="10"/>
        <v>0.1st percentile</v>
      </c>
      <c r="AD32" s="78">
        <v>28</v>
      </c>
      <c r="AE32" s="78" t="str">
        <f t="shared" si="11"/>
        <v>28|70-79</v>
      </c>
      <c r="AF32" s="78">
        <v>1</v>
      </c>
      <c r="AG32" s="78" t="str">
        <f t="shared" si="12"/>
        <v>0.1st percentile</v>
      </c>
      <c r="AH32" s="78">
        <v>28</v>
      </c>
      <c r="AI32" s="78" t="str">
        <f t="shared" si="13"/>
        <v>28|80-89</v>
      </c>
      <c r="AJ32" s="78">
        <v>1</v>
      </c>
      <c r="AK32" s="78" t="str">
        <f t="shared" si="14"/>
        <v>0.1st percentile</v>
      </c>
      <c r="AN32" s="78"/>
      <c r="AO32" s="78"/>
    </row>
    <row r="33" spans="1:41">
      <c r="A33" s="78">
        <v>29</v>
      </c>
      <c r="B33" s="78" t="str">
        <f t="shared" si="1"/>
        <v>29|16-19</v>
      </c>
      <c r="C33" s="78">
        <v>1</v>
      </c>
      <c r="D33" s="78" t="str">
        <f t="shared" si="0"/>
        <v>0.1st percentile</v>
      </c>
      <c r="F33" s="78">
        <v>29</v>
      </c>
      <c r="G33" s="78" t="str">
        <f t="shared" si="2"/>
        <v>29|16-19</v>
      </c>
      <c r="H33" s="78">
        <v>1</v>
      </c>
      <c r="I33" s="78"/>
      <c r="J33" s="78">
        <v>29</v>
      </c>
      <c r="K33" s="78" t="str">
        <f t="shared" si="3"/>
        <v>29|20-29</v>
      </c>
      <c r="L33" s="78">
        <v>1</v>
      </c>
      <c r="M33" s="78"/>
      <c r="N33" s="78">
        <v>29</v>
      </c>
      <c r="O33" s="78" t="str">
        <f t="shared" si="4"/>
        <v>29|30-39</v>
      </c>
      <c r="P33" s="78">
        <v>1</v>
      </c>
      <c r="Q33" s="78"/>
      <c r="R33" s="78">
        <v>29</v>
      </c>
      <c r="S33" s="78" t="str">
        <f t="shared" si="5"/>
        <v>29|40-49</v>
      </c>
      <c r="T33" s="78">
        <v>1</v>
      </c>
      <c r="U33" s="78" t="str">
        <f t="shared" si="6"/>
        <v>0.1st percentile</v>
      </c>
      <c r="V33" s="78">
        <v>29</v>
      </c>
      <c r="W33" s="78" t="str">
        <f t="shared" si="7"/>
        <v>29|50-59</v>
      </c>
      <c r="X33" s="78">
        <v>1</v>
      </c>
      <c r="Y33" s="78" t="str">
        <f t="shared" si="8"/>
        <v>0.1st percentile</v>
      </c>
      <c r="Z33" s="78">
        <v>29</v>
      </c>
      <c r="AA33" s="78" t="str">
        <f t="shared" si="9"/>
        <v>29|60-69</v>
      </c>
      <c r="AB33" s="78">
        <v>1</v>
      </c>
      <c r="AC33" s="78" t="str">
        <f t="shared" si="10"/>
        <v>0.1st percentile</v>
      </c>
      <c r="AD33" s="78">
        <v>29</v>
      </c>
      <c r="AE33" s="78" t="str">
        <f t="shared" si="11"/>
        <v>29|70-79</v>
      </c>
      <c r="AF33" s="78">
        <v>1</v>
      </c>
      <c r="AG33" s="78" t="str">
        <f t="shared" si="12"/>
        <v>0.1st percentile</v>
      </c>
      <c r="AH33" s="78">
        <v>29</v>
      </c>
      <c r="AI33" s="78" t="str">
        <f t="shared" si="13"/>
        <v>29|80-89</v>
      </c>
      <c r="AJ33" s="78">
        <v>1</v>
      </c>
      <c r="AK33" s="78" t="str">
        <f t="shared" si="14"/>
        <v>0.1st percentile</v>
      </c>
      <c r="AN33" s="78"/>
      <c r="AO33" s="78"/>
    </row>
    <row r="34" spans="1:41">
      <c r="A34" s="78">
        <v>30</v>
      </c>
      <c r="B34" s="78" t="str">
        <f t="shared" si="1"/>
        <v>30|16-19</v>
      </c>
      <c r="C34" s="78">
        <v>1</v>
      </c>
      <c r="D34" s="78" t="str">
        <f t="shared" si="0"/>
        <v>0.1st percentile</v>
      </c>
      <c r="F34" s="78">
        <v>30</v>
      </c>
      <c r="G34" s="78" t="str">
        <f t="shared" si="2"/>
        <v>30|16-19</v>
      </c>
      <c r="H34" s="78">
        <v>1</v>
      </c>
      <c r="I34" s="78"/>
      <c r="J34" s="78">
        <v>30</v>
      </c>
      <c r="K34" s="78" t="str">
        <f t="shared" si="3"/>
        <v>30|20-29</v>
      </c>
      <c r="L34" s="78">
        <v>1</v>
      </c>
      <c r="M34" s="78"/>
      <c r="N34" s="78">
        <v>30</v>
      </c>
      <c r="O34" s="78" t="str">
        <f t="shared" si="4"/>
        <v>30|30-39</v>
      </c>
      <c r="P34" s="78">
        <v>1</v>
      </c>
      <c r="Q34" s="78"/>
      <c r="R34" s="78">
        <v>30</v>
      </c>
      <c r="S34" s="78" t="str">
        <f t="shared" si="5"/>
        <v>30|40-49</v>
      </c>
      <c r="T34" s="78">
        <v>1</v>
      </c>
      <c r="U34" s="78" t="str">
        <f t="shared" si="6"/>
        <v>0.1st percentile</v>
      </c>
      <c r="V34" s="78">
        <v>30</v>
      </c>
      <c r="W34" s="78" t="str">
        <f t="shared" si="7"/>
        <v>30|50-59</v>
      </c>
      <c r="X34" s="78">
        <v>1</v>
      </c>
      <c r="Y34" s="78" t="str">
        <f t="shared" si="8"/>
        <v>0.1st percentile</v>
      </c>
      <c r="Z34" s="78">
        <v>30</v>
      </c>
      <c r="AA34" s="78" t="str">
        <f t="shared" si="9"/>
        <v>30|60-69</v>
      </c>
      <c r="AB34" s="78">
        <v>1</v>
      </c>
      <c r="AC34" s="78" t="str">
        <f t="shared" si="10"/>
        <v>0.1st percentile</v>
      </c>
      <c r="AD34" s="78">
        <v>30</v>
      </c>
      <c r="AE34" s="78" t="str">
        <f t="shared" si="11"/>
        <v>30|70-79</v>
      </c>
      <c r="AF34" s="78">
        <v>1</v>
      </c>
      <c r="AG34" s="78" t="str">
        <f t="shared" si="12"/>
        <v>0.1st percentile</v>
      </c>
      <c r="AH34" s="78">
        <v>30</v>
      </c>
      <c r="AI34" s="78" t="str">
        <f t="shared" si="13"/>
        <v>30|80-89</v>
      </c>
      <c r="AJ34" s="78">
        <v>1</v>
      </c>
      <c r="AK34" s="78" t="str">
        <f t="shared" si="14"/>
        <v>0.1st percentile</v>
      </c>
      <c r="AN34" s="78"/>
      <c r="AO34" s="78"/>
    </row>
    <row r="35" spans="1:41">
      <c r="A35" s="78">
        <v>31</v>
      </c>
      <c r="B35" s="78" t="str">
        <f t="shared" si="1"/>
        <v>31|16-19</v>
      </c>
      <c r="C35" s="78">
        <v>1</v>
      </c>
      <c r="D35" s="78" t="str">
        <f t="shared" si="0"/>
        <v>0.1st percentile</v>
      </c>
      <c r="F35" s="78">
        <v>31</v>
      </c>
      <c r="G35" s="78" t="str">
        <f t="shared" si="2"/>
        <v>31|16-19</v>
      </c>
      <c r="H35" s="78">
        <v>1</v>
      </c>
      <c r="I35" s="78"/>
      <c r="J35" s="78">
        <v>31</v>
      </c>
      <c r="K35" s="78" t="str">
        <f t="shared" si="3"/>
        <v>31|20-29</v>
      </c>
      <c r="L35" s="78">
        <v>1</v>
      </c>
      <c r="M35" s="78"/>
      <c r="N35" s="78">
        <v>31</v>
      </c>
      <c r="O35" s="78" t="str">
        <f t="shared" si="4"/>
        <v>31|30-39</v>
      </c>
      <c r="P35" s="78">
        <v>1</v>
      </c>
      <c r="Q35" s="78"/>
      <c r="R35" s="78">
        <v>31</v>
      </c>
      <c r="S35" s="78" t="str">
        <f t="shared" si="5"/>
        <v>31|40-49</v>
      </c>
      <c r="T35" s="78">
        <v>1</v>
      </c>
      <c r="U35" s="78" t="str">
        <f t="shared" si="6"/>
        <v>0.1st percentile</v>
      </c>
      <c r="V35" s="78">
        <v>31</v>
      </c>
      <c r="W35" s="78" t="str">
        <f t="shared" si="7"/>
        <v>31|50-59</v>
      </c>
      <c r="X35" s="78">
        <v>1</v>
      </c>
      <c r="Y35" s="78" t="str">
        <f t="shared" si="8"/>
        <v>0.1st percentile</v>
      </c>
      <c r="Z35" s="78">
        <v>31</v>
      </c>
      <c r="AA35" s="78" t="str">
        <f t="shared" si="9"/>
        <v>31|60-69</v>
      </c>
      <c r="AB35" s="78">
        <v>1</v>
      </c>
      <c r="AC35" s="78" t="str">
        <f t="shared" si="10"/>
        <v>0.1st percentile</v>
      </c>
      <c r="AD35" s="78">
        <v>31</v>
      </c>
      <c r="AE35" s="78" t="str">
        <f t="shared" si="11"/>
        <v>31|70-79</v>
      </c>
      <c r="AF35" s="78">
        <v>1</v>
      </c>
      <c r="AG35" s="78" t="str">
        <f t="shared" si="12"/>
        <v>0.1st percentile</v>
      </c>
      <c r="AH35" s="78">
        <v>31</v>
      </c>
      <c r="AI35" s="78" t="str">
        <f t="shared" si="13"/>
        <v>31|80-89</v>
      </c>
      <c r="AJ35" s="78">
        <v>1</v>
      </c>
      <c r="AK35" s="78" t="str">
        <f t="shared" si="14"/>
        <v>0.1st percentile</v>
      </c>
      <c r="AN35" s="78"/>
      <c r="AO35" s="78"/>
    </row>
    <row r="36" spans="1:41">
      <c r="A36" s="78">
        <v>32</v>
      </c>
      <c r="B36" s="78" t="str">
        <f t="shared" si="1"/>
        <v>32|16-19</v>
      </c>
      <c r="C36" s="78">
        <v>1</v>
      </c>
      <c r="D36" s="78" t="str">
        <f t="shared" si="0"/>
        <v>0.1st percentile</v>
      </c>
      <c r="F36" s="78">
        <v>32</v>
      </c>
      <c r="G36" s="78" t="str">
        <f t="shared" si="2"/>
        <v>32|16-19</v>
      </c>
      <c r="H36" s="78">
        <v>1</v>
      </c>
      <c r="I36" s="78"/>
      <c r="J36" s="78">
        <v>32</v>
      </c>
      <c r="K36" s="78" t="str">
        <f t="shared" si="3"/>
        <v>32|20-29</v>
      </c>
      <c r="L36" s="78">
        <v>1</v>
      </c>
      <c r="M36" s="78"/>
      <c r="N36" s="78">
        <v>32</v>
      </c>
      <c r="O36" s="78" t="str">
        <f t="shared" si="4"/>
        <v>32|30-39</v>
      </c>
      <c r="P36" s="78">
        <v>1</v>
      </c>
      <c r="Q36" s="78"/>
      <c r="R36" s="78">
        <v>32</v>
      </c>
      <c r="S36" s="78" t="str">
        <f t="shared" si="5"/>
        <v>32|40-49</v>
      </c>
      <c r="T36" s="78">
        <v>1</v>
      </c>
      <c r="U36" s="78" t="str">
        <f t="shared" si="6"/>
        <v>0.1st percentile</v>
      </c>
      <c r="V36" s="78">
        <v>32</v>
      </c>
      <c r="W36" s="78" t="str">
        <f t="shared" si="7"/>
        <v>32|50-59</v>
      </c>
      <c r="X36" s="78">
        <v>1</v>
      </c>
      <c r="Y36" s="78" t="str">
        <f t="shared" si="8"/>
        <v>0.1st percentile</v>
      </c>
      <c r="Z36" s="78">
        <v>32</v>
      </c>
      <c r="AA36" s="78" t="str">
        <f t="shared" si="9"/>
        <v>32|60-69</v>
      </c>
      <c r="AB36" s="78">
        <v>1</v>
      </c>
      <c r="AC36" s="78" t="str">
        <f t="shared" si="10"/>
        <v>0.1st percentile</v>
      </c>
      <c r="AD36" s="78">
        <v>32</v>
      </c>
      <c r="AE36" s="78" t="str">
        <f t="shared" si="11"/>
        <v>32|70-79</v>
      </c>
      <c r="AF36" s="78">
        <v>1</v>
      </c>
      <c r="AG36" s="78" t="str">
        <f t="shared" si="12"/>
        <v>0.1st percentile</v>
      </c>
      <c r="AH36" s="78">
        <v>32</v>
      </c>
      <c r="AI36" s="78" t="str">
        <f t="shared" si="13"/>
        <v>32|80-89</v>
      </c>
      <c r="AJ36" s="78">
        <v>1</v>
      </c>
      <c r="AK36" s="78" t="str">
        <f t="shared" si="14"/>
        <v>0.1st percentile</v>
      </c>
      <c r="AN36" s="78"/>
      <c r="AO36" s="78"/>
    </row>
    <row r="37" spans="1:41">
      <c r="A37" s="78">
        <v>33</v>
      </c>
      <c r="B37" s="78" t="str">
        <f t="shared" si="1"/>
        <v>33|16-19</v>
      </c>
      <c r="C37" s="78">
        <v>1</v>
      </c>
      <c r="D37" s="78" t="str">
        <f t="shared" si="0"/>
        <v>0.1st percentile</v>
      </c>
      <c r="F37" s="78">
        <v>33</v>
      </c>
      <c r="G37" s="78" t="str">
        <f t="shared" si="2"/>
        <v>33|16-19</v>
      </c>
      <c r="H37" s="78">
        <v>1</v>
      </c>
      <c r="I37" s="78"/>
      <c r="J37" s="78">
        <v>33</v>
      </c>
      <c r="K37" s="78" t="str">
        <f t="shared" si="3"/>
        <v>33|20-29</v>
      </c>
      <c r="L37" s="78">
        <v>1</v>
      </c>
      <c r="M37" s="78"/>
      <c r="N37" s="78">
        <v>33</v>
      </c>
      <c r="O37" s="78" t="str">
        <f t="shared" si="4"/>
        <v>33|30-39</v>
      </c>
      <c r="P37" s="78">
        <v>1</v>
      </c>
      <c r="Q37" s="78"/>
      <c r="R37" s="78">
        <v>33</v>
      </c>
      <c r="S37" s="78" t="str">
        <f t="shared" si="5"/>
        <v>33|40-49</v>
      </c>
      <c r="T37" s="78">
        <v>1</v>
      </c>
      <c r="U37" s="78" t="str">
        <f t="shared" si="6"/>
        <v>0.1st percentile</v>
      </c>
      <c r="V37" s="78">
        <v>33</v>
      </c>
      <c r="W37" s="78" t="str">
        <f t="shared" si="7"/>
        <v>33|50-59</v>
      </c>
      <c r="X37" s="78">
        <v>1</v>
      </c>
      <c r="Y37" s="78" t="str">
        <f t="shared" si="8"/>
        <v>0.1st percentile</v>
      </c>
      <c r="Z37" s="78">
        <v>33</v>
      </c>
      <c r="AA37" s="78" t="str">
        <f t="shared" si="9"/>
        <v>33|60-69</v>
      </c>
      <c r="AB37" s="78">
        <v>1</v>
      </c>
      <c r="AC37" s="78" t="str">
        <f t="shared" si="10"/>
        <v>0.1st percentile</v>
      </c>
      <c r="AD37" s="78">
        <v>33</v>
      </c>
      <c r="AE37" s="78" t="str">
        <f t="shared" si="11"/>
        <v>33|70-79</v>
      </c>
      <c r="AF37" s="78">
        <v>1</v>
      </c>
      <c r="AG37" s="78" t="str">
        <f t="shared" si="12"/>
        <v>0.1st percentile</v>
      </c>
      <c r="AH37" s="78">
        <v>33</v>
      </c>
      <c r="AI37" s="78" t="str">
        <f t="shared" si="13"/>
        <v>33|80-89</v>
      </c>
      <c r="AJ37" s="78">
        <v>1</v>
      </c>
      <c r="AK37" s="78" t="str">
        <f t="shared" si="14"/>
        <v>0.1st percentile</v>
      </c>
      <c r="AN37" s="78"/>
      <c r="AO37" s="78"/>
    </row>
    <row r="38" spans="1:41">
      <c r="A38" s="78">
        <v>34</v>
      </c>
      <c r="B38" s="78" t="str">
        <f t="shared" si="1"/>
        <v>34|16-19</v>
      </c>
      <c r="C38" s="78">
        <v>1</v>
      </c>
      <c r="D38" s="78" t="str">
        <f t="shared" si="0"/>
        <v>0.1st percentile</v>
      </c>
      <c r="F38" s="78">
        <v>34</v>
      </c>
      <c r="G38" s="78" t="str">
        <f t="shared" si="2"/>
        <v>34|16-19</v>
      </c>
      <c r="H38" s="78">
        <v>1</v>
      </c>
      <c r="I38" s="78"/>
      <c r="J38" s="78">
        <v>34</v>
      </c>
      <c r="K38" s="78" t="str">
        <f t="shared" si="3"/>
        <v>34|20-29</v>
      </c>
      <c r="L38" s="78">
        <v>1</v>
      </c>
      <c r="M38" s="78"/>
      <c r="N38" s="78">
        <v>34</v>
      </c>
      <c r="O38" s="78" t="str">
        <f t="shared" si="4"/>
        <v>34|30-39</v>
      </c>
      <c r="P38" s="78">
        <v>1</v>
      </c>
      <c r="Q38" s="78"/>
      <c r="R38" s="78">
        <v>34</v>
      </c>
      <c r="S38" s="78" t="str">
        <f t="shared" si="5"/>
        <v>34|40-49</v>
      </c>
      <c r="T38" s="78">
        <v>1</v>
      </c>
      <c r="U38" s="78" t="str">
        <f t="shared" si="6"/>
        <v>0.1st percentile</v>
      </c>
      <c r="V38" s="78">
        <v>34</v>
      </c>
      <c r="W38" s="78" t="str">
        <f t="shared" si="7"/>
        <v>34|50-59</v>
      </c>
      <c r="X38" s="78">
        <v>1</v>
      </c>
      <c r="Y38" s="78" t="str">
        <f t="shared" si="8"/>
        <v>0.1st percentile</v>
      </c>
      <c r="Z38" s="78">
        <v>34</v>
      </c>
      <c r="AA38" s="78" t="str">
        <f t="shared" si="9"/>
        <v>34|60-69</v>
      </c>
      <c r="AB38" s="78">
        <v>1</v>
      </c>
      <c r="AC38" s="78" t="str">
        <f t="shared" si="10"/>
        <v>0.1st percentile</v>
      </c>
      <c r="AD38" s="78">
        <v>34</v>
      </c>
      <c r="AE38" s="78" t="str">
        <f t="shared" si="11"/>
        <v>34|70-79</v>
      </c>
      <c r="AF38" s="78">
        <v>1</v>
      </c>
      <c r="AG38" s="78" t="str">
        <f t="shared" si="12"/>
        <v>0.1st percentile</v>
      </c>
      <c r="AH38" s="78">
        <v>34</v>
      </c>
      <c r="AI38" s="78" t="str">
        <f t="shared" si="13"/>
        <v>34|80-89</v>
      </c>
      <c r="AJ38" s="78">
        <v>1</v>
      </c>
      <c r="AK38" s="78" t="str">
        <f t="shared" si="14"/>
        <v>0.1st percentile</v>
      </c>
      <c r="AN38" s="78"/>
      <c r="AO38" s="78"/>
    </row>
    <row r="39" spans="1:41">
      <c r="A39" s="78">
        <v>35</v>
      </c>
      <c r="B39" s="78" t="str">
        <f t="shared" si="1"/>
        <v>35|16-19</v>
      </c>
      <c r="C39" s="78">
        <v>1</v>
      </c>
      <c r="D39" s="78" t="str">
        <f t="shared" si="0"/>
        <v>0.1st percentile</v>
      </c>
      <c r="F39" s="78">
        <v>35</v>
      </c>
      <c r="G39" s="78" t="str">
        <f t="shared" si="2"/>
        <v>35|16-19</v>
      </c>
      <c r="H39" s="78">
        <v>1</v>
      </c>
      <c r="I39" s="78"/>
      <c r="J39" s="78">
        <v>35</v>
      </c>
      <c r="K39" s="78" t="str">
        <f t="shared" si="3"/>
        <v>35|20-29</v>
      </c>
      <c r="L39" s="78">
        <v>1</v>
      </c>
      <c r="M39" s="78"/>
      <c r="N39" s="78">
        <v>35</v>
      </c>
      <c r="O39" s="78" t="str">
        <f t="shared" si="4"/>
        <v>35|30-39</v>
      </c>
      <c r="P39" s="78">
        <v>1</v>
      </c>
      <c r="Q39" s="78"/>
      <c r="R39" s="78">
        <v>35</v>
      </c>
      <c r="S39" s="78" t="str">
        <f t="shared" si="5"/>
        <v>35|40-49</v>
      </c>
      <c r="T39" s="78">
        <v>1</v>
      </c>
      <c r="U39" s="78" t="str">
        <f t="shared" si="6"/>
        <v>0.1st percentile</v>
      </c>
      <c r="V39" s="78">
        <v>35</v>
      </c>
      <c r="W39" s="78" t="str">
        <f t="shared" si="7"/>
        <v>35|50-59</v>
      </c>
      <c r="X39" s="78">
        <v>1</v>
      </c>
      <c r="Y39" s="78" t="str">
        <f t="shared" si="8"/>
        <v>0.1st percentile</v>
      </c>
      <c r="Z39" s="78">
        <v>35</v>
      </c>
      <c r="AA39" s="78" t="str">
        <f t="shared" si="9"/>
        <v>35|60-69</v>
      </c>
      <c r="AB39" s="78">
        <v>1</v>
      </c>
      <c r="AC39" s="78" t="str">
        <f t="shared" si="10"/>
        <v>0.1st percentile</v>
      </c>
      <c r="AD39" s="78">
        <v>35</v>
      </c>
      <c r="AE39" s="78" t="str">
        <f t="shared" si="11"/>
        <v>35|70-79</v>
      </c>
      <c r="AF39" s="78">
        <v>1</v>
      </c>
      <c r="AG39" s="78" t="str">
        <f t="shared" si="12"/>
        <v>0.1st percentile</v>
      </c>
      <c r="AH39" s="78">
        <v>35</v>
      </c>
      <c r="AI39" s="78" t="str">
        <f t="shared" si="13"/>
        <v>35|80-89</v>
      </c>
      <c r="AJ39" s="78">
        <v>1</v>
      </c>
      <c r="AK39" s="78" t="str">
        <f t="shared" si="14"/>
        <v>0.1st percentile</v>
      </c>
      <c r="AN39" s="78"/>
      <c r="AO39" s="78"/>
    </row>
    <row r="40" spans="1:41">
      <c r="A40" s="78">
        <v>36</v>
      </c>
      <c r="B40" s="78" t="str">
        <f t="shared" si="1"/>
        <v>36|16-19</v>
      </c>
      <c r="C40" s="78">
        <v>1</v>
      </c>
      <c r="D40" s="78" t="str">
        <f t="shared" si="0"/>
        <v>0.1st percentile</v>
      </c>
      <c r="F40" s="78">
        <v>36</v>
      </c>
      <c r="G40" s="78" t="str">
        <f t="shared" si="2"/>
        <v>36|16-19</v>
      </c>
      <c r="H40" s="78">
        <v>1</v>
      </c>
      <c r="I40" s="78"/>
      <c r="J40" s="78">
        <v>36</v>
      </c>
      <c r="K40" s="78" t="str">
        <f t="shared" si="3"/>
        <v>36|20-29</v>
      </c>
      <c r="L40" s="78">
        <v>1</v>
      </c>
      <c r="M40" s="78"/>
      <c r="N40" s="78">
        <v>36</v>
      </c>
      <c r="O40" s="78" t="str">
        <f t="shared" si="4"/>
        <v>36|30-39</v>
      </c>
      <c r="P40" s="78">
        <v>1</v>
      </c>
      <c r="Q40" s="78"/>
      <c r="R40" s="78">
        <v>36</v>
      </c>
      <c r="S40" s="78" t="str">
        <f t="shared" si="5"/>
        <v>36|40-49</v>
      </c>
      <c r="T40" s="78">
        <v>1</v>
      </c>
      <c r="U40" s="78" t="str">
        <f t="shared" si="6"/>
        <v>0.1st percentile</v>
      </c>
      <c r="V40" s="78">
        <v>36</v>
      </c>
      <c r="W40" s="78" t="str">
        <f t="shared" si="7"/>
        <v>36|50-59</v>
      </c>
      <c r="X40" s="78">
        <v>1</v>
      </c>
      <c r="Y40" s="78" t="str">
        <f t="shared" si="8"/>
        <v>0.1st percentile</v>
      </c>
      <c r="Z40" s="78">
        <v>36</v>
      </c>
      <c r="AA40" s="78" t="str">
        <f t="shared" si="9"/>
        <v>36|60-69</v>
      </c>
      <c r="AB40" s="78">
        <v>1</v>
      </c>
      <c r="AC40" s="78" t="str">
        <f t="shared" si="10"/>
        <v>0.1st percentile</v>
      </c>
      <c r="AD40" s="78">
        <v>36</v>
      </c>
      <c r="AE40" s="78" t="str">
        <f t="shared" si="11"/>
        <v>36|70-79</v>
      </c>
      <c r="AF40" s="78">
        <v>1</v>
      </c>
      <c r="AG40" s="78" t="str">
        <f t="shared" si="12"/>
        <v>0.1st percentile</v>
      </c>
      <c r="AH40" s="78">
        <v>36</v>
      </c>
      <c r="AI40" s="78" t="str">
        <f t="shared" si="13"/>
        <v>36|80-89</v>
      </c>
      <c r="AJ40" s="78">
        <v>1</v>
      </c>
      <c r="AK40" s="78" t="str">
        <f t="shared" si="14"/>
        <v>0.1st percentile</v>
      </c>
      <c r="AN40" s="78"/>
      <c r="AO40" s="78"/>
    </row>
    <row r="41" spans="1:41">
      <c r="A41" s="78">
        <v>37</v>
      </c>
      <c r="B41" s="78" t="str">
        <f t="shared" si="1"/>
        <v>37|16-19</v>
      </c>
      <c r="C41" s="78">
        <v>1</v>
      </c>
      <c r="D41" s="78" t="str">
        <f t="shared" si="0"/>
        <v>0.1st percentile</v>
      </c>
      <c r="F41" s="78">
        <v>37</v>
      </c>
      <c r="G41" s="78" t="str">
        <f t="shared" si="2"/>
        <v>37|16-19</v>
      </c>
      <c r="H41" s="78">
        <v>1</v>
      </c>
      <c r="I41" s="78"/>
      <c r="J41" s="78">
        <v>37</v>
      </c>
      <c r="K41" s="78" t="str">
        <f t="shared" si="3"/>
        <v>37|20-29</v>
      </c>
      <c r="L41" s="78">
        <v>1</v>
      </c>
      <c r="M41" s="78"/>
      <c r="N41" s="78">
        <v>37</v>
      </c>
      <c r="O41" s="78" t="str">
        <f t="shared" si="4"/>
        <v>37|30-39</v>
      </c>
      <c r="P41" s="78">
        <v>1</v>
      </c>
      <c r="Q41" s="78"/>
      <c r="R41" s="78">
        <v>37</v>
      </c>
      <c r="S41" s="78" t="str">
        <f t="shared" si="5"/>
        <v>37|40-49</v>
      </c>
      <c r="T41" s="78">
        <v>1</v>
      </c>
      <c r="U41" s="78" t="str">
        <f t="shared" si="6"/>
        <v>0.1st percentile</v>
      </c>
      <c r="V41" s="78">
        <v>37</v>
      </c>
      <c r="W41" s="78" t="str">
        <f t="shared" si="7"/>
        <v>37|50-59</v>
      </c>
      <c r="X41" s="78">
        <v>1</v>
      </c>
      <c r="Y41" s="78" t="str">
        <f t="shared" si="8"/>
        <v>0.1st percentile</v>
      </c>
      <c r="Z41" s="78">
        <v>37</v>
      </c>
      <c r="AA41" s="78" t="str">
        <f t="shared" si="9"/>
        <v>37|60-69</v>
      </c>
      <c r="AB41" s="78">
        <v>1</v>
      </c>
      <c r="AC41" s="78" t="str">
        <f t="shared" si="10"/>
        <v>0.1st percentile</v>
      </c>
      <c r="AD41" s="78">
        <v>37</v>
      </c>
      <c r="AE41" s="78" t="str">
        <f t="shared" si="11"/>
        <v>37|70-79</v>
      </c>
      <c r="AF41" s="78">
        <v>1</v>
      </c>
      <c r="AG41" s="78" t="str">
        <f t="shared" si="12"/>
        <v>0.1st percentile</v>
      </c>
      <c r="AH41" s="78">
        <v>37</v>
      </c>
      <c r="AI41" s="78" t="str">
        <f t="shared" si="13"/>
        <v>37|80-89</v>
      </c>
      <c r="AJ41" s="78">
        <v>1</v>
      </c>
      <c r="AK41" s="78" t="str">
        <f t="shared" si="14"/>
        <v>0.1st percentile</v>
      </c>
      <c r="AN41" s="78"/>
      <c r="AO41" s="78"/>
    </row>
    <row r="42" spans="1:41">
      <c r="A42" s="78">
        <v>38</v>
      </c>
      <c r="B42" s="78" t="str">
        <f t="shared" si="1"/>
        <v>38|16-19</v>
      </c>
      <c r="C42" s="78">
        <v>1</v>
      </c>
      <c r="D42" s="78" t="str">
        <f t="shared" si="0"/>
        <v>0.1st percentile</v>
      </c>
      <c r="F42" s="78">
        <v>38</v>
      </c>
      <c r="G42" s="78" t="str">
        <f t="shared" si="2"/>
        <v>38|16-19</v>
      </c>
      <c r="H42" s="78">
        <v>1</v>
      </c>
      <c r="I42" s="78"/>
      <c r="J42" s="78">
        <v>38</v>
      </c>
      <c r="K42" s="78" t="str">
        <f t="shared" si="3"/>
        <v>38|20-29</v>
      </c>
      <c r="L42" s="78">
        <v>1</v>
      </c>
      <c r="M42" s="78"/>
      <c r="N42" s="78">
        <v>38</v>
      </c>
      <c r="O42" s="78" t="str">
        <f t="shared" si="4"/>
        <v>38|30-39</v>
      </c>
      <c r="P42" s="78">
        <v>1</v>
      </c>
      <c r="Q42" s="78"/>
      <c r="R42" s="78">
        <v>38</v>
      </c>
      <c r="S42" s="78" t="str">
        <f t="shared" si="5"/>
        <v>38|40-49</v>
      </c>
      <c r="T42" s="78">
        <v>1</v>
      </c>
      <c r="U42" s="78" t="str">
        <f t="shared" si="6"/>
        <v>0.1st percentile</v>
      </c>
      <c r="V42" s="78">
        <v>38</v>
      </c>
      <c r="W42" s="78" t="str">
        <f t="shared" si="7"/>
        <v>38|50-59</v>
      </c>
      <c r="X42" s="78">
        <v>1</v>
      </c>
      <c r="Y42" s="78" t="str">
        <f t="shared" si="8"/>
        <v>0.1st percentile</v>
      </c>
      <c r="Z42" s="78">
        <v>38</v>
      </c>
      <c r="AA42" s="78" t="str">
        <f t="shared" si="9"/>
        <v>38|60-69</v>
      </c>
      <c r="AB42" s="78">
        <v>1</v>
      </c>
      <c r="AC42" s="78" t="str">
        <f t="shared" si="10"/>
        <v>0.1st percentile</v>
      </c>
      <c r="AD42" s="78">
        <v>38</v>
      </c>
      <c r="AE42" s="78" t="str">
        <f t="shared" si="11"/>
        <v>38|70-79</v>
      </c>
      <c r="AF42" s="78">
        <v>1</v>
      </c>
      <c r="AG42" s="78" t="str">
        <f t="shared" si="12"/>
        <v>0.1st percentile</v>
      </c>
      <c r="AH42" s="78">
        <v>38</v>
      </c>
      <c r="AI42" s="78" t="str">
        <f t="shared" si="13"/>
        <v>38|80-89</v>
      </c>
      <c r="AJ42" s="78">
        <v>1</v>
      </c>
      <c r="AK42" s="78" t="str">
        <f t="shared" si="14"/>
        <v>0.1st percentile</v>
      </c>
      <c r="AN42" s="78"/>
      <c r="AO42" s="78"/>
    </row>
    <row r="43" spans="1:41">
      <c r="A43" s="78">
        <v>39</v>
      </c>
      <c r="B43" s="78" t="str">
        <f t="shared" si="1"/>
        <v>39|16-19</v>
      </c>
      <c r="C43" s="78">
        <v>1</v>
      </c>
      <c r="D43" s="78" t="str">
        <f t="shared" si="0"/>
        <v>0.1st percentile</v>
      </c>
      <c r="F43" s="78">
        <v>39</v>
      </c>
      <c r="G43" s="78" t="str">
        <f t="shared" si="2"/>
        <v>39|16-19</v>
      </c>
      <c r="H43" s="78">
        <v>1</v>
      </c>
      <c r="I43" s="78"/>
      <c r="J43" s="78">
        <v>39</v>
      </c>
      <c r="K43" s="78" t="str">
        <f t="shared" si="3"/>
        <v>39|20-29</v>
      </c>
      <c r="L43" s="78">
        <v>1</v>
      </c>
      <c r="M43" s="78"/>
      <c r="N43" s="78">
        <v>39</v>
      </c>
      <c r="O43" s="78" t="str">
        <f t="shared" si="4"/>
        <v>39|30-39</v>
      </c>
      <c r="P43" s="78">
        <v>1</v>
      </c>
      <c r="Q43" s="78"/>
      <c r="R43" s="78">
        <v>39</v>
      </c>
      <c r="S43" s="78" t="str">
        <f t="shared" si="5"/>
        <v>39|40-49</v>
      </c>
      <c r="T43" s="78">
        <v>1</v>
      </c>
      <c r="U43" s="78" t="str">
        <f t="shared" si="6"/>
        <v>0.1st percentile</v>
      </c>
      <c r="V43" s="78">
        <v>39</v>
      </c>
      <c r="W43" s="78" t="str">
        <f t="shared" si="7"/>
        <v>39|50-59</v>
      </c>
      <c r="X43" s="78">
        <v>1</v>
      </c>
      <c r="Y43" s="78" t="str">
        <f t="shared" si="8"/>
        <v>0.1st percentile</v>
      </c>
      <c r="Z43" s="78">
        <v>39</v>
      </c>
      <c r="AA43" s="78" t="str">
        <f t="shared" si="9"/>
        <v>39|60-69</v>
      </c>
      <c r="AB43" s="78">
        <v>1</v>
      </c>
      <c r="AC43" s="78" t="str">
        <f t="shared" si="10"/>
        <v>0.1st percentile</v>
      </c>
      <c r="AD43" s="78">
        <v>39</v>
      </c>
      <c r="AE43" s="78" t="str">
        <f t="shared" si="11"/>
        <v>39|70-79</v>
      </c>
      <c r="AF43" s="78">
        <v>1</v>
      </c>
      <c r="AG43" s="78" t="str">
        <f t="shared" si="12"/>
        <v>0.1st percentile</v>
      </c>
      <c r="AH43" s="78">
        <v>39</v>
      </c>
      <c r="AI43" s="78" t="str">
        <f t="shared" si="13"/>
        <v>39|80-89</v>
      </c>
      <c r="AJ43" s="78">
        <v>1</v>
      </c>
      <c r="AK43" s="78" t="str">
        <f t="shared" si="14"/>
        <v>0.1st percentile</v>
      </c>
      <c r="AN43" s="78"/>
      <c r="AO43" s="78"/>
    </row>
    <row r="44" spans="1:41">
      <c r="A44" s="78">
        <v>40</v>
      </c>
      <c r="B44" s="78" t="str">
        <f t="shared" si="1"/>
        <v>40|16-19</v>
      </c>
      <c r="C44" s="78">
        <v>1</v>
      </c>
      <c r="D44" s="78" t="str">
        <f t="shared" si="0"/>
        <v>0.1st percentile</v>
      </c>
      <c r="F44" s="78">
        <v>40</v>
      </c>
      <c r="G44" s="78" t="str">
        <f t="shared" si="2"/>
        <v>40|16-19</v>
      </c>
      <c r="H44" s="78">
        <v>1</v>
      </c>
      <c r="I44" s="78"/>
      <c r="J44" s="78">
        <v>40</v>
      </c>
      <c r="K44" s="78" t="str">
        <f t="shared" si="3"/>
        <v>40|20-29</v>
      </c>
      <c r="L44" s="78">
        <v>1</v>
      </c>
      <c r="M44" s="78"/>
      <c r="N44" s="78">
        <v>40</v>
      </c>
      <c r="O44" s="78" t="str">
        <f t="shared" si="4"/>
        <v>40|30-39</v>
      </c>
      <c r="P44" s="78">
        <v>1</v>
      </c>
      <c r="Q44" s="78"/>
      <c r="R44" s="78">
        <v>40</v>
      </c>
      <c r="S44" s="78" t="str">
        <f t="shared" si="5"/>
        <v>40|40-49</v>
      </c>
      <c r="T44" s="78">
        <v>1</v>
      </c>
      <c r="U44" s="78" t="str">
        <f t="shared" si="6"/>
        <v>0.1st percentile</v>
      </c>
      <c r="V44" s="78">
        <v>40</v>
      </c>
      <c r="W44" s="78" t="str">
        <f t="shared" si="7"/>
        <v>40|50-59</v>
      </c>
      <c r="X44" s="78">
        <v>1</v>
      </c>
      <c r="Y44" s="78" t="str">
        <f t="shared" si="8"/>
        <v>0.1st percentile</v>
      </c>
      <c r="Z44" s="78">
        <v>40</v>
      </c>
      <c r="AA44" s="78" t="str">
        <f t="shared" si="9"/>
        <v>40|60-69</v>
      </c>
      <c r="AB44" s="78">
        <v>1</v>
      </c>
      <c r="AC44" s="78" t="str">
        <f t="shared" si="10"/>
        <v>0.1st percentile</v>
      </c>
      <c r="AD44" s="78">
        <v>40</v>
      </c>
      <c r="AE44" s="78" t="str">
        <f t="shared" si="11"/>
        <v>40|70-79</v>
      </c>
      <c r="AF44" s="78">
        <v>1</v>
      </c>
      <c r="AG44" s="78" t="str">
        <f t="shared" si="12"/>
        <v>0.1st percentile</v>
      </c>
      <c r="AH44" s="78">
        <v>40</v>
      </c>
      <c r="AI44" s="78" t="str">
        <f t="shared" si="13"/>
        <v>40|80-89</v>
      </c>
      <c r="AJ44" s="78">
        <v>1</v>
      </c>
      <c r="AK44" s="78" t="str">
        <f t="shared" si="14"/>
        <v>0.1st percentile</v>
      </c>
      <c r="AL44" s="78"/>
      <c r="AM44" s="78"/>
      <c r="AN44" s="78"/>
      <c r="AO44" s="78"/>
    </row>
    <row r="45" spans="1:41">
      <c r="A45" s="78">
        <v>41</v>
      </c>
      <c r="B45" s="78" t="str">
        <f t="shared" si="1"/>
        <v>41|16-19</v>
      </c>
      <c r="C45" s="78">
        <v>1</v>
      </c>
      <c r="D45" s="78" t="str">
        <f t="shared" si="0"/>
        <v>0.1st percentile</v>
      </c>
      <c r="F45" s="78">
        <v>41</v>
      </c>
      <c r="G45" s="78" t="str">
        <f t="shared" si="2"/>
        <v>41|16-19</v>
      </c>
      <c r="H45" s="78">
        <v>1</v>
      </c>
      <c r="I45" s="78"/>
      <c r="J45" s="78">
        <v>41</v>
      </c>
      <c r="K45" s="78" t="str">
        <f t="shared" si="3"/>
        <v>41|20-29</v>
      </c>
      <c r="L45" s="78">
        <v>1</v>
      </c>
      <c r="M45" s="78"/>
      <c r="N45" s="78">
        <v>41</v>
      </c>
      <c r="O45" s="78" t="str">
        <f t="shared" si="4"/>
        <v>41|30-39</v>
      </c>
      <c r="P45" s="78">
        <v>1</v>
      </c>
      <c r="Q45" s="78"/>
      <c r="R45" s="78">
        <v>41</v>
      </c>
      <c r="S45" s="78" t="str">
        <f t="shared" si="5"/>
        <v>41|40-49</v>
      </c>
      <c r="T45" s="78">
        <v>1</v>
      </c>
      <c r="U45" s="78" t="str">
        <f t="shared" si="6"/>
        <v>0.1st percentile</v>
      </c>
      <c r="V45" s="78">
        <v>41</v>
      </c>
      <c r="W45" s="78" t="str">
        <f t="shared" si="7"/>
        <v>41|50-59</v>
      </c>
      <c r="X45" s="78">
        <v>1</v>
      </c>
      <c r="Y45" s="78" t="str">
        <f t="shared" si="8"/>
        <v>0.1st percentile</v>
      </c>
      <c r="Z45" s="78">
        <v>41</v>
      </c>
      <c r="AA45" s="78" t="str">
        <f t="shared" si="9"/>
        <v>41|60-69</v>
      </c>
      <c r="AB45" s="78">
        <v>1</v>
      </c>
      <c r="AC45" s="78" t="str">
        <f t="shared" si="10"/>
        <v>0.1st percentile</v>
      </c>
      <c r="AD45" s="78">
        <v>41</v>
      </c>
      <c r="AE45" s="78" t="str">
        <f t="shared" si="11"/>
        <v>41|70-79</v>
      </c>
      <c r="AF45" s="78">
        <v>1</v>
      </c>
      <c r="AG45" s="78" t="str">
        <f t="shared" si="12"/>
        <v>0.1st percentile</v>
      </c>
      <c r="AH45" s="78">
        <v>41</v>
      </c>
      <c r="AI45" s="78" t="str">
        <f t="shared" si="13"/>
        <v>41|80-89</v>
      </c>
      <c r="AJ45" s="78">
        <v>1</v>
      </c>
      <c r="AK45" s="78" t="str">
        <f t="shared" si="14"/>
        <v>0.1st percentile</v>
      </c>
      <c r="AL45" s="78"/>
      <c r="AM45" s="78"/>
      <c r="AN45" s="78"/>
      <c r="AO45" s="78"/>
    </row>
    <row r="46" spans="1:41">
      <c r="A46" s="78">
        <v>42</v>
      </c>
      <c r="B46" s="78" t="str">
        <f t="shared" si="1"/>
        <v>42|16-19</v>
      </c>
      <c r="C46" s="78">
        <v>1</v>
      </c>
      <c r="D46" s="78" t="str">
        <f t="shared" si="0"/>
        <v>0.1st percentile</v>
      </c>
      <c r="F46" s="78">
        <v>42</v>
      </c>
      <c r="G46" s="78" t="str">
        <f t="shared" si="2"/>
        <v>42|16-19</v>
      </c>
      <c r="H46" s="78">
        <v>1</v>
      </c>
      <c r="I46" s="78"/>
      <c r="J46" s="78">
        <v>42</v>
      </c>
      <c r="K46" s="78" t="str">
        <f t="shared" si="3"/>
        <v>42|20-29</v>
      </c>
      <c r="L46" s="78">
        <v>1</v>
      </c>
      <c r="M46" s="78"/>
      <c r="N46" s="78">
        <v>42</v>
      </c>
      <c r="O46" s="78" t="str">
        <f t="shared" si="4"/>
        <v>42|30-39</v>
      </c>
      <c r="P46" s="78">
        <v>1</v>
      </c>
      <c r="Q46" s="78"/>
      <c r="R46" s="78">
        <v>42</v>
      </c>
      <c r="S46" s="78" t="str">
        <f t="shared" si="5"/>
        <v>42|40-49</v>
      </c>
      <c r="T46" s="78">
        <v>1</v>
      </c>
      <c r="U46" s="78" t="str">
        <f t="shared" si="6"/>
        <v>0.1st percentile</v>
      </c>
      <c r="V46" s="78">
        <v>42</v>
      </c>
      <c r="W46" s="78" t="str">
        <f t="shared" si="7"/>
        <v>42|50-59</v>
      </c>
      <c r="X46" s="78">
        <v>1</v>
      </c>
      <c r="Y46" s="78" t="str">
        <f t="shared" si="8"/>
        <v>0.1st percentile</v>
      </c>
      <c r="Z46" s="78">
        <v>42</v>
      </c>
      <c r="AA46" s="78" t="str">
        <f t="shared" si="9"/>
        <v>42|60-69</v>
      </c>
      <c r="AB46" s="78">
        <v>1</v>
      </c>
      <c r="AC46" s="78" t="str">
        <f t="shared" si="10"/>
        <v>0.1st percentile</v>
      </c>
      <c r="AD46" s="78">
        <v>42</v>
      </c>
      <c r="AE46" s="78" t="str">
        <f t="shared" si="11"/>
        <v>42|70-79</v>
      </c>
      <c r="AF46" s="78">
        <v>1</v>
      </c>
      <c r="AG46" s="78" t="str">
        <f t="shared" si="12"/>
        <v>0.1st percentile</v>
      </c>
      <c r="AH46" s="78">
        <v>42</v>
      </c>
      <c r="AI46" s="78" t="str">
        <f t="shared" si="13"/>
        <v>42|80-89</v>
      </c>
      <c r="AJ46" s="78">
        <v>1</v>
      </c>
      <c r="AK46" s="78" t="str">
        <f t="shared" si="14"/>
        <v>0.1st percentile</v>
      </c>
      <c r="AL46" s="78"/>
      <c r="AM46" s="78"/>
      <c r="AN46" s="78"/>
      <c r="AO46" s="78"/>
    </row>
    <row r="47" spans="1:41">
      <c r="A47" s="78">
        <v>43</v>
      </c>
      <c r="B47" s="78" t="str">
        <f t="shared" si="1"/>
        <v>43|16-19</v>
      </c>
      <c r="C47" s="78">
        <v>1</v>
      </c>
      <c r="D47" s="78" t="str">
        <f t="shared" si="0"/>
        <v>0.1st percentile</v>
      </c>
      <c r="F47" s="78">
        <v>43</v>
      </c>
      <c r="G47" s="78" t="str">
        <f t="shared" si="2"/>
        <v>43|16-19</v>
      </c>
      <c r="H47" s="78">
        <v>1</v>
      </c>
      <c r="I47" s="78"/>
      <c r="J47" s="78">
        <v>43</v>
      </c>
      <c r="K47" s="78" t="str">
        <f t="shared" si="3"/>
        <v>43|20-29</v>
      </c>
      <c r="L47" s="78">
        <v>1</v>
      </c>
      <c r="M47" s="78"/>
      <c r="N47" s="78">
        <v>43</v>
      </c>
      <c r="O47" s="78" t="str">
        <f t="shared" si="4"/>
        <v>43|30-39</v>
      </c>
      <c r="P47" s="78">
        <v>1</v>
      </c>
      <c r="Q47" s="78"/>
      <c r="R47" s="78">
        <v>43</v>
      </c>
      <c r="S47" s="78" t="str">
        <f t="shared" si="5"/>
        <v>43|40-49</v>
      </c>
      <c r="T47" s="78">
        <v>1</v>
      </c>
      <c r="U47" s="78" t="str">
        <f t="shared" si="6"/>
        <v>0.1st percentile</v>
      </c>
      <c r="V47" s="78">
        <v>43</v>
      </c>
      <c r="W47" s="78" t="str">
        <f t="shared" si="7"/>
        <v>43|50-59</v>
      </c>
      <c r="X47" s="78">
        <v>1</v>
      </c>
      <c r="Y47" s="78" t="str">
        <f t="shared" si="8"/>
        <v>0.1st percentile</v>
      </c>
      <c r="Z47" s="78">
        <v>43</v>
      </c>
      <c r="AA47" s="78" t="str">
        <f t="shared" si="9"/>
        <v>43|60-69</v>
      </c>
      <c r="AB47" s="78">
        <v>1</v>
      </c>
      <c r="AC47" s="78" t="str">
        <f t="shared" si="10"/>
        <v>0.1st percentile</v>
      </c>
      <c r="AD47" s="78">
        <v>43</v>
      </c>
      <c r="AE47" s="78" t="str">
        <f t="shared" si="11"/>
        <v>43|70-79</v>
      </c>
      <c r="AF47" s="78">
        <v>1</v>
      </c>
      <c r="AG47" s="78" t="str">
        <f t="shared" si="12"/>
        <v>0.1st percentile</v>
      </c>
      <c r="AH47" s="78">
        <v>43</v>
      </c>
      <c r="AI47" s="78" t="str">
        <f t="shared" si="13"/>
        <v>43|80-89</v>
      </c>
      <c r="AJ47" s="78">
        <v>1</v>
      </c>
      <c r="AK47" s="78" t="str">
        <f t="shared" si="14"/>
        <v>0.1st percentile</v>
      </c>
      <c r="AL47" s="78"/>
      <c r="AM47" s="78"/>
      <c r="AN47" s="78"/>
      <c r="AO47" s="78"/>
    </row>
    <row r="48" spans="1:41">
      <c r="A48" s="78">
        <v>44</v>
      </c>
      <c r="B48" s="78" t="str">
        <f t="shared" si="1"/>
        <v>44|16-19</v>
      </c>
      <c r="C48" s="78">
        <v>1</v>
      </c>
      <c r="D48" s="78" t="str">
        <f t="shared" si="0"/>
        <v>0.1st percentile</v>
      </c>
      <c r="F48" s="78">
        <v>44</v>
      </c>
      <c r="G48" s="78" t="str">
        <f t="shared" si="2"/>
        <v>44|16-19</v>
      </c>
      <c r="H48" s="78">
        <v>1</v>
      </c>
      <c r="I48" s="78"/>
      <c r="J48" s="78">
        <v>44</v>
      </c>
      <c r="K48" s="78" t="str">
        <f t="shared" si="3"/>
        <v>44|20-29</v>
      </c>
      <c r="L48" s="78">
        <v>1</v>
      </c>
      <c r="M48" s="78"/>
      <c r="N48" s="78">
        <v>44</v>
      </c>
      <c r="O48" s="78" t="str">
        <f t="shared" si="4"/>
        <v>44|30-39</v>
      </c>
      <c r="P48" s="78">
        <v>1</v>
      </c>
      <c r="Q48" s="78"/>
      <c r="R48" s="78">
        <v>44</v>
      </c>
      <c r="S48" s="78" t="str">
        <f t="shared" si="5"/>
        <v>44|40-49</v>
      </c>
      <c r="T48" s="78">
        <v>1</v>
      </c>
      <c r="U48" s="78" t="str">
        <f t="shared" si="6"/>
        <v>0.1st percentile</v>
      </c>
      <c r="V48" s="78">
        <v>44</v>
      </c>
      <c r="W48" s="78" t="str">
        <f t="shared" si="7"/>
        <v>44|50-59</v>
      </c>
      <c r="X48" s="78">
        <v>1</v>
      </c>
      <c r="Y48" s="78" t="str">
        <f t="shared" si="8"/>
        <v>0.1st percentile</v>
      </c>
      <c r="Z48" s="78">
        <v>44</v>
      </c>
      <c r="AA48" s="78" t="str">
        <f t="shared" si="9"/>
        <v>44|60-69</v>
      </c>
      <c r="AB48" s="78">
        <v>1</v>
      </c>
      <c r="AC48" s="78" t="str">
        <f t="shared" si="10"/>
        <v>0.1st percentile</v>
      </c>
      <c r="AD48" s="78">
        <v>44</v>
      </c>
      <c r="AE48" s="78" t="str">
        <f t="shared" si="11"/>
        <v>44|70-79</v>
      </c>
      <c r="AF48" s="78">
        <v>1</v>
      </c>
      <c r="AG48" s="78" t="str">
        <f t="shared" si="12"/>
        <v>0.1st percentile</v>
      </c>
      <c r="AH48" s="78">
        <v>44</v>
      </c>
      <c r="AI48" s="78" t="str">
        <f t="shared" si="13"/>
        <v>44|80-89</v>
      </c>
      <c r="AJ48" s="78">
        <v>1</v>
      </c>
      <c r="AK48" s="78" t="str">
        <f t="shared" si="14"/>
        <v>0.1st percentile</v>
      </c>
      <c r="AL48" s="78"/>
      <c r="AM48" s="78"/>
      <c r="AN48" s="78"/>
      <c r="AO48" s="78"/>
    </row>
    <row r="49" spans="1:41">
      <c r="A49" s="78">
        <v>45</v>
      </c>
      <c r="B49" s="78" t="str">
        <f t="shared" si="1"/>
        <v>45|16-19</v>
      </c>
      <c r="C49" s="78">
        <v>1</v>
      </c>
      <c r="D49" s="78" t="str">
        <f t="shared" si="0"/>
        <v>0.1st percentile</v>
      </c>
      <c r="F49" s="78">
        <v>45</v>
      </c>
      <c r="G49" s="78" t="str">
        <f t="shared" si="2"/>
        <v>45|16-19</v>
      </c>
      <c r="H49" s="78">
        <v>1</v>
      </c>
      <c r="I49" s="78"/>
      <c r="J49" s="78">
        <v>45</v>
      </c>
      <c r="K49" s="78" t="str">
        <f t="shared" si="3"/>
        <v>45|20-29</v>
      </c>
      <c r="L49" s="78">
        <v>1</v>
      </c>
      <c r="M49" s="78"/>
      <c r="N49" s="78">
        <v>45</v>
      </c>
      <c r="O49" s="78" t="str">
        <f t="shared" si="4"/>
        <v>45|30-39</v>
      </c>
      <c r="P49" s="78">
        <v>1</v>
      </c>
      <c r="Q49" s="78"/>
      <c r="R49" s="78">
        <v>45</v>
      </c>
      <c r="S49" s="78" t="str">
        <f t="shared" si="5"/>
        <v>45|40-49</v>
      </c>
      <c r="T49" s="78">
        <v>1</v>
      </c>
      <c r="U49" s="78" t="str">
        <f t="shared" si="6"/>
        <v>0.1st percentile</v>
      </c>
      <c r="V49" s="78">
        <v>45</v>
      </c>
      <c r="W49" s="78" t="str">
        <f t="shared" si="7"/>
        <v>45|50-59</v>
      </c>
      <c r="X49" s="78">
        <v>1</v>
      </c>
      <c r="Y49" s="78" t="str">
        <f t="shared" si="8"/>
        <v>0.1st percentile</v>
      </c>
      <c r="Z49" s="78">
        <v>45</v>
      </c>
      <c r="AA49" s="78" t="str">
        <f t="shared" si="9"/>
        <v>45|60-69</v>
      </c>
      <c r="AB49" s="78">
        <v>1</v>
      </c>
      <c r="AC49" s="78" t="str">
        <f t="shared" si="10"/>
        <v>0.1st percentile</v>
      </c>
      <c r="AD49" s="78">
        <v>45</v>
      </c>
      <c r="AE49" s="78" t="str">
        <f t="shared" si="11"/>
        <v>45|70-79</v>
      </c>
      <c r="AF49" s="78">
        <v>1</v>
      </c>
      <c r="AG49" s="78" t="str">
        <f t="shared" si="12"/>
        <v>0.1st percentile</v>
      </c>
      <c r="AH49" s="78">
        <v>45</v>
      </c>
      <c r="AI49" s="78" t="str">
        <f t="shared" si="13"/>
        <v>45|80-89</v>
      </c>
      <c r="AJ49" s="78">
        <v>1</v>
      </c>
      <c r="AK49" s="78" t="str">
        <f t="shared" si="14"/>
        <v>0.1st percentile</v>
      </c>
      <c r="AL49" s="78"/>
      <c r="AM49" s="78"/>
      <c r="AN49" s="78"/>
      <c r="AO49" s="78"/>
    </row>
    <row r="50" spans="1:41">
      <c r="A50" s="78">
        <v>46</v>
      </c>
      <c r="B50" s="78" t="str">
        <f t="shared" si="1"/>
        <v>46|16-19</v>
      </c>
      <c r="C50" s="78">
        <v>1</v>
      </c>
      <c r="D50" s="78" t="str">
        <f t="shared" si="0"/>
        <v>0.1st percentile</v>
      </c>
      <c r="F50" s="78">
        <v>46</v>
      </c>
      <c r="G50" s="78" t="str">
        <f t="shared" si="2"/>
        <v>46|16-19</v>
      </c>
      <c r="H50" s="78">
        <v>1</v>
      </c>
      <c r="I50" s="78"/>
      <c r="J50" s="78">
        <v>46</v>
      </c>
      <c r="K50" s="78" t="str">
        <f t="shared" si="3"/>
        <v>46|20-29</v>
      </c>
      <c r="L50" s="78">
        <v>1</v>
      </c>
      <c r="M50" s="78"/>
      <c r="N50" s="78">
        <v>46</v>
      </c>
      <c r="O50" s="78" t="str">
        <f t="shared" si="4"/>
        <v>46|30-39</v>
      </c>
      <c r="P50" s="78">
        <v>1</v>
      </c>
      <c r="Q50" s="78"/>
      <c r="R50" s="78">
        <v>46</v>
      </c>
      <c r="S50" s="78" t="str">
        <f t="shared" si="5"/>
        <v>46|40-49</v>
      </c>
      <c r="T50" s="78">
        <v>1</v>
      </c>
      <c r="U50" s="78" t="str">
        <f t="shared" si="6"/>
        <v>0.1st percentile</v>
      </c>
      <c r="V50" s="78">
        <v>46</v>
      </c>
      <c r="W50" s="78" t="str">
        <f t="shared" si="7"/>
        <v>46|50-59</v>
      </c>
      <c r="X50" s="78">
        <v>1</v>
      </c>
      <c r="Y50" s="78" t="str">
        <f t="shared" si="8"/>
        <v>0.1st percentile</v>
      </c>
      <c r="Z50" s="78">
        <v>46</v>
      </c>
      <c r="AA50" s="78" t="str">
        <f t="shared" si="9"/>
        <v>46|60-69</v>
      </c>
      <c r="AB50" s="78">
        <v>1</v>
      </c>
      <c r="AC50" s="78" t="str">
        <f t="shared" si="10"/>
        <v>0.1st percentile</v>
      </c>
      <c r="AD50" s="78">
        <v>46</v>
      </c>
      <c r="AE50" s="78" t="str">
        <f t="shared" si="11"/>
        <v>46|70-79</v>
      </c>
      <c r="AF50" s="78">
        <v>1</v>
      </c>
      <c r="AG50" s="78" t="str">
        <f t="shared" si="12"/>
        <v>0.1st percentile</v>
      </c>
      <c r="AH50" s="78">
        <v>46</v>
      </c>
      <c r="AI50" s="78" t="str">
        <f t="shared" si="13"/>
        <v>46|80-89</v>
      </c>
      <c r="AJ50" s="78">
        <v>1</v>
      </c>
      <c r="AK50" s="78" t="str">
        <f t="shared" si="14"/>
        <v>0.1st percentile</v>
      </c>
      <c r="AL50" s="78"/>
      <c r="AM50" s="78"/>
      <c r="AN50" s="78"/>
      <c r="AO50" s="78"/>
    </row>
    <row r="51" spans="1:41">
      <c r="A51" s="78">
        <v>47</v>
      </c>
      <c r="B51" s="78" t="str">
        <f t="shared" si="1"/>
        <v>47|16-19</v>
      </c>
      <c r="C51" s="78">
        <v>1</v>
      </c>
      <c r="D51" s="78" t="str">
        <f t="shared" si="0"/>
        <v>0.1st percentile</v>
      </c>
      <c r="F51" s="78">
        <v>47</v>
      </c>
      <c r="G51" s="78" t="str">
        <f t="shared" si="2"/>
        <v>47|16-19</v>
      </c>
      <c r="H51" s="78">
        <v>1</v>
      </c>
      <c r="I51" s="78"/>
      <c r="J51" s="78">
        <v>47</v>
      </c>
      <c r="K51" s="78" t="str">
        <f t="shared" si="3"/>
        <v>47|20-29</v>
      </c>
      <c r="L51" s="78">
        <v>1</v>
      </c>
      <c r="M51" s="78"/>
      <c r="N51" s="78">
        <v>47</v>
      </c>
      <c r="O51" s="78" t="str">
        <f t="shared" si="4"/>
        <v>47|30-39</v>
      </c>
      <c r="P51" s="78">
        <v>1</v>
      </c>
      <c r="Q51" s="78"/>
      <c r="R51" s="78">
        <v>47</v>
      </c>
      <c r="S51" s="78" t="str">
        <f t="shared" si="5"/>
        <v>47|40-49</v>
      </c>
      <c r="T51" s="78">
        <v>1</v>
      </c>
      <c r="U51" s="78" t="str">
        <f t="shared" si="6"/>
        <v>0.1st percentile</v>
      </c>
      <c r="V51" s="78">
        <v>47</v>
      </c>
      <c r="W51" s="78" t="str">
        <f t="shared" si="7"/>
        <v>47|50-59</v>
      </c>
      <c r="X51" s="78">
        <v>1</v>
      </c>
      <c r="Y51" s="78" t="str">
        <f t="shared" si="8"/>
        <v>0.1st percentile</v>
      </c>
      <c r="Z51" s="78">
        <v>47</v>
      </c>
      <c r="AA51" s="78" t="str">
        <f t="shared" si="9"/>
        <v>47|60-69</v>
      </c>
      <c r="AB51" s="78">
        <v>1</v>
      </c>
      <c r="AC51" s="78" t="str">
        <f t="shared" si="10"/>
        <v>0.1st percentile</v>
      </c>
      <c r="AD51" s="78">
        <v>47</v>
      </c>
      <c r="AE51" s="78" t="str">
        <f t="shared" si="11"/>
        <v>47|70-79</v>
      </c>
      <c r="AF51" s="78">
        <v>1</v>
      </c>
      <c r="AG51" s="78" t="str">
        <f t="shared" si="12"/>
        <v>0.1st percentile</v>
      </c>
      <c r="AH51" s="78">
        <v>47</v>
      </c>
      <c r="AI51" s="78" t="str">
        <f t="shared" si="13"/>
        <v>47|80-89</v>
      </c>
      <c r="AJ51" s="78">
        <v>1</v>
      </c>
      <c r="AK51" s="78" t="str">
        <f t="shared" si="14"/>
        <v>0.1st percentile</v>
      </c>
      <c r="AL51" s="78"/>
      <c r="AM51" s="78"/>
      <c r="AN51" s="78"/>
      <c r="AO51" s="78"/>
    </row>
    <row r="52" spans="1:41">
      <c r="A52" s="78">
        <v>48</v>
      </c>
      <c r="B52" s="78" t="str">
        <f t="shared" si="1"/>
        <v>48|16-19</v>
      </c>
      <c r="C52" s="78">
        <v>1</v>
      </c>
      <c r="D52" s="78" t="str">
        <f t="shared" si="0"/>
        <v>0.1st percentile</v>
      </c>
      <c r="F52" s="78">
        <v>48</v>
      </c>
      <c r="G52" s="78" t="str">
        <f t="shared" si="2"/>
        <v>48|16-19</v>
      </c>
      <c r="H52" s="78">
        <v>1</v>
      </c>
      <c r="I52" s="78"/>
      <c r="J52" s="78">
        <v>48</v>
      </c>
      <c r="K52" s="78" t="str">
        <f t="shared" si="3"/>
        <v>48|20-29</v>
      </c>
      <c r="L52" s="78">
        <v>1</v>
      </c>
      <c r="M52" s="78"/>
      <c r="N52" s="78">
        <v>48</v>
      </c>
      <c r="O52" s="78" t="str">
        <f t="shared" si="4"/>
        <v>48|30-39</v>
      </c>
      <c r="P52" s="78">
        <v>1</v>
      </c>
      <c r="Q52" s="78"/>
      <c r="R52" s="78">
        <v>48</v>
      </c>
      <c r="S52" s="78" t="str">
        <f t="shared" si="5"/>
        <v>48|40-49</v>
      </c>
      <c r="T52" s="78">
        <v>1</v>
      </c>
      <c r="U52" s="78" t="str">
        <f t="shared" si="6"/>
        <v>0.1st percentile</v>
      </c>
      <c r="V52" s="78">
        <v>48</v>
      </c>
      <c r="W52" s="78" t="str">
        <f t="shared" si="7"/>
        <v>48|50-59</v>
      </c>
      <c r="X52" s="78">
        <v>1</v>
      </c>
      <c r="Y52" s="78" t="str">
        <f t="shared" si="8"/>
        <v>0.1st percentile</v>
      </c>
      <c r="Z52" s="78">
        <v>48</v>
      </c>
      <c r="AA52" s="78" t="str">
        <f t="shared" si="9"/>
        <v>48|60-69</v>
      </c>
      <c r="AB52" s="78">
        <v>1</v>
      </c>
      <c r="AC52" s="78" t="str">
        <f t="shared" si="10"/>
        <v>0.1st percentile</v>
      </c>
      <c r="AD52" s="78">
        <v>48</v>
      </c>
      <c r="AE52" s="78" t="str">
        <f t="shared" si="11"/>
        <v>48|70-79</v>
      </c>
      <c r="AF52" s="78">
        <v>1</v>
      </c>
      <c r="AG52" s="78" t="str">
        <f t="shared" si="12"/>
        <v>0.1st percentile</v>
      </c>
      <c r="AH52" s="78">
        <v>48</v>
      </c>
      <c r="AI52" s="78" t="str">
        <f t="shared" si="13"/>
        <v>48|80-89</v>
      </c>
      <c r="AJ52" s="78">
        <v>1</v>
      </c>
      <c r="AK52" s="78" t="str">
        <f t="shared" si="14"/>
        <v>0.1st percentile</v>
      </c>
      <c r="AN52" s="78"/>
      <c r="AO52" s="78"/>
    </row>
    <row r="53" spans="1:41">
      <c r="A53" s="78">
        <v>49</v>
      </c>
      <c r="B53" s="78" t="str">
        <f t="shared" si="1"/>
        <v>49|16-19</v>
      </c>
      <c r="C53" s="78">
        <v>1</v>
      </c>
      <c r="D53" s="78" t="str">
        <f t="shared" si="0"/>
        <v>0.1st percentile</v>
      </c>
      <c r="F53" s="78">
        <v>49</v>
      </c>
      <c r="G53" s="78" t="str">
        <f t="shared" si="2"/>
        <v>49|16-19</v>
      </c>
      <c r="H53" s="78">
        <v>1</v>
      </c>
      <c r="I53" s="78"/>
      <c r="J53" s="78">
        <v>49</v>
      </c>
      <c r="K53" s="78" t="str">
        <f t="shared" si="3"/>
        <v>49|20-29</v>
      </c>
      <c r="L53" s="78">
        <v>1</v>
      </c>
      <c r="M53" s="78"/>
      <c r="N53" s="78">
        <v>49</v>
      </c>
      <c r="O53" s="78" t="str">
        <f t="shared" si="4"/>
        <v>49|30-39</v>
      </c>
      <c r="P53" s="78">
        <v>1</v>
      </c>
      <c r="Q53" s="78"/>
      <c r="R53" s="78">
        <v>49</v>
      </c>
      <c r="S53" s="78" t="str">
        <f t="shared" si="5"/>
        <v>49|40-49</v>
      </c>
      <c r="T53" s="78">
        <v>1</v>
      </c>
      <c r="U53" s="78" t="str">
        <f t="shared" si="6"/>
        <v>0.1st percentile</v>
      </c>
      <c r="V53" s="78">
        <v>49</v>
      </c>
      <c r="W53" s="78" t="str">
        <f t="shared" si="7"/>
        <v>49|50-59</v>
      </c>
      <c r="X53" s="78">
        <v>1</v>
      </c>
      <c r="Y53" s="78" t="str">
        <f t="shared" si="8"/>
        <v>0.1st percentile</v>
      </c>
      <c r="Z53" s="78">
        <v>49</v>
      </c>
      <c r="AA53" s="78" t="str">
        <f t="shared" si="9"/>
        <v>49|60-69</v>
      </c>
      <c r="AB53" s="78">
        <v>1</v>
      </c>
      <c r="AC53" s="78" t="str">
        <f t="shared" si="10"/>
        <v>0.1st percentile</v>
      </c>
      <c r="AD53" s="78">
        <v>49</v>
      </c>
      <c r="AE53" s="78" t="str">
        <f t="shared" si="11"/>
        <v>49|70-79</v>
      </c>
      <c r="AF53" s="78">
        <v>1</v>
      </c>
      <c r="AG53" s="78" t="str">
        <f t="shared" si="12"/>
        <v>0.1st percentile</v>
      </c>
      <c r="AH53" s="78">
        <v>49</v>
      </c>
      <c r="AI53" s="78" t="str">
        <f t="shared" si="13"/>
        <v>49|80-89</v>
      </c>
      <c r="AJ53" s="78">
        <v>1</v>
      </c>
      <c r="AK53" s="78" t="str">
        <f t="shared" si="14"/>
        <v>0.1st percentile</v>
      </c>
      <c r="AN53" s="78"/>
      <c r="AO53" s="78"/>
    </row>
    <row r="54" spans="1:41">
      <c r="A54" s="78">
        <v>50</v>
      </c>
      <c r="B54" s="78" t="str">
        <f t="shared" si="1"/>
        <v>50|16-19</v>
      </c>
      <c r="C54" s="78">
        <v>1</v>
      </c>
      <c r="D54" s="78" t="str">
        <f t="shared" si="0"/>
        <v>0.1st percentile</v>
      </c>
      <c r="F54" s="78">
        <v>50</v>
      </c>
      <c r="G54" s="78" t="str">
        <f t="shared" si="2"/>
        <v>50|16-19</v>
      </c>
      <c r="H54" s="78">
        <v>1</v>
      </c>
      <c r="I54" s="78"/>
      <c r="J54" s="78">
        <v>50</v>
      </c>
      <c r="K54" s="78" t="str">
        <f t="shared" si="3"/>
        <v>50|20-29</v>
      </c>
      <c r="L54" s="78">
        <v>1</v>
      </c>
      <c r="M54" s="78"/>
      <c r="N54" s="78">
        <v>50</v>
      </c>
      <c r="O54" s="78" t="str">
        <f t="shared" si="4"/>
        <v>50|30-39</v>
      </c>
      <c r="P54" s="78">
        <v>1</v>
      </c>
      <c r="Q54" s="78"/>
      <c r="R54" s="78">
        <v>50</v>
      </c>
      <c r="S54" s="78" t="str">
        <f t="shared" si="5"/>
        <v>50|40-49</v>
      </c>
      <c r="T54" s="78">
        <v>1</v>
      </c>
      <c r="U54" s="78" t="str">
        <f t="shared" si="6"/>
        <v>0.1st percentile</v>
      </c>
      <c r="V54" s="78">
        <v>50</v>
      </c>
      <c r="W54" s="78" t="str">
        <f t="shared" si="7"/>
        <v>50|50-59</v>
      </c>
      <c r="X54" s="78">
        <v>1</v>
      </c>
      <c r="Y54" s="78" t="str">
        <f t="shared" si="8"/>
        <v>0.1st percentile</v>
      </c>
      <c r="Z54" s="78">
        <v>50</v>
      </c>
      <c r="AA54" s="78" t="str">
        <f t="shared" si="9"/>
        <v>50|60-69</v>
      </c>
      <c r="AB54" s="78">
        <v>1</v>
      </c>
      <c r="AC54" s="78" t="str">
        <f t="shared" si="10"/>
        <v>0.1st percentile</v>
      </c>
      <c r="AD54" s="78">
        <v>50</v>
      </c>
      <c r="AE54" s="78" t="str">
        <f t="shared" si="11"/>
        <v>50|70-79</v>
      </c>
      <c r="AF54" s="78">
        <v>1</v>
      </c>
      <c r="AG54" s="78" t="str">
        <f t="shared" si="12"/>
        <v>0.1st percentile</v>
      </c>
      <c r="AH54" s="78">
        <v>50</v>
      </c>
      <c r="AI54" s="78" t="str">
        <f t="shared" si="13"/>
        <v>50|80-89</v>
      </c>
      <c r="AJ54" s="78">
        <v>1</v>
      </c>
      <c r="AK54" s="78" t="str">
        <f t="shared" si="14"/>
        <v>0.1st percentile</v>
      </c>
      <c r="AN54" s="78"/>
      <c r="AO54" s="78"/>
    </row>
    <row r="55" spans="1:41">
      <c r="A55" s="78">
        <v>51</v>
      </c>
      <c r="B55" s="78" t="str">
        <f t="shared" si="1"/>
        <v>51|16-19</v>
      </c>
      <c r="C55" s="78">
        <v>1</v>
      </c>
      <c r="D55" s="78" t="str">
        <f t="shared" si="0"/>
        <v>0.1st percentile</v>
      </c>
      <c r="F55" s="78">
        <v>51</v>
      </c>
      <c r="G55" s="78" t="str">
        <f t="shared" si="2"/>
        <v>51|16-19</v>
      </c>
      <c r="H55" s="78">
        <v>1</v>
      </c>
      <c r="I55" s="78"/>
      <c r="J55" s="78">
        <v>51</v>
      </c>
      <c r="K55" s="78" t="str">
        <f t="shared" si="3"/>
        <v>51|20-29</v>
      </c>
      <c r="L55" s="78">
        <v>1</v>
      </c>
      <c r="M55" s="78"/>
      <c r="N55" s="78">
        <v>51</v>
      </c>
      <c r="O55" s="78" t="str">
        <f t="shared" si="4"/>
        <v>51|30-39</v>
      </c>
      <c r="P55" s="78">
        <v>1</v>
      </c>
      <c r="Q55" s="78"/>
      <c r="R55" s="78">
        <v>51</v>
      </c>
      <c r="S55" s="78" t="str">
        <f t="shared" si="5"/>
        <v>51|40-49</v>
      </c>
      <c r="T55" s="78">
        <v>1</v>
      </c>
      <c r="U55" s="78" t="str">
        <f t="shared" si="6"/>
        <v>0.1st percentile</v>
      </c>
      <c r="V55" s="78">
        <v>51</v>
      </c>
      <c r="W55" s="78" t="str">
        <f t="shared" si="7"/>
        <v>51|50-59</v>
      </c>
      <c r="X55" s="78">
        <v>1</v>
      </c>
      <c r="Y55" s="78" t="str">
        <f t="shared" si="8"/>
        <v>0.1st percentile</v>
      </c>
      <c r="Z55" s="78">
        <v>51</v>
      </c>
      <c r="AA55" s="78" t="str">
        <f t="shared" si="9"/>
        <v>51|60-69</v>
      </c>
      <c r="AB55" s="78">
        <v>1</v>
      </c>
      <c r="AC55" s="78" t="str">
        <f t="shared" si="10"/>
        <v>0.1st percentile</v>
      </c>
      <c r="AD55" s="78">
        <v>51</v>
      </c>
      <c r="AE55" s="78" t="str">
        <f t="shared" si="11"/>
        <v>51|70-79</v>
      </c>
      <c r="AF55" s="78">
        <v>1</v>
      </c>
      <c r="AG55" s="78" t="str">
        <f t="shared" si="12"/>
        <v>0.1st percentile</v>
      </c>
      <c r="AH55" s="78">
        <v>51</v>
      </c>
      <c r="AI55" s="78" t="str">
        <f t="shared" si="13"/>
        <v>51|80-89</v>
      </c>
      <c r="AJ55" s="78">
        <v>1</v>
      </c>
      <c r="AK55" s="78" t="str">
        <f t="shared" si="14"/>
        <v>0.1st percentile</v>
      </c>
      <c r="AN55" s="78"/>
      <c r="AO55" s="78"/>
    </row>
    <row r="56" spans="1:41">
      <c r="A56" s="78">
        <v>52</v>
      </c>
      <c r="B56" s="78" t="str">
        <f t="shared" si="1"/>
        <v>52|16-19</v>
      </c>
      <c r="C56" s="78">
        <v>1</v>
      </c>
      <c r="D56" s="78" t="str">
        <f t="shared" si="0"/>
        <v>0.1st percentile</v>
      </c>
      <c r="F56" s="78">
        <v>52</v>
      </c>
      <c r="G56" s="78" t="str">
        <f t="shared" si="2"/>
        <v>52|16-19</v>
      </c>
      <c r="H56" s="78">
        <v>1</v>
      </c>
      <c r="I56" s="78"/>
      <c r="J56" s="78">
        <v>52</v>
      </c>
      <c r="K56" s="78" t="str">
        <f t="shared" si="3"/>
        <v>52|20-29</v>
      </c>
      <c r="L56" s="78">
        <v>1</v>
      </c>
      <c r="M56" s="78"/>
      <c r="N56" s="78">
        <v>52</v>
      </c>
      <c r="O56" s="78" t="str">
        <f t="shared" si="4"/>
        <v>52|30-39</v>
      </c>
      <c r="P56" s="78">
        <v>1</v>
      </c>
      <c r="Q56" s="78"/>
      <c r="R56" s="78">
        <v>52</v>
      </c>
      <c r="S56" s="78" t="str">
        <f t="shared" si="5"/>
        <v>52|40-49</v>
      </c>
      <c r="T56" s="78">
        <v>1</v>
      </c>
      <c r="U56" s="78" t="str">
        <f t="shared" si="6"/>
        <v>0.1st percentile</v>
      </c>
      <c r="V56" s="78">
        <v>52</v>
      </c>
      <c r="W56" s="78" t="str">
        <f t="shared" si="7"/>
        <v>52|50-59</v>
      </c>
      <c r="X56" s="78">
        <v>1</v>
      </c>
      <c r="Y56" s="78" t="str">
        <f t="shared" si="8"/>
        <v>0.1st percentile</v>
      </c>
      <c r="Z56" s="78">
        <v>52</v>
      </c>
      <c r="AA56" s="78" t="str">
        <f t="shared" si="9"/>
        <v>52|60-69</v>
      </c>
      <c r="AB56" s="78">
        <v>1</v>
      </c>
      <c r="AC56" s="78" t="str">
        <f t="shared" si="10"/>
        <v>0.1st percentile</v>
      </c>
      <c r="AD56" s="78">
        <v>52</v>
      </c>
      <c r="AE56" s="78" t="str">
        <f t="shared" si="11"/>
        <v>52|70-79</v>
      </c>
      <c r="AF56" s="78">
        <v>1</v>
      </c>
      <c r="AG56" s="78" t="str">
        <f t="shared" si="12"/>
        <v>0.1st percentile</v>
      </c>
      <c r="AH56" s="78">
        <v>52</v>
      </c>
      <c r="AI56" s="78" t="str">
        <f t="shared" si="13"/>
        <v>52|80-89</v>
      </c>
      <c r="AJ56" s="78">
        <v>1</v>
      </c>
      <c r="AK56" s="78" t="str">
        <f t="shared" si="14"/>
        <v>0.1st percentile</v>
      </c>
      <c r="AN56" s="78"/>
      <c r="AO56" s="78"/>
    </row>
    <row r="57" spans="1:41">
      <c r="A57" s="78">
        <v>53</v>
      </c>
      <c r="B57" s="78" t="str">
        <f t="shared" si="1"/>
        <v>53|16-19</v>
      </c>
      <c r="C57" s="78">
        <v>1</v>
      </c>
      <c r="D57" s="78" t="str">
        <f t="shared" si="0"/>
        <v>0.1st percentile</v>
      </c>
      <c r="F57" s="78">
        <v>53</v>
      </c>
      <c r="G57" s="78" t="str">
        <f t="shared" si="2"/>
        <v>53|16-19</v>
      </c>
      <c r="H57" s="78">
        <v>1</v>
      </c>
      <c r="I57" s="78"/>
      <c r="J57" s="78">
        <v>53</v>
      </c>
      <c r="K57" s="78" t="str">
        <f t="shared" si="3"/>
        <v>53|20-29</v>
      </c>
      <c r="L57" s="78">
        <v>1</v>
      </c>
      <c r="M57" s="78"/>
      <c r="N57" s="78">
        <v>53</v>
      </c>
      <c r="O57" s="78" t="str">
        <f t="shared" si="4"/>
        <v>53|30-39</v>
      </c>
      <c r="P57" s="78">
        <v>1</v>
      </c>
      <c r="Q57" s="78"/>
      <c r="R57" s="78">
        <v>53</v>
      </c>
      <c r="S57" s="78" t="str">
        <f t="shared" si="5"/>
        <v>53|40-49</v>
      </c>
      <c r="T57" s="78">
        <v>1</v>
      </c>
      <c r="U57" s="78" t="str">
        <f t="shared" si="6"/>
        <v>0.1st percentile</v>
      </c>
      <c r="V57" s="78">
        <v>53</v>
      </c>
      <c r="W57" s="78" t="str">
        <f t="shared" si="7"/>
        <v>53|50-59</v>
      </c>
      <c r="X57" s="78">
        <v>1</v>
      </c>
      <c r="Y57" s="78" t="str">
        <f t="shared" si="8"/>
        <v>0.1st percentile</v>
      </c>
      <c r="Z57" s="78">
        <v>53</v>
      </c>
      <c r="AA57" s="78" t="str">
        <f t="shared" si="9"/>
        <v>53|60-69</v>
      </c>
      <c r="AB57" s="78">
        <v>1</v>
      </c>
      <c r="AC57" s="78" t="str">
        <f t="shared" si="10"/>
        <v>0.1st percentile</v>
      </c>
      <c r="AD57" s="78">
        <v>53</v>
      </c>
      <c r="AE57" s="78" t="str">
        <f t="shared" si="11"/>
        <v>53|70-79</v>
      </c>
      <c r="AF57" s="78">
        <v>1</v>
      </c>
      <c r="AG57" s="78" t="str">
        <f t="shared" si="12"/>
        <v>0.1st percentile</v>
      </c>
      <c r="AH57" s="78">
        <v>53</v>
      </c>
      <c r="AI57" s="78" t="str">
        <f t="shared" si="13"/>
        <v>53|80-89</v>
      </c>
      <c r="AJ57" s="78">
        <v>1</v>
      </c>
      <c r="AK57" s="78" t="str">
        <f t="shared" si="14"/>
        <v>0.1st percentile</v>
      </c>
      <c r="AN57" s="78"/>
      <c r="AO57" s="78"/>
    </row>
    <row r="58" spans="1:41">
      <c r="A58" s="78">
        <v>54</v>
      </c>
      <c r="B58" s="78" t="str">
        <f t="shared" si="1"/>
        <v>54|16-19</v>
      </c>
      <c r="C58" s="78">
        <v>1</v>
      </c>
      <c r="D58" s="78" t="str">
        <f t="shared" si="0"/>
        <v>0.1st percentile</v>
      </c>
      <c r="F58" s="78">
        <v>54</v>
      </c>
      <c r="G58" s="78" t="str">
        <f t="shared" si="2"/>
        <v>54|16-19</v>
      </c>
      <c r="H58" s="78">
        <v>1</v>
      </c>
      <c r="I58" s="78"/>
      <c r="J58" s="78">
        <v>54</v>
      </c>
      <c r="K58" s="78" t="str">
        <f t="shared" si="3"/>
        <v>54|20-29</v>
      </c>
      <c r="L58" s="78">
        <v>1</v>
      </c>
      <c r="M58" s="78"/>
      <c r="N58" s="78">
        <v>54</v>
      </c>
      <c r="O58" s="78" t="str">
        <f t="shared" si="4"/>
        <v>54|30-39</v>
      </c>
      <c r="P58" s="78">
        <v>1</v>
      </c>
      <c r="Q58" s="78"/>
      <c r="R58" s="78">
        <v>54</v>
      </c>
      <c r="S58" s="78" t="str">
        <f t="shared" si="5"/>
        <v>54|40-49</v>
      </c>
      <c r="T58" s="78">
        <v>1</v>
      </c>
      <c r="U58" s="78" t="str">
        <f t="shared" si="6"/>
        <v>0.1st percentile</v>
      </c>
      <c r="V58" s="78">
        <v>54</v>
      </c>
      <c r="W58" s="78" t="str">
        <f t="shared" si="7"/>
        <v>54|50-59</v>
      </c>
      <c r="X58" s="78">
        <v>1</v>
      </c>
      <c r="Y58" s="78" t="str">
        <f t="shared" si="8"/>
        <v>0.1st percentile</v>
      </c>
      <c r="Z58" s="78">
        <v>54</v>
      </c>
      <c r="AA58" s="78" t="str">
        <f t="shared" si="9"/>
        <v>54|60-69</v>
      </c>
      <c r="AB58" s="78">
        <v>1</v>
      </c>
      <c r="AC58" s="78" t="str">
        <f t="shared" si="10"/>
        <v>0.1st percentile</v>
      </c>
      <c r="AD58" s="78">
        <v>54</v>
      </c>
      <c r="AE58" s="78" t="str">
        <f t="shared" si="11"/>
        <v>54|70-79</v>
      </c>
      <c r="AF58" s="78">
        <v>1</v>
      </c>
      <c r="AG58" s="78" t="str">
        <f t="shared" si="12"/>
        <v>0.1st percentile</v>
      </c>
      <c r="AH58" s="78">
        <v>54</v>
      </c>
      <c r="AI58" s="78" t="str">
        <f t="shared" si="13"/>
        <v>54|80-89</v>
      </c>
      <c r="AJ58" s="78">
        <v>1</v>
      </c>
      <c r="AK58" s="78" t="str">
        <f t="shared" si="14"/>
        <v>0.1st percentile</v>
      </c>
      <c r="AN58" s="78"/>
      <c r="AO58" s="78"/>
    </row>
    <row r="59" spans="1:41">
      <c r="A59" s="78">
        <v>55</v>
      </c>
      <c r="B59" s="78" t="str">
        <f t="shared" si="1"/>
        <v>55|16-19</v>
      </c>
      <c r="C59" s="78">
        <v>1</v>
      </c>
      <c r="D59" s="78" t="str">
        <f t="shared" si="0"/>
        <v>0.1st percentile</v>
      </c>
      <c r="F59" s="78">
        <v>55</v>
      </c>
      <c r="G59" s="78" t="str">
        <f t="shared" si="2"/>
        <v>55|16-19</v>
      </c>
      <c r="H59" s="78">
        <v>1</v>
      </c>
      <c r="I59" s="78"/>
      <c r="J59" s="78">
        <v>55</v>
      </c>
      <c r="K59" s="78" t="str">
        <f t="shared" si="3"/>
        <v>55|20-29</v>
      </c>
      <c r="L59" s="78">
        <v>1</v>
      </c>
      <c r="M59" s="78"/>
      <c r="N59" s="78">
        <v>55</v>
      </c>
      <c r="O59" s="78" t="str">
        <f t="shared" si="4"/>
        <v>55|30-39</v>
      </c>
      <c r="P59" s="78">
        <v>1</v>
      </c>
      <c r="Q59" s="78"/>
      <c r="R59" s="78">
        <v>55</v>
      </c>
      <c r="S59" s="78" t="str">
        <f t="shared" si="5"/>
        <v>55|40-49</v>
      </c>
      <c r="T59" s="78">
        <v>1</v>
      </c>
      <c r="U59" s="78" t="str">
        <f t="shared" si="6"/>
        <v>0.1st percentile</v>
      </c>
      <c r="V59" s="78">
        <v>55</v>
      </c>
      <c r="W59" s="78" t="str">
        <f t="shared" si="7"/>
        <v>55|50-59</v>
      </c>
      <c r="X59" s="78">
        <v>1</v>
      </c>
      <c r="Y59" s="78" t="str">
        <f t="shared" si="8"/>
        <v>0.1st percentile</v>
      </c>
      <c r="Z59" s="78">
        <v>55</v>
      </c>
      <c r="AA59" s="78" t="str">
        <f t="shared" si="9"/>
        <v>55|60-69</v>
      </c>
      <c r="AB59" s="78">
        <v>1</v>
      </c>
      <c r="AC59" s="78" t="str">
        <f t="shared" si="10"/>
        <v>0.1st percentile</v>
      </c>
      <c r="AD59" s="78">
        <v>55</v>
      </c>
      <c r="AE59" s="78" t="str">
        <f t="shared" si="11"/>
        <v>55|70-79</v>
      </c>
      <c r="AF59" s="78">
        <v>1</v>
      </c>
      <c r="AG59" s="78" t="str">
        <f t="shared" si="12"/>
        <v>0.1st percentile</v>
      </c>
      <c r="AH59" s="78">
        <v>55</v>
      </c>
      <c r="AI59" s="78" t="str">
        <f t="shared" si="13"/>
        <v>55|80-89</v>
      </c>
      <c r="AJ59" s="78">
        <v>1</v>
      </c>
      <c r="AK59" s="78" t="str">
        <f t="shared" si="14"/>
        <v>0.1st percentile</v>
      </c>
      <c r="AN59" s="78"/>
      <c r="AO59" s="78"/>
    </row>
    <row r="60" spans="1:41">
      <c r="A60" s="78">
        <v>56</v>
      </c>
      <c r="B60" s="78" t="str">
        <f t="shared" si="1"/>
        <v>56|16-19</v>
      </c>
      <c r="C60" s="78">
        <v>1</v>
      </c>
      <c r="D60" s="78" t="str">
        <f t="shared" si="0"/>
        <v>0.1st percentile</v>
      </c>
      <c r="F60" s="78">
        <v>56</v>
      </c>
      <c r="G60" s="78" t="str">
        <f t="shared" si="2"/>
        <v>56|16-19</v>
      </c>
      <c r="H60" s="78">
        <v>1</v>
      </c>
      <c r="I60" s="78"/>
      <c r="J60" s="78">
        <v>56</v>
      </c>
      <c r="K60" s="78" t="str">
        <f t="shared" si="3"/>
        <v>56|20-29</v>
      </c>
      <c r="L60" s="78">
        <v>1</v>
      </c>
      <c r="M60" s="78"/>
      <c r="N60" s="78">
        <v>56</v>
      </c>
      <c r="O60" s="78" t="str">
        <f t="shared" si="4"/>
        <v>56|30-39</v>
      </c>
      <c r="P60" s="78">
        <v>1</v>
      </c>
      <c r="Q60" s="78"/>
      <c r="R60" s="78">
        <v>56</v>
      </c>
      <c r="S60" s="78" t="str">
        <f t="shared" si="5"/>
        <v>56|40-49</v>
      </c>
      <c r="T60" s="78">
        <v>1</v>
      </c>
      <c r="U60" s="78" t="str">
        <f t="shared" si="6"/>
        <v>0.1st percentile</v>
      </c>
      <c r="V60" s="78">
        <v>56</v>
      </c>
      <c r="W60" s="78" t="str">
        <f t="shared" si="7"/>
        <v>56|50-59</v>
      </c>
      <c r="X60" s="78">
        <v>1</v>
      </c>
      <c r="Y60" s="78" t="str">
        <f t="shared" si="8"/>
        <v>0.1st percentile</v>
      </c>
      <c r="Z60" s="78">
        <v>56</v>
      </c>
      <c r="AA60" s="78" t="str">
        <f t="shared" si="9"/>
        <v>56|60-69</v>
      </c>
      <c r="AB60" s="78">
        <v>1</v>
      </c>
      <c r="AC60" s="78" t="str">
        <f t="shared" si="10"/>
        <v>0.1st percentile</v>
      </c>
      <c r="AD60" s="78">
        <v>56</v>
      </c>
      <c r="AE60" s="78" t="str">
        <f t="shared" si="11"/>
        <v>56|70-79</v>
      </c>
      <c r="AF60" s="78">
        <v>1</v>
      </c>
      <c r="AG60" s="78" t="str">
        <f t="shared" si="12"/>
        <v>0.1st percentile</v>
      </c>
      <c r="AH60" s="78">
        <v>56</v>
      </c>
      <c r="AI60" s="78" t="str">
        <f t="shared" si="13"/>
        <v>56|80-89</v>
      </c>
      <c r="AJ60" s="78">
        <v>1</v>
      </c>
      <c r="AK60" s="78" t="str">
        <f t="shared" si="14"/>
        <v>0.1st percentile</v>
      </c>
      <c r="AN60" s="78"/>
      <c r="AO60" s="78"/>
    </row>
    <row r="61" spans="1:41">
      <c r="A61" s="78">
        <v>57</v>
      </c>
      <c r="B61" s="78" t="str">
        <f t="shared" si="1"/>
        <v>57|16-19</v>
      </c>
      <c r="C61" s="78">
        <v>1</v>
      </c>
      <c r="D61" s="78" t="str">
        <f t="shared" si="0"/>
        <v>0.1st percentile</v>
      </c>
      <c r="F61" s="78">
        <v>57</v>
      </c>
      <c r="G61" s="78" t="str">
        <f t="shared" si="2"/>
        <v>57|16-19</v>
      </c>
      <c r="H61" s="78">
        <v>1</v>
      </c>
      <c r="I61" s="78"/>
      <c r="J61" s="78">
        <v>57</v>
      </c>
      <c r="K61" s="78" t="str">
        <f t="shared" si="3"/>
        <v>57|20-29</v>
      </c>
      <c r="L61" s="78">
        <v>1</v>
      </c>
      <c r="M61" s="78"/>
      <c r="N61" s="78">
        <v>57</v>
      </c>
      <c r="O61" s="78" t="str">
        <f t="shared" si="4"/>
        <v>57|30-39</v>
      </c>
      <c r="P61" s="78">
        <v>1</v>
      </c>
      <c r="Q61" s="78"/>
      <c r="R61" s="78">
        <v>57</v>
      </c>
      <c r="S61" s="78" t="str">
        <f t="shared" si="5"/>
        <v>57|40-49</v>
      </c>
      <c r="T61" s="78">
        <v>1</v>
      </c>
      <c r="U61" s="78" t="str">
        <f t="shared" si="6"/>
        <v>0.1st percentile</v>
      </c>
      <c r="V61" s="78">
        <v>57</v>
      </c>
      <c r="W61" s="78" t="str">
        <f t="shared" si="7"/>
        <v>57|50-59</v>
      </c>
      <c r="X61" s="78">
        <v>1</v>
      </c>
      <c r="Y61" s="78" t="str">
        <f t="shared" si="8"/>
        <v>0.1st percentile</v>
      </c>
      <c r="Z61" s="78">
        <v>57</v>
      </c>
      <c r="AA61" s="78" t="str">
        <f t="shared" si="9"/>
        <v>57|60-69</v>
      </c>
      <c r="AB61" s="78">
        <v>1</v>
      </c>
      <c r="AC61" s="78" t="str">
        <f t="shared" si="10"/>
        <v>0.1st percentile</v>
      </c>
      <c r="AD61" s="78">
        <v>57</v>
      </c>
      <c r="AE61" s="78" t="str">
        <f t="shared" si="11"/>
        <v>57|70-79</v>
      </c>
      <c r="AF61" s="78">
        <v>1</v>
      </c>
      <c r="AG61" s="78" t="str">
        <f t="shared" si="12"/>
        <v>0.1st percentile</v>
      </c>
      <c r="AH61" s="78">
        <v>57</v>
      </c>
      <c r="AI61" s="78" t="str">
        <f t="shared" si="13"/>
        <v>57|80-89</v>
      </c>
      <c r="AJ61" s="78">
        <v>1</v>
      </c>
      <c r="AK61" s="78" t="str">
        <f t="shared" si="14"/>
        <v>0.1st percentile</v>
      </c>
      <c r="AL61" s="78"/>
      <c r="AM61" s="78"/>
      <c r="AN61" s="78"/>
      <c r="AO61" s="78"/>
    </row>
    <row r="62" spans="1:41">
      <c r="A62" s="78">
        <v>58</v>
      </c>
      <c r="B62" s="78" t="str">
        <f t="shared" si="1"/>
        <v>58|16-19</v>
      </c>
      <c r="C62" s="78">
        <v>1</v>
      </c>
      <c r="D62" s="78" t="str">
        <f t="shared" si="0"/>
        <v>0.1st percentile</v>
      </c>
      <c r="F62" s="78">
        <v>58</v>
      </c>
      <c r="G62" s="78" t="str">
        <f t="shared" si="2"/>
        <v>58|16-19</v>
      </c>
      <c r="H62" s="78">
        <v>1</v>
      </c>
      <c r="I62" s="78"/>
      <c r="J62" s="78">
        <v>58</v>
      </c>
      <c r="K62" s="78" t="str">
        <f t="shared" si="3"/>
        <v>58|20-29</v>
      </c>
      <c r="L62" s="78">
        <v>1</v>
      </c>
      <c r="M62" s="78"/>
      <c r="N62" s="78">
        <v>58</v>
      </c>
      <c r="O62" s="78" t="str">
        <f t="shared" si="4"/>
        <v>58|30-39</v>
      </c>
      <c r="P62" s="78">
        <v>1</v>
      </c>
      <c r="Q62" s="78"/>
      <c r="R62" s="78">
        <v>58</v>
      </c>
      <c r="S62" s="78" t="str">
        <f t="shared" si="5"/>
        <v>58|40-49</v>
      </c>
      <c r="T62" s="78">
        <v>1</v>
      </c>
      <c r="U62" s="78" t="str">
        <f t="shared" si="6"/>
        <v>0.1st percentile</v>
      </c>
      <c r="V62" s="78">
        <v>58</v>
      </c>
      <c r="W62" s="78" t="str">
        <f t="shared" si="7"/>
        <v>58|50-59</v>
      </c>
      <c r="X62" s="78">
        <v>1</v>
      </c>
      <c r="Y62" s="78" t="str">
        <f t="shared" si="8"/>
        <v>0.1st percentile</v>
      </c>
      <c r="Z62" s="78">
        <v>58</v>
      </c>
      <c r="AA62" s="78" t="str">
        <f t="shared" si="9"/>
        <v>58|60-69</v>
      </c>
      <c r="AB62" s="78">
        <v>1</v>
      </c>
      <c r="AC62" s="78" t="str">
        <f t="shared" si="10"/>
        <v>0.1st percentile</v>
      </c>
      <c r="AD62" s="78">
        <v>58</v>
      </c>
      <c r="AE62" s="78" t="str">
        <f t="shared" si="11"/>
        <v>58|70-79</v>
      </c>
      <c r="AF62" s="78">
        <v>1</v>
      </c>
      <c r="AG62" s="78" t="str">
        <f t="shared" si="12"/>
        <v>0.1st percentile</v>
      </c>
      <c r="AH62" s="78">
        <v>58</v>
      </c>
      <c r="AI62" s="78" t="str">
        <f t="shared" si="13"/>
        <v>58|80-89</v>
      </c>
      <c r="AJ62" s="78">
        <v>1</v>
      </c>
      <c r="AK62" s="78" t="str">
        <f t="shared" si="14"/>
        <v>0.1st percentile</v>
      </c>
      <c r="AL62" s="78"/>
      <c r="AM62" s="78"/>
      <c r="AN62" s="78"/>
      <c r="AO62" s="78"/>
    </row>
    <row r="63" spans="1:41">
      <c r="A63" s="78">
        <v>59</v>
      </c>
      <c r="B63" s="78" t="str">
        <f t="shared" si="1"/>
        <v>59|16-19</v>
      </c>
      <c r="C63" s="78">
        <v>1</v>
      </c>
      <c r="D63" s="78" t="str">
        <f t="shared" si="0"/>
        <v>0.1st percentile</v>
      </c>
      <c r="F63" s="78">
        <v>59</v>
      </c>
      <c r="G63" s="78" t="str">
        <f t="shared" si="2"/>
        <v>59|16-19</v>
      </c>
      <c r="H63" s="78">
        <v>1</v>
      </c>
      <c r="I63" s="78"/>
      <c r="J63" s="78">
        <v>59</v>
      </c>
      <c r="K63" s="78" t="str">
        <f t="shared" si="3"/>
        <v>59|20-29</v>
      </c>
      <c r="L63" s="78">
        <v>1</v>
      </c>
      <c r="M63" s="78"/>
      <c r="N63" s="78">
        <v>59</v>
      </c>
      <c r="O63" s="78" t="str">
        <f t="shared" si="4"/>
        <v>59|30-39</v>
      </c>
      <c r="P63" s="78">
        <v>1</v>
      </c>
      <c r="Q63" s="78"/>
      <c r="R63" s="78">
        <v>59</v>
      </c>
      <c r="S63" s="78" t="str">
        <f t="shared" si="5"/>
        <v>59|40-49</v>
      </c>
      <c r="T63" s="78">
        <v>1</v>
      </c>
      <c r="U63" s="78" t="str">
        <f t="shared" si="6"/>
        <v>0.1st percentile</v>
      </c>
      <c r="V63" s="78">
        <v>59</v>
      </c>
      <c r="W63" s="78" t="str">
        <f t="shared" si="7"/>
        <v>59|50-59</v>
      </c>
      <c r="X63" s="78">
        <v>1</v>
      </c>
      <c r="Y63" s="78" t="str">
        <f t="shared" si="8"/>
        <v>0.1st percentile</v>
      </c>
      <c r="Z63" s="78">
        <v>59</v>
      </c>
      <c r="AA63" s="78" t="str">
        <f t="shared" si="9"/>
        <v>59|60-69</v>
      </c>
      <c r="AB63" s="78">
        <v>1</v>
      </c>
      <c r="AC63" s="78" t="str">
        <f t="shared" si="10"/>
        <v>0.1st percentile</v>
      </c>
      <c r="AD63" s="78">
        <v>59</v>
      </c>
      <c r="AE63" s="78" t="str">
        <f t="shared" si="11"/>
        <v>59|70-79</v>
      </c>
      <c r="AF63" s="78">
        <v>1</v>
      </c>
      <c r="AG63" s="78" t="str">
        <f t="shared" si="12"/>
        <v>0.1st percentile</v>
      </c>
      <c r="AH63" s="78">
        <v>59</v>
      </c>
      <c r="AI63" s="78" t="str">
        <f t="shared" si="13"/>
        <v>59|80-89</v>
      </c>
      <c r="AJ63" s="78">
        <v>1</v>
      </c>
      <c r="AK63" s="78" t="str">
        <f t="shared" si="14"/>
        <v>0.1st percentile</v>
      </c>
      <c r="AL63" s="78"/>
      <c r="AM63" s="78"/>
      <c r="AN63" s="78"/>
      <c r="AO63" s="78"/>
    </row>
    <row r="64" spans="1:41">
      <c r="A64" s="78">
        <v>60</v>
      </c>
      <c r="B64" s="78" t="str">
        <f t="shared" si="1"/>
        <v>60|16-19</v>
      </c>
      <c r="C64" s="78">
        <v>1</v>
      </c>
      <c r="D64" s="78" t="str">
        <f t="shared" si="0"/>
        <v>0.1st percentile</v>
      </c>
      <c r="F64" s="78">
        <v>60</v>
      </c>
      <c r="G64" s="78" t="str">
        <f t="shared" si="2"/>
        <v>60|16-19</v>
      </c>
      <c r="H64" s="78">
        <v>1</v>
      </c>
      <c r="I64" s="78"/>
      <c r="J64" s="78">
        <v>60</v>
      </c>
      <c r="K64" s="78" t="str">
        <f t="shared" si="3"/>
        <v>60|20-29</v>
      </c>
      <c r="L64" s="78">
        <v>1</v>
      </c>
      <c r="M64" s="78"/>
      <c r="N64" s="78">
        <v>60</v>
      </c>
      <c r="O64" s="78" t="str">
        <f t="shared" si="4"/>
        <v>60|30-39</v>
      </c>
      <c r="P64" s="78">
        <v>1</v>
      </c>
      <c r="Q64" s="78"/>
      <c r="R64" s="78">
        <v>60</v>
      </c>
      <c r="S64" s="78" t="str">
        <f t="shared" si="5"/>
        <v>60|40-49</v>
      </c>
      <c r="T64" s="78">
        <v>1</v>
      </c>
      <c r="U64" s="78" t="str">
        <f t="shared" si="6"/>
        <v>0.1st percentile</v>
      </c>
      <c r="V64" s="78">
        <v>60</v>
      </c>
      <c r="W64" s="78" t="str">
        <f t="shared" si="7"/>
        <v>60|50-59</v>
      </c>
      <c r="X64" s="78">
        <v>1</v>
      </c>
      <c r="Y64" s="78" t="str">
        <f t="shared" si="8"/>
        <v>0.1st percentile</v>
      </c>
      <c r="Z64" s="78">
        <v>60</v>
      </c>
      <c r="AA64" s="78" t="str">
        <f t="shared" si="9"/>
        <v>60|60-69</v>
      </c>
      <c r="AB64" s="78">
        <v>1</v>
      </c>
      <c r="AC64" s="78" t="str">
        <f t="shared" si="10"/>
        <v>0.1st percentile</v>
      </c>
      <c r="AD64" s="78">
        <v>60</v>
      </c>
      <c r="AE64" s="78" t="str">
        <f t="shared" si="11"/>
        <v>60|70-79</v>
      </c>
      <c r="AF64" s="78">
        <v>1</v>
      </c>
      <c r="AG64" s="78" t="str">
        <f t="shared" si="12"/>
        <v>0.1st percentile</v>
      </c>
      <c r="AH64" s="78">
        <v>60</v>
      </c>
      <c r="AI64" s="78" t="str">
        <f t="shared" si="13"/>
        <v>60|80-89</v>
      </c>
      <c r="AJ64" s="78">
        <v>1</v>
      </c>
      <c r="AK64" s="78" t="str">
        <f t="shared" si="14"/>
        <v>0.1st percentile</v>
      </c>
      <c r="AL64" s="78"/>
      <c r="AM64" s="78"/>
      <c r="AN64" s="78"/>
      <c r="AO64" s="78"/>
    </row>
    <row r="65" spans="1:41">
      <c r="A65" s="78">
        <v>61</v>
      </c>
      <c r="B65" s="78" t="str">
        <f t="shared" si="1"/>
        <v>61|16-19</v>
      </c>
      <c r="C65" s="78">
        <v>1</v>
      </c>
      <c r="D65" s="78" t="str">
        <f t="shared" si="0"/>
        <v>0.1st percentile</v>
      </c>
      <c r="F65" s="78">
        <v>61</v>
      </c>
      <c r="G65" s="78" t="str">
        <f t="shared" si="2"/>
        <v>61|16-19</v>
      </c>
      <c r="H65" s="78">
        <v>1</v>
      </c>
      <c r="I65" s="78"/>
      <c r="J65" s="78">
        <v>61</v>
      </c>
      <c r="K65" s="78" t="str">
        <f t="shared" si="3"/>
        <v>61|20-29</v>
      </c>
      <c r="L65" s="78">
        <v>1</v>
      </c>
      <c r="M65" s="78"/>
      <c r="N65" s="78">
        <v>61</v>
      </c>
      <c r="O65" s="78" t="str">
        <f t="shared" si="4"/>
        <v>61|30-39</v>
      </c>
      <c r="P65" s="78">
        <v>1</v>
      </c>
      <c r="Q65" s="78"/>
      <c r="R65" s="78">
        <v>61</v>
      </c>
      <c r="S65" s="78" t="str">
        <f t="shared" si="5"/>
        <v>61|40-49</v>
      </c>
      <c r="T65" s="78">
        <v>1</v>
      </c>
      <c r="U65" s="78" t="str">
        <f t="shared" si="6"/>
        <v>0.1st percentile</v>
      </c>
      <c r="V65" s="78">
        <v>61</v>
      </c>
      <c r="W65" s="78" t="str">
        <f t="shared" si="7"/>
        <v>61|50-59</v>
      </c>
      <c r="X65" s="78">
        <v>1</v>
      </c>
      <c r="Y65" s="78" t="str">
        <f t="shared" si="8"/>
        <v>0.1st percentile</v>
      </c>
      <c r="Z65" s="78">
        <v>61</v>
      </c>
      <c r="AA65" s="78" t="str">
        <f t="shared" si="9"/>
        <v>61|60-69</v>
      </c>
      <c r="AB65" s="78">
        <v>1</v>
      </c>
      <c r="AC65" s="78" t="str">
        <f t="shared" si="10"/>
        <v>0.1st percentile</v>
      </c>
      <c r="AD65" s="78">
        <v>61</v>
      </c>
      <c r="AE65" s="78" t="str">
        <f t="shared" si="11"/>
        <v>61|70-79</v>
      </c>
      <c r="AF65" s="78">
        <v>1</v>
      </c>
      <c r="AG65" s="78" t="str">
        <f t="shared" si="12"/>
        <v>0.1st percentile</v>
      </c>
      <c r="AH65" s="78">
        <v>61</v>
      </c>
      <c r="AI65" s="78" t="str">
        <f t="shared" si="13"/>
        <v>61|80-89</v>
      </c>
      <c r="AJ65" s="78">
        <v>1</v>
      </c>
      <c r="AK65" s="78" t="str">
        <f t="shared" si="14"/>
        <v>0.1st percentile</v>
      </c>
      <c r="AL65" s="78"/>
      <c r="AM65" s="78"/>
      <c r="AN65" s="78"/>
      <c r="AO65" s="78"/>
    </row>
    <row r="66" spans="1:41">
      <c r="A66" s="78">
        <v>62</v>
      </c>
      <c r="B66" s="78" t="str">
        <f t="shared" si="1"/>
        <v>62|16-19</v>
      </c>
      <c r="C66" s="78">
        <v>1</v>
      </c>
      <c r="D66" s="78" t="str">
        <f t="shared" si="0"/>
        <v>0.1st percentile</v>
      </c>
      <c r="F66" s="78">
        <v>62</v>
      </c>
      <c r="G66" s="78" t="str">
        <f t="shared" si="2"/>
        <v>62|16-19</v>
      </c>
      <c r="H66" s="78">
        <v>1</v>
      </c>
      <c r="I66" s="78"/>
      <c r="J66" s="78">
        <v>62</v>
      </c>
      <c r="K66" s="78" t="str">
        <f t="shared" si="3"/>
        <v>62|20-29</v>
      </c>
      <c r="L66" s="78">
        <v>1</v>
      </c>
      <c r="M66" s="78"/>
      <c r="N66" s="78">
        <v>62</v>
      </c>
      <c r="O66" s="78" t="str">
        <f t="shared" si="4"/>
        <v>62|30-39</v>
      </c>
      <c r="P66" s="78">
        <v>1</v>
      </c>
      <c r="Q66" s="78"/>
      <c r="R66" s="78">
        <v>62</v>
      </c>
      <c r="S66" s="78" t="str">
        <f t="shared" si="5"/>
        <v>62|40-49</v>
      </c>
      <c r="T66" s="78">
        <v>1</v>
      </c>
      <c r="U66" s="78" t="str">
        <f t="shared" si="6"/>
        <v>0.1st percentile</v>
      </c>
      <c r="V66" s="78">
        <v>62</v>
      </c>
      <c r="W66" s="78" t="str">
        <f t="shared" si="7"/>
        <v>62|50-59</v>
      </c>
      <c r="X66" s="78">
        <v>1</v>
      </c>
      <c r="Y66" s="78" t="str">
        <f t="shared" si="8"/>
        <v>0.1st percentile</v>
      </c>
      <c r="Z66" s="78">
        <v>62</v>
      </c>
      <c r="AA66" s="78" t="str">
        <f t="shared" si="9"/>
        <v>62|60-69</v>
      </c>
      <c r="AB66" s="78">
        <v>1</v>
      </c>
      <c r="AC66" s="78" t="str">
        <f t="shared" si="10"/>
        <v>0.1st percentile</v>
      </c>
      <c r="AD66" s="78">
        <v>62</v>
      </c>
      <c r="AE66" s="78" t="str">
        <f t="shared" si="11"/>
        <v>62|70-79</v>
      </c>
      <c r="AF66" s="78">
        <v>1</v>
      </c>
      <c r="AG66" s="78" t="str">
        <f t="shared" si="12"/>
        <v>0.1st percentile</v>
      </c>
      <c r="AH66" s="78">
        <v>62</v>
      </c>
      <c r="AI66" s="78" t="str">
        <f t="shared" si="13"/>
        <v>62|80-89</v>
      </c>
      <c r="AJ66" s="78">
        <v>1</v>
      </c>
      <c r="AK66" s="78" t="str">
        <f t="shared" si="14"/>
        <v>0.1st percentile</v>
      </c>
      <c r="AL66" s="78"/>
      <c r="AM66" s="78"/>
      <c r="AN66" s="78"/>
      <c r="AO66" s="78"/>
    </row>
    <row r="67" spans="1:41">
      <c r="A67" s="78">
        <v>63</v>
      </c>
      <c r="B67" s="78" t="str">
        <f t="shared" si="1"/>
        <v>63|16-19</v>
      </c>
      <c r="C67" s="78">
        <v>1</v>
      </c>
      <c r="D67" s="78" t="str">
        <f t="shared" si="0"/>
        <v>0.1st percentile</v>
      </c>
      <c r="F67" s="78">
        <v>63</v>
      </c>
      <c r="G67" s="78" t="str">
        <f t="shared" si="2"/>
        <v>63|16-19</v>
      </c>
      <c r="H67" s="78">
        <v>1</v>
      </c>
      <c r="I67" s="78"/>
      <c r="J67" s="78">
        <v>63</v>
      </c>
      <c r="K67" s="78" t="str">
        <f t="shared" si="3"/>
        <v>63|20-29</v>
      </c>
      <c r="L67" s="78">
        <v>1</v>
      </c>
      <c r="M67" s="78"/>
      <c r="N67" s="78">
        <v>63</v>
      </c>
      <c r="O67" s="78" t="str">
        <f t="shared" si="4"/>
        <v>63|30-39</v>
      </c>
      <c r="P67" s="78">
        <v>1</v>
      </c>
      <c r="Q67" s="78"/>
      <c r="R67" s="78">
        <v>63</v>
      </c>
      <c r="S67" s="78" t="str">
        <f t="shared" si="5"/>
        <v>63|40-49</v>
      </c>
      <c r="T67" s="78">
        <v>1</v>
      </c>
      <c r="U67" s="78" t="str">
        <f t="shared" si="6"/>
        <v>0.1st percentile</v>
      </c>
      <c r="V67" s="78">
        <v>63</v>
      </c>
      <c r="W67" s="78" t="str">
        <f t="shared" si="7"/>
        <v>63|50-59</v>
      </c>
      <c r="X67" s="78">
        <v>1</v>
      </c>
      <c r="Y67" s="78" t="str">
        <f t="shared" si="8"/>
        <v>0.1st percentile</v>
      </c>
      <c r="Z67" s="78">
        <v>63</v>
      </c>
      <c r="AA67" s="78" t="str">
        <f t="shared" si="9"/>
        <v>63|60-69</v>
      </c>
      <c r="AB67" s="78">
        <v>1</v>
      </c>
      <c r="AC67" s="78" t="str">
        <f t="shared" si="10"/>
        <v>0.1st percentile</v>
      </c>
      <c r="AD67" s="78">
        <v>63</v>
      </c>
      <c r="AE67" s="78" t="str">
        <f t="shared" si="11"/>
        <v>63|70-79</v>
      </c>
      <c r="AF67" s="78">
        <v>1</v>
      </c>
      <c r="AG67" s="78" t="str">
        <f t="shared" si="12"/>
        <v>0.1st percentile</v>
      </c>
      <c r="AH67" s="78">
        <v>63</v>
      </c>
      <c r="AI67" s="78" t="str">
        <f t="shared" si="13"/>
        <v>63|80-89</v>
      </c>
      <c r="AJ67" s="78">
        <v>1</v>
      </c>
      <c r="AK67" s="78" t="str">
        <f t="shared" si="14"/>
        <v>0.1st percentile</v>
      </c>
      <c r="AL67" s="78"/>
      <c r="AM67" s="78"/>
      <c r="AN67" s="78"/>
      <c r="AO67" s="78"/>
    </row>
    <row r="68" spans="1:41">
      <c r="A68" s="78">
        <v>64</v>
      </c>
      <c r="B68" s="78" t="str">
        <f t="shared" si="1"/>
        <v>64|16-19</v>
      </c>
      <c r="C68" s="78">
        <v>1</v>
      </c>
      <c r="D68" s="78" t="str">
        <f t="shared" ref="D68:D75" si="15">IFERROR(VLOOKUP(C68,AL:AM,2,0),"")</f>
        <v>0.1st percentile</v>
      </c>
      <c r="F68" s="78">
        <v>64</v>
      </c>
      <c r="G68" s="78" t="str">
        <f t="shared" si="2"/>
        <v>64|16-19</v>
      </c>
      <c r="H68" s="78">
        <v>1</v>
      </c>
      <c r="I68" s="78"/>
      <c r="J68" s="78">
        <v>64</v>
      </c>
      <c r="K68" s="78" t="str">
        <f t="shared" si="3"/>
        <v>64|20-29</v>
      </c>
      <c r="L68" s="78">
        <v>1</v>
      </c>
      <c r="M68" s="78"/>
      <c r="N68" s="78">
        <v>64</v>
      </c>
      <c r="O68" s="78" t="str">
        <f t="shared" si="4"/>
        <v>64|30-39</v>
      </c>
      <c r="P68" s="78">
        <v>1</v>
      </c>
      <c r="Q68" s="78"/>
      <c r="R68" s="78">
        <v>64</v>
      </c>
      <c r="S68" s="78" t="str">
        <f t="shared" si="5"/>
        <v>64|40-49</v>
      </c>
      <c r="T68" s="78">
        <v>1</v>
      </c>
      <c r="U68" s="78" t="str">
        <f t="shared" si="6"/>
        <v>0.1st percentile</v>
      </c>
      <c r="V68" s="78">
        <v>64</v>
      </c>
      <c r="W68" s="78" t="str">
        <f t="shared" si="7"/>
        <v>64|50-59</v>
      </c>
      <c r="X68" s="78">
        <v>1</v>
      </c>
      <c r="Y68" s="78" t="str">
        <f t="shared" si="8"/>
        <v>0.1st percentile</v>
      </c>
      <c r="Z68" s="78">
        <v>64</v>
      </c>
      <c r="AA68" s="78" t="str">
        <f t="shared" si="9"/>
        <v>64|60-69</v>
      </c>
      <c r="AB68" s="78">
        <v>1</v>
      </c>
      <c r="AC68" s="78" t="str">
        <f t="shared" si="10"/>
        <v>0.1st percentile</v>
      </c>
      <c r="AD68" s="78">
        <v>64</v>
      </c>
      <c r="AE68" s="78" t="str">
        <f t="shared" si="11"/>
        <v>64|70-79</v>
      </c>
      <c r="AF68" s="78">
        <v>1</v>
      </c>
      <c r="AG68" s="78" t="str">
        <f t="shared" si="12"/>
        <v>0.1st percentile</v>
      </c>
      <c r="AH68" s="78">
        <v>64</v>
      </c>
      <c r="AI68" s="78" t="str">
        <f t="shared" si="13"/>
        <v>64|80-89</v>
      </c>
      <c r="AJ68" s="78">
        <v>1</v>
      </c>
      <c r="AK68" s="78" t="str">
        <f t="shared" si="14"/>
        <v>0.1st percentile</v>
      </c>
      <c r="AL68" s="78"/>
      <c r="AM68" s="78"/>
      <c r="AN68" s="78"/>
      <c r="AO68" s="78"/>
    </row>
    <row r="69" spans="1:41">
      <c r="A69" s="78">
        <v>65</v>
      </c>
      <c r="B69" s="78" t="str">
        <f t="shared" ref="B69:B74" si="16">A69&amp;"|"&amp;MID($F$2,5,5)</f>
        <v>65|16-19</v>
      </c>
      <c r="C69" s="78">
        <v>1</v>
      </c>
      <c r="D69" s="78" t="str">
        <f t="shared" si="15"/>
        <v>0.1st percentile</v>
      </c>
      <c r="F69" s="78">
        <v>65</v>
      </c>
      <c r="G69" s="78" t="str">
        <f t="shared" ref="G69:G74" si="17">F69&amp;"|"&amp;MID($F$2,5,5)</f>
        <v>65|16-19</v>
      </c>
      <c r="H69" s="78">
        <v>1</v>
      </c>
      <c r="I69" s="78"/>
      <c r="J69" s="78">
        <v>65</v>
      </c>
      <c r="K69" s="78" t="str">
        <f t="shared" ref="K69:K74" si="18">J69&amp;"|"&amp;MID($J$2,5,5)</f>
        <v>65|20-29</v>
      </c>
      <c r="L69" s="78">
        <v>1</v>
      </c>
      <c r="M69" s="78"/>
      <c r="N69" s="78">
        <v>65</v>
      </c>
      <c r="O69" s="78" t="str">
        <f t="shared" ref="O69:O74" si="19">N69&amp;"|"&amp;MID($N$2,5,5)</f>
        <v>65|30-39</v>
      </c>
      <c r="P69" s="78">
        <v>1</v>
      </c>
      <c r="Q69" s="78"/>
      <c r="R69" s="78">
        <v>65</v>
      </c>
      <c r="S69" s="78" t="str">
        <f t="shared" ref="S69:S74" si="20">R69&amp;"|"&amp;MID($R$2,5,5)</f>
        <v>65|40-49</v>
      </c>
      <c r="T69" s="78">
        <v>1</v>
      </c>
      <c r="U69" s="78" t="str">
        <f t="shared" ref="U69:U74" si="21">IFERROR(VLOOKUP(T69,AL:AM,2,0),"")</f>
        <v>0.1st percentile</v>
      </c>
      <c r="V69" s="78">
        <v>65</v>
      </c>
      <c r="W69" s="78" t="str">
        <f t="shared" ref="W69:W74" si="22">V69&amp;"|"&amp;MID($V$2,5,5)</f>
        <v>65|50-59</v>
      </c>
      <c r="X69" s="78">
        <v>1</v>
      </c>
      <c r="Y69" s="78" t="str">
        <f t="shared" ref="Y69:Y74" si="23">IFERROR(VLOOKUP(X69,AL:AM,2,0),"")</f>
        <v>0.1st percentile</v>
      </c>
      <c r="Z69" s="78">
        <v>65</v>
      </c>
      <c r="AA69" s="78" t="str">
        <f t="shared" ref="AA69:AA74" si="24">Z69&amp;"|"&amp;MID($Z$2,5,5)</f>
        <v>65|60-69</v>
      </c>
      <c r="AB69" s="78">
        <v>1</v>
      </c>
      <c r="AC69" s="78" t="str">
        <f t="shared" ref="AC69:AC74" si="25">IFERROR(VLOOKUP(AB69,AL:AM,2,0),"")</f>
        <v>0.1st percentile</v>
      </c>
      <c r="AD69" s="78">
        <v>65</v>
      </c>
      <c r="AE69" s="78" t="str">
        <f t="shared" ref="AE69:AE74" si="26">AD69&amp;"|"&amp;MID($AD$2,5,5)</f>
        <v>65|70-79</v>
      </c>
      <c r="AF69" s="78">
        <v>1</v>
      </c>
      <c r="AG69" s="78" t="str">
        <f t="shared" ref="AG69:AG74" si="27">IFERROR(VLOOKUP(AF69,AL:AM,2,0),"")</f>
        <v>0.1st percentile</v>
      </c>
      <c r="AH69" s="78">
        <v>65</v>
      </c>
      <c r="AI69" s="78" t="str">
        <f t="shared" ref="AI69:AI74" si="28">AH69&amp;"|"&amp;MID($AH$2,5,5)</f>
        <v>65|80-89</v>
      </c>
      <c r="AJ69" s="78">
        <v>1</v>
      </c>
      <c r="AK69" s="78" t="str">
        <f t="shared" ref="AK69:AK74" si="29">IFERROR(VLOOKUP(AJ69,AL:AM,2,0),"")</f>
        <v>0.1st percentile</v>
      </c>
      <c r="AL69" s="78"/>
      <c r="AM69" s="78"/>
      <c r="AN69" s="78"/>
      <c r="AO69" s="78"/>
    </row>
    <row r="70" spans="1:41">
      <c r="A70" s="78">
        <v>66</v>
      </c>
      <c r="B70" s="78" t="str">
        <f t="shared" si="16"/>
        <v>66|16-19</v>
      </c>
      <c r="C70" s="78">
        <v>1</v>
      </c>
      <c r="D70" s="78" t="str">
        <f t="shared" si="15"/>
        <v>0.1st percentile</v>
      </c>
      <c r="F70" s="78">
        <v>66</v>
      </c>
      <c r="G70" s="78" t="str">
        <f t="shared" si="17"/>
        <v>66|16-19</v>
      </c>
      <c r="H70" s="78">
        <v>1</v>
      </c>
      <c r="I70" s="78"/>
      <c r="J70" s="78">
        <v>66</v>
      </c>
      <c r="K70" s="78" t="str">
        <f t="shared" si="18"/>
        <v>66|20-29</v>
      </c>
      <c r="L70" s="78">
        <v>1</v>
      </c>
      <c r="M70" s="78"/>
      <c r="N70" s="78">
        <v>66</v>
      </c>
      <c r="O70" s="78" t="str">
        <f t="shared" si="19"/>
        <v>66|30-39</v>
      </c>
      <c r="P70" s="78">
        <v>1</v>
      </c>
      <c r="Q70" s="78"/>
      <c r="R70" s="78">
        <v>66</v>
      </c>
      <c r="S70" s="78" t="str">
        <f t="shared" si="20"/>
        <v>66|40-49</v>
      </c>
      <c r="T70" s="78">
        <v>1</v>
      </c>
      <c r="U70" s="78" t="str">
        <f t="shared" si="21"/>
        <v>0.1st percentile</v>
      </c>
      <c r="V70" s="78">
        <v>66</v>
      </c>
      <c r="W70" s="78" t="str">
        <f t="shared" si="22"/>
        <v>66|50-59</v>
      </c>
      <c r="X70" s="78">
        <v>1</v>
      </c>
      <c r="Y70" s="78" t="str">
        <f t="shared" si="23"/>
        <v>0.1st percentile</v>
      </c>
      <c r="Z70" s="78">
        <v>66</v>
      </c>
      <c r="AA70" s="78" t="str">
        <f t="shared" si="24"/>
        <v>66|60-69</v>
      </c>
      <c r="AB70" s="78">
        <v>1</v>
      </c>
      <c r="AC70" s="78" t="str">
        <f t="shared" si="25"/>
        <v>0.1st percentile</v>
      </c>
      <c r="AD70" s="78">
        <v>66</v>
      </c>
      <c r="AE70" s="78" t="str">
        <f t="shared" si="26"/>
        <v>66|70-79</v>
      </c>
      <c r="AF70" s="78">
        <v>1</v>
      </c>
      <c r="AG70" s="78" t="str">
        <f t="shared" si="27"/>
        <v>0.1st percentile</v>
      </c>
      <c r="AH70" s="78">
        <v>66</v>
      </c>
      <c r="AI70" s="78" t="str">
        <f t="shared" si="28"/>
        <v>66|80-89</v>
      </c>
      <c r="AJ70" s="78">
        <v>1</v>
      </c>
      <c r="AK70" s="78" t="str">
        <f t="shared" si="29"/>
        <v>0.1st percentile</v>
      </c>
      <c r="AL70" s="78"/>
      <c r="AM70" s="78"/>
      <c r="AN70" s="78"/>
      <c r="AO70" s="78"/>
    </row>
    <row r="71" spans="1:41">
      <c r="A71" s="78">
        <v>67</v>
      </c>
      <c r="B71" s="78" t="str">
        <f t="shared" si="16"/>
        <v>67|16-19</v>
      </c>
      <c r="C71" s="78">
        <v>1</v>
      </c>
      <c r="D71" s="78" t="str">
        <f t="shared" si="15"/>
        <v>0.1st percentile</v>
      </c>
      <c r="F71" s="78">
        <v>67</v>
      </c>
      <c r="G71" s="78" t="str">
        <f t="shared" si="17"/>
        <v>67|16-19</v>
      </c>
      <c r="H71" s="78">
        <v>1</v>
      </c>
      <c r="I71" s="78"/>
      <c r="J71" s="78">
        <v>67</v>
      </c>
      <c r="K71" s="78" t="str">
        <f t="shared" si="18"/>
        <v>67|20-29</v>
      </c>
      <c r="L71" s="78">
        <v>1</v>
      </c>
      <c r="M71" s="78"/>
      <c r="N71" s="78">
        <v>67</v>
      </c>
      <c r="O71" s="78" t="str">
        <f t="shared" si="19"/>
        <v>67|30-39</v>
      </c>
      <c r="P71" s="78">
        <v>1</v>
      </c>
      <c r="Q71" s="78"/>
      <c r="R71" s="78">
        <v>67</v>
      </c>
      <c r="S71" s="78" t="str">
        <f t="shared" si="20"/>
        <v>67|40-49</v>
      </c>
      <c r="T71" s="78">
        <v>1</v>
      </c>
      <c r="U71" s="78" t="str">
        <f t="shared" si="21"/>
        <v>0.1st percentile</v>
      </c>
      <c r="V71" s="78">
        <v>67</v>
      </c>
      <c r="W71" s="78" t="str">
        <f t="shared" si="22"/>
        <v>67|50-59</v>
      </c>
      <c r="X71" s="78">
        <v>1</v>
      </c>
      <c r="Y71" s="78" t="str">
        <f t="shared" si="23"/>
        <v>0.1st percentile</v>
      </c>
      <c r="Z71" s="78">
        <v>67</v>
      </c>
      <c r="AA71" s="78" t="str">
        <f t="shared" si="24"/>
        <v>67|60-69</v>
      </c>
      <c r="AB71" s="78">
        <v>1</v>
      </c>
      <c r="AC71" s="78" t="str">
        <f t="shared" si="25"/>
        <v>0.1st percentile</v>
      </c>
      <c r="AD71" s="78">
        <v>67</v>
      </c>
      <c r="AE71" s="78" t="str">
        <f t="shared" si="26"/>
        <v>67|70-79</v>
      </c>
      <c r="AF71" s="78">
        <v>1</v>
      </c>
      <c r="AG71" s="78" t="str">
        <f t="shared" si="27"/>
        <v>0.1st percentile</v>
      </c>
      <c r="AH71" s="78">
        <v>67</v>
      </c>
      <c r="AI71" s="78" t="str">
        <f t="shared" si="28"/>
        <v>67|80-89</v>
      </c>
      <c r="AJ71" s="78">
        <v>1</v>
      </c>
      <c r="AK71" s="78" t="str">
        <f t="shared" si="29"/>
        <v>0.1st percentile</v>
      </c>
      <c r="AL71" s="78"/>
      <c r="AM71" s="78"/>
      <c r="AN71" s="78"/>
      <c r="AO71" s="78"/>
    </row>
    <row r="72" spans="1:41">
      <c r="A72" s="78">
        <v>68</v>
      </c>
      <c r="B72" s="78" t="str">
        <f t="shared" si="16"/>
        <v>68|16-19</v>
      </c>
      <c r="C72" s="78">
        <v>1</v>
      </c>
      <c r="D72" s="78" t="str">
        <f t="shared" si="15"/>
        <v>0.1st percentile</v>
      </c>
      <c r="F72" s="78">
        <v>68</v>
      </c>
      <c r="G72" s="78" t="str">
        <f t="shared" si="17"/>
        <v>68|16-19</v>
      </c>
      <c r="H72" s="78">
        <v>1</v>
      </c>
      <c r="I72" s="78"/>
      <c r="J72" s="78">
        <v>68</v>
      </c>
      <c r="K72" s="78" t="str">
        <f t="shared" si="18"/>
        <v>68|20-29</v>
      </c>
      <c r="L72" s="78">
        <v>1</v>
      </c>
      <c r="M72" s="78"/>
      <c r="N72" s="78">
        <v>68</v>
      </c>
      <c r="O72" s="78" t="str">
        <f t="shared" si="19"/>
        <v>68|30-39</v>
      </c>
      <c r="P72" s="78">
        <v>1</v>
      </c>
      <c r="Q72" s="78"/>
      <c r="R72" s="78">
        <v>68</v>
      </c>
      <c r="S72" s="78" t="str">
        <f t="shared" si="20"/>
        <v>68|40-49</v>
      </c>
      <c r="T72" s="78">
        <v>1</v>
      </c>
      <c r="U72" s="78" t="str">
        <f t="shared" si="21"/>
        <v>0.1st percentile</v>
      </c>
      <c r="V72" s="78">
        <v>68</v>
      </c>
      <c r="W72" s="78" t="str">
        <f t="shared" si="22"/>
        <v>68|50-59</v>
      </c>
      <c r="X72" s="78">
        <v>1</v>
      </c>
      <c r="Y72" s="78" t="str">
        <f t="shared" si="23"/>
        <v>0.1st percentile</v>
      </c>
      <c r="Z72" s="78">
        <v>68</v>
      </c>
      <c r="AA72" s="78" t="str">
        <f t="shared" si="24"/>
        <v>68|60-69</v>
      </c>
      <c r="AB72" s="78">
        <v>1</v>
      </c>
      <c r="AC72" s="78" t="str">
        <f t="shared" si="25"/>
        <v>0.1st percentile</v>
      </c>
      <c r="AD72" s="78">
        <v>68</v>
      </c>
      <c r="AE72" s="78" t="str">
        <f t="shared" si="26"/>
        <v>68|70-79</v>
      </c>
      <c r="AF72" s="78">
        <v>1</v>
      </c>
      <c r="AG72" s="78" t="str">
        <f t="shared" si="27"/>
        <v>0.1st percentile</v>
      </c>
      <c r="AH72" s="78">
        <v>68</v>
      </c>
      <c r="AI72" s="78" t="str">
        <f t="shared" si="28"/>
        <v>68|80-89</v>
      </c>
      <c r="AJ72" s="78">
        <v>1</v>
      </c>
      <c r="AK72" s="78" t="str">
        <f t="shared" si="29"/>
        <v>0.1st percentile</v>
      </c>
      <c r="AL72" s="78"/>
      <c r="AM72" s="78"/>
      <c r="AN72" s="78"/>
      <c r="AO72" s="78"/>
    </row>
    <row r="73" spans="1:41">
      <c r="A73" s="78">
        <v>69</v>
      </c>
      <c r="B73" s="78" t="str">
        <f t="shared" si="16"/>
        <v>69|16-19</v>
      </c>
      <c r="C73" s="78">
        <v>1</v>
      </c>
      <c r="D73" s="78" t="str">
        <f t="shared" si="15"/>
        <v>0.1st percentile</v>
      </c>
      <c r="F73" s="78">
        <v>69</v>
      </c>
      <c r="G73" s="78" t="str">
        <f t="shared" si="17"/>
        <v>69|16-19</v>
      </c>
      <c r="H73" s="78">
        <v>1</v>
      </c>
      <c r="I73" s="78"/>
      <c r="J73" s="78">
        <v>69</v>
      </c>
      <c r="K73" s="78" t="str">
        <f t="shared" si="18"/>
        <v>69|20-29</v>
      </c>
      <c r="L73" s="78">
        <v>1</v>
      </c>
      <c r="M73" s="78"/>
      <c r="N73" s="78">
        <v>69</v>
      </c>
      <c r="O73" s="78" t="str">
        <f t="shared" si="19"/>
        <v>69|30-39</v>
      </c>
      <c r="P73" s="78">
        <v>1</v>
      </c>
      <c r="Q73" s="78"/>
      <c r="R73" s="78">
        <v>69</v>
      </c>
      <c r="S73" s="78" t="str">
        <f t="shared" si="20"/>
        <v>69|40-49</v>
      </c>
      <c r="T73" s="78">
        <v>1</v>
      </c>
      <c r="U73" s="78" t="str">
        <f t="shared" si="21"/>
        <v>0.1st percentile</v>
      </c>
      <c r="V73" s="78">
        <v>69</v>
      </c>
      <c r="W73" s="78" t="str">
        <f t="shared" si="22"/>
        <v>69|50-59</v>
      </c>
      <c r="X73" s="78">
        <v>1</v>
      </c>
      <c r="Y73" s="78" t="str">
        <f t="shared" si="23"/>
        <v>0.1st percentile</v>
      </c>
      <c r="Z73" s="78">
        <v>69</v>
      </c>
      <c r="AA73" s="78" t="str">
        <f t="shared" si="24"/>
        <v>69|60-69</v>
      </c>
      <c r="AB73" s="78">
        <v>1</v>
      </c>
      <c r="AC73" s="78" t="str">
        <f t="shared" si="25"/>
        <v>0.1st percentile</v>
      </c>
      <c r="AD73" s="78">
        <v>69</v>
      </c>
      <c r="AE73" s="78" t="str">
        <f t="shared" si="26"/>
        <v>69|70-79</v>
      </c>
      <c r="AF73" s="78">
        <v>1</v>
      </c>
      <c r="AG73" s="78" t="str">
        <f t="shared" si="27"/>
        <v>0.1st percentile</v>
      </c>
      <c r="AH73" s="78">
        <v>69</v>
      </c>
      <c r="AI73" s="78" t="str">
        <f t="shared" si="28"/>
        <v>69|80-89</v>
      </c>
      <c r="AJ73" s="78">
        <v>1</v>
      </c>
      <c r="AK73" s="78" t="str">
        <f t="shared" si="29"/>
        <v>0.1st percentile</v>
      </c>
      <c r="AL73" s="78"/>
      <c r="AM73" s="78"/>
      <c r="AN73" s="78"/>
      <c r="AO73" s="78"/>
    </row>
    <row r="74" spans="1:41">
      <c r="A74" s="78">
        <v>70</v>
      </c>
      <c r="B74" s="78" t="str">
        <f t="shared" si="16"/>
        <v>70|16-19</v>
      </c>
      <c r="C74" s="78">
        <v>1</v>
      </c>
      <c r="D74" s="78" t="str">
        <f t="shared" si="15"/>
        <v>0.1st percentile</v>
      </c>
      <c r="F74" s="78">
        <v>70</v>
      </c>
      <c r="G74" s="78" t="str">
        <f t="shared" si="17"/>
        <v>70|16-19</v>
      </c>
      <c r="H74" s="78">
        <v>1</v>
      </c>
      <c r="I74" s="78"/>
      <c r="J74" s="78">
        <v>70</v>
      </c>
      <c r="K74" s="78" t="str">
        <f t="shared" si="18"/>
        <v>70|20-29</v>
      </c>
      <c r="L74" s="78">
        <v>1</v>
      </c>
      <c r="M74" s="78"/>
      <c r="N74" s="78">
        <v>70</v>
      </c>
      <c r="O74" s="78" t="str">
        <f t="shared" si="19"/>
        <v>70|30-39</v>
      </c>
      <c r="P74" s="78">
        <v>1</v>
      </c>
      <c r="Q74" s="78"/>
      <c r="R74" s="78">
        <v>70</v>
      </c>
      <c r="S74" s="78" t="str">
        <f t="shared" si="20"/>
        <v>70|40-49</v>
      </c>
      <c r="T74" s="78">
        <v>1</v>
      </c>
      <c r="U74" s="78" t="str">
        <f t="shared" si="21"/>
        <v>0.1st percentile</v>
      </c>
      <c r="V74" s="78">
        <v>70</v>
      </c>
      <c r="W74" s="78" t="str">
        <f t="shared" si="22"/>
        <v>70|50-59</v>
      </c>
      <c r="X74" s="78">
        <v>1</v>
      </c>
      <c r="Y74" s="78" t="str">
        <f t="shared" si="23"/>
        <v>0.1st percentile</v>
      </c>
      <c r="Z74" s="78">
        <v>70</v>
      </c>
      <c r="AA74" s="78" t="str">
        <f t="shared" si="24"/>
        <v>70|60-69</v>
      </c>
      <c r="AB74" s="78">
        <v>1</v>
      </c>
      <c r="AC74" s="78" t="str">
        <f t="shared" si="25"/>
        <v>0.1st percentile</v>
      </c>
      <c r="AD74" s="78">
        <v>70</v>
      </c>
      <c r="AE74" s="78" t="str">
        <f t="shared" si="26"/>
        <v>70|70-79</v>
      </c>
      <c r="AF74" s="78">
        <v>1</v>
      </c>
      <c r="AG74" s="78" t="str">
        <f t="shared" si="27"/>
        <v>0.1st percentile</v>
      </c>
      <c r="AH74" s="78">
        <v>70</v>
      </c>
      <c r="AI74" s="78" t="str">
        <f t="shared" si="28"/>
        <v>70|80-89</v>
      </c>
      <c r="AJ74" s="78">
        <v>1</v>
      </c>
      <c r="AK74" s="78" t="str">
        <f t="shared" si="29"/>
        <v>0.1st percentile</v>
      </c>
      <c r="AL74" s="78"/>
      <c r="AM74" s="78"/>
      <c r="AN74" s="78"/>
      <c r="AO74" s="78"/>
    </row>
    <row r="75" spans="1:41">
      <c r="D75" s="78" t="str">
        <f t="shared" si="15"/>
        <v/>
      </c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</row>
    <row r="76" spans="1:41">
      <c r="A76" s="78">
        <v>0</v>
      </c>
      <c r="B76" s="78" t="str">
        <f>A76&amp;"|"&amp;MID($J$2,5,5)</f>
        <v>0|20-29</v>
      </c>
      <c r="C76" s="78">
        <v>12</v>
      </c>
      <c r="D76" s="78" t="str">
        <f>IFERROR(VLOOKUP(C76,AL:AM,2,0),"")</f>
        <v>75th percentile</v>
      </c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</row>
    <row r="77" spans="1:41">
      <c r="A77" s="78">
        <v>1</v>
      </c>
      <c r="B77" s="78" t="str">
        <f t="shared" ref="B77:B140" si="30">A77&amp;"|"&amp;MID($J$2,5,5)</f>
        <v>1|20-29</v>
      </c>
      <c r="C77" s="78">
        <v>11</v>
      </c>
      <c r="D77" s="78" t="str">
        <f t="shared" ref="D77:D140" si="31">IFERROR(VLOOKUP(C77,AL:AM,2,0),"")</f>
        <v>63rd percentile</v>
      </c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>
        <v>16</v>
      </c>
      <c r="AM77" s="78" t="s">
        <v>56</v>
      </c>
      <c r="AN77" s="78"/>
      <c r="AO77" s="78"/>
    </row>
    <row r="78" spans="1:41">
      <c r="A78" s="78">
        <v>2</v>
      </c>
      <c r="B78" s="78" t="str">
        <f t="shared" si="30"/>
        <v>2|20-29</v>
      </c>
      <c r="C78" s="78">
        <v>10</v>
      </c>
      <c r="D78" s="78" t="str">
        <f t="shared" si="31"/>
        <v>50th percentile</v>
      </c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>
        <v>16</v>
      </c>
      <c r="AM78" s="78" t="s">
        <v>56</v>
      </c>
      <c r="AN78" s="78"/>
      <c r="AO78" s="78"/>
    </row>
    <row r="79" spans="1:41">
      <c r="A79" s="78">
        <v>3</v>
      </c>
      <c r="B79" s="78" t="str">
        <f t="shared" si="30"/>
        <v>3|20-29</v>
      </c>
      <c r="C79" s="78">
        <v>9</v>
      </c>
      <c r="D79" s="78" t="str">
        <f t="shared" si="31"/>
        <v>37th percentile</v>
      </c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>
        <v>16</v>
      </c>
      <c r="AM79" s="78" t="s">
        <v>56</v>
      </c>
      <c r="AN79" s="78"/>
      <c r="AO79" s="78"/>
    </row>
    <row r="80" spans="1:41">
      <c r="A80" s="78">
        <v>4</v>
      </c>
      <c r="B80" s="78" t="str">
        <f t="shared" si="30"/>
        <v>4|20-29</v>
      </c>
      <c r="C80" s="78">
        <v>8</v>
      </c>
      <c r="D80" s="78" t="str">
        <f t="shared" si="31"/>
        <v>25th percentile</v>
      </c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>
        <v>16</v>
      </c>
      <c r="AM80" s="78" t="s">
        <v>56</v>
      </c>
      <c r="AN80" s="78"/>
      <c r="AO80" s="78"/>
    </row>
    <row r="81" spans="1:41">
      <c r="A81" s="78">
        <v>5</v>
      </c>
      <c r="B81" s="78" t="str">
        <f t="shared" si="30"/>
        <v>5|20-29</v>
      </c>
      <c r="C81" s="78">
        <v>7</v>
      </c>
      <c r="D81" s="78" t="str">
        <f t="shared" si="31"/>
        <v>16th percentile</v>
      </c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>
        <v>16</v>
      </c>
      <c r="AM81" s="78" t="s">
        <v>56</v>
      </c>
      <c r="AN81" s="78"/>
      <c r="AO81" s="78"/>
    </row>
    <row r="82" spans="1:41">
      <c r="A82" s="78">
        <v>6</v>
      </c>
      <c r="B82" s="78" t="str">
        <f t="shared" si="30"/>
        <v>6|20-29</v>
      </c>
      <c r="C82" s="78">
        <v>6</v>
      </c>
      <c r="D82" s="78" t="str">
        <f t="shared" si="31"/>
        <v>9th percentile</v>
      </c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>
        <v>16</v>
      </c>
      <c r="AM82" s="78" t="s">
        <v>56</v>
      </c>
      <c r="AN82" s="78"/>
      <c r="AO82" s="78"/>
    </row>
    <row r="83" spans="1:41">
      <c r="A83" s="78">
        <v>7</v>
      </c>
      <c r="B83" s="78" t="str">
        <f t="shared" si="30"/>
        <v>7|20-29</v>
      </c>
      <c r="C83" s="78">
        <v>5</v>
      </c>
      <c r="D83" s="78" t="str">
        <f t="shared" si="31"/>
        <v>5th percentile</v>
      </c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>
        <v>16</v>
      </c>
      <c r="AM83" s="78" t="s">
        <v>56</v>
      </c>
      <c r="AN83" s="78"/>
      <c r="AO83" s="78"/>
    </row>
    <row r="84" spans="1:41">
      <c r="A84" s="78">
        <v>8</v>
      </c>
      <c r="B84" s="78" t="str">
        <f t="shared" si="30"/>
        <v>8|20-29</v>
      </c>
      <c r="C84" s="78">
        <v>4</v>
      </c>
      <c r="D84" s="78" t="str">
        <f t="shared" si="31"/>
        <v>2nd percentile</v>
      </c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>
        <v>16</v>
      </c>
      <c r="AM84" s="78" t="s">
        <v>56</v>
      </c>
      <c r="AN84" s="78"/>
      <c r="AO84" s="78"/>
    </row>
    <row r="85" spans="1:41">
      <c r="A85" s="78">
        <v>9</v>
      </c>
      <c r="B85" s="78" t="str">
        <f t="shared" si="30"/>
        <v>9|20-29</v>
      </c>
      <c r="C85" s="78">
        <v>3</v>
      </c>
      <c r="D85" s="78" t="str">
        <f t="shared" si="31"/>
        <v>1st percentile</v>
      </c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>
        <v>16</v>
      </c>
      <c r="AM85" s="78" t="s">
        <v>56</v>
      </c>
      <c r="AN85" s="78"/>
      <c r="AO85" s="78"/>
    </row>
    <row r="86" spans="1:41">
      <c r="A86" s="78">
        <v>10</v>
      </c>
      <c r="B86" s="78" t="str">
        <f t="shared" si="30"/>
        <v>10|20-29</v>
      </c>
      <c r="C86" s="78">
        <v>2</v>
      </c>
      <c r="D86" s="78" t="str">
        <f t="shared" si="31"/>
        <v>0.4th percentile</v>
      </c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>
        <v>17</v>
      </c>
      <c r="AM86" s="78" t="s">
        <v>57</v>
      </c>
      <c r="AN86" s="78"/>
      <c r="AO86" s="78"/>
    </row>
    <row r="87" spans="1:41">
      <c r="A87" s="78">
        <v>11</v>
      </c>
      <c r="B87" s="78" t="str">
        <f t="shared" si="30"/>
        <v>11|20-29</v>
      </c>
      <c r="C87" s="78">
        <v>1</v>
      </c>
      <c r="D87" s="78" t="str">
        <f t="shared" si="31"/>
        <v>0.1st percentile</v>
      </c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>
        <v>17</v>
      </c>
      <c r="AM87" s="78" t="s">
        <v>57</v>
      </c>
      <c r="AN87" s="78"/>
      <c r="AO87" s="78"/>
    </row>
    <row r="88" spans="1:41">
      <c r="A88" s="78">
        <v>12</v>
      </c>
      <c r="B88" s="78" t="str">
        <f t="shared" si="30"/>
        <v>12|20-29</v>
      </c>
      <c r="C88" s="78">
        <v>1</v>
      </c>
      <c r="D88" s="78" t="str">
        <f t="shared" si="31"/>
        <v>0.1st percentile</v>
      </c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>
        <v>17</v>
      </c>
      <c r="AM88" s="78" t="s">
        <v>57</v>
      </c>
      <c r="AN88" s="78"/>
      <c r="AO88" s="78"/>
    </row>
    <row r="89" spans="1:41">
      <c r="A89" s="78">
        <v>13</v>
      </c>
      <c r="B89" s="78" t="str">
        <f t="shared" si="30"/>
        <v>13|20-29</v>
      </c>
      <c r="C89" s="78">
        <v>1</v>
      </c>
      <c r="D89" s="78" t="str">
        <f t="shared" si="31"/>
        <v>0.1st percentile</v>
      </c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>
        <v>17</v>
      </c>
      <c r="AM89" s="78" t="s">
        <v>57</v>
      </c>
      <c r="AN89" s="78"/>
      <c r="AO89" s="78"/>
    </row>
    <row r="90" spans="1:41">
      <c r="A90" s="78">
        <v>14</v>
      </c>
      <c r="B90" s="78" t="str">
        <f t="shared" si="30"/>
        <v>14|20-29</v>
      </c>
      <c r="C90" s="78">
        <v>1</v>
      </c>
      <c r="D90" s="78" t="str">
        <f t="shared" si="31"/>
        <v>0.1st percentile</v>
      </c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>
        <v>17</v>
      </c>
      <c r="AM90" s="78" t="s">
        <v>57</v>
      </c>
      <c r="AN90" s="78"/>
      <c r="AO90" s="78"/>
    </row>
    <row r="91" spans="1:41">
      <c r="A91" s="78">
        <v>15</v>
      </c>
      <c r="B91" s="78" t="str">
        <f t="shared" si="30"/>
        <v>15|20-29</v>
      </c>
      <c r="C91" s="78">
        <v>1</v>
      </c>
      <c r="D91" s="78" t="str">
        <f t="shared" si="31"/>
        <v>0.1st percentile</v>
      </c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>
        <v>17</v>
      </c>
      <c r="AM91" s="78" t="s">
        <v>57</v>
      </c>
      <c r="AN91" s="78"/>
      <c r="AO91" s="78"/>
    </row>
    <row r="92" spans="1:41">
      <c r="A92" s="78">
        <v>16</v>
      </c>
      <c r="B92" s="78" t="str">
        <f t="shared" si="30"/>
        <v>16|20-29</v>
      </c>
      <c r="C92" s="78">
        <v>1</v>
      </c>
      <c r="D92" s="78" t="str">
        <f t="shared" si="31"/>
        <v>0.1st percentile</v>
      </c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>
        <v>17</v>
      </c>
      <c r="AM92" s="78" t="s">
        <v>57</v>
      </c>
      <c r="AN92" s="78"/>
      <c r="AO92" s="78"/>
    </row>
    <row r="93" spans="1:41">
      <c r="A93" s="78">
        <v>17</v>
      </c>
      <c r="B93" s="78" t="str">
        <f t="shared" si="30"/>
        <v>17|20-29</v>
      </c>
      <c r="C93" s="78">
        <v>1</v>
      </c>
      <c r="D93" s="78" t="str">
        <f t="shared" si="31"/>
        <v>0.1st percentile</v>
      </c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>
        <v>17</v>
      </c>
      <c r="AM93" s="78" t="s">
        <v>57</v>
      </c>
      <c r="AN93" s="78"/>
      <c r="AO93" s="78"/>
    </row>
    <row r="94" spans="1:41">
      <c r="A94" s="78">
        <v>18</v>
      </c>
      <c r="B94" s="78" t="str">
        <f t="shared" si="30"/>
        <v>18|20-29</v>
      </c>
      <c r="C94" s="78">
        <v>1</v>
      </c>
      <c r="D94" s="78" t="str">
        <f t="shared" si="31"/>
        <v>0.1st percentile</v>
      </c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>
        <v>18</v>
      </c>
      <c r="AM94" s="78" t="s">
        <v>58</v>
      </c>
      <c r="AN94" s="78"/>
      <c r="AO94" s="78"/>
    </row>
    <row r="95" spans="1:41">
      <c r="A95" s="78">
        <v>19</v>
      </c>
      <c r="B95" s="78" t="str">
        <f t="shared" si="30"/>
        <v>19|20-29</v>
      </c>
      <c r="C95" s="78">
        <v>1</v>
      </c>
      <c r="D95" s="78" t="str">
        <f t="shared" si="31"/>
        <v>0.1st percentile</v>
      </c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>
        <v>18</v>
      </c>
      <c r="AM95" s="78" t="s">
        <v>58</v>
      </c>
      <c r="AN95" s="78"/>
      <c r="AO95" s="78"/>
    </row>
    <row r="96" spans="1:41">
      <c r="A96" s="78">
        <v>20</v>
      </c>
      <c r="B96" s="78" t="str">
        <f t="shared" si="30"/>
        <v>20|20-29</v>
      </c>
      <c r="C96" s="78">
        <v>1</v>
      </c>
      <c r="D96" s="78" t="str">
        <f t="shared" si="31"/>
        <v>0.1st percentile</v>
      </c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>
        <v>18</v>
      </c>
      <c r="AM96" s="78" t="s">
        <v>58</v>
      </c>
      <c r="AN96" s="78"/>
      <c r="AO96" s="78"/>
    </row>
    <row r="97" spans="1:41">
      <c r="A97" s="78">
        <v>21</v>
      </c>
      <c r="B97" s="78" t="str">
        <f t="shared" si="30"/>
        <v>21|20-29</v>
      </c>
      <c r="C97" s="78">
        <v>1</v>
      </c>
      <c r="D97" s="78" t="str">
        <f t="shared" si="31"/>
        <v>0.1st percentile</v>
      </c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>
        <v>18</v>
      </c>
      <c r="AM97" s="78" t="s">
        <v>58</v>
      </c>
      <c r="AN97" s="78"/>
      <c r="AO97" s="78"/>
    </row>
    <row r="98" spans="1:41">
      <c r="A98" s="78">
        <v>22</v>
      </c>
      <c r="B98" s="78" t="str">
        <f t="shared" si="30"/>
        <v>22|20-29</v>
      </c>
      <c r="C98" s="78">
        <v>1</v>
      </c>
      <c r="D98" s="78" t="str">
        <f t="shared" si="31"/>
        <v>0.1st percentile</v>
      </c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>
        <v>18</v>
      </c>
      <c r="AM98" s="78" t="s">
        <v>58</v>
      </c>
      <c r="AN98" s="78"/>
      <c r="AO98" s="78"/>
    </row>
    <row r="99" spans="1:41">
      <c r="A99" s="78">
        <v>23</v>
      </c>
      <c r="B99" s="78" t="str">
        <f t="shared" si="30"/>
        <v>23|20-29</v>
      </c>
      <c r="C99" s="78">
        <v>1</v>
      </c>
      <c r="D99" s="78" t="str">
        <f t="shared" si="31"/>
        <v>0.1st percentile</v>
      </c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>
        <v>18</v>
      </c>
      <c r="AM99" s="78" t="s">
        <v>58</v>
      </c>
      <c r="AN99" s="78"/>
      <c r="AO99" s="78"/>
    </row>
    <row r="100" spans="1:41">
      <c r="A100" s="78">
        <v>24</v>
      </c>
      <c r="B100" s="78" t="str">
        <f t="shared" si="30"/>
        <v>24|20-29</v>
      </c>
      <c r="C100" s="78">
        <v>1</v>
      </c>
      <c r="D100" s="78" t="str">
        <f t="shared" si="31"/>
        <v>0.1st percentile</v>
      </c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>
        <v>18</v>
      </c>
      <c r="AM100" s="78" t="s">
        <v>58</v>
      </c>
      <c r="AN100" s="78"/>
      <c r="AO100" s="78"/>
    </row>
    <row r="101" spans="1:41">
      <c r="A101" s="78">
        <v>25</v>
      </c>
      <c r="B101" s="78" t="str">
        <f t="shared" si="30"/>
        <v>25|20-29</v>
      </c>
      <c r="C101" s="78">
        <v>1</v>
      </c>
      <c r="D101" s="78" t="str">
        <f t="shared" si="31"/>
        <v>0.1st percentile</v>
      </c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>
        <v>18</v>
      </c>
      <c r="AM101" s="78" t="s">
        <v>58</v>
      </c>
      <c r="AN101" s="78"/>
      <c r="AO101" s="78"/>
    </row>
    <row r="102" spans="1:41">
      <c r="A102" s="78">
        <v>26</v>
      </c>
      <c r="B102" s="78" t="str">
        <f t="shared" si="30"/>
        <v>26|20-29</v>
      </c>
      <c r="C102" s="78">
        <v>1</v>
      </c>
      <c r="D102" s="78" t="str">
        <f t="shared" si="31"/>
        <v>0.1st percentile</v>
      </c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>
        <v>19</v>
      </c>
      <c r="AM102" s="78" t="s">
        <v>59</v>
      </c>
      <c r="AN102" s="78"/>
      <c r="AO102" s="78"/>
    </row>
    <row r="103" spans="1:41">
      <c r="A103" s="78">
        <v>27</v>
      </c>
      <c r="B103" s="78" t="str">
        <f t="shared" si="30"/>
        <v>27|20-29</v>
      </c>
      <c r="C103" s="78">
        <v>1</v>
      </c>
      <c r="D103" s="78" t="str">
        <f t="shared" si="31"/>
        <v>0.1st percentile</v>
      </c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N103" s="78"/>
      <c r="AO103" s="78"/>
    </row>
    <row r="104" spans="1:41">
      <c r="A104" s="78">
        <v>28</v>
      </c>
      <c r="B104" s="78" t="str">
        <f t="shared" si="30"/>
        <v>28|20-29</v>
      </c>
      <c r="C104" s="78">
        <v>1</v>
      </c>
      <c r="D104" s="78" t="str">
        <f t="shared" si="31"/>
        <v>0.1st percentile</v>
      </c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N104" s="78"/>
      <c r="AO104" s="78"/>
    </row>
    <row r="105" spans="1:41">
      <c r="A105" s="78">
        <v>29</v>
      </c>
      <c r="B105" s="78" t="str">
        <f t="shared" si="30"/>
        <v>29|20-29</v>
      </c>
      <c r="C105" s="78">
        <v>1</v>
      </c>
      <c r="D105" s="78" t="str">
        <f t="shared" si="31"/>
        <v>0.1st percentile</v>
      </c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N105" s="78"/>
      <c r="AO105" s="78"/>
    </row>
    <row r="106" spans="1:41">
      <c r="A106" s="78">
        <v>30</v>
      </c>
      <c r="B106" s="78" t="str">
        <f t="shared" si="30"/>
        <v>30|20-29</v>
      </c>
      <c r="C106" s="78">
        <v>1</v>
      </c>
      <c r="D106" s="78" t="str">
        <f t="shared" si="31"/>
        <v>0.1st percentile</v>
      </c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N106" s="78"/>
      <c r="AO106" s="78"/>
    </row>
    <row r="107" spans="1:41">
      <c r="A107" s="78">
        <v>31</v>
      </c>
      <c r="B107" s="78" t="str">
        <f t="shared" si="30"/>
        <v>31|20-29</v>
      </c>
      <c r="C107" s="78">
        <v>1</v>
      </c>
      <c r="D107" s="78" t="str">
        <f t="shared" si="31"/>
        <v>0.1st percentile</v>
      </c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N107" s="78"/>
      <c r="AO107" s="78"/>
    </row>
    <row r="108" spans="1:41">
      <c r="A108" s="78">
        <v>32</v>
      </c>
      <c r="B108" s="78" t="str">
        <f t="shared" si="30"/>
        <v>32|20-29</v>
      </c>
      <c r="C108" s="78">
        <v>1</v>
      </c>
      <c r="D108" s="78" t="str">
        <f t="shared" si="31"/>
        <v>0.1st percentile</v>
      </c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N108" s="78"/>
      <c r="AO108" s="78"/>
    </row>
    <row r="109" spans="1:41">
      <c r="A109" s="78">
        <v>33</v>
      </c>
      <c r="B109" s="78" t="str">
        <f t="shared" si="30"/>
        <v>33|20-29</v>
      </c>
      <c r="C109" s="78">
        <v>1</v>
      </c>
      <c r="D109" s="78" t="str">
        <f t="shared" si="31"/>
        <v>0.1st percentile</v>
      </c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N109" s="78"/>
      <c r="AO109" s="78"/>
    </row>
    <row r="110" spans="1:41">
      <c r="A110" s="78">
        <v>34</v>
      </c>
      <c r="B110" s="78" t="str">
        <f t="shared" si="30"/>
        <v>34|20-29</v>
      </c>
      <c r="C110" s="78">
        <v>1</v>
      </c>
      <c r="D110" s="78" t="str">
        <f t="shared" si="31"/>
        <v>0.1st percentile</v>
      </c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N110" s="78"/>
      <c r="AO110" s="78"/>
    </row>
    <row r="111" spans="1:41">
      <c r="A111" s="78">
        <v>35</v>
      </c>
      <c r="B111" s="78" t="str">
        <f t="shared" si="30"/>
        <v>35|20-29</v>
      </c>
      <c r="C111" s="78">
        <v>1</v>
      </c>
      <c r="D111" s="78" t="str">
        <f t="shared" si="31"/>
        <v>0.1st percentile</v>
      </c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  <c r="AJ111" s="78"/>
      <c r="AK111" s="78"/>
      <c r="AN111" s="78"/>
      <c r="AO111" s="78"/>
    </row>
    <row r="112" spans="1:41">
      <c r="A112" s="78">
        <v>36</v>
      </c>
      <c r="B112" s="78" t="str">
        <f t="shared" si="30"/>
        <v>36|20-29</v>
      </c>
      <c r="C112" s="78">
        <v>1</v>
      </c>
      <c r="D112" s="78" t="str">
        <f t="shared" si="31"/>
        <v>0.1st percentile</v>
      </c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N112" s="78"/>
      <c r="AO112" s="78"/>
    </row>
    <row r="113" spans="1:41">
      <c r="A113" s="78">
        <v>37</v>
      </c>
      <c r="B113" s="78" t="str">
        <f t="shared" si="30"/>
        <v>37|20-29</v>
      </c>
      <c r="C113" s="78">
        <v>1</v>
      </c>
      <c r="D113" s="78" t="str">
        <f t="shared" si="31"/>
        <v>0.1st percentile</v>
      </c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N113" s="78"/>
      <c r="AO113" s="78"/>
    </row>
    <row r="114" spans="1:41">
      <c r="A114" s="78">
        <v>38</v>
      </c>
      <c r="B114" s="78" t="str">
        <f t="shared" si="30"/>
        <v>38|20-29</v>
      </c>
      <c r="C114" s="78">
        <v>1</v>
      </c>
      <c r="D114" s="78" t="str">
        <f t="shared" si="31"/>
        <v>0.1st percentile</v>
      </c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N114" s="78"/>
      <c r="AO114" s="78"/>
    </row>
    <row r="115" spans="1:41">
      <c r="A115" s="78">
        <v>39</v>
      </c>
      <c r="B115" s="78" t="str">
        <f t="shared" si="30"/>
        <v>39|20-29</v>
      </c>
      <c r="C115" s="78">
        <v>1</v>
      </c>
      <c r="D115" s="78" t="str">
        <f t="shared" si="31"/>
        <v>0.1st percentile</v>
      </c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  <c r="AJ115" s="78"/>
      <c r="AK115" s="78"/>
      <c r="AN115" s="78"/>
      <c r="AO115" s="78"/>
    </row>
    <row r="116" spans="1:41">
      <c r="A116" s="78">
        <v>40</v>
      </c>
      <c r="B116" s="78" t="str">
        <f t="shared" si="30"/>
        <v>40|20-29</v>
      </c>
      <c r="C116" s="78">
        <v>1</v>
      </c>
      <c r="D116" s="78" t="str">
        <f t="shared" si="31"/>
        <v>0.1st percentile</v>
      </c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  <c r="AJ116" s="78"/>
      <c r="AK116" s="78"/>
      <c r="AN116" s="78"/>
      <c r="AO116" s="78"/>
    </row>
    <row r="117" spans="1:41">
      <c r="A117" s="78">
        <v>41</v>
      </c>
      <c r="B117" s="78" t="str">
        <f t="shared" si="30"/>
        <v>41|20-29</v>
      </c>
      <c r="C117" s="78">
        <v>1</v>
      </c>
      <c r="D117" s="78" t="str">
        <f t="shared" si="31"/>
        <v>0.1st percentile</v>
      </c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  <c r="AJ117" s="78"/>
      <c r="AK117" s="78"/>
      <c r="AN117" s="78"/>
      <c r="AO117" s="78"/>
    </row>
    <row r="118" spans="1:41">
      <c r="A118" s="78">
        <v>42</v>
      </c>
      <c r="B118" s="78" t="str">
        <f t="shared" si="30"/>
        <v>42|20-29</v>
      </c>
      <c r="C118" s="78">
        <v>1</v>
      </c>
      <c r="D118" s="78" t="str">
        <f t="shared" si="31"/>
        <v>0.1st percentile</v>
      </c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  <c r="AJ118" s="78"/>
      <c r="AK118" s="78"/>
      <c r="AN118" s="78"/>
      <c r="AO118" s="78"/>
    </row>
    <row r="119" spans="1:41">
      <c r="A119" s="78">
        <v>43</v>
      </c>
      <c r="B119" s="78" t="str">
        <f t="shared" si="30"/>
        <v>43|20-29</v>
      </c>
      <c r="C119" s="78">
        <v>1</v>
      </c>
      <c r="D119" s="78" t="str">
        <f t="shared" si="31"/>
        <v>0.1st percentile</v>
      </c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  <c r="AJ119" s="78"/>
      <c r="AK119" s="78"/>
      <c r="AN119" s="78"/>
      <c r="AO119" s="78"/>
    </row>
    <row r="120" spans="1:41">
      <c r="A120" s="78">
        <v>44</v>
      </c>
      <c r="B120" s="78" t="str">
        <f t="shared" si="30"/>
        <v>44|20-29</v>
      </c>
      <c r="C120" s="78">
        <v>1</v>
      </c>
      <c r="D120" s="78" t="str">
        <f t="shared" si="31"/>
        <v>0.1st percentile</v>
      </c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N120" s="78"/>
      <c r="AO120" s="78"/>
    </row>
    <row r="121" spans="1:41">
      <c r="A121" s="78">
        <v>45</v>
      </c>
      <c r="B121" s="78" t="str">
        <f t="shared" si="30"/>
        <v>45|20-29</v>
      </c>
      <c r="C121" s="78">
        <v>1</v>
      </c>
      <c r="D121" s="78" t="str">
        <f t="shared" si="31"/>
        <v>0.1st percentile</v>
      </c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N121" s="78"/>
      <c r="AO121" s="78"/>
    </row>
    <row r="122" spans="1:41">
      <c r="A122" s="78">
        <v>46</v>
      </c>
      <c r="B122" s="78" t="str">
        <f t="shared" si="30"/>
        <v>46|20-29</v>
      </c>
      <c r="C122" s="78">
        <v>1</v>
      </c>
      <c r="D122" s="78" t="str">
        <f t="shared" si="31"/>
        <v>0.1st percentile</v>
      </c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  <c r="AJ122" s="78"/>
      <c r="AK122" s="78"/>
      <c r="AN122" s="78"/>
      <c r="AO122" s="78"/>
    </row>
    <row r="123" spans="1:41">
      <c r="A123" s="78">
        <v>47</v>
      </c>
      <c r="B123" s="78" t="str">
        <f t="shared" si="30"/>
        <v>47|20-29</v>
      </c>
      <c r="C123" s="78">
        <v>1</v>
      </c>
      <c r="D123" s="78" t="str">
        <f t="shared" si="31"/>
        <v>0.1st percentile</v>
      </c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N123" s="78"/>
      <c r="AO123" s="78"/>
    </row>
    <row r="124" spans="1:41">
      <c r="A124" s="78">
        <v>48</v>
      </c>
      <c r="B124" s="78" t="str">
        <f t="shared" si="30"/>
        <v>48|20-29</v>
      </c>
      <c r="C124" s="78">
        <v>1</v>
      </c>
      <c r="D124" s="78" t="str">
        <f t="shared" si="31"/>
        <v>0.1st percentile</v>
      </c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  <c r="AJ124" s="78"/>
      <c r="AK124" s="78"/>
      <c r="AN124" s="78"/>
      <c r="AO124" s="78"/>
    </row>
    <row r="125" spans="1:41">
      <c r="A125" s="78">
        <v>49</v>
      </c>
      <c r="B125" s="78" t="str">
        <f t="shared" si="30"/>
        <v>49|20-29</v>
      </c>
      <c r="C125" s="78">
        <v>1</v>
      </c>
      <c r="D125" s="78" t="str">
        <f t="shared" si="31"/>
        <v>0.1st percentile</v>
      </c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  <c r="AJ125" s="78"/>
      <c r="AK125" s="78"/>
      <c r="AN125" s="78"/>
      <c r="AO125" s="78"/>
    </row>
    <row r="126" spans="1:41">
      <c r="A126" s="78">
        <v>50</v>
      </c>
      <c r="B126" s="78" t="str">
        <f t="shared" si="30"/>
        <v>50|20-29</v>
      </c>
      <c r="C126" s="78">
        <v>1</v>
      </c>
      <c r="D126" s="78" t="str">
        <f t="shared" si="31"/>
        <v>0.1st percentile</v>
      </c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  <c r="AJ126" s="78"/>
      <c r="AK126" s="78"/>
      <c r="AN126" s="78"/>
      <c r="AO126" s="78"/>
    </row>
    <row r="127" spans="1:41">
      <c r="A127" s="78">
        <v>51</v>
      </c>
      <c r="B127" s="78" t="str">
        <f t="shared" si="30"/>
        <v>51|20-29</v>
      </c>
      <c r="C127" s="78">
        <v>1</v>
      </c>
      <c r="D127" s="78" t="str">
        <f t="shared" si="31"/>
        <v>0.1st percentile</v>
      </c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N127" s="78"/>
      <c r="AO127" s="78"/>
    </row>
    <row r="128" spans="1:41">
      <c r="A128" s="78">
        <v>52</v>
      </c>
      <c r="B128" s="78" t="str">
        <f t="shared" si="30"/>
        <v>52|20-29</v>
      </c>
      <c r="C128" s="78">
        <v>1</v>
      </c>
      <c r="D128" s="78" t="str">
        <f t="shared" si="31"/>
        <v>0.1st percentile</v>
      </c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N128" s="78"/>
      <c r="AO128" s="78"/>
    </row>
    <row r="129" spans="1:41">
      <c r="A129" s="78">
        <v>53</v>
      </c>
      <c r="B129" s="78" t="str">
        <f t="shared" si="30"/>
        <v>53|20-29</v>
      </c>
      <c r="C129" s="78">
        <v>1</v>
      </c>
      <c r="D129" s="78" t="str">
        <f t="shared" si="31"/>
        <v>0.1st percentile</v>
      </c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N129" s="78"/>
      <c r="AO129" s="78"/>
    </row>
    <row r="130" spans="1:41">
      <c r="A130" s="78">
        <v>54</v>
      </c>
      <c r="B130" s="78" t="str">
        <f t="shared" si="30"/>
        <v>54|20-29</v>
      </c>
      <c r="C130" s="78">
        <v>1</v>
      </c>
      <c r="D130" s="78" t="str">
        <f t="shared" si="31"/>
        <v>0.1st percentile</v>
      </c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N130" s="78"/>
      <c r="AO130" s="78"/>
    </row>
    <row r="131" spans="1:41">
      <c r="A131" s="78">
        <v>55</v>
      </c>
      <c r="B131" s="78" t="str">
        <f t="shared" si="30"/>
        <v>55|20-29</v>
      </c>
      <c r="C131" s="78">
        <v>1</v>
      </c>
      <c r="D131" s="78" t="str">
        <f t="shared" si="31"/>
        <v>0.1st percentile</v>
      </c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N131" s="78"/>
      <c r="AO131" s="78"/>
    </row>
    <row r="132" spans="1:41">
      <c r="A132" s="78">
        <v>56</v>
      </c>
      <c r="B132" s="78" t="str">
        <f t="shared" si="30"/>
        <v>56|20-29</v>
      </c>
      <c r="C132" s="78">
        <v>1</v>
      </c>
      <c r="D132" s="78" t="str">
        <f t="shared" si="31"/>
        <v>0.1st percentile</v>
      </c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N132" s="78"/>
      <c r="AO132" s="78"/>
    </row>
    <row r="133" spans="1:41">
      <c r="A133" s="78">
        <v>57</v>
      </c>
      <c r="B133" s="78" t="str">
        <f t="shared" si="30"/>
        <v>57|20-29</v>
      </c>
      <c r="C133" s="78">
        <v>1</v>
      </c>
      <c r="D133" s="78" t="str">
        <f t="shared" si="31"/>
        <v>0.1st percentile</v>
      </c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N133" s="78"/>
      <c r="AO133" s="78"/>
    </row>
    <row r="134" spans="1:41">
      <c r="A134" s="78">
        <v>58</v>
      </c>
      <c r="B134" s="78" t="str">
        <f t="shared" si="30"/>
        <v>58|20-29</v>
      </c>
      <c r="C134" s="78">
        <v>1</v>
      </c>
      <c r="D134" s="78" t="str">
        <f t="shared" si="31"/>
        <v>0.1st percentile</v>
      </c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N134" s="78"/>
      <c r="AO134" s="78"/>
    </row>
    <row r="135" spans="1:41">
      <c r="A135" s="78">
        <v>59</v>
      </c>
      <c r="B135" s="78" t="str">
        <f t="shared" si="30"/>
        <v>59|20-29</v>
      </c>
      <c r="C135" s="78">
        <v>1</v>
      </c>
      <c r="D135" s="78" t="str">
        <f t="shared" si="31"/>
        <v>0.1st percentile</v>
      </c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N135" s="78"/>
      <c r="AO135" s="78"/>
    </row>
    <row r="136" spans="1:41">
      <c r="A136" s="78">
        <v>60</v>
      </c>
      <c r="B136" s="78" t="str">
        <f t="shared" si="30"/>
        <v>60|20-29</v>
      </c>
      <c r="C136" s="78">
        <v>1</v>
      </c>
      <c r="D136" s="78" t="str">
        <f t="shared" si="31"/>
        <v>0.1st percentile</v>
      </c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N136" s="78"/>
      <c r="AO136" s="78"/>
    </row>
    <row r="137" spans="1:41">
      <c r="A137" s="78">
        <v>61</v>
      </c>
      <c r="B137" s="78" t="str">
        <f t="shared" si="30"/>
        <v>61|20-29</v>
      </c>
      <c r="C137" s="78">
        <v>1</v>
      </c>
      <c r="D137" s="78" t="str">
        <f t="shared" si="31"/>
        <v>0.1st percentile</v>
      </c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N137" s="78"/>
      <c r="AO137" s="78"/>
    </row>
    <row r="138" spans="1:41">
      <c r="A138" s="78">
        <v>62</v>
      </c>
      <c r="B138" s="78" t="str">
        <f t="shared" si="30"/>
        <v>62|20-29</v>
      </c>
      <c r="C138" s="78">
        <v>1</v>
      </c>
      <c r="D138" s="78" t="str">
        <f t="shared" si="31"/>
        <v>0.1st percentile</v>
      </c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N138" s="78"/>
      <c r="AO138" s="78"/>
    </row>
    <row r="139" spans="1:41">
      <c r="A139" s="78">
        <v>63</v>
      </c>
      <c r="B139" s="78" t="str">
        <f t="shared" si="30"/>
        <v>63|20-29</v>
      </c>
      <c r="C139" s="78">
        <v>1</v>
      </c>
      <c r="D139" s="78" t="str">
        <f t="shared" si="31"/>
        <v>0.1st percentile</v>
      </c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N139" s="78"/>
      <c r="AO139" s="78"/>
    </row>
    <row r="140" spans="1:41">
      <c r="A140" s="78">
        <v>64</v>
      </c>
      <c r="B140" s="78" t="str">
        <f t="shared" si="30"/>
        <v>64|20-29</v>
      </c>
      <c r="C140" s="78">
        <v>1</v>
      </c>
      <c r="D140" s="78" t="str">
        <f t="shared" si="31"/>
        <v>0.1st percentile</v>
      </c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N140" s="78"/>
      <c r="AO140" s="78"/>
    </row>
    <row r="141" spans="1:41">
      <c r="A141" s="78">
        <v>65</v>
      </c>
      <c r="B141" s="78" t="str">
        <f t="shared" ref="B141:B146" si="32">A141&amp;"|"&amp;MID($J$2,5,5)</f>
        <v>65|20-29</v>
      </c>
      <c r="C141" s="78">
        <v>1</v>
      </c>
      <c r="D141" s="78" t="str">
        <f t="shared" ref="D141:D204" si="33">IFERROR(VLOOKUP(C141,AL:AM,2,0),"")</f>
        <v>0.1st percentile</v>
      </c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N141" s="78"/>
      <c r="AO141" s="78"/>
    </row>
    <row r="142" spans="1:41">
      <c r="A142" s="78">
        <v>66</v>
      </c>
      <c r="B142" s="78" t="str">
        <f t="shared" si="32"/>
        <v>66|20-29</v>
      </c>
      <c r="C142" s="78">
        <v>1</v>
      </c>
      <c r="D142" s="78" t="str">
        <f t="shared" si="33"/>
        <v>0.1st percentile</v>
      </c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N142" s="78"/>
      <c r="AO142" s="78"/>
    </row>
    <row r="143" spans="1:41">
      <c r="A143" s="78">
        <v>67</v>
      </c>
      <c r="B143" s="78" t="str">
        <f t="shared" si="32"/>
        <v>67|20-29</v>
      </c>
      <c r="C143" s="78">
        <v>1</v>
      </c>
      <c r="D143" s="78" t="str">
        <f t="shared" si="33"/>
        <v>0.1st percentile</v>
      </c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N143" s="78"/>
      <c r="AO143" s="78"/>
    </row>
    <row r="144" spans="1:41">
      <c r="A144" s="78">
        <v>68</v>
      </c>
      <c r="B144" s="78" t="str">
        <f t="shared" si="32"/>
        <v>68|20-29</v>
      </c>
      <c r="C144" s="78">
        <v>1</v>
      </c>
      <c r="D144" s="78" t="str">
        <f t="shared" si="33"/>
        <v>0.1st percentile</v>
      </c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N144" s="78"/>
      <c r="AO144" s="78"/>
    </row>
    <row r="145" spans="1:41">
      <c r="A145" s="78">
        <v>69</v>
      </c>
      <c r="B145" s="78" t="str">
        <f t="shared" si="32"/>
        <v>69|20-29</v>
      </c>
      <c r="C145" s="78">
        <v>1</v>
      </c>
      <c r="D145" s="78" t="str">
        <f t="shared" si="33"/>
        <v>0.1st percentile</v>
      </c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N145" s="78"/>
      <c r="AO145" s="78"/>
    </row>
    <row r="146" spans="1:41">
      <c r="A146" s="78">
        <v>70</v>
      </c>
      <c r="B146" s="78" t="str">
        <f t="shared" si="32"/>
        <v>70|20-29</v>
      </c>
      <c r="C146" s="78">
        <v>1</v>
      </c>
      <c r="D146" s="78" t="str">
        <f t="shared" si="33"/>
        <v>0.1st percentile</v>
      </c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N146" s="78"/>
      <c r="AO146" s="78"/>
    </row>
    <row r="147" spans="1:41">
      <c r="D147" s="78" t="str">
        <f t="shared" si="33"/>
        <v/>
      </c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N147" s="78"/>
      <c r="AO147" s="78"/>
    </row>
    <row r="148" spans="1:41">
      <c r="A148" s="78">
        <v>0</v>
      </c>
      <c r="B148" s="78" t="str">
        <f>A148&amp;"|"&amp;MID($N$2,5,5)</f>
        <v>0|30-39</v>
      </c>
      <c r="C148" s="78">
        <v>12</v>
      </c>
      <c r="D148" s="78" t="str">
        <f t="shared" si="33"/>
        <v>75th percentile</v>
      </c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</row>
    <row r="149" spans="1:41">
      <c r="A149" s="78">
        <v>1</v>
      </c>
      <c r="B149" s="78" t="str">
        <f t="shared" ref="B149:B212" si="34">A149&amp;"|"&amp;MID($N$2,5,5)</f>
        <v>1|30-39</v>
      </c>
      <c r="C149" s="78">
        <v>11</v>
      </c>
      <c r="D149" s="78" t="str">
        <f t="shared" si="33"/>
        <v>63rd percentile</v>
      </c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</row>
    <row r="150" spans="1:41">
      <c r="A150" s="78">
        <v>2</v>
      </c>
      <c r="B150" s="78" t="str">
        <f t="shared" si="34"/>
        <v>2|30-39</v>
      </c>
      <c r="C150" s="78">
        <v>10</v>
      </c>
      <c r="D150" s="78" t="str">
        <f t="shared" si="33"/>
        <v>50th percentile</v>
      </c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</row>
    <row r="151" spans="1:41">
      <c r="A151" s="78">
        <v>3</v>
      </c>
      <c r="B151" s="78" t="str">
        <f t="shared" si="34"/>
        <v>3|30-39</v>
      </c>
      <c r="C151" s="78">
        <v>9</v>
      </c>
      <c r="D151" s="78" t="str">
        <f t="shared" si="33"/>
        <v>37th percentile</v>
      </c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</row>
    <row r="152" spans="1:41">
      <c r="A152" s="78">
        <v>4</v>
      </c>
      <c r="B152" s="78" t="str">
        <f t="shared" si="34"/>
        <v>4|30-39</v>
      </c>
      <c r="C152" s="78">
        <v>8</v>
      </c>
      <c r="D152" s="78" t="str">
        <f t="shared" si="33"/>
        <v>25th percentile</v>
      </c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</row>
    <row r="153" spans="1:41">
      <c r="A153" s="78">
        <v>5</v>
      </c>
      <c r="B153" s="78" t="str">
        <f t="shared" si="34"/>
        <v>5|30-39</v>
      </c>
      <c r="C153" s="78">
        <v>7</v>
      </c>
      <c r="D153" s="78" t="str">
        <f t="shared" si="33"/>
        <v>16th percentile</v>
      </c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</row>
    <row r="154" spans="1:41">
      <c r="A154" s="78">
        <v>6</v>
      </c>
      <c r="B154" s="78" t="str">
        <f t="shared" si="34"/>
        <v>6|30-39</v>
      </c>
      <c r="C154" s="78">
        <v>6</v>
      </c>
      <c r="D154" s="78" t="str">
        <f t="shared" si="33"/>
        <v>9th percentile</v>
      </c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</row>
    <row r="155" spans="1:41">
      <c r="A155" s="78">
        <v>7</v>
      </c>
      <c r="B155" s="78" t="str">
        <f t="shared" si="34"/>
        <v>7|30-39</v>
      </c>
      <c r="C155" s="78">
        <v>5</v>
      </c>
      <c r="D155" s="78" t="str">
        <f t="shared" si="33"/>
        <v>5th percentile</v>
      </c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</row>
    <row r="156" spans="1:41">
      <c r="A156" s="78">
        <v>8</v>
      </c>
      <c r="B156" s="78" t="str">
        <f t="shared" si="34"/>
        <v>8|30-39</v>
      </c>
      <c r="C156" s="78">
        <v>4</v>
      </c>
      <c r="D156" s="78" t="str">
        <f t="shared" si="33"/>
        <v>2nd percentile</v>
      </c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</row>
    <row r="157" spans="1:41">
      <c r="A157" s="78">
        <v>9</v>
      </c>
      <c r="B157" s="78" t="str">
        <f t="shared" si="34"/>
        <v>9|30-39</v>
      </c>
      <c r="C157" s="78">
        <v>3</v>
      </c>
      <c r="D157" s="78" t="str">
        <f t="shared" si="33"/>
        <v>1st percentile</v>
      </c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</row>
    <row r="158" spans="1:41">
      <c r="A158" s="78">
        <v>10</v>
      </c>
      <c r="B158" s="78" t="str">
        <f t="shared" si="34"/>
        <v>10|30-39</v>
      </c>
      <c r="C158" s="78">
        <v>2</v>
      </c>
      <c r="D158" s="78" t="str">
        <f t="shared" si="33"/>
        <v>0.4th percentile</v>
      </c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</row>
    <row r="159" spans="1:41">
      <c r="A159" s="78">
        <v>11</v>
      </c>
      <c r="B159" s="78" t="str">
        <f t="shared" si="34"/>
        <v>11|30-39</v>
      </c>
      <c r="C159" s="78">
        <v>1</v>
      </c>
      <c r="D159" s="78" t="str">
        <f t="shared" si="33"/>
        <v>0.1st percentile</v>
      </c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</row>
    <row r="160" spans="1:41">
      <c r="A160" s="78">
        <v>12</v>
      </c>
      <c r="B160" s="78" t="str">
        <f t="shared" si="34"/>
        <v>12|30-39</v>
      </c>
      <c r="C160" s="78">
        <v>1</v>
      </c>
      <c r="D160" s="78" t="str">
        <f t="shared" si="33"/>
        <v>0.1st percentile</v>
      </c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</row>
    <row r="161" spans="1:41">
      <c r="A161" s="78">
        <v>13</v>
      </c>
      <c r="B161" s="78" t="str">
        <f t="shared" si="34"/>
        <v>13|30-39</v>
      </c>
      <c r="C161" s="78">
        <v>1</v>
      </c>
      <c r="D161" s="78" t="str">
        <f t="shared" si="33"/>
        <v>0.1st percentile</v>
      </c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</row>
    <row r="162" spans="1:41">
      <c r="A162" s="78">
        <v>14</v>
      </c>
      <c r="B162" s="78" t="str">
        <f t="shared" si="34"/>
        <v>14|30-39</v>
      </c>
      <c r="C162" s="78">
        <v>1</v>
      </c>
      <c r="D162" s="78" t="str">
        <f t="shared" si="33"/>
        <v>0.1st percentile</v>
      </c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</row>
    <row r="163" spans="1:41">
      <c r="A163" s="78">
        <v>15</v>
      </c>
      <c r="B163" s="78" t="str">
        <f t="shared" si="34"/>
        <v>15|30-39</v>
      </c>
      <c r="C163" s="78">
        <v>1</v>
      </c>
      <c r="D163" s="78" t="str">
        <f t="shared" si="33"/>
        <v>0.1st percentile</v>
      </c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</row>
    <row r="164" spans="1:41">
      <c r="A164" s="78">
        <v>16</v>
      </c>
      <c r="B164" s="78" t="str">
        <f t="shared" si="34"/>
        <v>16|30-39</v>
      </c>
      <c r="C164" s="78">
        <v>1</v>
      </c>
      <c r="D164" s="78" t="str">
        <f t="shared" si="33"/>
        <v>0.1st percentile</v>
      </c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</row>
    <row r="165" spans="1:41">
      <c r="A165" s="78">
        <v>17</v>
      </c>
      <c r="B165" s="78" t="str">
        <f t="shared" si="34"/>
        <v>17|30-39</v>
      </c>
      <c r="C165" s="78">
        <v>1</v>
      </c>
      <c r="D165" s="78" t="str">
        <f t="shared" si="33"/>
        <v>0.1st percentile</v>
      </c>
    </row>
    <row r="166" spans="1:41">
      <c r="A166" s="78">
        <v>18</v>
      </c>
      <c r="B166" s="78" t="str">
        <f t="shared" si="34"/>
        <v>18|30-39</v>
      </c>
      <c r="C166" s="78">
        <v>1</v>
      </c>
      <c r="D166" s="78" t="str">
        <f t="shared" si="33"/>
        <v>0.1st percentile</v>
      </c>
    </row>
    <row r="167" spans="1:41">
      <c r="A167" s="78">
        <v>19</v>
      </c>
      <c r="B167" s="78" t="str">
        <f t="shared" si="34"/>
        <v>19|30-39</v>
      </c>
      <c r="C167" s="78">
        <v>1</v>
      </c>
      <c r="D167" s="78" t="str">
        <f t="shared" si="33"/>
        <v>0.1st percentile</v>
      </c>
    </row>
    <row r="168" spans="1:41">
      <c r="A168" s="78">
        <v>20</v>
      </c>
      <c r="B168" s="78" t="str">
        <f t="shared" si="34"/>
        <v>20|30-39</v>
      </c>
      <c r="C168" s="78">
        <v>1</v>
      </c>
      <c r="D168" s="78" t="str">
        <f t="shared" si="33"/>
        <v>0.1st percentile</v>
      </c>
    </row>
    <row r="169" spans="1:41">
      <c r="A169" s="78">
        <v>21</v>
      </c>
      <c r="B169" s="78" t="str">
        <f t="shared" si="34"/>
        <v>21|30-39</v>
      </c>
      <c r="C169" s="78">
        <v>1</v>
      </c>
      <c r="D169" s="78" t="str">
        <f t="shared" si="33"/>
        <v>0.1st percentile</v>
      </c>
    </row>
    <row r="170" spans="1:41">
      <c r="A170" s="78">
        <v>22</v>
      </c>
      <c r="B170" s="78" t="str">
        <f t="shared" si="34"/>
        <v>22|30-39</v>
      </c>
      <c r="C170" s="78">
        <v>1</v>
      </c>
      <c r="D170" s="78" t="str">
        <f t="shared" si="33"/>
        <v>0.1st percentile</v>
      </c>
    </row>
    <row r="171" spans="1:41">
      <c r="A171" s="78">
        <v>23</v>
      </c>
      <c r="B171" s="78" t="str">
        <f t="shared" si="34"/>
        <v>23|30-39</v>
      </c>
      <c r="C171" s="78">
        <v>1</v>
      </c>
      <c r="D171" s="78" t="str">
        <f t="shared" si="33"/>
        <v>0.1st percentile</v>
      </c>
    </row>
    <row r="172" spans="1:41">
      <c r="A172" s="78">
        <v>24</v>
      </c>
      <c r="B172" s="78" t="str">
        <f t="shared" si="34"/>
        <v>24|30-39</v>
      </c>
      <c r="C172" s="78">
        <v>1</v>
      </c>
      <c r="D172" s="78" t="str">
        <f t="shared" si="33"/>
        <v>0.1st percentile</v>
      </c>
    </row>
    <row r="173" spans="1:41">
      <c r="A173" s="78">
        <v>25</v>
      </c>
      <c r="B173" s="78" t="str">
        <f t="shared" si="34"/>
        <v>25|30-39</v>
      </c>
      <c r="C173" s="78">
        <v>1</v>
      </c>
      <c r="D173" s="78" t="str">
        <f t="shared" si="33"/>
        <v>0.1st percentile</v>
      </c>
    </row>
    <row r="174" spans="1:41">
      <c r="A174" s="78">
        <v>26</v>
      </c>
      <c r="B174" s="78" t="str">
        <f t="shared" si="34"/>
        <v>26|30-39</v>
      </c>
      <c r="C174" s="78">
        <v>1</v>
      </c>
      <c r="D174" s="78" t="str">
        <f t="shared" si="33"/>
        <v>0.1st percentile</v>
      </c>
    </row>
    <row r="175" spans="1:41">
      <c r="A175" s="78">
        <v>27</v>
      </c>
      <c r="B175" s="78" t="str">
        <f t="shared" si="34"/>
        <v>27|30-39</v>
      </c>
      <c r="C175" s="78">
        <v>1</v>
      </c>
      <c r="D175" s="78" t="str">
        <f t="shared" si="33"/>
        <v>0.1st percentile</v>
      </c>
    </row>
    <row r="176" spans="1:41">
      <c r="A176" s="78">
        <v>28</v>
      </c>
      <c r="B176" s="78" t="str">
        <f t="shared" si="34"/>
        <v>28|30-39</v>
      </c>
      <c r="C176" s="78">
        <v>1</v>
      </c>
      <c r="D176" s="78" t="str">
        <f t="shared" si="33"/>
        <v>0.1st percentile</v>
      </c>
    </row>
    <row r="177" spans="1:4">
      <c r="A177" s="78">
        <v>29</v>
      </c>
      <c r="B177" s="78" t="str">
        <f t="shared" si="34"/>
        <v>29|30-39</v>
      </c>
      <c r="C177" s="78">
        <v>1</v>
      </c>
      <c r="D177" s="78" t="str">
        <f t="shared" si="33"/>
        <v>0.1st percentile</v>
      </c>
    </row>
    <row r="178" spans="1:4">
      <c r="A178" s="78">
        <v>30</v>
      </c>
      <c r="B178" s="78" t="str">
        <f t="shared" si="34"/>
        <v>30|30-39</v>
      </c>
      <c r="C178" s="78">
        <v>1</v>
      </c>
      <c r="D178" s="78" t="str">
        <f t="shared" si="33"/>
        <v>0.1st percentile</v>
      </c>
    </row>
    <row r="179" spans="1:4">
      <c r="A179" s="78">
        <v>31</v>
      </c>
      <c r="B179" s="78" t="str">
        <f t="shared" si="34"/>
        <v>31|30-39</v>
      </c>
      <c r="C179" s="78">
        <v>1</v>
      </c>
      <c r="D179" s="78" t="str">
        <f t="shared" si="33"/>
        <v>0.1st percentile</v>
      </c>
    </row>
    <row r="180" spans="1:4">
      <c r="A180" s="78">
        <v>32</v>
      </c>
      <c r="B180" s="78" t="str">
        <f t="shared" si="34"/>
        <v>32|30-39</v>
      </c>
      <c r="C180" s="78">
        <v>1</v>
      </c>
      <c r="D180" s="78" t="str">
        <f t="shared" si="33"/>
        <v>0.1st percentile</v>
      </c>
    </row>
    <row r="181" spans="1:4">
      <c r="A181" s="78">
        <v>33</v>
      </c>
      <c r="B181" s="78" t="str">
        <f t="shared" si="34"/>
        <v>33|30-39</v>
      </c>
      <c r="C181" s="78">
        <v>1</v>
      </c>
      <c r="D181" s="78" t="str">
        <f t="shared" si="33"/>
        <v>0.1st percentile</v>
      </c>
    </row>
    <row r="182" spans="1:4">
      <c r="A182" s="78">
        <v>34</v>
      </c>
      <c r="B182" s="78" t="str">
        <f t="shared" si="34"/>
        <v>34|30-39</v>
      </c>
      <c r="C182" s="78">
        <v>1</v>
      </c>
      <c r="D182" s="78" t="str">
        <f t="shared" si="33"/>
        <v>0.1st percentile</v>
      </c>
    </row>
    <row r="183" spans="1:4">
      <c r="A183" s="78">
        <v>35</v>
      </c>
      <c r="B183" s="78" t="str">
        <f t="shared" si="34"/>
        <v>35|30-39</v>
      </c>
      <c r="C183" s="78">
        <v>1</v>
      </c>
      <c r="D183" s="78" t="str">
        <f t="shared" si="33"/>
        <v>0.1st percentile</v>
      </c>
    </row>
    <row r="184" spans="1:4">
      <c r="A184" s="78">
        <v>36</v>
      </c>
      <c r="B184" s="78" t="str">
        <f t="shared" si="34"/>
        <v>36|30-39</v>
      </c>
      <c r="C184" s="78">
        <v>1</v>
      </c>
      <c r="D184" s="78" t="str">
        <f t="shared" si="33"/>
        <v>0.1st percentile</v>
      </c>
    </row>
    <row r="185" spans="1:4">
      <c r="A185" s="78">
        <v>37</v>
      </c>
      <c r="B185" s="78" t="str">
        <f t="shared" si="34"/>
        <v>37|30-39</v>
      </c>
      <c r="C185" s="78">
        <v>1</v>
      </c>
      <c r="D185" s="78" t="str">
        <f t="shared" si="33"/>
        <v>0.1st percentile</v>
      </c>
    </row>
    <row r="186" spans="1:4">
      <c r="A186" s="78">
        <v>38</v>
      </c>
      <c r="B186" s="78" t="str">
        <f t="shared" si="34"/>
        <v>38|30-39</v>
      </c>
      <c r="C186" s="78">
        <v>1</v>
      </c>
      <c r="D186" s="78" t="str">
        <f t="shared" si="33"/>
        <v>0.1st percentile</v>
      </c>
    </row>
    <row r="187" spans="1:4">
      <c r="A187" s="78">
        <v>39</v>
      </c>
      <c r="B187" s="78" t="str">
        <f t="shared" si="34"/>
        <v>39|30-39</v>
      </c>
      <c r="C187" s="78">
        <v>1</v>
      </c>
      <c r="D187" s="78" t="str">
        <f t="shared" si="33"/>
        <v>0.1st percentile</v>
      </c>
    </row>
    <row r="188" spans="1:4">
      <c r="A188" s="78">
        <v>40</v>
      </c>
      <c r="B188" s="78" t="str">
        <f t="shared" si="34"/>
        <v>40|30-39</v>
      </c>
      <c r="C188" s="78">
        <v>1</v>
      </c>
      <c r="D188" s="78" t="str">
        <f t="shared" si="33"/>
        <v>0.1st percentile</v>
      </c>
    </row>
    <row r="189" spans="1:4">
      <c r="A189" s="78">
        <v>41</v>
      </c>
      <c r="B189" s="78" t="str">
        <f t="shared" si="34"/>
        <v>41|30-39</v>
      </c>
      <c r="C189" s="78">
        <v>1</v>
      </c>
      <c r="D189" s="78" t="str">
        <f t="shared" si="33"/>
        <v>0.1st percentile</v>
      </c>
    </row>
    <row r="190" spans="1:4">
      <c r="A190" s="78">
        <v>42</v>
      </c>
      <c r="B190" s="78" t="str">
        <f t="shared" si="34"/>
        <v>42|30-39</v>
      </c>
      <c r="C190" s="78">
        <v>1</v>
      </c>
      <c r="D190" s="78" t="str">
        <f t="shared" si="33"/>
        <v>0.1st percentile</v>
      </c>
    </row>
    <row r="191" spans="1:4">
      <c r="A191" s="78">
        <v>43</v>
      </c>
      <c r="B191" s="78" t="str">
        <f t="shared" si="34"/>
        <v>43|30-39</v>
      </c>
      <c r="C191" s="78">
        <v>1</v>
      </c>
      <c r="D191" s="78" t="str">
        <f t="shared" si="33"/>
        <v>0.1st percentile</v>
      </c>
    </row>
    <row r="192" spans="1:4">
      <c r="A192" s="78">
        <v>44</v>
      </c>
      <c r="B192" s="78" t="str">
        <f t="shared" si="34"/>
        <v>44|30-39</v>
      </c>
      <c r="C192" s="78">
        <v>1</v>
      </c>
      <c r="D192" s="78" t="str">
        <f t="shared" si="33"/>
        <v>0.1st percentile</v>
      </c>
    </row>
    <row r="193" spans="1:4">
      <c r="A193" s="78">
        <v>45</v>
      </c>
      <c r="B193" s="78" t="str">
        <f t="shared" si="34"/>
        <v>45|30-39</v>
      </c>
      <c r="C193" s="78">
        <v>1</v>
      </c>
      <c r="D193" s="78" t="str">
        <f t="shared" si="33"/>
        <v>0.1st percentile</v>
      </c>
    </row>
    <row r="194" spans="1:4">
      <c r="A194" s="78">
        <v>46</v>
      </c>
      <c r="B194" s="78" t="str">
        <f t="shared" si="34"/>
        <v>46|30-39</v>
      </c>
      <c r="C194" s="78">
        <v>1</v>
      </c>
      <c r="D194" s="78" t="str">
        <f t="shared" si="33"/>
        <v>0.1st percentile</v>
      </c>
    </row>
    <row r="195" spans="1:4">
      <c r="A195" s="78">
        <v>47</v>
      </c>
      <c r="B195" s="78" t="str">
        <f t="shared" si="34"/>
        <v>47|30-39</v>
      </c>
      <c r="C195" s="78">
        <v>1</v>
      </c>
      <c r="D195" s="78" t="str">
        <f t="shared" si="33"/>
        <v>0.1st percentile</v>
      </c>
    </row>
    <row r="196" spans="1:4">
      <c r="A196" s="78">
        <v>48</v>
      </c>
      <c r="B196" s="78" t="str">
        <f t="shared" si="34"/>
        <v>48|30-39</v>
      </c>
      <c r="C196" s="78">
        <v>1</v>
      </c>
      <c r="D196" s="78" t="str">
        <f t="shared" si="33"/>
        <v>0.1st percentile</v>
      </c>
    </row>
    <row r="197" spans="1:4">
      <c r="A197" s="78">
        <v>49</v>
      </c>
      <c r="B197" s="78" t="str">
        <f t="shared" si="34"/>
        <v>49|30-39</v>
      </c>
      <c r="C197" s="78">
        <v>1</v>
      </c>
      <c r="D197" s="78" t="str">
        <f t="shared" si="33"/>
        <v>0.1st percentile</v>
      </c>
    </row>
    <row r="198" spans="1:4">
      <c r="A198" s="78">
        <v>50</v>
      </c>
      <c r="B198" s="78" t="str">
        <f t="shared" si="34"/>
        <v>50|30-39</v>
      </c>
      <c r="C198" s="78">
        <v>1</v>
      </c>
      <c r="D198" s="78" t="str">
        <f t="shared" si="33"/>
        <v>0.1st percentile</v>
      </c>
    </row>
    <row r="199" spans="1:4">
      <c r="A199" s="78">
        <v>51</v>
      </c>
      <c r="B199" s="78" t="str">
        <f t="shared" si="34"/>
        <v>51|30-39</v>
      </c>
      <c r="C199" s="78">
        <v>1</v>
      </c>
      <c r="D199" s="78" t="str">
        <f t="shared" si="33"/>
        <v>0.1st percentile</v>
      </c>
    </row>
    <row r="200" spans="1:4">
      <c r="A200" s="78">
        <v>52</v>
      </c>
      <c r="B200" s="78" t="str">
        <f t="shared" si="34"/>
        <v>52|30-39</v>
      </c>
      <c r="C200" s="78">
        <v>1</v>
      </c>
      <c r="D200" s="78" t="str">
        <f t="shared" si="33"/>
        <v>0.1st percentile</v>
      </c>
    </row>
    <row r="201" spans="1:4">
      <c r="A201" s="78">
        <v>53</v>
      </c>
      <c r="B201" s="78" t="str">
        <f t="shared" si="34"/>
        <v>53|30-39</v>
      </c>
      <c r="C201" s="78">
        <v>1</v>
      </c>
      <c r="D201" s="78" t="str">
        <f t="shared" si="33"/>
        <v>0.1st percentile</v>
      </c>
    </row>
    <row r="202" spans="1:4">
      <c r="A202" s="78">
        <v>54</v>
      </c>
      <c r="B202" s="78" t="str">
        <f t="shared" si="34"/>
        <v>54|30-39</v>
      </c>
      <c r="C202" s="78">
        <v>1</v>
      </c>
      <c r="D202" s="78" t="str">
        <f t="shared" si="33"/>
        <v>0.1st percentile</v>
      </c>
    </row>
    <row r="203" spans="1:4">
      <c r="A203" s="78">
        <v>55</v>
      </c>
      <c r="B203" s="78" t="str">
        <f t="shared" si="34"/>
        <v>55|30-39</v>
      </c>
      <c r="C203" s="78">
        <v>1</v>
      </c>
      <c r="D203" s="78" t="str">
        <f t="shared" si="33"/>
        <v>0.1st percentile</v>
      </c>
    </row>
    <row r="204" spans="1:4">
      <c r="A204" s="78">
        <v>56</v>
      </c>
      <c r="B204" s="78" t="str">
        <f t="shared" si="34"/>
        <v>56|30-39</v>
      </c>
      <c r="C204" s="78">
        <v>1</v>
      </c>
      <c r="D204" s="78" t="str">
        <f t="shared" si="33"/>
        <v>0.1st percentile</v>
      </c>
    </row>
    <row r="205" spans="1:4">
      <c r="A205" s="78">
        <v>57</v>
      </c>
      <c r="B205" s="78" t="str">
        <f t="shared" si="34"/>
        <v>57|30-39</v>
      </c>
      <c r="C205" s="78">
        <v>1</v>
      </c>
      <c r="D205" s="78" t="str">
        <f t="shared" ref="D205:D268" si="35">IFERROR(VLOOKUP(C205,AL:AM,2,0),"")</f>
        <v>0.1st percentile</v>
      </c>
    </row>
    <row r="206" spans="1:4">
      <c r="A206" s="78">
        <v>58</v>
      </c>
      <c r="B206" s="78" t="str">
        <f t="shared" si="34"/>
        <v>58|30-39</v>
      </c>
      <c r="C206" s="78">
        <v>1</v>
      </c>
      <c r="D206" s="78" t="str">
        <f t="shared" si="35"/>
        <v>0.1st percentile</v>
      </c>
    </row>
    <row r="207" spans="1:4">
      <c r="A207" s="78">
        <v>59</v>
      </c>
      <c r="B207" s="78" t="str">
        <f t="shared" si="34"/>
        <v>59|30-39</v>
      </c>
      <c r="C207" s="78">
        <v>1</v>
      </c>
      <c r="D207" s="78" t="str">
        <f t="shared" si="35"/>
        <v>0.1st percentile</v>
      </c>
    </row>
    <row r="208" spans="1:4">
      <c r="A208" s="78">
        <v>60</v>
      </c>
      <c r="B208" s="78" t="str">
        <f t="shared" si="34"/>
        <v>60|30-39</v>
      </c>
      <c r="C208" s="78">
        <v>1</v>
      </c>
      <c r="D208" s="78" t="str">
        <f t="shared" si="35"/>
        <v>0.1st percentile</v>
      </c>
    </row>
    <row r="209" spans="1:4">
      <c r="A209" s="78">
        <v>61</v>
      </c>
      <c r="B209" s="78" t="str">
        <f t="shared" si="34"/>
        <v>61|30-39</v>
      </c>
      <c r="C209" s="78">
        <v>1</v>
      </c>
      <c r="D209" s="78" t="str">
        <f t="shared" si="35"/>
        <v>0.1st percentile</v>
      </c>
    </row>
    <row r="210" spans="1:4">
      <c r="A210" s="78">
        <v>62</v>
      </c>
      <c r="B210" s="78" t="str">
        <f t="shared" si="34"/>
        <v>62|30-39</v>
      </c>
      <c r="C210" s="78">
        <v>1</v>
      </c>
      <c r="D210" s="78" t="str">
        <f t="shared" si="35"/>
        <v>0.1st percentile</v>
      </c>
    </row>
    <row r="211" spans="1:4">
      <c r="A211" s="78">
        <v>63</v>
      </c>
      <c r="B211" s="78" t="str">
        <f t="shared" si="34"/>
        <v>63|30-39</v>
      </c>
      <c r="C211" s="78">
        <v>1</v>
      </c>
      <c r="D211" s="78" t="str">
        <f t="shared" si="35"/>
        <v>0.1st percentile</v>
      </c>
    </row>
    <row r="212" spans="1:4">
      <c r="A212" s="78">
        <v>64</v>
      </c>
      <c r="B212" s="78" t="str">
        <f t="shared" si="34"/>
        <v>64|30-39</v>
      </c>
      <c r="C212" s="78">
        <v>1</v>
      </c>
      <c r="D212" s="78" t="str">
        <f t="shared" si="35"/>
        <v>0.1st percentile</v>
      </c>
    </row>
    <row r="213" spans="1:4">
      <c r="A213" s="78">
        <v>65</v>
      </c>
      <c r="B213" s="78" t="str">
        <f t="shared" ref="B213:B218" si="36">A213&amp;"|"&amp;MID($N$2,5,5)</f>
        <v>65|30-39</v>
      </c>
      <c r="C213" s="78">
        <v>1</v>
      </c>
      <c r="D213" s="78" t="str">
        <f t="shared" si="35"/>
        <v>0.1st percentile</v>
      </c>
    </row>
    <row r="214" spans="1:4">
      <c r="A214" s="78">
        <v>66</v>
      </c>
      <c r="B214" s="78" t="str">
        <f t="shared" si="36"/>
        <v>66|30-39</v>
      </c>
      <c r="C214" s="78">
        <v>1</v>
      </c>
      <c r="D214" s="78" t="str">
        <f t="shared" si="35"/>
        <v>0.1st percentile</v>
      </c>
    </row>
    <row r="215" spans="1:4">
      <c r="A215" s="78">
        <v>67</v>
      </c>
      <c r="B215" s="78" t="str">
        <f t="shared" si="36"/>
        <v>67|30-39</v>
      </c>
      <c r="C215" s="78">
        <v>1</v>
      </c>
      <c r="D215" s="78" t="str">
        <f t="shared" si="35"/>
        <v>0.1st percentile</v>
      </c>
    </row>
    <row r="216" spans="1:4">
      <c r="A216" s="78">
        <v>68</v>
      </c>
      <c r="B216" s="78" t="str">
        <f t="shared" si="36"/>
        <v>68|30-39</v>
      </c>
      <c r="C216" s="78">
        <v>1</v>
      </c>
      <c r="D216" s="78" t="str">
        <f t="shared" si="35"/>
        <v>0.1st percentile</v>
      </c>
    </row>
    <row r="217" spans="1:4">
      <c r="A217" s="78">
        <v>69</v>
      </c>
      <c r="B217" s="78" t="str">
        <f t="shared" si="36"/>
        <v>69|30-39</v>
      </c>
      <c r="C217" s="78">
        <v>1</v>
      </c>
      <c r="D217" s="78" t="str">
        <f t="shared" si="35"/>
        <v>0.1st percentile</v>
      </c>
    </row>
    <row r="218" spans="1:4">
      <c r="A218" s="78">
        <v>70</v>
      </c>
      <c r="B218" s="78" t="str">
        <f t="shared" si="36"/>
        <v>70|30-39</v>
      </c>
      <c r="C218" s="78">
        <v>1</v>
      </c>
      <c r="D218" s="78" t="str">
        <f t="shared" si="35"/>
        <v>0.1st percentile</v>
      </c>
    </row>
    <row r="219" spans="1:4">
      <c r="D219" s="78" t="str">
        <f t="shared" si="35"/>
        <v/>
      </c>
    </row>
    <row r="220" spans="1:4">
      <c r="A220" s="78">
        <v>0</v>
      </c>
      <c r="B220" s="78" t="str">
        <f>A220&amp;"|"&amp;MID($R$2,5,5)</f>
        <v>0|40-49</v>
      </c>
      <c r="C220" s="78">
        <v>12</v>
      </c>
      <c r="D220" s="78" t="str">
        <f t="shared" si="35"/>
        <v>75th percentile</v>
      </c>
    </row>
    <row r="221" spans="1:4">
      <c r="A221" s="78">
        <v>1</v>
      </c>
      <c r="B221" s="78" t="str">
        <f t="shared" ref="B221:B284" si="37">A221&amp;"|"&amp;MID($R$2,5,5)</f>
        <v>1|40-49</v>
      </c>
      <c r="C221" s="78">
        <v>11</v>
      </c>
      <c r="D221" s="78" t="str">
        <f t="shared" si="35"/>
        <v>63rd percentile</v>
      </c>
    </row>
    <row r="222" spans="1:4">
      <c r="A222" s="78">
        <v>2</v>
      </c>
      <c r="B222" s="78" t="str">
        <f t="shared" si="37"/>
        <v>2|40-49</v>
      </c>
      <c r="C222" s="78">
        <v>10</v>
      </c>
      <c r="D222" s="78" t="str">
        <f t="shared" si="35"/>
        <v>50th percentile</v>
      </c>
    </row>
    <row r="223" spans="1:4">
      <c r="A223" s="78">
        <v>3</v>
      </c>
      <c r="B223" s="78" t="str">
        <f t="shared" si="37"/>
        <v>3|40-49</v>
      </c>
      <c r="C223" s="78">
        <v>9</v>
      </c>
      <c r="D223" s="78" t="str">
        <f t="shared" si="35"/>
        <v>37th percentile</v>
      </c>
    </row>
    <row r="224" spans="1:4">
      <c r="A224" s="78">
        <v>4</v>
      </c>
      <c r="B224" s="78" t="str">
        <f t="shared" si="37"/>
        <v>4|40-49</v>
      </c>
      <c r="C224" s="78">
        <v>8</v>
      </c>
      <c r="D224" s="78" t="str">
        <f t="shared" si="35"/>
        <v>25th percentile</v>
      </c>
    </row>
    <row r="225" spans="1:4">
      <c r="A225" s="78">
        <v>5</v>
      </c>
      <c r="B225" s="78" t="str">
        <f t="shared" si="37"/>
        <v>5|40-49</v>
      </c>
      <c r="C225" s="78">
        <v>7</v>
      </c>
      <c r="D225" s="78" t="str">
        <f t="shared" si="35"/>
        <v>16th percentile</v>
      </c>
    </row>
    <row r="226" spans="1:4">
      <c r="A226" s="78">
        <v>6</v>
      </c>
      <c r="B226" s="78" t="str">
        <f t="shared" si="37"/>
        <v>6|40-49</v>
      </c>
      <c r="C226" s="78">
        <v>6</v>
      </c>
      <c r="D226" s="78" t="str">
        <f t="shared" si="35"/>
        <v>9th percentile</v>
      </c>
    </row>
    <row r="227" spans="1:4">
      <c r="A227" s="78">
        <v>7</v>
      </c>
      <c r="B227" s="78" t="str">
        <f t="shared" si="37"/>
        <v>7|40-49</v>
      </c>
      <c r="C227" s="78">
        <v>5</v>
      </c>
      <c r="D227" s="78" t="str">
        <f t="shared" si="35"/>
        <v>5th percentile</v>
      </c>
    </row>
    <row r="228" spans="1:4">
      <c r="A228" s="78">
        <v>8</v>
      </c>
      <c r="B228" s="78" t="str">
        <f t="shared" si="37"/>
        <v>8|40-49</v>
      </c>
      <c r="C228" s="78">
        <v>4</v>
      </c>
      <c r="D228" s="78" t="str">
        <f t="shared" si="35"/>
        <v>2nd percentile</v>
      </c>
    </row>
    <row r="229" spans="1:4">
      <c r="A229" s="78">
        <v>9</v>
      </c>
      <c r="B229" s="78" t="str">
        <f t="shared" si="37"/>
        <v>9|40-49</v>
      </c>
      <c r="C229" s="78">
        <v>3</v>
      </c>
      <c r="D229" s="78" t="str">
        <f t="shared" si="35"/>
        <v>1st percentile</v>
      </c>
    </row>
    <row r="230" spans="1:4">
      <c r="A230" s="78">
        <v>10</v>
      </c>
      <c r="B230" s="78" t="str">
        <f t="shared" si="37"/>
        <v>10|40-49</v>
      </c>
      <c r="C230" s="78">
        <v>2</v>
      </c>
      <c r="D230" s="78" t="str">
        <f t="shared" si="35"/>
        <v>0.4th percentile</v>
      </c>
    </row>
    <row r="231" spans="1:4">
      <c r="A231" s="78">
        <v>11</v>
      </c>
      <c r="B231" s="78" t="str">
        <f t="shared" si="37"/>
        <v>11|40-49</v>
      </c>
      <c r="C231" s="78">
        <v>1</v>
      </c>
      <c r="D231" s="78" t="str">
        <f t="shared" si="35"/>
        <v>0.1st percentile</v>
      </c>
    </row>
    <row r="232" spans="1:4">
      <c r="A232" s="78">
        <v>12</v>
      </c>
      <c r="B232" s="78" t="str">
        <f t="shared" si="37"/>
        <v>12|40-49</v>
      </c>
      <c r="C232" s="78">
        <v>1</v>
      </c>
      <c r="D232" s="78" t="str">
        <f t="shared" si="35"/>
        <v>0.1st percentile</v>
      </c>
    </row>
    <row r="233" spans="1:4">
      <c r="A233" s="78">
        <v>13</v>
      </c>
      <c r="B233" s="78" t="str">
        <f t="shared" si="37"/>
        <v>13|40-49</v>
      </c>
      <c r="C233" s="78">
        <v>1</v>
      </c>
      <c r="D233" s="78" t="str">
        <f t="shared" si="35"/>
        <v>0.1st percentile</v>
      </c>
    </row>
    <row r="234" spans="1:4">
      <c r="A234" s="78">
        <v>14</v>
      </c>
      <c r="B234" s="78" t="str">
        <f t="shared" si="37"/>
        <v>14|40-49</v>
      </c>
      <c r="C234" s="78">
        <v>1</v>
      </c>
      <c r="D234" s="78" t="str">
        <f t="shared" si="35"/>
        <v>0.1st percentile</v>
      </c>
    </row>
    <row r="235" spans="1:4">
      <c r="A235" s="78">
        <v>15</v>
      </c>
      <c r="B235" s="78" t="str">
        <f t="shared" si="37"/>
        <v>15|40-49</v>
      </c>
      <c r="C235" s="78">
        <v>1</v>
      </c>
      <c r="D235" s="78" t="str">
        <f t="shared" si="35"/>
        <v>0.1st percentile</v>
      </c>
    </row>
    <row r="236" spans="1:4">
      <c r="A236" s="78">
        <v>16</v>
      </c>
      <c r="B236" s="78" t="str">
        <f t="shared" si="37"/>
        <v>16|40-49</v>
      </c>
      <c r="C236" s="78">
        <v>1</v>
      </c>
      <c r="D236" s="78" t="str">
        <f t="shared" si="35"/>
        <v>0.1st percentile</v>
      </c>
    </row>
    <row r="237" spans="1:4">
      <c r="A237" s="78">
        <v>17</v>
      </c>
      <c r="B237" s="78" t="str">
        <f t="shared" si="37"/>
        <v>17|40-49</v>
      </c>
      <c r="C237" s="78">
        <v>1</v>
      </c>
      <c r="D237" s="78" t="str">
        <f t="shared" si="35"/>
        <v>0.1st percentile</v>
      </c>
    </row>
    <row r="238" spans="1:4">
      <c r="A238" s="78">
        <v>18</v>
      </c>
      <c r="B238" s="78" t="str">
        <f t="shared" si="37"/>
        <v>18|40-49</v>
      </c>
      <c r="C238" s="78">
        <v>1</v>
      </c>
      <c r="D238" s="78" t="str">
        <f t="shared" si="35"/>
        <v>0.1st percentile</v>
      </c>
    </row>
    <row r="239" spans="1:4">
      <c r="A239" s="78">
        <v>19</v>
      </c>
      <c r="B239" s="78" t="str">
        <f t="shared" si="37"/>
        <v>19|40-49</v>
      </c>
      <c r="C239" s="78">
        <v>1</v>
      </c>
      <c r="D239" s="78" t="str">
        <f t="shared" si="35"/>
        <v>0.1st percentile</v>
      </c>
    </row>
    <row r="240" spans="1:4">
      <c r="A240" s="78">
        <v>20</v>
      </c>
      <c r="B240" s="78" t="str">
        <f t="shared" si="37"/>
        <v>20|40-49</v>
      </c>
      <c r="C240" s="78">
        <v>1</v>
      </c>
      <c r="D240" s="78" t="str">
        <f t="shared" si="35"/>
        <v>0.1st percentile</v>
      </c>
    </row>
    <row r="241" spans="1:4">
      <c r="A241" s="78">
        <v>21</v>
      </c>
      <c r="B241" s="78" t="str">
        <f t="shared" si="37"/>
        <v>21|40-49</v>
      </c>
      <c r="C241" s="78">
        <v>1</v>
      </c>
      <c r="D241" s="78" t="str">
        <f t="shared" si="35"/>
        <v>0.1st percentile</v>
      </c>
    </row>
    <row r="242" spans="1:4">
      <c r="A242" s="78">
        <v>22</v>
      </c>
      <c r="B242" s="78" t="str">
        <f t="shared" si="37"/>
        <v>22|40-49</v>
      </c>
      <c r="C242" s="78">
        <v>1</v>
      </c>
      <c r="D242" s="78" t="str">
        <f t="shared" si="35"/>
        <v>0.1st percentile</v>
      </c>
    </row>
    <row r="243" spans="1:4">
      <c r="A243" s="78">
        <v>23</v>
      </c>
      <c r="B243" s="78" t="str">
        <f t="shared" si="37"/>
        <v>23|40-49</v>
      </c>
      <c r="C243" s="78">
        <v>1</v>
      </c>
      <c r="D243" s="78" t="str">
        <f t="shared" si="35"/>
        <v>0.1st percentile</v>
      </c>
    </row>
    <row r="244" spans="1:4">
      <c r="A244" s="78">
        <v>24</v>
      </c>
      <c r="B244" s="78" t="str">
        <f t="shared" si="37"/>
        <v>24|40-49</v>
      </c>
      <c r="C244" s="78">
        <v>1</v>
      </c>
      <c r="D244" s="78" t="str">
        <f t="shared" si="35"/>
        <v>0.1st percentile</v>
      </c>
    </row>
    <row r="245" spans="1:4">
      <c r="A245" s="78">
        <v>25</v>
      </c>
      <c r="B245" s="78" t="str">
        <f t="shared" si="37"/>
        <v>25|40-49</v>
      </c>
      <c r="C245" s="78">
        <v>1</v>
      </c>
      <c r="D245" s="78" t="str">
        <f t="shared" si="35"/>
        <v>0.1st percentile</v>
      </c>
    </row>
    <row r="246" spans="1:4">
      <c r="A246" s="78">
        <v>26</v>
      </c>
      <c r="B246" s="78" t="str">
        <f t="shared" si="37"/>
        <v>26|40-49</v>
      </c>
      <c r="C246" s="78">
        <v>1</v>
      </c>
      <c r="D246" s="78" t="str">
        <f t="shared" si="35"/>
        <v>0.1st percentile</v>
      </c>
    </row>
    <row r="247" spans="1:4">
      <c r="A247" s="78">
        <v>27</v>
      </c>
      <c r="B247" s="78" t="str">
        <f t="shared" si="37"/>
        <v>27|40-49</v>
      </c>
      <c r="C247" s="78">
        <v>1</v>
      </c>
      <c r="D247" s="78" t="str">
        <f t="shared" si="35"/>
        <v>0.1st percentile</v>
      </c>
    </row>
    <row r="248" spans="1:4">
      <c r="A248" s="78">
        <v>28</v>
      </c>
      <c r="B248" s="78" t="str">
        <f t="shared" si="37"/>
        <v>28|40-49</v>
      </c>
      <c r="C248" s="78">
        <v>1</v>
      </c>
      <c r="D248" s="78" t="str">
        <f t="shared" si="35"/>
        <v>0.1st percentile</v>
      </c>
    </row>
    <row r="249" spans="1:4">
      <c r="A249" s="78">
        <v>29</v>
      </c>
      <c r="B249" s="78" t="str">
        <f t="shared" si="37"/>
        <v>29|40-49</v>
      </c>
      <c r="C249" s="78">
        <v>1</v>
      </c>
      <c r="D249" s="78" t="str">
        <f t="shared" si="35"/>
        <v>0.1st percentile</v>
      </c>
    </row>
    <row r="250" spans="1:4">
      <c r="A250" s="78">
        <v>30</v>
      </c>
      <c r="B250" s="78" t="str">
        <f t="shared" si="37"/>
        <v>30|40-49</v>
      </c>
      <c r="C250" s="78">
        <v>1</v>
      </c>
      <c r="D250" s="78" t="str">
        <f t="shared" si="35"/>
        <v>0.1st percentile</v>
      </c>
    </row>
    <row r="251" spans="1:4">
      <c r="A251" s="78">
        <v>31</v>
      </c>
      <c r="B251" s="78" t="str">
        <f t="shared" si="37"/>
        <v>31|40-49</v>
      </c>
      <c r="C251" s="78">
        <v>1</v>
      </c>
      <c r="D251" s="78" t="str">
        <f t="shared" si="35"/>
        <v>0.1st percentile</v>
      </c>
    </row>
    <row r="252" spans="1:4">
      <c r="A252" s="78">
        <v>32</v>
      </c>
      <c r="B252" s="78" t="str">
        <f t="shared" si="37"/>
        <v>32|40-49</v>
      </c>
      <c r="C252" s="78">
        <v>1</v>
      </c>
      <c r="D252" s="78" t="str">
        <f t="shared" si="35"/>
        <v>0.1st percentile</v>
      </c>
    </row>
    <row r="253" spans="1:4">
      <c r="A253" s="78">
        <v>33</v>
      </c>
      <c r="B253" s="78" t="str">
        <f t="shared" si="37"/>
        <v>33|40-49</v>
      </c>
      <c r="C253" s="78">
        <v>1</v>
      </c>
      <c r="D253" s="78" t="str">
        <f t="shared" si="35"/>
        <v>0.1st percentile</v>
      </c>
    </row>
    <row r="254" spans="1:4">
      <c r="A254" s="78">
        <v>34</v>
      </c>
      <c r="B254" s="78" t="str">
        <f t="shared" si="37"/>
        <v>34|40-49</v>
      </c>
      <c r="C254" s="78">
        <v>1</v>
      </c>
      <c r="D254" s="78" t="str">
        <f t="shared" si="35"/>
        <v>0.1st percentile</v>
      </c>
    </row>
    <row r="255" spans="1:4">
      <c r="A255" s="78">
        <v>35</v>
      </c>
      <c r="B255" s="78" t="str">
        <f t="shared" si="37"/>
        <v>35|40-49</v>
      </c>
      <c r="C255" s="78">
        <v>1</v>
      </c>
      <c r="D255" s="78" t="str">
        <f t="shared" si="35"/>
        <v>0.1st percentile</v>
      </c>
    </row>
    <row r="256" spans="1:4">
      <c r="A256" s="78">
        <v>36</v>
      </c>
      <c r="B256" s="78" t="str">
        <f t="shared" si="37"/>
        <v>36|40-49</v>
      </c>
      <c r="C256" s="78">
        <v>1</v>
      </c>
      <c r="D256" s="78" t="str">
        <f t="shared" si="35"/>
        <v>0.1st percentile</v>
      </c>
    </row>
    <row r="257" spans="1:4">
      <c r="A257" s="78">
        <v>37</v>
      </c>
      <c r="B257" s="78" t="str">
        <f t="shared" si="37"/>
        <v>37|40-49</v>
      </c>
      <c r="C257" s="78">
        <v>1</v>
      </c>
      <c r="D257" s="78" t="str">
        <f t="shared" si="35"/>
        <v>0.1st percentile</v>
      </c>
    </row>
    <row r="258" spans="1:4">
      <c r="A258" s="78">
        <v>38</v>
      </c>
      <c r="B258" s="78" t="str">
        <f t="shared" si="37"/>
        <v>38|40-49</v>
      </c>
      <c r="C258" s="78">
        <v>1</v>
      </c>
      <c r="D258" s="78" t="str">
        <f t="shared" si="35"/>
        <v>0.1st percentile</v>
      </c>
    </row>
    <row r="259" spans="1:4">
      <c r="A259" s="78">
        <v>39</v>
      </c>
      <c r="B259" s="78" t="str">
        <f t="shared" si="37"/>
        <v>39|40-49</v>
      </c>
      <c r="C259" s="78">
        <v>1</v>
      </c>
      <c r="D259" s="78" t="str">
        <f t="shared" si="35"/>
        <v>0.1st percentile</v>
      </c>
    </row>
    <row r="260" spans="1:4">
      <c r="A260" s="78">
        <v>40</v>
      </c>
      <c r="B260" s="78" t="str">
        <f t="shared" si="37"/>
        <v>40|40-49</v>
      </c>
      <c r="C260" s="78">
        <v>1</v>
      </c>
      <c r="D260" s="78" t="str">
        <f t="shared" si="35"/>
        <v>0.1st percentile</v>
      </c>
    </row>
    <row r="261" spans="1:4">
      <c r="A261" s="78">
        <v>41</v>
      </c>
      <c r="B261" s="78" t="str">
        <f t="shared" si="37"/>
        <v>41|40-49</v>
      </c>
      <c r="C261" s="78">
        <v>1</v>
      </c>
      <c r="D261" s="78" t="str">
        <f t="shared" si="35"/>
        <v>0.1st percentile</v>
      </c>
    </row>
    <row r="262" spans="1:4">
      <c r="A262" s="78">
        <v>42</v>
      </c>
      <c r="B262" s="78" t="str">
        <f t="shared" si="37"/>
        <v>42|40-49</v>
      </c>
      <c r="C262" s="78">
        <v>1</v>
      </c>
      <c r="D262" s="78" t="str">
        <f t="shared" si="35"/>
        <v>0.1st percentile</v>
      </c>
    </row>
    <row r="263" spans="1:4">
      <c r="A263" s="78">
        <v>43</v>
      </c>
      <c r="B263" s="78" t="str">
        <f t="shared" si="37"/>
        <v>43|40-49</v>
      </c>
      <c r="C263" s="78">
        <v>1</v>
      </c>
      <c r="D263" s="78" t="str">
        <f t="shared" si="35"/>
        <v>0.1st percentile</v>
      </c>
    </row>
    <row r="264" spans="1:4">
      <c r="A264" s="78">
        <v>44</v>
      </c>
      <c r="B264" s="78" t="str">
        <f t="shared" si="37"/>
        <v>44|40-49</v>
      </c>
      <c r="C264" s="78">
        <v>1</v>
      </c>
      <c r="D264" s="78" t="str">
        <f t="shared" si="35"/>
        <v>0.1st percentile</v>
      </c>
    </row>
    <row r="265" spans="1:4">
      <c r="A265" s="78">
        <v>45</v>
      </c>
      <c r="B265" s="78" t="str">
        <f t="shared" si="37"/>
        <v>45|40-49</v>
      </c>
      <c r="C265" s="78">
        <v>1</v>
      </c>
      <c r="D265" s="78" t="str">
        <f t="shared" si="35"/>
        <v>0.1st percentile</v>
      </c>
    </row>
    <row r="266" spans="1:4">
      <c r="A266" s="78">
        <v>46</v>
      </c>
      <c r="B266" s="78" t="str">
        <f t="shared" si="37"/>
        <v>46|40-49</v>
      </c>
      <c r="C266" s="78">
        <v>1</v>
      </c>
      <c r="D266" s="78" t="str">
        <f t="shared" si="35"/>
        <v>0.1st percentile</v>
      </c>
    </row>
    <row r="267" spans="1:4">
      <c r="A267" s="78">
        <v>47</v>
      </c>
      <c r="B267" s="78" t="str">
        <f t="shared" si="37"/>
        <v>47|40-49</v>
      </c>
      <c r="C267" s="78">
        <v>1</v>
      </c>
      <c r="D267" s="78" t="str">
        <f t="shared" si="35"/>
        <v>0.1st percentile</v>
      </c>
    </row>
    <row r="268" spans="1:4">
      <c r="A268" s="78">
        <v>48</v>
      </c>
      <c r="B268" s="78" t="str">
        <f t="shared" si="37"/>
        <v>48|40-49</v>
      </c>
      <c r="C268" s="78">
        <v>1</v>
      </c>
      <c r="D268" s="78" t="str">
        <f t="shared" si="35"/>
        <v>0.1st percentile</v>
      </c>
    </row>
    <row r="269" spans="1:4">
      <c r="A269" s="78">
        <v>49</v>
      </c>
      <c r="B269" s="78" t="str">
        <f t="shared" si="37"/>
        <v>49|40-49</v>
      </c>
      <c r="C269" s="78">
        <v>1</v>
      </c>
      <c r="D269" s="78" t="str">
        <f t="shared" ref="D269:D332" si="38">IFERROR(VLOOKUP(C269,AL:AM,2,0),"")</f>
        <v>0.1st percentile</v>
      </c>
    </row>
    <row r="270" spans="1:4">
      <c r="A270" s="78">
        <v>50</v>
      </c>
      <c r="B270" s="78" t="str">
        <f t="shared" si="37"/>
        <v>50|40-49</v>
      </c>
      <c r="C270" s="78">
        <v>1</v>
      </c>
      <c r="D270" s="78" t="str">
        <f t="shared" si="38"/>
        <v>0.1st percentile</v>
      </c>
    </row>
    <row r="271" spans="1:4">
      <c r="A271" s="78">
        <v>51</v>
      </c>
      <c r="B271" s="78" t="str">
        <f t="shared" si="37"/>
        <v>51|40-49</v>
      </c>
      <c r="C271" s="78">
        <v>1</v>
      </c>
      <c r="D271" s="78" t="str">
        <f t="shared" si="38"/>
        <v>0.1st percentile</v>
      </c>
    </row>
    <row r="272" spans="1:4">
      <c r="A272" s="78">
        <v>52</v>
      </c>
      <c r="B272" s="78" t="str">
        <f t="shared" si="37"/>
        <v>52|40-49</v>
      </c>
      <c r="C272" s="78">
        <v>1</v>
      </c>
      <c r="D272" s="78" t="str">
        <f t="shared" si="38"/>
        <v>0.1st percentile</v>
      </c>
    </row>
    <row r="273" spans="1:4">
      <c r="A273" s="78">
        <v>53</v>
      </c>
      <c r="B273" s="78" t="str">
        <f t="shared" si="37"/>
        <v>53|40-49</v>
      </c>
      <c r="C273" s="78">
        <v>1</v>
      </c>
      <c r="D273" s="78" t="str">
        <f t="shared" si="38"/>
        <v>0.1st percentile</v>
      </c>
    </row>
    <row r="274" spans="1:4">
      <c r="A274" s="78">
        <v>54</v>
      </c>
      <c r="B274" s="78" t="str">
        <f t="shared" si="37"/>
        <v>54|40-49</v>
      </c>
      <c r="C274" s="78">
        <v>1</v>
      </c>
      <c r="D274" s="78" t="str">
        <f t="shared" si="38"/>
        <v>0.1st percentile</v>
      </c>
    </row>
    <row r="275" spans="1:4">
      <c r="A275" s="78">
        <v>55</v>
      </c>
      <c r="B275" s="78" t="str">
        <f t="shared" si="37"/>
        <v>55|40-49</v>
      </c>
      <c r="C275" s="78">
        <v>1</v>
      </c>
      <c r="D275" s="78" t="str">
        <f t="shared" si="38"/>
        <v>0.1st percentile</v>
      </c>
    </row>
    <row r="276" spans="1:4">
      <c r="A276" s="78">
        <v>56</v>
      </c>
      <c r="B276" s="78" t="str">
        <f t="shared" si="37"/>
        <v>56|40-49</v>
      </c>
      <c r="C276" s="78">
        <v>1</v>
      </c>
      <c r="D276" s="78" t="str">
        <f t="shared" si="38"/>
        <v>0.1st percentile</v>
      </c>
    </row>
    <row r="277" spans="1:4">
      <c r="A277" s="78">
        <v>57</v>
      </c>
      <c r="B277" s="78" t="str">
        <f t="shared" si="37"/>
        <v>57|40-49</v>
      </c>
      <c r="C277" s="78">
        <v>1</v>
      </c>
      <c r="D277" s="78" t="str">
        <f t="shared" si="38"/>
        <v>0.1st percentile</v>
      </c>
    </row>
    <row r="278" spans="1:4">
      <c r="A278" s="78">
        <v>58</v>
      </c>
      <c r="B278" s="78" t="str">
        <f t="shared" si="37"/>
        <v>58|40-49</v>
      </c>
      <c r="C278" s="78">
        <v>1</v>
      </c>
      <c r="D278" s="78" t="str">
        <f t="shared" si="38"/>
        <v>0.1st percentile</v>
      </c>
    </row>
    <row r="279" spans="1:4">
      <c r="A279" s="78">
        <v>59</v>
      </c>
      <c r="B279" s="78" t="str">
        <f t="shared" si="37"/>
        <v>59|40-49</v>
      </c>
      <c r="C279" s="78">
        <v>1</v>
      </c>
      <c r="D279" s="78" t="str">
        <f t="shared" si="38"/>
        <v>0.1st percentile</v>
      </c>
    </row>
    <row r="280" spans="1:4">
      <c r="A280" s="78">
        <v>60</v>
      </c>
      <c r="B280" s="78" t="str">
        <f t="shared" si="37"/>
        <v>60|40-49</v>
      </c>
      <c r="C280" s="78">
        <v>1</v>
      </c>
      <c r="D280" s="78" t="str">
        <f t="shared" si="38"/>
        <v>0.1st percentile</v>
      </c>
    </row>
    <row r="281" spans="1:4">
      <c r="A281" s="78">
        <v>61</v>
      </c>
      <c r="B281" s="78" t="str">
        <f t="shared" si="37"/>
        <v>61|40-49</v>
      </c>
      <c r="C281" s="78">
        <v>1</v>
      </c>
      <c r="D281" s="78" t="str">
        <f t="shared" si="38"/>
        <v>0.1st percentile</v>
      </c>
    </row>
    <row r="282" spans="1:4">
      <c r="A282" s="78">
        <v>62</v>
      </c>
      <c r="B282" s="78" t="str">
        <f t="shared" si="37"/>
        <v>62|40-49</v>
      </c>
      <c r="C282" s="78">
        <v>1</v>
      </c>
      <c r="D282" s="78" t="str">
        <f t="shared" si="38"/>
        <v>0.1st percentile</v>
      </c>
    </row>
    <row r="283" spans="1:4">
      <c r="A283" s="78">
        <v>63</v>
      </c>
      <c r="B283" s="78" t="str">
        <f t="shared" si="37"/>
        <v>63|40-49</v>
      </c>
      <c r="C283" s="78">
        <v>1</v>
      </c>
      <c r="D283" s="78" t="str">
        <f t="shared" si="38"/>
        <v>0.1st percentile</v>
      </c>
    </row>
    <row r="284" spans="1:4">
      <c r="A284" s="78">
        <v>64</v>
      </c>
      <c r="B284" s="78" t="str">
        <f t="shared" si="37"/>
        <v>64|40-49</v>
      </c>
      <c r="C284" s="78">
        <v>1</v>
      </c>
      <c r="D284" s="78" t="str">
        <f t="shared" si="38"/>
        <v>0.1st percentile</v>
      </c>
    </row>
    <row r="285" spans="1:4">
      <c r="A285" s="78">
        <v>65</v>
      </c>
      <c r="B285" s="78" t="str">
        <f t="shared" ref="B285:B290" si="39">A285&amp;"|"&amp;MID($R$2,5,5)</f>
        <v>65|40-49</v>
      </c>
      <c r="C285" s="78">
        <v>1</v>
      </c>
      <c r="D285" s="78" t="str">
        <f t="shared" si="38"/>
        <v>0.1st percentile</v>
      </c>
    </row>
    <row r="286" spans="1:4">
      <c r="A286" s="78">
        <v>66</v>
      </c>
      <c r="B286" s="78" t="str">
        <f t="shared" si="39"/>
        <v>66|40-49</v>
      </c>
      <c r="C286" s="78">
        <v>1</v>
      </c>
      <c r="D286" s="78" t="str">
        <f t="shared" si="38"/>
        <v>0.1st percentile</v>
      </c>
    </row>
    <row r="287" spans="1:4">
      <c r="A287" s="78">
        <v>67</v>
      </c>
      <c r="B287" s="78" t="str">
        <f t="shared" si="39"/>
        <v>67|40-49</v>
      </c>
      <c r="C287" s="78">
        <v>1</v>
      </c>
      <c r="D287" s="78" t="str">
        <f t="shared" si="38"/>
        <v>0.1st percentile</v>
      </c>
    </row>
    <row r="288" spans="1:4">
      <c r="A288" s="78">
        <v>68</v>
      </c>
      <c r="B288" s="78" t="str">
        <f t="shared" si="39"/>
        <v>68|40-49</v>
      </c>
      <c r="C288" s="78">
        <v>1</v>
      </c>
      <c r="D288" s="78" t="str">
        <f t="shared" si="38"/>
        <v>0.1st percentile</v>
      </c>
    </row>
    <row r="289" spans="1:4">
      <c r="A289" s="78">
        <v>69</v>
      </c>
      <c r="B289" s="78" t="str">
        <f t="shared" si="39"/>
        <v>69|40-49</v>
      </c>
      <c r="C289" s="78">
        <v>1</v>
      </c>
      <c r="D289" s="78" t="str">
        <f t="shared" si="38"/>
        <v>0.1st percentile</v>
      </c>
    </row>
    <row r="290" spans="1:4">
      <c r="A290" s="78">
        <v>70</v>
      </c>
      <c r="B290" s="78" t="str">
        <f t="shared" si="39"/>
        <v>70|40-49</v>
      </c>
      <c r="C290" s="78">
        <v>1</v>
      </c>
      <c r="D290" s="78" t="str">
        <f t="shared" si="38"/>
        <v>0.1st percentile</v>
      </c>
    </row>
    <row r="291" spans="1:4">
      <c r="D291" s="78" t="str">
        <f t="shared" si="38"/>
        <v/>
      </c>
    </row>
    <row r="292" spans="1:4">
      <c r="A292" s="78">
        <v>0</v>
      </c>
      <c r="B292" s="78" t="str">
        <f>A292&amp;"|"&amp;MID($V$2,5,5)</f>
        <v>0|50-59</v>
      </c>
      <c r="C292" s="78">
        <v>12</v>
      </c>
      <c r="D292" s="78" t="str">
        <f t="shared" si="38"/>
        <v>75th percentile</v>
      </c>
    </row>
    <row r="293" spans="1:4">
      <c r="A293" s="78">
        <v>1</v>
      </c>
      <c r="B293" s="78" t="str">
        <f t="shared" ref="B293:B356" si="40">A293&amp;"|"&amp;MID($V$2,5,5)</f>
        <v>1|50-59</v>
      </c>
      <c r="C293" s="78">
        <v>11</v>
      </c>
      <c r="D293" s="78" t="str">
        <f t="shared" si="38"/>
        <v>63rd percentile</v>
      </c>
    </row>
    <row r="294" spans="1:4">
      <c r="A294" s="78">
        <v>2</v>
      </c>
      <c r="B294" s="78" t="str">
        <f t="shared" si="40"/>
        <v>2|50-59</v>
      </c>
      <c r="C294" s="78">
        <v>10</v>
      </c>
      <c r="D294" s="78" t="str">
        <f t="shared" si="38"/>
        <v>50th percentile</v>
      </c>
    </row>
    <row r="295" spans="1:4">
      <c r="A295" s="78">
        <v>3</v>
      </c>
      <c r="B295" s="78" t="str">
        <f t="shared" si="40"/>
        <v>3|50-59</v>
      </c>
      <c r="C295" s="78">
        <v>9</v>
      </c>
      <c r="D295" s="78" t="str">
        <f t="shared" si="38"/>
        <v>37th percentile</v>
      </c>
    </row>
    <row r="296" spans="1:4">
      <c r="A296" s="78">
        <v>4</v>
      </c>
      <c r="B296" s="78" t="str">
        <f t="shared" si="40"/>
        <v>4|50-59</v>
      </c>
      <c r="C296" s="78">
        <v>8</v>
      </c>
      <c r="D296" s="78" t="str">
        <f t="shared" si="38"/>
        <v>25th percentile</v>
      </c>
    </row>
    <row r="297" spans="1:4">
      <c r="A297" s="78">
        <v>5</v>
      </c>
      <c r="B297" s="78" t="str">
        <f t="shared" si="40"/>
        <v>5|50-59</v>
      </c>
      <c r="C297" s="78">
        <v>7</v>
      </c>
      <c r="D297" s="78" t="str">
        <f t="shared" si="38"/>
        <v>16th percentile</v>
      </c>
    </row>
    <row r="298" spans="1:4">
      <c r="A298" s="78">
        <v>6</v>
      </c>
      <c r="B298" s="78" t="str">
        <f t="shared" si="40"/>
        <v>6|50-59</v>
      </c>
      <c r="C298" s="78">
        <v>6</v>
      </c>
      <c r="D298" s="78" t="str">
        <f t="shared" si="38"/>
        <v>9th percentile</v>
      </c>
    </row>
    <row r="299" spans="1:4">
      <c r="A299" s="78">
        <v>7</v>
      </c>
      <c r="B299" s="78" t="str">
        <f t="shared" si="40"/>
        <v>7|50-59</v>
      </c>
      <c r="C299" s="78">
        <v>5</v>
      </c>
      <c r="D299" s="78" t="str">
        <f t="shared" si="38"/>
        <v>5th percentile</v>
      </c>
    </row>
    <row r="300" spans="1:4">
      <c r="A300" s="78">
        <v>8</v>
      </c>
      <c r="B300" s="78" t="str">
        <f t="shared" si="40"/>
        <v>8|50-59</v>
      </c>
      <c r="C300" s="78">
        <v>4</v>
      </c>
      <c r="D300" s="78" t="str">
        <f t="shared" si="38"/>
        <v>2nd percentile</v>
      </c>
    </row>
    <row r="301" spans="1:4">
      <c r="A301" s="78">
        <v>9</v>
      </c>
      <c r="B301" s="78" t="str">
        <f t="shared" si="40"/>
        <v>9|50-59</v>
      </c>
      <c r="C301" s="78">
        <v>3</v>
      </c>
      <c r="D301" s="78" t="str">
        <f t="shared" si="38"/>
        <v>1st percentile</v>
      </c>
    </row>
    <row r="302" spans="1:4">
      <c r="A302" s="78">
        <v>10</v>
      </c>
      <c r="B302" s="78" t="str">
        <f t="shared" si="40"/>
        <v>10|50-59</v>
      </c>
      <c r="C302" s="78">
        <v>2</v>
      </c>
      <c r="D302" s="78" t="str">
        <f t="shared" si="38"/>
        <v>0.4th percentile</v>
      </c>
    </row>
    <row r="303" spans="1:4">
      <c r="A303" s="78">
        <v>11</v>
      </c>
      <c r="B303" s="78" t="str">
        <f t="shared" si="40"/>
        <v>11|50-59</v>
      </c>
      <c r="C303" s="78">
        <v>1</v>
      </c>
      <c r="D303" s="78" t="str">
        <f t="shared" si="38"/>
        <v>0.1st percentile</v>
      </c>
    </row>
    <row r="304" spans="1:4">
      <c r="A304" s="78">
        <v>12</v>
      </c>
      <c r="B304" s="78" t="str">
        <f t="shared" si="40"/>
        <v>12|50-59</v>
      </c>
      <c r="C304" s="78">
        <v>1</v>
      </c>
      <c r="D304" s="78" t="str">
        <f t="shared" si="38"/>
        <v>0.1st percentile</v>
      </c>
    </row>
    <row r="305" spans="1:4">
      <c r="A305" s="78">
        <v>13</v>
      </c>
      <c r="B305" s="78" t="str">
        <f t="shared" si="40"/>
        <v>13|50-59</v>
      </c>
      <c r="C305" s="78">
        <v>1</v>
      </c>
      <c r="D305" s="78" t="str">
        <f t="shared" si="38"/>
        <v>0.1st percentile</v>
      </c>
    </row>
    <row r="306" spans="1:4">
      <c r="A306" s="78">
        <v>14</v>
      </c>
      <c r="B306" s="78" t="str">
        <f t="shared" si="40"/>
        <v>14|50-59</v>
      </c>
      <c r="C306" s="78">
        <v>1</v>
      </c>
      <c r="D306" s="78" t="str">
        <f t="shared" si="38"/>
        <v>0.1st percentile</v>
      </c>
    </row>
    <row r="307" spans="1:4">
      <c r="A307" s="78">
        <v>15</v>
      </c>
      <c r="B307" s="78" t="str">
        <f t="shared" si="40"/>
        <v>15|50-59</v>
      </c>
      <c r="C307" s="78">
        <v>1</v>
      </c>
      <c r="D307" s="78" t="str">
        <f t="shared" si="38"/>
        <v>0.1st percentile</v>
      </c>
    </row>
    <row r="308" spans="1:4">
      <c r="A308" s="78">
        <v>16</v>
      </c>
      <c r="B308" s="78" t="str">
        <f t="shared" si="40"/>
        <v>16|50-59</v>
      </c>
      <c r="C308" s="78">
        <v>1</v>
      </c>
      <c r="D308" s="78" t="str">
        <f t="shared" si="38"/>
        <v>0.1st percentile</v>
      </c>
    </row>
    <row r="309" spans="1:4">
      <c r="A309" s="78">
        <v>17</v>
      </c>
      <c r="B309" s="78" t="str">
        <f t="shared" si="40"/>
        <v>17|50-59</v>
      </c>
      <c r="C309" s="78">
        <v>1</v>
      </c>
      <c r="D309" s="78" t="str">
        <f t="shared" si="38"/>
        <v>0.1st percentile</v>
      </c>
    </row>
    <row r="310" spans="1:4">
      <c r="A310" s="78">
        <v>18</v>
      </c>
      <c r="B310" s="78" t="str">
        <f t="shared" si="40"/>
        <v>18|50-59</v>
      </c>
      <c r="C310" s="78">
        <v>1</v>
      </c>
      <c r="D310" s="78" t="str">
        <f t="shared" si="38"/>
        <v>0.1st percentile</v>
      </c>
    </row>
    <row r="311" spans="1:4">
      <c r="A311" s="78">
        <v>19</v>
      </c>
      <c r="B311" s="78" t="str">
        <f t="shared" si="40"/>
        <v>19|50-59</v>
      </c>
      <c r="C311" s="78">
        <v>1</v>
      </c>
      <c r="D311" s="78" t="str">
        <f t="shared" si="38"/>
        <v>0.1st percentile</v>
      </c>
    </row>
    <row r="312" spans="1:4">
      <c r="A312" s="78">
        <v>20</v>
      </c>
      <c r="B312" s="78" t="str">
        <f t="shared" si="40"/>
        <v>20|50-59</v>
      </c>
      <c r="C312" s="78">
        <v>1</v>
      </c>
      <c r="D312" s="78" t="str">
        <f t="shared" si="38"/>
        <v>0.1st percentile</v>
      </c>
    </row>
    <row r="313" spans="1:4">
      <c r="A313" s="78">
        <v>21</v>
      </c>
      <c r="B313" s="78" t="str">
        <f t="shared" si="40"/>
        <v>21|50-59</v>
      </c>
      <c r="C313" s="78">
        <v>1</v>
      </c>
      <c r="D313" s="78" t="str">
        <f t="shared" si="38"/>
        <v>0.1st percentile</v>
      </c>
    </row>
    <row r="314" spans="1:4">
      <c r="A314" s="78">
        <v>22</v>
      </c>
      <c r="B314" s="78" t="str">
        <f t="shared" si="40"/>
        <v>22|50-59</v>
      </c>
      <c r="C314" s="78">
        <v>1</v>
      </c>
      <c r="D314" s="78" t="str">
        <f t="shared" si="38"/>
        <v>0.1st percentile</v>
      </c>
    </row>
    <row r="315" spans="1:4">
      <c r="A315" s="78">
        <v>23</v>
      </c>
      <c r="B315" s="78" t="str">
        <f t="shared" si="40"/>
        <v>23|50-59</v>
      </c>
      <c r="C315" s="78">
        <v>1</v>
      </c>
      <c r="D315" s="78" t="str">
        <f t="shared" si="38"/>
        <v>0.1st percentile</v>
      </c>
    </row>
    <row r="316" spans="1:4">
      <c r="A316" s="78">
        <v>24</v>
      </c>
      <c r="B316" s="78" t="str">
        <f t="shared" si="40"/>
        <v>24|50-59</v>
      </c>
      <c r="C316" s="78">
        <v>1</v>
      </c>
      <c r="D316" s="78" t="str">
        <f t="shared" si="38"/>
        <v>0.1st percentile</v>
      </c>
    </row>
    <row r="317" spans="1:4">
      <c r="A317" s="78">
        <v>25</v>
      </c>
      <c r="B317" s="78" t="str">
        <f t="shared" si="40"/>
        <v>25|50-59</v>
      </c>
      <c r="C317" s="78">
        <v>1</v>
      </c>
      <c r="D317" s="78" t="str">
        <f t="shared" si="38"/>
        <v>0.1st percentile</v>
      </c>
    </row>
    <row r="318" spans="1:4">
      <c r="A318" s="78">
        <v>26</v>
      </c>
      <c r="B318" s="78" t="str">
        <f t="shared" si="40"/>
        <v>26|50-59</v>
      </c>
      <c r="C318" s="78">
        <v>1</v>
      </c>
      <c r="D318" s="78" t="str">
        <f t="shared" si="38"/>
        <v>0.1st percentile</v>
      </c>
    </row>
    <row r="319" spans="1:4">
      <c r="A319" s="78">
        <v>27</v>
      </c>
      <c r="B319" s="78" t="str">
        <f t="shared" si="40"/>
        <v>27|50-59</v>
      </c>
      <c r="C319" s="78">
        <v>1</v>
      </c>
      <c r="D319" s="78" t="str">
        <f t="shared" si="38"/>
        <v>0.1st percentile</v>
      </c>
    </row>
    <row r="320" spans="1:4">
      <c r="A320" s="78">
        <v>28</v>
      </c>
      <c r="B320" s="78" t="str">
        <f t="shared" si="40"/>
        <v>28|50-59</v>
      </c>
      <c r="C320" s="78">
        <v>1</v>
      </c>
      <c r="D320" s="78" t="str">
        <f t="shared" si="38"/>
        <v>0.1st percentile</v>
      </c>
    </row>
    <row r="321" spans="1:4">
      <c r="A321" s="78">
        <v>29</v>
      </c>
      <c r="B321" s="78" t="str">
        <f t="shared" si="40"/>
        <v>29|50-59</v>
      </c>
      <c r="C321" s="78">
        <v>1</v>
      </c>
      <c r="D321" s="78" t="str">
        <f t="shared" si="38"/>
        <v>0.1st percentile</v>
      </c>
    </row>
    <row r="322" spans="1:4">
      <c r="A322" s="78">
        <v>30</v>
      </c>
      <c r="B322" s="78" t="str">
        <f t="shared" si="40"/>
        <v>30|50-59</v>
      </c>
      <c r="C322" s="78">
        <v>1</v>
      </c>
      <c r="D322" s="78" t="str">
        <f t="shared" si="38"/>
        <v>0.1st percentile</v>
      </c>
    </row>
    <row r="323" spans="1:4">
      <c r="A323" s="78">
        <v>31</v>
      </c>
      <c r="B323" s="78" t="str">
        <f t="shared" si="40"/>
        <v>31|50-59</v>
      </c>
      <c r="C323" s="78">
        <v>1</v>
      </c>
      <c r="D323" s="78" t="str">
        <f t="shared" si="38"/>
        <v>0.1st percentile</v>
      </c>
    </row>
    <row r="324" spans="1:4">
      <c r="A324" s="78">
        <v>32</v>
      </c>
      <c r="B324" s="78" t="str">
        <f t="shared" si="40"/>
        <v>32|50-59</v>
      </c>
      <c r="C324" s="78">
        <v>1</v>
      </c>
      <c r="D324" s="78" t="str">
        <f t="shared" si="38"/>
        <v>0.1st percentile</v>
      </c>
    </row>
    <row r="325" spans="1:4">
      <c r="A325" s="78">
        <v>33</v>
      </c>
      <c r="B325" s="78" t="str">
        <f t="shared" si="40"/>
        <v>33|50-59</v>
      </c>
      <c r="C325" s="78">
        <v>1</v>
      </c>
      <c r="D325" s="78" t="str">
        <f t="shared" si="38"/>
        <v>0.1st percentile</v>
      </c>
    </row>
    <row r="326" spans="1:4">
      <c r="A326" s="78">
        <v>34</v>
      </c>
      <c r="B326" s="78" t="str">
        <f t="shared" si="40"/>
        <v>34|50-59</v>
      </c>
      <c r="C326" s="78">
        <v>1</v>
      </c>
      <c r="D326" s="78" t="str">
        <f t="shared" si="38"/>
        <v>0.1st percentile</v>
      </c>
    </row>
    <row r="327" spans="1:4">
      <c r="A327" s="78">
        <v>35</v>
      </c>
      <c r="B327" s="78" t="str">
        <f t="shared" si="40"/>
        <v>35|50-59</v>
      </c>
      <c r="C327" s="78">
        <v>1</v>
      </c>
      <c r="D327" s="78" t="str">
        <f t="shared" si="38"/>
        <v>0.1st percentile</v>
      </c>
    </row>
    <row r="328" spans="1:4">
      <c r="A328" s="78">
        <v>36</v>
      </c>
      <c r="B328" s="78" t="str">
        <f t="shared" si="40"/>
        <v>36|50-59</v>
      </c>
      <c r="C328" s="78">
        <v>1</v>
      </c>
      <c r="D328" s="78" t="str">
        <f t="shared" si="38"/>
        <v>0.1st percentile</v>
      </c>
    </row>
    <row r="329" spans="1:4">
      <c r="A329" s="78">
        <v>37</v>
      </c>
      <c r="B329" s="78" t="str">
        <f t="shared" si="40"/>
        <v>37|50-59</v>
      </c>
      <c r="C329" s="78">
        <v>1</v>
      </c>
      <c r="D329" s="78" t="str">
        <f t="shared" si="38"/>
        <v>0.1st percentile</v>
      </c>
    </row>
    <row r="330" spans="1:4">
      <c r="A330" s="78">
        <v>38</v>
      </c>
      <c r="B330" s="78" t="str">
        <f t="shared" si="40"/>
        <v>38|50-59</v>
      </c>
      <c r="C330" s="78">
        <v>1</v>
      </c>
      <c r="D330" s="78" t="str">
        <f t="shared" si="38"/>
        <v>0.1st percentile</v>
      </c>
    </row>
    <row r="331" spans="1:4">
      <c r="A331" s="78">
        <v>39</v>
      </c>
      <c r="B331" s="78" t="str">
        <f t="shared" si="40"/>
        <v>39|50-59</v>
      </c>
      <c r="C331" s="78">
        <v>1</v>
      </c>
      <c r="D331" s="78" t="str">
        <f t="shared" si="38"/>
        <v>0.1st percentile</v>
      </c>
    </row>
    <row r="332" spans="1:4">
      <c r="A332" s="78">
        <v>40</v>
      </c>
      <c r="B332" s="78" t="str">
        <f t="shared" si="40"/>
        <v>40|50-59</v>
      </c>
      <c r="C332" s="78">
        <v>1</v>
      </c>
      <c r="D332" s="78" t="str">
        <f t="shared" si="38"/>
        <v>0.1st percentile</v>
      </c>
    </row>
    <row r="333" spans="1:4">
      <c r="A333" s="78">
        <v>41</v>
      </c>
      <c r="B333" s="78" t="str">
        <f t="shared" si="40"/>
        <v>41|50-59</v>
      </c>
      <c r="C333" s="78">
        <v>1</v>
      </c>
      <c r="D333" s="78" t="str">
        <f t="shared" ref="D333:D396" si="41">IFERROR(VLOOKUP(C333,AL:AM,2,0),"")</f>
        <v>0.1st percentile</v>
      </c>
    </row>
    <row r="334" spans="1:4">
      <c r="A334" s="78">
        <v>42</v>
      </c>
      <c r="B334" s="78" t="str">
        <f t="shared" si="40"/>
        <v>42|50-59</v>
      </c>
      <c r="C334" s="78">
        <v>1</v>
      </c>
      <c r="D334" s="78" t="str">
        <f t="shared" si="41"/>
        <v>0.1st percentile</v>
      </c>
    </row>
    <row r="335" spans="1:4">
      <c r="A335" s="78">
        <v>43</v>
      </c>
      <c r="B335" s="78" t="str">
        <f t="shared" si="40"/>
        <v>43|50-59</v>
      </c>
      <c r="C335" s="78">
        <v>1</v>
      </c>
      <c r="D335" s="78" t="str">
        <f t="shared" si="41"/>
        <v>0.1st percentile</v>
      </c>
    </row>
    <row r="336" spans="1:4">
      <c r="A336" s="78">
        <v>44</v>
      </c>
      <c r="B336" s="78" t="str">
        <f t="shared" si="40"/>
        <v>44|50-59</v>
      </c>
      <c r="C336" s="78">
        <v>1</v>
      </c>
      <c r="D336" s="78" t="str">
        <f t="shared" si="41"/>
        <v>0.1st percentile</v>
      </c>
    </row>
    <row r="337" spans="1:4">
      <c r="A337" s="78">
        <v>45</v>
      </c>
      <c r="B337" s="78" t="str">
        <f t="shared" si="40"/>
        <v>45|50-59</v>
      </c>
      <c r="C337" s="78">
        <v>1</v>
      </c>
      <c r="D337" s="78" t="str">
        <f t="shared" si="41"/>
        <v>0.1st percentile</v>
      </c>
    </row>
    <row r="338" spans="1:4">
      <c r="A338" s="78">
        <v>46</v>
      </c>
      <c r="B338" s="78" t="str">
        <f t="shared" si="40"/>
        <v>46|50-59</v>
      </c>
      <c r="C338" s="78">
        <v>1</v>
      </c>
      <c r="D338" s="78" t="str">
        <f t="shared" si="41"/>
        <v>0.1st percentile</v>
      </c>
    </row>
    <row r="339" spans="1:4">
      <c r="A339" s="78">
        <v>47</v>
      </c>
      <c r="B339" s="78" t="str">
        <f t="shared" si="40"/>
        <v>47|50-59</v>
      </c>
      <c r="C339" s="78">
        <v>1</v>
      </c>
      <c r="D339" s="78" t="str">
        <f t="shared" si="41"/>
        <v>0.1st percentile</v>
      </c>
    </row>
    <row r="340" spans="1:4">
      <c r="A340" s="78">
        <v>48</v>
      </c>
      <c r="B340" s="78" t="str">
        <f t="shared" si="40"/>
        <v>48|50-59</v>
      </c>
      <c r="C340" s="78">
        <v>1</v>
      </c>
      <c r="D340" s="78" t="str">
        <f t="shared" si="41"/>
        <v>0.1st percentile</v>
      </c>
    </row>
    <row r="341" spans="1:4">
      <c r="A341" s="78">
        <v>49</v>
      </c>
      <c r="B341" s="78" t="str">
        <f t="shared" si="40"/>
        <v>49|50-59</v>
      </c>
      <c r="C341" s="78">
        <v>1</v>
      </c>
      <c r="D341" s="78" t="str">
        <f t="shared" si="41"/>
        <v>0.1st percentile</v>
      </c>
    </row>
    <row r="342" spans="1:4">
      <c r="A342" s="78">
        <v>50</v>
      </c>
      <c r="B342" s="78" t="str">
        <f t="shared" si="40"/>
        <v>50|50-59</v>
      </c>
      <c r="C342" s="78">
        <v>1</v>
      </c>
      <c r="D342" s="78" t="str">
        <f t="shared" si="41"/>
        <v>0.1st percentile</v>
      </c>
    </row>
    <row r="343" spans="1:4">
      <c r="A343" s="78">
        <v>51</v>
      </c>
      <c r="B343" s="78" t="str">
        <f t="shared" si="40"/>
        <v>51|50-59</v>
      </c>
      <c r="C343" s="78">
        <v>1</v>
      </c>
      <c r="D343" s="78" t="str">
        <f t="shared" si="41"/>
        <v>0.1st percentile</v>
      </c>
    </row>
    <row r="344" spans="1:4">
      <c r="A344" s="78">
        <v>52</v>
      </c>
      <c r="B344" s="78" t="str">
        <f t="shared" si="40"/>
        <v>52|50-59</v>
      </c>
      <c r="C344" s="78">
        <v>1</v>
      </c>
      <c r="D344" s="78" t="str">
        <f t="shared" si="41"/>
        <v>0.1st percentile</v>
      </c>
    </row>
    <row r="345" spans="1:4">
      <c r="A345" s="78">
        <v>53</v>
      </c>
      <c r="B345" s="78" t="str">
        <f t="shared" si="40"/>
        <v>53|50-59</v>
      </c>
      <c r="C345" s="78">
        <v>1</v>
      </c>
      <c r="D345" s="78" t="str">
        <f t="shared" si="41"/>
        <v>0.1st percentile</v>
      </c>
    </row>
    <row r="346" spans="1:4">
      <c r="A346" s="78">
        <v>54</v>
      </c>
      <c r="B346" s="78" t="str">
        <f t="shared" si="40"/>
        <v>54|50-59</v>
      </c>
      <c r="C346" s="78">
        <v>1</v>
      </c>
      <c r="D346" s="78" t="str">
        <f t="shared" si="41"/>
        <v>0.1st percentile</v>
      </c>
    </row>
    <row r="347" spans="1:4">
      <c r="A347" s="78">
        <v>55</v>
      </c>
      <c r="B347" s="78" t="str">
        <f t="shared" si="40"/>
        <v>55|50-59</v>
      </c>
      <c r="C347" s="78">
        <v>1</v>
      </c>
      <c r="D347" s="78" t="str">
        <f t="shared" si="41"/>
        <v>0.1st percentile</v>
      </c>
    </row>
    <row r="348" spans="1:4">
      <c r="A348" s="78">
        <v>56</v>
      </c>
      <c r="B348" s="78" t="str">
        <f t="shared" si="40"/>
        <v>56|50-59</v>
      </c>
      <c r="C348" s="78">
        <v>1</v>
      </c>
      <c r="D348" s="78" t="str">
        <f t="shared" si="41"/>
        <v>0.1st percentile</v>
      </c>
    </row>
    <row r="349" spans="1:4">
      <c r="A349" s="78">
        <v>57</v>
      </c>
      <c r="B349" s="78" t="str">
        <f t="shared" si="40"/>
        <v>57|50-59</v>
      </c>
      <c r="C349" s="78">
        <v>1</v>
      </c>
      <c r="D349" s="78" t="str">
        <f t="shared" si="41"/>
        <v>0.1st percentile</v>
      </c>
    </row>
    <row r="350" spans="1:4">
      <c r="A350" s="78">
        <v>58</v>
      </c>
      <c r="B350" s="78" t="str">
        <f t="shared" si="40"/>
        <v>58|50-59</v>
      </c>
      <c r="C350" s="78">
        <v>1</v>
      </c>
      <c r="D350" s="78" t="str">
        <f t="shared" si="41"/>
        <v>0.1st percentile</v>
      </c>
    </row>
    <row r="351" spans="1:4">
      <c r="A351" s="78">
        <v>59</v>
      </c>
      <c r="B351" s="78" t="str">
        <f t="shared" si="40"/>
        <v>59|50-59</v>
      </c>
      <c r="C351" s="78">
        <v>1</v>
      </c>
      <c r="D351" s="78" t="str">
        <f t="shared" si="41"/>
        <v>0.1st percentile</v>
      </c>
    </row>
    <row r="352" spans="1:4">
      <c r="A352" s="78">
        <v>60</v>
      </c>
      <c r="B352" s="78" t="str">
        <f t="shared" si="40"/>
        <v>60|50-59</v>
      </c>
      <c r="C352" s="78">
        <v>1</v>
      </c>
      <c r="D352" s="78" t="str">
        <f t="shared" si="41"/>
        <v>0.1st percentile</v>
      </c>
    </row>
    <row r="353" spans="1:4">
      <c r="A353" s="78">
        <v>61</v>
      </c>
      <c r="B353" s="78" t="str">
        <f t="shared" si="40"/>
        <v>61|50-59</v>
      </c>
      <c r="C353" s="78">
        <v>1</v>
      </c>
      <c r="D353" s="78" t="str">
        <f t="shared" si="41"/>
        <v>0.1st percentile</v>
      </c>
    </row>
    <row r="354" spans="1:4">
      <c r="A354" s="78">
        <v>62</v>
      </c>
      <c r="B354" s="78" t="str">
        <f t="shared" si="40"/>
        <v>62|50-59</v>
      </c>
      <c r="C354" s="78">
        <v>1</v>
      </c>
      <c r="D354" s="78" t="str">
        <f t="shared" si="41"/>
        <v>0.1st percentile</v>
      </c>
    </row>
    <row r="355" spans="1:4">
      <c r="A355" s="78">
        <v>63</v>
      </c>
      <c r="B355" s="78" t="str">
        <f t="shared" si="40"/>
        <v>63|50-59</v>
      </c>
      <c r="C355" s="78">
        <v>1</v>
      </c>
      <c r="D355" s="78" t="str">
        <f t="shared" si="41"/>
        <v>0.1st percentile</v>
      </c>
    </row>
    <row r="356" spans="1:4">
      <c r="A356" s="78">
        <v>64</v>
      </c>
      <c r="B356" s="78" t="str">
        <f t="shared" si="40"/>
        <v>64|50-59</v>
      </c>
      <c r="C356" s="78">
        <v>1</v>
      </c>
      <c r="D356" s="78" t="str">
        <f t="shared" si="41"/>
        <v>0.1st percentile</v>
      </c>
    </row>
    <row r="357" spans="1:4">
      <c r="A357" s="78">
        <v>65</v>
      </c>
      <c r="B357" s="78" t="str">
        <f t="shared" ref="B357:B362" si="42">A357&amp;"|"&amp;MID($V$2,5,5)</f>
        <v>65|50-59</v>
      </c>
      <c r="C357" s="78">
        <v>1</v>
      </c>
      <c r="D357" s="78" t="str">
        <f t="shared" si="41"/>
        <v>0.1st percentile</v>
      </c>
    </row>
    <row r="358" spans="1:4">
      <c r="A358" s="78">
        <v>66</v>
      </c>
      <c r="B358" s="78" t="str">
        <f t="shared" si="42"/>
        <v>66|50-59</v>
      </c>
      <c r="C358" s="78">
        <v>1</v>
      </c>
      <c r="D358" s="78" t="str">
        <f t="shared" si="41"/>
        <v>0.1st percentile</v>
      </c>
    </row>
    <row r="359" spans="1:4">
      <c r="A359" s="78">
        <v>67</v>
      </c>
      <c r="B359" s="78" t="str">
        <f t="shared" si="42"/>
        <v>67|50-59</v>
      </c>
      <c r="C359" s="78">
        <v>1</v>
      </c>
      <c r="D359" s="78" t="str">
        <f t="shared" si="41"/>
        <v>0.1st percentile</v>
      </c>
    </row>
    <row r="360" spans="1:4">
      <c r="A360" s="78">
        <v>68</v>
      </c>
      <c r="B360" s="78" t="str">
        <f t="shared" si="42"/>
        <v>68|50-59</v>
      </c>
      <c r="C360" s="78">
        <v>1</v>
      </c>
      <c r="D360" s="78" t="str">
        <f t="shared" si="41"/>
        <v>0.1st percentile</v>
      </c>
    </row>
    <row r="361" spans="1:4">
      <c r="A361" s="78">
        <v>69</v>
      </c>
      <c r="B361" s="78" t="str">
        <f t="shared" si="42"/>
        <v>69|50-59</v>
      </c>
      <c r="C361" s="78">
        <v>1</v>
      </c>
      <c r="D361" s="78" t="str">
        <f t="shared" si="41"/>
        <v>0.1st percentile</v>
      </c>
    </row>
    <row r="362" spans="1:4">
      <c r="A362" s="78">
        <v>70</v>
      </c>
      <c r="B362" s="78" t="str">
        <f t="shared" si="42"/>
        <v>70|50-59</v>
      </c>
      <c r="C362" s="78">
        <v>1</v>
      </c>
      <c r="D362" s="78" t="str">
        <f t="shared" si="41"/>
        <v>0.1st percentile</v>
      </c>
    </row>
    <row r="363" spans="1:4">
      <c r="D363" s="78" t="str">
        <f t="shared" si="41"/>
        <v/>
      </c>
    </row>
    <row r="364" spans="1:4">
      <c r="A364" s="78">
        <v>0</v>
      </c>
      <c r="B364" s="78" t="str">
        <f>A364&amp;"|"&amp;MID($Z$2,5,5)</f>
        <v>0|60-69</v>
      </c>
      <c r="C364" s="78">
        <v>13</v>
      </c>
      <c r="D364" s="78" t="str">
        <f t="shared" si="41"/>
        <v>84th percentile</v>
      </c>
    </row>
    <row r="365" spans="1:4">
      <c r="A365" s="78">
        <v>1</v>
      </c>
      <c r="B365" s="78" t="str">
        <f t="shared" ref="B365:B428" si="43">A365&amp;"|"&amp;MID($Z$2,5,5)</f>
        <v>1|60-69</v>
      </c>
      <c r="C365" s="78">
        <v>12</v>
      </c>
      <c r="D365" s="78" t="str">
        <f t="shared" si="41"/>
        <v>75th percentile</v>
      </c>
    </row>
    <row r="366" spans="1:4">
      <c r="A366" s="78">
        <v>2</v>
      </c>
      <c r="B366" s="78" t="str">
        <f t="shared" si="43"/>
        <v>2|60-69</v>
      </c>
      <c r="C366" s="78">
        <v>11</v>
      </c>
      <c r="D366" s="78" t="str">
        <f t="shared" si="41"/>
        <v>63rd percentile</v>
      </c>
    </row>
    <row r="367" spans="1:4">
      <c r="A367" s="78">
        <v>3</v>
      </c>
      <c r="B367" s="78" t="str">
        <f t="shared" si="43"/>
        <v>3|60-69</v>
      </c>
      <c r="C367" s="78">
        <v>10</v>
      </c>
      <c r="D367" s="78" t="str">
        <f t="shared" si="41"/>
        <v>50th percentile</v>
      </c>
    </row>
    <row r="368" spans="1:4">
      <c r="A368" s="78">
        <v>4</v>
      </c>
      <c r="B368" s="78" t="str">
        <f t="shared" si="43"/>
        <v>4|60-69</v>
      </c>
      <c r="C368" s="78">
        <v>9</v>
      </c>
      <c r="D368" s="78" t="str">
        <f t="shared" si="41"/>
        <v>37th percentile</v>
      </c>
    </row>
    <row r="369" spans="1:4">
      <c r="A369" s="78">
        <v>5</v>
      </c>
      <c r="B369" s="78" t="str">
        <f t="shared" si="43"/>
        <v>5|60-69</v>
      </c>
      <c r="C369" s="78">
        <v>8</v>
      </c>
      <c r="D369" s="78" t="str">
        <f t="shared" si="41"/>
        <v>25th percentile</v>
      </c>
    </row>
    <row r="370" spans="1:4">
      <c r="A370" s="78">
        <v>6</v>
      </c>
      <c r="B370" s="78" t="str">
        <f t="shared" si="43"/>
        <v>6|60-69</v>
      </c>
      <c r="C370" s="78">
        <v>7</v>
      </c>
      <c r="D370" s="78" t="str">
        <f t="shared" si="41"/>
        <v>16th percentile</v>
      </c>
    </row>
    <row r="371" spans="1:4">
      <c r="A371" s="78">
        <v>7</v>
      </c>
      <c r="B371" s="78" t="str">
        <f t="shared" si="43"/>
        <v>7|60-69</v>
      </c>
      <c r="C371" s="78">
        <v>6</v>
      </c>
      <c r="D371" s="78" t="str">
        <f t="shared" si="41"/>
        <v>9th percentile</v>
      </c>
    </row>
    <row r="372" spans="1:4">
      <c r="A372" s="78">
        <v>8</v>
      </c>
      <c r="B372" s="78" t="str">
        <f t="shared" si="43"/>
        <v>8|60-69</v>
      </c>
      <c r="C372" s="78">
        <v>5</v>
      </c>
      <c r="D372" s="78" t="str">
        <f t="shared" si="41"/>
        <v>5th percentile</v>
      </c>
    </row>
    <row r="373" spans="1:4">
      <c r="A373" s="78">
        <v>9</v>
      </c>
      <c r="B373" s="78" t="str">
        <f t="shared" si="43"/>
        <v>9|60-69</v>
      </c>
      <c r="C373" s="78">
        <v>4</v>
      </c>
      <c r="D373" s="78" t="str">
        <f t="shared" si="41"/>
        <v>2nd percentile</v>
      </c>
    </row>
    <row r="374" spans="1:4">
      <c r="A374" s="78">
        <v>10</v>
      </c>
      <c r="B374" s="78" t="str">
        <f t="shared" si="43"/>
        <v>10|60-69</v>
      </c>
      <c r="C374" s="78">
        <v>3</v>
      </c>
      <c r="D374" s="78" t="str">
        <f t="shared" si="41"/>
        <v>1st percentile</v>
      </c>
    </row>
    <row r="375" spans="1:4">
      <c r="A375" s="78">
        <v>11</v>
      </c>
      <c r="B375" s="78" t="str">
        <f t="shared" si="43"/>
        <v>11|60-69</v>
      </c>
      <c r="C375" s="78">
        <v>2</v>
      </c>
      <c r="D375" s="78" t="str">
        <f t="shared" si="41"/>
        <v>0.4th percentile</v>
      </c>
    </row>
    <row r="376" spans="1:4">
      <c r="A376" s="78">
        <v>12</v>
      </c>
      <c r="B376" s="78" t="str">
        <f t="shared" si="43"/>
        <v>12|60-69</v>
      </c>
      <c r="C376" s="78">
        <v>1</v>
      </c>
      <c r="D376" s="78" t="str">
        <f t="shared" si="41"/>
        <v>0.1st percentile</v>
      </c>
    </row>
    <row r="377" spans="1:4">
      <c r="A377" s="78">
        <v>13</v>
      </c>
      <c r="B377" s="78" t="str">
        <f t="shared" si="43"/>
        <v>13|60-69</v>
      </c>
      <c r="C377" s="78">
        <v>1</v>
      </c>
      <c r="D377" s="78" t="str">
        <f t="shared" si="41"/>
        <v>0.1st percentile</v>
      </c>
    </row>
    <row r="378" spans="1:4">
      <c r="A378" s="78">
        <v>14</v>
      </c>
      <c r="B378" s="78" t="str">
        <f t="shared" si="43"/>
        <v>14|60-69</v>
      </c>
      <c r="C378" s="78">
        <v>1</v>
      </c>
      <c r="D378" s="78" t="str">
        <f t="shared" si="41"/>
        <v>0.1st percentile</v>
      </c>
    </row>
    <row r="379" spans="1:4">
      <c r="A379" s="78">
        <v>15</v>
      </c>
      <c r="B379" s="78" t="str">
        <f t="shared" si="43"/>
        <v>15|60-69</v>
      </c>
      <c r="C379" s="78">
        <v>1</v>
      </c>
      <c r="D379" s="78" t="str">
        <f t="shared" si="41"/>
        <v>0.1st percentile</v>
      </c>
    </row>
    <row r="380" spans="1:4">
      <c r="A380" s="78">
        <v>16</v>
      </c>
      <c r="B380" s="78" t="str">
        <f t="shared" si="43"/>
        <v>16|60-69</v>
      </c>
      <c r="C380" s="78">
        <v>1</v>
      </c>
      <c r="D380" s="78" t="str">
        <f t="shared" si="41"/>
        <v>0.1st percentile</v>
      </c>
    </row>
    <row r="381" spans="1:4">
      <c r="A381" s="78">
        <v>17</v>
      </c>
      <c r="B381" s="78" t="str">
        <f t="shared" si="43"/>
        <v>17|60-69</v>
      </c>
      <c r="C381" s="78">
        <v>1</v>
      </c>
      <c r="D381" s="78" t="str">
        <f t="shared" si="41"/>
        <v>0.1st percentile</v>
      </c>
    </row>
    <row r="382" spans="1:4">
      <c r="A382" s="78">
        <v>18</v>
      </c>
      <c r="B382" s="78" t="str">
        <f t="shared" si="43"/>
        <v>18|60-69</v>
      </c>
      <c r="C382" s="78">
        <v>1</v>
      </c>
      <c r="D382" s="78" t="str">
        <f t="shared" si="41"/>
        <v>0.1st percentile</v>
      </c>
    </row>
    <row r="383" spans="1:4">
      <c r="A383" s="78">
        <v>19</v>
      </c>
      <c r="B383" s="78" t="str">
        <f t="shared" si="43"/>
        <v>19|60-69</v>
      </c>
      <c r="C383" s="78">
        <v>1</v>
      </c>
      <c r="D383" s="78" t="str">
        <f t="shared" si="41"/>
        <v>0.1st percentile</v>
      </c>
    </row>
    <row r="384" spans="1:4">
      <c r="A384" s="78">
        <v>20</v>
      </c>
      <c r="B384" s="78" t="str">
        <f t="shared" si="43"/>
        <v>20|60-69</v>
      </c>
      <c r="C384" s="78">
        <v>1</v>
      </c>
      <c r="D384" s="78" t="str">
        <f t="shared" si="41"/>
        <v>0.1st percentile</v>
      </c>
    </row>
    <row r="385" spans="1:4">
      <c r="A385" s="78">
        <v>21</v>
      </c>
      <c r="B385" s="78" t="str">
        <f t="shared" si="43"/>
        <v>21|60-69</v>
      </c>
      <c r="C385" s="78">
        <v>1</v>
      </c>
      <c r="D385" s="78" t="str">
        <f t="shared" si="41"/>
        <v>0.1st percentile</v>
      </c>
    </row>
    <row r="386" spans="1:4">
      <c r="A386" s="78">
        <v>22</v>
      </c>
      <c r="B386" s="78" t="str">
        <f t="shared" si="43"/>
        <v>22|60-69</v>
      </c>
      <c r="C386" s="78">
        <v>1</v>
      </c>
      <c r="D386" s="78" t="str">
        <f t="shared" si="41"/>
        <v>0.1st percentile</v>
      </c>
    </row>
    <row r="387" spans="1:4">
      <c r="A387" s="78">
        <v>23</v>
      </c>
      <c r="B387" s="78" t="str">
        <f t="shared" si="43"/>
        <v>23|60-69</v>
      </c>
      <c r="C387" s="78">
        <v>1</v>
      </c>
      <c r="D387" s="78" t="str">
        <f t="shared" si="41"/>
        <v>0.1st percentile</v>
      </c>
    </row>
    <row r="388" spans="1:4">
      <c r="A388" s="78">
        <v>24</v>
      </c>
      <c r="B388" s="78" t="str">
        <f t="shared" si="43"/>
        <v>24|60-69</v>
      </c>
      <c r="C388" s="78">
        <v>1</v>
      </c>
      <c r="D388" s="78" t="str">
        <f t="shared" si="41"/>
        <v>0.1st percentile</v>
      </c>
    </row>
    <row r="389" spans="1:4">
      <c r="A389" s="78">
        <v>25</v>
      </c>
      <c r="B389" s="78" t="str">
        <f t="shared" si="43"/>
        <v>25|60-69</v>
      </c>
      <c r="C389" s="78">
        <v>1</v>
      </c>
      <c r="D389" s="78" t="str">
        <f t="shared" si="41"/>
        <v>0.1st percentile</v>
      </c>
    </row>
    <row r="390" spans="1:4">
      <c r="A390" s="78">
        <v>26</v>
      </c>
      <c r="B390" s="78" t="str">
        <f t="shared" si="43"/>
        <v>26|60-69</v>
      </c>
      <c r="C390" s="78">
        <v>1</v>
      </c>
      <c r="D390" s="78" t="str">
        <f t="shared" si="41"/>
        <v>0.1st percentile</v>
      </c>
    </row>
    <row r="391" spans="1:4">
      <c r="A391" s="78">
        <v>27</v>
      </c>
      <c r="B391" s="78" t="str">
        <f t="shared" si="43"/>
        <v>27|60-69</v>
      </c>
      <c r="C391" s="78">
        <v>1</v>
      </c>
      <c r="D391" s="78" t="str">
        <f t="shared" si="41"/>
        <v>0.1st percentile</v>
      </c>
    </row>
    <row r="392" spans="1:4">
      <c r="A392" s="78">
        <v>28</v>
      </c>
      <c r="B392" s="78" t="str">
        <f t="shared" si="43"/>
        <v>28|60-69</v>
      </c>
      <c r="C392" s="78">
        <v>1</v>
      </c>
      <c r="D392" s="78" t="str">
        <f t="shared" si="41"/>
        <v>0.1st percentile</v>
      </c>
    </row>
    <row r="393" spans="1:4">
      <c r="A393" s="78">
        <v>29</v>
      </c>
      <c r="B393" s="78" t="str">
        <f t="shared" si="43"/>
        <v>29|60-69</v>
      </c>
      <c r="C393" s="78">
        <v>1</v>
      </c>
      <c r="D393" s="78" t="str">
        <f t="shared" si="41"/>
        <v>0.1st percentile</v>
      </c>
    </row>
    <row r="394" spans="1:4">
      <c r="A394" s="78">
        <v>30</v>
      </c>
      <c r="B394" s="78" t="str">
        <f t="shared" si="43"/>
        <v>30|60-69</v>
      </c>
      <c r="C394" s="78">
        <v>1</v>
      </c>
      <c r="D394" s="78" t="str">
        <f t="shared" si="41"/>
        <v>0.1st percentile</v>
      </c>
    </row>
    <row r="395" spans="1:4">
      <c r="A395" s="78">
        <v>31</v>
      </c>
      <c r="B395" s="78" t="str">
        <f t="shared" si="43"/>
        <v>31|60-69</v>
      </c>
      <c r="C395" s="78">
        <v>1</v>
      </c>
      <c r="D395" s="78" t="str">
        <f t="shared" si="41"/>
        <v>0.1st percentile</v>
      </c>
    </row>
    <row r="396" spans="1:4">
      <c r="A396" s="78">
        <v>32</v>
      </c>
      <c r="B396" s="78" t="str">
        <f t="shared" si="43"/>
        <v>32|60-69</v>
      </c>
      <c r="C396" s="78">
        <v>1</v>
      </c>
      <c r="D396" s="78" t="str">
        <f t="shared" si="41"/>
        <v>0.1st percentile</v>
      </c>
    </row>
    <row r="397" spans="1:4">
      <c r="A397" s="78">
        <v>33</v>
      </c>
      <c r="B397" s="78" t="str">
        <f t="shared" si="43"/>
        <v>33|60-69</v>
      </c>
      <c r="C397" s="78">
        <v>1</v>
      </c>
      <c r="D397" s="78" t="str">
        <f t="shared" ref="D397:D460" si="44">IFERROR(VLOOKUP(C397,AL:AM,2,0),"")</f>
        <v>0.1st percentile</v>
      </c>
    </row>
    <row r="398" spans="1:4">
      <c r="A398" s="78">
        <v>34</v>
      </c>
      <c r="B398" s="78" t="str">
        <f t="shared" si="43"/>
        <v>34|60-69</v>
      </c>
      <c r="C398" s="78">
        <v>1</v>
      </c>
      <c r="D398" s="78" t="str">
        <f t="shared" si="44"/>
        <v>0.1st percentile</v>
      </c>
    </row>
    <row r="399" spans="1:4">
      <c r="A399" s="78">
        <v>35</v>
      </c>
      <c r="B399" s="78" t="str">
        <f t="shared" si="43"/>
        <v>35|60-69</v>
      </c>
      <c r="C399" s="78">
        <v>1</v>
      </c>
      <c r="D399" s="78" t="str">
        <f t="shared" si="44"/>
        <v>0.1st percentile</v>
      </c>
    </row>
    <row r="400" spans="1:4">
      <c r="A400" s="78">
        <v>36</v>
      </c>
      <c r="B400" s="78" t="str">
        <f t="shared" si="43"/>
        <v>36|60-69</v>
      </c>
      <c r="C400" s="78">
        <v>1</v>
      </c>
      <c r="D400" s="78" t="str">
        <f t="shared" si="44"/>
        <v>0.1st percentile</v>
      </c>
    </row>
    <row r="401" spans="1:4">
      <c r="A401" s="78">
        <v>37</v>
      </c>
      <c r="B401" s="78" t="str">
        <f t="shared" si="43"/>
        <v>37|60-69</v>
      </c>
      <c r="C401" s="78">
        <v>1</v>
      </c>
      <c r="D401" s="78" t="str">
        <f t="shared" si="44"/>
        <v>0.1st percentile</v>
      </c>
    </row>
    <row r="402" spans="1:4">
      <c r="A402" s="78">
        <v>38</v>
      </c>
      <c r="B402" s="78" t="str">
        <f t="shared" si="43"/>
        <v>38|60-69</v>
      </c>
      <c r="C402" s="78">
        <v>1</v>
      </c>
      <c r="D402" s="78" t="str">
        <f t="shared" si="44"/>
        <v>0.1st percentile</v>
      </c>
    </row>
    <row r="403" spans="1:4">
      <c r="A403" s="78">
        <v>39</v>
      </c>
      <c r="B403" s="78" t="str">
        <f t="shared" si="43"/>
        <v>39|60-69</v>
      </c>
      <c r="C403" s="78">
        <v>1</v>
      </c>
      <c r="D403" s="78" t="str">
        <f t="shared" si="44"/>
        <v>0.1st percentile</v>
      </c>
    </row>
    <row r="404" spans="1:4">
      <c r="A404" s="78">
        <v>40</v>
      </c>
      <c r="B404" s="78" t="str">
        <f t="shared" si="43"/>
        <v>40|60-69</v>
      </c>
      <c r="C404" s="78">
        <v>1</v>
      </c>
      <c r="D404" s="78" t="str">
        <f t="shared" si="44"/>
        <v>0.1st percentile</v>
      </c>
    </row>
    <row r="405" spans="1:4">
      <c r="A405" s="78">
        <v>41</v>
      </c>
      <c r="B405" s="78" t="str">
        <f t="shared" si="43"/>
        <v>41|60-69</v>
      </c>
      <c r="C405" s="78">
        <v>1</v>
      </c>
      <c r="D405" s="78" t="str">
        <f t="shared" si="44"/>
        <v>0.1st percentile</v>
      </c>
    </row>
    <row r="406" spans="1:4">
      <c r="A406" s="78">
        <v>42</v>
      </c>
      <c r="B406" s="78" t="str">
        <f t="shared" si="43"/>
        <v>42|60-69</v>
      </c>
      <c r="C406" s="78">
        <v>1</v>
      </c>
      <c r="D406" s="78" t="str">
        <f t="shared" si="44"/>
        <v>0.1st percentile</v>
      </c>
    </row>
    <row r="407" spans="1:4">
      <c r="A407" s="78">
        <v>43</v>
      </c>
      <c r="B407" s="78" t="str">
        <f t="shared" si="43"/>
        <v>43|60-69</v>
      </c>
      <c r="C407" s="78">
        <v>1</v>
      </c>
      <c r="D407" s="78" t="str">
        <f t="shared" si="44"/>
        <v>0.1st percentile</v>
      </c>
    </row>
    <row r="408" spans="1:4">
      <c r="A408" s="78">
        <v>44</v>
      </c>
      <c r="B408" s="78" t="str">
        <f t="shared" si="43"/>
        <v>44|60-69</v>
      </c>
      <c r="C408" s="78">
        <v>1</v>
      </c>
      <c r="D408" s="78" t="str">
        <f t="shared" si="44"/>
        <v>0.1st percentile</v>
      </c>
    </row>
    <row r="409" spans="1:4">
      <c r="A409" s="78">
        <v>45</v>
      </c>
      <c r="B409" s="78" t="str">
        <f t="shared" si="43"/>
        <v>45|60-69</v>
      </c>
      <c r="C409" s="78">
        <v>1</v>
      </c>
      <c r="D409" s="78" t="str">
        <f t="shared" si="44"/>
        <v>0.1st percentile</v>
      </c>
    </row>
    <row r="410" spans="1:4">
      <c r="A410" s="78">
        <v>46</v>
      </c>
      <c r="B410" s="78" t="str">
        <f t="shared" si="43"/>
        <v>46|60-69</v>
      </c>
      <c r="C410" s="78">
        <v>1</v>
      </c>
      <c r="D410" s="78" t="str">
        <f t="shared" si="44"/>
        <v>0.1st percentile</v>
      </c>
    </row>
    <row r="411" spans="1:4">
      <c r="A411" s="78">
        <v>47</v>
      </c>
      <c r="B411" s="78" t="str">
        <f t="shared" si="43"/>
        <v>47|60-69</v>
      </c>
      <c r="C411" s="78">
        <v>1</v>
      </c>
      <c r="D411" s="78" t="str">
        <f t="shared" si="44"/>
        <v>0.1st percentile</v>
      </c>
    </row>
    <row r="412" spans="1:4">
      <c r="A412" s="78">
        <v>48</v>
      </c>
      <c r="B412" s="78" t="str">
        <f t="shared" si="43"/>
        <v>48|60-69</v>
      </c>
      <c r="C412" s="78">
        <v>1</v>
      </c>
      <c r="D412" s="78" t="str">
        <f t="shared" si="44"/>
        <v>0.1st percentile</v>
      </c>
    </row>
    <row r="413" spans="1:4">
      <c r="A413" s="78">
        <v>49</v>
      </c>
      <c r="B413" s="78" t="str">
        <f t="shared" si="43"/>
        <v>49|60-69</v>
      </c>
      <c r="C413" s="78">
        <v>1</v>
      </c>
      <c r="D413" s="78" t="str">
        <f t="shared" si="44"/>
        <v>0.1st percentile</v>
      </c>
    </row>
    <row r="414" spans="1:4">
      <c r="A414" s="78">
        <v>50</v>
      </c>
      <c r="B414" s="78" t="str">
        <f t="shared" si="43"/>
        <v>50|60-69</v>
      </c>
      <c r="C414" s="78">
        <v>1</v>
      </c>
      <c r="D414" s="78" t="str">
        <f t="shared" si="44"/>
        <v>0.1st percentile</v>
      </c>
    </row>
    <row r="415" spans="1:4">
      <c r="A415" s="78">
        <v>51</v>
      </c>
      <c r="B415" s="78" t="str">
        <f t="shared" si="43"/>
        <v>51|60-69</v>
      </c>
      <c r="C415" s="78">
        <v>1</v>
      </c>
      <c r="D415" s="78" t="str">
        <f t="shared" si="44"/>
        <v>0.1st percentile</v>
      </c>
    </row>
    <row r="416" spans="1:4">
      <c r="A416" s="78">
        <v>52</v>
      </c>
      <c r="B416" s="78" t="str">
        <f t="shared" si="43"/>
        <v>52|60-69</v>
      </c>
      <c r="C416" s="78">
        <v>1</v>
      </c>
      <c r="D416" s="78" t="str">
        <f t="shared" si="44"/>
        <v>0.1st percentile</v>
      </c>
    </row>
    <row r="417" spans="1:4">
      <c r="A417" s="78">
        <v>53</v>
      </c>
      <c r="B417" s="78" t="str">
        <f t="shared" si="43"/>
        <v>53|60-69</v>
      </c>
      <c r="C417" s="78">
        <v>1</v>
      </c>
      <c r="D417" s="78" t="str">
        <f t="shared" si="44"/>
        <v>0.1st percentile</v>
      </c>
    </row>
    <row r="418" spans="1:4">
      <c r="A418" s="78">
        <v>54</v>
      </c>
      <c r="B418" s="78" t="str">
        <f t="shared" si="43"/>
        <v>54|60-69</v>
      </c>
      <c r="C418" s="78">
        <v>1</v>
      </c>
      <c r="D418" s="78" t="str">
        <f t="shared" si="44"/>
        <v>0.1st percentile</v>
      </c>
    </row>
    <row r="419" spans="1:4">
      <c r="A419" s="78">
        <v>55</v>
      </c>
      <c r="B419" s="78" t="str">
        <f t="shared" si="43"/>
        <v>55|60-69</v>
      </c>
      <c r="C419" s="78">
        <v>1</v>
      </c>
      <c r="D419" s="78" t="str">
        <f t="shared" si="44"/>
        <v>0.1st percentile</v>
      </c>
    </row>
    <row r="420" spans="1:4">
      <c r="A420" s="78">
        <v>56</v>
      </c>
      <c r="B420" s="78" t="str">
        <f t="shared" si="43"/>
        <v>56|60-69</v>
      </c>
      <c r="C420" s="78">
        <v>1</v>
      </c>
      <c r="D420" s="78" t="str">
        <f t="shared" si="44"/>
        <v>0.1st percentile</v>
      </c>
    </row>
    <row r="421" spans="1:4">
      <c r="A421" s="78">
        <v>57</v>
      </c>
      <c r="B421" s="78" t="str">
        <f t="shared" si="43"/>
        <v>57|60-69</v>
      </c>
      <c r="C421" s="78">
        <v>1</v>
      </c>
      <c r="D421" s="78" t="str">
        <f t="shared" si="44"/>
        <v>0.1st percentile</v>
      </c>
    </row>
    <row r="422" spans="1:4">
      <c r="A422" s="78">
        <v>58</v>
      </c>
      <c r="B422" s="78" t="str">
        <f t="shared" si="43"/>
        <v>58|60-69</v>
      </c>
      <c r="C422" s="78">
        <v>1</v>
      </c>
      <c r="D422" s="78" t="str">
        <f t="shared" si="44"/>
        <v>0.1st percentile</v>
      </c>
    </row>
    <row r="423" spans="1:4">
      <c r="A423" s="78">
        <v>59</v>
      </c>
      <c r="B423" s="78" t="str">
        <f t="shared" si="43"/>
        <v>59|60-69</v>
      </c>
      <c r="C423" s="78">
        <v>1</v>
      </c>
      <c r="D423" s="78" t="str">
        <f t="shared" si="44"/>
        <v>0.1st percentile</v>
      </c>
    </row>
    <row r="424" spans="1:4">
      <c r="A424" s="78">
        <v>60</v>
      </c>
      <c r="B424" s="78" t="str">
        <f t="shared" si="43"/>
        <v>60|60-69</v>
      </c>
      <c r="C424" s="78">
        <v>1</v>
      </c>
      <c r="D424" s="78" t="str">
        <f t="shared" si="44"/>
        <v>0.1st percentile</v>
      </c>
    </row>
    <row r="425" spans="1:4">
      <c r="A425" s="78">
        <v>61</v>
      </c>
      <c r="B425" s="78" t="str">
        <f t="shared" si="43"/>
        <v>61|60-69</v>
      </c>
      <c r="C425" s="78">
        <v>1</v>
      </c>
      <c r="D425" s="78" t="str">
        <f t="shared" si="44"/>
        <v>0.1st percentile</v>
      </c>
    </row>
    <row r="426" spans="1:4">
      <c r="A426" s="78">
        <v>62</v>
      </c>
      <c r="B426" s="78" t="str">
        <f t="shared" si="43"/>
        <v>62|60-69</v>
      </c>
      <c r="C426" s="78">
        <v>1</v>
      </c>
      <c r="D426" s="78" t="str">
        <f t="shared" si="44"/>
        <v>0.1st percentile</v>
      </c>
    </row>
    <row r="427" spans="1:4">
      <c r="A427" s="78">
        <v>63</v>
      </c>
      <c r="B427" s="78" t="str">
        <f t="shared" si="43"/>
        <v>63|60-69</v>
      </c>
      <c r="C427" s="78">
        <v>1</v>
      </c>
      <c r="D427" s="78" t="str">
        <f t="shared" si="44"/>
        <v>0.1st percentile</v>
      </c>
    </row>
    <row r="428" spans="1:4">
      <c r="A428" s="78">
        <v>64</v>
      </c>
      <c r="B428" s="78" t="str">
        <f t="shared" si="43"/>
        <v>64|60-69</v>
      </c>
      <c r="C428" s="78">
        <v>1</v>
      </c>
      <c r="D428" s="78" t="str">
        <f t="shared" si="44"/>
        <v>0.1st percentile</v>
      </c>
    </row>
    <row r="429" spans="1:4">
      <c r="A429" s="78">
        <v>65</v>
      </c>
      <c r="B429" s="78" t="str">
        <f t="shared" ref="B429:B434" si="45">A429&amp;"|"&amp;MID($Z$2,5,5)</f>
        <v>65|60-69</v>
      </c>
      <c r="C429" s="78">
        <v>1</v>
      </c>
      <c r="D429" s="78" t="str">
        <f t="shared" si="44"/>
        <v>0.1st percentile</v>
      </c>
    </row>
    <row r="430" spans="1:4">
      <c r="A430" s="78">
        <v>66</v>
      </c>
      <c r="B430" s="78" t="str">
        <f t="shared" si="45"/>
        <v>66|60-69</v>
      </c>
      <c r="C430" s="78">
        <v>1</v>
      </c>
      <c r="D430" s="78" t="str">
        <f t="shared" si="44"/>
        <v>0.1st percentile</v>
      </c>
    </row>
    <row r="431" spans="1:4">
      <c r="A431" s="78">
        <v>67</v>
      </c>
      <c r="B431" s="78" t="str">
        <f t="shared" si="45"/>
        <v>67|60-69</v>
      </c>
      <c r="C431" s="78">
        <v>1</v>
      </c>
      <c r="D431" s="78" t="str">
        <f t="shared" si="44"/>
        <v>0.1st percentile</v>
      </c>
    </row>
    <row r="432" spans="1:4">
      <c r="A432" s="78">
        <v>68</v>
      </c>
      <c r="B432" s="78" t="str">
        <f t="shared" si="45"/>
        <v>68|60-69</v>
      </c>
      <c r="C432" s="78">
        <v>1</v>
      </c>
      <c r="D432" s="78" t="str">
        <f t="shared" si="44"/>
        <v>0.1st percentile</v>
      </c>
    </row>
    <row r="433" spans="1:4">
      <c r="A433" s="78">
        <v>69</v>
      </c>
      <c r="B433" s="78" t="str">
        <f t="shared" si="45"/>
        <v>69|60-69</v>
      </c>
      <c r="C433" s="78">
        <v>1</v>
      </c>
      <c r="D433" s="78" t="str">
        <f t="shared" si="44"/>
        <v>0.1st percentile</v>
      </c>
    </row>
    <row r="434" spans="1:4">
      <c r="A434" s="78">
        <v>70</v>
      </c>
      <c r="B434" s="78" t="str">
        <f t="shared" si="45"/>
        <v>70|60-69</v>
      </c>
      <c r="C434" s="78">
        <v>1</v>
      </c>
      <c r="D434" s="78" t="str">
        <f t="shared" si="44"/>
        <v>0.1st percentile</v>
      </c>
    </row>
    <row r="435" spans="1:4">
      <c r="D435" s="78" t="str">
        <f t="shared" si="44"/>
        <v/>
      </c>
    </row>
    <row r="436" spans="1:4">
      <c r="A436" s="78">
        <v>0</v>
      </c>
      <c r="B436" s="78" t="str">
        <f>A436&amp;"|"&amp;MID($AH$2,5,5)</f>
        <v>0|80-89</v>
      </c>
      <c r="C436" s="78">
        <v>14</v>
      </c>
      <c r="D436" s="78" t="str">
        <f t="shared" si="44"/>
        <v>91st percentile</v>
      </c>
    </row>
    <row r="437" spans="1:4">
      <c r="A437" s="78">
        <v>1</v>
      </c>
      <c r="B437" s="78" t="str">
        <f t="shared" ref="B437:B500" si="46">A437&amp;"|"&amp;MID($AH$2,5,5)</f>
        <v>1|80-89</v>
      </c>
      <c r="C437" s="78">
        <v>13</v>
      </c>
      <c r="D437" s="78" t="str">
        <f t="shared" si="44"/>
        <v>84th percentile</v>
      </c>
    </row>
    <row r="438" spans="1:4">
      <c r="A438" s="78">
        <v>2</v>
      </c>
      <c r="B438" s="78" t="str">
        <f t="shared" si="46"/>
        <v>2|80-89</v>
      </c>
      <c r="C438" s="78">
        <v>12</v>
      </c>
      <c r="D438" s="78" t="str">
        <f t="shared" si="44"/>
        <v>75th percentile</v>
      </c>
    </row>
    <row r="439" spans="1:4">
      <c r="A439" s="78">
        <v>3</v>
      </c>
      <c r="B439" s="78" t="str">
        <f t="shared" si="46"/>
        <v>3|80-89</v>
      </c>
      <c r="C439" s="78">
        <v>11</v>
      </c>
      <c r="D439" s="78" t="str">
        <f t="shared" si="44"/>
        <v>63rd percentile</v>
      </c>
    </row>
    <row r="440" spans="1:4">
      <c r="A440" s="78">
        <v>4</v>
      </c>
      <c r="B440" s="78" t="str">
        <f t="shared" si="46"/>
        <v>4|80-89</v>
      </c>
      <c r="C440" s="78">
        <v>10</v>
      </c>
      <c r="D440" s="78" t="str">
        <f t="shared" si="44"/>
        <v>50th percentile</v>
      </c>
    </row>
    <row r="441" spans="1:4">
      <c r="A441" s="78">
        <v>5</v>
      </c>
      <c r="B441" s="78" t="str">
        <f t="shared" si="46"/>
        <v>5|80-89</v>
      </c>
      <c r="C441" s="78">
        <v>9</v>
      </c>
      <c r="D441" s="78" t="str">
        <f t="shared" si="44"/>
        <v>37th percentile</v>
      </c>
    </row>
    <row r="442" spans="1:4">
      <c r="A442" s="78">
        <v>6</v>
      </c>
      <c r="B442" s="78" t="str">
        <f t="shared" si="46"/>
        <v>6|80-89</v>
      </c>
      <c r="C442" s="78">
        <v>8</v>
      </c>
      <c r="D442" s="78" t="str">
        <f t="shared" si="44"/>
        <v>25th percentile</v>
      </c>
    </row>
    <row r="443" spans="1:4">
      <c r="A443" s="78">
        <v>7</v>
      </c>
      <c r="B443" s="78" t="str">
        <f t="shared" si="46"/>
        <v>7|80-89</v>
      </c>
      <c r="C443" s="78">
        <v>7</v>
      </c>
      <c r="D443" s="78" t="str">
        <f t="shared" si="44"/>
        <v>16th percentile</v>
      </c>
    </row>
    <row r="444" spans="1:4">
      <c r="A444" s="78">
        <v>8</v>
      </c>
      <c r="B444" s="78" t="str">
        <f t="shared" si="46"/>
        <v>8|80-89</v>
      </c>
      <c r="C444" s="78">
        <v>6</v>
      </c>
      <c r="D444" s="78" t="str">
        <f t="shared" si="44"/>
        <v>9th percentile</v>
      </c>
    </row>
    <row r="445" spans="1:4">
      <c r="A445" s="78">
        <v>9</v>
      </c>
      <c r="B445" s="78" t="str">
        <f t="shared" si="46"/>
        <v>9|80-89</v>
      </c>
      <c r="C445" s="78">
        <v>5</v>
      </c>
      <c r="D445" s="78" t="str">
        <f t="shared" si="44"/>
        <v>5th percentile</v>
      </c>
    </row>
    <row r="446" spans="1:4">
      <c r="A446" s="78">
        <v>10</v>
      </c>
      <c r="B446" s="78" t="str">
        <f t="shared" si="46"/>
        <v>10|80-89</v>
      </c>
      <c r="C446" s="78">
        <v>4</v>
      </c>
      <c r="D446" s="78" t="str">
        <f t="shared" si="44"/>
        <v>2nd percentile</v>
      </c>
    </row>
    <row r="447" spans="1:4">
      <c r="A447" s="78">
        <v>11</v>
      </c>
      <c r="B447" s="78" t="str">
        <f t="shared" si="46"/>
        <v>11|80-89</v>
      </c>
      <c r="C447" s="78">
        <v>3</v>
      </c>
      <c r="D447" s="78" t="str">
        <f t="shared" si="44"/>
        <v>1st percentile</v>
      </c>
    </row>
    <row r="448" spans="1:4">
      <c r="A448" s="78">
        <v>12</v>
      </c>
      <c r="B448" s="78" t="str">
        <f t="shared" si="46"/>
        <v>12|80-89</v>
      </c>
      <c r="C448" s="78">
        <v>2</v>
      </c>
      <c r="D448" s="78" t="str">
        <f t="shared" si="44"/>
        <v>0.4th percentile</v>
      </c>
    </row>
    <row r="449" spans="1:4">
      <c r="A449" s="78">
        <v>13</v>
      </c>
      <c r="B449" s="78" t="str">
        <f t="shared" si="46"/>
        <v>13|80-89</v>
      </c>
      <c r="C449" s="78">
        <v>1</v>
      </c>
      <c r="D449" s="78" t="str">
        <f t="shared" si="44"/>
        <v>0.1st percentile</v>
      </c>
    </row>
    <row r="450" spans="1:4">
      <c r="A450" s="78">
        <v>14</v>
      </c>
      <c r="B450" s="78" t="str">
        <f t="shared" si="46"/>
        <v>14|80-89</v>
      </c>
      <c r="C450" s="78">
        <v>1</v>
      </c>
      <c r="D450" s="78" t="str">
        <f t="shared" si="44"/>
        <v>0.1st percentile</v>
      </c>
    </row>
    <row r="451" spans="1:4">
      <c r="A451" s="78">
        <v>15</v>
      </c>
      <c r="B451" s="78" t="str">
        <f t="shared" si="46"/>
        <v>15|80-89</v>
      </c>
      <c r="C451" s="78">
        <v>1</v>
      </c>
      <c r="D451" s="78" t="str">
        <f t="shared" si="44"/>
        <v>0.1st percentile</v>
      </c>
    </row>
    <row r="452" spans="1:4">
      <c r="A452" s="78">
        <v>16</v>
      </c>
      <c r="B452" s="78" t="str">
        <f t="shared" si="46"/>
        <v>16|80-89</v>
      </c>
      <c r="C452" s="78">
        <v>1</v>
      </c>
      <c r="D452" s="78" t="str">
        <f t="shared" si="44"/>
        <v>0.1st percentile</v>
      </c>
    </row>
    <row r="453" spans="1:4">
      <c r="A453" s="78">
        <v>17</v>
      </c>
      <c r="B453" s="78" t="str">
        <f t="shared" si="46"/>
        <v>17|80-89</v>
      </c>
      <c r="C453" s="78">
        <v>1</v>
      </c>
      <c r="D453" s="78" t="str">
        <f t="shared" si="44"/>
        <v>0.1st percentile</v>
      </c>
    </row>
    <row r="454" spans="1:4">
      <c r="A454" s="78">
        <v>18</v>
      </c>
      <c r="B454" s="78" t="str">
        <f t="shared" si="46"/>
        <v>18|80-89</v>
      </c>
      <c r="C454" s="78">
        <v>1</v>
      </c>
      <c r="D454" s="78" t="str">
        <f t="shared" si="44"/>
        <v>0.1st percentile</v>
      </c>
    </row>
    <row r="455" spans="1:4">
      <c r="A455" s="78">
        <v>19</v>
      </c>
      <c r="B455" s="78" t="str">
        <f t="shared" si="46"/>
        <v>19|80-89</v>
      </c>
      <c r="C455" s="78">
        <v>1</v>
      </c>
      <c r="D455" s="78" t="str">
        <f t="shared" si="44"/>
        <v>0.1st percentile</v>
      </c>
    </row>
    <row r="456" spans="1:4">
      <c r="A456" s="78">
        <v>20</v>
      </c>
      <c r="B456" s="78" t="str">
        <f t="shared" si="46"/>
        <v>20|80-89</v>
      </c>
      <c r="C456" s="78">
        <v>1</v>
      </c>
      <c r="D456" s="78" t="str">
        <f t="shared" si="44"/>
        <v>0.1st percentile</v>
      </c>
    </row>
    <row r="457" spans="1:4">
      <c r="A457" s="78">
        <v>21</v>
      </c>
      <c r="B457" s="78" t="str">
        <f t="shared" si="46"/>
        <v>21|80-89</v>
      </c>
      <c r="C457" s="78">
        <v>1</v>
      </c>
      <c r="D457" s="78" t="str">
        <f t="shared" si="44"/>
        <v>0.1st percentile</v>
      </c>
    </row>
    <row r="458" spans="1:4">
      <c r="A458" s="78">
        <v>22</v>
      </c>
      <c r="B458" s="78" t="str">
        <f t="shared" si="46"/>
        <v>22|80-89</v>
      </c>
      <c r="C458" s="78">
        <v>1</v>
      </c>
      <c r="D458" s="78" t="str">
        <f t="shared" si="44"/>
        <v>0.1st percentile</v>
      </c>
    </row>
    <row r="459" spans="1:4">
      <c r="A459" s="78">
        <v>23</v>
      </c>
      <c r="B459" s="78" t="str">
        <f t="shared" si="46"/>
        <v>23|80-89</v>
      </c>
      <c r="C459" s="78">
        <v>1</v>
      </c>
      <c r="D459" s="78" t="str">
        <f t="shared" si="44"/>
        <v>0.1st percentile</v>
      </c>
    </row>
    <row r="460" spans="1:4">
      <c r="A460" s="78">
        <v>24</v>
      </c>
      <c r="B460" s="78" t="str">
        <f t="shared" si="46"/>
        <v>24|80-89</v>
      </c>
      <c r="C460" s="78">
        <v>1</v>
      </c>
      <c r="D460" s="78" t="str">
        <f t="shared" si="44"/>
        <v>0.1st percentile</v>
      </c>
    </row>
    <row r="461" spans="1:4">
      <c r="A461" s="78">
        <v>25</v>
      </c>
      <c r="B461" s="78" t="str">
        <f t="shared" si="46"/>
        <v>25|80-89</v>
      </c>
      <c r="C461" s="78">
        <v>1</v>
      </c>
      <c r="D461" s="78" t="str">
        <f t="shared" ref="D461:D524" si="47">IFERROR(VLOOKUP(C461,AL:AM,2,0),"")</f>
        <v>0.1st percentile</v>
      </c>
    </row>
    <row r="462" spans="1:4">
      <c r="A462" s="78">
        <v>26</v>
      </c>
      <c r="B462" s="78" t="str">
        <f t="shared" si="46"/>
        <v>26|80-89</v>
      </c>
      <c r="C462" s="78">
        <v>1</v>
      </c>
      <c r="D462" s="78" t="str">
        <f t="shared" si="47"/>
        <v>0.1st percentile</v>
      </c>
    </row>
    <row r="463" spans="1:4">
      <c r="A463" s="78">
        <v>27</v>
      </c>
      <c r="B463" s="78" t="str">
        <f t="shared" si="46"/>
        <v>27|80-89</v>
      </c>
      <c r="C463" s="78">
        <v>1</v>
      </c>
      <c r="D463" s="78" t="str">
        <f t="shared" si="47"/>
        <v>0.1st percentile</v>
      </c>
    </row>
    <row r="464" spans="1:4">
      <c r="A464" s="78">
        <v>28</v>
      </c>
      <c r="B464" s="78" t="str">
        <f t="shared" si="46"/>
        <v>28|80-89</v>
      </c>
      <c r="C464" s="78">
        <v>1</v>
      </c>
      <c r="D464" s="78" t="str">
        <f t="shared" si="47"/>
        <v>0.1st percentile</v>
      </c>
    </row>
    <row r="465" spans="1:4">
      <c r="A465" s="78">
        <v>29</v>
      </c>
      <c r="B465" s="78" t="str">
        <f t="shared" si="46"/>
        <v>29|80-89</v>
      </c>
      <c r="C465" s="78">
        <v>1</v>
      </c>
      <c r="D465" s="78" t="str">
        <f t="shared" si="47"/>
        <v>0.1st percentile</v>
      </c>
    </row>
    <row r="466" spans="1:4">
      <c r="A466" s="78">
        <v>30</v>
      </c>
      <c r="B466" s="78" t="str">
        <f t="shared" si="46"/>
        <v>30|80-89</v>
      </c>
      <c r="C466" s="78">
        <v>1</v>
      </c>
      <c r="D466" s="78" t="str">
        <f t="shared" si="47"/>
        <v>0.1st percentile</v>
      </c>
    </row>
    <row r="467" spans="1:4">
      <c r="A467" s="78">
        <v>31</v>
      </c>
      <c r="B467" s="78" t="str">
        <f t="shared" si="46"/>
        <v>31|80-89</v>
      </c>
      <c r="C467" s="78">
        <v>1</v>
      </c>
      <c r="D467" s="78" t="str">
        <f t="shared" si="47"/>
        <v>0.1st percentile</v>
      </c>
    </row>
    <row r="468" spans="1:4">
      <c r="A468" s="78">
        <v>32</v>
      </c>
      <c r="B468" s="78" t="str">
        <f t="shared" si="46"/>
        <v>32|80-89</v>
      </c>
      <c r="C468" s="78">
        <v>1</v>
      </c>
      <c r="D468" s="78" t="str">
        <f t="shared" si="47"/>
        <v>0.1st percentile</v>
      </c>
    </row>
    <row r="469" spans="1:4">
      <c r="A469" s="78">
        <v>33</v>
      </c>
      <c r="B469" s="78" t="str">
        <f t="shared" si="46"/>
        <v>33|80-89</v>
      </c>
      <c r="C469" s="78">
        <v>1</v>
      </c>
      <c r="D469" s="78" t="str">
        <f t="shared" si="47"/>
        <v>0.1st percentile</v>
      </c>
    </row>
    <row r="470" spans="1:4">
      <c r="A470" s="78">
        <v>34</v>
      </c>
      <c r="B470" s="78" t="str">
        <f t="shared" si="46"/>
        <v>34|80-89</v>
      </c>
      <c r="C470" s="78">
        <v>1</v>
      </c>
      <c r="D470" s="78" t="str">
        <f t="shared" si="47"/>
        <v>0.1st percentile</v>
      </c>
    </row>
    <row r="471" spans="1:4">
      <c r="A471" s="78">
        <v>35</v>
      </c>
      <c r="B471" s="78" t="str">
        <f t="shared" si="46"/>
        <v>35|80-89</v>
      </c>
      <c r="C471" s="78">
        <v>1</v>
      </c>
      <c r="D471" s="78" t="str">
        <f t="shared" si="47"/>
        <v>0.1st percentile</v>
      </c>
    </row>
    <row r="472" spans="1:4">
      <c r="A472" s="78">
        <v>36</v>
      </c>
      <c r="B472" s="78" t="str">
        <f t="shared" si="46"/>
        <v>36|80-89</v>
      </c>
      <c r="C472" s="78">
        <v>1</v>
      </c>
      <c r="D472" s="78" t="str">
        <f t="shared" si="47"/>
        <v>0.1st percentile</v>
      </c>
    </row>
    <row r="473" spans="1:4">
      <c r="A473" s="78">
        <v>37</v>
      </c>
      <c r="B473" s="78" t="str">
        <f t="shared" si="46"/>
        <v>37|80-89</v>
      </c>
      <c r="C473" s="78">
        <v>1</v>
      </c>
      <c r="D473" s="78" t="str">
        <f t="shared" si="47"/>
        <v>0.1st percentile</v>
      </c>
    </row>
    <row r="474" spans="1:4">
      <c r="A474" s="78">
        <v>38</v>
      </c>
      <c r="B474" s="78" t="str">
        <f t="shared" si="46"/>
        <v>38|80-89</v>
      </c>
      <c r="C474" s="78">
        <v>1</v>
      </c>
      <c r="D474" s="78" t="str">
        <f t="shared" si="47"/>
        <v>0.1st percentile</v>
      </c>
    </row>
    <row r="475" spans="1:4">
      <c r="A475" s="78">
        <v>39</v>
      </c>
      <c r="B475" s="78" t="str">
        <f t="shared" si="46"/>
        <v>39|80-89</v>
      </c>
      <c r="C475" s="78">
        <v>1</v>
      </c>
      <c r="D475" s="78" t="str">
        <f t="shared" si="47"/>
        <v>0.1st percentile</v>
      </c>
    </row>
    <row r="476" spans="1:4">
      <c r="A476" s="78">
        <v>40</v>
      </c>
      <c r="B476" s="78" t="str">
        <f t="shared" si="46"/>
        <v>40|80-89</v>
      </c>
      <c r="C476" s="78">
        <v>1</v>
      </c>
      <c r="D476" s="78" t="str">
        <f t="shared" si="47"/>
        <v>0.1st percentile</v>
      </c>
    </row>
    <row r="477" spans="1:4">
      <c r="A477" s="78">
        <v>41</v>
      </c>
      <c r="B477" s="78" t="str">
        <f t="shared" si="46"/>
        <v>41|80-89</v>
      </c>
      <c r="C477" s="78">
        <v>1</v>
      </c>
      <c r="D477" s="78" t="str">
        <f t="shared" si="47"/>
        <v>0.1st percentile</v>
      </c>
    </row>
    <row r="478" spans="1:4">
      <c r="A478" s="78">
        <v>42</v>
      </c>
      <c r="B478" s="78" t="str">
        <f t="shared" si="46"/>
        <v>42|80-89</v>
      </c>
      <c r="C478" s="78">
        <v>1</v>
      </c>
      <c r="D478" s="78" t="str">
        <f t="shared" si="47"/>
        <v>0.1st percentile</v>
      </c>
    </row>
    <row r="479" spans="1:4">
      <c r="A479" s="78">
        <v>43</v>
      </c>
      <c r="B479" s="78" t="str">
        <f t="shared" si="46"/>
        <v>43|80-89</v>
      </c>
      <c r="C479" s="78">
        <v>1</v>
      </c>
      <c r="D479" s="78" t="str">
        <f t="shared" si="47"/>
        <v>0.1st percentile</v>
      </c>
    </row>
    <row r="480" spans="1:4">
      <c r="A480" s="78">
        <v>44</v>
      </c>
      <c r="B480" s="78" t="str">
        <f t="shared" si="46"/>
        <v>44|80-89</v>
      </c>
      <c r="C480" s="78">
        <v>1</v>
      </c>
      <c r="D480" s="78" t="str">
        <f t="shared" si="47"/>
        <v>0.1st percentile</v>
      </c>
    </row>
    <row r="481" spans="1:4">
      <c r="A481" s="78">
        <v>45</v>
      </c>
      <c r="B481" s="78" t="str">
        <f t="shared" si="46"/>
        <v>45|80-89</v>
      </c>
      <c r="C481" s="78">
        <v>1</v>
      </c>
      <c r="D481" s="78" t="str">
        <f t="shared" si="47"/>
        <v>0.1st percentile</v>
      </c>
    </row>
    <row r="482" spans="1:4">
      <c r="A482" s="78">
        <v>46</v>
      </c>
      <c r="B482" s="78" t="str">
        <f t="shared" si="46"/>
        <v>46|80-89</v>
      </c>
      <c r="C482" s="78">
        <v>1</v>
      </c>
      <c r="D482" s="78" t="str">
        <f t="shared" si="47"/>
        <v>0.1st percentile</v>
      </c>
    </row>
    <row r="483" spans="1:4">
      <c r="A483" s="78">
        <v>47</v>
      </c>
      <c r="B483" s="78" t="str">
        <f t="shared" si="46"/>
        <v>47|80-89</v>
      </c>
      <c r="C483" s="78">
        <v>1</v>
      </c>
      <c r="D483" s="78" t="str">
        <f t="shared" si="47"/>
        <v>0.1st percentile</v>
      </c>
    </row>
    <row r="484" spans="1:4">
      <c r="A484" s="78">
        <v>48</v>
      </c>
      <c r="B484" s="78" t="str">
        <f t="shared" si="46"/>
        <v>48|80-89</v>
      </c>
      <c r="C484" s="78">
        <v>1</v>
      </c>
      <c r="D484" s="78" t="str">
        <f t="shared" si="47"/>
        <v>0.1st percentile</v>
      </c>
    </row>
    <row r="485" spans="1:4">
      <c r="A485" s="78">
        <v>49</v>
      </c>
      <c r="B485" s="78" t="str">
        <f t="shared" si="46"/>
        <v>49|80-89</v>
      </c>
      <c r="C485" s="78">
        <v>1</v>
      </c>
      <c r="D485" s="78" t="str">
        <f t="shared" si="47"/>
        <v>0.1st percentile</v>
      </c>
    </row>
    <row r="486" spans="1:4">
      <c r="A486" s="78">
        <v>50</v>
      </c>
      <c r="B486" s="78" t="str">
        <f t="shared" si="46"/>
        <v>50|80-89</v>
      </c>
      <c r="C486" s="78">
        <v>1</v>
      </c>
      <c r="D486" s="78" t="str">
        <f t="shared" si="47"/>
        <v>0.1st percentile</v>
      </c>
    </row>
    <row r="487" spans="1:4">
      <c r="A487" s="78">
        <v>51</v>
      </c>
      <c r="B487" s="78" t="str">
        <f t="shared" si="46"/>
        <v>51|80-89</v>
      </c>
      <c r="C487" s="78">
        <v>1</v>
      </c>
      <c r="D487" s="78" t="str">
        <f t="shared" si="47"/>
        <v>0.1st percentile</v>
      </c>
    </row>
    <row r="488" spans="1:4">
      <c r="A488" s="78">
        <v>52</v>
      </c>
      <c r="B488" s="78" t="str">
        <f t="shared" si="46"/>
        <v>52|80-89</v>
      </c>
      <c r="C488" s="78">
        <v>1</v>
      </c>
      <c r="D488" s="78" t="str">
        <f t="shared" si="47"/>
        <v>0.1st percentile</v>
      </c>
    </row>
    <row r="489" spans="1:4">
      <c r="A489" s="78">
        <v>53</v>
      </c>
      <c r="B489" s="78" t="str">
        <f t="shared" si="46"/>
        <v>53|80-89</v>
      </c>
      <c r="C489" s="78">
        <v>1</v>
      </c>
      <c r="D489" s="78" t="str">
        <f t="shared" si="47"/>
        <v>0.1st percentile</v>
      </c>
    </row>
    <row r="490" spans="1:4">
      <c r="A490" s="78">
        <v>54</v>
      </c>
      <c r="B490" s="78" t="str">
        <f t="shared" si="46"/>
        <v>54|80-89</v>
      </c>
      <c r="C490" s="78">
        <v>1</v>
      </c>
      <c r="D490" s="78" t="str">
        <f t="shared" si="47"/>
        <v>0.1st percentile</v>
      </c>
    </row>
    <row r="491" spans="1:4">
      <c r="A491" s="78">
        <v>55</v>
      </c>
      <c r="B491" s="78" t="str">
        <f t="shared" si="46"/>
        <v>55|80-89</v>
      </c>
      <c r="C491" s="78">
        <v>1</v>
      </c>
      <c r="D491" s="78" t="str">
        <f t="shared" si="47"/>
        <v>0.1st percentile</v>
      </c>
    </row>
    <row r="492" spans="1:4">
      <c r="A492" s="78">
        <v>56</v>
      </c>
      <c r="B492" s="78" t="str">
        <f t="shared" si="46"/>
        <v>56|80-89</v>
      </c>
      <c r="C492" s="78">
        <v>1</v>
      </c>
      <c r="D492" s="78" t="str">
        <f t="shared" si="47"/>
        <v>0.1st percentile</v>
      </c>
    </row>
    <row r="493" spans="1:4">
      <c r="A493" s="78">
        <v>57</v>
      </c>
      <c r="B493" s="78" t="str">
        <f t="shared" si="46"/>
        <v>57|80-89</v>
      </c>
      <c r="C493" s="78">
        <v>1</v>
      </c>
      <c r="D493" s="78" t="str">
        <f t="shared" si="47"/>
        <v>0.1st percentile</v>
      </c>
    </row>
    <row r="494" spans="1:4">
      <c r="A494" s="78">
        <v>58</v>
      </c>
      <c r="B494" s="78" t="str">
        <f t="shared" si="46"/>
        <v>58|80-89</v>
      </c>
      <c r="C494" s="78">
        <v>1</v>
      </c>
      <c r="D494" s="78" t="str">
        <f t="shared" si="47"/>
        <v>0.1st percentile</v>
      </c>
    </row>
    <row r="495" spans="1:4">
      <c r="A495" s="78">
        <v>59</v>
      </c>
      <c r="B495" s="78" t="str">
        <f t="shared" si="46"/>
        <v>59|80-89</v>
      </c>
      <c r="C495" s="78">
        <v>1</v>
      </c>
      <c r="D495" s="78" t="str">
        <f t="shared" si="47"/>
        <v>0.1st percentile</v>
      </c>
    </row>
    <row r="496" spans="1:4">
      <c r="A496" s="78">
        <v>60</v>
      </c>
      <c r="B496" s="78" t="str">
        <f t="shared" si="46"/>
        <v>60|80-89</v>
      </c>
      <c r="C496" s="78">
        <v>1</v>
      </c>
      <c r="D496" s="78" t="str">
        <f t="shared" si="47"/>
        <v>0.1st percentile</v>
      </c>
    </row>
    <row r="497" spans="1:4">
      <c r="A497" s="78">
        <v>61</v>
      </c>
      <c r="B497" s="78" t="str">
        <f t="shared" si="46"/>
        <v>61|80-89</v>
      </c>
      <c r="C497" s="78">
        <v>1</v>
      </c>
      <c r="D497" s="78" t="str">
        <f t="shared" si="47"/>
        <v>0.1st percentile</v>
      </c>
    </row>
    <row r="498" spans="1:4">
      <c r="A498" s="78">
        <v>62</v>
      </c>
      <c r="B498" s="78" t="str">
        <f t="shared" si="46"/>
        <v>62|80-89</v>
      </c>
      <c r="C498" s="78">
        <v>1</v>
      </c>
      <c r="D498" s="78" t="str">
        <f t="shared" si="47"/>
        <v>0.1st percentile</v>
      </c>
    </row>
    <row r="499" spans="1:4">
      <c r="A499" s="78">
        <v>63</v>
      </c>
      <c r="B499" s="78" t="str">
        <f t="shared" si="46"/>
        <v>63|80-89</v>
      </c>
      <c r="C499" s="78">
        <v>1</v>
      </c>
      <c r="D499" s="78" t="str">
        <f t="shared" si="47"/>
        <v>0.1st percentile</v>
      </c>
    </row>
    <row r="500" spans="1:4">
      <c r="A500" s="78">
        <v>64</v>
      </c>
      <c r="B500" s="78" t="str">
        <f t="shared" si="46"/>
        <v>64|80-89</v>
      </c>
      <c r="C500" s="78">
        <v>1</v>
      </c>
      <c r="D500" s="78" t="str">
        <f t="shared" si="47"/>
        <v>0.1st percentile</v>
      </c>
    </row>
    <row r="501" spans="1:4">
      <c r="A501" s="78">
        <v>65</v>
      </c>
      <c r="B501" s="78" t="str">
        <f t="shared" ref="B501:B506" si="48">A501&amp;"|"&amp;MID($AH$2,5,5)</f>
        <v>65|80-89</v>
      </c>
      <c r="C501" s="78">
        <v>1</v>
      </c>
      <c r="D501" s="78" t="str">
        <f t="shared" si="47"/>
        <v>0.1st percentile</v>
      </c>
    </row>
    <row r="502" spans="1:4">
      <c r="A502" s="78">
        <v>66</v>
      </c>
      <c r="B502" s="78" t="str">
        <f t="shared" si="48"/>
        <v>66|80-89</v>
      </c>
      <c r="C502" s="78">
        <v>1</v>
      </c>
      <c r="D502" s="78" t="str">
        <f t="shared" si="47"/>
        <v>0.1st percentile</v>
      </c>
    </row>
    <row r="503" spans="1:4">
      <c r="A503" s="78">
        <v>67</v>
      </c>
      <c r="B503" s="78" t="str">
        <f t="shared" si="48"/>
        <v>67|80-89</v>
      </c>
      <c r="C503" s="78">
        <v>1</v>
      </c>
      <c r="D503" s="78" t="str">
        <f t="shared" si="47"/>
        <v>0.1st percentile</v>
      </c>
    </row>
    <row r="504" spans="1:4">
      <c r="A504" s="78">
        <v>68</v>
      </c>
      <c r="B504" s="78" t="str">
        <f t="shared" si="48"/>
        <v>68|80-89</v>
      </c>
      <c r="C504" s="78">
        <v>1</v>
      </c>
      <c r="D504" s="78" t="str">
        <f t="shared" si="47"/>
        <v>0.1st percentile</v>
      </c>
    </row>
    <row r="505" spans="1:4">
      <c r="A505" s="78">
        <v>69</v>
      </c>
      <c r="B505" s="78" t="str">
        <f t="shared" si="48"/>
        <v>69|80-89</v>
      </c>
      <c r="C505" s="78">
        <v>1</v>
      </c>
      <c r="D505" s="78" t="str">
        <f t="shared" si="47"/>
        <v>0.1st percentile</v>
      </c>
    </row>
    <row r="506" spans="1:4">
      <c r="A506" s="78">
        <v>70</v>
      </c>
      <c r="B506" s="78" t="str">
        <f t="shared" si="48"/>
        <v>70|80-89</v>
      </c>
      <c r="C506" s="78">
        <v>1</v>
      </c>
      <c r="D506" s="78" t="str">
        <f t="shared" si="47"/>
        <v>0.1st percentile</v>
      </c>
    </row>
    <row r="507" spans="1:4">
      <c r="D507" s="78" t="str">
        <f t="shared" si="47"/>
        <v/>
      </c>
    </row>
    <row r="508" spans="1:4">
      <c r="D508" s="78" t="str">
        <f t="shared" si="47"/>
        <v/>
      </c>
    </row>
    <row r="509" spans="1:4">
      <c r="D509" s="78" t="str">
        <f t="shared" si="47"/>
        <v/>
      </c>
    </row>
    <row r="510" spans="1:4">
      <c r="D510" s="78" t="str">
        <f t="shared" si="47"/>
        <v/>
      </c>
    </row>
    <row r="511" spans="1:4">
      <c r="D511" s="78" t="str">
        <f t="shared" si="47"/>
        <v/>
      </c>
    </row>
    <row r="512" spans="1:4">
      <c r="D512" s="78" t="str">
        <f t="shared" si="47"/>
        <v/>
      </c>
    </row>
    <row r="513" spans="4:4">
      <c r="D513" s="78" t="str">
        <f t="shared" si="47"/>
        <v/>
      </c>
    </row>
    <row r="514" spans="4:4">
      <c r="D514" s="78" t="str">
        <f t="shared" si="47"/>
        <v/>
      </c>
    </row>
    <row r="515" spans="4:4">
      <c r="D515" s="78" t="str">
        <f t="shared" si="47"/>
        <v/>
      </c>
    </row>
    <row r="516" spans="4:4">
      <c r="D516" s="78" t="str">
        <f t="shared" si="47"/>
        <v/>
      </c>
    </row>
    <row r="517" spans="4:4">
      <c r="D517" s="78" t="str">
        <f t="shared" si="47"/>
        <v/>
      </c>
    </row>
    <row r="518" spans="4:4">
      <c r="D518" s="78" t="str">
        <f t="shared" si="47"/>
        <v/>
      </c>
    </row>
    <row r="519" spans="4:4">
      <c r="D519" s="78" t="str">
        <f t="shared" si="47"/>
        <v/>
      </c>
    </row>
    <row r="520" spans="4:4">
      <c r="D520" s="78" t="str">
        <f t="shared" si="47"/>
        <v/>
      </c>
    </row>
    <row r="521" spans="4:4">
      <c r="D521" s="78" t="str">
        <f t="shared" si="47"/>
        <v/>
      </c>
    </row>
    <row r="522" spans="4:4">
      <c r="D522" s="78" t="str">
        <f t="shared" si="47"/>
        <v/>
      </c>
    </row>
    <row r="523" spans="4:4">
      <c r="D523" s="78" t="str">
        <f t="shared" si="47"/>
        <v/>
      </c>
    </row>
    <row r="524" spans="4:4">
      <c r="D524" s="78" t="str">
        <f t="shared" si="47"/>
        <v/>
      </c>
    </row>
    <row r="525" spans="4:4">
      <c r="D525" s="78" t="str">
        <f t="shared" ref="D525:D588" si="49">IFERROR(VLOOKUP(C525,AL:AM,2,0),"")</f>
        <v/>
      </c>
    </row>
    <row r="526" spans="4:4">
      <c r="D526" s="78" t="str">
        <f t="shared" si="49"/>
        <v/>
      </c>
    </row>
    <row r="527" spans="4:4">
      <c r="D527" s="78" t="str">
        <f t="shared" si="49"/>
        <v/>
      </c>
    </row>
    <row r="528" spans="4:4">
      <c r="D528" s="78" t="str">
        <f t="shared" si="49"/>
        <v/>
      </c>
    </row>
    <row r="529" spans="4:4">
      <c r="D529" s="78" t="str">
        <f t="shared" si="49"/>
        <v/>
      </c>
    </row>
    <row r="530" spans="4:4">
      <c r="D530" s="78" t="str">
        <f t="shared" si="49"/>
        <v/>
      </c>
    </row>
    <row r="531" spans="4:4">
      <c r="D531" s="78" t="str">
        <f t="shared" si="49"/>
        <v/>
      </c>
    </row>
    <row r="532" spans="4:4">
      <c r="D532" s="78" t="str">
        <f t="shared" si="49"/>
        <v/>
      </c>
    </row>
    <row r="533" spans="4:4">
      <c r="D533" s="78" t="str">
        <f t="shared" si="49"/>
        <v/>
      </c>
    </row>
    <row r="534" spans="4:4">
      <c r="D534" s="78" t="str">
        <f t="shared" si="49"/>
        <v/>
      </c>
    </row>
    <row r="535" spans="4:4">
      <c r="D535" s="78" t="str">
        <f t="shared" si="49"/>
        <v/>
      </c>
    </row>
    <row r="536" spans="4:4">
      <c r="D536" s="78" t="str">
        <f t="shared" si="49"/>
        <v/>
      </c>
    </row>
    <row r="537" spans="4:4">
      <c r="D537" s="78" t="str">
        <f t="shared" si="49"/>
        <v/>
      </c>
    </row>
    <row r="538" spans="4:4">
      <c r="D538" s="78" t="str">
        <f t="shared" si="49"/>
        <v/>
      </c>
    </row>
    <row r="539" spans="4:4">
      <c r="D539" s="78" t="str">
        <f t="shared" si="49"/>
        <v/>
      </c>
    </row>
    <row r="540" spans="4:4">
      <c r="D540" s="78" t="str">
        <f t="shared" si="49"/>
        <v/>
      </c>
    </row>
    <row r="541" spans="4:4">
      <c r="D541" s="78" t="str">
        <f t="shared" si="49"/>
        <v/>
      </c>
    </row>
    <row r="542" spans="4:4">
      <c r="D542" s="78" t="str">
        <f t="shared" si="49"/>
        <v/>
      </c>
    </row>
    <row r="543" spans="4:4">
      <c r="D543" s="78" t="str">
        <f t="shared" si="49"/>
        <v/>
      </c>
    </row>
    <row r="544" spans="4:4">
      <c r="D544" s="78" t="str">
        <f t="shared" si="49"/>
        <v/>
      </c>
    </row>
    <row r="545" spans="4:4">
      <c r="D545" s="78" t="str">
        <f t="shared" si="49"/>
        <v/>
      </c>
    </row>
    <row r="546" spans="4:4">
      <c r="D546" s="78" t="str">
        <f t="shared" si="49"/>
        <v/>
      </c>
    </row>
    <row r="547" spans="4:4">
      <c r="D547" s="78" t="str">
        <f t="shared" si="49"/>
        <v/>
      </c>
    </row>
    <row r="548" spans="4:4">
      <c r="D548" s="78" t="str">
        <f t="shared" si="49"/>
        <v/>
      </c>
    </row>
    <row r="549" spans="4:4">
      <c r="D549" s="78" t="str">
        <f t="shared" si="49"/>
        <v/>
      </c>
    </row>
    <row r="550" spans="4:4">
      <c r="D550" s="78" t="str">
        <f t="shared" si="49"/>
        <v/>
      </c>
    </row>
    <row r="551" spans="4:4">
      <c r="D551" s="78" t="str">
        <f t="shared" si="49"/>
        <v/>
      </c>
    </row>
    <row r="552" spans="4:4">
      <c r="D552" s="78" t="str">
        <f t="shared" si="49"/>
        <v/>
      </c>
    </row>
    <row r="553" spans="4:4">
      <c r="D553" s="78" t="str">
        <f t="shared" si="49"/>
        <v/>
      </c>
    </row>
    <row r="554" spans="4:4">
      <c r="D554" s="78" t="str">
        <f t="shared" si="49"/>
        <v/>
      </c>
    </row>
    <row r="555" spans="4:4">
      <c r="D555" s="78" t="str">
        <f t="shared" si="49"/>
        <v/>
      </c>
    </row>
    <row r="556" spans="4:4">
      <c r="D556" s="78" t="str">
        <f t="shared" si="49"/>
        <v/>
      </c>
    </row>
    <row r="557" spans="4:4">
      <c r="D557" s="78" t="str">
        <f t="shared" si="49"/>
        <v/>
      </c>
    </row>
    <row r="558" spans="4:4">
      <c r="D558" s="78" t="str">
        <f t="shared" si="49"/>
        <v/>
      </c>
    </row>
    <row r="559" spans="4:4">
      <c r="D559" s="78" t="str">
        <f t="shared" si="49"/>
        <v/>
      </c>
    </row>
    <row r="560" spans="4:4">
      <c r="D560" s="78" t="str">
        <f t="shared" si="49"/>
        <v/>
      </c>
    </row>
    <row r="561" spans="4:4">
      <c r="D561" s="78" t="str">
        <f t="shared" si="49"/>
        <v/>
      </c>
    </row>
    <row r="562" spans="4:4">
      <c r="D562" s="78" t="str">
        <f t="shared" si="49"/>
        <v/>
      </c>
    </row>
    <row r="563" spans="4:4">
      <c r="D563" s="78" t="str">
        <f t="shared" si="49"/>
        <v/>
      </c>
    </row>
    <row r="564" spans="4:4">
      <c r="D564" s="78" t="str">
        <f t="shared" si="49"/>
        <v/>
      </c>
    </row>
    <row r="565" spans="4:4">
      <c r="D565" s="78" t="str">
        <f t="shared" si="49"/>
        <v/>
      </c>
    </row>
    <row r="566" spans="4:4">
      <c r="D566" s="78" t="str">
        <f t="shared" si="49"/>
        <v/>
      </c>
    </row>
    <row r="567" spans="4:4">
      <c r="D567" s="78" t="str">
        <f t="shared" si="49"/>
        <v/>
      </c>
    </row>
    <row r="568" spans="4:4">
      <c r="D568" s="78" t="str">
        <f t="shared" si="49"/>
        <v/>
      </c>
    </row>
    <row r="569" spans="4:4">
      <c r="D569" s="78" t="str">
        <f t="shared" si="49"/>
        <v/>
      </c>
    </row>
    <row r="570" spans="4:4">
      <c r="D570" s="78" t="str">
        <f t="shared" si="49"/>
        <v/>
      </c>
    </row>
    <row r="571" spans="4:4">
      <c r="D571" s="78" t="str">
        <f t="shared" si="49"/>
        <v/>
      </c>
    </row>
    <row r="572" spans="4:4">
      <c r="D572" s="78" t="str">
        <f t="shared" si="49"/>
        <v/>
      </c>
    </row>
    <row r="573" spans="4:4">
      <c r="D573" s="78" t="str">
        <f t="shared" si="49"/>
        <v/>
      </c>
    </row>
    <row r="574" spans="4:4">
      <c r="D574" s="78" t="str">
        <f t="shared" si="49"/>
        <v/>
      </c>
    </row>
    <row r="575" spans="4:4">
      <c r="D575" s="78" t="str">
        <f t="shared" si="49"/>
        <v/>
      </c>
    </row>
    <row r="576" spans="4:4">
      <c r="D576" s="78" t="str">
        <f t="shared" si="49"/>
        <v/>
      </c>
    </row>
    <row r="577" spans="4:4">
      <c r="D577" s="78" t="str">
        <f t="shared" si="49"/>
        <v/>
      </c>
    </row>
    <row r="578" spans="4:4">
      <c r="D578" s="78" t="str">
        <f t="shared" si="49"/>
        <v/>
      </c>
    </row>
    <row r="579" spans="4:4">
      <c r="D579" s="78" t="str">
        <f t="shared" si="49"/>
        <v/>
      </c>
    </row>
    <row r="580" spans="4:4">
      <c r="D580" s="78" t="str">
        <f t="shared" si="49"/>
        <v/>
      </c>
    </row>
    <row r="581" spans="4:4">
      <c r="D581" s="78" t="str">
        <f t="shared" si="49"/>
        <v/>
      </c>
    </row>
    <row r="582" spans="4:4">
      <c r="D582" s="78" t="str">
        <f t="shared" si="49"/>
        <v/>
      </c>
    </row>
    <row r="583" spans="4:4">
      <c r="D583" s="78" t="str">
        <f t="shared" si="49"/>
        <v/>
      </c>
    </row>
    <row r="584" spans="4:4">
      <c r="D584" s="78" t="str">
        <f t="shared" si="49"/>
        <v/>
      </c>
    </row>
    <row r="585" spans="4:4">
      <c r="D585" s="78" t="str">
        <f t="shared" si="49"/>
        <v/>
      </c>
    </row>
    <row r="586" spans="4:4">
      <c r="D586" s="78" t="str">
        <f t="shared" si="49"/>
        <v/>
      </c>
    </row>
    <row r="587" spans="4:4">
      <c r="D587" s="78" t="str">
        <f t="shared" si="49"/>
        <v/>
      </c>
    </row>
    <row r="588" spans="4:4">
      <c r="D588" s="78" t="str">
        <f t="shared" si="49"/>
        <v/>
      </c>
    </row>
    <row r="589" spans="4:4">
      <c r="D589" s="78" t="str">
        <f t="shared" ref="D589:D652" si="50">IFERROR(VLOOKUP(C589,AL:AM,2,0),"")</f>
        <v/>
      </c>
    </row>
    <row r="590" spans="4:4">
      <c r="D590" s="78" t="str">
        <f t="shared" si="50"/>
        <v/>
      </c>
    </row>
    <row r="591" spans="4:4">
      <c r="D591" s="78" t="str">
        <f t="shared" si="50"/>
        <v/>
      </c>
    </row>
    <row r="592" spans="4:4">
      <c r="D592" s="78" t="str">
        <f t="shared" si="50"/>
        <v/>
      </c>
    </row>
    <row r="593" spans="4:4">
      <c r="D593" s="78" t="str">
        <f t="shared" si="50"/>
        <v/>
      </c>
    </row>
    <row r="594" spans="4:4">
      <c r="D594" s="78" t="str">
        <f t="shared" si="50"/>
        <v/>
      </c>
    </row>
    <row r="595" spans="4:4">
      <c r="D595" s="78" t="str">
        <f t="shared" si="50"/>
        <v/>
      </c>
    </row>
    <row r="596" spans="4:4">
      <c r="D596" s="78" t="str">
        <f t="shared" si="50"/>
        <v/>
      </c>
    </row>
    <row r="597" spans="4:4">
      <c r="D597" s="78" t="str">
        <f t="shared" si="50"/>
        <v/>
      </c>
    </row>
    <row r="598" spans="4:4">
      <c r="D598" s="78" t="str">
        <f t="shared" si="50"/>
        <v/>
      </c>
    </row>
    <row r="599" spans="4:4">
      <c r="D599" s="78" t="str">
        <f t="shared" si="50"/>
        <v/>
      </c>
    </row>
    <row r="600" spans="4:4">
      <c r="D600" s="78" t="str">
        <f t="shared" si="50"/>
        <v/>
      </c>
    </row>
    <row r="601" spans="4:4">
      <c r="D601" s="78" t="str">
        <f t="shared" si="50"/>
        <v/>
      </c>
    </row>
    <row r="602" spans="4:4">
      <c r="D602" s="78" t="str">
        <f t="shared" si="50"/>
        <v/>
      </c>
    </row>
    <row r="603" spans="4:4">
      <c r="D603" s="78" t="str">
        <f t="shared" si="50"/>
        <v/>
      </c>
    </row>
    <row r="604" spans="4:4">
      <c r="D604" s="78" t="str">
        <f t="shared" si="50"/>
        <v/>
      </c>
    </row>
    <row r="605" spans="4:4">
      <c r="D605" s="78" t="str">
        <f t="shared" si="50"/>
        <v/>
      </c>
    </row>
    <row r="606" spans="4:4">
      <c r="D606" s="78" t="str">
        <f t="shared" si="50"/>
        <v/>
      </c>
    </row>
    <row r="607" spans="4:4">
      <c r="D607" s="78" t="str">
        <f t="shared" si="50"/>
        <v/>
      </c>
    </row>
    <row r="608" spans="4:4">
      <c r="D608" s="78" t="str">
        <f t="shared" si="50"/>
        <v/>
      </c>
    </row>
    <row r="609" spans="4:4">
      <c r="D609" s="78" t="str">
        <f t="shared" si="50"/>
        <v/>
      </c>
    </row>
    <row r="610" spans="4:4">
      <c r="D610" s="78" t="str">
        <f t="shared" si="50"/>
        <v/>
      </c>
    </row>
    <row r="611" spans="4:4">
      <c r="D611" s="78" t="str">
        <f t="shared" si="50"/>
        <v/>
      </c>
    </row>
    <row r="612" spans="4:4">
      <c r="D612" s="78" t="str">
        <f t="shared" si="50"/>
        <v/>
      </c>
    </row>
    <row r="613" spans="4:4">
      <c r="D613" s="78" t="str">
        <f t="shared" si="50"/>
        <v/>
      </c>
    </row>
    <row r="614" spans="4:4">
      <c r="D614" s="78" t="str">
        <f t="shared" si="50"/>
        <v/>
      </c>
    </row>
    <row r="615" spans="4:4">
      <c r="D615" s="78" t="str">
        <f t="shared" si="50"/>
        <v/>
      </c>
    </row>
    <row r="616" spans="4:4">
      <c r="D616" s="78" t="str">
        <f t="shared" si="50"/>
        <v/>
      </c>
    </row>
    <row r="617" spans="4:4">
      <c r="D617" s="78" t="str">
        <f t="shared" si="50"/>
        <v/>
      </c>
    </row>
    <row r="618" spans="4:4">
      <c r="D618" s="78" t="str">
        <f t="shared" si="50"/>
        <v/>
      </c>
    </row>
    <row r="619" spans="4:4">
      <c r="D619" s="78" t="str">
        <f t="shared" si="50"/>
        <v/>
      </c>
    </row>
    <row r="620" spans="4:4">
      <c r="D620" s="78" t="str">
        <f t="shared" si="50"/>
        <v/>
      </c>
    </row>
    <row r="621" spans="4:4">
      <c r="D621" s="78" t="str">
        <f t="shared" si="50"/>
        <v/>
      </c>
    </row>
    <row r="622" spans="4:4">
      <c r="D622" s="78" t="str">
        <f t="shared" si="50"/>
        <v/>
      </c>
    </row>
    <row r="623" spans="4:4">
      <c r="D623" s="78" t="str">
        <f t="shared" si="50"/>
        <v/>
      </c>
    </row>
    <row r="624" spans="4:4">
      <c r="D624" s="78" t="str">
        <f t="shared" si="50"/>
        <v/>
      </c>
    </row>
    <row r="625" spans="4:4">
      <c r="D625" s="78" t="str">
        <f t="shared" si="50"/>
        <v/>
      </c>
    </row>
    <row r="626" spans="4:4">
      <c r="D626" s="78" t="str">
        <f t="shared" si="50"/>
        <v/>
      </c>
    </row>
    <row r="627" spans="4:4">
      <c r="D627" s="78" t="str">
        <f t="shared" si="50"/>
        <v/>
      </c>
    </row>
    <row r="628" spans="4:4">
      <c r="D628" s="78" t="str">
        <f t="shared" si="50"/>
        <v/>
      </c>
    </row>
    <row r="629" spans="4:4">
      <c r="D629" s="78" t="str">
        <f t="shared" si="50"/>
        <v/>
      </c>
    </row>
    <row r="630" spans="4:4">
      <c r="D630" s="78" t="str">
        <f t="shared" si="50"/>
        <v/>
      </c>
    </row>
    <row r="631" spans="4:4">
      <c r="D631" s="78" t="str">
        <f t="shared" si="50"/>
        <v/>
      </c>
    </row>
    <row r="632" spans="4:4">
      <c r="D632" s="78" t="str">
        <f t="shared" si="50"/>
        <v/>
      </c>
    </row>
    <row r="633" spans="4:4">
      <c r="D633" s="78" t="str">
        <f t="shared" si="50"/>
        <v/>
      </c>
    </row>
    <row r="634" spans="4:4">
      <c r="D634" s="78" t="str">
        <f t="shared" si="50"/>
        <v/>
      </c>
    </row>
    <row r="635" spans="4:4">
      <c r="D635" s="78" t="str">
        <f t="shared" si="50"/>
        <v/>
      </c>
    </row>
    <row r="636" spans="4:4">
      <c r="D636" s="78" t="str">
        <f t="shared" si="50"/>
        <v/>
      </c>
    </row>
    <row r="637" spans="4:4">
      <c r="D637" s="78" t="str">
        <f t="shared" si="50"/>
        <v/>
      </c>
    </row>
    <row r="638" spans="4:4">
      <c r="D638" s="78" t="str">
        <f t="shared" si="50"/>
        <v/>
      </c>
    </row>
    <row r="639" spans="4:4">
      <c r="D639" s="78" t="str">
        <f t="shared" si="50"/>
        <v/>
      </c>
    </row>
    <row r="640" spans="4:4">
      <c r="D640" s="78" t="str">
        <f t="shared" si="50"/>
        <v/>
      </c>
    </row>
    <row r="641" spans="4:4">
      <c r="D641" s="78" t="str">
        <f t="shared" si="50"/>
        <v/>
      </c>
    </row>
    <row r="642" spans="4:4">
      <c r="D642" s="78" t="str">
        <f t="shared" si="50"/>
        <v/>
      </c>
    </row>
    <row r="643" spans="4:4">
      <c r="D643" s="78" t="str">
        <f t="shared" si="50"/>
        <v/>
      </c>
    </row>
    <row r="644" spans="4:4">
      <c r="D644" s="78" t="str">
        <f t="shared" si="50"/>
        <v/>
      </c>
    </row>
    <row r="645" spans="4:4">
      <c r="D645" s="78" t="str">
        <f t="shared" si="50"/>
        <v/>
      </c>
    </row>
    <row r="646" spans="4:4">
      <c r="D646" s="78" t="str">
        <f t="shared" si="50"/>
        <v/>
      </c>
    </row>
    <row r="647" spans="4:4">
      <c r="D647" s="78" t="str">
        <f t="shared" si="50"/>
        <v/>
      </c>
    </row>
    <row r="648" spans="4:4">
      <c r="D648" s="78" t="str">
        <f t="shared" si="50"/>
        <v/>
      </c>
    </row>
    <row r="649" spans="4:4">
      <c r="D649" s="78" t="str">
        <f t="shared" si="50"/>
        <v/>
      </c>
    </row>
    <row r="650" spans="4:4">
      <c r="D650" s="78" t="str">
        <f t="shared" si="50"/>
        <v/>
      </c>
    </row>
    <row r="651" spans="4:4">
      <c r="D651" s="78" t="str">
        <f t="shared" si="50"/>
        <v/>
      </c>
    </row>
    <row r="652" spans="4:4">
      <c r="D652" s="78" t="str">
        <f t="shared" si="50"/>
        <v/>
      </c>
    </row>
    <row r="653" spans="4:4">
      <c r="D653" s="78" t="str">
        <f t="shared" ref="D653:D714" si="51">IFERROR(VLOOKUP(C653,AL:AM,2,0),"")</f>
        <v/>
      </c>
    </row>
    <row r="654" spans="4:4">
      <c r="D654" s="78" t="str">
        <f t="shared" si="51"/>
        <v/>
      </c>
    </row>
    <row r="655" spans="4:4">
      <c r="D655" s="78" t="str">
        <f t="shared" si="51"/>
        <v/>
      </c>
    </row>
    <row r="656" spans="4:4">
      <c r="D656" s="78" t="str">
        <f t="shared" si="51"/>
        <v/>
      </c>
    </row>
    <row r="657" spans="4:4">
      <c r="D657" s="78" t="str">
        <f t="shared" si="51"/>
        <v/>
      </c>
    </row>
    <row r="658" spans="4:4">
      <c r="D658" s="78" t="str">
        <f t="shared" si="51"/>
        <v/>
      </c>
    </row>
    <row r="659" spans="4:4">
      <c r="D659" s="78" t="str">
        <f t="shared" si="51"/>
        <v/>
      </c>
    </row>
    <row r="660" spans="4:4">
      <c r="D660" s="78" t="str">
        <f t="shared" si="51"/>
        <v/>
      </c>
    </row>
    <row r="661" spans="4:4">
      <c r="D661" s="78" t="str">
        <f t="shared" si="51"/>
        <v/>
      </c>
    </row>
    <row r="662" spans="4:4">
      <c r="D662" s="78" t="str">
        <f t="shared" si="51"/>
        <v/>
      </c>
    </row>
    <row r="663" spans="4:4">
      <c r="D663" s="78" t="str">
        <f t="shared" si="51"/>
        <v/>
      </c>
    </row>
    <row r="664" spans="4:4">
      <c r="D664" s="78" t="str">
        <f t="shared" si="51"/>
        <v/>
      </c>
    </row>
    <row r="665" spans="4:4">
      <c r="D665" s="78" t="str">
        <f t="shared" si="51"/>
        <v/>
      </c>
    </row>
    <row r="666" spans="4:4">
      <c r="D666" s="78" t="str">
        <f t="shared" si="51"/>
        <v/>
      </c>
    </row>
    <row r="667" spans="4:4">
      <c r="D667" s="78" t="str">
        <f t="shared" si="51"/>
        <v/>
      </c>
    </row>
    <row r="668" spans="4:4">
      <c r="D668" s="78" t="str">
        <f t="shared" si="51"/>
        <v/>
      </c>
    </row>
    <row r="669" spans="4:4">
      <c r="D669" s="78" t="str">
        <f t="shared" si="51"/>
        <v/>
      </c>
    </row>
    <row r="670" spans="4:4">
      <c r="D670" s="78" t="str">
        <f t="shared" si="51"/>
        <v/>
      </c>
    </row>
    <row r="671" spans="4:4">
      <c r="D671" s="78" t="str">
        <f t="shared" si="51"/>
        <v/>
      </c>
    </row>
    <row r="672" spans="4:4">
      <c r="D672" s="78" t="str">
        <f t="shared" si="51"/>
        <v/>
      </c>
    </row>
    <row r="673" spans="4:4">
      <c r="D673" s="78" t="str">
        <f t="shared" si="51"/>
        <v/>
      </c>
    </row>
    <row r="674" spans="4:4">
      <c r="D674" s="78" t="str">
        <f t="shared" si="51"/>
        <v/>
      </c>
    </row>
    <row r="675" spans="4:4">
      <c r="D675" s="78" t="str">
        <f t="shared" si="51"/>
        <v/>
      </c>
    </row>
    <row r="676" spans="4:4">
      <c r="D676" s="78" t="str">
        <f t="shared" si="51"/>
        <v/>
      </c>
    </row>
    <row r="677" spans="4:4">
      <c r="D677" s="78" t="str">
        <f t="shared" si="51"/>
        <v/>
      </c>
    </row>
    <row r="678" spans="4:4">
      <c r="D678" s="78" t="str">
        <f t="shared" si="51"/>
        <v/>
      </c>
    </row>
    <row r="679" spans="4:4">
      <c r="D679" s="78" t="str">
        <f t="shared" si="51"/>
        <v/>
      </c>
    </row>
    <row r="680" spans="4:4">
      <c r="D680" s="78" t="str">
        <f t="shared" si="51"/>
        <v/>
      </c>
    </row>
    <row r="681" spans="4:4">
      <c r="D681" s="78" t="str">
        <f t="shared" si="51"/>
        <v/>
      </c>
    </row>
    <row r="682" spans="4:4">
      <c r="D682" s="78" t="str">
        <f t="shared" si="51"/>
        <v/>
      </c>
    </row>
    <row r="683" spans="4:4">
      <c r="D683" s="78" t="str">
        <f t="shared" si="51"/>
        <v/>
      </c>
    </row>
    <row r="684" spans="4:4">
      <c r="D684" s="78" t="str">
        <f t="shared" si="51"/>
        <v/>
      </c>
    </row>
    <row r="685" spans="4:4">
      <c r="D685" s="78" t="str">
        <f t="shared" si="51"/>
        <v/>
      </c>
    </row>
    <row r="686" spans="4:4">
      <c r="D686" s="78" t="str">
        <f t="shared" si="51"/>
        <v/>
      </c>
    </row>
    <row r="687" spans="4:4">
      <c r="D687" s="78" t="str">
        <f t="shared" si="51"/>
        <v/>
      </c>
    </row>
    <row r="688" spans="4:4">
      <c r="D688" s="78" t="str">
        <f t="shared" si="51"/>
        <v/>
      </c>
    </row>
    <row r="689" spans="4:4">
      <c r="D689" s="78" t="str">
        <f t="shared" si="51"/>
        <v/>
      </c>
    </row>
    <row r="690" spans="4:4">
      <c r="D690" s="78" t="str">
        <f t="shared" si="51"/>
        <v/>
      </c>
    </row>
    <row r="691" spans="4:4">
      <c r="D691" s="78" t="str">
        <f t="shared" si="51"/>
        <v/>
      </c>
    </row>
    <row r="692" spans="4:4">
      <c r="D692" s="78" t="str">
        <f t="shared" si="51"/>
        <v/>
      </c>
    </row>
    <row r="693" spans="4:4">
      <c r="D693" s="78" t="str">
        <f t="shared" si="51"/>
        <v/>
      </c>
    </row>
    <row r="694" spans="4:4">
      <c r="D694" s="78" t="str">
        <f t="shared" si="51"/>
        <v/>
      </c>
    </row>
    <row r="695" spans="4:4">
      <c r="D695" s="78" t="str">
        <f t="shared" si="51"/>
        <v/>
      </c>
    </row>
    <row r="696" spans="4:4">
      <c r="D696" s="78" t="str">
        <f t="shared" si="51"/>
        <v/>
      </c>
    </row>
    <row r="697" spans="4:4">
      <c r="D697" s="78" t="str">
        <f t="shared" si="51"/>
        <v/>
      </c>
    </row>
    <row r="698" spans="4:4">
      <c r="D698" s="78" t="str">
        <f t="shared" si="51"/>
        <v/>
      </c>
    </row>
    <row r="699" spans="4:4">
      <c r="D699" s="78" t="str">
        <f t="shared" si="51"/>
        <v/>
      </c>
    </row>
    <row r="700" spans="4:4">
      <c r="D700" s="78" t="str">
        <f t="shared" si="51"/>
        <v/>
      </c>
    </row>
    <row r="701" spans="4:4">
      <c r="D701" s="78" t="str">
        <f t="shared" si="51"/>
        <v/>
      </c>
    </row>
    <row r="702" spans="4:4">
      <c r="D702" s="78" t="str">
        <f t="shared" si="51"/>
        <v/>
      </c>
    </row>
    <row r="703" spans="4:4">
      <c r="D703" s="78" t="str">
        <f t="shared" si="51"/>
        <v/>
      </c>
    </row>
    <row r="704" spans="4:4">
      <c r="D704" s="78" t="str">
        <f t="shared" si="51"/>
        <v/>
      </c>
    </row>
    <row r="705" spans="4:4">
      <c r="D705" s="78" t="str">
        <f t="shared" si="51"/>
        <v/>
      </c>
    </row>
    <row r="706" spans="4:4">
      <c r="D706" s="78" t="str">
        <f t="shared" si="51"/>
        <v/>
      </c>
    </row>
    <row r="707" spans="4:4">
      <c r="D707" s="78" t="str">
        <f t="shared" si="51"/>
        <v/>
      </c>
    </row>
    <row r="708" spans="4:4">
      <c r="D708" s="78" t="str">
        <f t="shared" si="51"/>
        <v/>
      </c>
    </row>
    <row r="709" spans="4:4">
      <c r="D709" s="78" t="str">
        <f t="shared" si="51"/>
        <v/>
      </c>
    </row>
    <row r="710" spans="4:4">
      <c r="D710" s="78" t="str">
        <f t="shared" si="51"/>
        <v/>
      </c>
    </row>
    <row r="711" spans="4:4">
      <c r="D711" s="78" t="str">
        <f t="shared" si="51"/>
        <v/>
      </c>
    </row>
    <row r="712" spans="4:4">
      <c r="D712" s="78" t="str">
        <f t="shared" si="51"/>
        <v/>
      </c>
    </row>
    <row r="713" spans="4:4">
      <c r="D713" s="78" t="str">
        <f t="shared" si="51"/>
        <v/>
      </c>
    </row>
    <row r="714" spans="4:4">
      <c r="D714" s="78" t="str">
        <f t="shared" si="51"/>
        <v/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Z866"/>
  <sheetViews>
    <sheetView workbookViewId="0">
      <selection activeCell="Y866" sqref="Y723:Z866"/>
    </sheetView>
  </sheetViews>
  <sheetFormatPr defaultColWidth="8.85546875" defaultRowHeight="15"/>
  <cols>
    <col min="1" max="2" width="8.85546875" style="78"/>
    <col min="3" max="3" width="10.85546875" style="78" customWidth="1"/>
    <col min="4" max="16" width="8.85546875" style="78"/>
    <col min="17" max="17" width="10.7109375" style="78" customWidth="1"/>
    <col min="18" max="16384" width="8.85546875" style="78"/>
  </cols>
  <sheetData>
    <row r="1" spans="1:26" ht="21.75" customHeight="1">
      <c r="A1" s="211"/>
      <c r="B1" s="232" t="s">
        <v>1685</v>
      </c>
      <c r="C1" s="232"/>
      <c r="D1" s="211"/>
      <c r="E1" s="211"/>
      <c r="H1" s="211"/>
      <c r="I1" s="233" t="s">
        <v>1686</v>
      </c>
      <c r="J1" s="233"/>
      <c r="K1" s="211"/>
      <c r="L1" s="211"/>
      <c r="O1" s="211"/>
      <c r="P1" s="232" t="s">
        <v>1687</v>
      </c>
      <c r="Q1" s="232"/>
      <c r="R1" s="232"/>
      <c r="S1" s="211"/>
      <c r="V1" s="211"/>
      <c r="W1" s="232" t="s">
        <v>1688</v>
      </c>
      <c r="X1" s="232"/>
      <c r="Y1" s="211"/>
      <c r="Z1" s="211"/>
    </row>
    <row r="2" spans="1:26">
      <c r="B2" s="77" t="s">
        <v>173</v>
      </c>
      <c r="C2" s="77"/>
      <c r="P2" s="77" t="s">
        <v>173</v>
      </c>
      <c r="Q2" s="77"/>
      <c r="W2" s="77" t="s">
        <v>173</v>
      </c>
      <c r="X2" s="77"/>
    </row>
    <row r="3" spans="1:26">
      <c r="B3" s="78" t="s">
        <v>171</v>
      </c>
      <c r="D3" s="78" t="s">
        <v>172</v>
      </c>
      <c r="E3" s="78" t="s">
        <v>39</v>
      </c>
      <c r="I3" s="78" t="s">
        <v>173</v>
      </c>
      <c r="P3" s="78" t="s">
        <v>171</v>
      </c>
      <c r="R3" s="78" t="s">
        <v>172</v>
      </c>
      <c r="S3" s="76" t="s">
        <v>39</v>
      </c>
      <c r="W3" s="78" t="s">
        <v>171</v>
      </c>
      <c r="Y3" s="78" t="s">
        <v>172</v>
      </c>
      <c r="Z3" s="78" t="s">
        <v>1689</v>
      </c>
    </row>
    <row r="4" spans="1:26">
      <c r="A4" s="77" t="s">
        <v>173</v>
      </c>
      <c r="B4" s="78">
        <v>46</v>
      </c>
      <c r="C4" s="616" t="str">
        <f>A4&amp;"|"&amp;B4</f>
        <v>16-19|46</v>
      </c>
      <c r="D4" s="78">
        <v>1</v>
      </c>
      <c r="E4" s="78" t="s">
        <v>41</v>
      </c>
      <c r="S4" s="76"/>
    </row>
    <row r="5" spans="1:26">
      <c r="A5" s="77" t="s">
        <v>173</v>
      </c>
      <c r="B5" s="78">
        <v>47</v>
      </c>
      <c r="C5" s="234" t="str">
        <f>A5&amp;"|"&amp;B5</f>
        <v>16-19|47</v>
      </c>
      <c r="D5" s="78">
        <v>1</v>
      </c>
      <c r="E5" s="78" t="s">
        <v>41</v>
      </c>
      <c r="S5" s="76"/>
    </row>
    <row r="6" spans="1:26">
      <c r="A6" s="77" t="s">
        <v>173</v>
      </c>
      <c r="B6" s="78">
        <v>46</v>
      </c>
      <c r="C6" s="616" t="str">
        <f t="shared" ref="C6" si="0">A6&amp;"|"&amp;B6</f>
        <v>16-19|46</v>
      </c>
      <c r="D6" s="78">
        <v>2</v>
      </c>
      <c r="E6" s="78" t="s">
        <v>42</v>
      </c>
      <c r="I6" s="78" t="s">
        <v>171</v>
      </c>
      <c r="K6" s="78" t="s">
        <v>172</v>
      </c>
      <c r="L6" s="78" t="s">
        <v>39</v>
      </c>
      <c r="O6" s="77" t="s">
        <v>173</v>
      </c>
      <c r="P6" s="78" t="s">
        <v>1690</v>
      </c>
      <c r="Q6" s="234" t="str">
        <f>O6&amp;"|"&amp;P6</f>
        <v>16-19|&gt;88</v>
      </c>
      <c r="R6" s="78">
        <v>1</v>
      </c>
      <c r="S6" s="78" t="s">
        <v>41</v>
      </c>
      <c r="V6" s="77" t="s">
        <v>173</v>
      </c>
      <c r="W6" s="78" t="s">
        <v>1691</v>
      </c>
      <c r="X6" s="234" t="str">
        <f>V6&amp;"|"&amp;W6</f>
        <v>16-19|&gt;99</v>
      </c>
      <c r="Y6" s="78">
        <v>1</v>
      </c>
      <c r="Z6" s="78" t="s">
        <v>41</v>
      </c>
    </row>
    <row r="7" spans="1:26">
      <c r="A7" s="77" t="s">
        <v>173</v>
      </c>
      <c r="B7" s="78">
        <v>45</v>
      </c>
      <c r="C7" s="234" t="str">
        <f t="shared" ref="C7:C84" si="1">A7&amp;"|"&amp;B7</f>
        <v>16-19|45</v>
      </c>
      <c r="D7" s="78">
        <v>2</v>
      </c>
      <c r="E7" s="78" t="s">
        <v>42</v>
      </c>
      <c r="H7" s="78" t="s">
        <v>173</v>
      </c>
      <c r="I7" s="78" t="s">
        <v>1692</v>
      </c>
      <c r="J7" s="234" t="str">
        <f>H7&amp;"|"&amp;I7</f>
        <v>16-19|&gt;36</v>
      </c>
      <c r="K7" s="78">
        <v>1</v>
      </c>
      <c r="L7" s="78" t="s">
        <v>41</v>
      </c>
      <c r="O7" s="77" t="s">
        <v>173</v>
      </c>
      <c r="P7" s="78">
        <v>88</v>
      </c>
      <c r="Q7" s="234" t="str">
        <f t="shared" ref="Q7:Q84" si="2">O7&amp;"|"&amp;P7</f>
        <v>16-19|88</v>
      </c>
      <c r="R7" s="78">
        <v>2</v>
      </c>
      <c r="S7" s="78" t="s">
        <v>42</v>
      </c>
      <c r="V7" s="77" t="s">
        <v>173</v>
      </c>
      <c r="W7" s="78">
        <v>99</v>
      </c>
      <c r="X7" s="234" t="str">
        <f t="shared" ref="X7:X84" si="3">V7&amp;"|"&amp;W7</f>
        <v>16-19|99</v>
      </c>
      <c r="Y7" s="78">
        <v>2</v>
      </c>
      <c r="Z7" s="78" t="s">
        <v>42</v>
      </c>
    </row>
    <row r="8" spans="1:26">
      <c r="A8" s="77" t="s">
        <v>173</v>
      </c>
      <c r="B8" s="78">
        <v>44</v>
      </c>
      <c r="C8" s="234" t="str">
        <f t="shared" si="1"/>
        <v>16-19|44</v>
      </c>
      <c r="D8" s="78">
        <v>3</v>
      </c>
      <c r="E8" s="78" t="s">
        <v>43</v>
      </c>
      <c r="H8" s="78" t="s">
        <v>173</v>
      </c>
      <c r="I8" s="78">
        <v>36</v>
      </c>
      <c r="J8" s="234" t="str">
        <f t="shared" ref="J8:J85" si="4">H8&amp;"|"&amp;I8</f>
        <v>16-19|36</v>
      </c>
      <c r="K8" s="78">
        <v>2</v>
      </c>
      <c r="L8" s="78" t="s">
        <v>42</v>
      </c>
      <c r="O8" s="77" t="s">
        <v>173</v>
      </c>
      <c r="P8" s="78">
        <v>87</v>
      </c>
      <c r="Q8" s="234" t="str">
        <f t="shared" si="2"/>
        <v>16-19|87</v>
      </c>
      <c r="R8" s="78">
        <v>2</v>
      </c>
      <c r="S8" s="78" t="s">
        <v>42</v>
      </c>
      <c r="V8" s="77" t="s">
        <v>173</v>
      </c>
      <c r="W8" s="78">
        <v>98</v>
      </c>
      <c r="X8" s="234" t="str">
        <f t="shared" si="3"/>
        <v>16-19|98</v>
      </c>
      <c r="Y8" s="78">
        <v>2</v>
      </c>
      <c r="Z8" s="78" t="s">
        <v>42</v>
      </c>
    </row>
    <row r="9" spans="1:26">
      <c r="A9" s="77" t="s">
        <v>173</v>
      </c>
      <c r="B9" s="78">
        <v>43</v>
      </c>
      <c r="C9" s="234" t="str">
        <f t="shared" si="1"/>
        <v>16-19|43</v>
      </c>
      <c r="D9" s="78">
        <v>3</v>
      </c>
      <c r="E9" s="78" t="s">
        <v>43</v>
      </c>
      <c r="H9" s="78" t="s">
        <v>173</v>
      </c>
      <c r="I9" s="78">
        <v>35</v>
      </c>
      <c r="J9" s="234" t="str">
        <f t="shared" si="4"/>
        <v>16-19|35</v>
      </c>
      <c r="K9" s="78">
        <v>2</v>
      </c>
      <c r="L9" s="78" t="s">
        <v>42</v>
      </c>
      <c r="O9" s="77" t="s">
        <v>173</v>
      </c>
      <c r="P9" s="78">
        <v>86</v>
      </c>
      <c r="Q9" s="234" t="str">
        <f t="shared" si="2"/>
        <v>16-19|86</v>
      </c>
      <c r="R9" s="78">
        <v>2</v>
      </c>
      <c r="S9" s="78" t="s">
        <v>42</v>
      </c>
      <c r="V9" s="77" t="s">
        <v>173</v>
      </c>
      <c r="W9" s="78">
        <v>97</v>
      </c>
      <c r="X9" s="234" t="str">
        <f t="shared" si="3"/>
        <v>16-19|97</v>
      </c>
      <c r="Y9" s="78">
        <v>2</v>
      </c>
      <c r="Z9" s="78" t="s">
        <v>42</v>
      </c>
    </row>
    <row r="10" spans="1:26">
      <c r="A10" s="77" t="s">
        <v>173</v>
      </c>
      <c r="B10" s="78">
        <v>42</v>
      </c>
      <c r="C10" s="234" t="str">
        <f t="shared" si="1"/>
        <v>16-19|42</v>
      </c>
      <c r="D10" s="78">
        <v>3</v>
      </c>
      <c r="E10" s="78" t="s">
        <v>43</v>
      </c>
      <c r="H10" s="78" t="s">
        <v>173</v>
      </c>
      <c r="I10" s="78">
        <v>34</v>
      </c>
      <c r="J10" s="234" t="str">
        <f t="shared" si="4"/>
        <v>16-19|34</v>
      </c>
      <c r="K10" s="78">
        <v>3</v>
      </c>
      <c r="L10" s="78" t="s">
        <v>43</v>
      </c>
      <c r="O10" s="77" t="s">
        <v>173</v>
      </c>
      <c r="P10" s="78">
        <v>85</v>
      </c>
      <c r="Q10" s="234" t="str">
        <f t="shared" si="2"/>
        <v>16-19|85</v>
      </c>
      <c r="R10" s="78">
        <v>2</v>
      </c>
      <c r="S10" s="78" t="s">
        <v>42</v>
      </c>
      <c r="V10" s="77" t="s">
        <v>173</v>
      </c>
      <c r="W10" s="78">
        <v>96</v>
      </c>
      <c r="X10" s="234" t="str">
        <f t="shared" si="3"/>
        <v>16-19|96</v>
      </c>
      <c r="Y10" s="78">
        <v>2</v>
      </c>
      <c r="Z10" s="78" t="s">
        <v>42</v>
      </c>
    </row>
    <row r="11" spans="1:26">
      <c r="A11" s="77" t="s">
        <v>173</v>
      </c>
      <c r="B11" s="78">
        <v>41</v>
      </c>
      <c r="C11" s="234" t="str">
        <f t="shared" si="1"/>
        <v>16-19|41</v>
      </c>
      <c r="D11" s="78">
        <v>4</v>
      </c>
      <c r="E11" s="78" t="s">
        <v>44</v>
      </c>
      <c r="H11" s="78" t="s">
        <v>173</v>
      </c>
      <c r="I11" s="78">
        <v>33</v>
      </c>
      <c r="J11" s="234" t="str">
        <f t="shared" si="4"/>
        <v>16-19|33</v>
      </c>
      <c r="K11" s="78">
        <v>3</v>
      </c>
      <c r="L11" s="78" t="s">
        <v>43</v>
      </c>
      <c r="O11" s="77" t="s">
        <v>173</v>
      </c>
      <c r="P11" s="78">
        <v>84</v>
      </c>
      <c r="Q11" s="234" t="str">
        <f t="shared" si="2"/>
        <v>16-19|84</v>
      </c>
      <c r="R11" s="78">
        <v>2</v>
      </c>
      <c r="S11" s="78" t="s">
        <v>42</v>
      </c>
      <c r="V11" s="77" t="s">
        <v>173</v>
      </c>
      <c r="W11" s="78">
        <v>95</v>
      </c>
      <c r="X11" s="234" t="str">
        <f t="shared" si="3"/>
        <v>16-19|95</v>
      </c>
      <c r="Y11" s="78">
        <v>2</v>
      </c>
      <c r="Z11" s="78" t="s">
        <v>42</v>
      </c>
    </row>
    <row r="12" spans="1:26">
      <c r="A12" s="77" t="s">
        <v>173</v>
      </c>
      <c r="B12" s="78">
        <v>40</v>
      </c>
      <c r="C12" s="234" t="str">
        <f t="shared" si="1"/>
        <v>16-19|40</v>
      </c>
      <c r="D12" s="78">
        <v>4</v>
      </c>
      <c r="E12" s="78" t="s">
        <v>44</v>
      </c>
      <c r="H12" s="78" t="s">
        <v>173</v>
      </c>
      <c r="I12" s="78">
        <v>32</v>
      </c>
      <c r="J12" s="234" t="str">
        <f t="shared" si="4"/>
        <v>16-19|32</v>
      </c>
      <c r="K12" s="78">
        <v>4</v>
      </c>
      <c r="L12" s="78" t="s">
        <v>44</v>
      </c>
      <c r="O12" s="77" t="s">
        <v>173</v>
      </c>
      <c r="P12" s="78">
        <v>83</v>
      </c>
      <c r="Q12" s="234" t="str">
        <f t="shared" si="2"/>
        <v>16-19|83</v>
      </c>
      <c r="R12" s="78">
        <v>3</v>
      </c>
      <c r="S12" s="78" t="s">
        <v>43</v>
      </c>
      <c r="V12" s="77" t="s">
        <v>173</v>
      </c>
      <c r="W12" s="78">
        <v>94</v>
      </c>
      <c r="X12" s="234" t="str">
        <f t="shared" si="3"/>
        <v>16-19|94</v>
      </c>
      <c r="Y12" s="78">
        <v>3</v>
      </c>
      <c r="Z12" s="78" t="s">
        <v>43</v>
      </c>
    </row>
    <row r="13" spans="1:26">
      <c r="A13" s="77" t="s">
        <v>173</v>
      </c>
      <c r="B13" s="78">
        <v>39</v>
      </c>
      <c r="C13" s="234" t="str">
        <f t="shared" si="1"/>
        <v>16-19|39</v>
      </c>
      <c r="D13" s="78">
        <v>5</v>
      </c>
      <c r="E13" s="78" t="s">
        <v>45</v>
      </c>
      <c r="H13" s="78" t="s">
        <v>173</v>
      </c>
      <c r="I13" s="78">
        <v>31</v>
      </c>
      <c r="J13" s="234" t="str">
        <f t="shared" si="4"/>
        <v>16-19|31</v>
      </c>
      <c r="K13" s="78">
        <v>5</v>
      </c>
      <c r="L13" s="78" t="s">
        <v>45</v>
      </c>
      <c r="O13" s="77" t="s">
        <v>173</v>
      </c>
      <c r="P13" s="78">
        <v>82</v>
      </c>
      <c r="Q13" s="234" t="str">
        <f t="shared" si="2"/>
        <v>16-19|82</v>
      </c>
      <c r="R13" s="78">
        <v>3</v>
      </c>
      <c r="S13" s="78" t="s">
        <v>43</v>
      </c>
      <c r="V13" s="77" t="s">
        <v>173</v>
      </c>
      <c r="W13" s="78">
        <v>93</v>
      </c>
      <c r="X13" s="234" t="str">
        <f t="shared" si="3"/>
        <v>16-19|93</v>
      </c>
      <c r="Y13" s="78">
        <v>3</v>
      </c>
      <c r="Z13" s="78" t="s">
        <v>43</v>
      </c>
    </row>
    <row r="14" spans="1:26">
      <c r="A14" s="77" t="s">
        <v>173</v>
      </c>
      <c r="B14" s="78">
        <v>38</v>
      </c>
      <c r="C14" s="234" t="str">
        <f t="shared" si="1"/>
        <v>16-19|38</v>
      </c>
      <c r="D14" s="78">
        <v>5</v>
      </c>
      <c r="E14" s="78" t="s">
        <v>45</v>
      </c>
      <c r="H14" s="78" t="s">
        <v>173</v>
      </c>
      <c r="I14" s="78">
        <v>30</v>
      </c>
      <c r="J14" s="234" t="str">
        <f t="shared" si="4"/>
        <v>16-19|30</v>
      </c>
      <c r="K14" s="78">
        <v>5</v>
      </c>
      <c r="L14" s="78" t="s">
        <v>45</v>
      </c>
      <c r="O14" s="77" t="s">
        <v>173</v>
      </c>
      <c r="P14" s="78">
        <v>81</v>
      </c>
      <c r="Q14" s="234" t="str">
        <f t="shared" si="2"/>
        <v>16-19|81</v>
      </c>
      <c r="R14" s="78">
        <v>3</v>
      </c>
      <c r="S14" s="78" t="s">
        <v>43</v>
      </c>
      <c r="V14" s="77" t="s">
        <v>173</v>
      </c>
      <c r="W14" s="78">
        <v>92</v>
      </c>
      <c r="X14" s="234" t="str">
        <f t="shared" si="3"/>
        <v>16-19|92</v>
      </c>
      <c r="Y14" s="78">
        <v>3</v>
      </c>
      <c r="Z14" s="78" t="s">
        <v>43</v>
      </c>
    </row>
    <row r="15" spans="1:26">
      <c r="A15" s="77" t="s">
        <v>173</v>
      </c>
      <c r="B15" s="78">
        <v>37</v>
      </c>
      <c r="C15" s="234" t="str">
        <f t="shared" si="1"/>
        <v>16-19|37</v>
      </c>
      <c r="D15" s="78">
        <v>6</v>
      </c>
      <c r="E15" s="78" t="s">
        <v>46</v>
      </c>
      <c r="H15" s="78" t="s">
        <v>173</v>
      </c>
      <c r="I15" s="78">
        <v>29</v>
      </c>
      <c r="J15" s="234" t="str">
        <f t="shared" si="4"/>
        <v>16-19|29</v>
      </c>
      <c r="K15" s="78">
        <v>6</v>
      </c>
      <c r="L15" s="78" t="s">
        <v>46</v>
      </c>
      <c r="O15" s="77" t="s">
        <v>173</v>
      </c>
      <c r="P15" s="78">
        <v>80</v>
      </c>
      <c r="Q15" s="234" t="str">
        <f t="shared" si="2"/>
        <v>16-19|80</v>
      </c>
      <c r="R15" s="78">
        <v>3</v>
      </c>
      <c r="S15" s="78" t="s">
        <v>43</v>
      </c>
      <c r="V15" s="77" t="s">
        <v>173</v>
      </c>
      <c r="W15" s="78">
        <v>91</v>
      </c>
      <c r="X15" s="234" t="str">
        <f t="shared" si="3"/>
        <v>16-19|91</v>
      </c>
      <c r="Y15" s="78">
        <v>3</v>
      </c>
      <c r="Z15" s="78" t="s">
        <v>43</v>
      </c>
    </row>
    <row r="16" spans="1:26">
      <c r="A16" s="77" t="s">
        <v>173</v>
      </c>
      <c r="B16" s="78">
        <v>36</v>
      </c>
      <c r="C16" s="234" t="str">
        <f t="shared" si="1"/>
        <v>16-19|36</v>
      </c>
      <c r="D16" s="78">
        <v>6</v>
      </c>
      <c r="E16" s="78" t="s">
        <v>46</v>
      </c>
      <c r="H16" s="78" t="s">
        <v>173</v>
      </c>
      <c r="I16" s="78">
        <v>28</v>
      </c>
      <c r="J16" s="234" t="str">
        <f t="shared" si="4"/>
        <v>16-19|28</v>
      </c>
      <c r="K16" s="78">
        <v>6</v>
      </c>
      <c r="L16" s="78" t="s">
        <v>46</v>
      </c>
      <c r="O16" s="77" t="s">
        <v>173</v>
      </c>
      <c r="P16" s="78">
        <v>79</v>
      </c>
      <c r="Q16" s="234" t="str">
        <f t="shared" si="2"/>
        <v>16-19|79</v>
      </c>
      <c r="R16" s="78">
        <v>4</v>
      </c>
      <c r="S16" s="78" t="s">
        <v>44</v>
      </c>
      <c r="V16" s="77" t="s">
        <v>173</v>
      </c>
      <c r="W16" s="78">
        <v>90</v>
      </c>
      <c r="X16" s="234" t="str">
        <f t="shared" si="3"/>
        <v>16-19|90</v>
      </c>
      <c r="Y16" s="78">
        <v>3</v>
      </c>
      <c r="Z16" s="78" t="s">
        <v>43</v>
      </c>
    </row>
    <row r="17" spans="1:26">
      <c r="A17" s="77" t="s">
        <v>173</v>
      </c>
      <c r="B17" s="78">
        <v>35</v>
      </c>
      <c r="C17" s="234" t="str">
        <f t="shared" si="1"/>
        <v>16-19|35</v>
      </c>
      <c r="D17" s="78">
        <v>7</v>
      </c>
      <c r="E17" s="78" t="s">
        <v>47</v>
      </c>
      <c r="H17" s="78" t="s">
        <v>173</v>
      </c>
      <c r="I17" s="78">
        <v>27</v>
      </c>
      <c r="J17" s="234" t="str">
        <f t="shared" si="4"/>
        <v>16-19|27</v>
      </c>
      <c r="K17" s="78">
        <v>7</v>
      </c>
      <c r="L17" s="78" t="s">
        <v>47</v>
      </c>
      <c r="O17" s="77" t="s">
        <v>173</v>
      </c>
      <c r="P17" s="78">
        <v>78</v>
      </c>
      <c r="Q17" s="234" t="str">
        <f t="shared" si="2"/>
        <v>16-19|78</v>
      </c>
      <c r="R17" s="78">
        <v>4</v>
      </c>
      <c r="S17" s="78" t="s">
        <v>44</v>
      </c>
      <c r="V17" s="77" t="s">
        <v>173</v>
      </c>
      <c r="W17" s="78">
        <v>89</v>
      </c>
      <c r="X17" s="234" t="str">
        <f t="shared" si="3"/>
        <v>16-19|89</v>
      </c>
      <c r="Y17" s="78">
        <v>4</v>
      </c>
      <c r="Z17" s="78" t="s">
        <v>44</v>
      </c>
    </row>
    <row r="18" spans="1:26">
      <c r="A18" s="77" t="s">
        <v>173</v>
      </c>
      <c r="B18" s="78">
        <v>34</v>
      </c>
      <c r="C18" s="234" t="str">
        <f t="shared" si="1"/>
        <v>16-19|34</v>
      </c>
      <c r="D18" s="78">
        <v>7</v>
      </c>
      <c r="E18" s="78" t="s">
        <v>47</v>
      </c>
      <c r="H18" s="78" t="s">
        <v>173</v>
      </c>
      <c r="I18" s="78">
        <v>26</v>
      </c>
      <c r="J18" s="234" t="str">
        <f t="shared" si="4"/>
        <v>16-19|26</v>
      </c>
      <c r="K18" s="78">
        <v>8</v>
      </c>
      <c r="L18" s="78" t="s">
        <v>48</v>
      </c>
      <c r="O18" s="77" t="s">
        <v>173</v>
      </c>
      <c r="P18" s="78">
        <v>77</v>
      </c>
      <c r="Q18" s="234" t="str">
        <f t="shared" si="2"/>
        <v>16-19|77</v>
      </c>
      <c r="R18" s="78">
        <v>4</v>
      </c>
      <c r="S18" s="78" t="s">
        <v>44</v>
      </c>
      <c r="V18" s="77" t="s">
        <v>173</v>
      </c>
      <c r="W18" s="78">
        <v>88</v>
      </c>
      <c r="X18" s="234" t="str">
        <f t="shared" si="3"/>
        <v>16-19|88</v>
      </c>
      <c r="Y18" s="78">
        <v>4</v>
      </c>
      <c r="Z18" s="78" t="s">
        <v>44</v>
      </c>
    </row>
    <row r="19" spans="1:26">
      <c r="A19" s="77" t="s">
        <v>173</v>
      </c>
      <c r="B19" s="78">
        <v>33</v>
      </c>
      <c r="C19" s="234" t="str">
        <f t="shared" si="1"/>
        <v>16-19|33</v>
      </c>
      <c r="D19" s="78">
        <v>7</v>
      </c>
      <c r="E19" s="78" t="s">
        <v>47</v>
      </c>
      <c r="H19" s="78" t="s">
        <v>173</v>
      </c>
      <c r="I19" s="78">
        <v>25</v>
      </c>
      <c r="J19" s="234" t="str">
        <f t="shared" si="4"/>
        <v>16-19|25</v>
      </c>
      <c r="K19" s="78">
        <v>8</v>
      </c>
      <c r="L19" s="78" t="s">
        <v>48</v>
      </c>
      <c r="O19" s="77" t="s">
        <v>173</v>
      </c>
      <c r="P19" s="78">
        <v>76</v>
      </c>
      <c r="Q19" s="234" t="str">
        <f t="shared" si="2"/>
        <v>16-19|76</v>
      </c>
      <c r="R19" s="78">
        <v>4</v>
      </c>
      <c r="S19" s="78" t="s">
        <v>44</v>
      </c>
      <c r="V19" s="77" t="s">
        <v>173</v>
      </c>
      <c r="W19" s="78">
        <v>87</v>
      </c>
      <c r="X19" s="234" t="str">
        <f t="shared" si="3"/>
        <v>16-19|87</v>
      </c>
      <c r="Y19" s="78">
        <v>4</v>
      </c>
      <c r="Z19" s="78" t="s">
        <v>44</v>
      </c>
    </row>
    <row r="20" spans="1:26">
      <c r="A20" s="77" t="s">
        <v>173</v>
      </c>
      <c r="B20" s="78">
        <v>32</v>
      </c>
      <c r="C20" s="234" t="str">
        <f t="shared" si="1"/>
        <v>16-19|32</v>
      </c>
      <c r="D20" s="78">
        <v>8</v>
      </c>
      <c r="E20" s="78" t="s">
        <v>48</v>
      </c>
      <c r="H20" s="78" t="s">
        <v>173</v>
      </c>
      <c r="I20" s="78">
        <v>24</v>
      </c>
      <c r="J20" s="234" t="str">
        <f t="shared" si="4"/>
        <v>16-19|24</v>
      </c>
      <c r="K20" s="78">
        <v>9</v>
      </c>
      <c r="L20" s="78" t="s">
        <v>49</v>
      </c>
      <c r="O20" s="77" t="s">
        <v>173</v>
      </c>
      <c r="P20" s="78">
        <v>75</v>
      </c>
      <c r="Q20" s="234" t="str">
        <f t="shared" si="2"/>
        <v>16-19|75</v>
      </c>
      <c r="R20" s="78">
        <v>5</v>
      </c>
      <c r="S20" s="78" t="s">
        <v>45</v>
      </c>
      <c r="V20" s="77" t="s">
        <v>173</v>
      </c>
      <c r="W20" s="78">
        <v>86</v>
      </c>
      <c r="X20" s="234" t="str">
        <f t="shared" si="3"/>
        <v>16-19|86</v>
      </c>
      <c r="Y20" s="78">
        <v>4</v>
      </c>
      <c r="Z20" s="78" t="s">
        <v>44</v>
      </c>
    </row>
    <row r="21" spans="1:26">
      <c r="A21" s="77" t="s">
        <v>173</v>
      </c>
      <c r="B21" s="78">
        <v>31</v>
      </c>
      <c r="C21" s="234" t="str">
        <f t="shared" si="1"/>
        <v>16-19|31</v>
      </c>
      <c r="D21" s="78">
        <v>8</v>
      </c>
      <c r="E21" s="78" t="s">
        <v>48</v>
      </c>
      <c r="H21" s="78" t="s">
        <v>173</v>
      </c>
      <c r="I21" s="78">
        <v>23</v>
      </c>
      <c r="J21" s="234" t="str">
        <f t="shared" si="4"/>
        <v>16-19|23</v>
      </c>
      <c r="K21" s="78">
        <v>9</v>
      </c>
      <c r="L21" s="78" t="s">
        <v>49</v>
      </c>
      <c r="O21" s="77" t="s">
        <v>173</v>
      </c>
      <c r="P21" s="78">
        <v>74</v>
      </c>
      <c r="Q21" s="234" t="str">
        <f t="shared" si="2"/>
        <v>16-19|74</v>
      </c>
      <c r="R21" s="78">
        <v>5</v>
      </c>
      <c r="S21" s="78" t="s">
        <v>45</v>
      </c>
      <c r="V21" s="77" t="s">
        <v>173</v>
      </c>
      <c r="W21" s="78">
        <v>85</v>
      </c>
      <c r="X21" s="234" t="str">
        <f t="shared" si="3"/>
        <v>16-19|85</v>
      </c>
      <c r="Y21" s="78">
        <v>4</v>
      </c>
      <c r="Z21" s="78" t="s">
        <v>44</v>
      </c>
    </row>
    <row r="22" spans="1:26">
      <c r="A22" s="77" t="s">
        <v>173</v>
      </c>
      <c r="B22" s="78">
        <v>30</v>
      </c>
      <c r="C22" s="234" t="str">
        <f t="shared" si="1"/>
        <v>16-19|30</v>
      </c>
      <c r="D22" s="78">
        <v>9</v>
      </c>
      <c r="E22" s="78" t="s">
        <v>49</v>
      </c>
      <c r="H22" s="78" t="s">
        <v>173</v>
      </c>
      <c r="I22" s="78">
        <v>22</v>
      </c>
      <c r="J22" s="234" t="str">
        <f t="shared" si="4"/>
        <v>16-19|22</v>
      </c>
      <c r="K22" s="78">
        <v>10</v>
      </c>
      <c r="L22" s="78" t="s">
        <v>50</v>
      </c>
      <c r="O22" s="77" t="s">
        <v>173</v>
      </c>
      <c r="P22" s="78">
        <v>73</v>
      </c>
      <c r="Q22" s="234" t="str">
        <f t="shared" si="2"/>
        <v>16-19|73</v>
      </c>
      <c r="R22" s="78">
        <v>5</v>
      </c>
      <c r="S22" s="78" t="s">
        <v>45</v>
      </c>
      <c r="V22" s="77" t="s">
        <v>173</v>
      </c>
      <c r="W22" s="78">
        <v>84</v>
      </c>
      <c r="X22" s="234" t="str">
        <f t="shared" si="3"/>
        <v>16-19|84</v>
      </c>
      <c r="Y22" s="78">
        <v>5</v>
      </c>
      <c r="Z22" s="78" t="s">
        <v>45</v>
      </c>
    </row>
    <row r="23" spans="1:26">
      <c r="A23" s="77" t="s">
        <v>173</v>
      </c>
      <c r="B23" s="78">
        <v>29</v>
      </c>
      <c r="C23" s="234" t="str">
        <f t="shared" si="1"/>
        <v>16-19|29</v>
      </c>
      <c r="D23" s="78">
        <v>9</v>
      </c>
      <c r="E23" s="78" t="s">
        <v>49</v>
      </c>
      <c r="H23" s="78" t="s">
        <v>173</v>
      </c>
      <c r="I23" s="78">
        <v>21</v>
      </c>
      <c r="J23" s="234" t="str">
        <f t="shared" si="4"/>
        <v>16-19|21</v>
      </c>
      <c r="K23" s="78">
        <v>11</v>
      </c>
      <c r="L23" s="78" t="s">
        <v>51</v>
      </c>
      <c r="O23" s="77" t="s">
        <v>173</v>
      </c>
      <c r="P23" s="78">
        <v>72</v>
      </c>
      <c r="Q23" s="234" t="str">
        <f t="shared" si="2"/>
        <v>16-19|72</v>
      </c>
      <c r="R23" s="78">
        <v>5</v>
      </c>
      <c r="S23" s="78" t="s">
        <v>45</v>
      </c>
      <c r="V23" s="77" t="s">
        <v>173</v>
      </c>
      <c r="W23" s="78">
        <v>83</v>
      </c>
      <c r="X23" s="234" t="str">
        <f t="shared" si="3"/>
        <v>16-19|83</v>
      </c>
      <c r="Y23" s="78">
        <v>5</v>
      </c>
      <c r="Z23" s="78" t="s">
        <v>45</v>
      </c>
    </row>
    <row r="24" spans="1:26">
      <c r="A24" s="77" t="s">
        <v>173</v>
      </c>
      <c r="B24" s="78">
        <v>28</v>
      </c>
      <c r="C24" s="234" t="str">
        <f t="shared" si="1"/>
        <v>16-19|28</v>
      </c>
      <c r="D24" s="78">
        <v>10</v>
      </c>
      <c r="E24" s="78" t="s">
        <v>50</v>
      </c>
      <c r="H24" s="78" t="s">
        <v>173</v>
      </c>
      <c r="I24" s="78">
        <v>20</v>
      </c>
      <c r="J24" s="234" t="str">
        <f t="shared" si="4"/>
        <v>16-19|20</v>
      </c>
      <c r="K24" s="78">
        <v>11</v>
      </c>
      <c r="L24" s="78" t="s">
        <v>51</v>
      </c>
      <c r="O24" s="77" t="s">
        <v>173</v>
      </c>
      <c r="P24" s="78">
        <v>71</v>
      </c>
      <c r="Q24" s="234" t="str">
        <f t="shared" si="2"/>
        <v>16-19|71</v>
      </c>
      <c r="R24" s="78">
        <v>6</v>
      </c>
      <c r="S24" s="78" t="s">
        <v>46</v>
      </c>
      <c r="V24" s="77" t="s">
        <v>173</v>
      </c>
      <c r="W24" s="78">
        <v>82</v>
      </c>
      <c r="X24" s="234" t="str">
        <f t="shared" si="3"/>
        <v>16-19|82</v>
      </c>
      <c r="Y24" s="78">
        <v>5</v>
      </c>
      <c r="Z24" s="78" t="s">
        <v>45</v>
      </c>
    </row>
    <row r="25" spans="1:26">
      <c r="A25" s="77" t="s">
        <v>173</v>
      </c>
      <c r="B25" s="78">
        <v>27</v>
      </c>
      <c r="C25" s="234" t="str">
        <f t="shared" si="1"/>
        <v>16-19|27</v>
      </c>
      <c r="D25" s="78">
        <v>10</v>
      </c>
      <c r="E25" s="78" t="s">
        <v>50</v>
      </c>
      <c r="H25" s="78" t="s">
        <v>173</v>
      </c>
      <c r="I25" s="78">
        <v>19</v>
      </c>
      <c r="J25" s="234" t="str">
        <f t="shared" si="4"/>
        <v>16-19|19</v>
      </c>
      <c r="K25" s="78">
        <v>12</v>
      </c>
      <c r="L25" s="78" t="s">
        <v>52</v>
      </c>
      <c r="O25" s="77" t="s">
        <v>173</v>
      </c>
      <c r="P25" s="78">
        <v>70</v>
      </c>
      <c r="Q25" s="234" t="str">
        <f t="shared" si="2"/>
        <v>16-19|70</v>
      </c>
      <c r="R25" s="78">
        <v>6</v>
      </c>
      <c r="S25" s="78" t="s">
        <v>46</v>
      </c>
      <c r="V25" s="77" t="s">
        <v>173</v>
      </c>
      <c r="W25" s="78">
        <v>81</v>
      </c>
      <c r="X25" s="234" t="str">
        <f t="shared" si="3"/>
        <v>16-19|81</v>
      </c>
      <c r="Y25" s="78">
        <v>5</v>
      </c>
      <c r="Z25" s="78" t="s">
        <v>45</v>
      </c>
    </row>
    <row r="26" spans="1:26">
      <c r="A26" s="77" t="s">
        <v>173</v>
      </c>
      <c r="B26" s="78">
        <v>26</v>
      </c>
      <c r="C26" s="234" t="str">
        <f t="shared" si="1"/>
        <v>16-19|26</v>
      </c>
      <c r="D26" s="78">
        <v>11</v>
      </c>
      <c r="E26" s="78" t="s">
        <v>51</v>
      </c>
      <c r="H26" s="78" t="s">
        <v>173</v>
      </c>
      <c r="I26" s="78">
        <v>18</v>
      </c>
      <c r="J26" s="234" t="str">
        <f t="shared" si="4"/>
        <v>16-19|18</v>
      </c>
      <c r="K26" s="78">
        <v>12</v>
      </c>
      <c r="L26" s="78" t="s">
        <v>52</v>
      </c>
      <c r="O26" s="77" t="s">
        <v>173</v>
      </c>
      <c r="P26" s="78">
        <v>69</v>
      </c>
      <c r="Q26" s="234" t="str">
        <f t="shared" si="2"/>
        <v>16-19|69</v>
      </c>
      <c r="R26" s="78">
        <v>6</v>
      </c>
      <c r="S26" s="78" t="s">
        <v>46</v>
      </c>
      <c r="V26" s="77" t="s">
        <v>173</v>
      </c>
      <c r="W26" s="78">
        <v>80</v>
      </c>
      <c r="X26" s="234" t="str">
        <f t="shared" si="3"/>
        <v>16-19|80</v>
      </c>
      <c r="Y26" s="78">
        <v>6</v>
      </c>
      <c r="Z26" s="78" t="s">
        <v>46</v>
      </c>
    </row>
    <row r="27" spans="1:26">
      <c r="A27" s="77" t="s">
        <v>173</v>
      </c>
      <c r="B27" s="78">
        <v>25</v>
      </c>
      <c r="C27" s="234" t="str">
        <f t="shared" si="1"/>
        <v>16-19|25</v>
      </c>
      <c r="D27" s="78">
        <v>11</v>
      </c>
      <c r="E27" s="78" t="s">
        <v>51</v>
      </c>
      <c r="H27" s="78" t="s">
        <v>173</v>
      </c>
      <c r="I27" s="78">
        <v>17</v>
      </c>
      <c r="J27" s="234" t="str">
        <f t="shared" si="4"/>
        <v>16-19|17</v>
      </c>
      <c r="K27" s="78">
        <v>13</v>
      </c>
      <c r="L27" s="78" t="s">
        <v>53</v>
      </c>
      <c r="O27" s="77" t="s">
        <v>173</v>
      </c>
      <c r="P27" s="78">
        <v>68</v>
      </c>
      <c r="Q27" s="234" t="str">
        <f t="shared" si="2"/>
        <v>16-19|68</v>
      </c>
      <c r="R27" s="78">
        <v>6</v>
      </c>
      <c r="S27" s="78" t="s">
        <v>46</v>
      </c>
      <c r="V27" s="77" t="s">
        <v>173</v>
      </c>
      <c r="W27" s="78">
        <v>79</v>
      </c>
      <c r="X27" s="234" t="str">
        <f t="shared" si="3"/>
        <v>16-19|79</v>
      </c>
      <c r="Y27" s="78">
        <v>6</v>
      </c>
      <c r="Z27" s="78" t="s">
        <v>46</v>
      </c>
    </row>
    <row r="28" spans="1:26">
      <c r="A28" s="77" t="s">
        <v>173</v>
      </c>
      <c r="B28" s="78">
        <v>24</v>
      </c>
      <c r="C28" s="234" t="str">
        <f t="shared" si="1"/>
        <v>16-19|24</v>
      </c>
      <c r="D28" s="78">
        <v>12</v>
      </c>
      <c r="E28" s="78" t="s">
        <v>52</v>
      </c>
      <c r="H28" s="78" t="s">
        <v>173</v>
      </c>
      <c r="I28" s="78">
        <v>16</v>
      </c>
      <c r="J28" s="234" t="str">
        <f t="shared" si="4"/>
        <v>16-19|16</v>
      </c>
      <c r="K28" s="78">
        <v>14</v>
      </c>
      <c r="L28" s="78" t="s">
        <v>54</v>
      </c>
      <c r="O28" s="77" t="s">
        <v>173</v>
      </c>
      <c r="P28" s="78">
        <v>67</v>
      </c>
      <c r="Q28" s="234" t="str">
        <f t="shared" si="2"/>
        <v>16-19|67</v>
      </c>
      <c r="R28" s="78">
        <v>7</v>
      </c>
      <c r="S28" s="78" t="s">
        <v>47</v>
      </c>
      <c r="V28" s="77" t="s">
        <v>173</v>
      </c>
      <c r="W28" s="78">
        <v>78</v>
      </c>
      <c r="X28" s="234" t="str">
        <f t="shared" si="3"/>
        <v>16-19|78</v>
      </c>
      <c r="Y28" s="78">
        <v>6</v>
      </c>
      <c r="Z28" s="78" t="s">
        <v>46</v>
      </c>
    </row>
    <row r="29" spans="1:26">
      <c r="A29" s="77" t="s">
        <v>173</v>
      </c>
      <c r="B29" s="78">
        <v>23</v>
      </c>
      <c r="C29" s="234" t="str">
        <f t="shared" si="1"/>
        <v>16-19|23</v>
      </c>
      <c r="D29" s="78">
        <v>12</v>
      </c>
      <c r="E29" s="78" t="s">
        <v>52</v>
      </c>
      <c r="H29" s="78" t="s">
        <v>173</v>
      </c>
      <c r="I29" s="78">
        <v>15</v>
      </c>
      <c r="J29" s="234" t="str">
        <f t="shared" si="4"/>
        <v>16-19|15</v>
      </c>
      <c r="K29" s="78">
        <v>14</v>
      </c>
      <c r="L29" s="78" t="s">
        <v>54</v>
      </c>
      <c r="O29" s="77" t="s">
        <v>173</v>
      </c>
      <c r="P29" s="78">
        <v>66</v>
      </c>
      <c r="Q29" s="234" t="str">
        <f t="shared" si="2"/>
        <v>16-19|66</v>
      </c>
      <c r="R29" s="78">
        <v>7</v>
      </c>
      <c r="S29" s="78" t="s">
        <v>47</v>
      </c>
      <c r="V29" s="77" t="s">
        <v>173</v>
      </c>
      <c r="W29" s="78">
        <v>77</v>
      </c>
      <c r="X29" s="234" t="str">
        <f t="shared" si="3"/>
        <v>16-19|77</v>
      </c>
      <c r="Y29" s="78">
        <v>6</v>
      </c>
      <c r="Z29" s="78" t="s">
        <v>46</v>
      </c>
    </row>
    <row r="30" spans="1:26">
      <c r="A30" s="77" t="s">
        <v>173</v>
      </c>
      <c r="B30" s="78">
        <v>22</v>
      </c>
      <c r="C30" s="234" t="str">
        <f t="shared" si="1"/>
        <v>16-19|22</v>
      </c>
      <c r="D30" s="78">
        <v>13</v>
      </c>
      <c r="E30" s="78" t="s">
        <v>53</v>
      </c>
      <c r="H30" s="78" t="s">
        <v>173</v>
      </c>
      <c r="I30" s="78">
        <v>14</v>
      </c>
      <c r="J30" s="234" t="str">
        <f t="shared" si="4"/>
        <v>16-19|14</v>
      </c>
      <c r="K30" s="78">
        <v>15</v>
      </c>
      <c r="L30" s="78" t="s">
        <v>55</v>
      </c>
      <c r="O30" s="77" t="s">
        <v>173</v>
      </c>
      <c r="P30" s="78">
        <v>65</v>
      </c>
      <c r="Q30" s="234" t="str">
        <f t="shared" si="2"/>
        <v>16-19|65</v>
      </c>
      <c r="R30" s="78">
        <v>7</v>
      </c>
      <c r="S30" s="78" t="s">
        <v>47</v>
      </c>
      <c r="V30" s="77" t="s">
        <v>173</v>
      </c>
      <c r="W30" s="78">
        <v>76</v>
      </c>
      <c r="X30" s="234" t="str">
        <f t="shared" si="3"/>
        <v>16-19|76</v>
      </c>
      <c r="Y30" s="78">
        <v>6</v>
      </c>
      <c r="Z30" s="78" t="s">
        <v>46</v>
      </c>
    </row>
    <row r="31" spans="1:26">
      <c r="A31" s="77" t="s">
        <v>173</v>
      </c>
      <c r="B31" s="78">
        <v>21</v>
      </c>
      <c r="C31" s="234" t="str">
        <f t="shared" si="1"/>
        <v>16-19|21</v>
      </c>
      <c r="D31" s="78">
        <v>13</v>
      </c>
      <c r="E31" s="78" t="s">
        <v>53</v>
      </c>
      <c r="H31" s="78" t="s">
        <v>173</v>
      </c>
      <c r="I31" s="78">
        <v>13</v>
      </c>
      <c r="J31" s="234" t="str">
        <f t="shared" si="4"/>
        <v>16-19|13</v>
      </c>
      <c r="K31" s="78">
        <v>15</v>
      </c>
      <c r="L31" s="78" t="s">
        <v>55</v>
      </c>
      <c r="O31" s="77" t="s">
        <v>173</v>
      </c>
      <c r="P31" s="78">
        <v>64</v>
      </c>
      <c r="Q31" s="234" t="str">
        <f t="shared" si="2"/>
        <v>16-19|64</v>
      </c>
      <c r="R31" s="78">
        <v>7</v>
      </c>
      <c r="S31" s="78" t="s">
        <v>47</v>
      </c>
      <c r="V31" s="77" t="s">
        <v>173</v>
      </c>
      <c r="W31" s="78">
        <v>75</v>
      </c>
      <c r="X31" s="234" t="str">
        <f t="shared" si="3"/>
        <v>16-19|75</v>
      </c>
      <c r="Y31" s="78">
        <v>7</v>
      </c>
      <c r="Z31" s="78" t="s">
        <v>47</v>
      </c>
    </row>
    <row r="32" spans="1:26">
      <c r="A32" s="77" t="s">
        <v>173</v>
      </c>
      <c r="B32" s="78">
        <v>20</v>
      </c>
      <c r="C32" s="234" t="str">
        <f t="shared" si="1"/>
        <v>16-19|20</v>
      </c>
      <c r="D32" s="78">
        <v>13</v>
      </c>
      <c r="E32" s="78" t="s">
        <v>53</v>
      </c>
      <c r="H32" s="78" t="s">
        <v>173</v>
      </c>
      <c r="I32" s="78">
        <v>12</v>
      </c>
      <c r="J32" s="234" t="str">
        <f t="shared" si="4"/>
        <v>16-19|12</v>
      </c>
      <c r="K32" s="78">
        <v>16</v>
      </c>
      <c r="L32" s="78" t="s">
        <v>56</v>
      </c>
      <c r="O32" s="77" t="s">
        <v>173</v>
      </c>
      <c r="P32" s="78">
        <v>63</v>
      </c>
      <c r="Q32" s="234" t="str">
        <f t="shared" si="2"/>
        <v>16-19|63</v>
      </c>
      <c r="R32" s="78">
        <v>7</v>
      </c>
      <c r="S32" s="78" t="s">
        <v>47</v>
      </c>
      <c r="V32" s="77" t="s">
        <v>173</v>
      </c>
      <c r="W32" s="78">
        <v>74</v>
      </c>
      <c r="X32" s="234" t="str">
        <f t="shared" si="3"/>
        <v>16-19|74</v>
      </c>
      <c r="Y32" s="78">
        <v>7</v>
      </c>
      <c r="Z32" s="78" t="s">
        <v>47</v>
      </c>
    </row>
    <row r="33" spans="1:26">
      <c r="A33" s="77" t="s">
        <v>173</v>
      </c>
      <c r="B33" s="78">
        <v>19</v>
      </c>
      <c r="C33" s="234" t="str">
        <f t="shared" si="1"/>
        <v>16-19|19</v>
      </c>
      <c r="D33" s="78">
        <v>14</v>
      </c>
      <c r="E33" s="78" t="s">
        <v>54</v>
      </c>
      <c r="H33" s="78" t="s">
        <v>173</v>
      </c>
      <c r="I33" s="78">
        <v>11</v>
      </c>
      <c r="J33" s="234" t="str">
        <f t="shared" si="4"/>
        <v>16-19|11</v>
      </c>
      <c r="K33" s="78">
        <v>16</v>
      </c>
      <c r="L33" s="78" t="s">
        <v>56</v>
      </c>
      <c r="O33" s="77" t="s">
        <v>173</v>
      </c>
      <c r="P33" s="78">
        <v>62</v>
      </c>
      <c r="Q33" s="234" t="str">
        <f t="shared" si="2"/>
        <v>16-19|62</v>
      </c>
      <c r="R33" s="78">
        <v>7</v>
      </c>
      <c r="S33" s="78" t="s">
        <v>47</v>
      </c>
      <c r="V33" s="77" t="s">
        <v>173</v>
      </c>
      <c r="W33" s="78">
        <v>73</v>
      </c>
      <c r="X33" s="234" t="str">
        <f t="shared" si="3"/>
        <v>16-19|73</v>
      </c>
      <c r="Y33" s="78">
        <v>7</v>
      </c>
      <c r="Z33" s="78" t="s">
        <v>47</v>
      </c>
    </row>
    <row r="34" spans="1:26">
      <c r="A34" s="77" t="s">
        <v>173</v>
      </c>
      <c r="B34" s="78">
        <v>18</v>
      </c>
      <c r="C34" s="234" t="str">
        <f t="shared" si="1"/>
        <v>16-19|18</v>
      </c>
      <c r="D34" s="78">
        <v>14</v>
      </c>
      <c r="E34" s="78" t="s">
        <v>54</v>
      </c>
      <c r="H34" s="78" t="s">
        <v>173</v>
      </c>
      <c r="I34" s="78">
        <v>10</v>
      </c>
      <c r="J34" s="234" t="str">
        <f t="shared" si="4"/>
        <v>16-19|10</v>
      </c>
      <c r="K34" s="78">
        <v>17</v>
      </c>
      <c r="L34" s="78" t="s">
        <v>57</v>
      </c>
      <c r="O34" s="77" t="s">
        <v>173</v>
      </c>
      <c r="P34" s="78">
        <v>61</v>
      </c>
      <c r="Q34" s="234" t="str">
        <f t="shared" si="2"/>
        <v>16-19|61</v>
      </c>
      <c r="R34" s="78">
        <v>8</v>
      </c>
      <c r="S34" s="78" t="s">
        <v>48</v>
      </c>
      <c r="V34" s="77" t="s">
        <v>173</v>
      </c>
      <c r="W34" s="78">
        <v>72</v>
      </c>
      <c r="X34" s="234" t="str">
        <f t="shared" si="3"/>
        <v>16-19|72</v>
      </c>
      <c r="Y34" s="78">
        <v>7</v>
      </c>
      <c r="Z34" s="78" t="s">
        <v>47</v>
      </c>
    </row>
    <row r="35" spans="1:26">
      <c r="A35" s="77" t="s">
        <v>173</v>
      </c>
      <c r="B35" s="78">
        <v>17</v>
      </c>
      <c r="C35" s="234" t="str">
        <f t="shared" si="1"/>
        <v>16-19|17</v>
      </c>
      <c r="D35" s="78">
        <v>15</v>
      </c>
      <c r="E35" s="78" t="s">
        <v>55</v>
      </c>
      <c r="H35" s="78" t="s">
        <v>173</v>
      </c>
      <c r="I35" s="78">
        <v>9</v>
      </c>
      <c r="J35" s="234" t="str">
        <f t="shared" si="4"/>
        <v>16-19|9</v>
      </c>
      <c r="K35" s="78">
        <v>17</v>
      </c>
      <c r="L35" s="78" t="s">
        <v>57</v>
      </c>
      <c r="O35" s="77" t="s">
        <v>173</v>
      </c>
      <c r="P35" s="78">
        <v>60</v>
      </c>
      <c r="Q35" s="234" t="str">
        <f t="shared" si="2"/>
        <v>16-19|60</v>
      </c>
      <c r="R35" s="78">
        <v>8</v>
      </c>
      <c r="S35" s="78" t="s">
        <v>48</v>
      </c>
      <c r="V35" s="77" t="s">
        <v>173</v>
      </c>
      <c r="W35" s="78">
        <v>71</v>
      </c>
      <c r="X35" s="234" t="str">
        <f t="shared" si="3"/>
        <v>16-19|71</v>
      </c>
      <c r="Y35" s="78">
        <v>7</v>
      </c>
      <c r="Z35" s="78" t="s">
        <v>47</v>
      </c>
    </row>
    <row r="36" spans="1:26">
      <c r="A36" s="77" t="s">
        <v>173</v>
      </c>
      <c r="B36" s="78">
        <v>16</v>
      </c>
      <c r="C36" s="234" t="str">
        <f t="shared" si="1"/>
        <v>16-19|16</v>
      </c>
      <c r="D36" s="78">
        <v>15</v>
      </c>
      <c r="E36" s="78" t="s">
        <v>55</v>
      </c>
      <c r="H36" s="78" t="s">
        <v>173</v>
      </c>
      <c r="I36" s="78">
        <v>8</v>
      </c>
      <c r="J36" s="234" t="str">
        <f t="shared" si="4"/>
        <v>16-19|8</v>
      </c>
      <c r="K36" s="78">
        <v>18</v>
      </c>
      <c r="L36" s="78" t="s">
        <v>58</v>
      </c>
      <c r="O36" s="77" t="s">
        <v>173</v>
      </c>
      <c r="P36" s="78">
        <v>59</v>
      </c>
      <c r="Q36" s="234" t="str">
        <f t="shared" si="2"/>
        <v>16-19|59</v>
      </c>
      <c r="R36" s="78">
        <v>8</v>
      </c>
      <c r="S36" s="78" t="s">
        <v>48</v>
      </c>
      <c r="V36" s="77" t="s">
        <v>173</v>
      </c>
      <c r="W36" s="78">
        <v>70</v>
      </c>
      <c r="X36" s="234" t="str">
        <f t="shared" si="3"/>
        <v>16-19|70</v>
      </c>
      <c r="Y36" s="78">
        <v>8</v>
      </c>
      <c r="Z36" s="78" t="s">
        <v>48</v>
      </c>
    </row>
    <row r="37" spans="1:26">
      <c r="A37" s="77" t="s">
        <v>173</v>
      </c>
      <c r="B37" s="78">
        <v>15</v>
      </c>
      <c r="C37" s="234" t="str">
        <f t="shared" si="1"/>
        <v>16-19|15</v>
      </c>
      <c r="D37" s="78">
        <v>16</v>
      </c>
      <c r="E37" s="78" t="s">
        <v>56</v>
      </c>
      <c r="H37" s="78" t="s">
        <v>173</v>
      </c>
      <c r="I37" s="78">
        <v>7</v>
      </c>
      <c r="J37" s="234" t="str">
        <f t="shared" si="4"/>
        <v>16-19|7</v>
      </c>
      <c r="K37" s="78">
        <v>18</v>
      </c>
      <c r="L37" s="78" t="s">
        <v>58</v>
      </c>
      <c r="O37" s="77" t="s">
        <v>173</v>
      </c>
      <c r="P37" s="78">
        <v>58</v>
      </c>
      <c r="Q37" s="234" t="str">
        <f t="shared" si="2"/>
        <v>16-19|58</v>
      </c>
      <c r="R37" s="78">
        <v>8</v>
      </c>
      <c r="S37" s="78" t="s">
        <v>48</v>
      </c>
      <c r="V37" s="77" t="s">
        <v>173</v>
      </c>
      <c r="W37" s="78">
        <v>69</v>
      </c>
      <c r="X37" s="234" t="str">
        <f t="shared" si="3"/>
        <v>16-19|69</v>
      </c>
      <c r="Y37" s="78">
        <v>8</v>
      </c>
      <c r="Z37" s="78" t="s">
        <v>48</v>
      </c>
    </row>
    <row r="38" spans="1:26">
      <c r="A38" s="77" t="s">
        <v>173</v>
      </c>
      <c r="B38" s="78">
        <v>14</v>
      </c>
      <c r="C38" s="234" t="str">
        <f t="shared" si="1"/>
        <v>16-19|14</v>
      </c>
      <c r="D38" s="78">
        <v>16</v>
      </c>
      <c r="E38" s="78" t="s">
        <v>56</v>
      </c>
      <c r="H38" s="78" t="s">
        <v>173</v>
      </c>
      <c r="I38" s="78" t="s">
        <v>1693</v>
      </c>
      <c r="J38" s="234" t="str">
        <f t="shared" si="4"/>
        <v>16-19|&lt;7</v>
      </c>
      <c r="K38" s="78">
        <v>19</v>
      </c>
      <c r="L38" s="78" t="s">
        <v>59</v>
      </c>
      <c r="O38" s="77" t="s">
        <v>173</v>
      </c>
      <c r="P38" s="78">
        <v>57</v>
      </c>
      <c r="Q38" s="234" t="str">
        <f t="shared" si="2"/>
        <v>16-19|57</v>
      </c>
      <c r="R38" s="78">
        <v>9</v>
      </c>
      <c r="S38" s="78" t="s">
        <v>49</v>
      </c>
      <c r="V38" s="77" t="s">
        <v>173</v>
      </c>
      <c r="W38" s="78">
        <v>68</v>
      </c>
      <c r="X38" s="234" t="str">
        <f t="shared" si="3"/>
        <v>16-19|68</v>
      </c>
      <c r="Y38" s="78">
        <v>8</v>
      </c>
      <c r="Z38" s="78" t="s">
        <v>48</v>
      </c>
    </row>
    <row r="39" spans="1:26">
      <c r="A39" s="77" t="s">
        <v>173</v>
      </c>
      <c r="B39" s="78">
        <v>13</v>
      </c>
      <c r="C39" s="234" t="str">
        <f t="shared" si="1"/>
        <v>16-19|13</v>
      </c>
      <c r="D39" s="78">
        <v>17</v>
      </c>
      <c r="E39" s="78" t="s">
        <v>57</v>
      </c>
      <c r="H39" s="78" t="s">
        <v>245</v>
      </c>
      <c r="I39" s="78" t="s">
        <v>1692</v>
      </c>
      <c r="J39" s="234" t="str">
        <f t="shared" si="4"/>
        <v>20-29|&gt;36</v>
      </c>
      <c r="K39" s="78">
        <v>1</v>
      </c>
      <c r="L39" s="78" t="s">
        <v>41</v>
      </c>
      <c r="O39" s="77" t="s">
        <v>173</v>
      </c>
      <c r="P39" s="78">
        <v>56</v>
      </c>
      <c r="Q39" s="234" t="str">
        <f t="shared" si="2"/>
        <v>16-19|56</v>
      </c>
      <c r="R39" s="78">
        <v>9</v>
      </c>
      <c r="S39" s="78" t="s">
        <v>49</v>
      </c>
      <c r="V39" s="77" t="s">
        <v>173</v>
      </c>
      <c r="W39" s="78">
        <v>67</v>
      </c>
      <c r="X39" s="234" t="str">
        <f t="shared" si="3"/>
        <v>16-19|67</v>
      </c>
      <c r="Y39" s="78">
        <v>8</v>
      </c>
      <c r="Z39" s="78" t="s">
        <v>48</v>
      </c>
    </row>
    <row r="40" spans="1:26">
      <c r="A40" s="77" t="s">
        <v>173</v>
      </c>
      <c r="B40" s="78">
        <v>12</v>
      </c>
      <c r="C40" s="234" t="str">
        <f t="shared" si="1"/>
        <v>16-19|12</v>
      </c>
      <c r="D40" s="78">
        <v>17</v>
      </c>
      <c r="E40" s="78" t="s">
        <v>57</v>
      </c>
      <c r="H40" s="78" t="s">
        <v>245</v>
      </c>
      <c r="I40" s="78">
        <v>36</v>
      </c>
      <c r="J40" s="234" t="str">
        <f t="shared" si="4"/>
        <v>20-29|36</v>
      </c>
      <c r="K40" s="78">
        <v>2</v>
      </c>
      <c r="L40" s="78" t="s">
        <v>42</v>
      </c>
      <c r="O40" s="77" t="s">
        <v>173</v>
      </c>
      <c r="P40" s="78">
        <v>55</v>
      </c>
      <c r="Q40" s="234" t="str">
        <f t="shared" si="2"/>
        <v>16-19|55</v>
      </c>
      <c r="R40" s="78">
        <v>9</v>
      </c>
      <c r="S40" s="78" t="s">
        <v>49</v>
      </c>
      <c r="V40" s="77" t="s">
        <v>173</v>
      </c>
      <c r="W40" s="78">
        <v>66</v>
      </c>
      <c r="X40" s="234" t="str">
        <f t="shared" si="3"/>
        <v>16-19|66</v>
      </c>
      <c r="Y40" s="78">
        <v>9</v>
      </c>
      <c r="Z40" s="78" t="s">
        <v>49</v>
      </c>
    </row>
    <row r="41" spans="1:26">
      <c r="A41" s="77" t="s">
        <v>173</v>
      </c>
      <c r="B41" s="78">
        <v>11</v>
      </c>
      <c r="C41" s="234" t="str">
        <f t="shared" si="1"/>
        <v>16-19|11</v>
      </c>
      <c r="D41" s="78">
        <v>18</v>
      </c>
      <c r="E41" s="78" t="s">
        <v>58</v>
      </c>
      <c r="H41" s="78" t="s">
        <v>245</v>
      </c>
      <c r="I41" s="78">
        <v>35</v>
      </c>
      <c r="J41" s="234" t="str">
        <f t="shared" si="4"/>
        <v>20-29|35</v>
      </c>
      <c r="K41" s="78">
        <v>2</v>
      </c>
      <c r="L41" s="78" t="s">
        <v>42</v>
      </c>
      <c r="O41" s="77" t="s">
        <v>173</v>
      </c>
      <c r="P41" s="78">
        <v>54</v>
      </c>
      <c r="Q41" s="234" t="str">
        <f t="shared" si="2"/>
        <v>16-19|54</v>
      </c>
      <c r="R41" s="78">
        <v>9</v>
      </c>
      <c r="S41" s="78" t="s">
        <v>49</v>
      </c>
      <c r="V41" s="77" t="s">
        <v>173</v>
      </c>
      <c r="W41" s="78">
        <v>65</v>
      </c>
      <c r="X41" s="234" t="str">
        <f t="shared" si="3"/>
        <v>16-19|65</v>
      </c>
      <c r="Y41" s="78">
        <v>9</v>
      </c>
      <c r="Z41" s="78" t="s">
        <v>49</v>
      </c>
    </row>
    <row r="42" spans="1:26">
      <c r="A42" s="77" t="s">
        <v>173</v>
      </c>
      <c r="B42" s="78">
        <v>10</v>
      </c>
      <c r="C42" s="234" t="str">
        <f t="shared" si="1"/>
        <v>16-19|10</v>
      </c>
      <c r="D42" s="78">
        <v>18</v>
      </c>
      <c r="E42" s="78" t="s">
        <v>58</v>
      </c>
      <c r="H42" s="78" t="s">
        <v>245</v>
      </c>
      <c r="I42" s="78">
        <v>34</v>
      </c>
      <c r="J42" s="234" t="str">
        <f t="shared" si="4"/>
        <v>20-29|34</v>
      </c>
      <c r="K42" s="78">
        <v>3</v>
      </c>
      <c r="L42" s="78" t="s">
        <v>43</v>
      </c>
      <c r="O42" s="77" t="s">
        <v>173</v>
      </c>
      <c r="P42" s="78">
        <v>53</v>
      </c>
      <c r="Q42" s="234" t="str">
        <f t="shared" si="2"/>
        <v>16-19|53</v>
      </c>
      <c r="R42" s="78">
        <v>10</v>
      </c>
      <c r="S42" s="78" t="s">
        <v>50</v>
      </c>
      <c r="V42" s="77" t="s">
        <v>173</v>
      </c>
      <c r="W42" s="78">
        <v>64</v>
      </c>
      <c r="X42" s="234" t="str">
        <f t="shared" si="3"/>
        <v>16-19|64</v>
      </c>
      <c r="Y42" s="78">
        <v>9</v>
      </c>
      <c r="Z42" s="78" t="s">
        <v>49</v>
      </c>
    </row>
    <row r="43" spans="1:26">
      <c r="A43" s="77" t="s">
        <v>173</v>
      </c>
      <c r="B43" s="78">
        <v>9</v>
      </c>
      <c r="C43" s="616" t="str">
        <f t="shared" ref="C43:C48" si="5">A43&amp;"|"&amp;B43</f>
        <v>16-19|9</v>
      </c>
      <c r="D43" s="78">
        <v>19</v>
      </c>
      <c r="E43" s="78" t="s">
        <v>59</v>
      </c>
      <c r="J43" s="616"/>
      <c r="O43" s="77"/>
      <c r="Q43" s="616"/>
      <c r="V43" s="77"/>
      <c r="X43" s="616"/>
    </row>
    <row r="44" spans="1:26">
      <c r="A44" s="77" t="s">
        <v>173</v>
      </c>
      <c r="B44" s="78">
        <v>8</v>
      </c>
      <c r="C44" s="616" t="str">
        <f t="shared" si="5"/>
        <v>16-19|8</v>
      </c>
      <c r="D44" s="78">
        <v>19</v>
      </c>
      <c r="E44" s="78" t="s">
        <v>59</v>
      </c>
      <c r="J44" s="616"/>
      <c r="O44" s="77"/>
      <c r="Q44" s="616"/>
      <c r="V44" s="77"/>
      <c r="X44" s="616"/>
    </row>
    <row r="45" spans="1:26">
      <c r="A45" s="77" t="s">
        <v>173</v>
      </c>
      <c r="B45" s="78">
        <v>7</v>
      </c>
      <c r="C45" s="616" t="str">
        <f t="shared" si="5"/>
        <v>16-19|7</v>
      </c>
      <c r="D45" s="78">
        <v>19</v>
      </c>
      <c r="E45" s="78" t="s">
        <v>59</v>
      </c>
      <c r="J45" s="616"/>
      <c r="O45" s="77"/>
      <c r="Q45" s="616"/>
      <c r="V45" s="77"/>
      <c r="X45" s="616"/>
    </row>
    <row r="46" spans="1:26">
      <c r="A46" s="77" t="s">
        <v>173</v>
      </c>
      <c r="B46" s="78">
        <v>6</v>
      </c>
      <c r="C46" s="616" t="str">
        <f t="shared" si="5"/>
        <v>16-19|6</v>
      </c>
      <c r="D46" s="78">
        <v>19</v>
      </c>
      <c r="E46" s="78" t="s">
        <v>59</v>
      </c>
      <c r="J46" s="616"/>
      <c r="O46" s="77"/>
      <c r="Q46" s="616"/>
      <c r="V46" s="77"/>
      <c r="X46" s="616"/>
    </row>
    <row r="47" spans="1:26">
      <c r="A47" s="77" t="s">
        <v>173</v>
      </c>
      <c r="B47" s="78">
        <v>5</v>
      </c>
      <c r="C47" s="616" t="str">
        <f t="shared" si="5"/>
        <v>16-19|5</v>
      </c>
      <c r="D47" s="78">
        <v>19</v>
      </c>
      <c r="E47" s="78" t="s">
        <v>59</v>
      </c>
      <c r="J47" s="616"/>
      <c r="O47" s="77"/>
      <c r="Q47" s="616"/>
      <c r="V47" s="77"/>
      <c r="X47" s="616"/>
    </row>
    <row r="48" spans="1:26">
      <c r="A48" s="77" t="s">
        <v>173</v>
      </c>
      <c r="B48" s="78">
        <v>4</v>
      </c>
      <c r="C48" s="616" t="str">
        <f t="shared" si="5"/>
        <v>16-19|4</v>
      </c>
      <c r="D48" s="78">
        <v>19</v>
      </c>
      <c r="E48" s="78" t="s">
        <v>59</v>
      </c>
      <c r="J48" s="616"/>
      <c r="O48" s="77"/>
      <c r="Q48" s="616"/>
      <c r="V48" s="77"/>
      <c r="X48" s="616"/>
    </row>
    <row r="49" spans="1:26">
      <c r="A49" s="77" t="s">
        <v>173</v>
      </c>
      <c r="B49" s="78">
        <v>3</v>
      </c>
      <c r="C49" s="616" t="str">
        <f t="shared" ref="C49" si="6">A49&amp;"|"&amp;B49</f>
        <v>16-19|3</v>
      </c>
      <c r="D49" s="78">
        <v>19</v>
      </c>
      <c r="E49" s="78" t="s">
        <v>59</v>
      </c>
      <c r="J49" s="616"/>
      <c r="O49" s="77"/>
      <c r="Q49" s="616"/>
      <c r="V49" s="77"/>
      <c r="X49" s="616"/>
    </row>
    <row r="50" spans="1:26">
      <c r="A50" s="77" t="s">
        <v>173</v>
      </c>
      <c r="B50" s="78">
        <v>2</v>
      </c>
      <c r="C50" s="234" t="str">
        <f t="shared" si="1"/>
        <v>16-19|2</v>
      </c>
      <c r="D50" s="78">
        <v>19</v>
      </c>
      <c r="E50" s="78" t="s">
        <v>59</v>
      </c>
      <c r="J50" s="234"/>
      <c r="O50" s="77" t="s">
        <v>173</v>
      </c>
      <c r="P50" s="78">
        <v>52</v>
      </c>
      <c r="Q50" s="234" t="str">
        <f t="shared" si="2"/>
        <v>16-19|52</v>
      </c>
      <c r="R50" s="78">
        <v>10</v>
      </c>
      <c r="S50" s="78" t="s">
        <v>50</v>
      </c>
      <c r="V50" s="77" t="s">
        <v>173</v>
      </c>
      <c r="W50" s="78">
        <v>63</v>
      </c>
      <c r="X50" s="234" t="str">
        <f t="shared" si="3"/>
        <v>16-19|63</v>
      </c>
      <c r="Y50" s="78">
        <v>9</v>
      </c>
      <c r="Z50" s="78" t="s">
        <v>49</v>
      </c>
    </row>
    <row r="51" spans="1:26">
      <c r="A51" s="77"/>
      <c r="C51" s="616"/>
      <c r="J51" s="616"/>
      <c r="O51" s="77"/>
      <c r="Q51" s="616"/>
      <c r="V51" s="77"/>
      <c r="X51" s="616"/>
    </row>
    <row r="52" spans="1:26">
      <c r="A52" s="77"/>
      <c r="C52" s="616"/>
      <c r="J52" s="616"/>
      <c r="O52" s="77"/>
      <c r="Q52" s="616"/>
      <c r="V52" s="77"/>
      <c r="X52" s="616"/>
    </row>
    <row r="53" spans="1:26">
      <c r="A53" s="77"/>
      <c r="C53" s="616"/>
      <c r="J53" s="616"/>
      <c r="O53" s="77"/>
      <c r="Q53" s="616"/>
      <c r="V53" s="77"/>
      <c r="X53" s="616"/>
    </row>
    <row r="54" spans="1:26">
      <c r="A54" s="77"/>
      <c r="C54" s="616"/>
      <c r="J54" s="616"/>
      <c r="O54" s="77"/>
      <c r="Q54" s="616"/>
      <c r="V54" s="77"/>
      <c r="X54" s="616"/>
    </row>
    <row r="55" spans="1:26">
      <c r="A55" s="77"/>
      <c r="C55" s="616"/>
      <c r="J55" s="616"/>
      <c r="O55" s="77"/>
      <c r="Q55" s="616"/>
      <c r="V55" s="77"/>
      <c r="X55" s="616"/>
    </row>
    <row r="56" spans="1:26">
      <c r="A56" s="77"/>
      <c r="C56" s="616"/>
      <c r="J56" s="616"/>
      <c r="O56" s="77"/>
      <c r="Q56" s="616"/>
      <c r="V56" s="77"/>
      <c r="X56" s="616"/>
    </row>
    <row r="57" spans="1:26">
      <c r="A57" s="77"/>
      <c r="C57" s="616"/>
      <c r="H57" s="78" t="s">
        <v>245</v>
      </c>
      <c r="I57" s="78">
        <v>33</v>
      </c>
      <c r="J57" s="616" t="str">
        <f t="shared" ref="J57" si="7">H57&amp;"|"&amp;I57</f>
        <v>20-29|33</v>
      </c>
      <c r="K57" s="78">
        <v>3</v>
      </c>
      <c r="L57" s="78" t="s">
        <v>43</v>
      </c>
      <c r="O57" s="77"/>
      <c r="Q57" s="616"/>
      <c r="V57" s="77"/>
      <c r="X57" s="616"/>
    </row>
    <row r="58" spans="1:26">
      <c r="A58" s="78" t="s">
        <v>245</v>
      </c>
      <c r="B58" s="78">
        <v>46</v>
      </c>
      <c r="C58" s="234" t="str">
        <f t="shared" si="1"/>
        <v>20-29|46</v>
      </c>
      <c r="D58" s="78">
        <v>1</v>
      </c>
      <c r="E58" s="78" t="s">
        <v>41</v>
      </c>
      <c r="H58" s="78" t="s">
        <v>245</v>
      </c>
      <c r="I58" s="78">
        <v>32</v>
      </c>
      <c r="J58" s="234" t="str">
        <f t="shared" si="4"/>
        <v>20-29|32</v>
      </c>
      <c r="K58" s="78">
        <v>4</v>
      </c>
      <c r="L58" s="78" t="s">
        <v>44</v>
      </c>
      <c r="O58" s="77" t="s">
        <v>173</v>
      </c>
      <c r="P58" s="78">
        <v>51</v>
      </c>
      <c r="Q58" s="234" t="str">
        <f t="shared" si="2"/>
        <v>16-19|51</v>
      </c>
      <c r="R58" s="78">
        <v>10</v>
      </c>
      <c r="S58" s="78" t="s">
        <v>50</v>
      </c>
      <c r="V58" s="77" t="s">
        <v>173</v>
      </c>
      <c r="W58" s="78">
        <v>62</v>
      </c>
      <c r="X58" s="234" t="str">
        <f t="shared" si="3"/>
        <v>16-19|62</v>
      </c>
      <c r="Y58" s="78">
        <v>9</v>
      </c>
      <c r="Z58" s="78" t="s">
        <v>49</v>
      </c>
    </row>
    <row r="59" spans="1:26">
      <c r="A59" s="78" t="s">
        <v>245</v>
      </c>
      <c r="B59" s="78">
        <v>45</v>
      </c>
      <c r="C59" s="234" t="str">
        <f t="shared" si="1"/>
        <v>20-29|45</v>
      </c>
      <c r="D59" s="78">
        <v>2</v>
      </c>
      <c r="E59" s="78" t="s">
        <v>42</v>
      </c>
      <c r="H59" s="78" t="s">
        <v>245</v>
      </c>
      <c r="I59" s="78">
        <v>31</v>
      </c>
      <c r="J59" s="234" t="str">
        <f t="shared" si="4"/>
        <v>20-29|31</v>
      </c>
      <c r="K59" s="78">
        <v>5</v>
      </c>
      <c r="L59" s="78" t="s">
        <v>45</v>
      </c>
      <c r="O59" s="77" t="s">
        <v>173</v>
      </c>
      <c r="P59" s="78">
        <v>50</v>
      </c>
      <c r="Q59" s="234" t="str">
        <f t="shared" si="2"/>
        <v>16-19|50</v>
      </c>
      <c r="R59" s="78">
        <v>10</v>
      </c>
      <c r="S59" s="78" t="s">
        <v>50</v>
      </c>
      <c r="V59" s="77" t="s">
        <v>173</v>
      </c>
      <c r="W59" s="78">
        <v>61</v>
      </c>
      <c r="X59" s="234" t="str">
        <f t="shared" si="3"/>
        <v>16-19|61</v>
      </c>
      <c r="Y59" s="78">
        <v>10</v>
      </c>
      <c r="Z59" s="78" t="s">
        <v>50</v>
      </c>
    </row>
    <row r="60" spans="1:26">
      <c r="A60" s="78" t="s">
        <v>245</v>
      </c>
      <c r="B60" s="78">
        <v>44</v>
      </c>
      <c r="C60" s="234" t="str">
        <f t="shared" si="1"/>
        <v>20-29|44</v>
      </c>
      <c r="D60" s="78">
        <v>3</v>
      </c>
      <c r="E60" s="78" t="s">
        <v>43</v>
      </c>
      <c r="H60" s="78" t="s">
        <v>245</v>
      </c>
      <c r="I60" s="78">
        <v>30</v>
      </c>
      <c r="J60" s="234" t="str">
        <f t="shared" si="4"/>
        <v>20-29|30</v>
      </c>
      <c r="K60" s="78">
        <v>5</v>
      </c>
      <c r="L60" s="78" t="s">
        <v>45</v>
      </c>
      <c r="O60" s="77" t="s">
        <v>173</v>
      </c>
      <c r="P60" s="78">
        <v>49</v>
      </c>
      <c r="Q60" s="234" t="str">
        <f t="shared" si="2"/>
        <v>16-19|49</v>
      </c>
      <c r="R60" s="78">
        <v>10</v>
      </c>
      <c r="S60" s="78" t="s">
        <v>50</v>
      </c>
      <c r="V60" s="77" t="s">
        <v>173</v>
      </c>
      <c r="W60" s="78">
        <v>60</v>
      </c>
      <c r="X60" s="234" t="str">
        <f t="shared" si="3"/>
        <v>16-19|60</v>
      </c>
      <c r="Y60" s="78">
        <v>10</v>
      </c>
      <c r="Z60" s="78" t="s">
        <v>50</v>
      </c>
    </row>
    <row r="61" spans="1:26">
      <c r="A61" s="78" t="s">
        <v>245</v>
      </c>
      <c r="B61" s="78">
        <v>43</v>
      </c>
      <c r="C61" s="234" t="str">
        <f t="shared" si="1"/>
        <v>20-29|43</v>
      </c>
      <c r="D61" s="78">
        <v>3</v>
      </c>
      <c r="E61" s="78" t="s">
        <v>43</v>
      </c>
      <c r="H61" s="78" t="s">
        <v>245</v>
      </c>
      <c r="I61" s="78">
        <v>29</v>
      </c>
      <c r="J61" s="234" t="str">
        <f t="shared" si="4"/>
        <v>20-29|29</v>
      </c>
      <c r="K61" s="78">
        <v>6</v>
      </c>
      <c r="L61" s="78" t="s">
        <v>46</v>
      </c>
      <c r="O61" s="77" t="s">
        <v>173</v>
      </c>
      <c r="P61" s="78">
        <v>48</v>
      </c>
      <c r="Q61" s="234" t="str">
        <f t="shared" si="2"/>
        <v>16-19|48</v>
      </c>
      <c r="R61" s="78">
        <v>11</v>
      </c>
      <c r="S61" s="78" t="s">
        <v>51</v>
      </c>
      <c r="V61" s="77" t="s">
        <v>173</v>
      </c>
      <c r="W61" s="78">
        <v>59</v>
      </c>
      <c r="X61" s="234" t="str">
        <f t="shared" si="3"/>
        <v>16-19|59</v>
      </c>
      <c r="Y61" s="78">
        <v>10</v>
      </c>
      <c r="Z61" s="78" t="s">
        <v>50</v>
      </c>
    </row>
    <row r="62" spans="1:26">
      <c r="A62" s="78" t="s">
        <v>245</v>
      </c>
      <c r="B62" s="78">
        <v>42</v>
      </c>
      <c r="C62" s="234" t="str">
        <f t="shared" si="1"/>
        <v>20-29|42</v>
      </c>
      <c r="D62" s="78">
        <v>3</v>
      </c>
      <c r="E62" s="78" t="s">
        <v>43</v>
      </c>
      <c r="H62" s="78" t="s">
        <v>245</v>
      </c>
      <c r="I62" s="78">
        <v>28</v>
      </c>
      <c r="J62" s="234" t="str">
        <f t="shared" si="4"/>
        <v>20-29|28</v>
      </c>
      <c r="K62" s="78">
        <v>6</v>
      </c>
      <c r="L62" s="78" t="s">
        <v>46</v>
      </c>
      <c r="O62" s="77" t="s">
        <v>173</v>
      </c>
      <c r="P62" s="78">
        <v>47</v>
      </c>
      <c r="Q62" s="234" t="str">
        <f t="shared" si="2"/>
        <v>16-19|47</v>
      </c>
      <c r="R62" s="78">
        <v>11</v>
      </c>
      <c r="S62" s="78" t="s">
        <v>51</v>
      </c>
      <c r="V62" s="77" t="s">
        <v>173</v>
      </c>
      <c r="W62" s="78">
        <v>58</v>
      </c>
      <c r="X62" s="234" t="str">
        <f t="shared" si="3"/>
        <v>16-19|58</v>
      </c>
      <c r="Y62" s="78">
        <v>10</v>
      </c>
      <c r="Z62" s="78" t="s">
        <v>50</v>
      </c>
    </row>
    <row r="63" spans="1:26">
      <c r="A63" s="78" t="s">
        <v>245</v>
      </c>
      <c r="B63" s="78">
        <v>41</v>
      </c>
      <c r="C63" s="234" t="str">
        <f t="shared" si="1"/>
        <v>20-29|41</v>
      </c>
      <c r="D63" s="78">
        <v>4</v>
      </c>
      <c r="E63" s="78" t="s">
        <v>44</v>
      </c>
      <c r="H63" s="78" t="s">
        <v>245</v>
      </c>
      <c r="I63" s="78">
        <v>27</v>
      </c>
      <c r="J63" s="234" t="str">
        <f t="shared" si="4"/>
        <v>20-29|27</v>
      </c>
      <c r="K63" s="78">
        <v>7</v>
      </c>
      <c r="L63" s="78" t="s">
        <v>47</v>
      </c>
      <c r="O63" s="77" t="s">
        <v>173</v>
      </c>
      <c r="P63" s="78">
        <v>46</v>
      </c>
      <c r="Q63" s="234" t="str">
        <f t="shared" si="2"/>
        <v>16-19|46</v>
      </c>
      <c r="R63" s="78">
        <v>11</v>
      </c>
      <c r="S63" s="78" t="s">
        <v>51</v>
      </c>
      <c r="V63" s="77" t="s">
        <v>173</v>
      </c>
      <c r="W63" s="78">
        <v>57</v>
      </c>
      <c r="X63" s="234" t="str">
        <f t="shared" si="3"/>
        <v>16-19|57</v>
      </c>
      <c r="Y63" s="78">
        <v>10</v>
      </c>
      <c r="Z63" s="78" t="s">
        <v>50</v>
      </c>
    </row>
    <row r="64" spans="1:26">
      <c r="A64" s="78" t="s">
        <v>245</v>
      </c>
      <c r="B64" s="78">
        <v>40</v>
      </c>
      <c r="C64" s="234" t="str">
        <f t="shared" si="1"/>
        <v>20-29|40</v>
      </c>
      <c r="D64" s="78">
        <v>4</v>
      </c>
      <c r="E64" s="78" t="s">
        <v>44</v>
      </c>
      <c r="H64" s="78" t="s">
        <v>245</v>
      </c>
      <c r="I64" s="78">
        <v>26</v>
      </c>
      <c r="J64" s="234" t="str">
        <f t="shared" si="4"/>
        <v>20-29|26</v>
      </c>
      <c r="K64" s="78">
        <v>8</v>
      </c>
      <c r="L64" s="78" t="s">
        <v>48</v>
      </c>
      <c r="O64" s="77" t="s">
        <v>173</v>
      </c>
      <c r="P64" s="78">
        <v>45</v>
      </c>
      <c r="Q64" s="234" t="str">
        <f t="shared" si="2"/>
        <v>16-19|45</v>
      </c>
      <c r="R64" s="78">
        <v>11</v>
      </c>
      <c r="S64" s="78" t="s">
        <v>51</v>
      </c>
      <c r="V64" s="77" t="s">
        <v>173</v>
      </c>
      <c r="W64" s="78">
        <v>56</v>
      </c>
      <c r="X64" s="234" t="str">
        <f t="shared" si="3"/>
        <v>16-19|56</v>
      </c>
      <c r="Y64" s="78">
        <v>11</v>
      </c>
      <c r="Z64" s="78" t="s">
        <v>51</v>
      </c>
    </row>
    <row r="65" spans="1:26">
      <c r="A65" s="78" t="s">
        <v>245</v>
      </c>
      <c r="B65" s="78">
        <v>39</v>
      </c>
      <c r="C65" s="234" t="str">
        <f t="shared" si="1"/>
        <v>20-29|39</v>
      </c>
      <c r="D65" s="78">
        <v>5</v>
      </c>
      <c r="E65" s="78" t="s">
        <v>45</v>
      </c>
      <c r="H65" s="78" t="s">
        <v>245</v>
      </c>
      <c r="I65" s="78">
        <v>25</v>
      </c>
      <c r="J65" s="234" t="str">
        <f t="shared" si="4"/>
        <v>20-29|25</v>
      </c>
      <c r="K65" s="78">
        <v>8</v>
      </c>
      <c r="L65" s="78" t="s">
        <v>48</v>
      </c>
      <c r="O65" s="77" t="s">
        <v>173</v>
      </c>
      <c r="P65" s="78">
        <v>44</v>
      </c>
      <c r="Q65" s="234" t="str">
        <f t="shared" si="2"/>
        <v>16-19|44</v>
      </c>
      <c r="R65" s="78">
        <v>12</v>
      </c>
      <c r="S65" s="78" t="s">
        <v>52</v>
      </c>
      <c r="V65" s="77" t="s">
        <v>173</v>
      </c>
      <c r="W65" s="78">
        <v>55</v>
      </c>
      <c r="X65" s="234" t="str">
        <f t="shared" si="3"/>
        <v>16-19|55</v>
      </c>
      <c r="Y65" s="78">
        <v>11</v>
      </c>
      <c r="Z65" s="78" t="s">
        <v>51</v>
      </c>
    </row>
    <row r="66" spans="1:26">
      <c r="A66" s="78" t="s">
        <v>245</v>
      </c>
      <c r="B66" s="78">
        <v>38</v>
      </c>
      <c r="C66" s="234" t="str">
        <f t="shared" si="1"/>
        <v>20-29|38</v>
      </c>
      <c r="D66" s="78">
        <v>5</v>
      </c>
      <c r="E66" s="78" t="s">
        <v>45</v>
      </c>
      <c r="H66" s="78" t="s">
        <v>245</v>
      </c>
      <c r="I66" s="78">
        <v>24</v>
      </c>
      <c r="J66" s="234" t="str">
        <f t="shared" si="4"/>
        <v>20-29|24</v>
      </c>
      <c r="K66" s="78">
        <v>9</v>
      </c>
      <c r="L66" s="78" t="s">
        <v>49</v>
      </c>
      <c r="O66" s="77" t="s">
        <v>173</v>
      </c>
      <c r="P66" s="78">
        <v>43</v>
      </c>
      <c r="Q66" s="234" t="str">
        <f t="shared" si="2"/>
        <v>16-19|43</v>
      </c>
      <c r="R66" s="78">
        <v>12</v>
      </c>
      <c r="S66" s="78" t="s">
        <v>52</v>
      </c>
      <c r="V66" s="77" t="s">
        <v>173</v>
      </c>
      <c r="W66" s="78">
        <v>54</v>
      </c>
      <c r="X66" s="234" t="str">
        <f t="shared" si="3"/>
        <v>16-19|54</v>
      </c>
      <c r="Y66" s="78">
        <v>11</v>
      </c>
      <c r="Z66" s="78" t="s">
        <v>51</v>
      </c>
    </row>
    <row r="67" spans="1:26">
      <c r="A67" s="78" t="s">
        <v>245</v>
      </c>
      <c r="B67" s="78">
        <v>37</v>
      </c>
      <c r="C67" s="234" t="str">
        <f t="shared" si="1"/>
        <v>20-29|37</v>
      </c>
      <c r="D67" s="78">
        <v>6</v>
      </c>
      <c r="E67" s="78" t="s">
        <v>46</v>
      </c>
      <c r="H67" s="78" t="s">
        <v>245</v>
      </c>
      <c r="I67" s="78">
        <v>23</v>
      </c>
      <c r="J67" s="234" t="str">
        <f t="shared" si="4"/>
        <v>20-29|23</v>
      </c>
      <c r="K67" s="78">
        <v>9</v>
      </c>
      <c r="L67" s="78" t="s">
        <v>49</v>
      </c>
      <c r="O67" s="77" t="s">
        <v>173</v>
      </c>
      <c r="P67" s="78">
        <v>42</v>
      </c>
      <c r="Q67" s="234" t="str">
        <f t="shared" si="2"/>
        <v>16-19|42</v>
      </c>
      <c r="R67" s="78">
        <v>12</v>
      </c>
      <c r="S67" s="78" t="s">
        <v>52</v>
      </c>
      <c r="V67" s="77" t="s">
        <v>173</v>
      </c>
      <c r="W67" s="78">
        <v>53</v>
      </c>
      <c r="X67" s="234" t="str">
        <f t="shared" si="3"/>
        <v>16-19|53</v>
      </c>
      <c r="Y67" s="78">
        <v>11</v>
      </c>
      <c r="Z67" s="78" t="s">
        <v>51</v>
      </c>
    </row>
    <row r="68" spans="1:26">
      <c r="A68" s="78" t="s">
        <v>245</v>
      </c>
      <c r="B68" s="78">
        <v>36</v>
      </c>
      <c r="C68" s="234" t="str">
        <f t="shared" si="1"/>
        <v>20-29|36</v>
      </c>
      <c r="D68" s="78">
        <v>6</v>
      </c>
      <c r="E68" s="78" t="s">
        <v>46</v>
      </c>
      <c r="H68" s="78" t="s">
        <v>245</v>
      </c>
      <c r="I68" s="78">
        <v>22</v>
      </c>
      <c r="J68" s="234" t="str">
        <f t="shared" si="4"/>
        <v>20-29|22</v>
      </c>
      <c r="K68" s="78">
        <v>10</v>
      </c>
      <c r="L68" s="78" t="s">
        <v>50</v>
      </c>
      <c r="O68" s="77" t="s">
        <v>173</v>
      </c>
      <c r="P68" s="78">
        <v>41</v>
      </c>
      <c r="Q68" s="234" t="str">
        <f t="shared" si="2"/>
        <v>16-19|41</v>
      </c>
      <c r="R68" s="78">
        <v>12</v>
      </c>
      <c r="S68" s="78" t="s">
        <v>52</v>
      </c>
      <c r="V68" s="77" t="s">
        <v>173</v>
      </c>
      <c r="W68" s="78">
        <v>52</v>
      </c>
      <c r="X68" s="234" t="str">
        <f t="shared" si="3"/>
        <v>16-19|52</v>
      </c>
      <c r="Y68" s="78">
        <v>12</v>
      </c>
      <c r="Z68" s="78" t="s">
        <v>52</v>
      </c>
    </row>
    <row r="69" spans="1:26">
      <c r="A69" s="78" t="s">
        <v>245</v>
      </c>
      <c r="B69" s="78">
        <v>35</v>
      </c>
      <c r="C69" s="234" t="str">
        <f t="shared" si="1"/>
        <v>20-29|35</v>
      </c>
      <c r="D69" s="78">
        <v>7</v>
      </c>
      <c r="E69" s="78" t="s">
        <v>47</v>
      </c>
      <c r="H69" s="78" t="s">
        <v>245</v>
      </c>
      <c r="I69" s="78">
        <v>21</v>
      </c>
      <c r="J69" s="234" t="str">
        <f t="shared" si="4"/>
        <v>20-29|21</v>
      </c>
      <c r="K69" s="78">
        <v>11</v>
      </c>
      <c r="L69" s="78" t="s">
        <v>51</v>
      </c>
      <c r="O69" s="77" t="s">
        <v>173</v>
      </c>
      <c r="P69" s="78">
        <v>40</v>
      </c>
      <c r="Q69" s="234" t="str">
        <f t="shared" si="2"/>
        <v>16-19|40</v>
      </c>
      <c r="R69" s="78">
        <v>13</v>
      </c>
      <c r="S69" s="78" t="s">
        <v>53</v>
      </c>
      <c r="V69" s="77" t="s">
        <v>173</v>
      </c>
      <c r="W69" s="78">
        <v>51</v>
      </c>
      <c r="X69" s="234" t="str">
        <f t="shared" si="3"/>
        <v>16-19|51</v>
      </c>
      <c r="Y69" s="78">
        <v>12</v>
      </c>
      <c r="Z69" s="78" t="s">
        <v>52</v>
      </c>
    </row>
    <row r="70" spans="1:26">
      <c r="A70" s="78" t="s">
        <v>245</v>
      </c>
      <c r="B70" s="78">
        <v>34</v>
      </c>
      <c r="C70" s="234" t="str">
        <f t="shared" si="1"/>
        <v>20-29|34</v>
      </c>
      <c r="D70" s="78">
        <v>7</v>
      </c>
      <c r="E70" s="78" t="s">
        <v>47</v>
      </c>
      <c r="H70" s="78" t="s">
        <v>245</v>
      </c>
      <c r="I70" s="78">
        <v>20</v>
      </c>
      <c r="J70" s="234" t="str">
        <f t="shared" si="4"/>
        <v>20-29|20</v>
      </c>
      <c r="K70" s="78">
        <v>11</v>
      </c>
      <c r="L70" s="78" t="s">
        <v>51</v>
      </c>
      <c r="O70" s="77" t="s">
        <v>173</v>
      </c>
      <c r="P70" s="78">
        <v>39</v>
      </c>
      <c r="Q70" s="234" t="str">
        <f t="shared" si="2"/>
        <v>16-19|39</v>
      </c>
      <c r="R70" s="78">
        <v>13</v>
      </c>
      <c r="S70" s="78" t="s">
        <v>53</v>
      </c>
      <c r="V70" s="77" t="s">
        <v>173</v>
      </c>
      <c r="W70" s="78">
        <v>50</v>
      </c>
      <c r="X70" s="234" t="str">
        <f t="shared" si="3"/>
        <v>16-19|50</v>
      </c>
      <c r="Y70" s="78">
        <v>12</v>
      </c>
      <c r="Z70" s="78" t="s">
        <v>52</v>
      </c>
    </row>
    <row r="71" spans="1:26">
      <c r="A71" s="78" t="s">
        <v>245</v>
      </c>
      <c r="B71" s="78">
        <v>33</v>
      </c>
      <c r="C71" s="234" t="str">
        <f t="shared" si="1"/>
        <v>20-29|33</v>
      </c>
      <c r="D71" s="78">
        <v>7</v>
      </c>
      <c r="E71" s="78" t="s">
        <v>47</v>
      </c>
      <c r="H71" s="78" t="s">
        <v>245</v>
      </c>
      <c r="I71" s="78">
        <v>19</v>
      </c>
      <c r="J71" s="234" t="str">
        <f t="shared" si="4"/>
        <v>20-29|19</v>
      </c>
      <c r="K71" s="78">
        <v>12</v>
      </c>
      <c r="L71" s="78" t="s">
        <v>52</v>
      </c>
      <c r="O71" s="77" t="s">
        <v>173</v>
      </c>
      <c r="P71" s="78">
        <v>38</v>
      </c>
      <c r="Q71" s="234" t="str">
        <f t="shared" si="2"/>
        <v>16-19|38</v>
      </c>
      <c r="R71" s="78">
        <v>13</v>
      </c>
      <c r="S71" s="78" t="s">
        <v>53</v>
      </c>
      <c r="V71" s="77" t="s">
        <v>173</v>
      </c>
      <c r="W71" s="78">
        <v>49</v>
      </c>
      <c r="X71" s="234" t="str">
        <f t="shared" si="3"/>
        <v>16-19|49</v>
      </c>
      <c r="Y71" s="78">
        <v>12</v>
      </c>
      <c r="Z71" s="78" t="s">
        <v>52</v>
      </c>
    </row>
    <row r="72" spans="1:26">
      <c r="A72" s="78" t="s">
        <v>245</v>
      </c>
      <c r="B72" s="78">
        <v>32</v>
      </c>
      <c r="C72" s="234" t="str">
        <f t="shared" si="1"/>
        <v>20-29|32</v>
      </c>
      <c r="D72" s="78">
        <v>8</v>
      </c>
      <c r="E72" s="78" t="s">
        <v>48</v>
      </c>
      <c r="H72" s="78" t="s">
        <v>245</v>
      </c>
      <c r="I72" s="78">
        <v>18</v>
      </c>
      <c r="J72" s="234" t="str">
        <f t="shared" si="4"/>
        <v>20-29|18</v>
      </c>
      <c r="K72" s="78">
        <v>12</v>
      </c>
      <c r="L72" s="78" t="s">
        <v>52</v>
      </c>
      <c r="O72" s="77" t="s">
        <v>173</v>
      </c>
      <c r="P72" s="78">
        <v>37</v>
      </c>
      <c r="Q72" s="234" t="str">
        <f t="shared" si="2"/>
        <v>16-19|37</v>
      </c>
      <c r="R72" s="78">
        <v>13</v>
      </c>
      <c r="S72" s="78" t="s">
        <v>53</v>
      </c>
      <c r="V72" s="77" t="s">
        <v>173</v>
      </c>
      <c r="W72" s="78">
        <v>48</v>
      </c>
      <c r="X72" s="234" t="str">
        <f t="shared" si="3"/>
        <v>16-19|48</v>
      </c>
      <c r="Y72" s="78">
        <v>12</v>
      </c>
      <c r="Z72" s="78" t="s">
        <v>52</v>
      </c>
    </row>
    <row r="73" spans="1:26">
      <c r="A73" s="78" t="s">
        <v>245</v>
      </c>
      <c r="B73" s="78">
        <v>31</v>
      </c>
      <c r="C73" s="234" t="str">
        <f t="shared" si="1"/>
        <v>20-29|31</v>
      </c>
      <c r="D73" s="78">
        <v>8</v>
      </c>
      <c r="E73" s="78" t="s">
        <v>48</v>
      </c>
      <c r="H73" s="78" t="s">
        <v>245</v>
      </c>
      <c r="I73" s="78">
        <v>17</v>
      </c>
      <c r="J73" s="234" t="str">
        <f t="shared" si="4"/>
        <v>20-29|17</v>
      </c>
      <c r="K73" s="78">
        <v>13</v>
      </c>
      <c r="L73" s="78" t="s">
        <v>53</v>
      </c>
      <c r="O73" s="77" t="s">
        <v>173</v>
      </c>
      <c r="P73" s="78">
        <v>36</v>
      </c>
      <c r="Q73" s="234" t="str">
        <f t="shared" si="2"/>
        <v>16-19|36</v>
      </c>
      <c r="R73" s="78">
        <v>13</v>
      </c>
      <c r="S73" s="78" t="s">
        <v>53</v>
      </c>
      <c r="V73" s="77" t="s">
        <v>173</v>
      </c>
      <c r="W73" s="78">
        <v>47</v>
      </c>
      <c r="X73" s="234" t="str">
        <f t="shared" si="3"/>
        <v>16-19|47</v>
      </c>
      <c r="Y73" s="78">
        <v>13</v>
      </c>
      <c r="Z73" s="78" t="s">
        <v>53</v>
      </c>
    </row>
    <row r="74" spans="1:26">
      <c r="A74" s="78" t="s">
        <v>245</v>
      </c>
      <c r="B74" s="78">
        <v>30</v>
      </c>
      <c r="C74" s="234" t="str">
        <f t="shared" si="1"/>
        <v>20-29|30</v>
      </c>
      <c r="D74" s="78">
        <v>9</v>
      </c>
      <c r="E74" s="78" t="s">
        <v>49</v>
      </c>
      <c r="H74" s="78" t="s">
        <v>245</v>
      </c>
      <c r="I74" s="78">
        <v>16</v>
      </c>
      <c r="J74" s="234" t="str">
        <f t="shared" si="4"/>
        <v>20-29|16</v>
      </c>
      <c r="K74" s="78">
        <v>14</v>
      </c>
      <c r="L74" s="78" t="s">
        <v>54</v>
      </c>
      <c r="O74" s="77" t="s">
        <v>173</v>
      </c>
      <c r="P74" s="78">
        <v>35</v>
      </c>
      <c r="Q74" s="234" t="str">
        <f t="shared" si="2"/>
        <v>16-19|35</v>
      </c>
      <c r="R74" s="78">
        <v>14</v>
      </c>
      <c r="S74" s="78" t="s">
        <v>54</v>
      </c>
      <c r="V74" s="77" t="s">
        <v>173</v>
      </c>
      <c r="W74" s="78">
        <v>46</v>
      </c>
      <c r="X74" s="234" t="str">
        <f t="shared" si="3"/>
        <v>16-19|46</v>
      </c>
      <c r="Y74" s="78">
        <v>13</v>
      </c>
      <c r="Z74" s="78" t="s">
        <v>53</v>
      </c>
    </row>
    <row r="75" spans="1:26">
      <c r="A75" s="78" t="s">
        <v>245</v>
      </c>
      <c r="B75" s="78">
        <v>29</v>
      </c>
      <c r="C75" s="234" t="str">
        <f t="shared" si="1"/>
        <v>20-29|29</v>
      </c>
      <c r="D75" s="78">
        <v>9</v>
      </c>
      <c r="E75" s="78" t="s">
        <v>49</v>
      </c>
      <c r="H75" s="78" t="s">
        <v>245</v>
      </c>
      <c r="I75" s="78">
        <v>15</v>
      </c>
      <c r="J75" s="234" t="str">
        <f t="shared" si="4"/>
        <v>20-29|15</v>
      </c>
      <c r="K75" s="78">
        <v>14</v>
      </c>
      <c r="L75" s="78" t="s">
        <v>54</v>
      </c>
      <c r="O75" s="77" t="s">
        <v>173</v>
      </c>
      <c r="P75" s="78">
        <v>34</v>
      </c>
      <c r="Q75" s="234" t="str">
        <f t="shared" si="2"/>
        <v>16-19|34</v>
      </c>
      <c r="R75" s="78">
        <v>14</v>
      </c>
      <c r="S75" s="78" t="s">
        <v>54</v>
      </c>
      <c r="V75" s="77" t="s">
        <v>173</v>
      </c>
      <c r="W75" s="78">
        <v>45</v>
      </c>
      <c r="X75" s="234" t="str">
        <f t="shared" si="3"/>
        <v>16-19|45</v>
      </c>
      <c r="Y75" s="78">
        <v>13</v>
      </c>
      <c r="Z75" s="78" t="s">
        <v>53</v>
      </c>
    </row>
    <row r="76" spans="1:26">
      <c r="A76" s="78" t="s">
        <v>245</v>
      </c>
      <c r="B76" s="78">
        <v>28</v>
      </c>
      <c r="C76" s="234" t="str">
        <f t="shared" si="1"/>
        <v>20-29|28</v>
      </c>
      <c r="D76" s="78">
        <v>10</v>
      </c>
      <c r="E76" s="78" t="s">
        <v>50</v>
      </c>
      <c r="H76" s="78" t="s">
        <v>245</v>
      </c>
      <c r="I76" s="78">
        <v>14</v>
      </c>
      <c r="J76" s="234" t="str">
        <f t="shared" si="4"/>
        <v>20-29|14</v>
      </c>
      <c r="K76" s="78">
        <v>15</v>
      </c>
      <c r="L76" s="78" t="s">
        <v>55</v>
      </c>
      <c r="O76" s="77" t="s">
        <v>173</v>
      </c>
      <c r="P76" s="78">
        <v>33</v>
      </c>
      <c r="Q76" s="234" t="str">
        <f t="shared" si="2"/>
        <v>16-19|33</v>
      </c>
      <c r="R76" s="78">
        <v>14</v>
      </c>
      <c r="S76" s="78" t="s">
        <v>54</v>
      </c>
      <c r="V76" s="77" t="s">
        <v>173</v>
      </c>
      <c r="W76" s="78">
        <v>44</v>
      </c>
      <c r="X76" s="234" t="str">
        <f t="shared" si="3"/>
        <v>16-19|44</v>
      </c>
      <c r="Y76" s="78">
        <v>13</v>
      </c>
      <c r="Z76" s="78" t="s">
        <v>53</v>
      </c>
    </row>
    <row r="77" spans="1:26">
      <c r="A77" s="78" t="s">
        <v>245</v>
      </c>
      <c r="B77" s="78">
        <v>27</v>
      </c>
      <c r="C77" s="234" t="str">
        <f t="shared" si="1"/>
        <v>20-29|27</v>
      </c>
      <c r="D77" s="78">
        <v>10</v>
      </c>
      <c r="E77" s="78" t="s">
        <v>50</v>
      </c>
      <c r="H77" s="78" t="s">
        <v>245</v>
      </c>
      <c r="I77" s="78">
        <v>13</v>
      </c>
      <c r="J77" s="234" t="str">
        <f t="shared" si="4"/>
        <v>20-29|13</v>
      </c>
      <c r="K77" s="78">
        <v>15</v>
      </c>
      <c r="L77" s="78" t="s">
        <v>55</v>
      </c>
      <c r="O77" s="77" t="s">
        <v>173</v>
      </c>
      <c r="P77" s="78">
        <v>32</v>
      </c>
      <c r="Q77" s="234" t="str">
        <f t="shared" si="2"/>
        <v>16-19|32</v>
      </c>
      <c r="R77" s="78">
        <v>14</v>
      </c>
      <c r="S77" s="78" t="s">
        <v>54</v>
      </c>
      <c r="V77" s="77" t="s">
        <v>173</v>
      </c>
      <c r="W77" s="78">
        <v>43</v>
      </c>
      <c r="X77" s="234" t="str">
        <f t="shared" si="3"/>
        <v>16-19|43</v>
      </c>
      <c r="Y77" s="78">
        <v>13</v>
      </c>
      <c r="Z77" s="78" t="s">
        <v>53</v>
      </c>
    </row>
    <row r="78" spans="1:26">
      <c r="A78" s="78" t="s">
        <v>245</v>
      </c>
      <c r="B78" s="78">
        <v>26</v>
      </c>
      <c r="C78" s="234" t="str">
        <f t="shared" si="1"/>
        <v>20-29|26</v>
      </c>
      <c r="D78" s="78">
        <v>11</v>
      </c>
      <c r="E78" s="78" t="s">
        <v>51</v>
      </c>
      <c r="H78" s="78" t="s">
        <v>245</v>
      </c>
      <c r="I78" s="78">
        <v>12</v>
      </c>
      <c r="J78" s="234" t="str">
        <f t="shared" si="4"/>
        <v>20-29|12</v>
      </c>
      <c r="K78" s="78">
        <v>16</v>
      </c>
      <c r="L78" s="78" t="s">
        <v>56</v>
      </c>
      <c r="O78" s="77" t="s">
        <v>173</v>
      </c>
      <c r="P78" s="78">
        <v>31</v>
      </c>
      <c r="Q78" s="234" t="str">
        <f t="shared" si="2"/>
        <v>16-19|31</v>
      </c>
      <c r="R78" s="78">
        <v>15</v>
      </c>
      <c r="S78" s="78" t="s">
        <v>55</v>
      </c>
      <c r="V78" s="77" t="s">
        <v>173</v>
      </c>
      <c r="W78" s="78">
        <v>42</v>
      </c>
      <c r="X78" s="234" t="str">
        <f t="shared" si="3"/>
        <v>16-19|42</v>
      </c>
      <c r="Y78" s="78">
        <v>14</v>
      </c>
      <c r="Z78" s="78" t="s">
        <v>54</v>
      </c>
    </row>
    <row r="79" spans="1:26">
      <c r="A79" s="78" t="s">
        <v>245</v>
      </c>
      <c r="B79" s="78">
        <v>25</v>
      </c>
      <c r="C79" s="234" t="str">
        <f t="shared" si="1"/>
        <v>20-29|25</v>
      </c>
      <c r="D79" s="78">
        <v>11</v>
      </c>
      <c r="E79" s="78" t="s">
        <v>51</v>
      </c>
      <c r="H79" s="78" t="s">
        <v>245</v>
      </c>
      <c r="I79" s="78">
        <v>11</v>
      </c>
      <c r="J79" s="234" t="str">
        <f t="shared" si="4"/>
        <v>20-29|11</v>
      </c>
      <c r="K79" s="78">
        <v>16</v>
      </c>
      <c r="L79" s="78" t="s">
        <v>56</v>
      </c>
      <c r="O79" s="77" t="s">
        <v>173</v>
      </c>
      <c r="P79" s="78">
        <v>30</v>
      </c>
      <c r="Q79" s="234" t="str">
        <f t="shared" si="2"/>
        <v>16-19|30</v>
      </c>
      <c r="R79" s="78">
        <v>15</v>
      </c>
      <c r="S79" s="78" t="s">
        <v>55</v>
      </c>
      <c r="V79" s="77" t="s">
        <v>173</v>
      </c>
      <c r="W79" s="78">
        <v>41</v>
      </c>
      <c r="X79" s="234" t="str">
        <f t="shared" si="3"/>
        <v>16-19|41</v>
      </c>
      <c r="Y79" s="78">
        <v>14</v>
      </c>
      <c r="Z79" s="78" t="s">
        <v>54</v>
      </c>
    </row>
    <row r="80" spans="1:26">
      <c r="A80" s="78" t="s">
        <v>245</v>
      </c>
      <c r="B80" s="78">
        <v>24</v>
      </c>
      <c r="C80" s="234" t="str">
        <f t="shared" si="1"/>
        <v>20-29|24</v>
      </c>
      <c r="D80" s="78">
        <v>12</v>
      </c>
      <c r="E80" s="78" t="s">
        <v>52</v>
      </c>
      <c r="H80" s="78" t="s">
        <v>245</v>
      </c>
      <c r="I80" s="78">
        <v>10</v>
      </c>
      <c r="J80" s="234" t="str">
        <f t="shared" si="4"/>
        <v>20-29|10</v>
      </c>
      <c r="K80" s="78">
        <v>17</v>
      </c>
      <c r="L80" s="78" t="s">
        <v>57</v>
      </c>
      <c r="O80" s="77" t="s">
        <v>173</v>
      </c>
      <c r="P80" s="78">
        <v>29</v>
      </c>
      <c r="Q80" s="234" t="str">
        <f t="shared" si="2"/>
        <v>16-19|29</v>
      </c>
      <c r="R80" s="78">
        <v>15</v>
      </c>
      <c r="S80" s="78" t="s">
        <v>55</v>
      </c>
      <c r="V80" s="77" t="s">
        <v>173</v>
      </c>
      <c r="W80" s="78">
        <v>40</v>
      </c>
      <c r="X80" s="234" t="str">
        <f t="shared" si="3"/>
        <v>16-19|40</v>
      </c>
      <c r="Y80" s="78">
        <v>14</v>
      </c>
      <c r="Z80" s="78" t="s">
        <v>54</v>
      </c>
    </row>
    <row r="81" spans="1:26">
      <c r="A81" s="78" t="s">
        <v>245</v>
      </c>
      <c r="B81" s="78">
        <v>23</v>
      </c>
      <c r="C81" s="234" t="str">
        <f t="shared" si="1"/>
        <v>20-29|23</v>
      </c>
      <c r="D81" s="78">
        <v>12</v>
      </c>
      <c r="E81" s="78" t="s">
        <v>52</v>
      </c>
      <c r="H81" s="78" t="s">
        <v>245</v>
      </c>
      <c r="I81" s="78">
        <v>9</v>
      </c>
      <c r="J81" s="234" t="str">
        <f t="shared" si="4"/>
        <v>20-29|9</v>
      </c>
      <c r="K81" s="78">
        <v>17</v>
      </c>
      <c r="L81" s="78" t="s">
        <v>57</v>
      </c>
      <c r="O81" s="77" t="s">
        <v>173</v>
      </c>
      <c r="P81" s="78">
        <v>28</v>
      </c>
      <c r="Q81" s="234" t="str">
        <f t="shared" si="2"/>
        <v>16-19|28</v>
      </c>
      <c r="R81" s="78">
        <v>15</v>
      </c>
      <c r="S81" s="78" t="s">
        <v>55</v>
      </c>
      <c r="V81" s="77" t="s">
        <v>173</v>
      </c>
      <c r="W81" s="78">
        <v>39</v>
      </c>
      <c r="X81" s="234" t="str">
        <f t="shared" si="3"/>
        <v>16-19|39</v>
      </c>
      <c r="Y81" s="78">
        <v>14</v>
      </c>
      <c r="Z81" s="78" t="s">
        <v>54</v>
      </c>
    </row>
    <row r="82" spans="1:26">
      <c r="A82" s="78" t="s">
        <v>245</v>
      </c>
      <c r="B82" s="78">
        <v>22</v>
      </c>
      <c r="C82" s="234" t="str">
        <f t="shared" si="1"/>
        <v>20-29|22</v>
      </c>
      <c r="D82" s="78">
        <v>13</v>
      </c>
      <c r="E82" s="78" t="s">
        <v>53</v>
      </c>
      <c r="H82" s="78" t="s">
        <v>245</v>
      </c>
      <c r="I82" s="78">
        <v>8</v>
      </c>
      <c r="J82" s="234" t="str">
        <f t="shared" si="4"/>
        <v>20-29|8</v>
      </c>
      <c r="K82" s="78">
        <v>18</v>
      </c>
      <c r="L82" s="78" t="s">
        <v>58</v>
      </c>
      <c r="O82" s="77" t="s">
        <v>173</v>
      </c>
      <c r="P82" s="78">
        <v>27</v>
      </c>
      <c r="Q82" s="234" t="str">
        <f t="shared" si="2"/>
        <v>16-19|27</v>
      </c>
      <c r="R82" s="78">
        <v>16</v>
      </c>
      <c r="S82" s="78" t="s">
        <v>56</v>
      </c>
      <c r="V82" s="77" t="s">
        <v>173</v>
      </c>
      <c r="W82" s="78">
        <v>38</v>
      </c>
      <c r="X82" s="234" t="str">
        <f t="shared" si="3"/>
        <v>16-19|38</v>
      </c>
      <c r="Y82" s="78">
        <v>14</v>
      </c>
      <c r="Z82" s="78" t="s">
        <v>54</v>
      </c>
    </row>
    <row r="83" spans="1:26">
      <c r="A83" s="78" t="s">
        <v>245</v>
      </c>
      <c r="B83" s="78">
        <v>21</v>
      </c>
      <c r="C83" s="234" t="str">
        <f t="shared" si="1"/>
        <v>20-29|21</v>
      </c>
      <c r="D83" s="78">
        <v>13</v>
      </c>
      <c r="E83" s="78" t="s">
        <v>53</v>
      </c>
      <c r="H83" s="78" t="s">
        <v>245</v>
      </c>
      <c r="I83" s="78">
        <v>7</v>
      </c>
      <c r="J83" s="234" t="str">
        <f t="shared" si="4"/>
        <v>20-29|7</v>
      </c>
      <c r="K83" s="78">
        <v>18</v>
      </c>
      <c r="L83" s="78" t="s">
        <v>58</v>
      </c>
      <c r="O83" s="77" t="s">
        <v>173</v>
      </c>
      <c r="P83" s="78">
        <v>26</v>
      </c>
      <c r="Q83" s="234" t="str">
        <f t="shared" si="2"/>
        <v>16-19|26</v>
      </c>
      <c r="R83" s="78">
        <v>16</v>
      </c>
      <c r="S83" s="78" t="s">
        <v>56</v>
      </c>
      <c r="V83" s="77" t="s">
        <v>173</v>
      </c>
      <c r="W83" s="78">
        <v>37</v>
      </c>
      <c r="X83" s="234" t="str">
        <f t="shared" si="3"/>
        <v>16-19|37</v>
      </c>
      <c r="Y83" s="78">
        <v>15</v>
      </c>
      <c r="Z83" s="78" t="s">
        <v>55</v>
      </c>
    </row>
    <row r="84" spans="1:26">
      <c r="A84" s="78" t="s">
        <v>245</v>
      </c>
      <c r="B84" s="78">
        <v>20</v>
      </c>
      <c r="C84" s="234" t="str">
        <f t="shared" si="1"/>
        <v>20-29|20</v>
      </c>
      <c r="D84" s="78">
        <v>13</v>
      </c>
      <c r="E84" s="78" t="s">
        <v>53</v>
      </c>
      <c r="H84" s="78" t="s">
        <v>245</v>
      </c>
      <c r="I84" s="78" t="s">
        <v>1693</v>
      </c>
      <c r="J84" s="234" t="str">
        <f t="shared" si="4"/>
        <v>20-29|&lt;7</v>
      </c>
      <c r="K84" s="78">
        <v>19</v>
      </c>
      <c r="L84" s="78" t="s">
        <v>59</v>
      </c>
      <c r="O84" s="77" t="s">
        <v>173</v>
      </c>
      <c r="P84" s="78">
        <v>25</v>
      </c>
      <c r="Q84" s="234" t="str">
        <f t="shared" si="2"/>
        <v>16-19|25</v>
      </c>
      <c r="R84" s="78">
        <v>16</v>
      </c>
      <c r="S84" s="78" t="s">
        <v>56</v>
      </c>
      <c r="V84" s="77" t="s">
        <v>173</v>
      </c>
      <c r="W84" s="78">
        <v>36</v>
      </c>
      <c r="X84" s="234" t="str">
        <f t="shared" si="3"/>
        <v>16-19|36</v>
      </c>
      <c r="Y84" s="78">
        <v>15</v>
      </c>
      <c r="Z84" s="78" t="s">
        <v>55</v>
      </c>
    </row>
    <row r="85" spans="1:26">
      <c r="A85" s="78" t="s">
        <v>245</v>
      </c>
      <c r="B85" s="78">
        <v>19</v>
      </c>
      <c r="C85" s="234" t="str">
        <f t="shared" ref="C85:C160" si="8">A85&amp;"|"&amp;B85</f>
        <v>20-29|19</v>
      </c>
      <c r="D85" s="78">
        <v>14</v>
      </c>
      <c r="E85" s="78" t="s">
        <v>54</v>
      </c>
      <c r="H85" s="78" t="s">
        <v>317</v>
      </c>
      <c r="I85" s="78" t="s">
        <v>1692</v>
      </c>
      <c r="J85" s="234" t="str">
        <f t="shared" si="4"/>
        <v>30-39|&gt;36</v>
      </c>
      <c r="K85" s="78">
        <v>1</v>
      </c>
      <c r="L85" s="78" t="s">
        <v>41</v>
      </c>
      <c r="O85" s="77" t="s">
        <v>173</v>
      </c>
      <c r="P85" s="78">
        <v>24</v>
      </c>
      <c r="Q85" s="234" t="str">
        <f t="shared" ref="Q85:Q160" si="9">O85&amp;"|"&amp;P85</f>
        <v>16-19|24</v>
      </c>
      <c r="R85" s="78">
        <v>16</v>
      </c>
      <c r="S85" s="78" t="s">
        <v>56</v>
      </c>
      <c r="V85" s="77" t="s">
        <v>173</v>
      </c>
      <c r="W85" s="78">
        <v>35</v>
      </c>
      <c r="X85" s="234" t="str">
        <f t="shared" ref="X85:X160" si="10">V85&amp;"|"&amp;W85</f>
        <v>16-19|35</v>
      </c>
      <c r="Y85" s="78">
        <v>15</v>
      </c>
      <c r="Z85" s="78" t="s">
        <v>55</v>
      </c>
    </row>
    <row r="86" spans="1:26">
      <c r="A86" s="78" t="s">
        <v>245</v>
      </c>
      <c r="B86" s="78">
        <v>18</v>
      </c>
      <c r="C86" s="234" t="str">
        <f t="shared" si="8"/>
        <v>20-29|18</v>
      </c>
      <c r="D86" s="78">
        <v>14</v>
      </c>
      <c r="E86" s="78" t="s">
        <v>54</v>
      </c>
      <c r="H86" s="78" t="s">
        <v>317</v>
      </c>
      <c r="I86" s="78">
        <v>36</v>
      </c>
      <c r="J86" s="234" t="str">
        <f t="shared" ref="J86:J161" si="11">H86&amp;"|"&amp;I86</f>
        <v>30-39|36</v>
      </c>
      <c r="K86" s="78">
        <v>2</v>
      </c>
      <c r="L86" s="78" t="s">
        <v>42</v>
      </c>
      <c r="O86" s="77" t="s">
        <v>173</v>
      </c>
      <c r="P86" s="78">
        <v>23</v>
      </c>
      <c r="Q86" s="234" t="str">
        <f t="shared" si="9"/>
        <v>16-19|23</v>
      </c>
      <c r="R86" s="78">
        <v>16</v>
      </c>
      <c r="S86" s="78" t="s">
        <v>56</v>
      </c>
      <c r="V86" s="77" t="s">
        <v>173</v>
      </c>
      <c r="W86" s="78">
        <v>34</v>
      </c>
      <c r="X86" s="234" t="str">
        <f t="shared" si="10"/>
        <v>16-19|34</v>
      </c>
      <c r="Y86" s="78">
        <v>15</v>
      </c>
      <c r="Z86" s="78" t="s">
        <v>55</v>
      </c>
    </row>
    <row r="87" spans="1:26">
      <c r="A87" s="78" t="s">
        <v>245</v>
      </c>
      <c r="B87" s="78">
        <v>17</v>
      </c>
      <c r="C87" s="234" t="str">
        <f t="shared" si="8"/>
        <v>20-29|17</v>
      </c>
      <c r="D87" s="78">
        <v>15</v>
      </c>
      <c r="E87" s="78" t="s">
        <v>55</v>
      </c>
      <c r="H87" s="78" t="s">
        <v>317</v>
      </c>
      <c r="I87" s="78">
        <v>35</v>
      </c>
      <c r="J87" s="234" t="str">
        <f t="shared" si="11"/>
        <v>30-39|35</v>
      </c>
      <c r="K87" s="78">
        <v>2</v>
      </c>
      <c r="L87" s="78" t="s">
        <v>42</v>
      </c>
      <c r="O87" s="77" t="s">
        <v>173</v>
      </c>
      <c r="P87" s="78">
        <v>22</v>
      </c>
      <c r="Q87" s="234" t="str">
        <f t="shared" si="9"/>
        <v>16-19|22</v>
      </c>
      <c r="R87" s="78">
        <v>17</v>
      </c>
      <c r="S87" s="78" t="s">
        <v>57</v>
      </c>
      <c r="V87" s="77" t="s">
        <v>173</v>
      </c>
      <c r="W87" s="78">
        <v>33</v>
      </c>
      <c r="X87" s="234" t="str">
        <f t="shared" si="10"/>
        <v>16-19|33</v>
      </c>
      <c r="Y87" s="78">
        <v>15</v>
      </c>
      <c r="Z87" s="78" t="s">
        <v>55</v>
      </c>
    </row>
    <row r="88" spans="1:26">
      <c r="A88" s="78" t="s">
        <v>245</v>
      </c>
      <c r="B88" s="78">
        <v>16</v>
      </c>
      <c r="C88" s="234" t="str">
        <f t="shared" si="8"/>
        <v>20-29|16</v>
      </c>
      <c r="D88" s="78">
        <v>15</v>
      </c>
      <c r="E88" s="78" t="s">
        <v>55</v>
      </c>
      <c r="H88" s="78" t="s">
        <v>317</v>
      </c>
      <c r="I88" s="78">
        <v>34</v>
      </c>
      <c r="J88" s="234" t="str">
        <f t="shared" si="11"/>
        <v>30-39|34</v>
      </c>
      <c r="K88" s="78">
        <v>3</v>
      </c>
      <c r="L88" s="78" t="s">
        <v>43</v>
      </c>
      <c r="O88" s="77" t="s">
        <v>173</v>
      </c>
      <c r="P88" s="78">
        <v>21</v>
      </c>
      <c r="Q88" s="234" t="str">
        <f t="shared" si="9"/>
        <v>16-19|21</v>
      </c>
      <c r="R88" s="78">
        <v>17</v>
      </c>
      <c r="S88" s="78" t="s">
        <v>57</v>
      </c>
      <c r="V88" s="77" t="s">
        <v>173</v>
      </c>
      <c r="W88" s="78">
        <v>32</v>
      </c>
      <c r="X88" s="234" t="str">
        <f t="shared" si="10"/>
        <v>16-19|32</v>
      </c>
      <c r="Y88" s="78">
        <v>15</v>
      </c>
      <c r="Z88" s="78" t="s">
        <v>55</v>
      </c>
    </row>
    <row r="89" spans="1:26">
      <c r="A89" s="78" t="s">
        <v>245</v>
      </c>
      <c r="B89" s="78">
        <v>15</v>
      </c>
      <c r="C89" s="234" t="str">
        <f t="shared" si="8"/>
        <v>20-29|15</v>
      </c>
      <c r="D89" s="78">
        <v>16</v>
      </c>
      <c r="E89" s="78" t="s">
        <v>56</v>
      </c>
      <c r="H89" s="78" t="s">
        <v>317</v>
      </c>
      <c r="I89" s="78">
        <v>33</v>
      </c>
      <c r="J89" s="234" t="str">
        <f t="shared" si="11"/>
        <v>30-39|33</v>
      </c>
      <c r="K89" s="78">
        <v>3</v>
      </c>
      <c r="L89" s="78" t="s">
        <v>43</v>
      </c>
      <c r="O89" s="77" t="s">
        <v>173</v>
      </c>
      <c r="P89" s="78">
        <v>20</v>
      </c>
      <c r="Q89" s="234" t="str">
        <f t="shared" si="9"/>
        <v>16-19|20</v>
      </c>
      <c r="R89" s="78">
        <v>17</v>
      </c>
      <c r="S89" s="78" t="s">
        <v>57</v>
      </c>
      <c r="V89" s="77" t="s">
        <v>173</v>
      </c>
      <c r="W89" s="78">
        <v>31</v>
      </c>
      <c r="X89" s="234" t="str">
        <f t="shared" si="10"/>
        <v>16-19|31</v>
      </c>
      <c r="Y89" s="78">
        <v>16</v>
      </c>
      <c r="Z89" s="78" t="s">
        <v>56</v>
      </c>
    </row>
    <row r="90" spans="1:26">
      <c r="A90" s="78" t="s">
        <v>245</v>
      </c>
      <c r="B90" s="78">
        <v>14</v>
      </c>
      <c r="C90" s="234" t="str">
        <f t="shared" si="8"/>
        <v>20-29|14</v>
      </c>
      <c r="D90" s="78">
        <v>16</v>
      </c>
      <c r="E90" s="78" t="s">
        <v>56</v>
      </c>
      <c r="H90" s="78" t="s">
        <v>317</v>
      </c>
      <c r="I90" s="78">
        <v>32</v>
      </c>
      <c r="J90" s="234" t="str">
        <f t="shared" si="11"/>
        <v>30-39|32</v>
      </c>
      <c r="K90" s="78">
        <v>4</v>
      </c>
      <c r="L90" s="78" t="s">
        <v>44</v>
      </c>
      <c r="O90" s="77" t="s">
        <v>173</v>
      </c>
      <c r="P90" s="78">
        <v>19</v>
      </c>
      <c r="Q90" s="234" t="str">
        <f t="shared" si="9"/>
        <v>16-19|19</v>
      </c>
      <c r="R90" s="78">
        <v>17</v>
      </c>
      <c r="S90" s="78" t="s">
        <v>57</v>
      </c>
      <c r="V90" s="77" t="s">
        <v>173</v>
      </c>
      <c r="W90" s="78">
        <v>30</v>
      </c>
      <c r="X90" s="234" t="str">
        <f t="shared" si="10"/>
        <v>16-19|30</v>
      </c>
      <c r="Y90" s="78">
        <v>16</v>
      </c>
      <c r="Z90" s="78" t="s">
        <v>56</v>
      </c>
    </row>
    <row r="91" spans="1:26">
      <c r="A91" s="78" t="s">
        <v>245</v>
      </c>
      <c r="B91" s="78">
        <v>13</v>
      </c>
      <c r="C91" s="234" t="str">
        <f t="shared" si="8"/>
        <v>20-29|13</v>
      </c>
      <c r="D91" s="78">
        <v>17</v>
      </c>
      <c r="E91" s="78" t="s">
        <v>57</v>
      </c>
      <c r="H91" s="78" t="s">
        <v>317</v>
      </c>
      <c r="I91" s="78">
        <v>31</v>
      </c>
      <c r="J91" s="234" t="str">
        <f t="shared" si="11"/>
        <v>30-39|31</v>
      </c>
      <c r="K91" s="78">
        <v>5</v>
      </c>
      <c r="L91" s="78" t="s">
        <v>45</v>
      </c>
      <c r="O91" s="77" t="s">
        <v>173</v>
      </c>
      <c r="P91" s="78">
        <v>18</v>
      </c>
      <c r="Q91" s="234" t="str">
        <f t="shared" si="9"/>
        <v>16-19|18</v>
      </c>
      <c r="R91" s="78">
        <v>17</v>
      </c>
      <c r="S91" s="78" t="s">
        <v>57</v>
      </c>
      <c r="V91" s="77" t="s">
        <v>173</v>
      </c>
      <c r="W91" s="78">
        <v>29</v>
      </c>
      <c r="X91" s="234" t="str">
        <f t="shared" si="10"/>
        <v>16-19|29</v>
      </c>
      <c r="Y91" s="78">
        <v>16</v>
      </c>
      <c r="Z91" s="78" t="s">
        <v>56</v>
      </c>
    </row>
    <row r="92" spans="1:26">
      <c r="A92" s="78" t="s">
        <v>245</v>
      </c>
      <c r="B92" s="78">
        <v>12</v>
      </c>
      <c r="C92" s="234" t="str">
        <f t="shared" si="8"/>
        <v>20-29|12</v>
      </c>
      <c r="D92" s="78">
        <v>17</v>
      </c>
      <c r="E92" s="78" t="s">
        <v>57</v>
      </c>
      <c r="H92" s="78" t="s">
        <v>317</v>
      </c>
      <c r="I92" s="78">
        <v>30</v>
      </c>
      <c r="J92" s="234" t="str">
        <f t="shared" si="11"/>
        <v>30-39|30</v>
      </c>
      <c r="K92" s="78">
        <v>5</v>
      </c>
      <c r="L92" s="78" t="s">
        <v>45</v>
      </c>
      <c r="O92" s="77" t="s">
        <v>173</v>
      </c>
      <c r="P92" s="78">
        <v>17</v>
      </c>
      <c r="Q92" s="234" t="str">
        <f t="shared" si="9"/>
        <v>16-19|17</v>
      </c>
      <c r="R92" s="78">
        <v>18</v>
      </c>
      <c r="S92" s="78" t="s">
        <v>58</v>
      </c>
      <c r="V92" s="77" t="s">
        <v>173</v>
      </c>
      <c r="W92" s="78">
        <v>28</v>
      </c>
      <c r="X92" s="234" t="str">
        <f t="shared" si="10"/>
        <v>16-19|28</v>
      </c>
      <c r="Y92" s="78">
        <v>16</v>
      </c>
      <c r="Z92" s="78" t="s">
        <v>56</v>
      </c>
    </row>
    <row r="93" spans="1:26">
      <c r="A93" s="78" t="s">
        <v>245</v>
      </c>
      <c r="B93" s="78">
        <v>11</v>
      </c>
      <c r="C93" s="234" t="str">
        <f t="shared" si="8"/>
        <v>20-29|11</v>
      </c>
      <c r="D93" s="78">
        <v>18</v>
      </c>
      <c r="E93" s="78" t="s">
        <v>58</v>
      </c>
      <c r="H93" s="78" t="s">
        <v>317</v>
      </c>
      <c r="I93" s="78">
        <v>29</v>
      </c>
      <c r="J93" s="234" t="str">
        <f t="shared" si="11"/>
        <v>30-39|29</v>
      </c>
      <c r="K93" s="78">
        <v>6</v>
      </c>
      <c r="L93" s="78" t="s">
        <v>46</v>
      </c>
      <c r="O93" s="77" t="s">
        <v>173</v>
      </c>
      <c r="P93" s="78">
        <v>16</v>
      </c>
      <c r="Q93" s="234" t="str">
        <f t="shared" si="9"/>
        <v>16-19|16</v>
      </c>
      <c r="R93" s="78">
        <v>18</v>
      </c>
      <c r="S93" s="78" t="s">
        <v>58</v>
      </c>
      <c r="V93" s="77" t="s">
        <v>173</v>
      </c>
      <c r="W93" s="78">
        <v>27</v>
      </c>
      <c r="X93" s="234" t="str">
        <f t="shared" si="10"/>
        <v>16-19|27</v>
      </c>
      <c r="Y93" s="78">
        <v>16</v>
      </c>
      <c r="Z93" s="78" t="s">
        <v>56</v>
      </c>
    </row>
    <row r="94" spans="1:26">
      <c r="A94" s="78" t="s">
        <v>245</v>
      </c>
      <c r="B94" s="78">
        <v>10</v>
      </c>
      <c r="C94" s="234" t="str">
        <f>A94&amp;"|"&amp;B94</f>
        <v>20-29|10</v>
      </c>
      <c r="D94" s="78">
        <v>18</v>
      </c>
      <c r="E94" s="78" t="s">
        <v>58</v>
      </c>
      <c r="H94" s="78" t="s">
        <v>317</v>
      </c>
      <c r="I94" s="78">
        <v>28</v>
      </c>
      <c r="J94" s="234" t="str">
        <f>H94&amp;"|"&amp;I94</f>
        <v>30-39|28</v>
      </c>
      <c r="K94" s="78">
        <v>6</v>
      </c>
      <c r="L94" s="78" t="s">
        <v>46</v>
      </c>
      <c r="O94" s="77" t="s">
        <v>173</v>
      </c>
      <c r="P94" s="78">
        <v>15</v>
      </c>
      <c r="Q94" s="234" t="str">
        <f>O94&amp;"|"&amp;P94</f>
        <v>16-19|15</v>
      </c>
      <c r="R94" s="78">
        <v>18</v>
      </c>
      <c r="S94" s="78" t="s">
        <v>58</v>
      </c>
      <c r="V94" s="77" t="s">
        <v>173</v>
      </c>
      <c r="W94" s="78">
        <v>26</v>
      </c>
      <c r="X94" s="234" t="str">
        <f>V94&amp;"|"&amp;W94</f>
        <v>16-19|26</v>
      </c>
      <c r="Y94" s="78">
        <v>17</v>
      </c>
      <c r="Z94" s="78" t="s">
        <v>57</v>
      </c>
    </row>
    <row r="95" spans="1:26">
      <c r="A95" s="78" t="s">
        <v>245</v>
      </c>
      <c r="B95" s="78">
        <v>9</v>
      </c>
      <c r="C95" s="234" t="str">
        <f>A95&amp;"|"&amp;B95</f>
        <v>20-29|9</v>
      </c>
      <c r="D95" s="78">
        <v>19</v>
      </c>
      <c r="E95" s="78" t="s">
        <v>59</v>
      </c>
      <c r="H95" s="78" t="s">
        <v>317</v>
      </c>
      <c r="I95" s="78">
        <v>27</v>
      </c>
      <c r="J95" s="234" t="str">
        <f>H95&amp;"|"&amp;I95</f>
        <v>30-39|27</v>
      </c>
      <c r="K95" s="78">
        <v>7</v>
      </c>
      <c r="L95" s="78" t="s">
        <v>47</v>
      </c>
      <c r="O95" s="77" t="s">
        <v>173</v>
      </c>
      <c r="P95" s="78">
        <v>14</v>
      </c>
      <c r="Q95" s="234" t="str">
        <f>O95&amp;"|"&amp;P95</f>
        <v>16-19|14</v>
      </c>
      <c r="R95" s="78">
        <v>18</v>
      </c>
      <c r="S95" s="78" t="s">
        <v>58</v>
      </c>
      <c r="V95" s="77" t="s">
        <v>173</v>
      </c>
      <c r="W95" s="78">
        <v>25</v>
      </c>
      <c r="X95" s="234" t="str">
        <f>V95&amp;"|"&amp;W95</f>
        <v>16-19|25</v>
      </c>
      <c r="Y95" s="78">
        <v>17</v>
      </c>
      <c r="Z95" s="78" t="s">
        <v>57</v>
      </c>
    </row>
    <row r="96" spans="1:26">
      <c r="A96" s="78" t="s">
        <v>245</v>
      </c>
      <c r="B96" s="78">
        <v>8</v>
      </c>
      <c r="C96" s="616" t="str">
        <f t="shared" ref="C96:C104" si="12">A96&amp;"|"&amp;B96</f>
        <v>20-29|8</v>
      </c>
      <c r="D96" s="78">
        <v>19</v>
      </c>
      <c r="E96" s="78" t="s">
        <v>59</v>
      </c>
      <c r="J96" s="616"/>
      <c r="O96" s="77" t="s">
        <v>173</v>
      </c>
      <c r="P96" s="78" t="s">
        <v>1695</v>
      </c>
      <c r="Q96" s="616" t="str">
        <f t="shared" ref="Q96" si="13">O96&amp;"|"&amp;P96</f>
        <v>16-19|&lt;14</v>
      </c>
      <c r="R96" s="78">
        <v>19</v>
      </c>
      <c r="S96" s="78" t="s">
        <v>59</v>
      </c>
      <c r="V96" s="77"/>
      <c r="X96" s="616"/>
    </row>
    <row r="97" spans="1:26">
      <c r="A97" s="78" t="s">
        <v>245</v>
      </c>
      <c r="B97" s="78">
        <v>7</v>
      </c>
      <c r="C97" s="616" t="str">
        <f t="shared" si="12"/>
        <v>20-29|7</v>
      </c>
      <c r="D97" s="78">
        <v>19</v>
      </c>
      <c r="E97" s="78" t="s">
        <v>59</v>
      </c>
      <c r="J97" s="616"/>
      <c r="O97" s="77"/>
      <c r="Q97" s="616"/>
      <c r="V97" s="77"/>
      <c r="X97" s="616"/>
    </row>
    <row r="98" spans="1:26">
      <c r="A98" s="78" t="s">
        <v>245</v>
      </c>
      <c r="B98" s="78">
        <v>6</v>
      </c>
      <c r="C98" s="616" t="str">
        <f t="shared" si="12"/>
        <v>20-29|6</v>
      </c>
      <c r="D98" s="78">
        <v>19</v>
      </c>
      <c r="E98" s="78" t="s">
        <v>59</v>
      </c>
      <c r="J98" s="616"/>
      <c r="O98" s="77"/>
      <c r="Q98" s="616"/>
      <c r="V98" s="77"/>
      <c r="X98" s="616"/>
    </row>
    <row r="99" spans="1:26">
      <c r="A99" s="78" t="s">
        <v>245</v>
      </c>
      <c r="B99" s="78">
        <v>5</v>
      </c>
      <c r="C99" s="616" t="str">
        <f t="shared" si="12"/>
        <v>20-29|5</v>
      </c>
      <c r="D99" s="78">
        <v>19</v>
      </c>
      <c r="E99" s="78" t="s">
        <v>59</v>
      </c>
      <c r="J99" s="616"/>
      <c r="O99" s="77"/>
      <c r="Q99" s="616"/>
      <c r="V99" s="77"/>
      <c r="X99" s="616"/>
    </row>
    <row r="100" spans="1:26">
      <c r="A100" s="78" t="s">
        <v>245</v>
      </c>
      <c r="B100" s="78">
        <v>4</v>
      </c>
      <c r="C100" s="616" t="str">
        <f t="shared" si="12"/>
        <v>20-29|4</v>
      </c>
      <c r="D100" s="78">
        <v>19</v>
      </c>
      <c r="E100" s="78" t="s">
        <v>59</v>
      </c>
      <c r="J100" s="616"/>
      <c r="O100" s="77"/>
      <c r="Q100" s="616"/>
      <c r="V100" s="77"/>
      <c r="X100" s="616"/>
    </row>
    <row r="101" spans="1:26">
      <c r="A101" s="78" t="s">
        <v>245</v>
      </c>
      <c r="B101" s="78">
        <v>3</v>
      </c>
      <c r="C101" s="616" t="str">
        <f t="shared" si="12"/>
        <v>20-29|3</v>
      </c>
      <c r="D101" s="78">
        <v>19</v>
      </c>
      <c r="E101" s="78" t="s">
        <v>59</v>
      </c>
      <c r="J101" s="616"/>
      <c r="O101" s="77"/>
      <c r="Q101" s="616"/>
      <c r="V101" s="77"/>
      <c r="X101" s="616"/>
    </row>
    <row r="102" spans="1:26">
      <c r="A102" s="78" t="s">
        <v>245</v>
      </c>
      <c r="B102" s="78">
        <v>2</v>
      </c>
      <c r="C102" s="616" t="str">
        <f t="shared" si="12"/>
        <v>20-29|2</v>
      </c>
      <c r="D102" s="78">
        <v>19</v>
      </c>
      <c r="E102" s="78" t="s">
        <v>59</v>
      </c>
      <c r="J102" s="616"/>
      <c r="O102" s="77"/>
      <c r="Q102" s="616"/>
      <c r="V102" s="77"/>
      <c r="X102" s="616"/>
    </row>
    <row r="103" spans="1:26">
      <c r="A103" s="78" t="s">
        <v>245</v>
      </c>
      <c r="B103" s="78">
        <v>1</v>
      </c>
      <c r="C103" s="616" t="str">
        <f t="shared" si="12"/>
        <v>20-29|1</v>
      </c>
      <c r="D103" s="78">
        <v>19</v>
      </c>
      <c r="E103" s="78" t="s">
        <v>59</v>
      </c>
      <c r="J103" s="616"/>
      <c r="O103" s="77"/>
      <c r="Q103" s="616"/>
      <c r="V103" s="77"/>
      <c r="X103" s="616"/>
    </row>
    <row r="104" spans="1:26">
      <c r="A104" s="78" t="s">
        <v>245</v>
      </c>
      <c r="B104" s="78">
        <v>0</v>
      </c>
      <c r="C104" s="616" t="str">
        <f t="shared" si="12"/>
        <v>20-29|0</v>
      </c>
      <c r="D104" s="78">
        <v>19</v>
      </c>
      <c r="E104" s="78" t="s">
        <v>59</v>
      </c>
    </row>
    <row r="105" spans="1:26">
      <c r="C105" s="616"/>
    </row>
    <row r="106" spans="1:26">
      <c r="A106" s="77" t="s">
        <v>317</v>
      </c>
      <c r="B106" s="78">
        <v>48</v>
      </c>
      <c r="C106" s="616" t="str">
        <f t="shared" ref="C106:C107" si="14">A106&amp;"|"&amp;B106</f>
        <v>30-39|48</v>
      </c>
      <c r="D106" s="78">
        <v>1</v>
      </c>
      <c r="E106" s="78" t="s">
        <v>41</v>
      </c>
    </row>
    <row r="107" spans="1:26">
      <c r="A107" s="77" t="s">
        <v>317</v>
      </c>
      <c r="B107" s="78">
        <v>47</v>
      </c>
      <c r="C107" s="616" t="str">
        <f t="shared" si="14"/>
        <v>30-39|47</v>
      </c>
      <c r="D107" s="78">
        <v>1</v>
      </c>
      <c r="E107" s="78" t="s">
        <v>41</v>
      </c>
    </row>
    <row r="108" spans="1:26">
      <c r="A108" s="77" t="s">
        <v>317</v>
      </c>
      <c r="B108" s="78">
        <v>46</v>
      </c>
      <c r="C108" s="234" t="str">
        <f t="shared" si="8"/>
        <v>30-39|46</v>
      </c>
      <c r="D108" s="78">
        <v>1</v>
      </c>
      <c r="E108" s="78" t="s">
        <v>41</v>
      </c>
      <c r="H108" s="78" t="s">
        <v>317</v>
      </c>
      <c r="I108" s="78">
        <v>26</v>
      </c>
      <c r="J108" s="234" t="str">
        <f t="shared" si="11"/>
        <v>30-39|26</v>
      </c>
      <c r="K108" s="78">
        <v>8</v>
      </c>
      <c r="L108" s="78" t="s">
        <v>48</v>
      </c>
      <c r="O108" s="77"/>
      <c r="Q108" s="234"/>
      <c r="V108" s="77" t="s">
        <v>173</v>
      </c>
      <c r="W108" s="78">
        <v>24</v>
      </c>
      <c r="X108" s="234" t="str">
        <f t="shared" si="10"/>
        <v>16-19|24</v>
      </c>
      <c r="Y108" s="78">
        <v>17</v>
      </c>
      <c r="Z108" s="78" t="s">
        <v>57</v>
      </c>
    </row>
    <row r="109" spans="1:26">
      <c r="A109" s="77" t="s">
        <v>317</v>
      </c>
      <c r="B109" s="78">
        <v>45</v>
      </c>
      <c r="C109" s="234" t="str">
        <f t="shared" si="8"/>
        <v>30-39|45</v>
      </c>
      <c r="D109" s="78">
        <v>2</v>
      </c>
      <c r="E109" s="78" t="s">
        <v>42</v>
      </c>
      <c r="H109" s="78" t="s">
        <v>317</v>
      </c>
      <c r="I109" s="78">
        <v>25</v>
      </c>
      <c r="J109" s="234" t="str">
        <f t="shared" si="11"/>
        <v>30-39|25</v>
      </c>
      <c r="K109" s="78">
        <v>8</v>
      </c>
      <c r="L109" s="78" t="s">
        <v>48</v>
      </c>
      <c r="O109" s="77" t="s">
        <v>245</v>
      </c>
      <c r="P109" s="78" t="s">
        <v>1696</v>
      </c>
      <c r="Q109" s="234" t="str">
        <f t="shared" si="9"/>
        <v>20-29|&gt;84</v>
      </c>
      <c r="R109" s="78">
        <v>1</v>
      </c>
      <c r="S109" s="78" t="s">
        <v>41</v>
      </c>
      <c r="V109" s="77" t="s">
        <v>173</v>
      </c>
      <c r="W109" s="78">
        <v>23</v>
      </c>
      <c r="X109" s="234" t="str">
        <f t="shared" si="10"/>
        <v>16-19|23</v>
      </c>
      <c r="Y109" s="78">
        <v>17</v>
      </c>
      <c r="Z109" s="78" t="s">
        <v>57</v>
      </c>
    </row>
    <row r="110" spans="1:26">
      <c r="A110" s="77" t="s">
        <v>317</v>
      </c>
      <c r="B110" s="78">
        <v>44</v>
      </c>
      <c r="C110" s="234" t="str">
        <f t="shared" si="8"/>
        <v>30-39|44</v>
      </c>
      <c r="D110" s="78">
        <v>3</v>
      </c>
      <c r="E110" s="78" t="s">
        <v>43</v>
      </c>
      <c r="H110" s="78" t="s">
        <v>317</v>
      </c>
      <c r="I110" s="78">
        <v>24</v>
      </c>
      <c r="J110" s="234" t="str">
        <f t="shared" si="11"/>
        <v>30-39|24</v>
      </c>
      <c r="K110" s="78">
        <v>9</v>
      </c>
      <c r="L110" s="78" t="s">
        <v>49</v>
      </c>
      <c r="O110" s="77" t="s">
        <v>245</v>
      </c>
      <c r="P110" s="78">
        <v>84</v>
      </c>
      <c r="Q110" s="234" t="str">
        <f t="shared" si="9"/>
        <v>20-29|84</v>
      </c>
      <c r="R110" s="78">
        <v>2</v>
      </c>
      <c r="S110" s="78" t="s">
        <v>42</v>
      </c>
      <c r="V110" s="77" t="s">
        <v>173</v>
      </c>
      <c r="W110" s="78">
        <v>22</v>
      </c>
      <c r="X110" s="234" t="str">
        <f t="shared" si="10"/>
        <v>16-19|22</v>
      </c>
      <c r="Y110" s="78">
        <v>17</v>
      </c>
      <c r="Z110" s="78" t="s">
        <v>57</v>
      </c>
    </row>
    <row r="111" spans="1:26">
      <c r="A111" s="77" t="s">
        <v>317</v>
      </c>
      <c r="B111" s="78">
        <v>43</v>
      </c>
      <c r="C111" s="234" t="str">
        <f t="shared" si="8"/>
        <v>30-39|43</v>
      </c>
      <c r="D111" s="78">
        <v>3</v>
      </c>
      <c r="E111" s="78" t="s">
        <v>43</v>
      </c>
      <c r="H111" s="78" t="s">
        <v>317</v>
      </c>
      <c r="I111" s="78">
        <v>23</v>
      </c>
      <c r="J111" s="234" t="str">
        <f t="shared" si="11"/>
        <v>30-39|23</v>
      </c>
      <c r="K111" s="78">
        <v>9</v>
      </c>
      <c r="L111" s="78" t="s">
        <v>49</v>
      </c>
      <c r="O111" s="77" t="s">
        <v>245</v>
      </c>
      <c r="P111" s="78">
        <v>83</v>
      </c>
      <c r="Q111" s="234" t="str">
        <f t="shared" si="9"/>
        <v>20-29|83</v>
      </c>
      <c r="R111" s="78">
        <v>2</v>
      </c>
      <c r="S111" s="78" t="s">
        <v>42</v>
      </c>
      <c r="V111" s="77" t="s">
        <v>173</v>
      </c>
      <c r="W111" s="78">
        <v>21</v>
      </c>
      <c r="X111" s="234" t="str">
        <f t="shared" si="10"/>
        <v>16-19|21</v>
      </c>
      <c r="Y111" s="78">
        <v>18</v>
      </c>
      <c r="Z111" s="78" t="s">
        <v>58</v>
      </c>
    </row>
    <row r="112" spans="1:26">
      <c r="A112" s="77" t="s">
        <v>317</v>
      </c>
      <c r="B112" s="78">
        <v>42</v>
      </c>
      <c r="C112" s="234" t="str">
        <f t="shared" si="8"/>
        <v>30-39|42</v>
      </c>
      <c r="D112" s="78">
        <v>3</v>
      </c>
      <c r="E112" s="78" t="s">
        <v>43</v>
      </c>
      <c r="H112" s="78" t="s">
        <v>317</v>
      </c>
      <c r="I112" s="78">
        <v>22</v>
      </c>
      <c r="J112" s="234" t="str">
        <f t="shared" si="11"/>
        <v>30-39|22</v>
      </c>
      <c r="K112" s="78">
        <v>10</v>
      </c>
      <c r="L112" s="78" t="s">
        <v>50</v>
      </c>
      <c r="O112" s="77" t="s">
        <v>245</v>
      </c>
      <c r="P112" s="78">
        <v>82</v>
      </c>
      <c r="Q112" s="234" t="str">
        <f t="shared" si="9"/>
        <v>20-29|82</v>
      </c>
      <c r="R112" s="78">
        <v>2</v>
      </c>
      <c r="S112" s="78" t="s">
        <v>42</v>
      </c>
      <c r="V112" s="77" t="s">
        <v>173</v>
      </c>
      <c r="W112" s="78">
        <v>20</v>
      </c>
      <c r="X112" s="234" t="str">
        <f t="shared" si="10"/>
        <v>16-19|20</v>
      </c>
      <c r="Y112" s="78">
        <v>18</v>
      </c>
      <c r="Z112" s="78" t="s">
        <v>58</v>
      </c>
    </row>
    <row r="113" spans="1:26">
      <c r="A113" s="77" t="s">
        <v>317</v>
      </c>
      <c r="B113" s="78">
        <v>41</v>
      </c>
      <c r="C113" s="234" t="str">
        <f t="shared" si="8"/>
        <v>30-39|41</v>
      </c>
      <c r="D113" s="78">
        <v>4</v>
      </c>
      <c r="E113" s="78" t="s">
        <v>44</v>
      </c>
      <c r="H113" s="78" t="s">
        <v>317</v>
      </c>
      <c r="I113" s="78">
        <v>21</v>
      </c>
      <c r="J113" s="234" t="str">
        <f t="shared" si="11"/>
        <v>30-39|21</v>
      </c>
      <c r="K113" s="78">
        <v>11</v>
      </c>
      <c r="L113" s="78" t="s">
        <v>51</v>
      </c>
      <c r="O113" s="77" t="s">
        <v>245</v>
      </c>
      <c r="P113" s="78">
        <v>81</v>
      </c>
      <c r="Q113" s="234" t="str">
        <f t="shared" si="9"/>
        <v>20-29|81</v>
      </c>
      <c r="R113" s="78">
        <v>2</v>
      </c>
      <c r="S113" s="78" t="s">
        <v>42</v>
      </c>
      <c r="V113" s="77" t="s">
        <v>173</v>
      </c>
      <c r="W113" s="78">
        <v>19</v>
      </c>
      <c r="X113" s="234" t="str">
        <f t="shared" si="10"/>
        <v>16-19|19</v>
      </c>
      <c r="Y113" s="78">
        <v>18</v>
      </c>
      <c r="Z113" s="78" t="s">
        <v>58</v>
      </c>
    </row>
    <row r="114" spans="1:26">
      <c r="A114" s="77" t="s">
        <v>317</v>
      </c>
      <c r="B114" s="78">
        <v>40</v>
      </c>
      <c r="C114" s="234" t="str">
        <f t="shared" si="8"/>
        <v>30-39|40</v>
      </c>
      <c r="D114" s="78">
        <v>4</v>
      </c>
      <c r="E114" s="78" t="s">
        <v>44</v>
      </c>
      <c r="H114" s="78" t="s">
        <v>317</v>
      </c>
      <c r="I114" s="78">
        <v>20</v>
      </c>
      <c r="J114" s="234" t="str">
        <f t="shared" si="11"/>
        <v>30-39|20</v>
      </c>
      <c r="K114" s="78">
        <v>11</v>
      </c>
      <c r="L114" s="78" t="s">
        <v>51</v>
      </c>
      <c r="O114" s="77" t="s">
        <v>245</v>
      </c>
      <c r="P114" s="78">
        <v>80</v>
      </c>
      <c r="Q114" s="234" t="str">
        <f t="shared" si="9"/>
        <v>20-29|80</v>
      </c>
      <c r="R114" s="78">
        <v>3</v>
      </c>
      <c r="S114" s="78" t="s">
        <v>43</v>
      </c>
      <c r="V114" s="77" t="s">
        <v>173</v>
      </c>
      <c r="W114" s="78">
        <v>18</v>
      </c>
      <c r="X114" s="234" t="str">
        <f t="shared" si="10"/>
        <v>16-19|18</v>
      </c>
      <c r="Y114" s="78">
        <v>18</v>
      </c>
      <c r="Z114" s="78" t="s">
        <v>58</v>
      </c>
    </row>
    <row r="115" spans="1:26">
      <c r="A115" s="77" t="s">
        <v>317</v>
      </c>
      <c r="B115" s="78">
        <v>39</v>
      </c>
      <c r="C115" s="234" t="str">
        <f t="shared" si="8"/>
        <v>30-39|39</v>
      </c>
      <c r="D115" s="78">
        <v>5</v>
      </c>
      <c r="E115" s="78" t="s">
        <v>45</v>
      </c>
      <c r="H115" s="78" t="s">
        <v>317</v>
      </c>
      <c r="I115" s="78">
        <v>19</v>
      </c>
      <c r="J115" s="234" t="str">
        <f t="shared" si="11"/>
        <v>30-39|19</v>
      </c>
      <c r="K115" s="78">
        <v>12</v>
      </c>
      <c r="L115" s="78" t="s">
        <v>52</v>
      </c>
      <c r="O115" s="77" t="s">
        <v>245</v>
      </c>
      <c r="P115" s="78">
        <v>79</v>
      </c>
      <c r="Q115" s="234" t="str">
        <f t="shared" si="9"/>
        <v>20-29|79</v>
      </c>
      <c r="R115" s="78">
        <v>3</v>
      </c>
      <c r="S115" s="78" t="s">
        <v>43</v>
      </c>
      <c r="V115" s="77" t="s">
        <v>173</v>
      </c>
      <c r="W115" s="78" t="s">
        <v>1697</v>
      </c>
      <c r="X115" s="234" t="str">
        <f t="shared" si="10"/>
        <v>16-19|&lt;18</v>
      </c>
      <c r="Y115" s="78">
        <v>19</v>
      </c>
      <c r="Z115" s="78" t="s">
        <v>59</v>
      </c>
    </row>
    <row r="116" spans="1:26">
      <c r="A116" s="77" t="s">
        <v>317</v>
      </c>
      <c r="B116" s="78">
        <v>38</v>
      </c>
      <c r="C116" s="234" t="str">
        <f t="shared" si="8"/>
        <v>30-39|38</v>
      </c>
      <c r="D116" s="78">
        <v>5</v>
      </c>
      <c r="E116" s="78" t="s">
        <v>45</v>
      </c>
      <c r="H116" s="78" t="s">
        <v>317</v>
      </c>
      <c r="I116" s="78">
        <v>18</v>
      </c>
      <c r="J116" s="234" t="str">
        <f t="shared" si="11"/>
        <v>30-39|18</v>
      </c>
      <c r="K116" s="78">
        <v>12</v>
      </c>
      <c r="L116" s="78" t="s">
        <v>52</v>
      </c>
      <c r="O116" s="77" t="s">
        <v>245</v>
      </c>
      <c r="P116" s="78">
        <v>78</v>
      </c>
      <c r="Q116" s="234" t="str">
        <f t="shared" si="9"/>
        <v>20-29|78</v>
      </c>
      <c r="R116" s="78">
        <v>3</v>
      </c>
      <c r="S116" s="78" t="s">
        <v>43</v>
      </c>
      <c r="V116" s="77" t="s">
        <v>245</v>
      </c>
      <c r="W116" s="78" t="s">
        <v>1698</v>
      </c>
      <c r="X116" s="234" t="str">
        <f t="shared" si="10"/>
        <v>20-29|&gt;93</v>
      </c>
      <c r="Y116" s="78">
        <v>1</v>
      </c>
      <c r="Z116" s="78" t="s">
        <v>41</v>
      </c>
    </row>
    <row r="117" spans="1:26">
      <c r="A117" s="77" t="s">
        <v>317</v>
      </c>
      <c r="B117" s="78">
        <v>37</v>
      </c>
      <c r="C117" s="234" t="str">
        <f t="shared" si="8"/>
        <v>30-39|37</v>
      </c>
      <c r="D117" s="78">
        <v>6</v>
      </c>
      <c r="E117" s="78" t="s">
        <v>46</v>
      </c>
      <c r="H117" s="78" t="s">
        <v>317</v>
      </c>
      <c r="I117" s="78">
        <v>17</v>
      </c>
      <c r="J117" s="234" t="str">
        <f t="shared" si="11"/>
        <v>30-39|17</v>
      </c>
      <c r="K117" s="78">
        <v>13</v>
      </c>
      <c r="L117" s="78" t="s">
        <v>53</v>
      </c>
      <c r="O117" s="77" t="s">
        <v>245</v>
      </c>
      <c r="P117" s="78">
        <v>77</v>
      </c>
      <c r="Q117" s="234" t="str">
        <f t="shared" si="9"/>
        <v>20-29|77</v>
      </c>
      <c r="R117" s="78">
        <v>3</v>
      </c>
      <c r="S117" s="78" t="s">
        <v>43</v>
      </c>
      <c r="V117" s="77" t="s">
        <v>245</v>
      </c>
      <c r="W117" s="78">
        <v>93</v>
      </c>
      <c r="X117" s="234" t="str">
        <f t="shared" si="10"/>
        <v>20-29|93</v>
      </c>
      <c r="Y117" s="78">
        <v>2</v>
      </c>
      <c r="Z117" s="78" t="s">
        <v>42</v>
      </c>
    </row>
    <row r="118" spans="1:26">
      <c r="A118" s="77" t="s">
        <v>317</v>
      </c>
      <c r="B118" s="78">
        <v>36</v>
      </c>
      <c r="C118" s="234" t="str">
        <f t="shared" si="8"/>
        <v>30-39|36</v>
      </c>
      <c r="D118" s="78">
        <v>6</v>
      </c>
      <c r="E118" s="78" t="s">
        <v>46</v>
      </c>
      <c r="H118" s="78" t="s">
        <v>317</v>
      </c>
      <c r="I118" s="78">
        <v>16</v>
      </c>
      <c r="J118" s="234" t="str">
        <f t="shared" si="11"/>
        <v>30-39|16</v>
      </c>
      <c r="K118" s="78">
        <v>14</v>
      </c>
      <c r="L118" s="78" t="s">
        <v>54</v>
      </c>
      <c r="O118" s="77" t="s">
        <v>245</v>
      </c>
      <c r="P118" s="78">
        <v>76</v>
      </c>
      <c r="Q118" s="234" t="str">
        <f t="shared" si="9"/>
        <v>20-29|76</v>
      </c>
      <c r="R118" s="78">
        <v>4</v>
      </c>
      <c r="S118" s="78" t="s">
        <v>44</v>
      </c>
      <c r="V118" s="77" t="s">
        <v>245</v>
      </c>
      <c r="W118" s="78">
        <v>92</v>
      </c>
      <c r="X118" s="234" t="str">
        <f t="shared" si="10"/>
        <v>20-29|92</v>
      </c>
      <c r="Y118" s="78">
        <v>2</v>
      </c>
      <c r="Z118" s="78" t="s">
        <v>42</v>
      </c>
    </row>
    <row r="119" spans="1:26">
      <c r="A119" s="77" t="s">
        <v>317</v>
      </c>
      <c r="B119" s="78">
        <v>35</v>
      </c>
      <c r="C119" s="234" t="str">
        <f t="shared" si="8"/>
        <v>30-39|35</v>
      </c>
      <c r="D119" s="78">
        <v>7</v>
      </c>
      <c r="E119" s="78" t="s">
        <v>47</v>
      </c>
      <c r="H119" s="78" t="s">
        <v>317</v>
      </c>
      <c r="I119" s="78">
        <v>15</v>
      </c>
      <c r="J119" s="234" t="str">
        <f t="shared" si="11"/>
        <v>30-39|15</v>
      </c>
      <c r="K119" s="78">
        <v>14</v>
      </c>
      <c r="L119" s="78" t="s">
        <v>54</v>
      </c>
      <c r="O119" s="77" t="s">
        <v>245</v>
      </c>
      <c r="P119" s="78">
        <v>75</v>
      </c>
      <c r="Q119" s="234" t="str">
        <f t="shared" si="9"/>
        <v>20-29|75</v>
      </c>
      <c r="R119" s="78">
        <v>4</v>
      </c>
      <c r="S119" s="78" t="s">
        <v>44</v>
      </c>
      <c r="V119" s="77" t="s">
        <v>245</v>
      </c>
      <c r="W119" s="78">
        <v>91</v>
      </c>
      <c r="X119" s="234" t="str">
        <f t="shared" si="10"/>
        <v>20-29|91</v>
      </c>
      <c r="Y119" s="78">
        <v>2</v>
      </c>
      <c r="Z119" s="78" t="s">
        <v>42</v>
      </c>
    </row>
    <row r="120" spans="1:26">
      <c r="A120" s="77" t="s">
        <v>317</v>
      </c>
      <c r="B120" s="78">
        <v>34</v>
      </c>
      <c r="C120" s="234" t="str">
        <f t="shared" si="8"/>
        <v>30-39|34</v>
      </c>
      <c r="D120" s="78">
        <v>7</v>
      </c>
      <c r="E120" s="78" t="s">
        <v>47</v>
      </c>
      <c r="H120" s="78" t="s">
        <v>317</v>
      </c>
      <c r="I120" s="78">
        <v>14</v>
      </c>
      <c r="J120" s="234" t="str">
        <f t="shared" si="11"/>
        <v>30-39|14</v>
      </c>
      <c r="K120" s="78">
        <v>15</v>
      </c>
      <c r="L120" s="78" t="s">
        <v>55</v>
      </c>
      <c r="O120" s="77" t="s">
        <v>245</v>
      </c>
      <c r="P120" s="78">
        <v>74</v>
      </c>
      <c r="Q120" s="234" t="str">
        <f t="shared" si="9"/>
        <v>20-29|74</v>
      </c>
      <c r="R120" s="78">
        <v>4</v>
      </c>
      <c r="S120" s="78" t="s">
        <v>44</v>
      </c>
      <c r="V120" s="77" t="s">
        <v>245</v>
      </c>
      <c r="W120" s="78">
        <v>90</v>
      </c>
      <c r="X120" s="234" t="str">
        <f t="shared" si="10"/>
        <v>20-29|90</v>
      </c>
      <c r="Y120" s="78">
        <v>2</v>
      </c>
      <c r="Z120" s="78" t="s">
        <v>42</v>
      </c>
    </row>
    <row r="121" spans="1:26">
      <c r="A121" s="77" t="s">
        <v>317</v>
      </c>
      <c r="B121" s="78">
        <v>33</v>
      </c>
      <c r="C121" s="234" t="str">
        <f t="shared" si="8"/>
        <v>30-39|33</v>
      </c>
      <c r="D121" s="78">
        <v>7</v>
      </c>
      <c r="E121" s="78" t="s">
        <v>47</v>
      </c>
      <c r="H121" s="78" t="s">
        <v>317</v>
      </c>
      <c r="I121" s="78">
        <v>13</v>
      </c>
      <c r="J121" s="234" t="str">
        <f t="shared" si="11"/>
        <v>30-39|13</v>
      </c>
      <c r="K121" s="78">
        <v>15</v>
      </c>
      <c r="L121" s="78" t="s">
        <v>55</v>
      </c>
      <c r="O121" s="77" t="s">
        <v>245</v>
      </c>
      <c r="P121" s="78">
        <v>73</v>
      </c>
      <c r="Q121" s="234" t="str">
        <f t="shared" si="9"/>
        <v>20-29|73</v>
      </c>
      <c r="R121" s="78">
        <v>4</v>
      </c>
      <c r="S121" s="78" t="s">
        <v>44</v>
      </c>
      <c r="V121" s="77" t="s">
        <v>245</v>
      </c>
      <c r="W121" s="78">
        <v>89</v>
      </c>
      <c r="X121" s="234" t="str">
        <f t="shared" si="10"/>
        <v>20-29|89</v>
      </c>
      <c r="Y121" s="78">
        <v>2</v>
      </c>
      <c r="Z121" s="78" t="s">
        <v>42</v>
      </c>
    </row>
    <row r="122" spans="1:26">
      <c r="A122" s="77" t="s">
        <v>317</v>
      </c>
      <c r="B122" s="78">
        <v>32</v>
      </c>
      <c r="C122" s="234" t="str">
        <f t="shared" si="8"/>
        <v>30-39|32</v>
      </c>
      <c r="D122" s="78">
        <v>8</v>
      </c>
      <c r="E122" s="78" t="s">
        <v>48</v>
      </c>
      <c r="H122" s="78" t="s">
        <v>317</v>
      </c>
      <c r="I122" s="78">
        <v>12</v>
      </c>
      <c r="J122" s="234" t="str">
        <f t="shared" si="11"/>
        <v>30-39|12</v>
      </c>
      <c r="K122" s="78">
        <v>16</v>
      </c>
      <c r="L122" s="78" t="s">
        <v>56</v>
      </c>
      <c r="O122" s="77" t="s">
        <v>245</v>
      </c>
      <c r="P122" s="78">
        <v>72</v>
      </c>
      <c r="Q122" s="234" t="str">
        <f t="shared" si="9"/>
        <v>20-29|72</v>
      </c>
      <c r="R122" s="78">
        <v>5</v>
      </c>
      <c r="S122" s="78" t="s">
        <v>45</v>
      </c>
      <c r="V122" s="77" t="s">
        <v>245</v>
      </c>
      <c r="W122" s="78">
        <v>88</v>
      </c>
      <c r="X122" s="234" t="str">
        <f t="shared" si="10"/>
        <v>20-29|88</v>
      </c>
      <c r="Y122" s="78">
        <v>3</v>
      </c>
      <c r="Z122" s="78" t="s">
        <v>43</v>
      </c>
    </row>
    <row r="123" spans="1:26">
      <c r="A123" s="77" t="s">
        <v>317</v>
      </c>
      <c r="B123" s="78">
        <v>31</v>
      </c>
      <c r="C123" s="234" t="str">
        <f t="shared" si="8"/>
        <v>30-39|31</v>
      </c>
      <c r="D123" s="78">
        <v>8</v>
      </c>
      <c r="E123" s="78" t="s">
        <v>48</v>
      </c>
      <c r="H123" s="78" t="s">
        <v>317</v>
      </c>
      <c r="I123" s="78">
        <v>11</v>
      </c>
      <c r="J123" s="234" t="str">
        <f t="shared" si="11"/>
        <v>30-39|11</v>
      </c>
      <c r="K123" s="78">
        <v>16</v>
      </c>
      <c r="L123" s="78" t="s">
        <v>56</v>
      </c>
      <c r="O123" s="77" t="s">
        <v>245</v>
      </c>
      <c r="P123" s="78">
        <v>71</v>
      </c>
      <c r="Q123" s="234" t="str">
        <f t="shared" si="9"/>
        <v>20-29|71</v>
      </c>
      <c r="R123" s="78">
        <v>5</v>
      </c>
      <c r="S123" s="78" t="s">
        <v>45</v>
      </c>
      <c r="V123" s="77" t="s">
        <v>245</v>
      </c>
      <c r="W123" s="78">
        <v>87</v>
      </c>
      <c r="X123" s="234" t="str">
        <f t="shared" si="10"/>
        <v>20-29|87</v>
      </c>
      <c r="Y123" s="78">
        <v>3</v>
      </c>
      <c r="Z123" s="78" t="s">
        <v>43</v>
      </c>
    </row>
    <row r="124" spans="1:26">
      <c r="A124" s="77" t="s">
        <v>317</v>
      </c>
      <c r="B124" s="78">
        <v>30</v>
      </c>
      <c r="C124" s="234" t="str">
        <f t="shared" si="8"/>
        <v>30-39|30</v>
      </c>
      <c r="D124" s="78">
        <v>9</v>
      </c>
      <c r="E124" s="78" t="s">
        <v>49</v>
      </c>
      <c r="H124" s="78" t="s">
        <v>317</v>
      </c>
      <c r="I124" s="78">
        <v>10</v>
      </c>
      <c r="J124" s="234" t="str">
        <f t="shared" si="11"/>
        <v>30-39|10</v>
      </c>
      <c r="K124" s="78">
        <v>17</v>
      </c>
      <c r="L124" s="78" t="s">
        <v>57</v>
      </c>
      <c r="O124" s="77" t="s">
        <v>245</v>
      </c>
      <c r="P124" s="78">
        <v>70</v>
      </c>
      <c r="Q124" s="234" t="str">
        <f t="shared" si="9"/>
        <v>20-29|70</v>
      </c>
      <c r="R124" s="78">
        <v>5</v>
      </c>
      <c r="S124" s="78" t="s">
        <v>45</v>
      </c>
      <c r="V124" s="77" t="s">
        <v>245</v>
      </c>
      <c r="W124" s="78">
        <v>86</v>
      </c>
      <c r="X124" s="234" t="str">
        <f t="shared" si="10"/>
        <v>20-29|86</v>
      </c>
      <c r="Y124" s="78">
        <v>3</v>
      </c>
      <c r="Z124" s="78" t="s">
        <v>43</v>
      </c>
    </row>
    <row r="125" spans="1:26">
      <c r="A125" s="77" t="s">
        <v>317</v>
      </c>
      <c r="B125" s="78">
        <v>29</v>
      </c>
      <c r="C125" s="234" t="str">
        <f t="shared" si="8"/>
        <v>30-39|29</v>
      </c>
      <c r="D125" s="78">
        <v>9</v>
      </c>
      <c r="E125" s="78" t="s">
        <v>49</v>
      </c>
      <c r="H125" s="78" t="s">
        <v>317</v>
      </c>
      <c r="I125" s="78">
        <v>9</v>
      </c>
      <c r="J125" s="234" t="str">
        <f t="shared" si="11"/>
        <v>30-39|9</v>
      </c>
      <c r="K125" s="78">
        <v>17</v>
      </c>
      <c r="L125" s="78" t="s">
        <v>57</v>
      </c>
      <c r="O125" s="77" t="s">
        <v>245</v>
      </c>
      <c r="P125" s="78">
        <v>69</v>
      </c>
      <c r="Q125" s="234" t="str">
        <f t="shared" si="9"/>
        <v>20-29|69</v>
      </c>
      <c r="R125" s="78">
        <v>5</v>
      </c>
      <c r="S125" s="78" t="s">
        <v>45</v>
      </c>
      <c r="V125" s="77" t="s">
        <v>245</v>
      </c>
      <c r="W125" s="78">
        <v>85</v>
      </c>
      <c r="X125" s="234" t="str">
        <f t="shared" si="10"/>
        <v>20-29|85</v>
      </c>
      <c r="Y125" s="78">
        <v>3</v>
      </c>
      <c r="Z125" s="78" t="s">
        <v>43</v>
      </c>
    </row>
    <row r="126" spans="1:26">
      <c r="A126" s="77" t="s">
        <v>317</v>
      </c>
      <c r="B126" s="78">
        <v>28</v>
      </c>
      <c r="C126" s="234" t="str">
        <f t="shared" si="8"/>
        <v>30-39|28</v>
      </c>
      <c r="D126" s="78">
        <v>10</v>
      </c>
      <c r="E126" s="78" t="s">
        <v>50</v>
      </c>
      <c r="H126" s="78" t="s">
        <v>317</v>
      </c>
      <c r="I126" s="78">
        <v>8</v>
      </c>
      <c r="J126" s="234" t="str">
        <f t="shared" si="11"/>
        <v>30-39|8</v>
      </c>
      <c r="K126" s="78">
        <v>18</v>
      </c>
      <c r="L126" s="78" t="s">
        <v>58</v>
      </c>
      <c r="O126" s="77" t="s">
        <v>245</v>
      </c>
      <c r="P126" s="78">
        <v>68</v>
      </c>
      <c r="Q126" s="234" t="str">
        <f t="shared" si="9"/>
        <v>20-29|68</v>
      </c>
      <c r="R126" s="78">
        <v>6</v>
      </c>
      <c r="S126" s="78" t="s">
        <v>46</v>
      </c>
      <c r="V126" s="77" t="s">
        <v>245</v>
      </c>
      <c r="W126" s="78">
        <v>84</v>
      </c>
      <c r="X126" s="234" t="str">
        <f t="shared" si="10"/>
        <v>20-29|84</v>
      </c>
      <c r="Y126" s="78">
        <v>4</v>
      </c>
      <c r="Z126" s="78" t="s">
        <v>44</v>
      </c>
    </row>
    <row r="127" spans="1:26">
      <c r="A127" s="77" t="s">
        <v>317</v>
      </c>
      <c r="B127" s="78">
        <v>27</v>
      </c>
      <c r="C127" s="234" t="str">
        <f t="shared" si="8"/>
        <v>30-39|27</v>
      </c>
      <c r="D127" s="78">
        <v>10</v>
      </c>
      <c r="E127" s="78" t="s">
        <v>50</v>
      </c>
      <c r="H127" s="78" t="s">
        <v>317</v>
      </c>
      <c r="I127" s="78">
        <v>7</v>
      </c>
      <c r="J127" s="234" t="str">
        <f t="shared" si="11"/>
        <v>30-39|7</v>
      </c>
      <c r="K127" s="78">
        <v>18</v>
      </c>
      <c r="L127" s="78" t="s">
        <v>58</v>
      </c>
      <c r="O127" s="77" t="s">
        <v>245</v>
      </c>
      <c r="P127" s="78">
        <v>67</v>
      </c>
      <c r="Q127" s="234" t="str">
        <f t="shared" si="9"/>
        <v>20-29|67</v>
      </c>
      <c r="R127" s="78">
        <v>6</v>
      </c>
      <c r="S127" s="78" t="s">
        <v>46</v>
      </c>
      <c r="V127" s="77" t="s">
        <v>245</v>
      </c>
      <c r="W127" s="78">
        <v>83</v>
      </c>
      <c r="X127" s="234" t="str">
        <f t="shared" si="10"/>
        <v>20-29|83</v>
      </c>
      <c r="Y127" s="78">
        <v>4</v>
      </c>
      <c r="Z127" s="78" t="s">
        <v>44</v>
      </c>
    </row>
    <row r="128" spans="1:26">
      <c r="A128" s="77" t="s">
        <v>317</v>
      </c>
      <c r="B128" s="78">
        <v>26</v>
      </c>
      <c r="C128" s="234" t="str">
        <f t="shared" si="8"/>
        <v>30-39|26</v>
      </c>
      <c r="D128" s="78">
        <v>11</v>
      </c>
      <c r="E128" s="78" t="s">
        <v>51</v>
      </c>
      <c r="H128" s="78" t="s">
        <v>317</v>
      </c>
      <c r="I128" s="78" t="s">
        <v>1693</v>
      </c>
      <c r="J128" s="234" t="str">
        <f t="shared" si="11"/>
        <v>30-39|&lt;7</v>
      </c>
      <c r="K128" s="78">
        <v>19</v>
      </c>
      <c r="L128" s="78" t="s">
        <v>59</v>
      </c>
      <c r="O128" s="77" t="s">
        <v>245</v>
      </c>
      <c r="P128" s="78">
        <v>66</v>
      </c>
      <c r="Q128" s="234" t="str">
        <f t="shared" si="9"/>
        <v>20-29|66</v>
      </c>
      <c r="R128" s="78">
        <v>6</v>
      </c>
      <c r="S128" s="78" t="s">
        <v>46</v>
      </c>
      <c r="V128" s="77" t="s">
        <v>245</v>
      </c>
      <c r="W128" s="78">
        <v>82</v>
      </c>
      <c r="X128" s="234" t="str">
        <f t="shared" si="10"/>
        <v>20-29|82</v>
      </c>
      <c r="Y128" s="78">
        <v>4</v>
      </c>
      <c r="Z128" s="78" t="s">
        <v>44</v>
      </c>
    </row>
    <row r="129" spans="1:26">
      <c r="A129" s="77" t="s">
        <v>317</v>
      </c>
      <c r="B129" s="78">
        <v>25</v>
      </c>
      <c r="C129" s="234" t="str">
        <f t="shared" si="8"/>
        <v>30-39|25</v>
      </c>
      <c r="D129" s="78">
        <v>11</v>
      </c>
      <c r="E129" s="78" t="s">
        <v>51</v>
      </c>
      <c r="H129" s="78" t="s">
        <v>389</v>
      </c>
      <c r="I129" s="78" t="s">
        <v>1692</v>
      </c>
      <c r="J129" s="234" t="str">
        <f t="shared" si="11"/>
        <v>40-49|&gt;36</v>
      </c>
      <c r="K129" s="78">
        <v>1</v>
      </c>
      <c r="L129" s="78" t="s">
        <v>41</v>
      </c>
      <c r="O129" s="77" t="s">
        <v>245</v>
      </c>
      <c r="P129" s="78">
        <v>65</v>
      </c>
      <c r="Q129" s="234" t="str">
        <f t="shared" si="9"/>
        <v>20-29|65</v>
      </c>
      <c r="R129" s="78">
        <v>6</v>
      </c>
      <c r="S129" s="78" t="s">
        <v>46</v>
      </c>
      <c r="V129" s="77" t="s">
        <v>245</v>
      </c>
      <c r="W129" s="78">
        <v>81</v>
      </c>
      <c r="X129" s="234" t="str">
        <f t="shared" si="10"/>
        <v>20-29|81</v>
      </c>
      <c r="Y129" s="78">
        <v>4</v>
      </c>
      <c r="Z129" s="78" t="s">
        <v>44</v>
      </c>
    </row>
    <row r="130" spans="1:26">
      <c r="A130" s="77" t="s">
        <v>317</v>
      </c>
      <c r="B130" s="78">
        <v>24</v>
      </c>
      <c r="C130" s="234" t="str">
        <f t="shared" si="8"/>
        <v>30-39|24</v>
      </c>
      <c r="D130" s="78">
        <v>12</v>
      </c>
      <c r="E130" s="78" t="s">
        <v>52</v>
      </c>
      <c r="H130" s="78" t="s">
        <v>389</v>
      </c>
      <c r="I130" s="78">
        <v>36</v>
      </c>
      <c r="J130" s="234" t="str">
        <f t="shared" si="11"/>
        <v>40-49|36</v>
      </c>
      <c r="K130" s="78">
        <v>2</v>
      </c>
      <c r="L130" s="78" t="s">
        <v>42</v>
      </c>
      <c r="O130" s="77" t="s">
        <v>245</v>
      </c>
      <c r="P130" s="78">
        <v>64</v>
      </c>
      <c r="Q130" s="234" t="str">
        <f t="shared" si="9"/>
        <v>20-29|64</v>
      </c>
      <c r="R130" s="78">
        <v>7</v>
      </c>
      <c r="S130" s="78" t="s">
        <v>47</v>
      </c>
      <c r="V130" s="77" t="s">
        <v>245</v>
      </c>
      <c r="W130" s="78">
        <v>80</v>
      </c>
      <c r="X130" s="234" t="str">
        <f t="shared" si="10"/>
        <v>20-29|80</v>
      </c>
      <c r="Y130" s="78">
        <v>4</v>
      </c>
      <c r="Z130" s="78" t="s">
        <v>44</v>
      </c>
    </row>
    <row r="131" spans="1:26">
      <c r="A131" s="77" t="s">
        <v>317</v>
      </c>
      <c r="B131" s="78">
        <v>23</v>
      </c>
      <c r="C131" s="234" t="str">
        <f t="shared" si="8"/>
        <v>30-39|23</v>
      </c>
      <c r="D131" s="78">
        <v>12</v>
      </c>
      <c r="E131" s="78" t="s">
        <v>52</v>
      </c>
      <c r="H131" s="78" t="s">
        <v>389</v>
      </c>
      <c r="I131" s="78">
        <v>35</v>
      </c>
      <c r="J131" s="234" t="str">
        <f t="shared" si="11"/>
        <v>40-49|35</v>
      </c>
      <c r="K131" s="78">
        <v>2</v>
      </c>
      <c r="L131" s="78" t="s">
        <v>42</v>
      </c>
      <c r="O131" s="77" t="s">
        <v>245</v>
      </c>
      <c r="P131" s="78">
        <v>63</v>
      </c>
      <c r="Q131" s="234" t="str">
        <f t="shared" si="9"/>
        <v>20-29|63</v>
      </c>
      <c r="R131" s="78">
        <v>7</v>
      </c>
      <c r="S131" s="78" t="s">
        <v>47</v>
      </c>
      <c r="V131" s="77" t="s">
        <v>245</v>
      </c>
      <c r="W131" s="78">
        <v>79</v>
      </c>
      <c r="X131" s="234" t="str">
        <f t="shared" si="10"/>
        <v>20-29|79</v>
      </c>
      <c r="Y131" s="78">
        <v>5</v>
      </c>
      <c r="Z131" s="78" t="s">
        <v>45</v>
      </c>
    </row>
    <row r="132" spans="1:26">
      <c r="A132" s="77" t="s">
        <v>317</v>
      </c>
      <c r="B132" s="78">
        <v>22</v>
      </c>
      <c r="C132" s="234" t="str">
        <f t="shared" si="8"/>
        <v>30-39|22</v>
      </c>
      <c r="D132" s="78">
        <v>13</v>
      </c>
      <c r="E132" s="78" t="s">
        <v>53</v>
      </c>
      <c r="H132" s="78" t="s">
        <v>389</v>
      </c>
      <c r="I132" s="78">
        <v>34</v>
      </c>
      <c r="J132" s="234" t="str">
        <f t="shared" si="11"/>
        <v>40-49|34</v>
      </c>
      <c r="K132" s="78">
        <v>3</v>
      </c>
      <c r="L132" s="78" t="s">
        <v>43</v>
      </c>
      <c r="O132" s="77" t="s">
        <v>245</v>
      </c>
      <c r="P132" s="78">
        <v>62</v>
      </c>
      <c r="Q132" s="234" t="str">
        <f t="shared" si="9"/>
        <v>20-29|62</v>
      </c>
      <c r="R132" s="78">
        <v>7</v>
      </c>
      <c r="S132" s="78" t="s">
        <v>47</v>
      </c>
      <c r="V132" s="77" t="s">
        <v>245</v>
      </c>
      <c r="W132" s="78">
        <v>78</v>
      </c>
      <c r="X132" s="234" t="str">
        <f t="shared" si="10"/>
        <v>20-29|78</v>
      </c>
      <c r="Y132" s="78">
        <v>5</v>
      </c>
      <c r="Z132" s="78" t="s">
        <v>45</v>
      </c>
    </row>
    <row r="133" spans="1:26">
      <c r="A133" s="77" t="s">
        <v>317</v>
      </c>
      <c r="B133" s="78">
        <v>21</v>
      </c>
      <c r="C133" s="234" t="str">
        <f t="shared" si="8"/>
        <v>30-39|21</v>
      </c>
      <c r="D133" s="78">
        <v>13</v>
      </c>
      <c r="E133" s="78" t="s">
        <v>53</v>
      </c>
      <c r="H133" s="78" t="s">
        <v>389</v>
      </c>
      <c r="I133" s="78">
        <v>33</v>
      </c>
      <c r="J133" s="234" t="str">
        <f t="shared" si="11"/>
        <v>40-49|33</v>
      </c>
      <c r="K133" s="78">
        <v>3</v>
      </c>
      <c r="L133" s="78" t="s">
        <v>43</v>
      </c>
      <c r="O133" s="77" t="s">
        <v>245</v>
      </c>
      <c r="P133" s="78">
        <v>61</v>
      </c>
      <c r="Q133" s="234" t="str">
        <f t="shared" si="9"/>
        <v>20-29|61</v>
      </c>
      <c r="R133" s="78">
        <v>7</v>
      </c>
      <c r="S133" s="78" t="s">
        <v>47</v>
      </c>
      <c r="V133" s="77" t="s">
        <v>245</v>
      </c>
      <c r="W133" s="78">
        <v>77</v>
      </c>
      <c r="X133" s="234" t="str">
        <f t="shared" si="10"/>
        <v>20-29|77</v>
      </c>
      <c r="Y133" s="78">
        <v>5</v>
      </c>
      <c r="Z133" s="78" t="s">
        <v>45</v>
      </c>
    </row>
    <row r="134" spans="1:26">
      <c r="A134" s="77" t="s">
        <v>317</v>
      </c>
      <c r="B134" s="78">
        <v>20</v>
      </c>
      <c r="C134" s="234" t="str">
        <f t="shared" si="8"/>
        <v>30-39|20</v>
      </c>
      <c r="D134" s="78">
        <v>13</v>
      </c>
      <c r="E134" s="78" t="s">
        <v>53</v>
      </c>
      <c r="H134" s="78" t="s">
        <v>389</v>
      </c>
      <c r="I134" s="78">
        <v>32</v>
      </c>
      <c r="J134" s="234" t="str">
        <f t="shared" si="11"/>
        <v>40-49|32</v>
      </c>
      <c r="K134" s="78">
        <v>4</v>
      </c>
      <c r="L134" s="78" t="s">
        <v>44</v>
      </c>
      <c r="O134" s="77" t="s">
        <v>245</v>
      </c>
      <c r="P134" s="78">
        <v>60</v>
      </c>
      <c r="Q134" s="234" t="str">
        <f t="shared" si="9"/>
        <v>20-29|60</v>
      </c>
      <c r="R134" s="78">
        <v>8</v>
      </c>
      <c r="S134" s="78" t="s">
        <v>48</v>
      </c>
      <c r="V134" s="77" t="s">
        <v>245</v>
      </c>
      <c r="W134" s="78">
        <v>76</v>
      </c>
      <c r="X134" s="234" t="str">
        <f t="shared" si="10"/>
        <v>20-29|76</v>
      </c>
      <c r="Y134" s="78">
        <v>5</v>
      </c>
      <c r="Z134" s="78" t="s">
        <v>45</v>
      </c>
    </row>
    <row r="135" spans="1:26">
      <c r="A135" s="77" t="s">
        <v>317</v>
      </c>
      <c r="B135" s="78">
        <v>19</v>
      </c>
      <c r="C135" s="234" t="str">
        <f t="shared" si="8"/>
        <v>30-39|19</v>
      </c>
      <c r="D135" s="78">
        <v>14</v>
      </c>
      <c r="E135" s="78" t="s">
        <v>54</v>
      </c>
      <c r="H135" s="78" t="s">
        <v>389</v>
      </c>
      <c r="I135" s="78">
        <v>31</v>
      </c>
      <c r="J135" s="234" t="str">
        <f t="shared" si="11"/>
        <v>40-49|31</v>
      </c>
      <c r="K135" s="78">
        <v>5</v>
      </c>
      <c r="L135" s="78" t="s">
        <v>45</v>
      </c>
      <c r="O135" s="77" t="s">
        <v>245</v>
      </c>
      <c r="P135" s="78">
        <v>59</v>
      </c>
      <c r="Q135" s="234" t="str">
        <f t="shared" si="9"/>
        <v>20-29|59</v>
      </c>
      <c r="R135" s="78">
        <v>8</v>
      </c>
      <c r="S135" s="78" t="s">
        <v>48</v>
      </c>
      <c r="V135" s="77" t="s">
        <v>245</v>
      </c>
      <c r="W135" s="78">
        <v>75</v>
      </c>
      <c r="X135" s="234" t="str">
        <f t="shared" si="10"/>
        <v>20-29|75</v>
      </c>
      <c r="Y135" s="78">
        <v>6</v>
      </c>
      <c r="Z135" s="78" t="s">
        <v>46</v>
      </c>
    </row>
    <row r="136" spans="1:26">
      <c r="A136" s="77" t="s">
        <v>317</v>
      </c>
      <c r="B136" s="78">
        <v>18</v>
      </c>
      <c r="C136" s="234" t="str">
        <f t="shared" si="8"/>
        <v>30-39|18</v>
      </c>
      <c r="D136" s="78">
        <v>14</v>
      </c>
      <c r="E136" s="78" t="s">
        <v>54</v>
      </c>
      <c r="H136" s="78" t="s">
        <v>389</v>
      </c>
      <c r="I136" s="78">
        <v>30</v>
      </c>
      <c r="J136" s="234" t="str">
        <f t="shared" si="11"/>
        <v>40-49|30</v>
      </c>
      <c r="K136" s="78">
        <v>5</v>
      </c>
      <c r="L136" s="78" t="s">
        <v>45</v>
      </c>
      <c r="O136" s="77" t="s">
        <v>245</v>
      </c>
      <c r="P136" s="78">
        <v>58</v>
      </c>
      <c r="Q136" s="234" t="str">
        <f t="shared" si="9"/>
        <v>20-29|58</v>
      </c>
      <c r="R136" s="78">
        <v>8</v>
      </c>
      <c r="S136" s="78" t="s">
        <v>48</v>
      </c>
      <c r="V136" s="77" t="s">
        <v>245</v>
      </c>
      <c r="W136" s="78">
        <v>74</v>
      </c>
      <c r="X136" s="234" t="str">
        <f t="shared" si="10"/>
        <v>20-29|74</v>
      </c>
      <c r="Y136" s="78">
        <v>6</v>
      </c>
      <c r="Z136" s="78" t="s">
        <v>46</v>
      </c>
    </row>
    <row r="137" spans="1:26">
      <c r="A137" s="77" t="s">
        <v>317</v>
      </c>
      <c r="B137" s="78">
        <v>17</v>
      </c>
      <c r="C137" s="234" t="str">
        <f t="shared" si="8"/>
        <v>30-39|17</v>
      </c>
      <c r="D137" s="78">
        <v>15</v>
      </c>
      <c r="E137" s="78" t="s">
        <v>55</v>
      </c>
      <c r="H137" s="78" t="s">
        <v>389</v>
      </c>
      <c r="I137" s="78">
        <v>29</v>
      </c>
      <c r="J137" s="234" t="str">
        <f t="shared" si="11"/>
        <v>40-49|29</v>
      </c>
      <c r="K137" s="78">
        <v>6</v>
      </c>
      <c r="L137" s="78" t="s">
        <v>46</v>
      </c>
      <c r="O137" s="77" t="s">
        <v>245</v>
      </c>
      <c r="P137" s="78">
        <v>57</v>
      </c>
      <c r="Q137" s="234" t="str">
        <f t="shared" si="9"/>
        <v>20-29|57</v>
      </c>
      <c r="R137" s="78">
        <v>8</v>
      </c>
      <c r="S137" s="78" t="s">
        <v>48</v>
      </c>
      <c r="V137" s="77" t="s">
        <v>245</v>
      </c>
      <c r="W137" s="78">
        <v>73</v>
      </c>
      <c r="X137" s="234" t="str">
        <f t="shared" si="10"/>
        <v>20-29|73</v>
      </c>
      <c r="Y137" s="78">
        <v>6</v>
      </c>
      <c r="Z137" s="78" t="s">
        <v>46</v>
      </c>
    </row>
    <row r="138" spans="1:26">
      <c r="A138" s="77" t="s">
        <v>317</v>
      </c>
      <c r="B138" s="78">
        <v>16</v>
      </c>
      <c r="C138" s="234" t="str">
        <f t="shared" si="8"/>
        <v>30-39|16</v>
      </c>
      <c r="D138" s="78">
        <v>15</v>
      </c>
      <c r="E138" s="78" t="s">
        <v>55</v>
      </c>
      <c r="H138" s="78" t="s">
        <v>389</v>
      </c>
      <c r="I138" s="78">
        <v>28</v>
      </c>
      <c r="J138" s="234" t="str">
        <f t="shared" si="11"/>
        <v>40-49|28</v>
      </c>
      <c r="K138" s="78">
        <v>6</v>
      </c>
      <c r="L138" s="78" t="s">
        <v>46</v>
      </c>
      <c r="O138" s="77" t="s">
        <v>245</v>
      </c>
      <c r="P138" s="78">
        <v>56</v>
      </c>
      <c r="Q138" s="234" t="str">
        <f t="shared" si="9"/>
        <v>20-29|56</v>
      </c>
      <c r="R138" s="78">
        <v>9</v>
      </c>
      <c r="S138" s="78" t="s">
        <v>49</v>
      </c>
      <c r="V138" s="77" t="s">
        <v>245</v>
      </c>
      <c r="W138" s="78">
        <v>72</v>
      </c>
      <c r="X138" s="234" t="str">
        <f t="shared" si="10"/>
        <v>20-29|72</v>
      </c>
      <c r="Y138" s="78">
        <v>6</v>
      </c>
      <c r="Z138" s="78" t="s">
        <v>46</v>
      </c>
    </row>
    <row r="139" spans="1:26">
      <c r="A139" s="77" t="s">
        <v>317</v>
      </c>
      <c r="B139" s="78">
        <v>15</v>
      </c>
      <c r="C139" s="234" t="str">
        <f t="shared" si="8"/>
        <v>30-39|15</v>
      </c>
      <c r="D139" s="78">
        <v>16</v>
      </c>
      <c r="E139" s="78" t="s">
        <v>56</v>
      </c>
      <c r="H139" s="78" t="s">
        <v>389</v>
      </c>
      <c r="I139" s="78">
        <v>27</v>
      </c>
      <c r="J139" s="234" t="str">
        <f t="shared" si="11"/>
        <v>40-49|27</v>
      </c>
      <c r="K139" s="78">
        <v>7</v>
      </c>
      <c r="L139" s="78" t="s">
        <v>47</v>
      </c>
      <c r="O139" s="77" t="s">
        <v>245</v>
      </c>
      <c r="P139" s="78">
        <v>55</v>
      </c>
      <c r="Q139" s="234" t="str">
        <f t="shared" si="9"/>
        <v>20-29|55</v>
      </c>
      <c r="R139" s="78">
        <v>9</v>
      </c>
      <c r="S139" s="78" t="s">
        <v>49</v>
      </c>
      <c r="V139" s="77" t="s">
        <v>245</v>
      </c>
      <c r="W139" s="78">
        <v>71</v>
      </c>
      <c r="X139" s="234" t="str">
        <f t="shared" si="10"/>
        <v>20-29|71</v>
      </c>
      <c r="Y139" s="78">
        <v>7</v>
      </c>
      <c r="Z139" s="78" t="s">
        <v>47</v>
      </c>
    </row>
    <row r="140" spans="1:26">
      <c r="A140" s="77" t="s">
        <v>317</v>
      </c>
      <c r="B140" s="78">
        <v>14</v>
      </c>
      <c r="C140" s="234" t="str">
        <f t="shared" si="8"/>
        <v>30-39|14</v>
      </c>
      <c r="D140" s="78">
        <v>16</v>
      </c>
      <c r="E140" s="78" t="s">
        <v>56</v>
      </c>
      <c r="H140" s="78" t="s">
        <v>389</v>
      </c>
      <c r="I140" s="78">
        <v>26</v>
      </c>
      <c r="J140" s="234" t="str">
        <f t="shared" si="11"/>
        <v>40-49|26</v>
      </c>
      <c r="K140" s="78">
        <v>8</v>
      </c>
      <c r="L140" s="78" t="s">
        <v>48</v>
      </c>
      <c r="O140" s="77" t="s">
        <v>245</v>
      </c>
      <c r="P140" s="78">
        <v>54</v>
      </c>
      <c r="Q140" s="234" t="str">
        <f t="shared" si="9"/>
        <v>20-29|54</v>
      </c>
      <c r="R140" s="78">
        <v>9</v>
      </c>
      <c r="S140" s="78" t="s">
        <v>49</v>
      </c>
      <c r="V140" s="77" t="s">
        <v>245</v>
      </c>
      <c r="W140" s="78">
        <v>70</v>
      </c>
      <c r="X140" s="234" t="str">
        <f t="shared" si="10"/>
        <v>20-29|70</v>
      </c>
      <c r="Y140" s="78">
        <v>7</v>
      </c>
      <c r="Z140" s="78" t="s">
        <v>47</v>
      </c>
    </row>
    <row r="141" spans="1:26">
      <c r="A141" s="77" t="s">
        <v>317</v>
      </c>
      <c r="B141" s="78">
        <v>13</v>
      </c>
      <c r="C141" s="234" t="str">
        <f t="shared" si="8"/>
        <v>30-39|13</v>
      </c>
      <c r="D141" s="78">
        <v>17</v>
      </c>
      <c r="E141" s="78" t="s">
        <v>57</v>
      </c>
      <c r="H141" s="78" t="s">
        <v>389</v>
      </c>
      <c r="I141" s="78">
        <v>25</v>
      </c>
      <c r="J141" s="234" t="str">
        <f t="shared" si="11"/>
        <v>40-49|25</v>
      </c>
      <c r="K141" s="78">
        <v>8</v>
      </c>
      <c r="L141" s="78" t="s">
        <v>48</v>
      </c>
      <c r="O141" s="77" t="s">
        <v>245</v>
      </c>
      <c r="P141" s="78">
        <v>53</v>
      </c>
      <c r="Q141" s="234" t="str">
        <f t="shared" si="9"/>
        <v>20-29|53</v>
      </c>
      <c r="R141" s="78">
        <v>9</v>
      </c>
      <c r="S141" s="78" t="s">
        <v>49</v>
      </c>
      <c r="V141" s="77" t="s">
        <v>245</v>
      </c>
      <c r="W141" s="78">
        <v>69</v>
      </c>
      <c r="X141" s="234" t="str">
        <f t="shared" si="10"/>
        <v>20-29|69</v>
      </c>
      <c r="Y141" s="78">
        <v>7</v>
      </c>
      <c r="Z141" s="78" t="s">
        <v>47</v>
      </c>
    </row>
    <row r="142" spans="1:26">
      <c r="A142" s="77" t="s">
        <v>317</v>
      </c>
      <c r="B142" s="78">
        <v>12</v>
      </c>
      <c r="C142" s="234" t="str">
        <f t="shared" si="8"/>
        <v>30-39|12</v>
      </c>
      <c r="D142" s="78">
        <v>17</v>
      </c>
      <c r="E142" s="78" t="s">
        <v>57</v>
      </c>
      <c r="H142" s="78" t="s">
        <v>389</v>
      </c>
      <c r="I142" s="78">
        <v>24</v>
      </c>
      <c r="J142" s="234" t="str">
        <f t="shared" si="11"/>
        <v>40-49|24</v>
      </c>
      <c r="K142" s="78">
        <v>9</v>
      </c>
      <c r="L142" s="78" t="s">
        <v>49</v>
      </c>
      <c r="O142" s="77" t="s">
        <v>245</v>
      </c>
      <c r="P142" s="78">
        <v>52</v>
      </c>
      <c r="Q142" s="234" t="str">
        <f t="shared" si="9"/>
        <v>20-29|52</v>
      </c>
      <c r="R142" s="78">
        <v>10</v>
      </c>
      <c r="S142" s="78" t="s">
        <v>50</v>
      </c>
      <c r="V142" s="77" t="s">
        <v>245</v>
      </c>
      <c r="W142" s="78">
        <v>68</v>
      </c>
      <c r="X142" s="234" t="str">
        <f t="shared" si="10"/>
        <v>20-29|68</v>
      </c>
      <c r="Y142" s="78">
        <v>7</v>
      </c>
      <c r="Z142" s="78" t="s">
        <v>47</v>
      </c>
    </row>
    <row r="143" spans="1:26">
      <c r="A143" s="77" t="s">
        <v>317</v>
      </c>
      <c r="B143" s="78">
        <v>11</v>
      </c>
      <c r="C143" s="234" t="str">
        <f t="shared" si="8"/>
        <v>30-39|11</v>
      </c>
      <c r="D143" s="78">
        <v>18</v>
      </c>
      <c r="E143" s="78" t="s">
        <v>58</v>
      </c>
      <c r="H143" s="78" t="s">
        <v>389</v>
      </c>
      <c r="I143" s="78">
        <v>23</v>
      </c>
      <c r="J143" s="234" t="str">
        <f t="shared" si="11"/>
        <v>40-49|23</v>
      </c>
      <c r="K143" s="78">
        <v>9</v>
      </c>
      <c r="L143" s="78" t="s">
        <v>49</v>
      </c>
      <c r="O143" s="77" t="s">
        <v>245</v>
      </c>
      <c r="P143" s="78">
        <v>51</v>
      </c>
      <c r="Q143" s="234" t="str">
        <f t="shared" si="9"/>
        <v>20-29|51</v>
      </c>
      <c r="R143" s="78">
        <v>10</v>
      </c>
      <c r="S143" s="78" t="s">
        <v>50</v>
      </c>
      <c r="V143" s="77" t="s">
        <v>245</v>
      </c>
      <c r="W143" s="78">
        <v>67</v>
      </c>
      <c r="X143" s="234" t="str">
        <f t="shared" si="10"/>
        <v>20-29|67</v>
      </c>
      <c r="Y143" s="78">
        <v>7</v>
      </c>
      <c r="Z143" s="78" t="s">
        <v>47</v>
      </c>
    </row>
    <row r="144" spans="1:26">
      <c r="A144" s="77" t="s">
        <v>317</v>
      </c>
      <c r="B144" s="78">
        <v>10</v>
      </c>
      <c r="C144" s="234" t="str">
        <f t="shared" si="8"/>
        <v>30-39|10</v>
      </c>
      <c r="D144" s="78">
        <v>18</v>
      </c>
      <c r="E144" s="78" t="s">
        <v>58</v>
      </c>
      <c r="H144" s="78" t="s">
        <v>389</v>
      </c>
      <c r="I144" s="78">
        <v>22</v>
      </c>
      <c r="J144" s="234" t="str">
        <f t="shared" si="11"/>
        <v>40-49|22</v>
      </c>
      <c r="K144" s="78">
        <v>10</v>
      </c>
      <c r="L144" s="78" t="s">
        <v>50</v>
      </c>
      <c r="O144" s="77" t="s">
        <v>245</v>
      </c>
      <c r="P144" s="78">
        <v>50</v>
      </c>
      <c r="Q144" s="234" t="str">
        <f t="shared" si="9"/>
        <v>20-29|50</v>
      </c>
      <c r="R144" s="78">
        <v>10</v>
      </c>
      <c r="S144" s="78" t="s">
        <v>50</v>
      </c>
      <c r="V144" s="77" t="s">
        <v>245</v>
      </c>
      <c r="W144" s="78">
        <v>66</v>
      </c>
      <c r="X144" s="234" t="str">
        <f t="shared" si="10"/>
        <v>20-29|66</v>
      </c>
      <c r="Y144" s="78">
        <v>8</v>
      </c>
      <c r="Z144" s="78" t="s">
        <v>48</v>
      </c>
    </row>
    <row r="145" spans="1:26">
      <c r="A145" s="77" t="s">
        <v>317</v>
      </c>
      <c r="B145" s="78" t="s">
        <v>1694</v>
      </c>
      <c r="C145" s="234" t="str">
        <f t="shared" si="8"/>
        <v>30-39|&lt;10</v>
      </c>
      <c r="D145" s="78">
        <v>19</v>
      </c>
      <c r="E145" s="78" t="s">
        <v>59</v>
      </c>
      <c r="H145" s="78" t="s">
        <v>389</v>
      </c>
      <c r="I145" s="78">
        <v>21</v>
      </c>
      <c r="J145" s="234" t="str">
        <f t="shared" si="11"/>
        <v>40-49|21</v>
      </c>
      <c r="K145" s="78">
        <v>11</v>
      </c>
      <c r="L145" s="78" t="s">
        <v>51</v>
      </c>
      <c r="O145" s="77" t="s">
        <v>245</v>
      </c>
      <c r="P145" s="78">
        <v>49</v>
      </c>
      <c r="Q145" s="234" t="str">
        <f t="shared" si="9"/>
        <v>20-29|49</v>
      </c>
      <c r="R145" s="78">
        <v>10</v>
      </c>
      <c r="S145" s="78" t="s">
        <v>50</v>
      </c>
      <c r="V145" s="77" t="s">
        <v>245</v>
      </c>
      <c r="W145" s="78">
        <v>65</v>
      </c>
      <c r="X145" s="234" t="str">
        <f t="shared" si="10"/>
        <v>20-29|65</v>
      </c>
      <c r="Y145" s="78">
        <v>8</v>
      </c>
      <c r="Z145" s="78" t="s">
        <v>48</v>
      </c>
    </row>
    <row r="146" spans="1:26">
      <c r="A146" s="77" t="s">
        <v>389</v>
      </c>
      <c r="B146" s="78" t="s">
        <v>1699</v>
      </c>
      <c r="C146" s="234" t="str">
        <f t="shared" si="8"/>
        <v>40-49|&gt;47</v>
      </c>
      <c r="D146" s="78">
        <v>1</v>
      </c>
      <c r="E146" s="78" t="s">
        <v>41</v>
      </c>
      <c r="H146" s="78" t="s">
        <v>389</v>
      </c>
      <c r="I146" s="78">
        <v>20</v>
      </c>
      <c r="J146" s="234" t="str">
        <f t="shared" si="11"/>
        <v>40-49|20</v>
      </c>
      <c r="K146" s="78">
        <v>11</v>
      </c>
      <c r="L146" s="78" t="s">
        <v>51</v>
      </c>
      <c r="O146" s="77" t="s">
        <v>245</v>
      </c>
      <c r="P146" s="78">
        <v>48</v>
      </c>
      <c r="Q146" s="234" t="str">
        <f t="shared" si="9"/>
        <v>20-29|48</v>
      </c>
      <c r="R146" s="78">
        <v>11</v>
      </c>
      <c r="S146" s="78" t="s">
        <v>51</v>
      </c>
      <c r="V146" s="77" t="s">
        <v>245</v>
      </c>
      <c r="W146" s="78">
        <v>64</v>
      </c>
      <c r="X146" s="234" t="str">
        <f t="shared" si="10"/>
        <v>20-29|64</v>
      </c>
      <c r="Y146" s="78">
        <v>8</v>
      </c>
      <c r="Z146" s="78" t="s">
        <v>48</v>
      </c>
    </row>
    <row r="147" spans="1:26">
      <c r="A147" s="77" t="s">
        <v>389</v>
      </c>
      <c r="B147" s="78">
        <v>47</v>
      </c>
      <c r="C147" s="234" t="str">
        <f t="shared" si="8"/>
        <v>40-49|47</v>
      </c>
      <c r="D147" s="78">
        <v>2</v>
      </c>
      <c r="E147" s="78" t="s">
        <v>42</v>
      </c>
      <c r="H147" s="78" t="s">
        <v>389</v>
      </c>
      <c r="I147" s="78">
        <v>19</v>
      </c>
      <c r="J147" s="234" t="str">
        <f t="shared" si="11"/>
        <v>40-49|19</v>
      </c>
      <c r="K147" s="78">
        <v>12</v>
      </c>
      <c r="L147" s="78" t="s">
        <v>52</v>
      </c>
      <c r="O147" s="77" t="s">
        <v>245</v>
      </c>
      <c r="P147" s="78">
        <v>47</v>
      </c>
      <c r="Q147" s="234" t="str">
        <f t="shared" si="9"/>
        <v>20-29|47</v>
      </c>
      <c r="R147" s="78">
        <v>11</v>
      </c>
      <c r="S147" s="78" t="s">
        <v>51</v>
      </c>
      <c r="V147" s="77" t="s">
        <v>245</v>
      </c>
      <c r="W147" s="78">
        <v>63</v>
      </c>
      <c r="X147" s="234" t="str">
        <f t="shared" si="10"/>
        <v>20-29|63</v>
      </c>
      <c r="Y147" s="78">
        <v>8</v>
      </c>
      <c r="Z147" s="78" t="s">
        <v>48</v>
      </c>
    </row>
    <row r="148" spans="1:26">
      <c r="A148" s="77" t="s">
        <v>389</v>
      </c>
      <c r="B148" s="78">
        <v>46</v>
      </c>
      <c r="C148" s="234" t="str">
        <f t="shared" si="8"/>
        <v>40-49|46</v>
      </c>
      <c r="D148" s="78">
        <v>2</v>
      </c>
      <c r="E148" s="78" t="s">
        <v>42</v>
      </c>
      <c r="H148" s="78" t="s">
        <v>389</v>
      </c>
      <c r="I148" s="78">
        <v>18</v>
      </c>
      <c r="J148" s="234" t="str">
        <f t="shared" si="11"/>
        <v>40-49|18</v>
      </c>
      <c r="K148" s="78">
        <v>12</v>
      </c>
      <c r="L148" s="78" t="s">
        <v>52</v>
      </c>
      <c r="O148" s="77" t="s">
        <v>245</v>
      </c>
      <c r="P148" s="78">
        <v>46</v>
      </c>
      <c r="Q148" s="234" t="str">
        <f t="shared" si="9"/>
        <v>20-29|46</v>
      </c>
      <c r="R148" s="78">
        <v>11</v>
      </c>
      <c r="S148" s="78" t="s">
        <v>51</v>
      </c>
      <c r="V148" s="77" t="s">
        <v>245</v>
      </c>
      <c r="W148" s="78">
        <v>62</v>
      </c>
      <c r="X148" s="234" t="str">
        <f t="shared" si="10"/>
        <v>20-29|62</v>
      </c>
      <c r="Y148" s="78">
        <v>9</v>
      </c>
      <c r="Z148" s="78" t="s">
        <v>49</v>
      </c>
    </row>
    <row r="149" spans="1:26">
      <c r="A149" s="77" t="s">
        <v>389</v>
      </c>
      <c r="B149" s="78">
        <v>45</v>
      </c>
      <c r="C149" s="234" t="str">
        <f t="shared" si="8"/>
        <v>40-49|45</v>
      </c>
      <c r="D149" s="78">
        <v>3</v>
      </c>
      <c r="E149" s="78" t="s">
        <v>43</v>
      </c>
      <c r="H149" s="78" t="s">
        <v>389</v>
      </c>
      <c r="I149" s="78">
        <v>17</v>
      </c>
      <c r="J149" s="234" t="str">
        <f t="shared" si="11"/>
        <v>40-49|17</v>
      </c>
      <c r="K149" s="78">
        <v>13</v>
      </c>
      <c r="L149" s="78" t="s">
        <v>53</v>
      </c>
      <c r="O149" s="77" t="s">
        <v>245</v>
      </c>
      <c r="P149" s="78">
        <v>45</v>
      </c>
      <c r="Q149" s="234" t="str">
        <f t="shared" si="9"/>
        <v>20-29|45</v>
      </c>
      <c r="R149" s="78">
        <v>11</v>
      </c>
      <c r="S149" s="78" t="s">
        <v>51</v>
      </c>
      <c r="V149" s="77" t="s">
        <v>245</v>
      </c>
      <c r="W149" s="78">
        <v>61</v>
      </c>
      <c r="X149" s="234" t="str">
        <f t="shared" si="10"/>
        <v>20-29|61</v>
      </c>
      <c r="Y149" s="78">
        <v>9</v>
      </c>
      <c r="Z149" s="78" t="s">
        <v>49</v>
      </c>
    </row>
    <row r="150" spans="1:26">
      <c r="A150" s="77" t="s">
        <v>389</v>
      </c>
      <c r="B150" s="78">
        <v>44</v>
      </c>
      <c r="C150" s="234" t="str">
        <f t="shared" si="8"/>
        <v>40-49|44</v>
      </c>
      <c r="D150" s="78">
        <v>3</v>
      </c>
      <c r="E150" s="78" t="s">
        <v>43</v>
      </c>
      <c r="H150" s="78" t="s">
        <v>389</v>
      </c>
      <c r="I150" s="78">
        <v>16</v>
      </c>
      <c r="J150" s="234" t="str">
        <f t="shared" si="11"/>
        <v>40-49|16</v>
      </c>
      <c r="K150" s="78">
        <v>14</v>
      </c>
      <c r="L150" s="78" t="s">
        <v>54</v>
      </c>
      <c r="O150" s="77" t="s">
        <v>245</v>
      </c>
      <c r="P150" s="78">
        <v>44</v>
      </c>
      <c r="Q150" s="234" t="str">
        <f t="shared" si="9"/>
        <v>20-29|44</v>
      </c>
      <c r="R150" s="78">
        <v>12</v>
      </c>
      <c r="S150" s="78" t="s">
        <v>52</v>
      </c>
      <c r="V150" s="77" t="s">
        <v>245</v>
      </c>
      <c r="W150" s="78">
        <v>60</v>
      </c>
      <c r="X150" s="234" t="str">
        <f t="shared" si="10"/>
        <v>20-29|60</v>
      </c>
      <c r="Y150" s="78">
        <v>9</v>
      </c>
      <c r="Z150" s="78" t="s">
        <v>49</v>
      </c>
    </row>
    <row r="151" spans="1:26">
      <c r="A151" s="77" t="s">
        <v>389</v>
      </c>
      <c r="B151" s="78">
        <v>43</v>
      </c>
      <c r="C151" s="234" t="str">
        <f t="shared" si="8"/>
        <v>40-49|43</v>
      </c>
      <c r="D151" s="78">
        <v>4</v>
      </c>
      <c r="E151" s="78" t="s">
        <v>44</v>
      </c>
      <c r="H151" s="78" t="s">
        <v>389</v>
      </c>
      <c r="I151" s="78">
        <v>15</v>
      </c>
      <c r="J151" s="234" t="str">
        <f t="shared" si="11"/>
        <v>40-49|15</v>
      </c>
      <c r="K151" s="78">
        <v>14</v>
      </c>
      <c r="L151" s="78" t="s">
        <v>54</v>
      </c>
      <c r="O151" s="77" t="s">
        <v>245</v>
      </c>
      <c r="P151" s="78">
        <v>43</v>
      </c>
      <c r="Q151" s="234" t="str">
        <f t="shared" si="9"/>
        <v>20-29|43</v>
      </c>
      <c r="R151" s="78">
        <v>12</v>
      </c>
      <c r="S151" s="78" t="s">
        <v>52</v>
      </c>
      <c r="V151" s="77" t="s">
        <v>245</v>
      </c>
      <c r="W151" s="78">
        <v>59</v>
      </c>
      <c r="X151" s="234" t="str">
        <f t="shared" si="10"/>
        <v>20-29|59</v>
      </c>
      <c r="Y151" s="78">
        <v>9</v>
      </c>
      <c r="Z151" s="78" t="s">
        <v>49</v>
      </c>
    </row>
    <row r="152" spans="1:26">
      <c r="A152" s="77" t="s">
        <v>389</v>
      </c>
      <c r="B152" s="78">
        <v>42</v>
      </c>
      <c r="C152" s="234" t="str">
        <f t="shared" si="8"/>
        <v>40-49|42</v>
      </c>
      <c r="D152" s="78">
        <v>4</v>
      </c>
      <c r="E152" s="78" t="s">
        <v>44</v>
      </c>
      <c r="H152" s="78" t="s">
        <v>389</v>
      </c>
      <c r="I152" s="78">
        <v>14</v>
      </c>
      <c r="J152" s="234" t="str">
        <f t="shared" si="11"/>
        <v>40-49|14</v>
      </c>
      <c r="K152" s="78">
        <v>15</v>
      </c>
      <c r="L152" s="78" t="s">
        <v>55</v>
      </c>
      <c r="O152" s="77" t="s">
        <v>245</v>
      </c>
      <c r="P152" s="78">
        <v>42</v>
      </c>
      <c r="Q152" s="234" t="str">
        <f t="shared" si="9"/>
        <v>20-29|42</v>
      </c>
      <c r="R152" s="78">
        <v>12</v>
      </c>
      <c r="S152" s="78" t="s">
        <v>52</v>
      </c>
      <c r="V152" s="77" t="s">
        <v>245</v>
      </c>
      <c r="W152" s="78">
        <v>58</v>
      </c>
      <c r="X152" s="234" t="str">
        <f t="shared" si="10"/>
        <v>20-29|58</v>
      </c>
      <c r="Y152" s="78">
        <v>10</v>
      </c>
      <c r="Z152" s="78" t="s">
        <v>50</v>
      </c>
    </row>
    <row r="153" spans="1:26">
      <c r="A153" s="77" t="s">
        <v>389</v>
      </c>
      <c r="B153" s="78">
        <v>41</v>
      </c>
      <c r="C153" s="234" t="str">
        <f t="shared" si="8"/>
        <v>40-49|41</v>
      </c>
      <c r="D153" s="78">
        <v>4</v>
      </c>
      <c r="E153" s="78" t="s">
        <v>44</v>
      </c>
      <c r="H153" s="78" t="s">
        <v>389</v>
      </c>
      <c r="I153" s="78">
        <v>13</v>
      </c>
      <c r="J153" s="234" t="str">
        <f t="shared" si="11"/>
        <v>40-49|13</v>
      </c>
      <c r="K153" s="78">
        <v>15</v>
      </c>
      <c r="L153" s="78" t="s">
        <v>55</v>
      </c>
      <c r="O153" s="77" t="s">
        <v>245</v>
      </c>
      <c r="P153" s="78">
        <v>41</v>
      </c>
      <c r="Q153" s="234" t="str">
        <f t="shared" si="9"/>
        <v>20-29|41</v>
      </c>
      <c r="R153" s="78">
        <v>12</v>
      </c>
      <c r="S153" s="78" t="s">
        <v>52</v>
      </c>
      <c r="V153" s="77" t="s">
        <v>245</v>
      </c>
      <c r="W153" s="78">
        <v>57</v>
      </c>
      <c r="X153" s="234" t="str">
        <f t="shared" si="10"/>
        <v>20-29|57</v>
      </c>
      <c r="Y153" s="78">
        <v>10</v>
      </c>
      <c r="Z153" s="78" t="s">
        <v>50</v>
      </c>
    </row>
    <row r="154" spans="1:26">
      <c r="A154" s="77" t="s">
        <v>389</v>
      </c>
      <c r="B154" s="78">
        <v>40</v>
      </c>
      <c r="C154" s="234" t="str">
        <f t="shared" si="8"/>
        <v>40-49|40</v>
      </c>
      <c r="D154" s="78">
        <v>5</v>
      </c>
      <c r="E154" s="78" t="s">
        <v>45</v>
      </c>
      <c r="H154" s="78" t="s">
        <v>389</v>
      </c>
      <c r="I154" s="78">
        <v>12</v>
      </c>
      <c r="J154" s="234" t="str">
        <f t="shared" si="11"/>
        <v>40-49|12</v>
      </c>
      <c r="K154" s="78">
        <v>16</v>
      </c>
      <c r="L154" s="78" t="s">
        <v>56</v>
      </c>
      <c r="O154" s="77" t="s">
        <v>245</v>
      </c>
      <c r="P154" s="78">
        <v>40</v>
      </c>
      <c r="Q154" s="234" t="str">
        <f t="shared" si="9"/>
        <v>20-29|40</v>
      </c>
      <c r="R154" s="78">
        <v>13</v>
      </c>
      <c r="S154" s="78" t="s">
        <v>53</v>
      </c>
      <c r="V154" s="77" t="s">
        <v>245</v>
      </c>
      <c r="W154" s="78">
        <v>56</v>
      </c>
      <c r="X154" s="234" t="str">
        <f t="shared" si="10"/>
        <v>20-29|56</v>
      </c>
      <c r="Y154" s="78">
        <v>10</v>
      </c>
      <c r="Z154" s="78" t="s">
        <v>50</v>
      </c>
    </row>
    <row r="155" spans="1:26">
      <c r="A155" s="77" t="s">
        <v>389</v>
      </c>
      <c r="B155" s="78">
        <v>39</v>
      </c>
      <c r="C155" s="234" t="str">
        <f t="shared" si="8"/>
        <v>40-49|39</v>
      </c>
      <c r="D155" s="78">
        <v>5</v>
      </c>
      <c r="E155" s="78" t="s">
        <v>45</v>
      </c>
      <c r="H155" s="78" t="s">
        <v>389</v>
      </c>
      <c r="I155" s="78">
        <v>11</v>
      </c>
      <c r="J155" s="234" t="str">
        <f t="shared" si="11"/>
        <v>40-49|11</v>
      </c>
      <c r="K155" s="78">
        <v>16</v>
      </c>
      <c r="L155" s="78" t="s">
        <v>56</v>
      </c>
      <c r="O155" s="77" t="s">
        <v>245</v>
      </c>
      <c r="P155" s="78">
        <v>39</v>
      </c>
      <c r="Q155" s="234" t="str">
        <f t="shared" si="9"/>
        <v>20-29|39</v>
      </c>
      <c r="R155" s="78">
        <v>13</v>
      </c>
      <c r="S155" s="78" t="s">
        <v>53</v>
      </c>
      <c r="V155" s="77" t="s">
        <v>245</v>
      </c>
      <c r="W155" s="78">
        <v>55</v>
      </c>
      <c r="X155" s="234" t="str">
        <f t="shared" si="10"/>
        <v>20-29|55</v>
      </c>
      <c r="Y155" s="78">
        <v>10</v>
      </c>
      <c r="Z155" s="78" t="s">
        <v>50</v>
      </c>
    </row>
    <row r="156" spans="1:26">
      <c r="A156" s="77" t="s">
        <v>389</v>
      </c>
      <c r="B156" s="78">
        <v>38</v>
      </c>
      <c r="C156" s="234" t="str">
        <f t="shared" si="8"/>
        <v>40-49|38</v>
      </c>
      <c r="D156" s="78">
        <v>6</v>
      </c>
      <c r="E156" s="78" t="s">
        <v>46</v>
      </c>
      <c r="H156" s="78" t="s">
        <v>389</v>
      </c>
      <c r="I156" s="78">
        <v>10</v>
      </c>
      <c r="J156" s="234" t="str">
        <f t="shared" si="11"/>
        <v>40-49|10</v>
      </c>
      <c r="K156" s="78">
        <v>17</v>
      </c>
      <c r="L156" s="78" t="s">
        <v>57</v>
      </c>
      <c r="O156" s="77" t="s">
        <v>245</v>
      </c>
      <c r="P156" s="78">
        <v>38</v>
      </c>
      <c r="Q156" s="234" t="str">
        <f t="shared" si="9"/>
        <v>20-29|38</v>
      </c>
      <c r="R156" s="78">
        <v>13</v>
      </c>
      <c r="S156" s="78" t="s">
        <v>53</v>
      </c>
      <c r="V156" s="77" t="s">
        <v>245</v>
      </c>
      <c r="W156" s="78">
        <v>54</v>
      </c>
      <c r="X156" s="234" t="str">
        <f t="shared" si="10"/>
        <v>20-29|54</v>
      </c>
      <c r="Y156" s="78">
        <v>10</v>
      </c>
      <c r="Z156" s="78" t="s">
        <v>50</v>
      </c>
    </row>
    <row r="157" spans="1:26">
      <c r="A157" s="77" t="s">
        <v>389</v>
      </c>
      <c r="B157" s="78">
        <v>37</v>
      </c>
      <c r="C157" s="234" t="str">
        <f t="shared" si="8"/>
        <v>40-49|37</v>
      </c>
      <c r="D157" s="78">
        <v>6</v>
      </c>
      <c r="E157" s="78" t="s">
        <v>46</v>
      </c>
      <c r="H157" s="78" t="s">
        <v>389</v>
      </c>
      <c r="I157" s="78">
        <v>9</v>
      </c>
      <c r="J157" s="234" t="str">
        <f t="shared" si="11"/>
        <v>40-49|9</v>
      </c>
      <c r="K157" s="78">
        <v>17</v>
      </c>
      <c r="L157" s="78" t="s">
        <v>57</v>
      </c>
      <c r="O157" s="77" t="s">
        <v>245</v>
      </c>
      <c r="P157" s="78">
        <v>37</v>
      </c>
      <c r="Q157" s="234" t="str">
        <f t="shared" si="9"/>
        <v>20-29|37</v>
      </c>
      <c r="R157" s="78">
        <v>13</v>
      </c>
      <c r="S157" s="78" t="s">
        <v>53</v>
      </c>
      <c r="V157" s="77" t="s">
        <v>245</v>
      </c>
      <c r="W157" s="78">
        <v>53</v>
      </c>
      <c r="X157" s="234" t="str">
        <f t="shared" si="10"/>
        <v>20-29|53</v>
      </c>
      <c r="Y157" s="78">
        <v>11</v>
      </c>
      <c r="Z157" s="78" t="s">
        <v>51</v>
      </c>
    </row>
    <row r="158" spans="1:26">
      <c r="A158" s="77" t="s">
        <v>389</v>
      </c>
      <c r="B158" s="78">
        <v>36</v>
      </c>
      <c r="C158" s="234" t="str">
        <f t="shared" si="8"/>
        <v>40-49|36</v>
      </c>
      <c r="D158" s="78">
        <v>7</v>
      </c>
      <c r="E158" s="78" t="s">
        <v>47</v>
      </c>
      <c r="H158" s="78" t="s">
        <v>389</v>
      </c>
      <c r="I158" s="78">
        <v>8</v>
      </c>
      <c r="J158" s="234" t="str">
        <f t="shared" si="11"/>
        <v>40-49|8</v>
      </c>
      <c r="K158" s="78">
        <v>18</v>
      </c>
      <c r="L158" s="78" t="s">
        <v>58</v>
      </c>
      <c r="O158" s="77" t="s">
        <v>245</v>
      </c>
      <c r="P158" s="78">
        <v>36</v>
      </c>
      <c r="Q158" s="234" t="str">
        <f t="shared" si="9"/>
        <v>20-29|36</v>
      </c>
      <c r="R158" s="78">
        <v>14</v>
      </c>
      <c r="S158" s="78" t="s">
        <v>54</v>
      </c>
      <c r="V158" s="77" t="s">
        <v>245</v>
      </c>
      <c r="W158" s="78">
        <v>52</v>
      </c>
      <c r="X158" s="234" t="str">
        <f t="shared" si="10"/>
        <v>20-29|52</v>
      </c>
      <c r="Y158" s="78">
        <v>11</v>
      </c>
      <c r="Z158" s="78" t="s">
        <v>51</v>
      </c>
    </row>
    <row r="159" spans="1:26">
      <c r="A159" s="77" t="s">
        <v>389</v>
      </c>
      <c r="B159" s="78">
        <v>35</v>
      </c>
      <c r="C159" s="234" t="str">
        <f t="shared" si="8"/>
        <v>40-49|35</v>
      </c>
      <c r="D159" s="78">
        <v>7</v>
      </c>
      <c r="E159" s="78" t="s">
        <v>47</v>
      </c>
      <c r="H159" s="78" t="s">
        <v>389</v>
      </c>
      <c r="I159" s="78">
        <v>7</v>
      </c>
      <c r="J159" s="234" t="str">
        <f t="shared" si="11"/>
        <v>40-49|7</v>
      </c>
      <c r="K159" s="78">
        <v>18</v>
      </c>
      <c r="L159" s="78" t="s">
        <v>58</v>
      </c>
      <c r="O159" s="77" t="s">
        <v>245</v>
      </c>
      <c r="P159" s="78">
        <v>35</v>
      </c>
      <c r="Q159" s="234" t="str">
        <f t="shared" si="9"/>
        <v>20-29|35</v>
      </c>
      <c r="R159" s="78">
        <v>14</v>
      </c>
      <c r="S159" s="78" t="s">
        <v>54</v>
      </c>
      <c r="V159" s="77" t="s">
        <v>245</v>
      </c>
      <c r="W159" s="78">
        <v>51</v>
      </c>
      <c r="X159" s="234" t="str">
        <f t="shared" si="10"/>
        <v>20-29|51</v>
      </c>
      <c r="Y159" s="78">
        <v>11</v>
      </c>
      <c r="Z159" s="78" t="s">
        <v>51</v>
      </c>
    </row>
    <row r="160" spans="1:26">
      <c r="A160" s="77" t="s">
        <v>389</v>
      </c>
      <c r="B160" s="78">
        <v>34</v>
      </c>
      <c r="C160" s="234" t="str">
        <f t="shared" si="8"/>
        <v>40-49|34</v>
      </c>
      <c r="D160" s="78">
        <v>8</v>
      </c>
      <c r="E160" s="78" t="s">
        <v>48</v>
      </c>
      <c r="H160" s="78" t="s">
        <v>389</v>
      </c>
      <c r="I160" s="78" t="s">
        <v>1693</v>
      </c>
      <c r="J160" s="234" t="str">
        <f t="shared" si="11"/>
        <v>40-49|&lt;7</v>
      </c>
      <c r="K160" s="78">
        <v>19</v>
      </c>
      <c r="L160" s="78" t="s">
        <v>59</v>
      </c>
      <c r="O160" s="77" t="s">
        <v>245</v>
      </c>
      <c r="P160" s="78">
        <v>34</v>
      </c>
      <c r="Q160" s="234" t="str">
        <f t="shared" si="9"/>
        <v>20-29|34</v>
      </c>
      <c r="R160" s="78">
        <v>14</v>
      </c>
      <c r="S160" s="78" t="s">
        <v>54</v>
      </c>
      <c r="V160" s="77" t="s">
        <v>245</v>
      </c>
      <c r="W160" s="78">
        <v>50</v>
      </c>
      <c r="X160" s="234" t="str">
        <f t="shared" si="10"/>
        <v>20-29|50</v>
      </c>
      <c r="Y160" s="78">
        <v>11</v>
      </c>
      <c r="Z160" s="78" t="s">
        <v>51</v>
      </c>
    </row>
    <row r="161" spans="1:26">
      <c r="A161" s="77" t="s">
        <v>389</v>
      </c>
      <c r="B161" s="78">
        <v>33</v>
      </c>
      <c r="C161" s="234" t="str">
        <f t="shared" ref="C161:C224" si="15">A161&amp;"|"&amp;B161</f>
        <v>40-49|33</v>
      </c>
      <c r="D161" s="78">
        <v>8</v>
      </c>
      <c r="E161" s="78" t="s">
        <v>48</v>
      </c>
      <c r="H161" s="78" t="s">
        <v>461</v>
      </c>
      <c r="I161" s="78" t="s">
        <v>1700</v>
      </c>
      <c r="J161" s="234" t="str">
        <f t="shared" si="11"/>
        <v>50-59|&gt;37</v>
      </c>
      <c r="K161" s="78">
        <v>1</v>
      </c>
      <c r="L161" s="78" t="s">
        <v>41</v>
      </c>
      <c r="O161" s="77" t="s">
        <v>245</v>
      </c>
      <c r="P161" s="78">
        <v>33</v>
      </c>
      <c r="Q161" s="234" t="str">
        <f t="shared" ref="Q161:Q224" si="16">O161&amp;"|"&amp;P161</f>
        <v>20-29|33</v>
      </c>
      <c r="R161" s="78">
        <v>14</v>
      </c>
      <c r="S161" s="78" t="s">
        <v>54</v>
      </c>
      <c r="V161" s="77" t="s">
        <v>245</v>
      </c>
      <c r="W161" s="78">
        <v>49</v>
      </c>
      <c r="X161" s="234" t="str">
        <f t="shared" ref="X161:X224" si="17">V161&amp;"|"&amp;W161</f>
        <v>20-29|49</v>
      </c>
      <c r="Y161" s="78">
        <v>12</v>
      </c>
      <c r="Z161" s="78" t="s">
        <v>52</v>
      </c>
    </row>
    <row r="162" spans="1:26">
      <c r="A162" s="77" t="s">
        <v>389</v>
      </c>
      <c r="B162" s="78">
        <v>32</v>
      </c>
      <c r="C162" s="234" t="str">
        <f t="shared" si="15"/>
        <v>40-49|32</v>
      </c>
      <c r="D162" s="78">
        <v>9</v>
      </c>
      <c r="E162" s="78" t="s">
        <v>49</v>
      </c>
      <c r="H162" s="78" t="s">
        <v>461</v>
      </c>
      <c r="I162" s="78">
        <v>37</v>
      </c>
      <c r="J162" s="234" t="str">
        <f t="shared" ref="J162:J225" si="18">H162&amp;"|"&amp;I162</f>
        <v>50-59|37</v>
      </c>
      <c r="K162" s="78">
        <v>2</v>
      </c>
      <c r="L162" s="78" t="s">
        <v>42</v>
      </c>
      <c r="O162" s="77" t="s">
        <v>245</v>
      </c>
      <c r="P162" s="78">
        <v>32</v>
      </c>
      <c r="Q162" s="234" t="str">
        <f t="shared" si="16"/>
        <v>20-29|32</v>
      </c>
      <c r="R162" s="78">
        <v>15</v>
      </c>
      <c r="S162" s="78" t="s">
        <v>55</v>
      </c>
      <c r="V162" s="77" t="s">
        <v>245</v>
      </c>
      <c r="W162" s="78">
        <v>48</v>
      </c>
      <c r="X162" s="234" t="str">
        <f t="shared" si="17"/>
        <v>20-29|48</v>
      </c>
      <c r="Y162" s="78">
        <v>12</v>
      </c>
      <c r="Z162" s="78" t="s">
        <v>52</v>
      </c>
    </row>
    <row r="163" spans="1:26">
      <c r="A163" s="77" t="s">
        <v>389</v>
      </c>
      <c r="B163" s="78">
        <v>31</v>
      </c>
      <c r="C163" s="234" t="str">
        <f t="shared" si="15"/>
        <v>40-49|31</v>
      </c>
      <c r="D163" s="78">
        <v>9</v>
      </c>
      <c r="E163" s="78" t="s">
        <v>49</v>
      </c>
      <c r="H163" s="78" t="s">
        <v>461</v>
      </c>
      <c r="I163" s="78">
        <v>36</v>
      </c>
      <c r="J163" s="234" t="str">
        <f t="shared" si="18"/>
        <v>50-59|36</v>
      </c>
      <c r="K163" s="78">
        <v>2</v>
      </c>
      <c r="L163" s="78" t="s">
        <v>42</v>
      </c>
      <c r="O163" s="77" t="s">
        <v>245</v>
      </c>
      <c r="P163" s="78">
        <v>31</v>
      </c>
      <c r="Q163" s="234" t="str">
        <f t="shared" si="16"/>
        <v>20-29|31</v>
      </c>
      <c r="R163" s="78">
        <v>15</v>
      </c>
      <c r="S163" s="78" t="s">
        <v>55</v>
      </c>
      <c r="V163" s="77" t="s">
        <v>245</v>
      </c>
      <c r="W163" s="78">
        <v>47</v>
      </c>
      <c r="X163" s="234" t="str">
        <f t="shared" si="17"/>
        <v>20-29|47</v>
      </c>
      <c r="Y163" s="78">
        <v>12</v>
      </c>
      <c r="Z163" s="78" t="s">
        <v>52</v>
      </c>
    </row>
    <row r="164" spans="1:26">
      <c r="A164" s="77" t="s">
        <v>389</v>
      </c>
      <c r="B164" s="78">
        <v>30</v>
      </c>
      <c r="C164" s="234" t="str">
        <f t="shared" si="15"/>
        <v>40-49|30</v>
      </c>
      <c r="D164" s="78">
        <v>10</v>
      </c>
      <c r="E164" s="78" t="s">
        <v>50</v>
      </c>
      <c r="H164" s="78" t="s">
        <v>461</v>
      </c>
      <c r="I164" s="78">
        <v>35</v>
      </c>
      <c r="J164" s="234" t="str">
        <f t="shared" si="18"/>
        <v>50-59|35</v>
      </c>
      <c r="K164" s="78">
        <v>3</v>
      </c>
      <c r="L164" s="78" t="s">
        <v>43</v>
      </c>
      <c r="O164" s="77" t="s">
        <v>245</v>
      </c>
      <c r="P164" s="78">
        <v>30</v>
      </c>
      <c r="Q164" s="234" t="str">
        <f t="shared" si="16"/>
        <v>20-29|30</v>
      </c>
      <c r="R164" s="78">
        <v>15</v>
      </c>
      <c r="S164" s="78" t="s">
        <v>55</v>
      </c>
      <c r="V164" s="77" t="s">
        <v>245</v>
      </c>
      <c r="W164" s="78">
        <v>46</v>
      </c>
      <c r="X164" s="234" t="str">
        <f t="shared" si="17"/>
        <v>20-29|46</v>
      </c>
      <c r="Y164" s="78">
        <v>12</v>
      </c>
      <c r="Z164" s="78" t="s">
        <v>52</v>
      </c>
    </row>
    <row r="165" spans="1:26">
      <c r="A165" s="77" t="s">
        <v>389</v>
      </c>
      <c r="B165" s="78">
        <v>29</v>
      </c>
      <c r="C165" s="234" t="str">
        <f t="shared" si="15"/>
        <v>40-49|29</v>
      </c>
      <c r="D165" s="78">
        <v>10</v>
      </c>
      <c r="E165" s="78" t="s">
        <v>50</v>
      </c>
      <c r="H165" s="78" t="s">
        <v>461</v>
      </c>
      <c r="I165" s="78">
        <v>34</v>
      </c>
      <c r="J165" s="234" t="str">
        <f t="shared" si="18"/>
        <v>50-59|34</v>
      </c>
      <c r="K165" s="78">
        <v>3</v>
      </c>
      <c r="L165" s="78" t="s">
        <v>43</v>
      </c>
      <c r="O165" s="77" t="s">
        <v>245</v>
      </c>
      <c r="P165" s="78">
        <v>29</v>
      </c>
      <c r="Q165" s="234" t="str">
        <f t="shared" si="16"/>
        <v>20-29|29</v>
      </c>
      <c r="R165" s="78">
        <v>15</v>
      </c>
      <c r="S165" s="78" t="s">
        <v>55</v>
      </c>
      <c r="V165" s="77" t="s">
        <v>245</v>
      </c>
      <c r="W165" s="78">
        <v>45</v>
      </c>
      <c r="X165" s="234" t="str">
        <f t="shared" si="17"/>
        <v>20-29|45</v>
      </c>
      <c r="Y165" s="78">
        <v>13</v>
      </c>
      <c r="Z165" s="78" t="s">
        <v>53</v>
      </c>
    </row>
    <row r="166" spans="1:26">
      <c r="A166" s="77" t="s">
        <v>389</v>
      </c>
      <c r="B166" s="78">
        <v>28</v>
      </c>
      <c r="C166" s="234" t="str">
        <f t="shared" si="15"/>
        <v>40-49|28</v>
      </c>
      <c r="D166" s="78">
        <v>10</v>
      </c>
      <c r="E166" s="78" t="s">
        <v>50</v>
      </c>
      <c r="H166" s="78" t="s">
        <v>461</v>
      </c>
      <c r="I166" s="78">
        <v>33</v>
      </c>
      <c r="J166" s="234" t="str">
        <f t="shared" si="18"/>
        <v>50-59|33</v>
      </c>
      <c r="K166" s="78">
        <v>4</v>
      </c>
      <c r="L166" s="78" t="s">
        <v>44</v>
      </c>
      <c r="O166" s="77" t="s">
        <v>245</v>
      </c>
      <c r="P166" s="78">
        <v>28</v>
      </c>
      <c r="Q166" s="234" t="str">
        <f t="shared" si="16"/>
        <v>20-29|28</v>
      </c>
      <c r="R166" s="78">
        <v>16</v>
      </c>
      <c r="S166" s="78" t="s">
        <v>56</v>
      </c>
      <c r="V166" s="77" t="s">
        <v>245</v>
      </c>
      <c r="W166" s="78">
        <v>44</v>
      </c>
      <c r="X166" s="234" t="str">
        <f t="shared" si="17"/>
        <v>20-29|44</v>
      </c>
      <c r="Y166" s="78">
        <v>13</v>
      </c>
      <c r="Z166" s="78" t="s">
        <v>53</v>
      </c>
    </row>
    <row r="167" spans="1:26">
      <c r="A167" s="77" t="s">
        <v>389</v>
      </c>
      <c r="B167" s="78">
        <v>27</v>
      </c>
      <c r="C167" s="234" t="str">
        <f t="shared" si="15"/>
        <v>40-49|27</v>
      </c>
      <c r="D167" s="78">
        <v>11</v>
      </c>
      <c r="E167" s="78" t="s">
        <v>51</v>
      </c>
      <c r="H167" s="78" t="s">
        <v>461</v>
      </c>
      <c r="I167" s="78">
        <v>32</v>
      </c>
      <c r="J167" s="234" t="str">
        <f t="shared" si="18"/>
        <v>50-59|32</v>
      </c>
      <c r="K167" s="78">
        <v>5</v>
      </c>
      <c r="L167" s="78" t="s">
        <v>45</v>
      </c>
      <c r="O167" s="77" t="s">
        <v>245</v>
      </c>
      <c r="P167" s="78">
        <v>27</v>
      </c>
      <c r="Q167" s="234" t="str">
        <f t="shared" si="16"/>
        <v>20-29|27</v>
      </c>
      <c r="R167" s="78">
        <v>16</v>
      </c>
      <c r="S167" s="78" t="s">
        <v>56</v>
      </c>
      <c r="V167" s="77" t="s">
        <v>245</v>
      </c>
      <c r="W167" s="78">
        <v>43</v>
      </c>
      <c r="X167" s="234" t="str">
        <f t="shared" si="17"/>
        <v>20-29|43</v>
      </c>
      <c r="Y167" s="78">
        <v>13</v>
      </c>
      <c r="Z167" s="78" t="s">
        <v>53</v>
      </c>
    </row>
    <row r="168" spans="1:26">
      <c r="A168" s="77" t="s">
        <v>389</v>
      </c>
      <c r="B168" s="78">
        <v>26</v>
      </c>
      <c r="C168" s="234" t="str">
        <f t="shared" si="15"/>
        <v>40-49|26</v>
      </c>
      <c r="D168" s="78">
        <v>11</v>
      </c>
      <c r="E168" s="78" t="s">
        <v>51</v>
      </c>
      <c r="H168" s="78" t="s">
        <v>461</v>
      </c>
      <c r="I168" s="78">
        <v>31</v>
      </c>
      <c r="J168" s="234" t="str">
        <f t="shared" si="18"/>
        <v>50-59|31</v>
      </c>
      <c r="K168" s="78">
        <v>5</v>
      </c>
      <c r="L168" s="78" t="s">
        <v>45</v>
      </c>
      <c r="O168" s="77" t="s">
        <v>245</v>
      </c>
      <c r="P168" s="78">
        <v>26</v>
      </c>
      <c r="Q168" s="234" t="str">
        <f t="shared" si="16"/>
        <v>20-29|26</v>
      </c>
      <c r="R168" s="78">
        <v>16</v>
      </c>
      <c r="S168" s="78" t="s">
        <v>56</v>
      </c>
      <c r="V168" s="77" t="s">
        <v>245</v>
      </c>
      <c r="W168" s="78">
        <v>42</v>
      </c>
      <c r="X168" s="234" t="str">
        <f t="shared" si="17"/>
        <v>20-29|42</v>
      </c>
      <c r="Y168" s="78">
        <v>13</v>
      </c>
      <c r="Z168" s="78" t="s">
        <v>53</v>
      </c>
    </row>
    <row r="169" spans="1:26">
      <c r="A169" s="77" t="s">
        <v>389</v>
      </c>
      <c r="B169" s="78">
        <v>25</v>
      </c>
      <c r="C169" s="234" t="str">
        <f t="shared" si="15"/>
        <v>40-49|25</v>
      </c>
      <c r="D169" s="78">
        <v>12</v>
      </c>
      <c r="E169" s="78" t="s">
        <v>52</v>
      </c>
      <c r="H169" s="78" t="s">
        <v>461</v>
      </c>
      <c r="I169" s="78">
        <v>30</v>
      </c>
      <c r="J169" s="234" t="str">
        <f t="shared" si="18"/>
        <v>50-59|30</v>
      </c>
      <c r="K169" s="78">
        <v>6</v>
      </c>
      <c r="L169" s="78" t="s">
        <v>46</v>
      </c>
      <c r="O169" s="77" t="s">
        <v>245</v>
      </c>
      <c r="P169" s="78">
        <v>25</v>
      </c>
      <c r="Q169" s="234" t="str">
        <f t="shared" si="16"/>
        <v>20-29|25</v>
      </c>
      <c r="R169" s="78">
        <v>16</v>
      </c>
      <c r="S169" s="78" t="s">
        <v>56</v>
      </c>
      <c r="V169" s="77" t="s">
        <v>245</v>
      </c>
      <c r="W169" s="78">
        <v>41</v>
      </c>
      <c r="X169" s="234" t="str">
        <f t="shared" si="17"/>
        <v>20-29|41</v>
      </c>
      <c r="Y169" s="78">
        <v>13</v>
      </c>
      <c r="Z169" s="78" t="s">
        <v>53</v>
      </c>
    </row>
    <row r="170" spans="1:26">
      <c r="A170" s="77" t="s">
        <v>389</v>
      </c>
      <c r="B170" s="78">
        <v>24</v>
      </c>
      <c r="C170" s="234" t="str">
        <f t="shared" si="15"/>
        <v>40-49|24</v>
      </c>
      <c r="D170" s="78">
        <v>12</v>
      </c>
      <c r="E170" s="78" t="s">
        <v>52</v>
      </c>
      <c r="H170" s="78" t="s">
        <v>461</v>
      </c>
      <c r="I170" s="78">
        <v>29</v>
      </c>
      <c r="J170" s="234" t="str">
        <f t="shared" si="18"/>
        <v>50-59|29</v>
      </c>
      <c r="K170" s="78">
        <v>6</v>
      </c>
      <c r="L170" s="78" t="s">
        <v>46</v>
      </c>
      <c r="O170" s="77" t="s">
        <v>245</v>
      </c>
      <c r="P170" s="78">
        <v>24</v>
      </c>
      <c r="Q170" s="234" t="str">
        <f t="shared" si="16"/>
        <v>20-29|24</v>
      </c>
      <c r="R170" s="78">
        <v>16</v>
      </c>
      <c r="S170" s="78" t="s">
        <v>56</v>
      </c>
      <c r="V170" s="77" t="s">
        <v>245</v>
      </c>
      <c r="W170" s="78">
        <v>40</v>
      </c>
      <c r="X170" s="234" t="str">
        <f t="shared" si="17"/>
        <v>20-29|40</v>
      </c>
      <c r="Y170" s="78">
        <v>14</v>
      </c>
      <c r="Z170" s="78" t="s">
        <v>54</v>
      </c>
    </row>
    <row r="171" spans="1:26">
      <c r="A171" s="77" t="s">
        <v>389</v>
      </c>
      <c r="B171" s="78">
        <v>23</v>
      </c>
      <c r="C171" s="234" t="str">
        <f t="shared" si="15"/>
        <v>40-49|23</v>
      </c>
      <c r="D171" s="78">
        <v>13</v>
      </c>
      <c r="E171" s="78" t="s">
        <v>53</v>
      </c>
      <c r="H171" s="78" t="s">
        <v>461</v>
      </c>
      <c r="I171" s="78">
        <v>28</v>
      </c>
      <c r="J171" s="234" t="str">
        <f t="shared" si="18"/>
        <v>50-59|28</v>
      </c>
      <c r="K171" s="78">
        <v>7</v>
      </c>
      <c r="L171" s="78" t="s">
        <v>47</v>
      </c>
      <c r="O171" s="77" t="s">
        <v>245</v>
      </c>
      <c r="P171" s="78">
        <v>23</v>
      </c>
      <c r="Q171" s="234" t="str">
        <f t="shared" si="16"/>
        <v>20-29|23</v>
      </c>
      <c r="R171" s="78">
        <v>16</v>
      </c>
      <c r="S171" s="78" t="s">
        <v>56</v>
      </c>
      <c r="V171" s="77" t="s">
        <v>245</v>
      </c>
      <c r="W171" s="78">
        <v>39</v>
      </c>
      <c r="X171" s="234" t="str">
        <f t="shared" si="17"/>
        <v>20-29|39</v>
      </c>
      <c r="Y171" s="78">
        <v>14</v>
      </c>
      <c r="Z171" s="78" t="s">
        <v>54</v>
      </c>
    </row>
    <row r="172" spans="1:26">
      <c r="A172" s="77" t="s">
        <v>389</v>
      </c>
      <c r="B172" s="78">
        <v>22</v>
      </c>
      <c r="C172" s="234" t="str">
        <f t="shared" si="15"/>
        <v>40-49|22</v>
      </c>
      <c r="D172" s="78">
        <v>13</v>
      </c>
      <c r="E172" s="78" t="s">
        <v>53</v>
      </c>
      <c r="H172" s="78" t="s">
        <v>461</v>
      </c>
      <c r="I172" s="78">
        <v>27</v>
      </c>
      <c r="J172" s="234" t="str">
        <f t="shared" si="18"/>
        <v>50-59|27</v>
      </c>
      <c r="K172" s="78">
        <v>8</v>
      </c>
      <c r="L172" s="78" t="s">
        <v>48</v>
      </c>
      <c r="O172" s="77" t="s">
        <v>245</v>
      </c>
      <c r="P172" s="78">
        <v>22</v>
      </c>
      <c r="Q172" s="234" t="str">
        <f t="shared" si="16"/>
        <v>20-29|22</v>
      </c>
      <c r="R172" s="78">
        <v>17</v>
      </c>
      <c r="S172" s="78" t="s">
        <v>57</v>
      </c>
      <c r="V172" s="77" t="s">
        <v>245</v>
      </c>
      <c r="W172" s="78">
        <v>38</v>
      </c>
      <c r="X172" s="234" t="str">
        <f t="shared" si="17"/>
        <v>20-29|38</v>
      </c>
      <c r="Y172" s="78">
        <v>14</v>
      </c>
      <c r="Z172" s="78" t="s">
        <v>54</v>
      </c>
    </row>
    <row r="173" spans="1:26">
      <c r="A173" s="77" t="s">
        <v>389</v>
      </c>
      <c r="B173" s="78">
        <v>21</v>
      </c>
      <c r="C173" s="234" t="str">
        <f t="shared" si="15"/>
        <v>40-49|21</v>
      </c>
      <c r="D173" s="78">
        <v>14</v>
      </c>
      <c r="E173" s="78" t="s">
        <v>54</v>
      </c>
      <c r="H173" s="78" t="s">
        <v>461</v>
      </c>
      <c r="I173" s="78">
        <v>26</v>
      </c>
      <c r="J173" s="234" t="str">
        <f t="shared" si="18"/>
        <v>50-59|26</v>
      </c>
      <c r="K173" s="78">
        <v>8</v>
      </c>
      <c r="L173" s="78" t="s">
        <v>48</v>
      </c>
      <c r="O173" s="77" t="s">
        <v>245</v>
      </c>
      <c r="P173" s="78">
        <v>21</v>
      </c>
      <c r="Q173" s="234" t="str">
        <f t="shared" si="16"/>
        <v>20-29|21</v>
      </c>
      <c r="R173" s="78">
        <v>17</v>
      </c>
      <c r="S173" s="78" t="s">
        <v>57</v>
      </c>
      <c r="V173" s="77" t="s">
        <v>245</v>
      </c>
      <c r="W173" s="78">
        <v>37</v>
      </c>
      <c r="X173" s="234" t="str">
        <f t="shared" si="17"/>
        <v>20-29|37</v>
      </c>
      <c r="Y173" s="78">
        <v>14</v>
      </c>
      <c r="Z173" s="78" t="s">
        <v>54</v>
      </c>
    </row>
    <row r="174" spans="1:26">
      <c r="A174" s="77" t="s">
        <v>389</v>
      </c>
      <c r="B174" s="78">
        <v>20</v>
      </c>
      <c r="C174" s="234" t="str">
        <f t="shared" si="15"/>
        <v>40-49|20</v>
      </c>
      <c r="D174" s="78">
        <v>14</v>
      </c>
      <c r="E174" s="78" t="s">
        <v>54</v>
      </c>
      <c r="H174" s="78" t="s">
        <v>461</v>
      </c>
      <c r="I174" s="78">
        <v>25</v>
      </c>
      <c r="J174" s="234" t="str">
        <f t="shared" si="18"/>
        <v>50-59|25</v>
      </c>
      <c r="K174" s="78">
        <v>9</v>
      </c>
      <c r="L174" s="78" t="s">
        <v>49</v>
      </c>
      <c r="O174" s="77" t="s">
        <v>245</v>
      </c>
      <c r="P174" s="78">
        <v>20</v>
      </c>
      <c r="Q174" s="234" t="str">
        <f t="shared" si="16"/>
        <v>20-29|20</v>
      </c>
      <c r="R174" s="78">
        <v>17</v>
      </c>
      <c r="S174" s="78" t="s">
        <v>57</v>
      </c>
      <c r="V174" s="77" t="s">
        <v>245</v>
      </c>
      <c r="W174" s="78">
        <v>36</v>
      </c>
      <c r="X174" s="234" t="str">
        <f t="shared" si="17"/>
        <v>20-29|36</v>
      </c>
      <c r="Y174" s="78">
        <v>15</v>
      </c>
      <c r="Z174" s="78" t="s">
        <v>55</v>
      </c>
    </row>
    <row r="175" spans="1:26">
      <c r="A175" s="77" t="s">
        <v>389</v>
      </c>
      <c r="B175" s="78">
        <v>19</v>
      </c>
      <c r="C175" s="234" t="str">
        <f t="shared" si="15"/>
        <v>40-49|19</v>
      </c>
      <c r="D175" s="78">
        <v>15</v>
      </c>
      <c r="E175" s="78" t="s">
        <v>55</v>
      </c>
      <c r="H175" s="78" t="s">
        <v>461</v>
      </c>
      <c r="I175" s="78">
        <v>24</v>
      </c>
      <c r="J175" s="234" t="str">
        <f t="shared" si="18"/>
        <v>50-59|24</v>
      </c>
      <c r="K175" s="78">
        <v>9</v>
      </c>
      <c r="L175" s="78" t="s">
        <v>49</v>
      </c>
      <c r="O175" s="77" t="s">
        <v>245</v>
      </c>
      <c r="P175" s="78">
        <v>19</v>
      </c>
      <c r="Q175" s="234" t="str">
        <f t="shared" si="16"/>
        <v>20-29|19</v>
      </c>
      <c r="R175" s="78">
        <v>17</v>
      </c>
      <c r="S175" s="78" t="s">
        <v>57</v>
      </c>
      <c r="V175" s="77" t="s">
        <v>245</v>
      </c>
      <c r="W175" s="78">
        <v>35</v>
      </c>
      <c r="X175" s="234" t="str">
        <f t="shared" si="17"/>
        <v>20-29|35</v>
      </c>
      <c r="Y175" s="78">
        <v>15</v>
      </c>
      <c r="Z175" s="78" t="s">
        <v>55</v>
      </c>
    </row>
    <row r="176" spans="1:26">
      <c r="A176" s="77" t="s">
        <v>389</v>
      </c>
      <c r="B176" s="78">
        <v>18</v>
      </c>
      <c r="C176" s="234" t="str">
        <f t="shared" si="15"/>
        <v>40-49|18</v>
      </c>
      <c r="D176" s="78">
        <v>15</v>
      </c>
      <c r="E176" s="78" t="s">
        <v>55</v>
      </c>
      <c r="H176" s="78" t="s">
        <v>461</v>
      </c>
      <c r="I176" s="78">
        <v>23</v>
      </c>
      <c r="J176" s="234" t="str">
        <f t="shared" si="18"/>
        <v>50-59|23</v>
      </c>
      <c r="K176" s="78">
        <v>10</v>
      </c>
      <c r="L176" s="78" t="s">
        <v>50</v>
      </c>
      <c r="O176" s="77" t="s">
        <v>245</v>
      </c>
      <c r="P176" s="78">
        <v>18</v>
      </c>
      <c r="Q176" s="234" t="str">
        <f t="shared" si="16"/>
        <v>20-29|18</v>
      </c>
      <c r="R176" s="78">
        <v>17</v>
      </c>
      <c r="S176" s="78" t="s">
        <v>57</v>
      </c>
      <c r="V176" s="77" t="s">
        <v>245</v>
      </c>
      <c r="W176" s="78">
        <v>34</v>
      </c>
      <c r="X176" s="234" t="str">
        <f t="shared" si="17"/>
        <v>20-29|34</v>
      </c>
      <c r="Y176" s="78">
        <v>15</v>
      </c>
      <c r="Z176" s="78" t="s">
        <v>55</v>
      </c>
    </row>
    <row r="177" spans="1:26">
      <c r="A177" s="77" t="s">
        <v>389</v>
      </c>
      <c r="B177" s="78">
        <v>17</v>
      </c>
      <c r="C177" s="234" t="str">
        <f t="shared" si="15"/>
        <v>40-49|17</v>
      </c>
      <c r="D177" s="78">
        <v>16</v>
      </c>
      <c r="E177" s="78" t="s">
        <v>56</v>
      </c>
      <c r="H177" s="78" t="s">
        <v>461</v>
      </c>
      <c r="I177" s="78">
        <v>22</v>
      </c>
      <c r="J177" s="234" t="str">
        <f t="shared" si="18"/>
        <v>50-59|22</v>
      </c>
      <c r="K177" s="78">
        <v>11</v>
      </c>
      <c r="L177" s="78" t="s">
        <v>51</v>
      </c>
      <c r="O177" s="77" t="s">
        <v>245</v>
      </c>
      <c r="P177" s="78">
        <v>17</v>
      </c>
      <c r="Q177" s="234" t="str">
        <f t="shared" si="16"/>
        <v>20-29|17</v>
      </c>
      <c r="R177" s="78">
        <v>18</v>
      </c>
      <c r="S177" s="78" t="s">
        <v>58</v>
      </c>
      <c r="V177" s="77" t="s">
        <v>245</v>
      </c>
      <c r="W177" s="78">
        <v>33</v>
      </c>
      <c r="X177" s="234" t="str">
        <f t="shared" si="17"/>
        <v>20-29|33</v>
      </c>
      <c r="Y177" s="78">
        <v>15</v>
      </c>
      <c r="Z177" s="78" t="s">
        <v>55</v>
      </c>
    </row>
    <row r="178" spans="1:26">
      <c r="A178" s="77" t="s">
        <v>389</v>
      </c>
      <c r="B178" s="78">
        <v>16</v>
      </c>
      <c r="C178" s="234" t="str">
        <f t="shared" si="15"/>
        <v>40-49|16</v>
      </c>
      <c r="D178" s="78">
        <v>16</v>
      </c>
      <c r="E178" s="78" t="s">
        <v>56</v>
      </c>
      <c r="H178" s="78" t="s">
        <v>461</v>
      </c>
      <c r="I178" s="78">
        <v>21</v>
      </c>
      <c r="J178" s="234" t="str">
        <f t="shared" si="18"/>
        <v>50-59|21</v>
      </c>
      <c r="K178" s="78">
        <v>11</v>
      </c>
      <c r="L178" s="78" t="s">
        <v>51</v>
      </c>
      <c r="O178" s="77" t="s">
        <v>245</v>
      </c>
      <c r="P178" s="78">
        <v>16</v>
      </c>
      <c r="Q178" s="234" t="str">
        <f t="shared" si="16"/>
        <v>20-29|16</v>
      </c>
      <c r="R178" s="78">
        <v>18</v>
      </c>
      <c r="S178" s="78" t="s">
        <v>58</v>
      </c>
      <c r="V178" s="77" t="s">
        <v>245</v>
      </c>
      <c r="W178" s="78">
        <v>32</v>
      </c>
      <c r="X178" s="234" t="str">
        <f t="shared" si="17"/>
        <v>20-29|32</v>
      </c>
      <c r="Y178" s="78">
        <v>15</v>
      </c>
      <c r="Z178" s="78" t="s">
        <v>55</v>
      </c>
    </row>
    <row r="179" spans="1:26">
      <c r="A179" s="77" t="s">
        <v>389</v>
      </c>
      <c r="B179" s="78">
        <v>15</v>
      </c>
      <c r="C179" s="234" t="str">
        <f t="shared" si="15"/>
        <v>40-49|15</v>
      </c>
      <c r="D179" s="78">
        <v>16</v>
      </c>
      <c r="E179" s="78" t="s">
        <v>56</v>
      </c>
      <c r="H179" s="78" t="s">
        <v>461</v>
      </c>
      <c r="I179" s="78">
        <v>20</v>
      </c>
      <c r="J179" s="234" t="str">
        <f t="shared" si="18"/>
        <v>50-59|20</v>
      </c>
      <c r="K179" s="78">
        <v>12</v>
      </c>
      <c r="L179" s="78" t="s">
        <v>52</v>
      </c>
      <c r="O179" s="77" t="s">
        <v>245</v>
      </c>
      <c r="P179" s="78">
        <v>15</v>
      </c>
      <c r="Q179" s="234" t="str">
        <f t="shared" si="16"/>
        <v>20-29|15</v>
      </c>
      <c r="R179" s="78">
        <v>18</v>
      </c>
      <c r="S179" s="78" t="s">
        <v>58</v>
      </c>
      <c r="V179" s="77" t="s">
        <v>245</v>
      </c>
      <c r="W179" s="78">
        <v>31</v>
      </c>
      <c r="X179" s="234" t="str">
        <f t="shared" si="17"/>
        <v>20-29|31</v>
      </c>
      <c r="Y179" s="78">
        <v>15</v>
      </c>
      <c r="Z179" s="78" t="s">
        <v>55</v>
      </c>
    </row>
    <row r="180" spans="1:26">
      <c r="A180" s="77" t="s">
        <v>389</v>
      </c>
      <c r="B180" s="78">
        <v>14</v>
      </c>
      <c r="C180" s="234" t="str">
        <f t="shared" si="15"/>
        <v>40-49|14</v>
      </c>
      <c r="D180" s="78">
        <v>17</v>
      </c>
      <c r="E180" s="78" t="s">
        <v>57</v>
      </c>
      <c r="H180" s="78" t="s">
        <v>461</v>
      </c>
      <c r="I180" s="78">
        <v>19</v>
      </c>
      <c r="J180" s="234" t="str">
        <f t="shared" si="18"/>
        <v>50-59|19</v>
      </c>
      <c r="K180" s="78">
        <v>12</v>
      </c>
      <c r="L180" s="78" t="s">
        <v>52</v>
      </c>
      <c r="O180" s="77" t="s">
        <v>245</v>
      </c>
      <c r="P180" s="78">
        <v>14</v>
      </c>
      <c r="Q180" s="234" t="str">
        <f t="shared" si="16"/>
        <v>20-29|14</v>
      </c>
      <c r="R180" s="78">
        <v>18</v>
      </c>
      <c r="S180" s="78" t="s">
        <v>58</v>
      </c>
      <c r="V180" s="77" t="s">
        <v>245</v>
      </c>
      <c r="W180" s="78">
        <v>30</v>
      </c>
      <c r="X180" s="234" t="str">
        <f t="shared" si="17"/>
        <v>20-29|30</v>
      </c>
      <c r="Y180" s="78">
        <v>16</v>
      </c>
      <c r="Z180" s="78" t="s">
        <v>56</v>
      </c>
    </row>
    <row r="181" spans="1:26">
      <c r="A181" s="77" t="s">
        <v>389</v>
      </c>
      <c r="B181" s="78">
        <v>13</v>
      </c>
      <c r="C181" s="234" t="str">
        <f t="shared" si="15"/>
        <v>40-49|13</v>
      </c>
      <c r="D181" s="78">
        <v>17</v>
      </c>
      <c r="E181" s="78" t="s">
        <v>57</v>
      </c>
      <c r="H181" s="78" t="s">
        <v>461</v>
      </c>
      <c r="I181" s="78">
        <v>18</v>
      </c>
      <c r="J181" s="234" t="str">
        <f t="shared" si="18"/>
        <v>50-59|18</v>
      </c>
      <c r="K181" s="78">
        <v>13</v>
      </c>
      <c r="L181" s="78" t="s">
        <v>53</v>
      </c>
      <c r="O181" s="77" t="s">
        <v>245</v>
      </c>
      <c r="P181" s="78" t="s">
        <v>1695</v>
      </c>
      <c r="Q181" s="234" t="str">
        <f t="shared" si="16"/>
        <v>20-29|&lt;14</v>
      </c>
      <c r="R181" s="78">
        <v>19</v>
      </c>
      <c r="S181" s="78" t="s">
        <v>59</v>
      </c>
      <c r="V181" s="77" t="s">
        <v>245</v>
      </c>
      <c r="W181" s="78">
        <v>29</v>
      </c>
      <c r="X181" s="234" t="str">
        <f t="shared" si="17"/>
        <v>20-29|29</v>
      </c>
      <c r="Y181" s="78">
        <v>16</v>
      </c>
      <c r="Z181" s="78" t="s">
        <v>56</v>
      </c>
    </row>
    <row r="182" spans="1:26">
      <c r="A182" s="77" t="s">
        <v>389</v>
      </c>
      <c r="B182" s="78">
        <v>12</v>
      </c>
      <c r="C182" s="234" t="str">
        <f t="shared" si="15"/>
        <v>40-49|12</v>
      </c>
      <c r="D182" s="78">
        <v>18</v>
      </c>
      <c r="E182" s="78" t="s">
        <v>58</v>
      </c>
      <c r="H182" s="78" t="s">
        <v>461</v>
      </c>
      <c r="I182" s="78">
        <v>17</v>
      </c>
      <c r="J182" s="234" t="str">
        <f t="shared" si="18"/>
        <v>50-59|17</v>
      </c>
      <c r="K182" s="78">
        <v>13</v>
      </c>
      <c r="L182" s="78" t="s">
        <v>53</v>
      </c>
      <c r="O182" s="77" t="s">
        <v>317</v>
      </c>
      <c r="P182" s="78" t="s">
        <v>1701</v>
      </c>
      <c r="Q182" s="234" t="str">
        <f t="shared" si="16"/>
        <v>30-39|&gt;87</v>
      </c>
      <c r="R182" s="78">
        <v>1</v>
      </c>
      <c r="S182" s="78" t="s">
        <v>41</v>
      </c>
      <c r="V182" s="77" t="s">
        <v>245</v>
      </c>
      <c r="W182" s="78">
        <v>28</v>
      </c>
      <c r="X182" s="234" t="str">
        <f t="shared" si="17"/>
        <v>20-29|28</v>
      </c>
      <c r="Y182" s="78">
        <v>16</v>
      </c>
      <c r="Z182" s="78" t="s">
        <v>56</v>
      </c>
    </row>
    <row r="183" spans="1:26">
      <c r="A183" s="77" t="s">
        <v>389</v>
      </c>
      <c r="B183" s="78">
        <v>11</v>
      </c>
      <c r="C183" s="234" t="str">
        <f t="shared" si="15"/>
        <v>40-49|11</v>
      </c>
      <c r="D183" s="78">
        <v>18</v>
      </c>
      <c r="E183" s="78" t="s">
        <v>58</v>
      </c>
      <c r="H183" s="78" t="s">
        <v>461</v>
      </c>
      <c r="I183" s="78">
        <v>16</v>
      </c>
      <c r="J183" s="234" t="str">
        <f t="shared" si="18"/>
        <v>50-59|16</v>
      </c>
      <c r="K183" s="78">
        <v>14</v>
      </c>
      <c r="L183" s="78" t="s">
        <v>54</v>
      </c>
      <c r="O183" s="77" t="s">
        <v>317</v>
      </c>
      <c r="P183" s="78">
        <v>87</v>
      </c>
      <c r="Q183" s="234" t="str">
        <f t="shared" si="16"/>
        <v>30-39|87</v>
      </c>
      <c r="R183" s="78">
        <v>2</v>
      </c>
      <c r="S183" s="78" t="s">
        <v>42</v>
      </c>
      <c r="V183" s="77" t="s">
        <v>245</v>
      </c>
      <c r="W183" s="78">
        <v>27</v>
      </c>
      <c r="X183" s="234" t="str">
        <f t="shared" si="17"/>
        <v>20-29|27</v>
      </c>
      <c r="Y183" s="78">
        <v>16</v>
      </c>
      <c r="Z183" s="78" t="s">
        <v>56</v>
      </c>
    </row>
    <row r="184" spans="1:26">
      <c r="A184" s="77" t="s">
        <v>389</v>
      </c>
      <c r="B184" s="78" t="s">
        <v>1702</v>
      </c>
      <c r="C184" s="234" t="str">
        <f t="shared" si="15"/>
        <v>40-49|&lt;11</v>
      </c>
      <c r="D184" s="78">
        <v>19</v>
      </c>
      <c r="E184" s="78" t="s">
        <v>59</v>
      </c>
      <c r="H184" s="78" t="s">
        <v>461</v>
      </c>
      <c r="I184" s="78">
        <v>15</v>
      </c>
      <c r="J184" s="234" t="str">
        <f t="shared" si="18"/>
        <v>50-59|15</v>
      </c>
      <c r="K184" s="78">
        <v>14</v>
      </c>
      <c r="L184" s="78" t="s">
        <v>54</v>
      </c>
      <c r="O184" s="77" t="s">
        <v>317</v>
      </c>
      <c r="P184" s="78">
        <v>86</v>
      </c>
      <c r="Q184" s="234" t="str">
        <f t="shared" si="16"/>
        <v>30-39|86</v>
      </c>
      <c r="R184" s="78">
        <v>2</v>
      </c>
      <c r="S184" s="78" t="s">
        <v>42</v>
      </c>
      <c r="V184" s="77" t="s">
        <v>245</v>
      </c>
      <c r="W184" s="78">
        <v>26</v>
      </c>
      <c r="X184" s="234" t="str">
        <f t="shared" si="17"/>
        <v>20-29|26</v>
      </c>
      <c r="Y184" s="78">
        <v>16</v>
      </c>
      <c r="Z184" s="78" t="s">
        <v>56</v>
      </c>
    </row>
    <row r="185" spans="1:26">
      <c r="A185" s="77" t="s">
        <v>461</v>
      </c>
      <c r="B185" s="78" t="s">
        <v>1703</v>
      </c>
      <c r="C185" s="234" t="str">
        <f t="shared" si="15"/>
        <v>50-59|&gt;49</v>
      </c>
      <c r="D185" s="78">
        <v>1</v>
      </c>
      <c r="E185" s="78" t="s">
        <v>41</v>
      </c>
      <c r="H185" s="78" t="s">
        <v>461</v>
      </c>
      <c r="I185" s="78">
        <v>14</v>
      </c>
      <c r="J185" s="234" t="str">
        <f t="shared" si="18"/>
        <v>50-59|14</v>
      </c>
      <c r="K185" s="78">
        <v>15</v>
      </c>
      <c r="L185" s="78" t="s">
        <v>55</v>
      </c>
      <c r="O185" s="77" t="s">
        <v>317</v>
      </c>
      <c r="P185" s="78">
        <v>85</v>
      </c>
      <c r="Q185" s="234" t="str">
        <f t="shared" si="16"/>
        <v>30-39|85</v>
      </c>
      <c r="R185" s="78">
        <v>2</v>
      </c>
      <c r="S185" s="78" t="s">
        <v>42</v>
      </c>
      <c r="V185" s="77" t="s">
        <v>245</v>
      </c>
      <c r="W185" s="78">
        <v>25</v>
      </c>
      <c r="X185" s="234" t="str">
        <f t="shared" si="17"/>
        <v>20-29|25</v>
      </c>
      <c r="Y185" s="78">
        <v>17</v>
      </c>
      <c r="Z185" s="78" t="s">
        <v>57</v>
      </c>
    </row>
    <row r="186" spans="1:26">
      <c r="A186" s="77" t="s">
        <v>461</v>
      </c>
      <c r="B186" s="78">
        <v>49</v>
      </c>
      <c r="C186" s="234" t="str">
        <f t="shared" si="15"/>
        <v>50-59|49</v>
      </c>
      <c r="D186" s="78">
        <v>2</v>
      </c>
      <c r="E186" s="78" t="s">
        <v>42</v>
      </c>
      <c r="H186" s="78" t="s">
        <v>461</v>
      </c>
      <c r="I186" s="78">
        <v>13</v>
      </c>
      <c r="J186" s="234" t="str">
        <f t="shared" si="18"/>
        <v>50-59|13</v>
      </c>
      <c r="K186" s="78">
        <v>15</v>
      </c>
      <c r="L186" s="78" t="s">
        <v>55</v>
      </c>
      <c r="O186" s="77" t="s">
        <v>317</v>
      </c>
      <c r="P186" s="78">
        <v>84</v>
      </c>
      <c r="Q186" s="234" t="str">
        <f t="shared" si="16"/>
        <v>30-39|84</v>
      </c>
      <c r="R186" s="78">
        <v>2</v>
      </c>
      <c r="S186" s="78" t="s">
        <v>42</v>
      </c>
      <c r="V186" s="77" t="s">
        <v>245</v>
      </c>
      <c r="W186" s="78">
        <v>24</v>
      </c>
      <c r="X186" s="234" t="str">
        <f t="shared" si="17"/>
        <v>20-29|24</v>
      </c>
      <c r="Y186" s="78">
        <v>17</v>
      </c>
      <c r="Z186" s="78" t="s">
        <v>57</v>
      </c>
    </row>
    <row r="187" spans="1:26">
      <c r="A187" s="77" t="s">
        <v>461</v>
      </c>
      <c r="B187" s="78">
        <v>48</v>
      </c>
      <c r="C187" s="234" t="str">
        <f t="shared" si="15"/>
        <v>50-59|48</v>
      </c>
      <c r="D187" s="78">
        <v>2</v>
      </c>
      <c r="E187" s="78" t="s">
        <v>42</v>
      </c>
      <c r="H187" s="78" t="s">
        <v>461</v>
      </c>
      <c r="I187" s="78">
        <v>12</v>
      </c>
      <c r="J187" s="234" t="str">
        <f t="shared" si="18"/>
        <v>50-59|12</v>
      </c>
      <c r="K187" s="78">
        <v>16</v>
      </c>
      <c r="L187" s="78" t="s">
        <v>56</v>
      </c>
      <c r="O187" s="77" t="s">
        <v>317</v>
      </c>
      <c r="P187" s="78">
        <v>83</v>
      </c>
      <c r="Q187" s="234" t="str">
        <f t="shared" si="16"/>
        <v>30-39|83</v>
      </c>
      <c r="R187" s="78">
        <v>2</v>
      </c>
      <c r="S187" s="78" t="s">
        <v>42</v>
      </c>
      <c r="V187" s="77" t="s">
        <v>245</v>
      </c>
      <c r="W187" s="78">
        <v>23</v>
      </c>
      <c r="X187" s="234" t="str">
        <f t="shared" si="17"/>
        <v>20-29|23</v>
      </c>
      <c r="Y187" s="78">
        <v>17</v>
      </c>
      <c r="Z187" s="78" t="s">
        <v>57</v>
      </c>
    </row>
    <row r="188" spans="1:26">
      <c r="A188" s="77" t="s">
        <v>461</v>
      </c>
      <c r="B188" s="78">
        <v>47</v>
      </c>
      <c r="C188" s="234" t="str">
        <f t="shared" si="15"/>
        <v>50-59|47</v>
      </c>
      <c r="D188" s="78">
        <v>3</v>
      </c>
      <c r="E188" s="78" t="s">
        <v>43</v>
      </c>
      <c r="H188" s="78" t="s">
        <v>461</v>
      </c>
      <c r="I188" s="78">
        <v>11</v>
      </c>
      <c r="J188" s="234" t="str">
        <f t="shared" si="18"/>
        <v>50-59|11</v>
      </c>
      <c r="K188" s="78">
        <v>16</v>
      </c>
      <c r="L188" s="78" t="s">
        <v>56</v>
      </c>
      <c r="O188" s="77" t="s">
        <v>317</v>
      </c>
      <c r="P188" s="78">
        <v>82</v>
      </c>
      <c r="Q188" s="234" t="str">
        <f t="shared" si="16"/>
        <v>30-39|82</v>
      </c>
      <c r="R188" s="78">
        <v>3</v>
      </c>
      <c r="S188" s="78" t="s">
        <v>43</v>
      </c>
      <c r="V188" s="77" t="s">
        <v>245</v>
      </c>
      <c r="W188" s="78">
        <v>22</v>
      </c>
      <c r="X188" s="234" t="str">
        <f t="shared" si="17"/>
        <v>20-29|22</v>
      </c>
      <c r="Y188" s="78">
        <v>17</v>
      </c>
      <c r="Z188" s="78" t="s">
        <v>57</v>
      </c>
    </row>
    <row r="189" spans="1:26">
      <c r="A189" s="77" t="s">
        <v>461</v>
      </c>
      <c r="B189" s="78">
        <v>46</v>
      </c>
      <c r="C189" s="234" t="str">
        <f t="shared" si="15"/>
        <v>50-59|46</v>
      </c>
      <c r="D189" s="78">
        <v>3</v>
      </c>
      <c r="E189" s="78" t="s">
        <v>43</v>
      </c>
      <c r="H189" s="78" t="s">
        <v>461</v>
      </c>
      <c r="I189" s="78">
        <v>10</v>
      </c>
      <c r="J189" s="234" t="str">
        <f t="shared" si="18"/>
        <v>50-59|10</v>
      </c>
      <c r="K189" s="78">
        <v>17</v>
      </c>
      <c r="L189" s="78" t="s">
        <v>57</v>
      </c>
      <c r="O189" s="77" t="s">
        <v>317</v>
      </c>
      <c r="P189" s="78">
        <v>81</v>
      </c>
      <c r="Q189" s="234" t="str">
        <f t="shared" si="16"/>
        <v>30-39|81</v>
      </c>
      <c r="R189" s="78">
        <v>3</v>
      </c>
      <c r="S189" s="78" t="s">
        <v>43</v>
      </c>
      <c r="V189" s="77" t="s">
        <v>245</v>
      </c>
      <c r="W189" s="78">
        <v>21</v>
      </c>
      <c r="X189" s="234" t="str">
        <f t="shared" si="17"/>
        <v>20-29|21</v>
      </c>
      <c r="Y189" s="78">
        <v>17</v>
      </c>
      <c r="Z189" s="78" t="s">
        <v>57</v>
      </c>
    </row>
    <row r="190" spans="1:26">
      <c r="A190" s="77" t="s">
        <v>461</v>
      </c>
      <c r="B190" s="78">
        <v>45</v>
      </c>
      <c r="C190" s="234" t="str">
        <f t="shared" si="15"/>
        <v>50-59|45</v>
      </c>
      <c r="D190" s="78">
        <v>4</v>
      </c>
      <c r="E190" s="78" t="s">
        <v>44</v>
      </c>
      <c r="H190" s="78" t="s">
        <v>461</v>
      </c>
      <c r="I190" s="78">
        <v>9</v>
      </c>
      <c r="J190" s="234" t="str">
        <f t="shared" si="18"/>
        <v>50-59|9</v>
      </c>
      <c r="K190" s="78">
        <v>17</v>
      </c>
      <c r="L190" s="78" t="s">
        <v>57</v>
      </c>
      <c r="O190" s="77" t="s">
        <v>317</v>
      </c>
      <c r="P190" s="78">
        <v>80</v>
      </c>
      <c r="Q190" s="234" t="str">
        <f t="shared" si="16"/>
        <v>30-39|80</v>
      </c>
      <c r="R190" s="78">
        <v>3</v>
      </c>
      <c r="S190" s="78" t="s">
        <v>43</v>
      </c>
      <c r="V190" s="77" t="s">
        <v>245</v>
      </c>
      <c r="W190" s="78">
        <v>20</v>
      </c>
      <c r="X190" s="234" t="str">
        <f t="shared" si="17"/>
        <v>20-29|20</v>
      </c>
      <c r="Y190" s="78">
        <v>18</v>
      </c>
      <c r="Z190" s="78" t="s">
        <v>58</v>
      </c>
    </row>
    <row r="191" spans="1:26">
      <c r="A191" s="77" t="s">
        <v>461</v>
      </c>
      <c r="B191" s="78">
        <v>44</v>
      </c>
      <c r="C191" s="234" t="str">
        <f t="shared" si="15"/>
        <v>50-59|44</v>
      </c>
      <c r="D191" s="78">
        <v>4</v>
      </c>
      <c r="E191" s="78" t="s">
        <v>44</v>
      </c>
      <c r="H191" s="78" t="s">
        <v>461</v>
      </c>
      <c r="I191" s="78">
        <v>8</v>
      </c>
      <c r="J191" s="234" t="str">
        <f t="shared" si="18"/>
        <v>50-59|8</v>
      </c>
      <c r="K191" s="78">
        <v>18</v>
      </c>
      <c r="L191" s="78" t="s">
        <v>58</v>
      </c>
      <c r="O191" s="77" t="s">
        <v>317</v>
      </c>
      <c r="P191" s="78">
        <v>79</v>
      </c>
      <c r="Q191" s="234" t="str">
        <f t="shared" si="16"/>
        <v>30-39|79</v>
      </c>
      <c r="R191" s="78">
        <v>3</v>
      </c>
      <c r="S191" s="78" t="s">
        <v>43</v>
      </c>
      <c r="V191" s="77" t="s">
        <v>245</v>
      </c>
      <c r="W191" s="78">
        <v>19</v>
      </c>
      <c r="X191" s="234" t="str">
        <f t="shared" si="17"/>
        <v>20-29|19</v>
      </c>
      <c r="Y191" s="78">
        <v>18</v>
      </c>
      <c r="Z191" s="78" t="s">
        <v>58</v>
      </c>
    </row>
    <row r="192" spans="1:26">
      <c r="A192" s="77" t="s">
        <v>461</v>
      </c>
      <c r="B192" s="78">
        <v>43</v>
      </c>
      <c r="C192" s="234" t="str">
        <f t="shared" si="15"/>
        <v>50-59|43</v>
      </c>
      <c r="D192" s="78">
        <v>4</v>
      </c>
      <c r="E192" s="78" t="s">
        <v>44</v>
      </c>
      <c r="H192" s="78" t="s">
        <v>461</v>
      </c>
      <c r="I192" s="78">
        <v>7</v>
      </c>
      <c r="J192" s="234" t="str">
        <f t="shared" si="18"/>
        <v>50-59|7</v>
      </c>
      <c r="K192" s="78">
        <v>18</v>
      </c>
      <c r="L192" s="78" t="s">
        <v>58</v>
      </c>
      <c r="O192" s="77" t="s">
        <v>317</v>
      </c>
      <c r="P192" s="78">
        <v>78</v>
      </c>
      <c r="Q192" s="234" t="str">
        <f t="shared" si="16"/>
        <v>30-39|78</v>
      </c>
      <c r="R192" s="78">
        <v>4</v>
      </c>
      <c r="S192" s="78" t="s">
        <v>44</v>
      </c>
      <c r="V192" s="77" t="s">
        <v>245</v>
      </c>
      <c r="W192" s="78">
        <v>18</v>
      </c>
      <c r="X192" s="234" t="str">
        <f t="shared" si="17"/>
        <v>20-29|18</v>
      </c>
      <c r="Y192" s="78">
        <v>18</v>
      </c>
      <c r="Z192" s="78" t="s">
        <v>58</v>
      </c>
    </row>
    <row r="193" spans="1:26">
      <c r="A193" s="77" t="s">
        <v>461</v>
      </c>
      <c r="B193" s="78">
        <v>42</v>
      </c>
      <c r="C193" s="234" t="str">
        <f t="shared" si="15"/>
        <v>50-59|42</v>
      </c>
      <c r="D193" s="78">
        <v>5</v>
      </c>
      <c r="E193" s="78" t="s">
        <v>45</v>
      </c>
      <c r="H193" s="78" t="s">
        <v>461</v>
      </c>
      <c r="I193" s="78" t="s">
        <v>1693</v>
      </c>
      <c r="J193" s="234" t="str">
        <f t="shared" si="18"/>
        <v>50-59|&lt;7</v>
      </c>
      <c r="K193" s="78">
        <v>19</v>
      </c>
      <c r="L193" s="78" t="s">
        <v>59</v>
      </c>
      <c r="O193" s="77" t="s">
        <v>317</v>
      </c>
      <c r="P193" s="78">
        <v>77</v>
      </c>
      <c r="Q193" s="234" t="str">
        <f t="shared" si="16"/>
        <v>30-39|77</v>
      </c>
      <c r="R193" s="78">
        <v>4</v>
      </c>
      <c r="S193" s="78" t="s">
        <v>44</v>
      </c>
      <c r="V193" s="77" t="s">
        <v>245</v>
      </c>
      <c r="W193" s="78">
        <v>17</v>
      </c>
      <c r="X193" s="234" t="str">
        <f t="shared" si="17"/>
        <v>20-29|17</v>
      </c>
      <c r="Y193" s="78">
        <v>18</v>
      </c>
      <c r="Z193" s="78" t="s">
        <v>58</v>
      </c>
    </row>
    <row r="194" spans="1:26">
      <c r="A194" s="77" t="s">
        <v>461</v>
      </c>
      <c r="B194" s="78">
        <v>41</v>
      </c>
      <c r="C194" s="234" t="str">
        <f t="shared" si="15"/>
        <v>50-59|41</v>
      </c>
      <c r="D194" s="78">
        <v>5</v>
      </c>
      <c r="E194" s="78" t="s">
        <v>45</v>
      </c>
      <c r="H194" s="78" t="s">
        <v>533</v>
      </c>
      <c r="I194" s="78" t="s">
        <v>1704</v>
      </c>
      <c r="J194" s="234" t="str">
        <f t="shared" si="18"/>
        <v>60-69|&gt;41</v>
      </c>
      <c r="K194" s="78">
        <v>1</v>
      </c>
      <c r="L194" s="78" t="s">
        <v>41</v>
      </c>
      <c r="O194" s="77" t="s">
        <v>317</v>
      </c>
      <c r="P194" s="78">
        <v>76</v>
      </c>
      <c r="Q194" s="234" t="str">
        <f t="shared" si="16"/>
        <v>30-39|76</v>
      </c>
      <c r="R194" s="78">
        <v>4</v>
      </c>
      <c r="S194" s="78" t="s">
        <v>44</v>
      </c>
      <c r="V194" s="77" t="s">
        <v>245</v>
      </c>
      <c r="W194" s="78" t="s">
        <v>1705</v>
      </c>
      <c r="X194" s="234" t="str">
        <f t="shared" si="17"/>
        <v>20-29|&lt;17</v>
      </c>
      <c r="Y194" s="78">
        <v>19</v>
      </c>
      <c r="Z194" s="78" t="s">
        <v>59</v>
      </c>
    </row>
    <row r="195" spans="1:26">
      <c r="A195" s="77" t="s">
        <v>461</v>
      </c>
      <c r="B195" s="78">
        <v>40</v>
      </c>
      <c r="C195" s="234" t="str">
        <f t="shared" si="15"/>
        <v>50-59|40</v>
      </c>
      <c r="D195" s="78">
        <v>6</v>
      </c>
      <c r="E195" s="78" t="s">
        <v>46</v>
      </c>
      <c r="H195" s="78" t="s">
        <v>533</v>
      </c>
      <c r="I195" s="78">
        <v>41</v>
      </c>
      <c r="J195" s="234" t="str">
        <f t="shared" si="18"/>
        <v>60-69|41</v>
      </c>
      <c r="K195" s="78">
        <v>2</v>
      </c>
      <c r="L195" s="78" t="s">
        <v>42</v>
      </c>
      <c r="O195" s="77" t="s">
        <v>317</v>
      </c>
      <c r="P195" s="78">
        <v>75</v>
      </c>
      <c r="Q195" s="234" t="str">
        <f t="shared" si="16"/>
        <v>30-39|75</v>
      </c>
      <c r="R195" s="78">
        <v>4</v>
      </c>
      <c r="S195" s="78" t="s">
        <v>44</v>
      </c>
      <c r="V195" s="77" t="s">
        <v>317</v>
      </c>
      <c r="W195" s="78" t="s">
        <v>1706</v>
      </c>
      <c r="X195" s="234" t="str">
        <f t="shared" si="17"/>
        <v>30-39|&gt;97</v>
      </c>
      <c r="Y195" s="78">
        <v>1</v>
      </c>
      <c r="Z195" s="78" t="s">
        <v>41</v>
      </c>
    </row>
    <row r="196" spans="1:26">
      <c r="A196" s="77" t="s">
        <v>461</v>
      </c>
      <c r="B196" s="78">
        <v>39</v>
      </c>
      <c r="C196" s="234" t="str">
        <f t="shared" si="15"/>
        <v>50-59|39</v>
      </c>
      <c r="D196" s="78">
        <v>6</v>
      </c>
      <c r="E196" s="78" t="s">
        <v>46</v>
      </c>
      <c r="H196" s="78" t="s">
        <v>533</v>
      </c>
      <c r="I196" s="78">
        <v>40</v>
      </c>
      <c r="J196" s="234" t="str">
        <f t="shared" si="18"/>
        <v>60-69|40</v>
      </c>
      <c r="K196" s="78">
        <v>2</v>
      </c>
      <c r="L196" s="78" t="s">
        <v>42</v>
      </c>
      <c r="O196" s="77" t="s">
        <v>317</v>
      </c>
      <c r="P196" s="78">
        <v>74</v>
      </c>
      <c r="Q196" s="234" t="str">
        <f t="shared" si="16"/>
        <v>30-39|74</v>
      </c>
      <c r="R196" s="78">
        <v>5</v>
      </c>
      <c r="S196" s="78" t="s">
        <v>45</v>
      </c>
      <c r="V196" s="77" t="s">
        <v>317</v>
      </c>
      <c r="W196" s="78">
        <v>97</v>
      </c>
      <c r="X196" s="234" t="str">
        <f t="shared" si="17"/>
        <v>30-39|97</v>
      </c>
      <c r="Y196" s="78">
        <v>2</v>
      </c>
      <c r="Z196" s="78" t="s">
        <v>42</v>
      </c>
    </row>
    <row r="197" spans="1:26">
      <c r="A197" s="77" t="s">
        <v>461</v>
      </c>
      <c r="B197" s="78">
        <v>38</v>
      </c>
      <c r="C197" s="234" t="str">
        <f t="shared" si="15"/>
        <v>50-59|38</v>
      </c>
      <c r="D197" s="78">
        <v>7</v>
      </c>
      <c r="E197" s="78" t="s">
        <v>47</v>
      </c>
      <c r="H197" s="78" t="s">
        <v>533</v>
      </c>
      <c r="I197" s="78">
        <v>39</v>
      </c>
      <c r="J197" s="234" t="str">
        <f t="shared" si="18"/>
        <v>60-69|39</v>
      </c>
      <c r="K197" s="78">
        <v>3</v>
      </c>
      <c r="L197" s="78" t="s">
        <v>43</v>
      </c>
      <c r="O197" s="77" t="s">
        <v>317</v>
      </c>
      <c r="P197" s="78">
        <v>73</v>
      </c>
      <c r="Q197" s="234" t="str">
        <f t="shared" si="16"/>
        <v>30-39|73</v>
      </c>
      <c r="R197" s="78">
        <v>5</v>
      </c>
      <c r="S197" s="78" t="s">
        <v>45</v>
      </c>
      <c r="V197" s="77" t="s">
        <v>317</v>
      </c>
      <c r="W197" s="78">
        <v>98</v>
      </c>
      <c r="X197" s="234" t="str">
        <f t="shared" si="17"/>
        <v>30-39|98</v>
      </c>
      <c r="Y197" s="78">
        <v>2</v>
      </c>
      <c r="Z197" s="78" t="s">
        <v>42</v>
      </c>
    </row>
    <row r="198" spans="1:26">
      <c r="A198" s="77" t="s">
        <v>461</v>
      </c>
      <c r="B198" s="78">
        <v>37</v>
      </c>
      <c r="C198" s="234" t="str">
        <f t="shared" si="15"/>
        <v>50-59|37</v>
      </c>
      <c r="D198" s="78">
        <v>7</v>
      </c>
      <c r="E198" s="78" t="s">
        <v>47</v>
      </c>
      <c r="H198" s="78" t="s">
        <v>533</v>
      </c>
      <c r="I198" s="78">
        <v>38</v>
      </c>
      <c r="J198" s="234" t="str">
        <f t="shared" si="18"/>
        <v>60-69|38</v>
      </c>
      <c r="K198" s="78">
        <v>3</v>
      </c>
      <c r="L198" s="78" t="s">
        <v>43</v>
      </c>
      <c r="O198" s="77" t="s">
        <v>317</v>
      </c>
      <c r="P198" s="78">
        <v>72</v>
      </c>
      <c r="Q198" s="234" t="str">
        <f t="shared" si="16"/>
        <v>30-39|72</v>
      </c>
      <c r="R198" s="78">
        <v>5</v>
      </c>
      <c r="S198" s="78" t="s">
        <v>45</v>
      </c>
      <c r="V198" s="77" t="s">
        <v>317</v>
      </c>
      <c r="W198" s="78">
        <v>97</v>
      </c>
      <c r="X198" s="234" t="str">
        <f t="shared" si="17"/>
        <v>30-39|97</v>
      </c>
      <c r="Y198" s="78">
        <v>2</v>
      </c>
      <c r="Z198" s="78" t="s">
        <v>42</v>
      </c>
    </row>
    <row r="199" spans="1:26">
      <c r="A199" s="77" t="s">
        <v>461</v>
      </c>
      <c r="B199" s="78">
        <v>36</v>
      </c>
      <c r="C199" s="234" t="str">
        <f t="shared" si="15"/>
        <v>50-59|36</v>
      </c>
      <c r="D199" s="78">
        <v>7</v>
      </c>
      <c r="E199" s="78" t="s">
        <v>47</v>
      </c>
      <c r="H199" s="78" t="s">
        <v>533</v>
      </c>
      <c r="I199" s="78">
        <v>37</v>
      </c>
      <c r="J199" s="234" t="str">
        <f t="shared" si="18"/>
        <v>60-69|37</v>
      </c>
      <c r="K199" s="78">
        <v>4</v>
      </c>
      <c r="L199" s="78" t="s">
        <v>44</v>
      </c>
      <c r="O199" s="77" t="s">
        <v>317</v>
      </c>
      <c r="P199" s="78">
        <v>71</v>
      </c>
      <c r="Q199" s="234" t="str">
        <f t="shared" si="16"/>
        <v>30-39|71</v>
      </c>
      <c r="R199" s="78">
        <v>5</v>
      </c>
      <c r="S199" s="78" t="s">
        <v>45</v>
      </c>
      <c r="V199" s="77" t="s">
        <v>317</v>
      </c>
      <c r="W199" s="78">
        <v>96</v>
      </c>
      <c r="X199" s="234" t="str">
        <f t="shared" si="17"/>
        <v>30-39|96</v>
      </c>
      <c r="Y199" s="78">
        <v>2</v>
      </c>
      <c r="Z199" s="78" t="s">
        <v>42</v>
      </c>
    </row>
    <row r="200" spans="1:26">
      <c r="A200" s="77" t="s">
        <v>461</v>
      </c>
      <c r="B200" s="78">
        <v>35</v>
      </c>
      <c r="C200" s="234" t="str">
        <f t="shared" si="15"/>
        <v>50-59|35</v>
      </c>
      <c r="D200" s="78">
        <v>8</v>
      </c>
      <c r="E200" s="78" t="s">
        <v>48</v>
      </c>
      <c r="H200" s="78" t="s">
        <v>533</v>
      </c>
      <c r="I200" s="78">
        <v>36</v>
      </c>
      <c r="J200" s="234" t="str">
        <f t="shared" si="18"/>
        <v>60-69|36</v>
      </c>
      <c r="K200" s="78">
        <v>4</v>
      </c>
      <c r="L200" s="78" t="s">
        <v>44</v>
      </c>
      <c r="O200" s="77" t="s">
        <v>317</v>
      </c>
      <c r="P200" s="78">
        <v>70</v>
      </c>
      <c r="Q200" s="234" t="str">
        <f t="shared" si="16"/>
        <v>30-39|70</v>
      </c>
      <c r="R200" s="78">
        <v>6</v>
      </c>
      <c r="S200" s="78" t="s">
        <v>46</v>
      </c>
      <c r="V200" s="77" t="s">
        <v>317</v>
      </c>
      <c r="W200" s="78">
        <v>95</v>
      </c>
      <c r="X200" s="234" t="str">
        <f t="shared" si="17"/>
        <v>30-39|95</v>
      </c>
      <c r="Y200" s="78">
        <v>2</v>
      </c>
      <c r="Z200" s="78" t="s">
        <v>42</v>
      </c>
    </row>
    <row r="201" spans="1:26">
      <c r="A201" s="77" t="s">
        <v>461</v>
      </c>
      <c r="B201" s="78">
        <v>34</v>
      </c>
      <c r="C201" s="234" t="str">
        <f t="shared" si="15"/>
        <v>50-59|34</v>
      </c>
      <c r="D201" s="78">
        <v>8</v>
      </c>
      <c r="E201" s="78" t="s">
        <v>48</v>
      </c>
      <c r="H201" s="78" t="s">
        <v>533</v>
      </c>
      <c r="I201" s="78">
        <v>35</v>
      </c>
      <c r="J201" s="234" t="str">
        <f t="shared" si="18"/>
        <v>60-69|35</v>
      </c>
      <c r="K201" s="78">
        <v>5</v>
      </c>
      <c r="L201" s="78" t="s">
        <v>45</v>
      </c>
      <c r="O201" s="77" t="s">
        <v>317</v>
      </c>
      <c r="P201" s="78">
        <v>69</v>
      </c>
      <c r="Q201" s="234" t="str">
        <f t="shared" si="16"/>
        <v>30-39|69</v>
      </c>
      <c r="R201" s="78">
        <v>6</v>
      </c>
      <c r="S201" s="78" t="s">
        <v>46</v>
      </c>
      <c r="V201" s="77" t="s">
        <v>317</v>
      </c>
      <c r="W201" s="78">
        <v>94</v>
      </c>
      <c r="X201" s="234" t="str">
        <f t="shared" si="17"/>
        <v>30-39|94</v>
      </c>
      <c r="Y201" s="78">
        <v>2</v>
      </c>
      <c r="Z201" s="78" t="s">
        <v>42</v>
      </c>
    </row>
    <row r="202" spans="1:26">
      <c r="A202" s="77" t="s">
        <v>461</v>
      </c>
      <c r="B202" s="78">
        <v>33</v>
      </c>
      <c r="C202" s="234" t="str">
        <f t="shared" si="15"/>
        <v>50-59|33</v>
      </c>
      <c r="D202" s="78">
        <v>9</v>
      </c>
      <c r="E202" s="78" t="s">
        <v>49</v>
      </c>
      <c r="H202" s="78" t="s">
        <v>533</v>
      </c>
      <c r="I202" s="78">
        <v>34</v>
      </c>
      <c r="J202" s="234" t="str">
        <f t="shared" si="18"/>
        <v>60-69|34</v>
      </c>
      <c r="K202" s="78">
        <v>5</v>
      </c>
      <c r="L202" s="78" t="s">
        <v>45</v>
      </c>
      <c r="O202" s="77" t="s">
        <v>317</v>
      </c>
      <c r="P202" s="78">
        <v>68</v>
      </c>
      <c r="Q202" s="234" t="str">
        <f t="shared" si="16"/>
        <v>30-39|68</v>
      </c>
      <c r="R202" s="78">
        <v>6</v>
      </c>
      <c r="S202" s="78" t="s">
        <v>46</v>
      </c>
      <c r="V202" s="77" t="s">
        <v>317</v>
      </c>
      <c r="W202" s="78">
        <v>93</v>
      </c>
      <c r="X202" s="234" t="str">
        <f t="shared" si="17"/>
        <v>30-39|93</v>
      </c>
      <c r="Y202" s="78">
        <v>3</v>
      </c>
      <c r="Z202" s="78" t="s">
        <v>43</v>
      </c>
    </row>
    <row r="203" spans="1:26">
      <c r="A203" s="77" t="s">
        <v>461</v>
      </c>
      <c r="B203" s="78">
        <v>32</v>
      </c>
      <c r="C203" s="234" t="str">
        <f t="shared" si="15"/>
        <v>50-59|32</v>
      </c>
      <c r="D203" s="78">
        <v>9</v>
      </c>
      <c r="E203" s="78" t="s">
        <v>49</v>
      </c>
      <c r="H203" s="78" t="s">
        <v>533</v>
      </c>
      <c r="I203" s="78">
        <v>33</v>
      </c>
      <c r="J203" s="234" t="str">
        <f t="shared" si="18"/>
        <v>60-69|33</v>
      </c>
      <c r="K203" s="78">
        <v>6</v>
      </c>
      <c r="L203" s="78" t="s">
        <v>46</v>
      </c>
      <c r="O203" s="77" t="s">
        <v>317</v>
      </c>
      <c r="P203" s="78">
        <v>67</v>
      </c>
      <c r="Q203" s="234" t="str">
        <f t="shared" si="16"/>
        <v>30-39|67</v>
      </c>
      <c r="R203" s="78">
        <v>6</v>
      </c>
      <c r="S203" s="78" t="s">
        <v>46</v>
      </c>
      <c r="V203" s="77" t="s">
        <v>317</v>
      </c>
      <c r="W203" s="78">
        <v>92</v>
      </c>
      <c r="X203" s="234" t="str">
        <f t="shared" si="17"/>
        <v>30-39|92</v>
      </c>
      <c r="Y203" s="78">
        <v>3</v>
      </c>
      <c r="Z203" s="78" t="s">
        <v>43</v>
      </c>
    </row>
    <row r="204" spans="1:26">
      <c r="A204" s="77" t="s">
        <v>461</v>
      </c>
      <c r="B204" s="78">
        <v>31</v>
      </c>
      <c r="C204" s="234" t="str">
        <f t="shared" si="15"/>
        <v>50-59|31</v>
      </c>
      <c r="D204" s="78">
        <v>10</v>
      </c>
      <c r="E204" s="78" t="s">
        <v>50</v>
      </c>
      <c r="H204" s="78" t="s">
        <v>533</v>
      </c>
      <c r="I204" s="78">
        <v>32</v>
      </c>
      <c r="J204" s="234" t="str">
        <f t="shared" si="18"/>
        <v>60-69|32</v>
      </c>
      <c r="K204" s="78">
        <v>6</v>
      </c>
      <c r="L204" s="78" t="s">
        <v>46</v>
      </c>
      <c r="O204" s="77" t="s">
        <v>317</v>
      </c>
      <c r="P204" s="78">
        <v>66</v>
      </c>
      <c r="Q204" s="234" t="str">
        <f t="shared" si="16"/>
        <v>30-39|66</v>
      </c>
      <c r="R204" s="78">
        <v>7</v>
      </c>
      <c r="S204" s="78" t="s">
        <v>47</v>
      </c>
      <c r="V204" s="77" t="s">
        <v>317</v>
      </c>
      <c r="W204" s="78">
        <v>91</v>
      </c>
      <c r="X204" s="234" t="str">
        <f t="shared" si="17"/>
        <v>30-39|91</v>
      </c>
      <c r="Y204" s="78">
        <v>3</v>
      </c>
      <c r="Z204" s="78" t="s">
        <v>43</v>
      </c>
    </row>
    <row r="205" spans="1:26">
      <c r="A205" s="77" t="s">
        <v>461</v>
      </c>
      <c r="B205" s="78">
        <v>30</v>
      </c>
      <c r="C205" s="234" t="str">
        <f t="shared" si="15"/>
        <v>50-59|30</v>
      </c>
      <c r="D205" s="78">
        <v>10</v>
      </c>
      <c r="E205" s="78" t="s">
        <v>50</v>
      </c>
      <c r="H205" s="78" t="s">
        <v>533</v>
      </c>
      <c r="I205" s="78">
        <v>31</v>
      </c>
      <c r="J205" s="234" t="str">
        <f t="shared" si="18"/>
        <v>60-69|31</v>
      </c>
      <c r="K205" s="78">
        <v>7</v>
      </c>
      <c r="L205" s="78" t="s">
        <v>47</v>
      </c>
      <c r="O205" s="77" t="s">
        <v>317</v>
      </c>
      <c r="P205" s="78">
        <v>65</v>
      </c>
      <c r="Q205" s="234" t="str">
        <f t="shared" si="16"/>
        <v>30-39|65</v>
      </c>
      <c r="R205" s="78">
        <v>7</v>
      </c>
      <c r="S205" s="78" t="s">
        <v>47</v>
      </c>
      <c r="V205" s="77" t="s">
        <v>317</v>
      </c>
      <c r="W205" s="78">
        <v>90</v>
      </c>
      <c r="X205" s="234" t="str">
        <f t="shared" si="17"/>
        <v>30-39|90</v>
      </c>
      <c r="Y205" s="78">
        <v>3</v>
      </c>
      <c r="Z205" s="78" t="s">
        <v>43</v>
      </c>
    </row>
    <row r="206" spans="1:26">
      <c r="A206" s="77" t="s">
        <v>461</v>
      </c>
      <c r="B206" s="78">
        <v>29</v>
      </c>
      <c r="C206" s="234" t="str">
        <f t="shared" si="15"/>
        <v>50-59|29</v>
      </c>
      <c r="D206" s="78">
        <v>10</v>
      </c>
      <c r="E206" s="78" t="s">
        <v>50</v>
      </c>
      <c r="H206" s="78" t="s">
        <v>533</v>
      </c>
      <c r="I206" s="78">
        <v>30</v>
      </c>
      <c r="J206" s="234" t="str">
        <f t="shared" si="18"/>
        <v>60-69|30</v>
      </c>
      <c r="K206" s="78">
        <v>7</v>
      </c>
      <c r="L206" s="78" t="s">
        <v>47</v>
      </c>
      <c r="O206" s="77" t="s">
        <v>317</v>
      </c>
      <c r="P206" s="78">
        <v>64</v>
      </c>
      <c r="Q206" s="234" t="str">
        <f t="shared" si="16"/>
        <v>30-39|64</v>
      </c>
      <c r="R206" s="78">
        <v>7</v>
      </c>
      <c r="S206" s="78" t="s">
        <v>47</v>
      </c>
      <c r="V206" s="77" t="s">
        <v>317</v>
      </c>
      <c r="W206" s="78">
        <v>89</v>
      </c>
      <c r="X206" s="234" t="str">
        <f t="shared" si="17"/>
        <v>30-39|89</v>
      </c>
      <c r="Y206" s="78">
        <v>3</v>
      </c>
      <c r="Z206" s="78" t="s">
        <v>43</v>
      </c>
    </row>
    <row r="207" spans="1:26">
      <c r="A207" s="77" t="s">
        <v>461</v>
      </c>
      <c r="B207" s="78">
        <v>28</v>
      </c>
      <c r="C207" s="234" t="str">
        <f t="shared" si="15"/>
        <v>50-59|28</v>
      </c>
      <c r="D207" s="78">
        <v>11</v>
      </c>
      <c r="E207" s="78" t="s">
        <v>51</v>
      </c>
      <c r="H207" s="78" t="s">
        <v>533</v>
      </c>
      <c r="I207" s="78">
        <v>29</v>
      </c>
      <c r="J207" s="234" t="str">
        <f t="shared" si="18"/>
        <v>60-69|29</v>
      </c>
      <c r="K207" s="78">
        <v>8</v>
      </c>
      <c r="L207" s="78" t="s">
        <v>48</v>
      </c>
      <c r="O207" s="77" t="s">
        <v>317</v>
      </c>
      <c r="P207" s="78">
        <v>63</v>
      </c>
      <c r="Q207" s="234" t="str">
        <f t="shared" si="16"/>
        <v>30-39|63</v>
      </c>
      <c r="R207" s="78">
        <v>7</v>
      </c>
      <c r="S207" s="78" t="s">
        <v>47</v>
      </c>
      <c r="V207" s="77" t="s">
        <v>317</v>
      </c>
      <c r="W207" s="78">
        <v>88</v>
      </c>
      <c r="X207" s="234" t="str">
        <f t="shared" si="17"/>
        <v>30-39|88</v>
      </c>
      <c r="Y207" s="78">
        <v>4</v>
      </c>
      <c r="Z207" s="78" t="s">
        <v>44</v>
      </c>
    </row>
    <row r="208" spans="1:26">
      <c r="A208" s="77" t="s">
        <v>461</v>
      </c>
      <c r="B208" s="78">
        <v>27</v>
      </c>
      <c r="C208" s="234" t="str">
        <f t="shared" si="15"/>
        <v>50-59|27</v>
      </c>
      <c r="D208" s="78">
        <v>11</v>
      </c>
      <c r="E208" s="78" t="s">
        <v>51</v>
      </c>
      <c r="H208" s="78" t="s">
        <v>533</v>
      </c>
      <c r="I208" s="78">
        <v>28</v>
      </c>
      <c r="J208" s="234" t="str">
        <f t="shared" si="18"/>
        <v>60-69|28</v>
      </c>
      <c r="K208" s="78">
        <v>8</v>
      </c>
      <c r="L208" s="78" t="s">
        <v>48</v>
      </c>
      <c r="O208" s="77" t="s">
        <v>317</v>
      </c>
      <c r="P208" s="78">
        <v>62</v>
      </c>
      <c r="Q208" s="234" t="str">
        <f t="shared" si="16"/>
        <v>30-39|62</v>
      </c>
      <c r="R208" s="78">
        <v>8</v>
      </c>
      <c r="S208" s="78" t="s">
        <v>48</v>
      </c>
      <c r="V208" s="77" t="s">
        <v>317</v>
      </c>
      <c r="W208" s="78">
        <v>87</v>
      </c>
      <c r="X208" s="234" t="str">
        <f t="shared" si="17"/>
        <v>30-39|87</v>
      </c>
      <c r="Y208" s="78">
        <v>4</v>
      </c>
      <c r="Z208" s="78" t="s">
        <v>44</v>
      </c>
    </row>
    <row r="209" spans="1:26">
      <c r="A209" s="77" t="s">
        <v>461</v>
      </c>
      <c r="B209" s="78">
        <v>26</v>
      </c>
      <c r="C209" s="234" t="str">
        <f t="shared" si="15"/>
        <v>50-59|26</v>
      </c>
      <c r="D209" s="78">
        <v>12</v>
      </c>
      <c r="E209" s="78" t="s">
        <v>52</v>
      </c>
      <c r="H209" s="78" t="s">
        <v>533</v>
      </c>
      <c r="I209" s="78">
        <v>27</v>
      </c>
      <c r="J209" s="234" t="str">
        <f t="shared" si="18"/>
        <v>60-69|27</v>
      </c>
      <c r="K209" s="78">
        <v>9</v>
      </c>
      <c r="L209" s="78" t="s">
        <v>49</v>
      </c>
      <c r="O209" s="77" t="s">
        <v>317</v>
      </c>
      <c r="P209" s="78">
        <v>61</v>
      </c>
      <c r="Q209" s="234" t="str">
        <f t="shared" si="16"/>
        <v>30-39|61</v>
      </c>
      <c r="R209" s="78">
        <v>8</v>
      </c>
      <c r="S209" s="78" t="s">
        <v>48</v>
      </c>
      <c r="V209" s="77" t="s">
        <v>317</v>
      </c>
      <c r="W209" s="78">
        <v>86</v>
      </c>
      <c r="X209" s="234" t="str">
        <f t="shared" si="17"/>
        <v>30-39|86</v>
      </c>
      <c r="Y209" s="78">
        <v>4</v>
      </c>
      <c r="Z209" s="78" t="s">
        <v>44</v>
      </c>
    </row>
    <row r="210" spans="1:26">
      <c r="A210" s="77" t="s">
        <v>461</v>
      </c>
      <c r="B210" s="78">
        <v>25</v>
      </c>
      <c r="C210" s="234" t="str">
        <f t="shared" si="15"/>
        <v>50-59|25</v>
      </c>
      <c r="D210" s="78">
        <v>12</v>
      </c>
      <c r="E210" s="78" t="s">
        <v>52</v>
      </c>
      <c r="H210" s="78" t="s">
        <v>533</v>
      </c>
      <c r="I210" s="78">
        <v>26</v>
      </c>
      <c r="J210" s="234" t="str">
        <f t="shared" si="18"/>
        <v>60-69|26</v>
      </c>
      <c r="K210" s="78">
        <v>9</v>
      </c>
      <c r="L210" s="78" t="s">
        <v>49</v>
      </c>
      <c r="O210" s="77" t="s">
        <v>317</v>
      </c>
      <c r="P210" s="78">
        <v>60</v>
      </c>
      <c r="Q210" s="234" t="str">
        <f t="shared" si="16"/>
        <v>30-39|60</v>
      </c>
      <c r="R210" s="78">
        <v>8</v>
      </c>
      <c r="S210" s="78" t="s">
        <v>48</v>
      </c>
      <c r="V210" s="77" t="s">
        <v>317</v>
      </c>
      <c r="W210" s="78">
        <v>85</v>
      </c>
      <c r="X210" s="234" t="str">
        <f t="shared" si="17"/>
        <v>30-39|85</v>
      </c>
      <c r="Y210" s="78">
        <v>4</v>
      </c>
      <c r="Z210" s="78" t="s">
        <v>44</v>
      </c>
    </row>
    <row r="211" spans="1:26">
      <c r="A211" s="77" t="s">
        <v>461</v>
      </c>
      <c r="B211" s="78">
        <v>24</v>
      </c>
      <c r="C211" s="234" t="str">
        <f t="shared" si="15"/>
        <v>50-59|24</v>
      </c>
      <c r="D211" s="78">
        <v>13</v>
      </c>
      <c r="E211" s="78" t="s">
        <v>53</v>
      </c>
      <c r="H211" s="78" t="s">
        <v>533</v>
      </c>
      <c r="I211" s="78">
        <v>25</v>
      </c>
      <c r="J211" s="234" t="str">
        <f t="shared" si="18"/>
        <v>60-69|25</v>
      </c>
      <c r="K211" s="78">
        <v>10</v>
      </c>
      <c r="L211" s="78" t="s">
        <v>50</v>
      </c>
      <c r="O211" s="77" t="s">
        <v>317</v>
      </c>
      <c r="P211" s="78">
        <v>59</v>
      </c>
      <c r="Q211" s="234" t="str">
        <f t="shared" si="16"/>
        <v>30-39|59</v>
      </c>
      <c r="R211" s="78">
        <v>8</v>
      </c>
      <c r="S211" s="78" t="s">
        <v>48</v>
      </c>
      <c r="V211" s="77" t="s">
        <v>317</v>
      </c>
      <c r="W211" s="78">
        <v>84</v>
      </c>
      <c r="X211" s="234" t="str">
        <f t="shared" si="17"/>
        <v>30-39|84</v>
      </c>
      <c r="Y211" s="78">
        <v>4</v>
      </c>
      <c r="Z211" s="78" t="s">
        <v>44</v>
      </c>
    </row>
    <row r="212" spans="1:26">
      <c r="A212" s="77" t="s">
        <v>461</v>
      </c>
      <c r="B212" s="78">
        <v>23</v>
      </c>
      <c r="C212" s="234" t="str">
        <f t="shared" si="15"/>
        <v>50-59|23</v>
      </c>
      <c r="D212" s="78">
        <v>13</v>
      </c>
      <c r="E212" s="78" t="s">
        <v>53</v>
      </c>
      <c r="H212" s="78" t="s">
        <v>533</v>
      </c>
      <c r="I212" s="78">
        <v>24</v>
      </c>
      <c r="J212" s="234" t="str">
        <f t="shared" si="18"/>
        <v>60-69|24</v>
      </c>
      <c r="K212" s="78">
        <v>10</v>
      </c>
      <c r="L212" s="78" t="s">
        <v>50</v>
      </c>
      <c r="O212" s="77" t="s">
        <v>317</v>
      </c>
      <c r="P212" s="78">
        <v>58</v>
      </c>
      <c r="Q212" s="234" t="str">
        <f t="shared" si="16"/>
        <v>30-39|58</v>
      </c>
      <c r="R212" s="78">
        <v>9</v>
      </c>
      <c r="S212" s="78" t="s">
        <v>49</v>
      </c>
      <c r="V212" s="77" t="s">
        <v>317</v>
      </c>
      <c r="W212" s="78">
        <v>83</v>
      </c>
      <c r="X212" s="234" t="str">
        <f t="shared" si="17"/>
        <v>30-39|83</v>
      </c>
      <c r="Y212" s="78">
        <v>5</v>
      </c>
      <c r="Z212" s="78" t="s">
        <v>45</v>
      </c>
    </row>
    <row r="213" spans="1:26">
      <c r="A213" s="77" t="s">
        <v>461</v>
      </c>
      <c r="B213" s="78">
        <v>22</v>
      </c>
      <c r="C213" s="234" t="str">
        <f t="shared" si="15"/>
        <v>50-59|22</v>
      </c>
      <c r="D213" s="78">
        <v>13</v>
      </c>
      <c r="E213" s="78" t="s">
        <v>53</v>
      </c>
      <c r="H213" s="78" t="s">
        <v>533</v>
      </c>
      <c r="I213" s="78">
        <v>23</v>
      </c>
      <c r="J213" s="234" t="str">
        <f t="shared" si="18"/>
        <v>60-69|23</v>
      </c>
      <c r="K213" s="78">
        <v>11</v>
      </c>
      <c r="L213" s="78" t="s">
        <v>51</v>
      </c>
      <c r="O213" s="77" t="s">
        <v>317</v>
      </c>
      <c r="P213" s="78">
        <v>57</v>
      </c>
      <c r="Q213" s="234" t="str">
        <f t="shared" si="16"/>
        <v>30-39|57</v>
      </c>
      <c r="R213" s="78">
        <v>9</v>
      </c>
      <c r="S213" s="78" t="s">
        <v>49</v>
      </c>
      <c r="V213" s="77" t="s">
        <v>317</v>
      </c>
      <c r="W213" s="78">
        <v>82</v>
      </c>
      <c r="X213" s="234" t="str">
        <f t="shared" si="17"/>
        <v>30-39|82</v>
      </c>
      <c r="Y213" s="78">
        <v>5</v>
      </c>
      <c r="Z213" s="78" t="s">
        <v>45</v>
      </c>
    </row>
    <row r="214" spans="1:26">
      <c r="A214" s="77" t="s">
        <v>461</v>
      </c>
      <c r="B214" s="78">
        <v>21</v>
      </c>
      <c r="C214" s="234" t="str">
        <f t="shared" si="15"/>
        <v>50-59|21</v>
      </c>
      <c r="D214" s="78">
        <v>14</v>
      </c>
      <c r="E214" s="78" t="s">
        <v>54</v>
      </c>
      <c r="H214" s="78" t="s">
        <v>533</v>
      </c>
      <c r="I214" s="78">
        <v>22</v>
      </c>
      <c r="J214" s="234" t="str">
        <f t="shared" si="18"/>
        <v>60-69|22</v>
      </c>
      <c r="K214" s="78">
        <v>11</v>
      </c>
      <c r="L214" s="78" t="s">
        <v>51</v>
      </c>
      <c r="O214" s="77" t="s">
        <v>317</v>
      </c>
      <c r="P214" s="78">
        <v>56</v>
      </c>
      <c r="Q214" s="234" t="str">
        <f t="shared" si="16"/>
        <v>30-39|56</v>
      </c>
      <c r="R214" s="78">
        <v>9</v>
      </c>
      <c r="S214" s="78" t="s">
        <v>49</v>
      </c>
      <c r="V214" s="77" t="s">
        <v>317</v>
      </c>
      <c r="W214" s="78">
        <v>81</v>
      </c>
      <c r="X214" s="234" t="str">
        <f t="shared" si="17"/>
        <v>30-39|81</v>
      </c>
      <c r="Y214" s="78">
        <v>5</v>
      </c>
      <c r="Z214" s="78" t="s">
        <v>45</v>
      </c>
    </row>
    <row r="215" spans="1:26">
      <c r="A215" s="77" t="s">
        <v>461</v>
      </c>
      <c r="B215" s="78">
        <v>20</v>
      </c>
      <c r="C215" s="234" t="str">
        <f t="shared" si="15"/>
        <v>50-59|20</v>
      </c>
      <c r="D215" s="78">
        <v>14</v>
      </c>
      <c r="E215" s="78" t="s">
        <v>54</v>
      </c>
      <c r="H215" s="78" t="s">
        <v>533</v>
      </c>
      <c r="I215" s="78">
        <v>21</v>
      </c>
      <c r="J215" s="234" t="str">
        <f t="shared" si="18"/>
        <v>60-69|21</v>
      </c>
      <c r="K215" s="78">
        <v>12</v>
      </c>
      <c r="L215" s="78" t="s">
        <v>52</v>
      </c>
      <c r="O215" s="77" t="s">
        <v>317</v>
      </c>
      <c r="P215" s="78">
        <v>55</v>
      </c>
      <c r="Q215" s="234" t="str">
        <f t="shared" si="16"/>
        <v>30-39|55</v>
      </c>
      <c r="R215" s="78">
        <v>9</v>
      </c>
      <c r="S215" s="78" t="s">
        <v>49</v>
      </c>
      <c r="V215" s="77" t="s">
        <v>317</v>
      </c>
      <c r="W215" s="78">
        <v>80</v>
      </c>
      <c r="X215" s="234" t="str">
        <f t="shared" si="17"/>
        <v>30-39|80</v>
      </c>
      <c r="Y215" s="78">
        <v>5</v>
      </c>
      <c r="Z215" s="78" t="s">
        <v>45</v>
      </c>
    </row>
    <row r="216" spans="1:26">
      <c r="A216" s="77" t="s">
        <v>461</v>
      </c>
      <c r="B216" s="78">
        <v>19</v>
      </c>
      <c r="C216" s="234" t="str">
        <f t="shared" si="15"/>
        <v>50-59|19</v>
      </c>
      <c r="D216" s="78">
        <v>15</v>
      </c>
      <c r="E216" s="78" t="s">
        <v>55</v>
      </c>
      <c r="H216" s="78" t="s">
        <v>533</v>
      </c>
      <c r="I216" s="78">
        <v>20</v>
      </c>
      <c r="J216" s="234" t="str">
        <f t="shared" si="18"/>
        <v>60-69|20</v>
      </c>
      <c r="K216" s="78">
        <v>12</v>
      </c>
      <c r="L216" s="78" t="s">
        <v>52</v>
      </c>
      <c r="O216" s="77" t="s">
        <v>317</v>
      </c>
      <c r="P216" s="78">
        <v>54</v>
      </c>
      <c r="Q216" s="234" t="str">
        <f t="shared" si="16"/>
        <v>30-39|54</v>
      </c>
      <c r="R216" s="78">
        <v>10</v>
      </c>
      <c r="S216" s="78" t="s">
        <v>50</v>
      </c>
      <c r="V216" s="77" t="s">
        <v>317</v>
      </c>
      <c r="W216" s="78">
        <v>79</v>
      </c>
      <c r="X216" s="234" t="str">
        <f t="shared" si="17"/>
        <v>30-39|79</v>
      </c>
      <c r="Y216" s="78">
        <v>6</v>
      </c>
      <c r="Z216" s="78" t="s">
        <v>46</v>
      </c>
    </row>
    <row r="217" spans="1:26">
      <c r="A217" s="77" t="s">
        <v>461</v>
      </c>
      <c r="B217" s="78">
        <v>18</v>
      </c>
      <c r="C217" s="234" t="str">
        <f t="shared" si="15"/>
        <v>50-59|18</v>
      </c>
      <c r="D217" s="78">
        <v>15</v>
      </c>
      <c r="E217" s="78" t="s">
        <v>55</v>
      </c>
      <c r="H217" s="78" t="s">
        <v>533</v>
      </c>
      <c r="I217" s="78">
        <v>19</v>
      </c>
      <c r="J217" s="234" t="str">
        <f t="shared" si="18"/>
        <v>60-69|19</v>
      </c>
      <c r="K217" s="78">
        <v>13</v>
      </c>
      <c r="L217" s="78" t="s">
        <v>53</v>
      </c>
      <c r="O217" s="77" t="s">
        <v>317</v>
      </c>
      <c r="P217" s="78">
        <v>53</v>
      </c>
      <c r="Q217" s="234" t="str">
        <f t="shared" si="16"/>
        <v>30-39|53</v>
      </c>
      <c r="R217" s="78">
        <v>10</v>
      </c>
      <c r="S217" s="78" t="s">
        <v>50</v>
      </c>
      <c r="V217" s="77" t="s">
        <v>317</v>
      </c>
      <c r="W217" s="78">
        <v>78</v>
      </c>
      <c r="X217" s="234" t="str">
        <f t="shared" si="17"/>
        <v>30-39|78</v>
      </c>
      <c r="Y217" s="78">
        <v>6</v>
      </c>
      <c r="Z217" s="78" t="s">
        <v>46</v>
      </c>
    </row>
    <row r="218" spans="1:26">
      <c r="A218" s="77" t="s">
        <v>461</v>
      </c>
      <c r="B218" s="78">
        <v>17</v>
      </c>
      <c r="C218" s="234" t="str">
        <f t="shared" si="15"/>
        <v>50-59|17</v>
      </c>
      <c r="D218" s="78">
        <v>16</v>
      </c>
      <c r="E218" s="78" t="s">
        <v>56</v>
      </c>
      <c r="H218" s="78" t="s">
        <v>533</v>
      </c>
      <c r="I218" s="78">
        <v>18</v>
      </c>
      <c r="J218" s="234" t="str">
        <f t="shared" si="18"/>
        <v>60-69|18</v>
      </c>
      <c r="K218" s="78">
        <v>13</v>
      </c>
      <c r="L218" s="78" t="s">
        <v>53</v>
      </c>
      <c r="O218" s="77" t="s">
        <v>317</v>
      </c>
      <c r="P218" s="78">
        <v>52</v>
      </c>
      <c r="Q218" s="234" t="str">
        <f t="shared" si="16"/>
        <v>30-39|52</v>
      </c>
      <c r="R218" s="78">
        <v>10</v>
      </c>
      <c r="S218" s="78" t="s">
        <v>50</v>
      </c>
      <c r="V218" s="77" t="s">
        <v>317</v>
      </c>
      <c r="W218" s="78">
        <v>77</v>
      </c>
      <c r="X218" s="234" t="str">
        <f t="shared" si="17"/>
        <v>30-39|77</v>
      </c>
      <c r="Y218" s="78">
        <v>6</v>
      </c>
      <c r="Z218" s="78" t="s">
        <v>46</v>
      </c>
    </row>
    <row r="219" spans="1:26">
      <c r="A219" s="77" t="s">
        <v>461</v>
      </c>
      <c r="B219" s="78">
        <v>16</v>
      </c>
      <c r="C219" s="234" t="str">
        <f t="shared" si="15"/>
        <v>50-59|16</v>
      </c>
      <c r="D219" s="78">
        <v>16</v>
      </c>
      <c r="E219" s="78" t="s">
        <v>56</v>
      </c>
      <c r="H219" s="78" t="s">
        <v>533</v>
      </c>
      <c r="I219" s="78">
        <v>17</v>
      </c>
      <c r="J219" s="234" t="str">
        <f t="shared" si="18"/>
        <v>60-69|17</v>
      </c>
      <c r="K219" s="78">
        <v>14</v>
      </c>
      <c r="L219" s="78" t="s">
        <v>54</v>
      </c>
      <c r="O219" s="77" t="s">
        <v>317</v>
      </c>
      <c r="P219" s="78">
        <v>51</v>
      </c>
      <c r="Q219" s="234" t="str">
        <f t="shared" si="16"/>
        <v>30-39|51</v>
      </c>
      <c r="R219" s="78">
        <v>10</v>
      </c>
      <c r="S219" s="78" t="s">
        <v>50</v>
      </c>
      <c r="V219" s="77" t="s">
        <v>317</v>
      </c>
      <c r="W219" s="78">
        <v>76</v>
      </c>
      <c r="X219" s="234" t="str">
        <f t="shared" si="17"/>
        <v>30-39|76</v>
      </c>
      <c r="Y219" s="78">
        <v>6</v>
      </c>
      <c r="Z219" s="78" t="s">
        <v>46</v>
      </c>
    </row>
    <row r="220" spans="1:26">
      <c r="A220" s="77" t="s">
        <v>461</v>
      </c>
      <c r="B220" s="78">
        <v>15</v>
      </c>
      <c r="C220" s="234" t="str">
        <f t="shared" si="15"/>
        <v>50-59|15</v>
      </c>
      <c r="D220" s="78">
        <v>16</v>
      </c>
      <c r="E220" s="78" t="s">
        <v>56</v>
      </c>
      <c r="H220" s="78" t="s">
        <v>533</v>
      </c>
      <c r="I220" s="78">
        <v>16</v>
      </c>
      <c r="J220" s="234" t="str">
        <f t="shared" si="18"/>
        <v>60-69|16</v>
      </c>
      <c r="K220" s="78">
        <v>14</v>
      </c>
      <c r="L220" s="78" t="s">
        <v>54</v>
      </c>
      <c r="O220" s="77" t="s">
        <v>317</v>
      </c>
      <c r="P220" s="78">
        <v>50</v>
      </c>
      <c r="Q220" s="234" t="str">
        <f t="shared" si="16"/>
        <v>30-39|50</v>
      </c>
      <c r="R220" s="78">
        <v>11</v>
      </c>
      <c r="S220" s="78" t="s">
        <v>51</v>
      </c>
      <c r="V220" s="77" t="s">
        <v>317</v>
      </c>
      <c r="W220" s="78">
        <v>75</v>
      </c>
      <c r="X220" s="234" t="str">
        <f t="shared" si="17"/>
        <v>30-39|75</v>
      </c>
      <c r="Y220" s="78">
        <v>6</v>
      </c>
      <c r="Z220" s="78" t="s">
        <v>46</v>
      </c>
    </row>
    <row r="221" spans="1:26">
      <c r="A221" s="77" t="s">
        <v>461</v>
      </c>
      <c r="B221" s="78">
        <v>14</v>
      </c>
      <c r="C221" s="234" t="str">
        <f t="shared" si="15"/>
        <v>50-59|14</v>
      </c>
      <c r="D221" s="78">
        <v>17</v>
      </c>
      <c r="E221" s="78" t="s">
        <v>57</v>
      </c>
      <c r="H221" s="78" t="s">
        <v>533</v>
      </c>
      <c r="I221" s="78">
        <v>15</v>
      </c>
      <c r="J221" s="234" t="str">
        <f t="shared" si="18"/>
        <v>60-69|15</v>
      </c>
      <c r="K221" s="78">
        <v>15</v>
      </c>
      <c r="L221" s="78" t="s">
        <v>55</v>
      </c>
      <c r="O221" s="77" t="s">
        <v>317</v>
      </c>
      <c r="P221" s="78">
        <v>49</v>
      </c>
      <c r="Q221" s="234" t="str">
        <f t="shared" si="16"/>
        <v>30-39|49</v>
      </c>
      <c r="R221" s="78">
        <v>11</v>
      </c>
      <c r="S221" s="78" t="s">
        <v>51</v>
      </c>
      <c r="V221" s="77" t="s">
        <v>317</v>
      </c>
      <c r="W221" s="78">
        <v>74</v>
      </c>
      <c r="X221" s="234" t="str">
        <f t="shared" si="17"/>
        <v>30-39|74</v>
      </c>
      <c r="Y221" s="78">
        <v>7</v>
      </c>
      <c r="Z221" s="78" t="s">
        <v>47</v>
      </c>
    </row>
    <row r="222" spans="1:26">
      <c r="A222" s="77" t="s">
        <v>461</v>
      </c>
      <c r="B222" s="78">
        <v>13</v>
      </c>
      <c r="C222" s="234" t="str">
        <f t="shared" si="15"/>
        <v>50-59|13</v>
      </c>
      <c r="D222" s="78">
        <v>17</v>
      </c>
      <c r="E222" s="78" t="s">
        <v>57</v>
      </c>
      <c r="H222" s="78" t="s">
        <v>533</v>
      </c>
      <c r="I222" s="78">
        <v>14</v>
      </c>
      <c r="J222" s="234" t="str">
        <f t="shared" si="18"/>
        <v>60-69|14</v>
      </c>
      <c r="K222" s="78">
        <v>15</v>
      </c>
      <c r="L222" s="78" t="s">
        <v>55</v>
      </c>
      <c r="O222" s="77" t="s">
        <v>317</v>
      </c>
      <c r="P222" s="78">
        <v>48</v>
      </c>
      <c r="Q222" s="234" t="str">
        <f t="shared" si="16"/>
        <v>30-39|48</v>
      </c>
      <c r="R222" s="78">
        <v>11</v>
      </c>
      <c r="S222" s="78" t="s">
        <v>51</v>
      </c>
      <c r="V222" s="77" t="s">
        <v>317</v>
      </c>
      <c r="W222" s="78">
        <v>73</v>
      </c>
      <c r="X222" s="234" t="str">
        <f t="shared" si="17"/>
        <v>30-39|73</v>
      </c>
      <c r="Y222" s="78">
        <v>7</v>
      </c>
      <c r="Z222" s="78" t="s">
        <v>47</v>
      </c>
    </row>
    <row r="223" spans="1:26">
      <c r="A223" s="77" t="s">
        <v>461</v>
      </c>
      <c r="B223" s="78">
        <v>12</v>
      </c>
      <c r="C223" s="234" t="str">
        <f t="shared" si="15"/>
        <v>50-59|12</v>
      </c>
      <c r="D223" s="78">
        <v>18</v>
      </c>
      <c r="E223" s="78" t="s">
        <v>58</v>
      </c>
      <c r="H223" s="78" t="s">
        <v>533</v>
      </c>
      <c r="I223" s="78">
        <v>13</v>
      </c>
      <c r="J223" s="234" t="str">
        <f t="shared" si="18"/>
        <v>60-69|13</v>
      </c>
      <c r="K223" s="78">
        <v>16</v>
      </c>
      <c r="L223" s="78" t="s">
        <v>56</v>
      </c>
      <c r="O223" s="77" t="s">
        <v>317</v>
      </c>
      <c r="P223" s="78">
        <v>47</v>
      </c>
      <c r="Q223" s="234" t="str">
        <f t="shared" si="16"/>
        <v>30-39|47</v>
      </c>
      <c r="R223" s="78">
        <v>11</v>
      </c>
      <c r="S223" s="78" t="s">
        <v>51</v>
      </c>
      <c r="V223" s="77" t="s">
        <v>317</v>
      </c>
      <c r="W223" s="78">
        <v>72</v>
      </c>
      <c r="X223" s="234" t="str">
        <f t="shared" si="17"/>
        <v>30-39|72</v>
      </c>
      <c r="Y223" s="78">
        <v>7</v>
      </c>
      <c r="Z223" s="78" t="s">
        <v>47</v>
      </c>
    </row>
    <row r="224" spans="1:26">
      <c r="A224" s="77" t="s">
        <v>461</v>
      </c>
      <c r="B224" s="78">
        <v>11</v>
      </c>
      <c r="C224" s="234" t="str">
        <f t="shared" si="15"/>
        <v>50-59|11</v>
      </c>
      <c r="D224" s="78">
        <v>18</v>
      </c>
      <c r="E224" s="78" t="s">
        <v>58</v>
      </c>
      <c r="H224" s="78" t="s">
        <v>533</v>
      </c>
      <c r="I224" s="78">
        <v>12</v>
      </c>
      <c r="J224" s="234" t="str">
        <f t="shared" si="18"/>
        <v>60-69|12</v>
      </c>
      <c r="K224" s="78">
        <v>16</v>
      </c>
      <c r="L224" s="78" t="s">
        <v>56</v>
      </c>
      <c r="O224" s="77" t="s">
        <v>317</v>
      </c>
      <c r="P224" s="78">
        <v>46</v>
      </c>
      <c r="Q224" s="234" t="str">
        <f t="shared" si="16"/>
        <v>30-39|46</v>
      </c>
      <c r="R224" s="78">
        <v>12</v>
      </c>
      <c r="S224" s="78" t="s">
        <v>52</v>
      </c>
      <c r="V224" s="77" t="s">
        <v>317</v>
      </c>
      <c r="W224" s="78">
        <v>71</v>
      </c>
      <c r="X224" s="234" t="str">
        <f t="shared" si="17"/>
        <v>30-39|71</v>
      </c>
      <c r="Y224" s="78">
        <v>7</v>
      </c>
      <c r="Z224" s="78" t="s">
        <v>47</v>
      </c>
    </row>
    <row r="225" spans="1:26">
      <c r="A225" s="77" t="s">
        <v>461</v>
      </c>
      <c r="B225" s="78" t="s">
        <v>1702</v>
      </c>
      <c r="C225" s="234" t="str">
        <f t="shared" ref="C225:C288" si="19">A225&amp;"|"&amp;B225</f>
        <v>50-59|&lt;11</v>
      </c>
      <c r="D225" s="78">
        <v>19</v>
      </c>
      <c r="E225" s="78" t="s">
        <v>59</v>
      </c>
      <c r="H225" s="78" t="s">
        <v>533</v>
      </c>
      <c r="I225" s="78">
        <v>11</v>
      </c>
      <c r="J225" s="234" t="str">
        <f t="shared" si="18"/>
        <v>60-69|11</v>
      </c>
      <c r="K225" s="78">
        <v>17</v>
      </c>
      <c r="L225" s="78" t="s">
        <v>57</v>
      </c>
      <c r="O225" s="77" t="s">
        <v>317</v>
      </c>
      <c r="P225" s="78">
        <v>45</v>
      </c>
      <c r="Q225" s="234" t="str">
        <f t="shared" ref="Q225:Q288" si="20">O225&amp;"|"&amp;P225</f>
        <v>30-39|45</v>
      </c>
      <c r="R225" s="78">
        <v>12</v>
      </c>
      <c r="S225" s="78" t="s">
        <v>52</v>
      </c>
      <c r="V225" s="77" t="s">
        <v>317</v>
      </c>
      <c r="W225" s="78">
        <v>70</v>
      </c>
      <c r="X225" s="234" t="str">
        <f t="shared" ref="X225:X288" si="21">V225&amp;"|"&amp;W225</f>
        <v>30-39|70</v>
      </c>
      <c r="Y225" s="78">
        <v>7</v>
      </c>
      <c r="Z225" s="78" t="s">
        <v>47</v>
      </c>
    </row>
    <row r="226" spans="1:26">
      <c r="A226" s="77" t="s">
        <v>533</v>
      </c>
      <c r="B226" s="78" t="s">
        <v>1707</v>
      </c>
      <c r="C226" s="234" t="str">
        <f t="shared" si="19"/>
        <v>60-69|&gt;52</v>
      </c>
      <c r="D226" s="78">
        <v>1</v>
      </c>
      <c r="E226" s="78" t="s">
        <v>41</v>
      </c>
      <c r="H226" s="78" t="s">
        <v>533</v>
      </c>
      <c r="I226" s="78">
        <v>10</v>
      </c>
      <c r="J226" s="234" t="str">
        <f t="shared" ref="J226:J289" si="22">H226&amp;"|"&amp;I226</f>
        <v>60-69|10</v>
      </c>
      <c r="K226" s="78">
        <v>17</v>
      </c>
      <c r="L226" s="78" t="s">
        <v>57</v>
      </c>
      <c r="O226" s="77" t="s">
        <v>317</v>
      </c>
      <c r="P226" s="78">
        <v>44</v>
      </c>
      <c r="Q226" s="234" t="str">
        <f t="shared" si="20"/>
        <v>30-39|44</v>
      </c>
      <c r="R226" s="78">
        <v>12</v>
      </c>
      <c r="S226" s="78" t="s">
        <v>52</v>
      </c>
      <c r="V226" s="77" t="s">
        <v>317</v>
      </c>
      <c r="W226" s="78">
        <v>69</v>
      </c>
      <c r="X226" s="234" t="str">
        <f t="shared" si="21"/>
        <v>30-39|69</v>
      </c>
      <c r="Y226" s="78">
        <v>8</v>
      </c>
      <c r="Z226" s="78" t="s">
        <v>48</v>
      </c>
    </row>
    <row r="227" spans="1:26">
      <c r="A227" s="77" t="s">
        <v>533</v>
      </c>
      <c r="B227" s="78">
        <v>52</v>
      </c>
      <c r="C227" s="234" t="str">
        <f t="shared" si="19"/>
        <v>60-69|52</v>
      </c>
      <c r="D227" s="78">
        <v>2</v>
      </c>
      <c r="E227" s="78" t="s">
        <v>42</v>
      </c>
      <c r="H227" s="78" t="s">
        <v>533</v>
      </c>
      <c r="I227" s="78">
        <v>9</v>
      </c>
      <c r="J227" s="234" t="str">
        <f t="shared" si="22"/>
        <v>60-69|9</v>
      </c>
      <c r="K227" s="78">
        <v>18</v>
      </c>
      <c r="L227" s="78" t="s">
        <v>58</v>
      </c>
      <c r="O227" s="77" t="s">
        <v>317</v>
      </c>
      <c r="P227" s="78">
        <v>43</v>
      </c>
      <c r="Q227" s="234" t="str">
        <f t="shared" si="20"/>
        <v>30-39|43</v>
      </c>
      <c r="R227" s="78">
        <v>12</v>
      </c>
      <c r="S227" s="78" t="s">
        <v>52</v>
      </c>
      <c r="V227" s="77" t="s">
        <v>317</v>
      </c>
      <c r="W227" s="78">
        <v>68</v>
      </c>
      <c r="X227" s="234" t="str">
        <f t="shared" si="21"/>
        <v>30-39|68</v>
      </c>
      <c r="Y227" s="78">
        <v>8</v>
      </c>
      <c r="Z227" s="78" t="s">
        <v>48</v>
      </c>
    </row>
    <row r="228" spans="1:26">
      <c r="A228" s="77" t="s">
        <v>533</v>
      </c>
      <c r="B228" s="78">
        <v>51</v>
      </c>
      <c r="C228" s="234" t="str">
        <f t="shared" si="19"/>
        <v>60-69|51</v>
      </c>
      <c r="D228" s="78">
        <v>2</v>
      </c>
      <c r="E228" s="78" t="s">
        <v>42</v>
      </c>
      <c r="H228" s="78" t="s">
        <v>533</v>
      </c>
      <c r="I228" s="78">
        <v>8</v>
      </c>
      <c r="J228" s="234" t="str">
        <f t="shared" si="22"/>
        <v>60-69|8</v>
      </c>
      <c r="K228" s="78">
        <v>18</v>
      </c>
      <c r="L228" s="78" t="s">
        <v>58</v>
      </c>
      <c r="O228" s="77" t="s">
        <v>317</v>
      </c>
      <c r="P228" s="78">
        <v>42</v>
      </c>
      <c r="Q228" s="234" t="str">
        <f t="shared" si="20"/>
        <v>30-39|42</v>
      </c>
      <c r="R228" s="78">
        <v>13</v>
      </c>
      <c r="S228" s="78" t="s">
        <v>53</v>
      </c>
      <c r="V228" s="77" t="s">
        <v>317</v>
      </c>
      <c r="W228" s="78">
        <v>67</v>
      </c>
      <c r="X228" s="234" t="str">
        <f t="shared" si="21"/>
        <v>30-39|67</v>
      </c>
      <c r="Y228" s="78">
        <v>8</v>
      </c>
      <c r="Z228" s="78" t="s">
        <v>48</v>
      </c>
    </row>
    <row r="229" spans="1:26">
      <c r="A229" s="77" t="s">
        <v>533</v>
      </c>
      <c r="B229" s="78">
        <v>50</v>
      </c>
      <c r="C229" s="234" t="str">
        <f t="shared" si="19"/>
        <v>60-69|50</v>
      </c>
      <c r="D229" s="78">
        <v>3</v>
      </c>
      <c r="E229" s="78" t="s">
        <v>43</v>
      </c>
      <c r="H229" s="78" t="s">
        <v>533</v>
      </c>
      <c r="I229" s="78">
        <v>7</v>
      </c>
      <c r="J229" s="234" t="str">
        <f t="shared" si="22"/>
        <v>60-69|7</v>
      </c>
      <c r="K229" s="78">
        <v>18</v>
      </c>
      <c r="L229" s="78" t="s">
        <v>58</v>
      </c>
      <c r="O229" s="77" t="s">
        <v>317</v>
      </c>
      <c r="P229" s="78">
        <v>41</v>
      </c>
      <c r="Q229" s="234" t="str">
        <f t="shared" si="20"/>
        <v>30-39|41</v>
      </c>
      <c r="R229" s="78">
        <v>13</v>
      </c>
      <c r="S229" s="78" t="s">
        <v>53</v>
      </c>
      <c r="V229" s="77" t="s">
        <v>317</v>
      </c>
      <c r="W229" s="78">
        <v>66</v>
      </c>
      <c r="X229" s="234" t="str">
        <f t="shared" si="21"/>
        <v>30-39|66</v>
      </c>
      <c r="Y229" s="78">
        <v>8</v>
      </c>
      <c r="Z229" s="78" t="s">
        <v>48</v>
      </c>
    </row>
    <row r="230" spans="1:26">
      <c r="A230" s="77" t="s">
        <v>533</v>
      </c>
      <c r="B230" s="78">
        <v>49</v>
      </c>
      <c r="C230" s="234" t="str">
        <f t="shared" si="19"/>
        <v>60-69|49</v>
      </c>
      <c r="D230" s="78">
        <v>3</v>
      </c>
      <c r="E230" s="78" t="s">
        <v>43</v>
      </c>
      <c r="H230" s="78" t="s">
        <v>533</v>
      </c>
      <c r="I230" s="78" t="s">
        <v>1693</v>
      </c>
      <c r="J230" s="234" t="str">
        <f t="shared" si="22"/>
        <v>60-69|&lt;7</v>
      </c>
      <c r="K230" s="78">
        <v>19</v>
      </c>
      <c r="L230" s="78" t="s">
        <v>59</v>
      </c>
      <c r="O230" s="77" t="s">
        <v>317</v>
      </c>
      <c r="P230" s="78">
        <v>40</v>
      </c>
      <c r="Q230" s="234" t="str">
        <f t="shared" si="20"/>
        <v>30-39|40</v>
      </c>
      <c r="R230" s="78">
        <v>13</v>
      </c>
      <c r="S230" s="78" t="s">
        <v>53</v>
      </c>
      <c r="V230" s="77" t="s">
        <v>317</v>
      </c>
      <c r="W230" s="78">
        <v>65</v>
      </c>
      <c r="X230" s="234" t="str">
        <f t="shared" si="21"/>
        <v>30-39|65</v>
      </c>
      <c r="Y230" s="78">
        <v>9</v>
      </c>
      <c r="Z230" s="78" t="s">
        <v>49</v>
      </c>
    </row>
    <row r="231" spans="1:26">
      <c r="A231" s="77" t="s">
        <v>533</v>
      </c>
      <c r="B231" s="78">
        <v>48</v>
      </c>
      <c r="C231" s="234" t="str">
        <f t="shared" si="19"/>
        <v>60-69|48</v>
      </c>
      <c r="D231" s="78">
        <v>3</v>
      </c>
      <c r="E231" s="78" t="s">
        <v>43</v>
      </c>
      <c r="H231" s="78" t="s">
        <v>605</v>
      </c>
      <c r="I231" s="78" t="s">
        <v>1708</v>
      </c>
      <c r="J231" s="234" t="str">
        <f t="shared" si="22"/>
        <v>70-79|&gt;42</v>
      </c>
      <c r="K231" s="78">
        <v>1</v>
      </c>
      <c r="L231" s="78" t="s">
        <v>41</v>
      </c>
      <c r="O231" s="77" t="s">
        <v>317</v>
      </c>
      <c r="P231" s="78">
        <v>39</v>
      </c>
      <c r="Q231" s="234" t="str">
        <f t="shared" si="20"/>
        <v>30-39|39</v>
      </c>
      <c r="R231" s="78">
        <v>13</v>
      </c>
      <c r="S231" s="78" t="s">
        <v>53</v>
      </c>
      <c r="V231" s="77" t="s">
        <v>317</v>
      </c>
      <c r="W231" s="78">
        <v>64</v>
      </c>
      <c r="X231" s="234" t="str">
        <f t="shared" si="21"/>
        <v>30-39|64</v>
      </c>
      <c r="Y231" s="78">
        <v>9</v>
      </c>
      <c r="Z231" s="78" t="s">
        <v>49</v>
      </c>
    </row>
    <row r="232" spans="1:26">
      <c r="A232" s="77" t="s">
        <v>533</v>
      </c>
      <c r="B232" s="78">
        <v>47</v>
      </c>
      <c r="C232" s="234" t="str">
        <f t="shared" si="19"/>
        <v>60-69|47</v>
      </c>
      <c r="D232" s="78">
        <v>4</v>
      </c>
      <c r="E232" s="78" t="s">
        <v>44</v>
      </c>
      <c r="H232" s="78" t="s">
        <v>605</v>
      </c>
      <c r="I232" s="78">
        <v>42</v>
      </c>
      <c r="J232" s="234" t="str">
        <f t="shared" si="22"/>
        <v>70-79|42</v>
      </c>
      <c r="K232" s="78">
        <v>2</v>
      </c>
      <c r="L232" s="78" t="s">
        <v>42</v>
      </c>
      <c r="O232" s="77" t="s">
        <v>317</v>
      </c>
      <c r="P232" s="78">
        <v>38</v>
      </c>
      <c r="Q232" s="234" t="str">
        <f t="shared" si="20"/>
        <v>30-39|38</v>
      </c>
      <c r="R232" s="78">
        <v>14</v>
      </c>
      <c r="S232" s="78" t="s">
        <v>54</v>
      </c>
      <c r="V232" s="77" t="s">
        <v>317</v>
      </c>
      <c r="W232" s="78">
        <v>63</v>
      </c>
      <c r="X232" s="234" t="str">
        <f t="shared" si="21"/>
        <v>30-39|63</v>
      </c>
      <c r="Y232" s="78">
        <v>9</v>
      </c>
      <c r="Z232" s="78" t="s">
        <v>49</v>
      </c>
    </row>
    <row r="233" spans="1:26">
      <c r="A233" s="77" t="s">
        <v>533</v>
      </c>
      <c r="B233" s="78">
        <v>46</v>
      </c>
      <c r="C233" s="234" t="str">
        <f t="shared" si="19"/>
        <v>60-69|46</v>
      </c>
      <c r="D233" s="78">
        <v>4</v>
      </c>
      <c r="E233" s="78" t="s">
        <v>44</v>
      </c>
      <c r="H233" s="78" t="s">
        <v>605</v>
      </c>
      <c r="I233" s="78">
        <v>41</v>
      </c>
      <c r="J233" s="234" t="str">
        <f t="shared" si="22"/>
        <v>70-79|41</v>
      </c>
      <c r="K233" s="78">
        <v>2</v>
      </c>
      <c r="L233" s="78" t="s">
        <v>42</v>
      </c>
      <c r="O233" s="77" t="s">
        <v>317</v>
      </c>
      <c r="P233" s="78">
        <v>37</v>
      </c>
      <c r="Q233" s="234" t="str">
        <f t="shared" si="20"/>
        <v>30-39|37</v>
      </c>
      <c r="R233" s="78">
        <v>14</v>
      </c>
      <c r="S233" s="78" t="s">
        <v>54</v>
      </c>
      <c r="V233" s="77" t="s">
        <v>317</v>
      </c>
      <c r="W233" s="78">
        <v>62</v>
      </c>
      <c r="X233" s="234" t="str">
        <f t="shared" si="21"/>
        <v>30-39|62</v>
      </c>
      <c r="Y233" s="78">
        <v>9</v>
      </c>
      <c r="Z233" s="78" t="s">
        <v>49</v>
      </c>
    </row>
    <row r="234" spans="1:26">
      <c r="A234" s="77" t="s">
        <v>533</v>
      </c>
      <c r="B234" s="78">
        <v>45</v>
      </c>
      <c r="C234" s="234" t="str">
        <f t="shared" si="19"/>
        <v>60-69|45</v>
      </c>
      <c r="D234" s="78">
        <v>5</v>
      </c>
      <c r="E234" s="78" t="s">
        <v>45</v>
      </c>
      <c r="H234" s="78" t="s">
        <v>605</v>
      </c>
      <c r="I234" s="78">
        <v>40</v>
      </c>
      <c r="J234" s="234" t="str">
        <f t="shared" si="22"/>
        <v>70-79|40</v>
      </c>
      <c r="K234" s="78">
        <v>3</v>
      </c>
      <c r="L234" s="78" t="s">
        <v>43</v>
      </c>
      <c r="O234" s="77" t="s">
        <v>317</v>
      </c>
      <c r="P234" s="78">
        <v>36</v>
      </c>
      <c r="Q234" s="234" t="str">
        <f t="shared" si="20"/>
        <v>30-39|36</v>
      </c>
      <c r="R234" s="78">
        <v>14</v>
      </c>
      <c r="S234" s="78" t="s">
        <v>54</v>
      </c>
      <c r="V234" s="77" t="s">
        <v>317</v>
      </c>
      <c r="W234" s="78">
        <v>61</v>
      </c>
      <c r="X234" s="234" t="str">
        <f t="shared" si="21"/>
        <v>30-39|61</v>
      </c>
      <c r="Y234" s="78">
        <v>9</v>
      </c>
      <c r="Z234" s="78" t="s">
        <v>49</v>
      </c>
    </row>
    <row r="235" spans="1:26">
      <c r="A235" s="77" t="s">
        <v>533</v>
      </c>
      <c r="B235" s="78">
        <v>44</v>
      </c>
      <c r="C235" s="234" t="str">
        <f t="shared" si="19"/>
        <v>60-69|44</v>
      </c>
      <c r="D235" s="78">
        <v>5</v>
      </c>
      <c r="E235" s="78" t="s">
        <v>45</v>
      </c>
      <c r="H235" s="78" t="s">
        <v>605</v>
      </c>
      <c r="I235" s="78">
        <v>39</v>
      </c>
      <c r="J235" s="234" t="str">
        <f t="shared" si="22"/>
        <v>70-79|39</v>
      </c>
      <c r="K235" s="78">
        <v>3</v>
      </c>
      <c r="L235" s="78" t="s">
        <v>43</v>
      </c>
      <c r="O235" s="77" t="s">
        <v>317</v>
      </c>
      <c r="P235" s="78">
        <v>35</v>
      </c>
      <c r="Q235" s="234" t="str">
        <f t="shared" si="20"/>
        <v>30-39|35</v>
      </c>
      <c r="R235" s="78">
        <v>14</v>
      </c>
      <c r="S235" s="78" t="s">
        <v>54</v>
      </c>
      <c r="V235" s="77" t="s">
        <v>317</v>
      </c>
      <c r="W235" s="78">
        <v>60</v>
      </c>
      <c r="X235" s="234" t="str">
        <f t="shared" si="21"/>
        <v>30-39|60</v>
      </c>
      <c r="Y235" s="78">
        <v>10</v>
      </c>
      <c r="Z235" s="78" t="s">
        <v>50</v>
      </c>
    </row>
    <row r="236" spans="1:26">
      <c r="A236" s="77" t="s">
        <v>533</v>
      </c>
      <c r="B236" s="78">
        <v>43</v>
      </c>
      <c r="C236" s="234" t="str">
        <f t="shared" si="19"/>
        <v>60-69|43</v>
      </c>
      <c r="D236" s="78">
        <v>6</v>
      </c>
      <c r="E236" s="78" t="s">
        <v>46</v>
      </c>
      <c r="H236" s="78" t="s">
        <v>605</v>
      </c>
      <c r="I236" s="78">
        <v>38</v>
      </c>
      <c r="J236" s="234" t="str">
        <f t="shared" si="22"/>
        <v>70-79|38</v>
      </c>
      <c r="K236" s="78">
        <v>4</v>
      </c>
      <c r="L236" s="78" t="s">
        <v>44</v>
      </c>
      <c r="O236" s="77" t="s">
        <v>317</v>
      </c>
      <c r="P236" s="78">
        <v>34</v>
      </c>
      <c r="Q236" s="234" t="str">
        <f t="shared" si="20"/>
        <v>30-39|34</v>
      </c>
      <c r="R236" s="78">
        <v>15</v>
      </c>
      <c r="S236" s="78" t="s">
        <v>55</v>
      </c>
      <c r="V236" s="77" t="s">
        <v>317</v>
      </c>
      <c r="W236" s="78">
        <v>59</v>
      </c>
      <c r="X236" s="234" t="str">
        <f t="shared" si="21"/>
        <v>30-39|59</v>
      </c>
      <c r="Y236" s="78">
        <v>10</v>
      </c>
      <c r="Z236" s="78" t="s">
        <v>50</v>
      </c>
    </row>
    <row r="237" spans="1:26">
      <c r="A237" s="77" t="s">
        <v>533</v>
      </c>
      <c r="B237" s="78">
        <v>42</v>
      </c>
      <c r="C237" s="234" t="str">
        <f t="shared" si="19"/>
        <v>60-69|42</v>
      </c>
      <c r="D237" s="78">
        <v>6</v>
      </c>
      <c r="E237" s="78" t="s">
        <v>46</v>
      </c>
      <c r="H237" s="78" t="s">
        <v>605</v>
      </c>
      <c r="I237" s="78">
        <v>37</v>
      </c>
      <c r="J237" s="234" t="str">
        <f t="shared" si="22"/>
        <v>70-79|37</v>
      </c>
      <c r="K237" s="78">
        <v>4</v>
      </c>
      <c r="L237" s="78" t="s">
        <v>44</v>
      </c>
      <c r="O237" s="77" t="s">
        <v>317</v>
      </c>
      <c r="P237" s="78">
        <v>33</v>
      </c>
      <c r="Q237" s="234" t="str">
        <f t="shared" si="20"/>
        <v>30-39|33</v>
      </c>
      <c r="R237" s="78">
        <v>15</v>
      </c>
      <c r="S237" s="78" t="s">
        <v>55</v>
      </c>
      <c r="V237" s="77" t="s">
        <v>317</v>
      </c>
      <c r="W237" s="78">
        <v>58</v>
      </c>
      <c r="X237" s="234" t="str">
        <f t="shared" si="21"/>
        <v>30-39|58</v>
      </c>
      <c r="Y237" s="78">
        <v>10</v>
      </c>
      <c r="Z237" s="78" t="s">
        <v>50</v>
      </c>
    </row>
    <row r="238" spans="1:26">
      <c r="A238" s="77" t="s">
        <v>533</v>
      </c>
      <c r="B238" s="78">
        <v>41</v>
      </c>
      <c r="C238" s="234" t="str">
        <f t="shared" si="19"/>
        <v>60-69|41</v>
      </c>
      <c r="D238" s="78">
        <v>6</v>
      </c>
      <c r="E238" s="78" t="s">
        <v>46</v>
      </c>
      <c r="H238" s="78" t="s">
        <v>605</v>
      </c>
      <c r="I238" s="78">
        <v>36</v>
      </c>
      <c r="J238" s="234" t="str">
        <f t="shared" si="22"/>
        <v>70-79|36</v>
      </c>
      <c r="K238" s="78">
        <v>5</v>
      </c>
      <c r="L238" s="78" t="s">
        <v>45</v>
      </c>
      <c r="O238" s="77" t="s">
        <v>317</v>
      </c>
      <c r="P238" s="78">
        <v>32</v>
      </c>
      <c r="Q238" s="234" t="str">
        <f t="shared" si="20"/>
        <v>30-39|32</v>
      </c>
      <c r="R238" s="78">
        <v>15</v>
      </c>
      <c r="S238" s="78" t="s">
        <v>55</v>
      </c>
      <c r="V238" s="77" t="s">
        <v>317</v>
      </c>
      <c r="W238" s="78">
        <v>57</v>
      </c>
      <c r="X238" s="234" t="str">
        <f t="shared" si="21"/>
        <v>30-39|57</v>
      </c>
      <c r="Y238" s="78">
        <v>10</v>
      </c>
      <c r="Z238" s="78" t="s">
        <v>50</v>
      </c>
    </row>
    <row r="239" spans="1:26">
      <c r="A239" s="77" t="s">
        <v>533</v>
      </c>
      <c r="B239" s="78">
        <v>40</v>
      </c>
      <c r="C239" s="234" t="str">
        <f t="shared" si="19"/>
        <v>60-69|40</v>
      </c>
      <c r="D239" s="78">
        <v>7</v>
      </c>
      <c r="E239" s="78" t="s">
        <v>47</v>
      </c>
      <c r="H239" s="78" t="s">
        <v>605</v>
      </c>
      <c r="I239" s="78">
        <v>35</v>
      </c>
      <c r="J239" s="234" t="str">
        <f t="shared" si="22"/>
        <v>70-79|35</v>
      </c>
      <c r="K239" s="78">
        <v>5</v>
      </c>
      <c r="L239" s="78" t="s">
        <v>45</v>
      </c>
      <c r="O239" s="77" t="s">
        <v>317</v>
      </c>
      <c r="P239" s="78">
        <v>31</v>
      </c>
      <c r="Q239" s="234" t="str">
        <f t="shared" si="20"/>
        <v>30-39|31</v>
      </c>
      <c r="R239" s="78">
        <v>15</v>
      </c>
      <c r="S239" s="78" t="s">
        <v>55</v>
      </c>
      <c r="V239" s="77" t="s">
        <v>317</v>
      </c>
      <c r="W239" s="78">
        <v>56</v>
      </c>
      <c r="X239" s="234" t="str">
        <f t="shared" si="21"/>
        <v>30-39|56</v>
      </c>
      <c r="Y239" s="78">
        <v>10</v>
      </c>
      <c r="Z239" s="78" t="s">
        <v>50</v>
      </c>
    </row>
    <row r="240" spans="1:26">
      <c r="A240" s="77" t="s">
        <v>533</v>
      </c>
      <c r="B240" s="78">
        <v>39</v>
      </c>
      <c r="C240" s="234" t="str">
        <f t="shared" si="19"/>
        <v>60-69|39</v>
      </c>
      <c r="D240" s="78">
        <v>7</v>
      </c>
      <c r="E240" s="78" t="s">
        <v>47</v>
      </c>
      <c r="H240" s="78" t="s">
        <v>605</v>
      </c>
      <c r="I240" s="78">
        <v>34</v>
      </c>
      <c r="J240" s="234" t="str">
        <f t="shared" si="22"/>
        <v>70-79|34</v>
      </c>
      <c r="K240" s="78">
        <v>6</v>
      </c>
      <c r="L240" s="78" t="s">
        <v>46</v>
      </c>
      <c r="O240" s="77" t="s">
        <v>317</v>
      </c>
      <c r="P240" s="78">
        <v>30</v>
      </c>
      <c r="Q240" s="234" t="str">
        <f t="shared" si="20"/>
        <v>30-39|30</v>
      </c>
      <c r="R240" s="78">
        <v>16</v>
      </c>
      <c r="S240" s="78" t="s">
        <v>56</v>
      </c>
      <c r="V240" s="77" t="s">
        <v>317</v>
      </c>
      <c r="W240" s="78">
        <v>55</v>
      </c>
      <c r="X240" s="234" t="str">
        <f t="shared" si="21"/>
        <v>30-39|55</v>
      </c>
      <c r="Y240" s="78">
        <v>11</v>
      </c>
      <c r="Z240" s="78" t="s">
        <v>51</v>
      </c>
    </row>
    <row r="241" spans="1:26">
      <c r="A241" s="77" t="s">
        <v>533</v>
      </c>
      <c r="B241" s="78">
        <v>38</v>
      </c>
      <c r="C241" s="234" t="str">
        <f t="shared" si="19"/>
        <v>60-69|38</v>
      </c>
      <c r="D241" s="78">
        <v>8</v>
      </c>
      <c r="E241" s="78" t="s">
        <v>48</v>
      </c>
      <c r="H241" s="78" t="s">
        <v>605</v>
      </c>
      <c r="I241" s="78">
        <v>33</v>
      </c>
      <c r="J241" s="234" t="str">
        <f t="shared" si="22"/>
        <v>70-79|33</v>
      </c>
      <c r="K241" s="78">
        <v>6</v>
      </c>
      <c r="L241" s="78" t="s">
        <v>46</v>
      </c>
      <c r="O241" s="77" t="s">
        <v>317</v>
      </c>
      <c r="P241" s="78">
        <v>29</v>
      </c>
      <c r="Q241" s="234" t="str">
        <f t="shared" si="20"/>
        <v>30-39|29</v>
      </c>
      <c r="R241" s="78">
        <v>16</v>
      </c>
      <c r="S241" s="78" t="s">
        <v>56</v>
      </c>
      <c r="V241" s="77" t="s">
        <v>317</v>
      </c>
      <c r="W241" s="78">
        <v>54</v>
      </c>
      <c r="X241" s="234" t="str">
        <f t="shared" si="21"/>
        <v>30-39|54</v>
      </c>
      <c r="Y241" s="78">
        <v>11</v>
      </c>
      <c r="Z241" s="78" t="s">
        <v>51</v>
      </c>
    </row>
    <row r="242" spans="1:26">
      <c r="A242" s="77" t="s">
        <v>533</v>
      </c>
      <c r="B242" s="78">
        <v>37</v>
      </c>
      <c r="C242" s="234" t="str">
        <f t="shared" si="19"/>
        <v>60-69|37</v>
      </c>
      <c r="D242" s="78">
        <v>8</v>
      </c>
      <c r="E242" s="78" t="s">
        <v>48</v>
      </c>
      <c r="H242" s="78" t="s">
        <v>605</v>
      </c>
      <c r="I242" s="78">
        <v>32</v>
      </c>
      <c r="J242" s="234" t="str">
        <f t="shared" si="22"/>
        <v>70-79|32</v>
      </c>
      <c r="K242" s="78">
        <v>7</v>
      </c>
      <c r="L242" s="78" t="s">
        <v>47</v>
      </c>
      <c r="O242" s="77" t="s">
        <v>317</v>
      </c>
      <c r="P242" s="78">
        <v>28</v>
      </c>
      <c r="Q242" s="234" t="str">
        <f t="shared" si="20"/>
        <v>30-39|28</v>
      </c>
      <c r="R242" s="78">
        <v>16</v>
      </c>
      <c r="S242" s="78" t="s">
        <v>56</v>
      </c>
      <c r="V242" s="77" t="s">
        <v>317</v>
      </c>
      <c r="W242" s="78">
        <v>53</v>
      </c>
      <c r="X242" s="234" t="str">
        <f t="shared" si="21"/>
        <v>30-39|53</v>
      </c>
      <c r="Y242" s="78">
        <v>11</v>
      </c>
      <c r="Z242" s="78" t="s">
        <v>51</v>
      </c>
    </row>
    <row r="243" spans="1:26">
      <c r="A243" s="77" t="s">
        <v>533</v>
      </c>
      <c r="B243" s="78">
        <v>36</v>
      </c>
      <c r="C243" s="234" t="str">
        <f t="shared" si="19"/>
        <v>60-69|36</v>
      </c>
      <c r="D243" s="78">
        <v>9</v>
      </c>
      <c r="E243" s="78" t="s">
        <v>49</v>
      </c>
      <c r="H243" s="78" t="s">
        <v>605</v>
      </c>
      <c r="I243" s="78">
        <v>31</v>
      </c>
      <c r="J243" s="234" t="str">
        <f t="shared" si="22"/>
        <v>70-79|31</v>
      </c>
      <c r="K243" s="78">
        <v>7</v>
      </c>
      <c r="L243" s="78" t="s">
        <v>47</v>
      </c>
      <c r="O243" s="77" t="s">
        <v>317</v>
      </c>
      <c r="P243" s="78">
        <v>27</v>
      </c>
      <c r="Q243" s="234" t="str">
        <f t="shared" si="20"/>
        <v>30-39|27</v>
      </c>
      <c r="R243" s="78">
        <v>16</v>
      </c>
      <c r="S243" s="78" t="s">
        <v>56</v>
      </c>
      <c r="V243" s="77" t="s">
        <v>317</v>
      </c>
      <c r="W243" s="78">
        <v>52</v>
      </c>
      <c r="X243" s="234" t="str">
        <f t="shared" si="21"/>
        <v>30-39|52</v>
      </c>
      <c r="Y243" s="78">
        <v>11</v>
      </c>
      <c r="Z243" s="78" t="s">
        <v>51</v>
      </c>
    </row>
    <row r="244" spans="1:26">
      <c r="A244" s="77" t="s">
        <v>533</v>
      </c>
      <c r="B244" s="78">
        <v>35</v>
      </c>
      <c r="C244" s="234" t="str">
        <f t="shared" si="19"/>
        <v>60-69|35</v>
      </c>
      <c r="D244" s="78">
        <v>9</v>
      </c>
      <c r="E244" s="78" t="s">
        <v>49</v>
      </c>
      <c r="H244" s="78" t="s">
        <v>605</v>
      </c>
      <c r="I244" s="78">
        <v>30</v>
      </c>
      <c r="J244" s="234" t="str">
        <f t="shared" si="22"/>
        <v>70-79|30</v>
      </c>
      <c r="K244" s="78">
        <v>8</v>
      </c>
      <c r="L244" s="78" t="s">
        <v>48</v>
      </c>
      <c r="O244" s="77" t="s">
        <v>317</v>
      </c>
      <c r="P244" s="78">
        <v>26</v>
      </c>
      <c r="Q244" s="234" t="str">
        <f t="shared" si="20"/>
        <v>30-39|26</v>
      </c>
      <c r="R244" s="78">
        <v>16</v>
      </c>
      <c r="S244" s="78" t="s">
        <v>56</v>
      </c>
      <c r="V244" s="77" t="s">
        <v>317</v>
      </c>
      <c r="W244" s="78">
        <v>51</v>
      </c>
      <c r="X244" s="234" t="str">
        <f t="shared" si="21"/>
        <v>30-39|51</v>
      </c>
      <c r="Y244" s="78">
        <v>12</v>
      </c>
      <c r="Z244" s="78" t="s">
        <v>52</v>
      </c>
    </row>
    <row r="245" spans="1:26">
      <c r="A245" s="77" t="s">
        <v>533</v>
      </c>
      <c r="B245" s="78">
        <v>34</v>
      </c>
      <c r="C245" s="234" t="str">
        <f t="shared" si="19"/>
        <v>60-69|34</v>
      </c>
      <c r="D245" s="78">
        <v>9</v>
      </c>
      <c r="E245" s="78" t="s">
        <v>49</v>
      </c>
      <c r="H245" s="78" t="s">
        <v>605</v>
      </c>
      <c r="I245" s="78">
        <v>29</v>
      </c>
      <c r="J245" s="234" t="str">
        <f t="shared" si="22"/>
        <v>70-79|29</v>
      </c>
      <c r="K245" s="78">
        <v>8</v>
      </c>
      <c r="L245" s="78" t="s">
        <v>48</v>
      </c>
      <c r="O245" s="77" t="s">
        <v>317</v>
      </c>
      <c r="P245" s="78">
        <v>25</v>
      </c>
      <c r="Q245" s="234" t="str">
        <f t="shared" si="20"/>
        <v>30-39|25</v>
      </c>
      <c r="R245" s="78">
        <v>17</v>
      </c>
      <c r="S245" s="78" t="s">
        <v>57</v>
      </c>
      <c r="V245" s="77" t="s">
        <v>317</v>
      </c>
      <c r="W245" s="78">
        <v>50</v>
      </c>
      <c r="X245" s="234" t="str">
        <f t="shared" si="21"/>
        <v>30-39|50</v>
      </c>
      <c r="Y245" s="78">
        <v>12</v>
      </c>
      <c r="Z245" s="78" t="s">
        <v>52</v>
      </c>
    </row>
    <row r="246" spans="1:26">
      <c r="A246" s="77" t="s">
        <v>533</v>
      </c>
      <c r="B246" s="78">
        <v>33</v>
      </c>
      <c r="C246" s="234" t="str">
        <f t="shared" si="19"/>
        <v>60-69|33</v>
      </c>
      <c r="D246" s="78">
        <v>10</v>
      </c>
      <c r="E246" s="78" t="s">
        <v>49</v>
      </c>
      <c r="H246" s="78" t="s">
        <v>605</v>
      </c>
      <c r="I246" s="78">
        <v>28</v>
      </c>
      <c r="J246" s="234" t="str">
        <f t="shared" si="22"/>
        <v>70-79|28</v>
      </c>
      <c r="K246" s="78">
        <v>9</v>
      </c>
      <c r="L246" s="78" t="s">
        <v>49</v>
      </c>
      <c r="O246" s="77" t="s">
        <v>317</v>
      </c>
      <c r="P246" s="78">
        <v>24</v>
      </c>
      <c r="Q246" s="234" t="str">
        <f t="shared" si="20"/>
        <v>30-39|24</v>
      </c>
      <c r="R246" s="78">
        <v>17</v>
      </c>
      <c r="S246" s="78" t="s">
        <v>57</v>
      </c>
      <c r="V246" s="77" t="s">
        <v>317</v>
      </c>
      <c r="W246" s="78">
        <v>49</v>
      </c>
      <c r="X246" s="234" t="str">
        <f t="shared" si="21"/>
        <v>30-39|49</v>
      </c>
      <c r="Y246" s="78">
        <v>12</v>
      </c>
      <c r="Z246" s="78" t="s">
        <v>52</v>
      </c>
    </row>
    <row r="247" spans="1:26">
      <c r="A247" s="77" t="s">
        <v>533</v>
      </c>
      <c r="B247" s="78">
        <v>32</v>
      </c>
      <c r="C247" s="234" t="str">
        <f t="shared" si="19"/>
        <v>60-69|32</v>
      </c>
      <c r="D247" s="78">
        <v>10</v>
      </c>
      <c r="E247" s="78" t="s">
        <v>50</v>
      </c>
      <c r="H247" s="78" t="s">
        <v>605</v>
      </c>
      <c r="I247" s="78">
        <v>27</v>
      </c>
      <c r="J247" s="234" t="str">
        <f t="shared" si="22"/>
        <v>70-79|27</v>
      </c>
      <c r="K247" s="78">
        <v>9</v>
      </c>
      <c r="L247" s="78" t="s">
        <v>49</v>
      </c>
      <c r="O247" s="77" t="s">
        <v>317</v>
      </c>
      <c r="P247" s="78">
        <v>23</v>
      </c>
      <c r="Q247" s="234" t="str">
        <f t="shared" si="20"/>
        <v>30-39|23</v>
      </c>
      <c r="R247" s="78">
        <v>17</v>
      </c>
      <c r="S247" s="78" t="s">
        <v>57</v>
      </c>
      <c r="V247" s="77" t="s">
        <v>317</v>
      </c>
      <c r="W247" s="78">
        <v>48</v>
      </c>
      <c r="X247" s="234" t="str">
        <f t="shared" si="21"/>
        <v>30-39|48</v>
      </c>
      <c r="Y247" s="78">
        <v>12</v>
      </c>
      <c r="Z247" s="78" t="s">
        <v>52</v>
      </c>
    </row>
    <row r="248" spans="1:26">
      <c r="A248" s="77" t="s">
        <v>533</v>
      </c>
      <c r="B248" s="78">
        <v>31</v>
      </c>
      <c r="C248" s="234" t="str">
        <f t="shared" si="19"/>
        <v>60-69|31</v>
      </c>
      <c r="D248" s="78">
        <v>11</v>
      </c>
      <c r="E248" s="78" t="s">
        <v>51</v>
      </c>
      <c r="H248" s="78" t="s">
        <v>605</v>
      </c>
      <c r="I248" s="78">
        <v>26</v>
      </c>
      <c r="J248" s="234" t="str">
        <f t="shared" si="22"/>
        <v>70-79|26</v>
      </c>
      <c r="K248" s="78">
        <v>10</v>
      </c>
      <c r="L248" s="78" t="s">
        <v>50</v>
      </c>
      <c r="O248" s="77" t="s">
        <v>317</v>
      </c>
      <c r="P248" s="78">
        <v>22</v>
      </c>
      <c r="Q248" s="234" t="str">
        <f t="shared" si="20"/>
        <v>30-39|22</v>
      </c>
      <c r="R248" s="78">
        <v>17</v>
      </c>
      <c r="S248" s="78" t="s">
        <v>57</v>
      </c>
      <c r="V248" s="77" t="s">
        <v>317</v>
      </c>
      <c r="W248" s="78">
        <v>47</v>
      </c>
      <c r="X248" s="234" t="str">
        <f t="shared" si="21"/>
        <v>30-39|47</v>
      </c>
      <c r="Y248" s="78">
        <v>12</v>
      </c>
      <c r="Z248" s="78" t="s">
        <v>52</v>
      </c>
    </row>
    <row r="249" spans="1:26">
      <c r="A249" s="77" t="s">
        <v>533</v>
      </c>
      <c r="B249" s="78">
        <v>30</v>
      </c>
      <c r="C249" s="234" t="str">
        <f t="shared" si="19"/>
        <v>60-69|30</v>
      </c>
      <c r="D249" s="78">
        <v>11</v>
      </c>
      <c r="E249" s="78" t="s">
        <v>51</v>
      </c>
      <c r="H249" s="78" t="s">
        <v>605</v>
      </c>
      <c r="I249" s="78">
        <v>25</v>
      </c>
      <c r="J249" s="234" t="str">
        <f t="shared" si="22"/>
        <v>70-79|25</v>
      </c>
      <c r="K249" s="78">
        <v>10</v>
      </c>
      <c r="L249" s="78" t="s">
        <v>50</v>
      </c>
      <c r="O249" s="77" t="s">
        <v>317</v>
      </c>
      <c r="P249" s="78">
        <v>21</v>
      </c>
      <c r="Q249" s="234" t="str">
        <f t="shared" si="20"/>
        <v>30-39|21</v>
      </c>
      <c r="R249" s="78">
        <v>18</v>
      </c>
      <c r="S249" s="78" t="s">
        <v>58</v>
      </c>
      <c r="V249" s="77" t="s">
        <v>317</v>
      </c>
      <c r="W249" s="78">
        <v>46</v>
      </c>
      <c r="X249" s="234" t="str">
        <f t="shared" si="21"/>
        <v>30-39|46</v>
      </c>
      <c r="Y249" s="78">
        <v>13</v>
      </c>
      <c r="Z249" s="78" t="s">
        <v>53</v>
      </c>
    </row>
    <row r="250" spans="1:26">
      <c r="A250" s="77" t="s">
        <v>533</v>
      </c>
      <c r="B250" s="78">
        <v>29</v>
      </c>
      <c r="C250" s="234" t="str">
        <f t="shared" si="19"/>
        <v>60-69|29</v>
      </c>
      <c r="D250" s="78">
        <v>12</v>
      </c>
      <c r="E250" s="78" t="s">
        <v>52</v>
      </c>
      <c r="H250" s="78" t="s">
        <v>605</v>
      </c>
      <c r="I250" s="78">
        <v>24</v>
      </c>
      <c r="J250" s="234" t="str">
        <f t="shared" si="22"/>
        <v>70-79|24</v>
      </c>
      <c r="K250" s="78">
        <v>11</v>
      </c>
      <c r="L250" s="78" t="s">
        <v>51</v>
      </c>
      <c r="O250" s="77" t="s">
        <v>317</v>
      </c>
      <c r="P250" s="78">
        <v>20</v>
      </c>
      <c r="Q250" s="234" t="str">
        <f t="shared" si="20"/>
        <v>30-39|20</v>
      </c>
      <c r="R250" s="78">
        <v>18</v>
      </c>
      <c r="S250" s="78" t="s">
        <v>58</v>
      </c>
      <c r="V250" s="77" t="s">
        <v>317</v>
      </c>
      <c r="W250" s="78">
        <v>45</v>
      </c>
      <c r="X250" s="234" t="str">
        <f t="shared" si="21"/>
        <v>30-39|45</v>
      </c>
      <c r="Y250" s="78">
        <v>13</v>
      </c>
      <c r="Z250" s="78" t="s">
        <v>53</v>
      </c>
    </row>
    <row r="251" spans="1:26">
      <c r="A251" s="77" t="s">
        <v>533</v>
      </c>
      <c r="B251" s="78">
        <v>28</v>
      </c>
      <c r="C251" s="234" t="str">
        <f t="shared" si="19"/>
        <v>60-69|28</v>
      </c>
      <c r="D251" s="78">
        <v>12</v>
      </c>
      <c r="E251" s="78" t="s">
        <v>52</v>
      </c>
      <c r="H251" s="78" t="s">
        <v>605</v>
      </c>
      <c r="I251" s="78">
        <v>23</v>
      </c>
      <c r="J251" s="234" t="str">
        <f t="shared" si="22"/>
        <v>70-79|23</v>
      </c>
      <c r="K251" s="78">
        <v>11</v>
      </c>
      <c r="L251" s="78" t="s">
        <v>51</v>
      </c>
      <c r="O251" s="77" t="s">
        <v>317</v>
      </c>
      <c r="P251" s="78">
        <v>19</v>
      </c>
      <c r="Q251" s="234" t="str">
        <f t="shared" si="20"/>
        <v>30-39|19</v>
      </c>
      <c r="R251" s="78">
        <v>18</v>
      </c>
      <c r="S251" s="78" t="s">
        <v>58</v>
      </c>
      <c r="V251" s="77" t="s">
        <v>317</v>
      </c>
      <c r="W251" s="78">
        <v>44</v>
      </c>
      <c r="X251" s="234" t="str">
        <f t="shared" si="21"/>
        <v>30-39|44</v>
      </c>
      <c r="Y251" s="78">
        <v>13</v>
      </c>
      <c r="Z251" s="78" t="s">
        <v>53</v>
      </c>
    </row>
    <row r="252" spans="1:26">
      <c r="A252" s="77" t="s">
        <v>533</v>
      </c>
      <c r="B252" s="78">
        <v>27</v>
      </c>
      <c r="C252" s="234" t="str">
        <f t="shared" si="19"/>
        <v>60-69|27</v>
      </c>
      <c r="D252" s="78">
        <v>12</v>
      </c>
      <c r="E252" s="78" t="s">
        <v>52</v>
      </c>
      <c r="H252" s="78" t="s">
        <v>605</v>
      </c>
      <c r="I252" s="78">
        <v>22</v>
      </c>
      <c r="J252" s="234" t="str">
        <f t="shared" si="22"/>
        <v>70-79|22</v>
      </c>
      <c r="K252" s="78">
        <v>12</v>
      </c>
      <c r="L252" s="78" t="s">
        <v>52</v>
      </c>
      <c r="O252" s="77" t="s">
        <v>317</v>
      </c>
      <c r="P252" s="78" t="s">
        <v>1709</v>
      </c>
      <c r="Q252" s="234" t="str">
        <f t="shared" si="20"/>
        <v>30-39|&lt;19</v>
      </c>
      <c r="R252" s="78">
        <v>19</v>
      </c>
      <c r="S252" s="78" t="s">
        <v>59</v>
      </c>
      <c r="V252" s="77" t="s">
        <v>317</v>
      </c>
      <c r="W252" s="78">
        <v>43</v>
      </c>
      <c r="X252" s="234" t="str">
        <f t="shared" si="21"/>
        <v>30-39|43</v>
      </c>
      <c r="Y252" s="78">
        <v>13</v>
      </c>
      <c r="Z252" s="78" t="s">
        <v>53</v>
      </c>
    </row>
    <row r="253" spans="1:26">
      <c r="A253" s="77" t="s">
        <v>533</v>
      </c>
      <c r="B253" s="78">
        <v>26</v>
      </c>
      <c r="C253" s="234" t="str">
        <f t="shared" si="19"/>
        <v>60-69|26</v>
      </c>
      <c r="D253" s="78">
        <v>13</v>
      </c>
      <c r="E253" s="78" t="s">
        <v>52</v>
      </c>
      <c r="H253" s="78" t="s">
        <v>605</v>
      </c>
      <c r="I253" s="78">
        <v>21</v>
      </c>
      <c r="J253" s="234" t="str">
        <f t="shared" si="22"/>
        <v>70-79|21</v>
      </c>
      <c r="K253" s="78">
        <v>12</v>
      </c>
      <c r="L253" s="78" t="s">
        <v>52</v>
      </c>
      <c r="O253" s="77" t="s">
        <v>389</v>
      </c>
      <c r="P253" s="78" t="s">
        <v>1710</v>
      </c>
      <c r="Q253" s="234" t="str">
        <f t="shared" si="20"/>
        <v>40-49|&gt;92</v>
      </c>
      <c r="R253" s="78">
        <v>1</v>
      </c>
      <c r="S253" s="78" t="s">
        <v>41</v>
      </c>
      <c r="V253" s="77" t="s">
        <v>317</v>
      </c>
      <c r="W253" s="78">
        <v>42</v>
      </c>
      <c r="X253" s="234" t="str">
        <f t="shared" si="21"/>
        <v>30-39|42</v>
      </c>
      <c r="Y253" s="78">
        <v>13</v>
      </c>
      <c r="Z253" s="78" t="s">
        <v>53</v>
      </c>
    </row>
    <row r="254" spans="1:26">
      <c r="A254" s="77" t="s">
        <v>533</v>
      </c>
      <c r="B254" s="78">
        <v>25</v>
      </c>
      <c r="C254" s="234" t="str">
        <f t="shared" si="19"/>
        <v>60-69|25</v>
      </c>
      <c r="D254" s="78">
        <v>13</v>
      </c>
      <c r="E254" s="78" t="s">
        <v>53</v>
      </c>
      <c r="H254" s="78" t="s">
        <v>605</v>
      </c>
      <c r="I254" s="78">
        <v>20</v>
      </c>
      <c r="J254" s="234" t="str">
        <f t="shared" si="22"/>
        <v>70-79|20</v>
      </c>
      <c r="K254" s="78">
        <v>13</v>
      </c>
      <c r="L254" s="78" t="s">
        <v>53</v>
      </c>
      <c r="O254" s="77" t="s">
        <v>389</v>
      </c>
      <c r="P254" s="78">
        <v>92</v>
      </c>
      <c r="Q254" s="234" t="str">
        <f t="shared" si="20"/>
        <v>40-49|92</v>
      </c>
      <c r="R254" s="78">
        <v>2</v>
      </c>
      <c r="S254" s="78" t="s">
        <v>42</v>
      </c>
      <c r="V254" s="77" t="s">
        <v>317</v>
      </c>
      <c r="W254" s="78">
        <v>41</v>
      </c>
      <c r="X254" s="234" t="str">
        <f t="shared" si="21"/>
        <v>30-39|41</v>
      </c>
      <c r="Y254" s="78">
        <v>14</v>
      </c>
      <c r="Z254" s="78" t="s">
        <v>54</v>
      </c>
    </row>
    <row r="255" spans="1:26">
      <c r="A255" s="77" t="s">
        <v>533</v>
      </c>
      <c r="B255" s="78">
        <v>24</v>
      </c>
      <c r="C255" s="234" t="str">
        <f t="shared" si="19"/>
        <v>60-69|24</v>
      </c>
      <c r="D255" s="78">
        <v>14</v>
      </c>
      <c r="E255" s="78" t="s">
        <v>54</v>
      </c>
      <c r="H255" s="78" t="s">
        <v>605</v>
      </c>
      <c r="I255" s="78">
        <v>19</v>
      </c>
      <c r="J255" s="234" t="str">
        <f t="shared" si="22"/>
        <v>70-79|19</v>
      </c>
      <c r="K255" s="78">
        <v>13</v>
      </c>
      <c r="L255" s="78" t="s">
        <v>53</v>
      </c>
      <c r="O255" s="77" t="s">
        <v>389</v>
      </c>
      <c r="P255" s="78">
        <v>91</v>
      </c>
      <c r="Q255" s="234" t="str">
        <f t="shared" si="20"/>
        <v>40-49|91</v>
      </c>
      <c r="R255" s="78">
        <v>2</v>
      </c>
      <c r="S255" s="78" t="s">
        <v>42</v>
      </c>
      <c r="V255" s="77" t="s">
        <v>317</v>
      </c>
      <c r="W255" s="78">
        <v>40</v>
      </c>
      <c r="X255" s="234" t="str">
        <f t="shared" si="21"/>
        <v>30-39|40</v>
      </c>
      <c r="Y255" s="78">
        <v>14</v>
      </c>
      <c r="Z255" s="78" t="s">
        <v>54</v>
      </c>
    </row>
    <row r="256" spans="1:26">
      <c r="A256" s="77" t="s">
        <v>533</v>
      </c>
      <c r="B256" s="78">
        <v>23</v>
      </c>
      <c r="C256" s="234" t="str">
        <f t="shared" si="19"/>
        <v>60-69|23</v>
      </c>
      <c r="D256" s="78">
        <v>14</v>
      </c>
      <c r="E256" s="78" t="s">
        <v>54</v>
      </c>
      <c r="H256" s="78" t="s">
        <v>605</v>
      </c>
      <c r="I256" s="78">
        <v>18</v>
      </c>
      <c r="J256" s="234" t="str">
        <f t="shared" si="22"/>
        <v>70-79|18</v>
      </c>
      <c r="K256" s="78">
        <v>14</v>
      </c>
      <c r="L256" s="78" t="s">
        <v>54</v>
      </c>
      <c r="O256" s="77" t="s">
        <v>389</v>
      </c>
      <c r="P256" s="78">
        <v>90</v>
      </c>
      <c r="Q256" s="234" t="str">
        <f t="shared" si="20"/>
        <v>40-49|90</v>
      </c>
      <c r="R256" s="78">
        <v>2</v>
      </c>
      <c r="S256" s="78" t="s">
        <v>42</v>
      </c>
      <c r="V256" s="77" t="s">
        <v>317</v>
      </c>
      <c r="W256" s="78">
        <v>39</v>
      </c>
      <c r="X256" s="234" t="str">
        <f t="shared" si="21"/>
        <v>30-39|39</v>
      </c>
      <c r="Y256" s="78">
        <v>14</v>
      </c>
      <c r="Z256" s="78" t="s">
        <v>54</v>
      </c>
    </row>
    <row r="257" spans="1:26">
      <c r="A257" s="77" t="s">
        <v>533</v>
      </c>
      <c r="B257" s="78">
        <v>22</v>
      </c>
      <c r="C257" s="234" t="str">
        <f t="shared" si="19"/>
        <v>60-69|22</v>
      </c>
      <c r="D257" s="78">
        <v>15</v>
      </c>
      <c r="E257" s="78" t="s">
        <v>55</v>
      </c>
      <c r="H257" s="78" t="s">
        <v>605</v>
      </c>
      <c r="I257" s="78">
        <v>17</v>
      </c>
      <c r="J257" s="234" t="str">
        <f t="shared" si="22"/>
        <v>70-79|17</v>
      </c>
      <c r="K257" s="78">
        <v>14</v>
      </c>
      <c r="L257" s="78" t="s">
        <v>54</v>
      </c>
      <c r="O257" s="77" t="s">
        <v>389</v>
      </c>
      <c r="P257" s="78">
        <v>89</v>
      </c>
      <c r="Q257" s="234" t="str">
        <f t="shared" si="20"/>
        <v>40-49|89</v>
      </c>
      <c r="R257" s="78">
        <v>2</v>
      </c>
      <c r="S257" s="78" t="s">
        <v>42</v>
      </c>
      <c r="V257" s="77" t="s">
        <v>317</v>
      </c>
      <c r="W257" s="78">
        <v>38</v>
      </c>
      <c r="X257" s="234" t="str">
        <f t="shared" si="21"/>
        <v>30-39|38</v>
      </c>
      <c r="Y257" s="78">
        <v>14</v>
      </c>
      <c r="Z257" s="78" t="s">
        <v>54</v>
      </c>
    </row>
    <row r="258" spans="1:26">
      <c r="A258" s="77" t="s">
        <v>533</v>
      </c>
      <c r="B258" s="78">
        <v>21</v>
      </c>
      <c r="C258" s="234" t="str">
        <f t="shared" si="19"/>
        <v>60-69|21</v>
      </c>
      <c r="D258" s="78">
        <v>15</v>
      </c>
      <c r="E258" s="78" t="s">
        <v>55</v>
      </c>
      <c r="H258" s="78" t="s">
        <v>605</v>
      </c>
      <c r="I258" s="78">
        <v>16</v>
      </c>
      <c r="J258" s="234" t="str">
        <f t="shared" si="22"/>
        <v>70-79|16</v>
      </c>
      <c r="K258" s="78">
        <v>15</v>
      </c>
      <c r="L258" s="78" t="s">
        <v>55</v>
      </c>
      <c r="O258" s="77" t="s">
        <v>389</v>
      </c>
      <c r="P258" s="78">
        <v>88</v>
      </c>
      <c r="Q258" s="234" t="str">
        <f t="shared" si="20"/>
        <v>40-49|88</v>
      </c>
      <c r="R258" s="78">
        <v>2</v>
      </c>
      <c r="S258" s="78" t="s">
        <v>42</v>
      </c>
      <c r="V258" s="77" t="s">
        <v>317</v>
      </c>
      <c r="W258" s="78">
        <v>37</v>
      </c>
      <c r="X258" s="234" t="str">
        <f t="shared" si="21"/>
        <v>30-39|37</v>
      </c>
      <c r="Y258" s="78">
        <v>15</v>
      </c>
      <c r="Z258" s="78" t="s">
        <v>55</v>
      </c>
    </row>
    <row r="259" spans="1:26">
      <c r="A259" s="77" t="s">
        <v>533</v>
      </c>
      <c r="B259" s="78">
        <v>20</v>
      </c>
      <c r="C259" s="234" t="str">
        <f t="shared" si="19"/>
        <v>60-69|20</v>
      </c>
      <c r="D259" s="78">
        <v>15</v>
      </c>
      <c r="E259" s="78" t="s">
        <v>55</v>
      </c>
      <c r="H259" s="78" t="s">
        <v>605</v>
      </c>
      <c r="I259" s="78">
        <v>15</v>
      </c>
      <c r="J259" s="234" t="str">
        <f t="shared" si="22"/>
        <v>70-79|15</v>
      </c>
      <c r="K259" s="78">
        <v>15</v>
      </c>
      <c r="L259" s="78" t="s">
        <v>55</v>
      </c>
      <c r="O259" s="77" t="s">
        <v>389</v>
      </c>
      <c r="P259" s="78">
        <v>87</v>
      </c>
      <c r="Q259" s="234" t="str">
        <f t="shared" si="20"/>
        <v>40-49|87</v>
      </c>
      <c r="R259" s="78">
        <v>3</v>
      </c>
      <c r="S259" s="78" t="s">
        <v>43</v>
      </c>
      <c r="V259" s="77" t="s">
        <v>317</v>
      </c>
      <c r="W259" s="78">
        <v>36</v>
      </c>
      <c r="X259" s="234" t="str">
        <f t="shared" si="21"/>
        <v>30-39|36</v>
      </c>
      <c r="Y259" s="78">
        <v>15</v>
      </c>
      <c r="Z259" s="78" t="s">
        <v>55</v>
      </c>
    </row>
    <row r="260" spans="1:26">
      <c r="A260" s="77" t="s">
        <v>533</v>
      </c>
      <c r="B260" s="78">
        <v>19</v>
      </c>
      <c r="C260" s="234" t="str">
        <f t="shared" si="19"/>
        <v>60-69|19</v>
      </c>
      <c r="D260" s="78">
        <v>16</v>
      </c>
      <c r="E260" s="78" t="s">
        <v>56</v>
      </c>
      <c r="H260" s="78" t="s">
        <v>605</v>
      </c>
      <c r="I260" s="78">
        <v>14</v>
      </c>
      <c r="J260" s="234" t="str">
        <f t="shared" si="22"/>
        <v>70-79|14</v>
      </c>
      <c r="K260" s="78">
        <v>16</v>
      </c>
      <c r="L260" s="78" t="s">
        <v>56</v>
      </c>
      <c r="O260" s="77" t="s">
        <v>389</v>
      </c>
      <c r="P260" s="78">
        <v>86</v>
      </c>
      <c r="Q260" s="234" t="str">
        <f t="shared" si="20"/>
        <v>40-49|86</v>
      </c>
      <c r="R260" s="78">
        <v>3</v>
      </c>
      <c r="S260" s="78" t="s">
        <v>43</v>
      </c>
      <c r="V260" s="77" t="s">
        <v>317</v>
      </c>
      <c r="W260" s="78">
        <v>35</v>
      </c>
      <c r="X260" s="234" t="str">
        <f t="shared" si="21"/>
        <v>30-39|35</v>
      </c>
      <c r="Y260" s="78">
        <v>15</v>
      </c>
      <c r="Z260" s="78" t="s">
        <v>55</v>
      </c>
    </row>
    <row r="261" spans="1:26">
      <c r="A261" s="77" t="s">
        <v>533</v>
      </c>
      <c r="B261" s="78">
        <v>18</v>
      </c>
      <c r="C261" s="234" t="str">
        <f t="shared" si="19"/>
        <v>60-69|18</v>
      </c>
      <c r="D261" s="78">
        <v>16</v>
      </c>
      <c r="E261" s="78" t="s">
        <v>56</v>
      </c>
      <c r="H261" s="78" t="s">
        <v>605</v>
      </c>
      <c r="I261" s="78">
        <v>13</v>
      </c>
      <c r="J261" s="234" t="str">
        <f t="shared" si="22"/>
        <v>70-79|13</v>
      </c>
      <c r="K261" s="78">
        <v>16</v>
      </c>
      <c r="L261" s="78" t="s">
        <v>56</v>
      </c>
      <c r="O261" s="77" t="s">
        <v>389</v>
      </c>
      <c r="P261" s="78">
        <v>85</v>
      </c>
      <c r="Q261" s="234" t="str">
        <f t="shared" si="20"/>
        <v>40-49|85</v>
      </c>
      <c r="R261" s="78">
        <v>3</v>
      </c>
      <c r="S261" s="78" t="s">
        <v>43</v>
      </c>
      <c r="V261" s="77" t="s">
        <v>317</v>
      </c>
      <c r="W261" s="78">
        <v>34</v>
      </c>
      <c r="X261" s="234" t="str">
        <f t="shared" si="21"/>
        <v>30-39|34</v>
      </c>
      <c r="Y261" s="78">
        <v>15</v>
      </c>
      <c r="Z261" s="78" t="s">
        <v>55</v>
      </c>
    </row>
    <row r="262" spans="1:26">
      <c r="A262" s="77" t="s">
        <v>533</v>
      </c>
      <c r="B262" s="78">
        <v>17</v>
      </c>
      <c r="C262" s="234" t="str">
        <f t="shared" si="19"/>
        <v>60-69|17</v>
      </c>
      <c r="D262" s="78">
        <v>17</v>
      </c>
      <c r="E262" s="78" t="s">
        <v>57</v>
      </c>
      <c r="H262" s="78" t="s">
        <v>605</v>
      </c>
      <c r="I262" s="78">
        <v>12</v>
      </c>
      <c r="J262" s="234" t="str">
        <f t="shared" si="22"/>
        <v>70-79|12</v>
      </c>
      <c r="K262" s="78">
        <v>17</v>
      </c>
      <c r="L262" s="78" t="s">
        <v>57</v>
      </c>
      <c r="O262" s="77" t="s">
        <v>389</v>
      </c>
      <c r="P262" s="78">
        <v>84</v>
      </c>
      <c r="Q262" s="234" t="str">
        <f t="shared" si="20"/>
        <v>40-49|84</v>
      </c>
      <c r="R262" s="78">
        <v>3</v>
      </c>
      <c r="S262" s="78" t="s">
        <v>43</v>
      </c>
      <c r="V262" s="77" t="s">
        <v>317</v>
      </c>
      <c r="W262" s="78">
        <v>33</v>
      </c>
      <c r="X262" s="234" t="str">
        <f t="shared" si="21"/>
        <v>30-39|33</v>
      </c>
      <c r="Y262" s="78">
        <v>15</v>
      </c>
      <c r="Z262" s="78" t="s">
        <v>55</v>
      </c>
    </row>
    <row r="263" spans="1:26">
      <c r="A263" s="77" t="s">
        <v>533</v>
      </c>
      <c r="B263" s="78">
        <v>16</v>
      </c>
      <c r="C263" s="234" t="str">
        <f t="shared" si="19"/>
        <v>60-69|16</v>
      </c>
      <c r="D263" s="78">
        <v>17</v>
      </c>
      <c r="E263" s="78" t="s">
        <v>57</v>
      </c>
      <c r="H263" s="78" t="s">
        <v>605</v>
      </c>
      <c r="I263" s="78">
        <v>11</v>
      </c>
      <c r="J263" s="234" t="str">
        <f t="shared" si="22"/>
        <v>70-79|11</v>
      </c>
      <c r="K263" s="78">
        <v>17</v>
      </c>
      <c r="L263" s="78" t="s">
        <v>57</v>
      </c>
      <c r="O263" s="77" t="s">
        <v>389</v>
      </c>
      <c r="P263" s="78">
        <v>83</v>
      </c>
      <c r="Q263" s="234" t="str">
        <f t="shared" si="20"/>
        <v>40-49|83</v>
      </c>
      <c r="R263" s="78">
        <v>4</v>
      </c>
      <c r="S263" s="78" t="s">
        <v>44</v>
      </c>
      <c r="V263" s="77" t="s">
        <v>317</v>
      </c>
      <c r="W263" s="78">
        <v>32</v>
      </c>
      <c r="X263" s="234" t="str">
        <f t="shared" si="21"/>
        <v>30-39|32</v>
      </c>
      <c r="Y263" s="78">
        <v>16</v>
      </c>
      <c r="Z263" s="78" t="s">
        <v>56</v>
      </c>
    </row>
    <row r="264" spans="1:26">
      <c r="A264" s="77" t="s">
        <v>533</v>
      </c>
      <c r="B264" s="78">
        <v>15</v>
      </c>
      <c r="C264" s="234" t="str">
        <f t="shared" si="19"/>
        <v>60-69|15</v>
      </c>
      <c r="D264" s="78">
        <v>18</v>
      </c>
      <c r="E264" s="78" t="s">
        <v>58</v>
      </c>
      <c r="H264" s="78" t="s">
        <v>605</v>
      </c>
      <c r="I264" s="78">
        <v>10</v>
      </c>
      <c r="J264" s="234" t="str">
        <f t="shared" si="22"/>
        <v>70-79|10</v>
      </c>
      <c r="K264" s="78">
        <v>18</v>
      </c>
      <c r="L264" s="78" t="s">
        <v>58</v>
      </c>
      <c r="O264" s="77" t="s">
        <v>389</v>
      </c>
      <c r="P264" s="78">
        <v>82</v>
      </c>
      <c r="Q264" s="234" t="str">
        <f t="shared" si="20"/>
        <v>40-49|82</v>
      </c>
      <c r="R264" s="78">
        <v>4</v>
      </c>
      <c r="S264" s="78" t="s">
        <v>44</v>
      </c>
      <c r="V264" s="77" t="s">
        <v>317</v>
      </c>
      <c r="W264" s="78">
        <v>31</v>
      </c>
      <c r="X264" s="234" t="str">
        <f t="shared" si="21"/>
        <v>30-39|31</v>
      </c>
      <c r="Y264" s="78">
        <v>16</v>
      </c>
      <c r="Z264" s="78" t="s">
        <v>56</v>
      </c>
    </row>
    <row r="265" spans="1:26">
      <c r="A265" s="77" t="s">
        <v>533</v>
      </c>
      <c r="B265" s="78">
        <v>14</v>
      </c>
      <c r="C265" s="234" t="str">
        <f t="shared" si="19"/>
        <v>60-69|14</v>
      </c>
      <c r="D265" s="78">
        <v>18</v>
      </c>
      <c r="E265" s="78" t="s">
        <v>58</v>
      </c>
      <c r="H265" s="78" t="s">
        <v>605</v>
      </c>
      <c r="I265" s="78">
        <v>9</v>
      </c>
      <c r="J265" s="234" t="str">
        <f t="shared" si="22"/>
        <v>70-79|9</v>
      </c>
      <c r="K265" s="78">
        <v>18</v>
      </c>
      <c r="L265" s="78" t="s">
        <v>58</v>
      </c>
      <c r="O265" s="77" t="s">
        <v>389</v>
      </c>
      <c r="P265" s="78">
        <v>81</v>
      </c>
      <c r="Q265" s="234" t="str">
        <f t="shared" si="20"/>
        <v>40-49|81</v>
      </c>
      <c r="R265" s="78">
        <v>4</v>
      </c>
      <c r="S265" s="78" t="s">
        <v>44</v>
      </c>
      <c r="V265" s="77" t="s">
        <v>317</v>
      </c>
      <c r="W265" s="78">
        <v>30</v>
      </c>
      <c r="X265" s="234" t="str">
        <f t="shared" si="21"/>
        <v>30-39|30</v>
      </c>
      <c r="Y265" s="78">
        <v>16</v>
      </c>
      <c r="Z265" s="78" t="s">
        <v>56</v>
      </c>
    </row>
    <row r="266" spans="1:26">
      <c r="A266" s="77" t="s">
        <v>533</v>
      </c>
      <c r="B266" s="78">
        <v>13</v>
      </c>
      <c r="C266" s="234" t="str">
        <f t="shared" si="19"/>
        <v>60-69|13</v>
      </c>
      <c r="D266" s="78">
        <v>18</v>
      </c>
      <c r="E266" s="78" t="s">
        <v>58</v>
      </c>
      <c r="H266" s="78" t="s">
        <v>605</v>
      </c>
      <c r="I266" s="78" t="s">
        <v>1711</v>
      </c>
      <c r="J266" s="234" t="str">
        <f t="shared" si="22"/>
        <v>70-79|&lt;9</v>
      </c>
      <c r="K266" s="78">
        <v>19</v>
      </c>
      <c r="L266" s="78" t="s">
        <v>59</v>
      </c>
      <c r="O266" s="77" t="s">
        <v>389</v>
      </c>
      <c r="P266" s="78">
        <v>80</v>
      </c>
      <c r="Q266" s="234" t="str">
        <f t="shared" si="20"/>
        <v>40-49|80</v>
      </c>
      <c r="R266" s="78">
        <v>4</v>
      </c>
      <c r="S266" s="78" t="s">
        <v>44</v>
      </c>
      <c r="V266" s="77" t="s">
        <v>317</v>
      </c>
      <c r="W266" s="78">
        <v>29</v>
      </c>
      <c r="X266" s="234" t="str">
        <f t="shared" si="21"/>
        <v>30-39|29</v>
      </c>
      <c r="Y266" s="78">
        <v>16</v>
      </c>
      <c r="Z266" s="78" t="s">
        <v>56</v>
      </c>
    </row>
    <row r="267" spans="1:26">
      <c r="A267" s="77" t="s">
        <v>533</v>
      </c>
      <c r="B267" s="78" t="s">
        <v>1712</v>
      </c>
      <c r="C267" s="234" t="str">
        <f t="shared" si="19"/>
        <v>60-69|&lt;13</v>
      </c>
      <c r="D267" s="78">
        <v>19</v>
      </c>
      <c r="E267" s="78" t="s">
        <v>59</v>
      </c>
      <c r="H267" s="78" t="s">
        <v>677</v>
      </c>
      <c r="I267" s="78" t="s">
        <v>1713</v>
      </c>
      <c r="J267" s="234" t="str">
        <f t="shared" si="22"/>
        <v>80-89|&gt;43</v>
      </c>
      <c r="K267" s="78">
        <v>1</v>
      </c>
      <c r="L267" s="78" t="s">
        <v>41</v>
      </c>
      <c r="O267" s="77" t="s">
        <v>389</v>
      </c>
      <c r="P267" s="78">
        <v>79</v>
      </c>
      <c r="Q267" s="234" t="str">
        <f t="shared" si="20"/>
        <v>40-49|79</v>
      </c>
      <c r="R267" s="78">
        <v>4</v>
      </c>
      <c r="S267" s="78" t="s">
        <v>44</v>
      </c>
      <c r="V267" s="77" t="s">
        <v>317</v>
      </c>
      <c r="W267" s="78">
        <v>28</v>
      </c>
      <c r="X267" s="234" t="str">
        <f t="shared" si="21"/>
        <v>30-39|28</v>
      </c>
      <c r="Y267" s="78">
        <v>16</v>
      </c>
      <c r="Z267" s="78" t="s">
        <v>56</v>
      </c>
    </row>
    <row r="268" spans="1:26">
      <c r="A268" s="77" t="s">
        <v>605</v>
      </c>
      <c r="B268" s="78" t="s">
        <v>1714</v>
      </c>
      <c r="C268" s="234" t="str">
        <f t="shared" si="19"/>
        <v>70-79|&gt;54</v>
      </c>
      <c r="D268" s="78">
        <v>1</v>
      </c>
      <c r="E268" s="78" t="s">
        <v>41</v>
      </c>
      <c r="H268" s="78" t="s">
        <v>677</v>
      </c>
      <c r="I268" s="78">
        <v>43</v>
      </c>
      <c r="J268" s="234" t="str">
        <f t="shared" si="22"/>
        <v>80-89|43</v>
      </c>
      <c r="K268" s="78">
        <v>2</v>
      </c>
      <c r="L268" s="78" t="s">
        <v>42</v>
      </c>
      <c r="O268" s="77" t="s">
        <v>389</v>
      </c>
      <c r="P268" s="78">
        <v>78</v>
      </c>
      <c r="Q268" s="234" t="str">
        <f t="shared" si="20"/>
        <v>40-49|78</v>
      </c>
      <c r="R268" s="78">
        <v>5</v>
      </c>
      <c r="S268" s="78" t="s">
        <v>45</v>
      </c>
      <c r="V268" s="77" t="s">
        <v>317</v>
      </c>
      <c r="W268" s="78">
        <v>27</v>
      </c>
      <c r="X268" s="234" t="str">
        <f t="shared" si="21"/>
        <v>30-39|27</v>
      </c>
      <c r="Y268" s="78">
        <v>16</v>
      </c>
      <c r="Z268" s="78" t="s">
        <v>56</v>
      </c>
    </row>
    <row r="269" spans="1:26">
      <c r="A269" s="77" t="s">
        <v>605</v>
      </c>
      <c r="B269" s="78">
        <v>54</v>
      </c>
      <c r="C269" s="234" t="str">
        <f t="shared" si="19"/>
        <v>70-79|54</v>
      </c>
      <c r="D269" s="78">
        <v>2</v>
      </c>
      <c r="E269" s="78" t="s">
        <v>42</v>
      </c>
      <c r="H269" s="78" t="s">
        <v>677</v>
      </c>
      <c r="I269" s="78">
        <v>42</v>
      </c>
      <c r="J269" s="234" t="str">
        <f t="shared" si="22"/>
        <v>80-89|42</v>
      </c>
      <c r="K269" s="78">
        <v>2</v>
      </c>
      <c r="L269" s="78" t="s">
        <v>42</v>
      </c>
      <c r="O269" s="77" t="s">
        <v>389</v>
      </c>
      <c r="P269" s="78">
        <v>77</v>
      </c>
      <c r="Q269" s="234" t="str">
        <f t="shared" si="20"/>
        <v>40-49|77</v>
      </c>
      <c r="R269" s="78">
        <v>5</v>
      </c>
      <c r="S269" s="78" t="s">
        <v>45</v>
      </c>
      <c r="V269" s="77" t="s">
        <v>317</v>
      </c>
      <c r="W269" s="78">
        <v>26</v>
      </c>
      <c r="X269" s="234" t="str">
        <f t="shared" si="21"/>
        <v>30-39|26</v>
      </c>
      <c r="Y269" s="78">
        <v>17</v>
      </c>
      <c r="Z269" s="78" t="s">
        <v>57</v>
      </c>
    </row>
    <row r="270" spans="1:26">
      <c r="A270" s="77" t="s">
        <v>605</v>
      </c>
      <c r="B270" s="78">
        <v>53</v>
      </c>
      <c r="C270" s="234" t="str">
        <f t="shared" si="19"/>
        <v>70-79|53</v>
      </c>
      <c r="D270" s="78">
        <v>2</v>
      </c>
      <c r="E270" s="78" t="s">
        <v>42</v>
      </c>
      <c r="H270" s="78" t="s">
        <v>677</v>
      </c>
      <c r="I270" s="78">
        <v>41</v>
      </c>
      <c r="J270" s="234" t="str">
        <f t="shared" si="22"/>
        <v>80-89|41</v>
      </c>
      <c r="K270" s="78">
        <v>3</v>
      </c>
      <c r="L270" s="78" t="s">
        <v>43</v>
      </c>
      <c r="O270" s="77" t="s">
        <v>389</v>
      </c>
      <c r="P270" s="78">
        <v>76</v>
      </c>
      <c r="Q270" s="234" t="str">
        <f t="shared" si="20"/>
        <v>40-49|76</v>
      </c>
      <c r="R270" s="78">
        <v>5</v>
      </c>
      <c r="S270" s="78" t="s">
        <v>45</v>
      </c>
      <c r="V270" s="77" t="s">
        <v>317</v>
      </c>
      <c r="W270" s="78">
        <v>25</v>
      </c>
      <c r="X270" s="234" t="str">
        <f t="shared" si="21"/>
        <v>30-39|25</v>
      </c>
      <c r="Y270" s="78">
        <v>17</v>
      </c>
      <c r="Z270" s="78" t="s">
        <v>57</v>
      </c>
    </row>
    <row r="271" spans="1:26">
      <c r="A271" s="77" t="s">
        <v>605</v>
      </c>
      <c r="B271" s="78">
        <v>52</v>
      </c>
      <c r="C271" s="234" t="str">
        <f t="shared" si="19"/>
        <v>70-79|52</v>
      </c>
      <c r="D271" s="78">
        <v>3</v>
      </c>
      <c r="E271" s="78" t="s">
        <v>43</v>
      </c>
      <c r="H271" s="78" t="s">
        <v>677</v>
      </c>
      <c r="I271" s="78">
        <v>40</v>
      </c>
      <c r="J271" s="234" t="str">
        <f t="shared" si="22"/>
        <v>80-89|40</v>
      </c>
      <c r="K271" s="78">
        <v>3</v>
      </c>
      <c r="L271" s="78" t="s">
        <v>43</v>
      </c>
      <c r="O271" s="77" t="s">
        <v>389</v>
      </c>
      <c r="P271" s="78">
        <v>75</v>
      </c>
      <c r="Q271" s="234" t="str">
        <f t="shared" si="20"/>
        <v>40-49|75</v>
      </c>
      <c r="R271" s="78">
        <v>5</v>
      </c>
      <c r="S271" s="78" t="s">
        <v>45</v>
      </c>
      <c r="V271" s="77" t="s">
        <v>317</v>
      </c>
      <c r="W271" s="78">
        <v>24</v>
      </c>
      <c r="X271" s="234" t="str">
        <f t="shared" si="21"/>
        <v>30-39|24</v>
      </c>
      <c r="Y271" s="78">
        <v>17</v>
      </c>
      <c r="Z271" s="78" t="s">
        <v>57</v>
      </c>
    </row>
    <row r="272" spans="1:26">
      <c r="A272" s="77" t="s">
        <v>605</v>
      </c>
      <c r="B272" s="78">
        <v>51</v>
      </c>
      <c r="C272" s="234" t="str">
        <f t="shared" si="19"/>
        <v>70-79|51</v>
      </c>
      <c r="D272" s="78">
        <v>3</v>
      </c>
      <c r="E272" s="78" t="s">
        <v>43</v>
      </c>
      <c r="H272" s="78" t="s">
        <v>677</v>
      </c>
      <c r="I272" s="78">
        <v>39</v>
      </c>
      <c r="J272" s="234" t="str">
        <f t="shared" si="22"/>
        <v>80-89|39</v>
      </c>
      <c r="K272" s="78">
        <v>4</v>
      </c>
      <c r="L272" s="78" t="s">
        <v>44</v>
      </c>
      <c r="O272" s="77" t="s">
        <v>389</v>
      </c>
      <c r="P272" s="78">
        <v>74</v>
      </c>
      <c r="Q272" s="234" t="str">
        <f t="shared" si="20"/>
        <v>40-49|74</v>
      </c>
      <c r="R272" s="78">
        <v>6</v>
      </c>
      <c r="S272" s="78" t="s">
        <v>46</v>
      </c>
      <c r="V272" s="77" t="s">
        <v>317</v>
      </c>
      <c r="W272" s="78">
        <v>23</v>
      </c>
      <c r="X272" s="234" t="str">
        <f t="shared" si="21"/>
        <v>30-39|23</v>
      </c>
      <c r="Y272" s="78">
        <v>17</v>
      </c>
      <c r="Z272" s="78" t="s">
        <v>57</v>
      </c>
    </row>
    <row r="273" spans="1:26">
      <c r="A273" s="77" t="s">
        <v>605</v>
      </c>
      <c r="B273" s="78">
        <v>50</v>
      </c>
      <c r="C273" s="234" t="str">
        <f t="shared" si="19"/>
        <v>70-79|50</v>
      </c>
      <c r="D273" s="78">
        <v>3</v>
      </c>
      <c r="E273" s="78" t="s">
        <v>43</v>
      </c>
      <c r="H273" s="78" t="s">
        <v>677</v>
      </c>
      <c r="I273" s="78">
        <v>38</v>
      </c>
      <c r="J273" s="234" t="str">
        <f t="shared" si="22"/>
        <v>80-89|38</v>
      </c>
      <c r="K273" s="78">
        <v>4</v>
      </c>
      <c r="L273" s="78" t="s">
        <v>44</v>
      </c>
      <c r="O273" s="77" t="s">
        <v>389</v>
      </c>
      <c r="P273" s="78">
        <v>73</v>
      </c>
      <c r="Q273" s="234" t="str">
        <f t="shared" si="20"/>
        <v>40-49|73</v>
      </c>
      <c r="R273" s="78">
        <v>6</v>
      </c>
      <c r="S273" s="78" t="s">
        <v>46</v>
      </c>
      <c r="V273" s="77" t="s">
        <v>317</v>
      </c>
      <c r="W273" s="78">
        <v>22</v>
      </c>
      <c r="X273" s="234" t="str">
        <f t="shared" si="21"/>
        <v>30-39|22</v>
      </c>
      <c r="Y273" s="78">
        <v>17</v>
      </c>
      <c r="Z273" s="78" t="s">
        <v>57</v>
      </c>
    </row>
    <row r="274" spans="1:26">
      <c r="A274" s="77" t="s">
        <v>605</v>
      </c>
      <c r="B274" s="78">
        <v>49</v>
      </c>
      <c r="C274" s="234" t="str">
        <f t="shared" si="19"/>
        <v>70-79|49</v>
      </c>
      <c r="D274" s="78">
        <v>4</v>
      </c>
      <c r="E274" s="78" t="s">
        <v>44</v>
      </c>
      <c r="H274" s="78" t="s">
        <v>677</v>
      </c>
      <c r="I274" s="78">
        <v>37</v>
      </c>
      <c r="J274" s="234" t="str">
        <f t="shared" si="22"/>
        <v>80-89|37</v>
      </c>
      <c r="K274" s="78">
        <v>5</v>
      </c>
      <c r="L274" s="78" t="s">
        <v>45</v>
      </c>
      <c r="O274" s="77" t="s">
        <v>389</v>
      </c>
      <c r="P274" s="78">
        <v>72</v>
      </c>
      <c r="Q274" s="234" t="str">
        <f t="shared" si="20"/>
        <v>40-49|72</v>
      </c>
      <c r="R274" s="78">
        <v>6</v>
      </c>
      <c r="S274" s="78" t="s">
        <v>46</v>
      </c>
      <c r="V274" s="77" t="s">
        <v>317</v>
      </c>
      <c r="W274" s="78">
        <v>21</v>
      </c>
      <c r="X274" s="234" t="str">
        <f t="shared" si="21"/>
        <v>30-39|21</v>
      </c>
      <c r="Y274" s="78">
        <v>18</v>
      </c>
      <c r="Z274" s="78" t="s">
        <v>58</v>
      </c>
    </row>
    <row r="275" spans="1:26">
      <c r="A275" s="77" t="s">
        <v>605</v>
      </c>
      <c r="B275" s="78">
        <v>48</v>
      </c>
      <c r="C275" s="234" t="str">
        <f t="shared" si="19"/>
        <v>70-79|48</v>
      </c>
      <c r="D275" s="78">
        <v>4</v>
      </c>
      <c r="E275" s="78" t="s">
        <v>44</v>
      </c>
      <c r="H275" s="78" t="s">
        <v>677</v>
      </c>
      <c r="I275" s="78">
        <v>36</v>
      </c>
      <c r="J275" s="234" t="str">
        <f t="shared" si="22"/>
        <v>80-89|36</v>
      </c>
      <c r="K275" s="78">
        <v>5</v>
      </c>
      <c r="L275" s="78" t="s">
        <v>45</v>
      </c>
      <c r="O275" s="77" t="s">
        <v>389</v>
      </c>
      <c r="P275" s="78">
        <v>71</v>
      </c>
      <c r="Q275" s="234" t="str">
        <f t="shared" si="20"/>
        <v>40-49|71</v>
      </c>
      <c r="R275" s="78">
        <v>6</v>
      </c>
      <c r="S275" s="78" t="s">
        <v>46</v>
      </c>
      <c r="V275" s="77" t="s">
        <v>317</v>
      </c>
      <c r="W275" s="78">
        <v>20</v>
      </c>
      <c r="X275" s="234" t="str">
        <f t="shared" si="21"/>
        <v>30-39|20</v>
      </c>
      <c r="Y275" s="78">
        <v>18</v>
      </c>
      <c r="Z275" s="78" t="s">
        <v>58</v>
      </c>
    </row>
    <row r="276" spans="1:26">
      <c r="A276" s="77" t="s">
        <v>605</v>
      </c>
      <c r="B276" s="78">
        <v>47</v>
      </c>
      <c r="C276" s="234" t="str">
        <f t="shared" si="19"/>
        <v>70-79|47</v>
      </c>
      <c r="D276" s="78">
        <v>5</v>
      </c>
      <c r="E276" s="78" t="s">
        <v>45</v>
      </c>
      <c r="H276" s="78" t="s">
        <v>677</v>
      </c>
      <c r="I276" s="78">
        <v>35</v>
      </c>
      <c r="J276" s="234" t="str">
        <f t="shared" si="22"/>
        <v>80-89|35</v>
      </c>
      <c r="K276" s="78">
        <v>6</v>
      </c>
      <c r="L276" s="78" t="s">
        <v>46</v>
      </c>
      <c r="O276" s="77" t="s">
        <v>389</v>
      </c>
      <c r="P276" s="78">
        <v>70</v>
      </c>
      <c r="Q276" s="234" t="str">
        <f t="shared" si="20"/>
        <v>40-49|70</v>
      </c>
      <c r="R276" s="78">
        <v>7</v>
      </c>
      <c r="S276" s="78" t="s">
        <v>47</v>
      </c>
      <c r="V276" s="77" t="s">
        <v>317</v>
      </c>
      <c r="W276" s="78">
        <v>19</v>
      </c>
      <c r="X276" s="234" t="str">
        <f t="shared" si="21"/>
        <v>30-39|19</v>
      </c>
      <c r="Y276" s="78">
        <v>18</v>
      </c>
      <c r="Z276" s="78" t="s">
        <v>58</v>
      </c>
    </row>
    <row r="277" spans="1:26">
      <c r="A277" s="77" t="s">
        <v>605</v>
      </c>
      <c r="B277" s="78">
        <v>46</v>
      </c>
      <c r="C277" s="234" t="str">
        <f t="shared" si="19"/>
        <v>70-79|46</v>
      </c>
      <c r="D277" s="78">
        <v>5</v>
      </c>
      <c r="E277" s="78" t="s">
        <v>45</v>
      </c>
      <c r="H277" s="78" t="s">
        <v>677</v>
      </c>
      <c r="I277" s="78">
        <v>34</v>
      </c>
      <c r="J277" s="234" t="str">
        <f t="shared" si="22"/>
        <v>80-89|34</v>
      </c>
      <c r="K277" s="78">
        <v>6</v>
      </c>
      <c r="L277" s="78" t="s">
        <v>46</v>
      </c>
      <c r="O277" s="77" t="s">
        <v>389</v>
      </c>
      <c r="P277" s="78">
        <v>69</v>
      </c>
      <c r="Q277" s="234" t="str">
        <f t="shared" si="20"/>
        <v>40-49|69</v>
      </c>
      <c r="R277" s="78">
        <v>7</v>
      </c>
      <c r="S277" s="78" t="s">
        <v>47</v>
      </c>
      <c r="V277" s="77" t="s">
        <v>317</v>
      </c>
      <c r="W277" s="78">
        <v>18</v>
      </c>
      <c r="X277" s="234" t="str">
        <f t="shared" si="21"/>
        <v>30-39|18</v>
      </c>
      <c r="Y277" s="78">
        <v>18</v>
      </c>
      <c r="Z277" s="78" t="s">
        <v>58</v>
      </c>
    </row>
    <row r="278" spans="1:26">
      <c r="A278" s="77" t="s">
        <v>605</v>
      </c>
      <c r="B278" s="78">
        <v>45</v>
      </c>
      <c r="C278" s="234" t="str">
        <f t="shared" si="19"/>
        <v>70-79|45</v>
      </c>
      <c r="D278" s="78">
        <v>5</v>
      </c>
      <c r="E278" s="78" t="s">
        <v>45</v>
      </c>
      <c r="H278" s="78" t="s">
        <v>677</v>
      </c>
      <c r="I278" s="78">
        <v>33</v>
      </c>
      <c r="J278" s="234" t="str">
        <f t="shared" si="22"/>
        <v>80-89|33</v>
      </c>
      <c r="K278" s="78">
        <v>7</v>
      </c>
      <c r="L278" s="78" t="s">
        <v>47</v>
      </c>
      <c r="O278" s="77" t="s">
        <v>389</v>
      </c>
      <c r="P278" s="78">
        <v>68</v>
      </c>
      <c r="Q278" s="234" t="str">
        <f t="shared" si="20"/>
        <v>40-49|68</v>
      </c>
      <c r="R278" s="78">
        <v>7</v>
      </c>
      <c r="S278" s="78" t="s">
        <v>47</v>
      </c>
      <c r="V278" s="77" t="s">
        <v>317</v>
      </c>
      <c r="W278" s="78" t="s">
        <v>1697</v>
      </c>
      <c r="X278" s="234" t="str">
        <f t="shared" si="21"/>
        <v>30-39|&lt;18</v>
      </c>
      <c r="Y278" s="78">
        <v>19</v>
      </c>
      <c r="Z278" s="78" t="s">
        <v>59</v>
      </c>
    </row>
    <row r="279" spans="1:26">
      <c r="A279" s="77" t="s">
        <v>605</v>
      </c>
      <c r="B279" s="78">
        <v>44</v>
      </c>
      <c r="C279" s="234" t="str">
        <f t="shared" si="19"/>
        <v>70-79|44</v>
      </c>
      <c r="D279" s="78">
        <v>6</v>
      </c>
      <c r="E279" s="78" t="s">
        <v>46</v>
      </c>
      <c r="H279" s="78" t="s">
        <v>677</v>
      </c>
      <c r="I279" s="78">
        <v>32</v>
      </c>
      <c r="J279" s="234" t="str">
        <f t="shared" si="22"/>
        <v>80-89|32</v>
      </c>
      <c r="K279" s="78">
        <v>7</v>
      </c>
      <c r="L279" s="78" t="s">
        <v>47</v>
      </c>
      <c r="O279" s="77" t="s">
        <v>389</v>
      </c>
      <c r="P279" s="78">
        <v>67</v>
      </c>
      <c r="Q279" s="234" t="str">
        <f t="shared" si="20"/>
        <v>40-49|67</v>
      </c>
      <c r="R279" s="78">
        <v>7</v>
      </c>
      <c r="S279" s="78" t="s">
        <v>47</v>
      </c>
      <c r="V279" s="77" t="s">
        <v>389</v>
      </c>
      <c r="W279" s="78" t="s">
        <v>1715</v>
      </c>
      <c r="X279" s="234" t="str">
        <f t="shared" si="21"/>
        <v>40-49|&gt;111</v>
      </c>
      <c r="Y279" s="78">
        <v>1</v>
      </c>
      <c r="Z279" s="78" t="s">
        <v>41</v>
      </c>
    </row>
    <row r="280" spans="1:26">
      <c r="A280" s="77" t="s">
        <v>605</v>
      </c>
      <c r="B280" s="78">
        <v>43</v>
      </c>
      <c r="C280" s="234" t="str">
        <f t="shared" si="19"/>
        <v>70-79|43</v>
      </c>
      <c r="D280" s="78">
        <v>6</v>
      </c>
      <c r="E280" s="78" t="s">
        <v>46</v>
      </c>
      <c r="H280" s="78" t="s">
        <v>677</v>
      </c>
      <c r="I280" s="78">
        <v>31</v>
      </c>
      <c r="J280" s="234" t="str">
        <f t="shared" si="22"/>
        <v>80-89|31</v>
      </c>
      <c r="K280" s="78">
        <v>8</v>
      </c>
      <c r="L280" s="78" t="s">
        <v>48</v>
      </c>
      <c r="O280" s="77" t="s">
        <v>389</v>
      </c>
      <c r="P280" s="78">
        <v>66</v>
      </c>
      <c r="Q280" s="234" t="str">
        <f t="shared" si="20"/>
        <v>40-49|66</v>
      </c>
      <c r="R280" s="78">
        <v>7</v>
      </c>
      <c r="S280" s="78" t="s">
        <v>47</v>
      </c>
      <c r="V280" s="77" t="s">
        <v>389</v>
      </c>
      <c r="W280" s="78">
        <v>111</v>
      </c>
      <c r="X280" s="234" t="str">
        <f t="shared" si="21"/>
        <v>40-49|111</v>
      </c>
      <c r="Y280" s="78">
        <v>2</v>
      </c>
      <c r="Z280" s="78" t="s">
        <v>42</v>
      </c>
    </row>
    <row r="281" spans="1:26">
      <c r="A281" s="77" t="s">
        <v>605</v>
      </c>
      <c r="B281" s="78">
        <v>42</v>
      </c>
      <c r="C281" s="234" t="str">
        <f t="shared" si="19"/>
        <v>70-79|42</v>
      </c>
      <c r="D281" s="78">
        <v>7</v>
      </c>
      <c r="E281" s="78" t="s">
        <v>47</v>
      </c>
      <c r="H281" s="78" t="s">
        <v>677</v>
      </c>
      <c r="I281" s="78">
        <v>30</v>
      </c>
      <c r="J281" s="234" t="str">
        <f t="shared" si="22"/>
        <v>80-89|30</v>
      </c>
      <c r="K281" s="78">
        <v>8</v>
      </c>
      <c r="L281" s="78" t="s">
        <v>48</v>
      </c>
      <c r="O281" s="77" t="s">
        <v>389</v>
      </c>
      <c r="P281" s="78">
        <v>65</v>
      </c>
      <c r="Q281" s="234" t="str">
        <f t="shared" si="20"/>
        <v>40-49|65</v>
      </c>
      <c r="R281" s="78">
        <v>8</v>
      </c>
      <c r="S281" s="78" t="s">
        <v>48</v>
      </c>
      <c r="V281" s="77" t="s">
        <v>389</v>
      </c>
      <c r="W281" s="78">
        <v>110</v>
      </c>
      <c r="X281" s="234" t="str">
        <f t="shared" si="21"/>
        <v>40-49|110</v>
      </c>
      <c r="Y281" s="78">
        <v>2</v>
      </c>
      <c r="Z281" s="78" t="s">
        <v>42</v>
      </c>
    </row>
    <row r="282" spans="1:26">
      <c r="A282" s="77" t="s">
        <v>605</v>
      </c>
      <c r="B282" s="78">
        <v>41</v>
      </c>
      <c r="C282" s="234" t="str">
        <f t="shared" si="19"/>
        <v>70-79|41</v>
      </c>
      <c r="D282" s="78">
        <v>7</v>
      </c>
      <c r="E282" s="78" t="s">
        <v>47</v>
      </c>
      <c r="H282" s="78" t="s">
        <v>677</v>
      </c>
      <c r="I282" s="78">
        <v>29</v>
      </c>
      <c r="J282" s="234" t="str">
        <f t="shared" si="22"/>
        <v>80-89|29</v>
      </c>
      <c r="K282" s="78">
        <v>9</v>
      </c>
      <c r="L282" s="78" t="s">
        <v>49</v>
      </c>
      <c r="O282" s="77" t="s">
        <v>389</v>
      </c>
      <c r="P282" s="78">
        <v>64</v>
      </c>
      <c r="Q282" s="234" t="str">
        <f t="shared" si="20"/>
        <v>40-49|64</v>
      </c>
      <c r="R282" s="78">
        <v>8</v>
      </c>
      <c r="S282" s="78" t="s">
        <v>48</v>
      </c>
      <c r="V282" s="77" t="s">
        <v>389</v>
      </c>
      <c r="W282" s="78">
        <v>109</v>
      </c>
      <c r="X282" s="234" t="str">
        <f t="shared" si="21"/>
        <v>40-49|109</v>
      </c>
      <c r="Y282" s="78">
        <v>2</v>
      </c>
      <c r="Z282" s="78" t="s">
        <v>42</v>
      </c>
    </row>
    <row r="283" spans="1:26">
      <c r="A283" s="77" t="s">
        <v>605</v>
      </c>
      <c r="B283" s="78">
        <v>40</v>
      </c>
      <c r="C283" s="234" t="str">
        <f t="shared" si="19"/>
        <v>70-79|40</v>
      </c>
      <c r="D283" s="78">
        <v>7</v>
      </c>
      <c r="E283" s="78" t="s">
        <v>47</v>
      </c>
      <c r="H283" s="78" t="s">
        <v>677</v>
      </c>
      <c r="I283" s="78">
        <v>28</v>
      </c>
      <c r="J283" s="234" t="str">
        <f t="shared" si="22"/>
        <v>80-89|28</v>
      </c>
      <c r="K283" s="78">
        <v>9</v>
      </c>
      <c r="L283" s="78" t="s">
        <v>49</v>
      </c>
      <c r="O283" s="77" t="s">
        <v>389</v>
      </c>
      <c r="P283" s="78">
        <v>63</v>
      </c>
      <c r="Q283" s="234" t="str">
        <f t="shared" si="20"/>
        <v>40-49|63</v>
      </c>
      <c r="R283" s="78">
        <v>8</v>
      </c>
      <c r="S283" s="78" t="s">
        <v>48</v>
      </c>
      <c r="V283" s="77" t="s">
        <v>389</v>
      </c>
      <c r="W283" s="78">
        <v>108</v>
      </c>
      <c r="X283" s="234" t="str">
        <f t="shared" si="21"/>
        <v>40-49|108</v>
      </c>
      <c r="Y283" s="78">
        <v>2</v>
      </c>
      <c r="Z283" s="78" t="s">
        <v>42</v>
      </c>
    </row>
    <row r="284" spans="1:26">
      <c r="A284" s="77" t="s">
        <v>605</v>
      </c>
      <c r="B284" s="78">
        <v>39</v>
      </c>
      <c r="C284" s="234" t="str">
        <f t="shared" si="19"/>
        <v>70-79|39</v>
      </c>
      <c r="D284" s="78">
        <v>8</v>
      </c>
      <c r="E284" s="78" t="s">
        <v>48</v>
      </c>
      <c r="H284" s="78" t="s">
        <v>677</v>
      </c>
      <c r="I284" s="78">
        <v>27</v>
      </c>
      <c r="J284" s="234" t="str">
        <f t="shared" si="22"/>
        <v>80-89|27</v>
      </c>
      <c r="K284" s="78">
        <v>10</v>
      </c>
      <c r="L284" s="78" t="s">
        <v>50</v>
      </c>
      <c r="O284" s="77" t="s">
        <v>389</v>
      </c>
      <c r="P284" s="78">
        <v>62</v>
      </c>
      <c r="Q284" s="234" t="str">
        <f t="shared" si="20"/>
        <v>40-49|62</v>
      </c>
      <c r="R284" s="78">
        <v>8</v>
      </c>
      <c r="S284" s="78" t="s">
        <v>48</v>
      </c>
      <c r="V284" s="77" t="s">
        <v>389</v>
      </c>
      <c r="W284" s="78">
        <v>107</v>
      </c>
      <c r="X284" s="234" t="str">
        <f t="shared" si="21"/>
        <v>40-49|107</v>
      </c>
      <c r="Y284" s="78">
        <v>2</v>
      </c>
      <c r="Z284" s="78" t="s">
        <v>42</v>
      </c>
    </row>
    <row r="285" spans="1:26">
      <c r="A285" s="77" t="s">
        <v>605</v>
      </c>
      <c r="B285" s="78">
        <v>38</v>
      </c>
      <c r="C285" s="234" t="str">
        <f t="shared" si="19"/>
        <v>70-79|38</v>
      </c>
      <c r="D285" s="78">
        <v>8</v>
      </c>
      <c r="E285" s="78" t="s">
        <v>48</v>
      </c>
      <c r="H285" s="78" t="s">
        <v>677</v>
      </c>
      <c r="I285" s="78">
        <v>26</v>
      </c>
      <c r="J285" s="234" t="str">
        <f t="shared" si="22"/>
        <v>80-89|26</v>
      </c>
      <c r="K285" s="78">
        <v>10</v>
      </c>
      <c r="L285" s="78" t="s">
        <v>50</v>
      </c>
      <c r="O285" s="77" t="s">
        <v>389</v>
      </c>
      <c r="P285" s="78">
        <v>61</v>
      </c>
      <c r="Q285" s="234" t="str">
        <f t="shared" si="20"/>
        <v>40-49|61</v>
      </c>
      <c r="R285" s="78">
        <v>9</v>
      </c>
      <c r="S285" s="78" t="s">
        <v>49</v>
      </c>
      <c r="V285" s="77" t="s">
        <v>389</v>
      </c>
      <c r="W285" s="78">
        <v>106</v>
      </c>
      <c r="X285" s="234" t="str">
        <f t="shared" si="21"/>
        <v>40-49|106</v>
      </c>
      <c r="Y285" s="78">
        <v>2</v>
      </c>
      <c r="Z285" s="78" t="s">
        <v>42</v>
      </c>
    </row>
    <row r="286" spans="1:26">
      <c r="A286" s="77" t="s">
        <v>605</v>
      </c>
      <c r="B286" s="78">
        <v>37</v>
      </c>
      <c r="C286" s="234" t="str">
        <f t="shared" si="19"/>
        <v>70-79|37</v>
      </c>
      <c r="D286" s="78">
        <v>9</v>
      </c>
      <c r="E286" s="78" t="s">
        <v>49</v>
      </c>
      <c r="H286" s="78" t="s">
        <v>677</v>
      </c>
      <c r="I286" s="78">
        <v>25</v>
      </c>
      <c r="J286" s="234" t="str">
        <f t="shared" si="22"/>
        <v>80-89|25</v>
      </c>
      <c r="K286" s="78">
        <v>11</v>
      </c>
      <c r="L286" s="78" t="s">
        <v>51</v>
      </c>
      <c r="O286" s="77" t="s">
        <v>389</v>
      </c>
      <c r="P286" s="78">
        <v>60</v>
      </c>
      <c r="Q286" s="234" t="str">
        <f t="shared" si="20"/>
        <v>40-49|60</v>
      </c>
      <c r="R286" s="78">
        <v>9</v>
      </c>
      <c r="S286" s="78" t="s">
        <v>49</v>
      </c>
      <c r="V286" s="77" t="s">
        <v>389</v>
      </c>
      <c r="W286" s="78">
        <v>105</v>
      </c>
      <c r="X286" s="234" t="str">
        <f t="shared" si="21"/>
        <v>40-49|105</v>
      </c>
      <c r="Y286" s="78">
        <v>2</v>
      </c>
      <c r="Z286" s="78" t="s">
        <v>42</v>
      </c>
    </row>
    <row r="287" spans="1:26">
      <c r="A287" s="77" t="s">
        <v>605</v>
      </c>
      <c r="B287" s="78">
        <v>36</v>
      </c>
      <c r="C287" s="234" t="str">
        <f t="shared" si="19"/>
        <v>70-79|36</v>
      </c>
      <c r="D287" s="78">
        <v>9</v>
      </c>
      <c r="E287" s="78" t="s">
        <v>49</v>
      </c>
      <c r="H287" s="78" t="s">
        <v>677</v>
      </c>
      <c r="I287" s="78">
        <v>24</v>
      </c>
      <c r="J287" s="234" t="str">
        <f t="shared" si="22"/>
        <v>80-89|24</v>
      </c>
      <c r="K287" s="78">
        <v>11</v>
      </c>
      <c r="L287" s="78" t="s">
        <v>51</v>
      </c>
      <c r="O287" s="77" t="s">
        <v>389</v>
      </c>
      <c r="P287" s="78">
        <v>59</v>
      </c>
      <c r="Q287" s="234" t="str">
        <f t="shared" si="20"/>
        <v>40-49|59</v>
      </c>
      <c r="R287" s="78">
        <v>9</v>
      </c>
      <c r="S287" s="78" t="s">
        <v>49</v>
      </c>
      <c r="V287" s="77" t="s">
        <v>389</v>
      </c>
      <c r="W287" s="78">
        <v>104</v>
      </c>
      <c r="X287" s="234" t="str">
        <f t="shared" si="21"/>
        <v>40-49|104</v>
      </c>
      <c r="Y287" s="78">
        <v>3</v>
      </c>
      <c r="Z287" s="78" t="s">
        <v>43</v>
      </c>
    </row>
    <row r="288" spans="1:26">
      <c r="A288" s="77" t="s">
        <v>605</v>
      </c>
      <c r="B288" s="78">
        <v>35</v>
      </c>
      <c r="C288" s="234" t="str">
        <f t="shared" si="19"/>
        <v>70-79|35</v>
      </c>
      <c r="D288" s="78">
        <v>9</v>
      </c>
      <c r="E288" s="78" t="s">
        <v>49</v>
      </c>
      <c r="H288" s="78" t="s">
        <v>677</v>
      </c>
      <c r="I288" s="78">
        <v>23</v>
      </c>
      <c r="J288" s="234" t="str">
        <f t="shared" si="22"/>
        <v>80-89|23</v>
      </c>
      <c r="K288" s="78">
        <v>12</v>
      </c>
      <c r="L288" s="78" t="s">
        <v>52</v>
      </c>
      <c r="O288" s="77" t="s">
        <v>389</v>
      </c>
      <c r="P288" s="78">
        <v>58</v>
      </c>
      <c r="Q288" s="234" t="str">
        <f t="shared" si="20"/>
        <v>40-49|58</v>
      </c>
      <c r="R288" s="78">
        <v>9</v>
      </c>
      <c r="S288" s="78" t="s">
        <v>49</v>
      </c>
      <c r="V288" s="77" t="s">
        <v>389</v>
      </c>
      <c r="W288" s="78">
        <v>103</v>
      </c>
      <c r="X288" s="234" t="str">
        <f t="shared" si="21"/>
        <v>40-49|103</v>
      </c>
      <c r="Y288" s="78">
        <v>3</v>
      </c>
      <c r="Z288" s="78" t="s">
        <v>43</v>
      </c>
    </row>
    <row r="289" spans="1:26">
      <c r="A289" s="77" t="s">
        <v>605</v>
      </c>
      <c r="B289" s="78">
        <v>34</v>
      </c>
      <c r="C289" s="234" t="str">
        <f t="shared" ref="C289:C352" si="23">A289&amp;"|"&amp;B289</f>
        <v>70-79|34</v>
      </c>
      <c r="D289" s="78">
        <v>10</v>
      </c>
      <c r="E289" s="78" t="s">
        <v>49</v>
      </c>
      <c r="H289" s="78" t="s">
        <v>677</v>
      </c>
      <c r="I289" s="78">
        <v>22</v>
      </c>
      <c r="J289" s="234" t="str">
        <f t="shared" si="22"/>
        <v>80-89|22</v>
      </c>
      <c r="K289" s="78">
        <v>12</v>
      </c>
      <c r="L289" s="78" t="s">
        <v>52</v>
      </c>
      <c r="O289" s="77" t="s">
        <v>389</v>
      </c>
      <c r="P289" s="78">
        <v>57</v>
      </c>
      <c r="Q289" s="234" t="str">
        <f t="shared" ref="Q289:Q352" si="24">O289&amp;"|"&amp;P289</f>
        <v>40-49|57</v>
      </c>
      <c r="R289" s="78">
        <v>10</v>
      </c>
      <c r="S289" s="78" t="s">
        <v>50</v>
      </c>
      <c r="V289" s="77" t="s">
        <v>389</v>
      </c>
      <c r="W289" s="78">
        <v>102</v>
      </c>
      <c r="X289" s="234" t="str">
        <f t="shared" ref="X289:X352" si="25">V289&amp;"|"&amp;W289</f>
        <v>40-49|102</v>
      </c>
      <c r="Y289" s="78">
        <v>3</v>
      </c>
      <c r="Z289" s="78" t="s">
        <v>43</v>
      </c>
    </row>
    <row r="290" spans="1:26">
      <c r="A290" s="77" t="s">
        <v>605</v>
      </c>
      <c r="B290" s="78">
        <v>33</v>
      </c>
      <c r="C290" s="234" t="str">
        <f t="shared" si="23"/>
        <v>70-79|33</v>
      </c>
      <c r="D290" s="78">
        <v>10</v>
      </c>
      <c r="E290" s="78" t="s">
        <v>50</v>
      </c>
      <c r="H290" s="78" t="s">
        <v>677</v>
      </c>
      <c r="I290" s="78">
        <v>21</v>
      </c>
      <c r="J290" s="234" t="str">
        <f t="shared" ref="J290:J302" si="26">H290&amp;"|"&amp;I290</f>
        <v>80-89|21</v>
      </c>
      <c r="K290" s="78">
        <v>13</v>
      </c>
      <c r="L290" s="78" t="s">
        <v>53</v>
      </c>
      <c r="O290" s="77" t="s">
        <v>389</v>
      </c>
      <c r="P290" s="78">
        <v>56</v>
      </c>
      <c r="Q290" s="234" t="str">
        <f t="shared" si="24"/>
        <v>40-49|56</v>
      </c>
      <c r="R290" s="78">
        <v>10</v>
      </c>
      <c r="S290" s="78" t="s">
        <v>50</v>
      </c>
      <c r="V290" s="77" t="s">
        <v>389</v>
      </c>
      <c r="W290" s="78">
        <v>101</v>
      </c>
      <c r="X290" s="234" t="str">
        <f t="shared" si="25"/>
        <v>40-49|101</v>
      </c>
      <c r="Y290" s="78">
        <v>3</v>
      </c>
      <c r="Z290" s="78" t="s">
        <v>43</v>
      </c>
    </row>
    <row r="291" spans="1:26">
      <c r="A291" s="77" t="s">
        <v>605</v>
      </c>
      <c r="B291" s="78">
        <v>32</v>
      </c>
      <c r="C291" s="234" t="str">
        <f t="shared" si="23"/>
        <v>70-79|32</v>
      </c>
      <c r="D291" s="78">
        <v>11</v>
      </c>
      <c r="E291" s="78" t="s">
        <v>51</v>
      </c>
      <c r="H291" s="78" t="s">
        <v>677</v>
      </c>
      <c r="I291" s="78">
        <v>20</v>
      </c>
      <c r="J291" s="234" t="str">
        <f t="shared" si="26"/>
        <v>80-89|20</v>
      </c>
      <c r="K291" s="78">
        <v>13</v>
      </c>
      <c r="L291" s="78" t="s">
        <v>53</v>
      </c>
      <c r="O291" s="77" t="s">
        <v>389</v>
      </c>
      <c r="P291" s="78">
        <v>55</v>
      </c>
      <c r="Q291" s="234" t="str">
        <f t="shared" si="24"/>
        <v>40-49|55</v>
      </c>
      <c r="R291" s="78">
        <v>10</v>
      </c>
      <c r="S291" s="78" t="s">
        <v>50</v>
      </c>
      <c r="V291" s="77" t="s">
        <v>389</v>
      </c>
      <c r="W291" s="78">
        <v>100</v>
      </c>
      <c r="X291" s="234" t="str">
        <f t="shared" si="25"/>
        <v>40-49|100</v>
      </c>
      <c r="Y291" s="78">
        <v>3</v>
      </c>
      <c r="Z291" s="78" t="s">
        <v>43</v>
      </c>
    </row>
    <row r="292" spans="1:26">
      <c r="A292" s="77" t="s">
        <v>605</v>
      </c>
      <c r="B292" s="78">
        <v>31</v>
      </c>
      <c r="C292" s="234" t="str">
        <f t="shared" si="23"/>
        <v>70-79|31</v>
      </c>
      <c r="D292" s="78">
        <v>11</v>
      </c>
      <c r="E292" s="78" t="s">
        <v>51</v>
      </c>
      <c r="H292" s="78" t="s">
        <v>677</v>
      </c>
      <c r="I292" s="78">
        <v>19</v>
      </c>
      <c r="J292" s="234" t="str">
        <f t="shared" si="26"/>
        <v>80-89|19</v>
      </c>
      <c r="K292" s="78">
        <v>14</v>
      </c>
      <c r="L292" s="78" t="s">
        <v>54</v>
      </c>
      <c r="O292" s="77" t="s">
        <v>389</v>
      </c>
      <c r="P292" s="78">
        <v>54</v>
      </c>
      <c r="Q292" s="234" t="str">
        <f t="shared" si="24"/>
        <v>40-49|54</v>
      </c>
      <c r="R292" s="78">
        <v>10</v>
      </c>
      <c r="S292" s="78" t="s">
        <v>50</v>
      </c>
      <c r="V292" s="77" t="s">
        <v>389</v>
      </c>
      <c r="W292" s="78">
        <v>99</v>
      </c>
      <c r="X292" s="234" t="str">
        <f t="shared" si="25"/>
        <v>40-49|99</v>
      </c>
      <c r="Y292" s="78">
        <v>3</v>
      </c>
      <c r="Z292" s="78" t="s">
        <v>43</v>
      </c>
    </row>
    <row r="293" spans="1:26">
      <c r="A293" s="77" t="s">
        <v>605</v>
      </c>
      <c r="B293" s="78">
        <v>30</v>
      </c>
      <c r="C293" s="234" t="str">
        <f t="shared" si="23"/>
        <v>70-79|30</v>
      </c>
      <c r="D293" s="78">
        <v>11</v>
      </c>
      <c r="E293" s="78" t="s">
        <v>51</v>
      </c>
      <c r="H293" s="78" t="s">
        <v>677</v>
      </c>
      <c r="I293" s="78">
        <v>18</v>
      </c>
      <c r="J293" s="234" t="str">
        <f t="shared" si="26"/>
        <v>80-89|18</v>
      </c>
      <c r="K293" s="78">
        <v>14</v>
      </c>
      <c r="L293" s="78" t="s">
        <v>54</v>
      </c>
      <c r="O293" s="77" t="s">
        <v>389</v>
      </c>
      <c r="P293" s="78">
        <v>53</v>
      </c>
      <c r="Q293" s="234" t="str">
        <f t="shared" si="24"/>
        <v>40-49|53</v>
      </c>
      <c r="R293" s="78">
        <v>10</v>
      </c>
      <c r="S293" s="78" t="s">
        <v>50</v>
      </c>
      <c r="V293" s="77" t="s">
        <v>389</v>
      </c>
      <c r="W293" s="78">
        <v>98</v>
      </c>
      <c r="X293" s="234" t="str">
        <f t="shared" si="25"/>
        <v>40-49|98</v>
      </c>
      <c r="Y293" s="78">
        <v>4</v>
      </c>
      <c r="Z293" s="78" t="s">
        <v>44</v>
      </c>
    </row>
    <row r="294" spans="1:26">
      <c r="A294" s="77" t="s">
        <v>605</v>
      </c>
      <c r="B294" s="78">
        <v>29</v>
      </c>
      <c r="C294" s="234" t="str">
        <f t="shared" si="23"/>
        <v>70-79|29</v>
      </c>
      <c r="D294" s="78">
        <v>12</v>
      </c>
      <c r="E294" s="78" t="s">
        <v>52</v>
      </c>
      <c r="H294" s="78" t="s">
        <v>677</v>
      </c>
      <c r="I294" s="78">
        <v>17</v>
      </c>
      <c r="J294" s="234" t="str">
        <f t="shared" si="26"/>
        <v>80-89|17</v>
      </c>
      <c r="K294" s="78">
        <v>15</v>
      </c>
      <c r="L294" s="78" t="s">
        <v>55</v>
      </c>
      <c r="O294" s="77" t="s">
        <v>389</v>
      </c>
      <c r="P294" s="78">
        <v>52</v>
      </c>
      <c r="Q294" s="234" t="str">
        <f t="shared" si="24"/>
        <v>40-49|52</v>
      </c>
      <c r="R294" s="78">
        <v>11</v>
      </c>
      <c r="S294" s="78" t="s">
        <v>51</v>
      </c>
      <c r="V294" s="77" t="s">
        <v>389</v>
      </c>
      <c r="W294" s="78">
        <v>97</v>
      </c>
      <c r="X294" s="234" t="str">
        <f t="shared" si="25"/>
        <v>40-49|97</v>
      </c>
      <c r="Y294" s="78">
        <v>4</v>
      </c>
      <c r="Z294" s="78" t="s">
        <v>44</v>
      </c>
    </row>
    <row r="295" spans="1:26">
      <c r="A295" s="77" t="s">
        <v>605</v>
      </c>
      <c r="B295" s="78">
        <v>28</v>
      </c>
      <c r="C295" s="234" t="str">
        <f t="shared" si="23"/>
        <v>70-79|28</v>
      </c>
      <c r="D295" s="78">
        <v>12</v>
      </c>
      <c r="E295" s="78" t="s">
        <v>52</v>
      </c>
      <c r="H295" s="78" t="s">
        <v>677</v>
      </c>
      <c r="I295" s="78">
        <v>16</v>
      </c>
      <c r="J295" s="234" t="str">
        <f t="shared" si="26"/>
        <v>80-89|16</v>
      </c>
      <c r="K295" s="78">
        <v>15</v>
      </c>
      <c r="L295" s="78" t="s">
        <v>55</v>
      </c>
      <c r="O295" s="77" t="s">
        <v>389</v>
      </c>
      <c r="P295" s="78">
        <v>51</v>
      </c>
      <c r="Q295" s="234" t="str">
        <f t="shared" si="24"/>
        <v>40-49|51</v>
      </c>
      <c r="R295" s="78">
        <v>11</v>
      </c>
      <c r="S295" s="78" t="s">
        <v>51</v>
      </c>
      <c r="V295" s="77" t="s">
        <v>389</v>
      </c>
      <c r="W295" s="78">
        <v>96</v>
      </c>
      <c r="X295" s="234" t="str">
        <f t="shared" si="25"/>
        <v>40-49|96</v>
      </c>
      <c r="Y295" s="78">
        <v>4</v>
      </c>
      <c r="Z295" s="78" t="s">
        <v>44</v>
      </c>
    </row>
    <row r="296" spans="1:26">
      <c r="A296" s="77" t="s">
        <v>605</v>
      </c>
      <c r="B296" s="78">
        <v>27</v>
      </c>
      <c r="C296" s="234" t="str">
        <f t="shared" si="23"/>
        <v>70-79|27</v>
      </c>
      <c r="D296" s="78">
        <v>13</v>
      </c>
      <c r="E296" s="78" t="s">
        <v>53</v>
      </c>
      <c r="H296" s="78" t="s">
        <v>677</v>
      </c>
      <c r="I296" s="78">
        <v>15</v>
      </c>
      <c r="J296" s="234" t="str">
        <f t="shared" si="26"/>
        <v>80-89|15</v>
      </c>
      <c r="K296" s="78">
        <v>16</v>
      </c>
      <c r="L296" s="78" t="s">
        <v>56</v>
      </c>
      <c r="O296" s="77" t="s">
        <v>389</v>
      </c>
      <c r="P296" s="78">
        <v>50</v>
      </c>
      <c r="Q296" s="234" t="str">
        <f t="shared" si="24"/>
        <v>40-49|50</v>
      </c>
      <c r="R296" s="78">
        <v>11</v>
      </c>
      <c r="S296" s="78" t="s">
        <v>51</v>
      </c>
      <c r="V296" s="77" t="s">
        <v>389</v>
      </c>
      <c r="W296" s="78">
        <v>95</v>
      </c>
      <c r="X296" s="234" t="str">
        <f t="shared" si="25"/>
        <v>40-49|95</v>
      </c>
      <c r="Y296" s="78">
        <v>4</v>
      </c>
      <c r="Z296" s="78" t="s">
        <v>44</v>
      </c>
    </row>
    <row r="297" spans="1:26">
      <c r="A297" s="77" t="s">
        <v>605</v>
      </c>
      <c r="B297" s="78">
        <v>26</v>
      </c>
      <c r="C297" s="234" t="str">
        <f t="shared" si="23"/>
        <v>70-79|26</v>
      </c>
      <c r="D297" s="78">
        <v>13</v>
      </c>
      <c r="E297" s="78" t="s">
        <v>53</v>
      </c>
      <c r="H297" s="78" t="s">
        <v>677</v>
      </c>
      <c r="I297" s="78">
        <v>14</v>
      </c>
      <c r="J297" s="234" t="str">
        <f t="shared" si="26"/>
        <v>80-89|14</v>
      </c>
      <c r="K297" s="78">
        <v>16</v>
      </c>
      <c r="L297" s="78" t="s">
        <v>56</v>
      </c>
      <c r="O297" s="77" t="s">
        <v>389</v>
      </c>
      <c r="P297" s="78">
        <v>49</v>
      </c>
      <c r="Q297" s="234" t="str">
        <f t="shared" si="24"/>
        <v>40-49|49</v>
      </c>
      <c r="R297" s="78">
        <v>11</v>
      </c>
      <c r="S297" s="78" t="s">
        <v>51</v>
      </c>
      <c r="V297" s="77" t="s">
        <v>389</v>
      </c>
      <c r="W297" s="78">
        <v>94</v>
      </c>
      <c r="X297" s="234" t="str">
        <f t="shared" si="25"/>
        <v>40-49|94</v>
      </c>
      <c r="Y297" s="78">
        <v>4</v>
      </c>
      <c r="Z297" s="78" t="s">
        <v>44</v>
      </c>
    </row>
    <row r="298" spans="1:26">
      <c r="A298" s="77" t="s">
        <v>605</v>
      </c>
      <c r="B298" s="78">
        <v>25</v>
      </c>
      <c r="C298" s="234" t="str">
        <f t="shared" si="23"/>
        <v>70-79|25</v>
      </c>
      <c r="D298" s="78">
        <v>13</v>
      </c>
      <c r="E298" s="78" t="s">
        <v>53</v>
      </c>
      <c r="H298" s="78" t="s">
        <v>677</v>
      </c>
      <c r="I298" s="78">
        <v>13</v>
      </c>
      <c r="J298" s="234" t="str">
        <f t="shared" si="26"/>
        <v>80-89|13</v>
      </c>
      <c r="K298" s="78">
        <v>17</v>
      </c>
      <c r="L298" s="78" t="s">
        <v>57</v>
      </c>
      <c r="O298" s="77" t="s">
        <v>389</v>
      </c>
      <c r="P298" s="78">
        <v>48</v>
      </c>
      <c r="Q298" s="234" t="str">
        <f t="shared" si="24"/>
        <v>40-49|48</v>
      </c>
      <c r="R298" s="78">
        <v>12</v>
      </c>
      <c r="S298" s="78" t="s">
        <v>52</v>
      </c>
      <c r="V298" s="77" t="s">
        <v>389</v>
      </c>
      <c r="W298" s="78">
        <v>93</v>
      </c>
      <c r="X298" s="234" t="str">
        <f t="shared" si="25"/>
        <v>40-49|93</v>
      </c>
      <c r="Y298" s="78">
        <v>5</v>
      </c>
      <c r="Z298" s="78" t="s">
        <v>45</v>
      </c>
    </row>
    <row r="299" spans="1:26">
      <c r="A299" s="77" t="s">
        <v>605</v>
      </c>
      <c r="B299" s="78">
        <v>24</v>
      </c>
      <c r="C299" s="234" t="str">
        <f t="shared" si="23"/>
        <v>70-79|24</v>
      </c>
      <c r="D299" s="78">
        <v>14</v>
      </c>
      <c r="E299" s="78" t="s">
        <v>54</v>
      </c>
      <c r="H299" s="78" t="s">
        <v>677</v>
      </c>
      <c r="I299" s="78">
        <v>12</v>
      </c>
      <c r="J299" s="234" t="str">
        <f t="shared" si="26"/>
        <v>80-89|12</v>
      </c>
      <c r="K299" s="78">
        <v>17</v>
      </c>
      <c r="L299" s="78" t="s">
        <v>57</v>
      </c>
      <c r="O299" s="77" t="s">
        <v>389</v>
      </c>
      <c r="P299" s="78">
        <v>47</v>
      </c>
      <c r="Q299" s="234" t="str">
        <f t="shared" si="24"/>
        <v>40-49|47</v>
      </c>
      <c r="R299" s="78">
        <v>12</v>
      </c>
      <c r="S299" s="78" t="s">
        <v>52</v>
      </c>
      <c r="V299" s="77" t="s">
        <v>389</v>
      </c>
      <c r="W299" s="78">
        <v>92</v>
      </c>
      <c r="X299" s="234" t="str">
        <f t="shared" si="25"/>
        <v>40-49|92</v>
      </c>
      <c r="Y299" s="78">
        <v>5</v>
      </c>
      <c r="Z299" s="78" t="s">
        <v>45</v>
      </c>
    </row>
    <row r="300" spans="1:26">
      <c r="A300" s="77" t="s">
        <v>605</v>
      </c>
      <c r="B300" s="78">
        <v>23</v>
      </c>
      <c r="C300" s="234" t="str">
        <f t="shared" si="23"/>
        <v>70-79|23</v>
      </c>
      <c r="D300" s="78">
        <v>14</v>
      </c>
      <c r="E300" s="78" t="s">
        <v>54</v>
      </c>
      <c r="H300" s="78" t="s">
        <v>677</v>
      </c>
      <c r="I300" s="78">
        <v>11</v>
      </c>
      <c r="J300" s="234" t="str">
        <f t="shared" si="26"/>
        <v>80-89|11</v>
      </c>
      <c r="K300" s="78">
        <v>18</v>
      </c>
      <c r="L300" s="78" t="s">
        <v>58</v>
      </c>
      <c r="O300" s="77" t="s">
        <v>389</v>
      </c>
      <c r="P300" s="78">
        <v>46</v>
      </c>
      <c r="Q300" s="234" t="str">
        <f t="shared" si="24"/>
        <v>40-49|46</v>
      </c>
      <c r="R300" s="78">
        <v>12</v>
      </c>
      <c r="S300" s="78" t="s">
        <v>52</v>
      </c>
      <c r="V300" s="77" t="s">
        <v>389</v>
      </c>
      <c r="W300" s="78">
        <v>91</v>
      </c>
      <c r="X300" s="234" t="str">
        <f t="shared" si="25"/>
        <v>40-49|91</v>
      </c>
      <c r="Y300" s="78">
        <v>5</v>
      </c>
      <c r="Z300" s="78" t="s">
        <v>45</v>
      </c>
    </row>
    <row r="301" spans="1:26">
      <c r="A301" s="77" t="s">
        <v>605</v>
      </c>
      <c r="B301" s="78">
        <v>22</v>
      </c>
      <c r="C301" s="234" t="str">
        <f t="shared" si="23"/>
        <v>70-79|22</v>
      </c>
      <c r="D301" s="78">
        <v>15</v>
      </c>
      <c r="E301" s="78" t="s">
        <v>55</v>
      </c>
      <c r="H301" s="78" t="s">
        <v>677</v>
      </c>
      <c r="I301" s="78">
        <v>10</v>
      </c>
      <c r="J301" s="234" t="str">
        <f t="shared" si="26"/>
        <v>80-89|10</v>
      </c>
      <c r="K301" s="78">
        <v>18</v>
      </c>
      <c r="L301" s="78" t="s">
        <v>58</v>
      </c>
      <c r="O301" s="77" t="s">
        <v>389</v>
      </c>
      <c r="P301" s="78">
        <v>45</v>
      </c>
      <c r="Q301" s="234" t="str">
        <f t="shared" si="24"/>
        <v>40-49|45</v>
      </c>
      <c r="R301" s="78">
        <v>12</v>
      </c>
      <c r="S301" s="78" t="s">
        <v>52</v>
      </c>
      <c r="V301" s="77" t="s">
        <v>389</v>
      </c>
      <c r="W301" s="78">
        <v>90</v>
      </c>
      <c r="X301" s="234" t="str">
        <f t="shared" si="25"/>
        <v>40-49|90</v>
      </c>
      <c r="Y301" s="78">
        <v>5</v>
      </c>
      <c r="Z301" s="78" t="s">
        <v>45</v>
      </c>
    </row>
    <row r="302" spans="1:26">
      <c r="A302" s="77" t="s">
        <v>605</v>
      </c>
      <c r="B302" s="78">
        <v>21</v>
      </c>
      <c r="C302" s="234" t="str">
        <f t="shared" si="23"/>
        <v>70-79|21</v>
      </c>
      <c r="D302" s="78">
        <v>15</v>
      </c>
      <c r="E302" s="78" t="s">
        <v>55</v>
      </c>
      <c r="H302" s="78" t="s">
        <v>677</v>
      </c>
      <c r="I302" s="78" t="s">
        <v>1694</v>
      </c>
      <c r="J302" s="234" t="str">
        <f t="shared" si="26"/>
        <v>80-89|&lt;10</v>
      </c>
      <c r="K302" s="78">
        <v>19</v>
      </c>
      <c r="L302" s="78" t="s">
        <v>59</v>
      </c>
      <c r="O302" s="77" t="s">
        <v>389</v>
      </c>
      <c r="P302" s="78">
        <v>44</v>
      </c>
      <c r="Q302" s="234" t="str">
        <f t="shared" si="24"/>
        <v>40-49|44</v>
      </c>
      <c r="R302" s="78">
        <v>13</v>
      </c>
      <c r="S302" s="78" t="s">
        <v>53</v>
      </c>
      <c r="V302" s="77" t="s">
        <v>389</v>
      </c>
      <c r="W302" s="78">
        <v>89</v>
      </c>
      <c r="X302" s="234" t="str">
        <f t="shared" si="25"/>
        <v>40-49|89</v>
      </c>
      <c r="Y302" s="78">
        <v>5</v>
      </c>
      <c r="Z302" s="78" t="s">
        <v>45</v>
      </c>
    </row>
    <row r="303" spans="1:26">
      <c r="A303" s="77" t="s">
        <v>605</v>
      </c>
      <c r="B303" s="78">
        <v>20</v>
      </c>
      <c r="C303" s="234" t="str">
        <f t="shared" si="23"/>
        <v>70-79|20</v>
      </c>
      <c r="D303" s="78">
        <v>15</v>
      </c>
      <c r="E303" s="78" t="s">
        <v>55</v>
      </c>
      <c r="O303" s="77" t="s">
        <v>389</v>
      </c>
      <c r="P303" s="78">
        <v>43</v>
      </c>
      <c r="Q303" s="234" t="str">
        <f t="shared" si="24"/>
        <v>40-49|43</v>
      </c>
      <c r="R303" s="78">
        <v>13</v>
      </c>
      <c r="S303" s="78" t="s">
        <v>53</v>
      </c>
      <c r="V303" s="77" t="s">
        <v>389</v>
      </c>
      <c r="W303" s="78">
        <v>88</v>
      </c>
      <c r="X303" s="234" t="str">
        <f t="shared" si="25"/>
        <v>40-49|88</v>
      </c>
      <c r="Y303" s="78">
        <v>6</v>
      </c>
      <c r="Z303" s="78" t="s">
        <v>46</v>
      </c>
    </row>
    <row r="304" spans="1:26">
      <c r="A304" s="77" t="s">
        <v>605</v>
      </c>
      <c r="B304" s="78">
        <v>19</v>
      </c>
      <c r="C304" s="234" t="str">
        <f t="shared" si="23"/>
        <v>70-79|19</v>
      </c>
      <c r="D304" s="78">
        <v>16</v>
      </c>
      <c r="E304" s="78" t="s">
        <v>56</v>
      </c>
      <c r="O304" s="77" t="s">
        <v>389</v>
      </c>
      <c r="P304" s="78">
        <v>42</v>
      </c>
      <c r="Q304" s="234" t="str">
        <f t="shared" si="24"/>
        <v>40-49|42</v>
      </c>
      <c r="R304" s="78">
        <v>13</v>
      </c>
      <c r="S304" s="78" t="s">
        <v>53</v>
      </c>
      <c r="V304" s="77" t="s">
        <v>389</v>
      </c>
      <c r="W304" s="78">
        <v>87</v>
      </c>
      <c r="X304" s="234" t="str">
        <f t="shared" si="25"/>
        <v>40-49|87</v>
      </c>
      <c r="Y304" s="78">
        <v>6</v>
      </c>
      <c r="Z304" s="78" t="s">
        <v>46</v>
      </c>
    </row>
    <row r="305" spans="1:26">
      <c r="A305" s="77" t="s">
        <v>605</v>
      </c>
      <c r="B305" s="78">
        <v>18</v>
      </c>
      <c r="C305" s="234" t="str">
        <f t="shared" si="23"/>
        <v>70-79|18</v>
      </c>
      <c r="D305" s="78">
        <v>16</v>
      </c>
      <c r="E305" s="78" t="s">
        <v>56</v>
      </c>
      <c r="O305" s="77" t="s">
        <v>389</v>
      </c>
      <c r="P305" s="78">
        <v>41</v>
      </c>
      <c r="Q305" s="234" t="str">
        <f t="shared" si="24"/>
        <v>40-49|41</v>
      </c>
      <c r="R305" s="78">
        <v>13</v>
      </c>
      <c r="S305" s="78" t="s">
        <v>53</v>
      </c>
      <c r="V305" s="77" t="s">
        <v>389</v>
      </c>
      <c r="W305" s="78">
        <v>86</v>
      </c>
      <c r="X305" s="234" t="str">
        <f t="shared" si="25"/>
        <v>40-49|86</v>
      </c>
      <c r="Y305" s="78">
        <v>6</v>
      </c>
      <c r="Z305" s="78" t="s">
        <v>46</v>
      </c>
    </row>
    <row r="306" spans="1:26">
      <c r="A306" s="77" t="s">
        <v>605</v>
      </c>
      <c r="B306" s="78">
        <v>17</v>
      </c>
      <c r="C306" s="234" t="str">
        <f t="shared" si="23"/>
        <v>70-79|17</v>
      </c>
      <c r="D306" s="78">
        <v>17</v>
      </c>
      <c r="E306" s="78" t="s">
        <v>57</v>
      </c>
      <c r="O306" s="77" t="s">
        <v>389</v>
      </c>
      <c r="P306" s="78">
        <v>40</v>
      </c>
      <c r="Q306" s="234" t="str">
        <f t="shared" si="24"/>
        <v>40-49|40</v>
      </c>
      <c r="R306" s="78">
        <v>13</v>
      </c>
      <c r="S306" s="78" t="s">
        <v>53</v>
      </c>
      <c r="V306" s="77" t="s">
        <v>389</v>
      </c>
      <c r="W306" s="78">
        <v>85</v>
      </c>
      <c r="X306" s="234" t="str">
        <f t="shared" si="25"/>
        <v>40-49|85</v>
      </c>
      <c r="Y306" s="78">
        <v>6</v>
      </c>
      <c r="Z306" s="78" t="s">
        <v>46</v>
      </c>
    </row>
    <row r="307" spans="1:26">
      <c r="A307" s="77" t="s">
        <v>605</v>
      </c>
      <c r="B307" s="78">
        <v>16</v>
      </c>
      <c r="C307" s="234" t="str">
        <f t="shared" si="23"/>
        <v>70-79|16</v>
      </c>
      <c r="D307" s="78">
        <v>17</v>
      </c>
      <c r="E307" s="78" t="s">
        <v>57</v>
      </c>
      <c r="O307" s="77" t="s">
        <v>389</v>
      </c>
      <c r="P307" s="78">
        <v>39</v>
      </c>
      <c r="Q307" s="234" t="str">
        <f t="shared" si="24"/>
        <v>40-49|39</v>
      </c>
      <c r="R307" s="78">
        <v>14</v>
      </c>
      <c r="S307" s="78" t="s">
        <v>54</v>
      </c>
      <c r="V307" s="77" t="s">
        <v>389</v>
      </c>
      <c r="W307" s="78">
        <v>84</v>
      </c>
      <c r="X307" s="234" t="str">
        <f t="shared" si="25"/>
        <v>40-49|84</v>
      </c>
      <c r="Y307" s="78">
        <v>6</v>
      </c>
      <c r="Z307" s="78" t="s">
        <v>46</v>
      </c>
    </row>
    <row r="308" spans="1:26">
      <c r="A308" s="77" t="s">
        <v>605</v>
      </c>
      <c r="B308" s="78">
        <v>15</v>
      </c>
      <c r="C308" s="234" t="str">
        <f t="shared" si="23"/>
        <v>70-79|15</v>
      </c>
      <c r="D308" s="78">
        <v>18</v>
      </c>
      <c r="E308" s="78" t="s">
        <v>58</v>
      </c>
      <c r="O308" s="77" t="s">
        <v>389</v>
      </c>
      <c r="P308" s="78">
        <v>38</v>
      </c>
      <c r="Q308" s="234" t="str">
        <f t="shared" si="24"/>
        <v>40-49|38</v>
      </c>
      <c r="R308" s="78">
        <v>14</v>
      </c>
      <c r="S308" s="78" t="s">
        <v>54</v>
      </c>
      <c r="V308" s="77" t="s">
        <v>389</v>
      </c>
      <c r="W308" s="78">
        <v>83</v>
      </c>
      <c r="X308" s="234" t="str">
        <f t="shared" si="25"/>
        <v>40-49|83</v>
      </c>
      <c r="Y308" s="78">
        <v>6</v>
      </c>
      <c r="Z308" s="78" t="s">
        <v>46</v>
      </c>
    </row>
    <row r="309" spans="1:26">
      <c r="A309" s="77" t="s">
        <v>605</v>
      </c>
      <c r="B309" s="78">
        <v>14</v>
      </c>
      <c r="C309" s="234" t="str">
        <f t="shared" si="23"/>
        <v>70-79|14</v>
      </c>
      <c r="D309" s="78">
        <v>18</v>
      </c>
      <c r="E309" s="78" t="s">
        <v>58</v>
      </c>
      <c r="O309" s="77" t="s">
        <v>389</v>
      </c>
      <c r="P309" s="78">
        <v>37</v>
      </c>
      <c r="Q309" s="234" t="str">
        <f t="shared" si="24"/>
        <v>40-49|37</v>
      </c>
      <c r="R309" s="78">
        <v>14</v>
      </c>
      <c r="S309" s="78" t="s">
        <v>54</v>
      </c>
      <c r="V309" s="77" t="s">
        <v>389</v>
      </c>
      <c r="W309" s="78">
        <v>82</v>
      </c>
      <c r="X309" s="234" t="str">
        <f t="shared" si="25"/>
        <v>40-49|82</v>
      </c>
      <c r="Y309" s="78">
        <v>6</v>
      </c>
      <c r="Z309" s="78" t="s">
        <v>46</v>
      </c>
    </row>
    <row r="310" spans="1:26">
      <c r="A310" s="77" t="s">
        <v>605</v>
      </c>
      <c r="B310" s="78" t="s">
        <v>1695</v>
      </c>
      <c r="C310" s="234" t="str">
        <f t="shared" si="23"/>
        <v>70-79|&lt;14</v>
      </c>
      <c r="D310" s="78">
        <v>19</v>
      </c>
      <c r="E310" s="78" t="s">
        <v>59</v>
      </c>
      <c r="O310" s="77" t="s">
        <v>389</v>
      </c>
      <c r="P310" s="78">
        <v>36</v>
      </c>
      <c r="Q310" s="234" t="str">
        <f t="shared" si="24"/>
        <v>40-49|36</v>
      </c>
      <c r="R310" s="78">
        <v>14</v>
      </c>
      <c r="S310" s="78" t="s">
        <v>54</v>
      </c>
      <c r="V310" s="77" t="s">
        <v>389</v>
      </c>
      <c r="W310" s="78">
        <v>81</v>
      </c>
      <c r="X310" s="234" t="str">
        <f t="shared" si="25"/>
        <v>40-49|81</v>
      </c>
      <c r="Y310" s="78">
        <v>7</v>
      </c>
      <c r="Z310" s="78" t="s">
        <v>47</v>
      </c>
    </row>
    <row r="311" spans="1:26">
      <c r="A311" s="77" t="s">
        <v>677</v>
      </c>
      <c r="B311" s="78" t="s">
        <v>1716</v>
      </c>
      <c r="C311" s="234" t="str">
        <f t="shared" si="23"/>
        <v>80-89|&gt;58</v>
      </c>
      <c r="D311" s="78">
        <v>1</v>
      </c>
      <c r="E311" s="78" t="s">
        <v>41</v>
      </c>
      <c r="O311" s="77" t="s">
        <v>389</v>
      </c>
      <c r="P311" s="78">
        <v>35</v>
      </c>
      <c r="Q311" s="234" t="str">
        <f t="shared" si="24"/>
        <v>40-49|35</v>
      </c>
      <c r="R311" s="78">
        <v>15</v>
      </c>
      <c r="S311" s="78" t="s">
        <v>55</v>
      </c>
      <c r="V311" s="77" t="s">
        <v>389</v>
      </c>
      <c r="W311" s="78">
        <v>80</v>
      </c>
      <c r="X311" s="234" t="str">
        <f t="shared" si="25"/>
        <v>40-49|80</v>
      </c>
      <c r="Y311" s="78">
        <v>7</v>
      </c>
      <c r="Z311" s="78" t="s">
        <v>47</v>
      </c>
    </row>
    <row r="312" spans="1:26">
      <c r="A312" s="77" t="s">
        <v>677</v>
      </c>
      <c r="B312" s="78">
        <v>58</v>
      </c>
      <c r="C312" s="234" t="str">
        <f t="shared" si="23"/>
        <v>80-89|58</v>
      </c>
      <c r="D312" s="78">
        <v>2</v>
      </c>
      <c r="E312" s="78" t="s">
        <v>42</v>
      </c>
      <c r="O312" s="77" t="s">
        <v>389</v>
      </c>
      <c r="P312" s="78">
        <v>34</v>
      </c>
      <c r="Q312" s="234" t="str">
        <f t="shared" si="24"/>
        <v>40-49|34</v>
      </c>
      <c r="R312" s="78">
        <v>15</v>
      </c>
      <c r="S312" s="78" t="s">
        <v>55</v>
      </c>
      <c r="V312" s="77" t="s">
        <v>389</v>
      </c>
      <c r="W312" s="78">
        <v>79</v>
      </c>
      <c r="X312" s="234" t="str">
        <f t="shared" si="25"/>
        <v>40-49|79</v>
      </c>
      <c r="Y312" s="78">
        <v>7</v>
      </c>
      <c r="Z312" s="78" t="s">
        <v>47</v>
      </c>
    </row>
    <row r="313" spans="1:26">
      <c r="A313" s="77" t="s">
        <v>677</v>
      </c>
      <c r="B313" s="78">
        <v>57</v>
      </c>
      <c r="C313" s="234" t="str">
        <f t="shared" si="23"/>
        <v>80-89|57</v>
      </c>
      <c r="D313" s="78">
        <v>2</v>
      </c>
      <c r="E313" s="78" t="s">
        <v>42</v>
      </c>
      <c r="O313" s="77" t="s">
        <v>389</v>
      </c>
      <c r="P313" s="78">
        <v>33</v>
      </c>
      <c r="Q313" s="234" t="str">
        <f t="shared" si="24"/>
        <v>40-49|33</v>
      </c>
      <c r="R313" s="78">
        <v>15</v>
      </c>
      <c r="S313" s="78" t="s">
        <v>55</v>
      </c>
      <c r="V313" s="77" t="s">
        <v>389</v>
      </c>
      <c r="W313" s="78">
        <v>78</v>
      </c>
      <c r="X313" s="234" t="str">
        <f t="shared" si="25"/>
        <v>40-49|78</v>
      </c>
      <c r="Y313" s="78">
        <v>7</v>
      </c>
      <c r="Z313" s="78" t="s">
        <v>47</v>
      </c>
    </row>
    <row r="314" spans="1:26">
      <c r="A314" s="77" t="s">
        <v>677</v>
      </c>
      <c r="B314" s="78">
        <v>56</v>
      </c>
      <c r="C314" s="234" t="str">
        <f t="shared" si="23"/>
        <v>80-89|56</v>
      </c>
      <c r="D314" s="78">
        <v>2</v>
      </c>
      <c r="E314" s="78" t="s">
        <v>42</v>
      </c>
      <c r="O314" s="77" t="s">
        <v>389</v>
      </c>
      <c r="P314" s="78">
        <v>32</v>
      </c>
      <c r="Q314" s="234" t="str">
        <f t="shared" si="24"/>
        <v>40-49|32</v>
      </c>
      <c r="R314" s="78">
        <v>15</v>
      </c>
      <c r="S314" s="78" t="s">
        <v>55</v>
      </c>
      <c r="V314" s="77" t="s">
        <v>389</v>
      </c>
      <c r="W314" s="78">
        <v>77</v>
      </c>
      <c r="X314" s="234" t="str">
        <f t="shared" si="25"/>
        <v>40-49|77</v>
      </c>
      <c r="Y314" s="78">
        <v>7</v>
      </c>
      <c r="Z314" s="78" t="s">
        <v>47</v>
      </c>
    </row>
    <row r="315" spans="1:26">
      <c r="A315" s="77" t="s">
        <v>677</v>
      </c>
      <c r="B315" s="78">
        <v>55</v>
      </c>
      <c r="C315" s="234" t="str">
        <f t="shared" si="23"/>
        <v>80-89|55</v>
      </c>
      <c r="D315" s="78">
        <v>3</v>
      </c>
      <c r="E315" s="78" t="s">
        <v>43</v>
      </c>
      <c r="O315" s="77" t="s">
        <v>389</v>
      </c>
      <c r="P315" s="78">
        <v>31</v>
      </c>
      <c r="Q315" s="234" t="str">
        <f t="shared" si="24"/>
        <v>40-49|31</v>
      </c>
      <c r="R315" s="78">
        <v>16</v>
      </c>
      <c r="S315" s="78" t="s">
        <v>56</v>
      </c>
      <c r="V315" s="77" t="s">
        <v>389</v>
      </c>
      <c r="W315" s="78">
        <v>76</v>
      </c>
      <c r="X315" s="234" t="str">
        <f t="shared" si="25"/>
        <v>40-49|76</v>
      </c>
      <c r="Y315" s="78">
        <v>8</v>
      </c>
      <c r="Z315" s="78" t="s">
        <v>48</v>
      </c>
    </row>
    <row r="316" spans="1:26">
      <c r="A316" s="77" t="s">
        <v>677</v>
      </c>
      <c r="B316" s="78">
        <v>54</v>
      </c>
      <c r="C316" s="234" t="str">
        <f t="shared" si="23"/>
        <v>80-89|54</v>
      </c>
      <c r="D316" s="78">
        <v>3</v>
      </c>
      <c r="E316" s="78" t="s">
        <v>43</v>
      </c>
      <c r="O316" s="77" t="s">
        <v>389</v>
      </c>
      <c r="P316" s="78">
        <v>30</v>
      </c>
      <c r="Q316" s="234" t="str">
        <f t="shared" si="24"/>
        <v>40-49|30</v>
      </c>
      <c r="R316" s="78">
        <v>16</v>
      </c>
      <c r="S316" s="78" t="s">
        <v>56</v>
      </c>
      <c r="V316" s="77" t="s">
        <v>389</v>
      </c>
      <c r="W316" s="78">
        <v>75</v>
      </c>
      <c r="X316" s="234" t="str">
        <f t="shared" si="25"/>
        <v>40-49|75</v>
      </c>
      <c r="Y316" s="78">
        <v>8</v>
      </c>
      <c r="Z316" s="78" t="s">
        <v>48</v>
      </c>
    </row>
    <row r="317" spans="1:26">
      <c r="A317" s="77" t="s">
        <v>677</v>
      </c>
      <c r="B317" s="78">
        <v>53</v>
      </c>
      <c r="C317" s="234" t="str">
        <f t="shared" si="23"/>
        <v>80-89|53</v>
      </c>
      <c r="D317" s="78">
        <v>3</v>
      </c>
      <c r="E317" s="78" t="s">
        <v>43</v>
      </c>
      <c r="O317" s="77" t="s">
        <v>389</v>
      </c>
      <c r="P317" s="78">
        <v>29</v>
      </c>
      <c r="Q317" s="234" t="str">
        <f t="shared" si="24"/>
        <v>40-49|29</v>
      </c>
      <c r="R317" s="78">
        <v>16</v>
      </c>
      <c r="S317" s="78" t="s">
        <v>56</v>
      </c>
      <c r="V317" s="77" t="s">
        <v>389</v>
      </c>
      <c r="W317" s="78">
        <v>74</v>
      </c>
      <c r="X317" s="234" t="str">
        <f t="shared" si="25"/>
        <v>40-49|74</v>
      </c>
      <c r="Y317" s="78">
        <v>8</v>
      </c>
      <c r="Z317" s="78" t="s">
        <v>48</v>
      </c>
    </row>
    <row r="318" spans="1:26">
      <c r="A318" s="77" t="s">
        <v>677</v>
      </c>
      <c r="B318" s="78">
        <v>52</v>
      </c>
      <c r="C318" s="234" t="str">
        <f t="shared" si="23"/>
        <v>80-89|52</v>
      </c>
      <c r="D318" s="78">
        <v>4</v>
      </c>
      <c r="E318" s="78" t="s">
        <v>44</v>
      </c>
      <c r="O318" s="77" t="s">
        <v>389</v>
      </c>
      <c r="P318" s="78">
        <v>28</v>
      </c>
      <c r="Q318" s="234" t="str">
        <f t="shared" si="24"/>
        <v>40-49|28</v>
      </c>
      <c r="R318" s="78">
        <v>16</v>
      </c>
      <c r="S318" s="78" t="s">
        <v>56</v>
      </c>
      <c r="V318" s="77" t="s">
        <v>389</v>
      </c>
      <c r="W318" s="78">
        <v>73</v>
      </c>
      <c r="X318" s="234" t="str">
        <f t="shared" si="25"/>
        <v>40-49|73</v>
      </c>
      <c r="Y318" s="78">
        <v>8</v>
      </c>
      <c r="Z318" s="78" t="s">
        <v>48</v>
      </c>
    </row>
    <row r="319" spans="1:26">
      <c r="A319" s="77" t="s">
        <v>677</v>
      </c>
      <c r="B319" s="78">
        <v>51</v>
      </c>
      <c r="C319" s="234" t="str">
        <f t="shared" si="23"/>
        <v>80-89|51</v>
      </c>
      <c r="D319" s="78">
        <v>4</v>
      </c>
      <c r="E319" s="78" t="s">
        <v>44</v>
      </c>
      <c r="O319" s="77" t="s">
        <v>389</v>
      </c>
      <c r="P319" s="78">
        <v>27</v>
      </c>
      <c r="Q319" s="234" t="str">
        <f t="shared" si="24"/>
        <v>40-49|27</v>
      </c>
      <c r="R319" s="78">
        <v>16</v>
      </c>
      <c r="S319" s="78" t="s">
        <v>56</v>
      </c>
      <c r="V319" s="77" t="s">
        <v>389</v>
      </c>
      <c r="W319" s="78">
        <v>72</v>
      </c>
      <c r="X319" s="234" t="str">
        <f t="shared" si="25"/>
        <v>40-49|72</v>
      </c>
      <c r="Y319" s="78">
        <v>8</v>
      </c>
      <c r="Z319" s="78" t="s">
        <v>48</v>
      </c>
    </row>
    <row r="320" spans="1:26">
      <c r="A320" s="77" t="s">
        <v>677</v>
      </c>
      <c r="B320" s="78">
        <v>50</v>
      </c>
      <c r="C320" s="234" t="str">
        <f t="shared" si="23"/>
        <v>80-89|50</v>
      </c>
      <c r="D320" s="78">
        <v>4</v>
      </c>
      <c r="E320" s="78" t="s">
        <v>44</v>
      </c>
      <c r="O320" s="77" t="s">
        <v>389</v>
      </c>
      <c r="P320" s="78">
        <v>26</v>
      </c>
      <c r="Q320" s="234" t="str">
        <f t="shared" si="24"/>
        <v>40-49|26</v>
      </c>
      <c r="R320" s="78">
        <v>17</v>
      </c>
      <c r="S320" s="78" t="s">
        <v>57</v>
      </c>
      <c r="V320" s="77" t="s">
        <v>389</v>
      </c>
      <c r="W320" s="78">
        <v>71</v>
      </c>
      <c r="X320" s="234" t="str">
        <f t="shared" si="25"/>
        <v>40-49|71</v>
      </c>
      <c r="Y320" s="78">
        <v>8</v>
      </c>
      <c r="Z320" s="78" t="s">
        <v>48</v>
      </c>
    </row>
    <row r="321" spans="1:26">
      <c r="A321" s="77" t="s">
        <v>677</v>
      </c>
      <c r="B321" s="78">
        <v>49</v>
      </c>
      <c r="C321" s="234" t="str">
        <f t="shared" si="23"/>
        <v>80-89|49</v>
      </c>
      <c r="D321" s="78">
        <v>5</v>
      </c>
      <c r="E321" s="78" t="s">
        <v>45</v>
      </c>
      <c r="O321" s="77" t="s">
        <v>389</v>
      </c>
      <c r="P321" s="78">
        <v>25</v>
      </c>
      <c r="Q321" s="234" t="str">
        <f t="shared" si="24"/>
        <v>40-49|25</v>
      </c>
      <c r="R321" s="78">
        <v>17</v>
      </c>
      <c r="S321" s="78" t="s">
        <v>57</v>
      </c>
      <c r="V321" s="77" t="s">
        <v>389</v>
      </c>
      <c r="W321" s="78">
        <v>70</v>
      </c>
      <c r="X321" s="234" t="str">
        <f t="shared" si="25"/>
        <v>40-49|70</v>
      </c>
      <c r="Y321" s="78">
        <v>9</v>
      </c>
      <c r="Z321" s="78" t="s">
        <v>49</v>
      </c>
    </row>
    <row r="322" spans="1:26">
      <c r="A322" s="77" t="s">
        <v>677</v>
      </c>
      <c r="B322" s="78">
        <v>48</v>
      </c>
      <c r="C322" s="234" t="str">
        <f t="shared" si="23"/>
        <v>80-89|48</v>
      </c>
      <c r="D322" s="78">
        <v>5</v>
      </c>
      <c r="E322" s="78" t="s">
        <v>45</v>
      </c>
      <c r="O322" s="77" t="s">
        <v>389</v>
      </c>
      <c r="P322" s="78">
        <v>24</v>
      </c>
      <c r="Q322" s="234" t="str">
        <f t="shared" si="24"/>
        <v>40-49|24</v>
      </c>
      <c r="R322" s="78">
        <v>17</v>
      </c>
      <c r="S322" s="78" t="s">
        <v>57</v>
      </c>
      <c r="V322" s="77" t="s">
        <v>389</v>
      </c>
      <c r="W322" s="78">
        <v>69</v>
      </c>
      <c r="X322" s="234" t="str">
        <f t="shared" si="25"/>
        <v>40-49|69</v>
      </c>
      <c r="Y322" s="78">
        <v>9</v>
      </c>
      <c r="Z322" s="78" t="s">
        <v>49</v>
      </c>
    </row>
    <row r="323" spans="1:26">
      <c r="A323" s="77" t="s">
        <v>677</v>
      </c>
      <c r="B323" s="78">
        <v>47</v>
      </c>
      <c r="C323" s="234" t="str">
        <f t="shared" si="23"/>
        <v>80-89|47</v>
      </c>
      <c r="D323" s="78">
        <v>6</v>
      </c>
      <c r="E323" s="78" t="s">
        <v>46</v>
      </c>
      <c r="O323" s="77" t="s">
        <v>389</v>
      </c>
      <c r="P323" s="78">
        <v>23</v>
      </c>
      <c r="Q323" s="234" t="str">
        <f t="shared" si="24"/>
        <v>40-49|23</v>
      </c>
      <c r="R323" s="78">
        <v>17</v>
      </c>
      <c r="S323" s="78" t="s">
        <v>57</v>
      </c>
      <c r="V323" s="77" t="s">
        <v>389</v>
      </c>
      <c r="W323" s="78">
        <v>68</v>
      </c>
      <c r="X323" s="234" t="str">
        <f t="shared" si="25"/>
        <v>40-49|68</v>
      </c>
      <c r="Y323" s="78">
        <v>9</v>
      </c>
      <c r="Z323" s="78" t="s">
        <v>49</v>
      </c>
    </row>
    <row r="324" spans="1:26">
      <c r="A324" s="77" t="s">
        <v>677</v>
      </c>
      <c r="B324" s="78">
        <v>46</v>
      </c>
      <c r="C324" s="234" t="str">
        <f t="shared" si="23"/>
        <v>80-89|46</v>
      </c>
      <c r="D324" s="78">
        <v>6</v>
      </c>
      <c r="E324" s="78" t="s">
        <v>46</v>
      </c>
      <c r="O324" s="77" t="s">
        <v>389</v>
      </c>
      <c r="P324" s="78">
        <v>22</v>
      </c>
      <c r="Q324" s="234" t="str">
        <f t="shared" si="24"/>
        <v>40-49|22</v>
      </c>
      <c r="R324" s="78">
        <v>18</v>
      </c>
      <c r="S324" s="78" t="s">
        <v>58</v>
      </c>
      <c r="V324" s="77" t="s">
        <v>389</v>
      </c>
      <c r="W324" s="78">
        <v>67</v>
      </c>
      <c r="X324" s="234" t="str">
        <f t="shared" si="25"/>
        <v>40-49|67</v>
      </c>
      <c r="Y324" s="78">
        <v>9</v>
      </c>
      <c r="Z324" s="78" t="s">
        <v>49</v>
      </c>
    </row>
    <row r="325" spans="1:26">
      <c r="A325" s="77" t="s">
        <v>677</v>
      </c>
      <c r="B325" s="78">
        <v>45</v>
      </c>
      <c r="C325" s="234" t="str">
        <f t="shared" si="23"/>
        <v>80-89|45</v>
      </c>
      <c r="D325" s="78">
        <v>6</v>
      </c>
      <c r="E325" s="78" t="s">
        <v>46</v>
      </c>
      <c r="O325" s="77" t="s">
        <v>389</v>
      </c>
      <c r="P325" s="78">
        <v>21</v>
      </c>
      <c r="Q325" s="234" t="str">
        <f t="shared" si="24"/>
        <v>40-49|21</v>
      </c>
      <c r="R325" s="78">
        <v>18</v>
      </c>
      <c r="S325" s="78" t="s">
        <v>58</v>
      </c>
      <c r="V325" s="77" t="s">
        <v>389</v>
      </c>
      <c r="W325" s="78">
        <v>66</v>
      </c>
      <c r="X325" s="234" t="str">
        <f t="shared" si="25"/>
        <v>40-49|66</v>
      </c>
      <c r="Y325" s="78">
        <v>9</v>
      </c>
      <c r="Z325" s="78" t="s">
        <v>49</v>
      </c>
    </row>
    <row r="326" spans="1:26">
      <c r="A326" s="77" t="s">
        <v>677</v>
      </c>
      <c r="B326" s="78">
        <v>44</v>
      </c>
      <c r="C326" s="234" t="str">
        <f t="shared" si="23"/>
        <v>80-89|44</v>
      </c>
      <c r="D326" s="78">
        <v>7</v>
      </c>
      <c r="E326" s="78" t="s">
        <v>47</v>
      </c>
      <c r="O326" s="77" t="s">
        <v>389</v>
      </c>
      <c r="P326" s="78">
        <v>20</v>
      </c>
      <c r="Q326" s="234" t="str">
        <f t="shared" si="24"/>
        <v>40-49|20</v>
      </c>
      <c r="R326" s="78">
        <v>18</v>
      </c>
      <c r="S326" s="78" t="s">
        <v>58</v>
      </c>
      <c r="V326" s="77" t="s">
        <v>389</v>
      </c>
      <c r="W326" s="78">
        <v>65</v>
      </c>
      <c r="X326" s="234" t="str">
        <f t="shared" si="25"/>
        <v>40-49|65</v>
      </c>
      <c r="Y326" s="78">
        <v>9</v>
      </c>
      <c r="Z326" s="78" t="s">
        <v>49</v>
      </c>
    </row>
    <row r="327" spans="1:26">
      <c r="A327" s="77" t="s">
        <v>677</v>
      </c>
      <c r="B327" s="78">
        <v>43</v>
      </c>
      <c r="C327" s="234" t="str">
        <f t="shared" si="23"/>
        <v>80-89|43</v>
      </c>
      <c r="D327" s="78">
        <v>7</v>
      </c>
      <c r="E327" s="78" t="s">
        <v>47</v>
      </c>
      <c r="O327" s="77" t="s">
        <v>389</v>
      </c>
      <c r="P327" s="78">
        <v>19</v>
      </c>
      <c r="Q327" s="234" t="str">
        <f t="shared" si="24"/>
        <v>40-49|19</v>
      </c>
      <c r="R327" s="78">
        <v>18</v>
      </c>
      <c r="S327" s="78" t="s">
        <v>58</v>
      </c>
      <c r="V327" s="77" t="s">
        <v>389</v>
      </c>
      <c r="W327" s="78">
        <v>64</v>
      </c>
      <c r="X327" s="234" t="str">
        <f t="shared" si="25"/>
        <v>40-49|64</v>
      </c>
      <c r="Y327" s="78">
        <v>10</v>
      </c>
      <c r="Z327" s="78" t="s">
        <v>50</v>
      </c>
    </row>
    <row r="328" spans="1:26">
      <c r="A328" s="77" t="s">
        <v>677</v>
      </c>
      <c r="B328" s="78">
        <v>42</v>
      </c>
      <c r="C328" s="234" t="str">
        <f t="shared" si="23"/>
        <v>80-89|42</v>
      </c>
      <c r="D328" s="78">
        <v>8</v>
      </c>
      <c r="E328" s="78" t="s">
        <v>48</v>
      </c>
      <c r="O328" s="77" t="s">
        <v>389</v>
      </c>
      <c r="P328" s="78" t="s">
        <v>1709</v>
      </c>
      <c r="Q328" s="234" t="str">
        <f t="shared" si="24"/>
        <v>40-49|&lt;19</v>
      </c>
      <c r="R328" s="78">
        <v>19</v>
      </c>
      <c r="S328" s="78" t="s">
        <v>59</v>
      </c>
      <c r="V328" s="77" t="s">
        <v>389</v>
      </c>
      <c r="W328" s="78">
        <v>63</v>
      </c>
      <c r="X328" s="234" t="str">
        <f t="shared" si="25"/>
        <v>40-49|63</v>
      </c>
      <c r="Y328" s="78">
        <v>10</v>
      </c>
      <c r="Z328" s="78" t="s">
        <v>50</v>
      </c>
    </row>
    <row r="329" spans="1:26">
      <c r="A329" s="77" t="s">
        <v>677</v>
      </c>
      <c r="B329" s="78">
        <v>41</v>
      </c>
      <c r="C329" s="234" t="str">
        <f t="shared" si="23"/>
        <v>80-89|41</v>
      </c>
      <c r="D329" s="78">
        <v>8</v>
      </c>
      <c r="E329" s="78" t="s">
        <v>48</v>
      </c>
      <c r="O329" s="77" t="s">
        <v>461</v>
      </c>
      <c r="P329" s="78" t="s">
        <v>1717</v>
      </c>
      <c r="Q329" s="234" t="str">
        <f t="shared" si="24"/>
        <v>50-59|&gt;104</v>
      </c>
      <c r="R329" s="78">
        <v>1</v>
      </c>
      <c r="S329" s="78" t="s">
        <v>41</v>
      </c>
      <c r="V329" s="77" t="s">
        <v>389</v>
      </c>
      <c r="W329" s="78">
        <v>62</v>
      </c>
      <c r="X329" s="234" t="str">
        <f t="shared" si="25"/>
        <v>40-49|62</v>
      </c>
      <c r="Y329" s="78">
        <v>10</v>
      </c>
      <c r="Z329" s="78" t="s">
        <v>50</v>
      </c>
    </row>
    <row r="330" spans="1:26">
      <c r="A330" s="77" t="s">
        <v>677</v>
      </c>
      <c r="B330" s="78">
        <v>40</v>
      </c>
      <c r="C330" s="234" t="str">
        <f t="shared" si="23"/>
        <v>80-89|40</v>
      </c>
      <c r="D330" s="78">
        <v>8</v>
      </c>
      <c r="E330" s="78" t="s">
        <v>48</v>
      </c>
      <c r="O330" s="77" t="s">
        <v>461</v>
      </c>
      <c r="P330" s="78">
        <v>104</v>
      </c>
      <c r="Q330" s="234" t="str">
        <f t="shared" si="24"/>
        <v>50-59|104</v>
      </c>
      <c r="R330" s="78">
        <v>2</v>
      </c>
      <c r="S330" s="78" t="s">
        <v>42</v>
      </c>
      <c r="V330" s="77" t="s">
        <v>389</v>
      </c>
      <c r="W330" s="78">
        <v>61</v>
      </c>
      <c r="X330" s="234" t="str">
        <f t="shared" si="25"/>
        <v>40-49|61</v>
      </c>
      <c r="Y330" s="78">
        <v>10</v>
      </c>
      <c r="Z330" s="78" t="s">
        <v>50</v>
      </c>
    </row>
    <row r="331" spans="1:26">
      <c r="A331" s="77" t="s">
        <v>677</v>
      </c>
      <c r="B331" s="78">
        <v>39</v>
      </c>
      <c r="C331" s="234" t="str">
        <f t="shared" si="23"/>
        <v>80-89|39</v>
      </c>
      <c r="D331" s="78">
        <v>9</v>
      </c>
      <c r="E331" s="78" t="s">
        <v>49</v>
      </c>
      <c r="O331" s="77" t="s">
        <v>461</v>
      </c>
      <c r="P331" s="78">
        <v>103</v>
      </c>
      <c r="Q331" s="234" t="str">
        <f t="shared" si="24"/>
        <v>50-59|103</v>
      </c>
      <c r="R331" s="78">
        <v>2</v>
      </c>
      <c r="S331" s="78" t="s">
        <v>42</v>
      </c>
      <c r="V331" s="77" t="s">
        <v>389</v>
      </c>
      <c r="W331" s="78">
        <v>60</v>
      </c>
      <c r="X331" s="234" t="str">
        <f t="shared" si="25"/>
        <v>40-49|60</v>
      </c>
      <c r="Y331" s="78">
        <v>10</v>
      </c>
      <c r="Z331" s="78" t="s">
        <v>50</v>
      </c>
    </row>
    <row r="332" spans="1:26">
      <c r="A332" s="77" t="s">
        <v>677</v>
      </c>
      <c r="B332" s="78">
        <v>38</v>
      </c>
      <c r="C332" s="234" t="str">
        <f t="shared" si="23"/>
        <v>80-89|38</v>
      </c>
      <c r="D332" s="78">
        <v>9</v>
      </c>
      <c r="E332" s="78" t="s">
        <v>49</v>
      </c>
      <c r="O332" s="77" t="s">
        <v>461</v>
      </c>
      <c r="P332" s="78">
        <v>102</v>
      </c>
      <c r="Q332" s="234" t="str">
        <f t="shared" si="24"/>
        <v>50-59|102</v>
      </c>
      <c r="R332" s="78">
        <v>2</v>
      </c>
      <c r="S332" s="78" t="s">
        <v>42</v>
      </c>
      <c r="V332" s="77" t="s">
        <v>389</v>
      </c>
      <c r="W332" s="78">
        <v>59</v>
      </c>
      <c r="X332" s="234" t="str">
        <f t="shared" si="25"/>
        <v>40-49|59</v>
      </c>
      <c r="Y332" s="78">
        <v>11</v>
      </c>
      <c r="Z332" s="78" t="s">
        <v>51</v>
      </c>
    </row>
    <row r="333" spans="1:26">
      <c r="A333" s="77" t="s">
        <v>677</v>
      </c>
      <c r="B333" s="78">
        <v>37</v>
      </c>
      <c r="C333" s="234" t="str">
        <f t="shared" si="23"/>
        <v>80-89|37</v>
      </c>
      <c r="D333" s="78">
        <v>10</v>
      </c>
      <c r="E333" s="78" t="s">
        <v>50</v>
      </c>
      <c r="O333" s="77" t="s">
        <v>461</v>
      </c>
      <c r="P333" s="78">
        <v>101</v>
      </c>
      <c r="Q333" s="234" t="str">
        <f t="shared" si="24"/>
        <v>50-59|101</v>
      </c>
      <c r="R333" s="78">
        <v>2</v>
      </c>
      <c r="S333" s="78" t="s">
        <v>42</v>
      </c>
      <c r="V333" s="77" t="s">
        <v>389</v>
      </c>
      <c r="W333" s="78">
        <v>58</v>
      </c>
      <c r="X333" s="234" t="str">
        <f t="shared" si="25"/>
        <v>40-49|58</v>
      </c>
      <c r="Y333" s="78">
        <v>11</v>
      </c>
      <c r="Z333" s="78" t="s">
        <v>51</v>
      </c>
    </row>
    <row r="334" spans="1:26">
      <c r="A334" s="77" t="s">
        <v>677</v>
      </c>
      <c r="B334" s="78">
        <v>36</v>
      </c>
      <c r="C334" s="234" t="str">
        <f t="shared" si="23"/>
        <v>80-89|36</v>
      </c>
      <c r="D334" s="78">
        <v>10</v>
      </c>
      <c r="E334" s="78" t="s">
        <v>50</v>
      </c>
      <c r="O334" s="77" t="s">
        <v>461</v>
      </c>
      <c r="P334" s="78">
        <v>100</v>
      </c>
      <c r="Q334" s="234" t="str">
        <f t="shared" si="24"/>
        <v>50-59|100</v>
      </c>
      <c r="R334" s="78">
        <v>2</v>
      </c>
      <c r="S334" s="78" t="s">
        <v>42</v>
      </c>
      <c r="V334" s="77" t="s">
        <v>389</v>
      </c>
      <c r="W334" s="78">
        <v>57</v>
      </c>
      <c r="X334" s="234" t="str">
        <f t="shared" si="25"/>
        <v>40-49|57</v>
      </c>
      <c r="Y334" s="78">
        <v>11</v>
      </c>
      <c r="Z334" s="78" t="s">
        <v>51</v>
      </c>
    </row>
    <row r="335" spans="1:26">
      <c r="A335" s="77" t="s">
        <v>677</v>
      </c>
      <c r="B335" s="78">
        <v>35</v>
      </c>
      <c r="C335" s="234" t="str">
        <f t="shared" si="23"/>
        <v>80-89|35</v>
      </c>
      <c r="D335" s="78">
        <v>10</v>
      </c>
      <c r="E335" s="78" t="s">
        <v>50</v>
      </c>
      <c r="O335" s="77" t="s">
        <v>461</v>
      </c>
      <c r="P335" s="78">
        <v>99</v>
      </c>
      <c r="Q335" s="234" t="str">
        <f t="shared" si="24"/>
        <v>50-59|99</v>
      </c>
      <c r="R335" s="78">
        <v>2</v>
      </c>
      <c r="S335" s="78" t="s">
        <v>42</v>
      </c>
      <c r="V335" s="77" t="s">
        <v>389</v>
      </c>
      <c r="W335" s="78">
        <v>56</v>
      </c>
      <c r="X335" s="234" t="str">
        <f t="shared" si="25"/>
        <v>40-49|56</v>
      </c>
      <c r="Y335" s="78">
        <v>11</v>
      </c>
      <c r="Z335" s="78" t="s">
        <v>51</v>
      </c>
    </row>
    <row r="336" spans="1:26">
      <c r="A336" s="77" t="s">
        <v>677</v>
      </c>
      <c r="B336" s="78">
        <v>34</v>
      </c>
      <c r="C336" s="234" t="str">
        <f t="shared" si="23"/>
        <v>80-89|34</v>
      </c>
      <c r="D336" s="78">
        <v>11</v>
      </c>
      <c r="E336" s="78" t="s">
        <v>51</v>
      </c>
      <c r="O336" s="77" t="s">
        <v>461</v>
      </c>
      <c r="P336" s="78">
        <v>98</v>
      </c>
      <c r="Q336" s="234" t="str">
        <f t="shared" si="24"/>
        <v>50-59|98</v>
      </c>
      <c r="R336" s="78">
        <v>3</v>
      </c>
      <c r="S336" s="78" t="s">
        <v>43</v>
      </c>
      <c r="V336" s="77" t="s">
        <v>389</v>
      </c>
      <c r="W336" s="78">
        <v>55</v>
      </c>
      <c r="X336" s="234" t="str">
        <f t="shared" si="25"/>
        <v>40-49|55</v>
      </c>
      <c r="Y336" s="78">
        <v>11</v>
      </c>
      <c r="Z336" s="78" t="s">
        <v>51</v>
      </c>
    </row>
    <row r="337" spans="1:26">
      <c r="A337" s="77" t="s">
        <v>677</v>
      </c>
      <c r="B337" s="78">
        <v>33</v>
      </c>
      <c r="C337" s="234" t="str">
        <f t="shared" si="23"/>
        <v>80-89|33</v>
      </c>
      <c r="D337" s="78">
        <v>11</v>
      </c>
      <c r="E337" s="78" t="s">
        <v>51</v>
      </c>
      <c r="O337" s="77" t="s">
        <v>461</v>
      </c>
      <c r="P337" s="78">
        <v>97</v>
      </c>
      <c r="Q337" s="234" t="str">
        <f t="shared" si="24"/>
        <v>50-59|97</v>
      </c>
      <c r="R337" s="78">
        <v>3</v>
      </c>
      <c r="S337" s="78" t="s">
        <v>43</v>
      </c>
      <c r="V337" s="77" t="s">
        <v>389</v>
      </c>
      <c r="W337" s="78">
        <v>54</v>
      </c>
      <c r="X337" s="234" t="str">
        <f t="shared" si="25"/>
        <v>40-49|54</v>
      </c>
      <c r="Y337" s="78">
        <v>11</v>
      </c>
      <c r="Z337" s="78" t="s">
        <v>51</v>
      </c>
    </row>
    <row r="338" spans="1:26">
      <c r="A338" s="77" t="s">
        <v>677</v>
      </c>
      <c r="B338" s="78">
        <v>32</v>
      </c>
      <c r="C338" s="234" t="str">
        <f t="shared" si="23"/>
        <v>80-89|32</v>
      </c>
      <c r="D338" s="78">
        <v>12</v>
      </c>
      <c r="E338" s="78" t="s">
        <v>52</v>
      </c>
      <c r="O338" s="77" t="s">
        <v>461</v>
      </c>
      <c r="P338" s="78">
        <v>96</v>
      </c>
      <c r="Q338" s="234" t="str">
        <f t="shared" si="24"/>
        <v>50-59|96</v>
      </c>
      <c r="R338" s="78">
        <v>3</v>
      </c>
      <c r="S338" s="78" t="s">
        <v>43</v>
      </c>
      <c r="V338" s="77" t="s">
        <v>389</v>
      </c>
      <c r="W338" s="78">
        <v>53</v>
      </c>
      <c r="X338" s="234" t="str">
        <f t="shared" si="25"/>
        <v>40-49|53</v>
      </c>
      <c r="Y338" s="78">
        <v>12</v>
      </c>
      <c r="Z338" s="78" t="s">
        <v>52</v>
      </c>
    </row>
    <row r="339" spans="1:26">
      <c r="A339" s="77" t="s">
        <v>677</v>
      </c>
      <c r="B339" s="78">
        <v>31</v>
      </c>
      <c r="C339" s="234" t="str">
        <f t="shared" si="23"/>
        <v>80-89|31</v>
      </c>
      <c r="D339" s="78">
        <v>12</v>
      </c>
      <c r="E339" s="78" t="s">
        <v>52</v>
      </c>
      <c r="O339" s="77" t="s">
        <v>461</v>
      </c>
      <c r="P339" s="78">
        <v>95</v>
      </c>
      <c r="Q339" s="234" t="str">
        <f t="shared" si="24"/>
        <v>50-59|95</v>
      </c>
      <c r="R339" s="78">
        <v>3</v>
      </c>
      <c r="S339" s="78" t="s">
        <v>43</v>
      </c>
      <c r="V339" s="77" t="s">
        <v>389</v>
      </c>
      <c r="W339" s="78">
        <v>52</v>
      </c>
      <c r="X339" s="234" t="str">
        <f t="shared" si="25"/>
        <v>40-49|52</v>
      </c>
      <c r="Y339" s="78">
        <v>12</v>
      </c>
      <c r="Z339" s="78" t="s">
        <v>52</v>
      </c>
    </row>
    <row r="340" spans="1:26">
      <c r="A340" s="77" t="s">
        <v>677</v>
      </c>
      <c r="B340" s="78">
        <v>30</v>
      </c>
      <c r="C340" s="234" t="str">
        <f t="shared" si="23"/>
        <v>80-89|30</v>
      </c>
      <c r="D340" s="78">
        <v>12</v>
      </c>
      <c r="E340" s="78" t="s">
        <v>52</v>
      </c>
      <c r="O340" s="77" t="s">
        <v>461</v>
      </c>
      <c r="P340" s="78">
        <v>94</v>
      </c>
      <c r="Q340" s="234" t="str">
        <f t="shared" si="24"/>
        <v>50-59|94</v>
      </c>
      <c r="R340" s="78">
        <v>3</v>
      </c>
      <c r="S340" s="78" t="s">
        <v>43</v>
      </c>
      <c r="V340" s="77" t="s">
        <v>389</v>
      </c>
      <c r="W340" s="78">
        <v>51</v>
      </c>
      <c r="X340" s="234" t="str">
        <f t="shared" si="25"/>
        <v>40-49|51</v>
      </c>
      <c r="Y340" s="78">
        <v>12</v>
      </c>
      <c r="Z340" s="78" t="s">
        <v>52</v>
      </c>
    </row>
    <row r="341" spans="1:26">
      <c r="A341" s="77" t="s">
        <v>677</v>
      </c>
      <c r="B341" s="78">
        <v>29</v>
      </c>
      <c r="C341" s="234" t="str">
        <f t="shared" si="23"/>
        <v>80-89|29</v>
      </c>
      <c r="D341" s="78">
        <v>13</v>
      </c>
      <c r="E341" s="78" t="s">
        <v>52</v>
      </c>
      <c r="O341" s="77" t="s">
        <v>461</v>
      </c>
      <c r="P341" s="78">
        <v>93</v>
      </c>
      <c r="Q341" s="234" t="str">
        <f t="shared" si="24"/>
        <v>50-59|93</v>
      </c>
      <c r="R341" s="78">
        <v>4</v>
      </c>
      <c r="S341" s="78" t="s">
        <v>44</v>
      </c>
      <c r="V341" s="77" t="s">
        <v>389</v>
      </c>
      <c r="W341" s="78">
        <v>50</v>
      </c>
      <c r="X341" s="234" t="str">
        <f t="shared" si="25"/>
        <v>40-49|50</v>
      </c>
      <c r="Y341" s="78">
        <v>12</v>
      </c>
      <c r="Z341" s="78" t="s">
        <v>52</v>
      </c>
    </row>
    <row r="342" spans="1:26">
      <c r="A342" s="77" t="s">
        <v>677</v>
      </c>
      <c r="B342" s="78">
        <v>28</v>
      </c>
      <c r="C342" s="234" t="str">
        <f t="shared" si="23"/>
        <v>80-89|28</v>
      </c>
      <c r="D342" s="78">
        <v>13</v>
      </c>
      <c r="E342" s="78" t="s">
        <v>53</v>
      </c>
      <c r="O342" s="77" t="s">
        <v>461</v>
      </c>
      <c r="P342" s="78">
        <v>92</v>
      </c>
      <c r="Q342" s="234" t="str">
        <f t="shared" si="24"/>
        <v>50-59|92</v>
      </c>
      <c r="R342" s="78">
        <v>4</v>
      </c>
      <c r="S342" s="78" t="s">
        <v>44</v>
      </c>
      <c r="V342" s="77" t="s">
        <v>389</v>
      </c>
      <c r="W342" s="78">
        <v>49</v>
      </c>
      <c r="X342" s="234" t="str">
        <f t="shared" si="25"/>
        <v>40-49|49</v>
      </c>
      <c r="Y342" s="78">
        <v>12</v>
      </c>
      <c r="Z342" s="78" t="s">
        <v>52</v>
      </c>
    </row>
    <row r="343" spans="1:26">
      <c r="A343" s="77" t="s">
        <v>677</v>
      </c>
      <c r="B343" s="78">
        <v>27</v>
      </c>
      <c r="C343" s="234" t="str">
        <f t="shared" si="23"/>
        <v>80-89|27</v>
      </c>
      <c r="D343" s="78">
        <v>14</v>
      </c>
      <c r="E343" s="78" t="s">
        <v>54</v>
      </c>
      <c r="O343" s="77" t="s">
        <v>461</v>
      </c>
      <c r="P343" s="78">
        <v>91</v>
      </c>
      <c r="Q343" s="234" t="str">
        <f t="shared" si="24"/>
        <v>50-59|91</v>
      </c>
      <c r="R343" s="78">
        <v>4</v>
      </c>
      <c r="S343" s="78" t="s">
        <v>44</v>
      </c>
      <c r="V343" s="77" t="s">
        <v>389</v>
      </c>
      <c r="W343" s="78">
        <v>48</v>
      </c>
      <c r="X343" s="234" t="str">
        <f t="shared" si="25"/>
        <v>40-49|48</v>
      </c>
      <c r="Y343" s="78">
        <v>13</v>
      </c>
      <c r="Z343" s="78" t="s">
        <v>53</v>
      </c>
    </row>
    <row r="344" spans="1:26">
      <c r="A344" s="77" t="s">
        <v>677</v>
      </c>
      <c r="B344" s="78">
        <v>26</v>
      </c>
      <c r="C344" s="234" t="str">
        <f t="shared" si="23"/>
        <v>80-89|26</v>
      </c>
      <c r="D344" s="78">
        <v>14</v>
      </c>
      <c r="E344" s="78" t="s">
        <v>54</v>
      </c>
      <c r="O344" s="77" t="s">
        <v>461</v>
      </c>
      <c r="P344" s="78">
        <v>90</v>
      </c>
      <c r="Q344" s="234" t="str">
        <f t="shared" si="24"/>
        <v>50-59|90</v>
      </c>
      <c r="R344" s="78">
        <v>4</v>
      </c>
      <c r="S344" s="78" t="s">
        <v>44</v>
      </c>
      <c r="V344" s="77" t="s">
        <v>389</v>
      </c>
      <c r="W344" s="78">
        <v>47</v>
      </c>
      <c r="X344" s="234" t="str">
        <f t="shared" si="25"/>
        <v>40-49|47</v>
      </c>
      <c r="Y344" s="78">
        <v>13</v>
      </c>
      <c r="Z344" s="78" t="s">
        <v>53</v>
      </c>
    </row>
    <row r="345" spans="1:26">
      <c r="A345" s="77" t="s">
        <v>677</v>
      </c>
      <c r="B345" s="78">
        <v>25</v>
      </c>
      <c r="C345" s="234" t="str">
        <f t="shared" si="23"/>
        <v>80-89|25</v>
      </c>
      <c r="D345" s="78">
        <v>14</v>
      </c>
      <c r="E345" s="78" t="s">
        <v>54</v>
      </c>
      <c r="O345" s="77" t="s">
        <v>461</v>
      </c>
      <c r="P345" s="78">
        <v>89</v>
      </c>
      <c r="Q345" s="234" t="str">
        <f t="shared" si="24"/>
        <v>50-59|89</v>
      </c>
      <c r="R345" s="78">
        <v>4</v>
      </c>
      <c r="S345" s="78" t="s">
        <v>44</v>
      </c>
      <c r="V345" s="77" t="s">
        <v>389</v>
      </c>
      <c r="W345" s="78">
        <v>46</v>
      </c>
      <c r="X345" s="234" t="str">
        <f t="shared" si="25"/>
        <v>40-49|46</v>
      </c>
      <c r="Y345" s="78">
        <v>13</v>
      </c>
      <c r="Z345" s="78" t="s">
        <v>53</v>
      </c>
    </row>
    <row r="346" spans="1:26">
      <c r="A346" s="77" t="s">
        <v>677</v>
      </c>
      <c r="B346" s="78">
        <v>24</v>
      </c>
      <c r="C346" s="234" t="str">
        <f t="shared" si="23"/>
        <v>80-89|24</v>
      </c>
      <c r="D346" s="78">
        <v>15</v>
      </c>
      <c r="E346" s="78" t="s">
        <v>54</v>
      </c>
      <c r="O346" s="77" t="s">
        <v>461</v>
      </c>
      <c r="P346" s="78">
        <v>88</v>
      </c>
      <c r="Q346" s="234" t="str">
        <f t="shared" si="24"/>
        <v>50-59|88</v>
      </c>
      <c r="R346" s="78">
        <v>5</v>
      </c>
      <c r="S346" s="78" t="s">
        <v>45</v>
      </c>
      <c r="V346" s="77" t="s">
        <v>389</v>
      </c>
      <c r="W346" s="78">
        <v>45</v>
      </c>
      <c r="X346" s="234" t="str">
        <f t="shared" si="25"/>
        <v>40-49|45</v>
      </c>
      <c r="Y346" s="78">
        <v>13</v>
      </c>
      <c r="Z346" s="78" t="s">
        <v>53</v>
      </c>
    </row>
    <row r="347" spans="1:26">
      <c r="A347" s="77" t="s">
        <v>677</v>
      </c>
      <c r="B347" s="78">
        <v>23</v>
      </c>
      <c r="C347" s="234" t="str">
        <f t="shared" si="23"/>
        <v>80-89|23</v>
      </c>
      <c r="D347" s="78">
        <v>15</v>
      </c>
      <c r="E347" s="78" t="s">
        <v>55</v>
      </c>
      <c r="O347" s="77" t="s">
        <v>461</v>
      </c>
      <c r="P347" s="78">
        <v>87</v>
      </c>
      <c r="Q347" s="234" t="str">
        <f t="shared" si="24"/>
        <v>50-59|87</v>
      </c>
      <c r="R347" s="78">
        <v>5</v>
      </c>
      <c r="S347" s="78" t="s">
        <v>45</v>
      </c>
      <c r="V347" s="77" t="s">
        <v>389</v>
      </c>
      <c r="W347" s="78">
        <v>44</v>
      </c>
      <c r="X347" s="234" t="str">
        <f t="shared" si="25"/>
        <v>40-49|44</v>
      </c>
      <c r="Y347" s="78">
        <v>13</v>
      </c>
      <c r="Z347" s="78" t="s">
        <v>53</v>
      </c>
    </row>
    <row r="348" spans="1:26">
      <c r="A348" s="77" t="s">
        <v>677</v>
      </c>
      <c r="B348" s="78">
        <v>22</v>
      </c>
      <c r="C348" s="234" t="str">
        <f t="shared" si="23"/>
        <v>80-89|22</v>
      </c>
      <c r="D348" s="78">
        <v>16</v>
      </c>
      <c r="E348" s="78" t="s">
        <v>56</v>
      </c>
      <c r="O348" s="77" t="s">
        <v>461</v>
      </c>
      <c r="P348" s="78">
        <v>86</v>
      </c>
      <c r="Q348" s="234" t="str">
        <f t="shared" si="24"/>
        <v>50-59|86</v>
      </c>
      <c r="R348" s="78">
        <v>5</v>
      </c>
      <c r="S348" s="78" t="s">
        <v>45</v>
      </c>
      <c r="V348" s="77" t="s">
        <v>389</v>
      </c>
      <c r="W348" s="78">
        <v>43</v>
      </c>
      <c r="X348" s="234" t="str">
        <f t="shared" si="25"/>
        <v>40-49|43</v>
      </c>
      <c r="Y348" s="78">
        <v>13</v>
      </c>
      <c r="Z348" s="78" t="s">
        <v>53</v>
      </c>
    </row>
    <row r="349" spans="1:26">
      <c r="A349" s="77" t="s">
        <v>677</v>
      </c>
      <c r="B349" s="78">
        <v>21</v>
      </c>
      <c r="C349" s="234" t="str">
        <f t="shared" si="23"/>
        <v>80-89|21</v>
      </c>
      <c r="D349" s="78">
        <v>16</v>
      </c>
      <c r="E349" s="78" t="s">
        <v>56</v>
      </c>
      <c r="O349" s="77" t="s">
        <v>461</v>
      </c>
      <c r="P349" s="78">
        <v>85</v>
      </c>
      <c r="Q349" s="234" t="str">
        <f t="shared" si="24"/>
        <v>50-59|85</v>
      </c>
      <c r="R349" s="78">
        <v>5</v>
      </c>
      <c r="S349" s="78" t="s">
        <v>45</v>
      </c>
      <c r="V349" s="77" t="s">
        <v>389</v>
      </c>
      <c r="W349" s="78">
        <v>42</v>
      </c>
      <c r="X349" s="234" t="str">
        <f t="shared" si="25"/>
        <v>40-49|42</v>
      </c>
      <c r="Y349" s="78">
        <v>14</v>
      </c>
      <c r="Z349" s="78" t="s">
        <v>54</v>
      </c>
    </row>
    <row r="350" spans="1:26">
      <c r="A350" s="77" t="s">
        <v>677</v>
      </c>
      <c r="B350" s="78">
        <v>20</v>
      </c>
      <c r="C350" s="234" t="str">
        <f t="shared" si="23"/>
        <v>80-89|20</v>
      </c>
      <c r="D350" s="78">
        <v>16</v>
      </c>
      <c r="E350" s="78" t="s">
        <v>56</v>
      </c>
      <c r="O350" s="77" t="s">
        <v>461</v>
      </c>
      <c r="P350" s="78">
        <v>84</v>
      </c>
      <c r="Q350" s="234" t="str">
        <f t="shared" si="24"/>
        <v>50-59|84</v>
      </c>
      <c r="R350" s="78">
        <v>5</v>
      </c>
      <c r="S350" s="78" t="s">
        <v>45</v>
      </c>
      <c r="V350" s="77" t="s">
        <v>389</v>
      </c>
      <c r="W350" s="78">
        <v>41</v>
      </c>
      <c r="X350" s="234" t="str">
        <f t="shared" si="25"/>
        <v>40-49|41</v>
      </c>
      <c r="Y350" s="78">
        <v>14</v>
      </c>
      <c r="Z350" s="78" t="s">
        <v>54</v>
      </c>
    </row>
    <row r="351" spans="1:26">
      <c r="A351" s="77" t="s">
        <v>677</v>
      </c>
      <c r="B351" s="78">
        <v>19</v>
      </c>
      <c r="C351" s="234" t="str">
        <f t="shared" si="23"/>
        <v>80-89|19</v>
      </c>
      <c r="D351" s="78">
        <v>17</v>
      </c>
      <c r="E351" s="78" t="s">
        <v>57</v>
      </c>
      <c r="O351" s="77" t="s">
        <v>461</v>
      </c>
      <c r="P351" s="78">
        <v>83</v>
      </c>
      <c r="Q351" s="234" t="str">
        <f t="shared" si="24"/>
        <v>50-59|83</v>
      </c>
      <c r="R351" s="78">
        <v>6</v>
      </c>
      <c r="S351" s="78" t="s">
        <v>46</v>
      </c>
      <c r="V351" s="77" t="s">
        <v>389</v>
      </c>
      <c r="W351" s="78">
        <v>40</v>
      </c>
      <c r="X351" s="234" t="str">
        <f t="shared" si="25"/>
        <v>40-49|40</v>
      </c>
      <c r="Y351" s="78">
        <v>14</v>
      </c>
      <c r="Z351" s="78" t="s">
        <v>54</v>
      </c>
    </row>
    <row r="352" spans="1:26">
      <c r="A352" s="77" t="s">
        <v>677</v>
      </c>
      <c r="B352" s="78">
        <v>18</v>
      </c>
      <c r="C352" s="234" t="str">
        <f t="shared" si="23"/>
        <v>80-89|18</v>
      </c>
      <c r="D352" s="78">
        <v>17</v>
      </c>
      <c r="E352" s="78" t="s">
        <v>57</v>
      </c>
      <c r="O352" s="77" t="s">
        <v>461</v>
      </c>
      <c r="P352" s="78">
        <v>82</v>
      </c>
      <c r="Q352" s="234" t="str">
        <f t="shared" si="24"/>
        <v>50-59|82</v>
      </c>
      <c r="R352" s="78">
        <v>6</v>
      </c>
      <c r="S352" s="78" t="s">
        <v>46</v>
      </c>
      <c r="V352" s="77" t="s">
        <v>389</v>
      </c>
      <c r="W352" s="78">
        <v>39</v>
      </c>
      <c r="X352" s="234" t="str">
        <f t="shared" si="25"/>
        <v>40-49|39</v>
      </c>
      <c r="Y352" s="78">
        <v>14</v>
      </c>
      <c r="Z352" s="78" t="s">
        <v>54</v>
      </c>
    </row>
    <row r="353" spans="1:26">
      <c r="A353" s="77" t="s">
        <v>677</v>
      </c>
      <c r="B353" s="78">
        <v>17</v>
      </c>
      <c r="C353" s="234" t="str">
        <f t="shared" ref="C353:C356" si="27">A353&amp;"|"&amp;B353</f>
        <v>80-89|17</v>
      </c>
      <c r="D353" s="78">
        <v>18</v>
      </c>
      <c r="E353" s="78" t="s">
        <v>58</v>
      </c>
      <c r="O353" s="77" t="s">
        <v>461</v>
      </c>
      <c r="P353" s="78">
        <v>81</v>
      </c>
      <c r="Q353" s="234" t="str">
        <f t="shared" ref="Q353:Q416" si="28">O353&amp;"|"&amp;P353</f>
        <v>50-59|81</v>
      </c>
      <c r="R353" s="78">
        <v>6</v>
      </c>
      <c r="S353" s="78" t="s">
        <v>46</v>
      </c>
      <c r="V353" s="77" t="s">
        <v>389</v>
      </c>
      <c r="W353" s="78">
        <v>38</v>
      </c>
      <c r="X353" s="234" t="str">
        <f t="shared" ref="X353:X416" si="29">V353&amp;"|"&amp;W353</f>
        <v>40-49|38</v>
      </c>
      <c r="Y353" s="78">
        <v>15</v>
      </c>
      <c r="Z353" s="78" t="s">
        <v>55</v>
      </c>
    </row>
    <row r="354" spans="1:26">
      <c r="A354" s="77" t="s">
        <v>677</v>
      </c>
      <c r="B354" s="78">
        <v>16</v>
      </c>
      <c r="C354" s="234" t="str">
        <f t="shared" si="27"/>
        <v>80-89|16</v>
      </c>
      <c r="D354" s="78">
        <v>18</v>
      </c>
      <c r="E354" s="78" t="s">
        <v>58</v>
      </c>
      <c r="O354" s="77" t="s">
        <v>461</v>
      </c>
      <c r="P354" s="78">
        <v>80</v>
      </c>
      <c r="Q354" s="234" t="str">
        <f t="shared" si="28"/>
        <v>50-59|80</v>
      </c>
      <c r="R354" s="78">
        <v>6</v>
      </c>
      <c r="S354" s="78" t="s">
        <v>46</v>
      </c>
      <c r="V354" s="77" t="s">
        <v>389</v>
      </c>
      <c r="W354" s="78">
        <v>37</v>
      </c>
      <c r="X354" s="234" t="str">
        <f t="shared" si="29"/>
        <v>40-49|37</v>
      </c>
      <c r="Y354" s="78">
        <v>15</v>
      </c>
      <c r="Z354" s="78" t="s">
        <v>55</v>
      </c>
    </row>
    <row r="355" spans="1:26">
      <c r="A355" s="77" t="s">
        <v>677</v>
      </c>
      <c r="B355" s="78">
        <v>15</v>
      </c>
      <c r="C355" s="234" t="str">
        <f t="shared" si="27"/>
        <v>80-89|15</v>
      </c>
      <c r="D355" s="78">
        <v>18</v>
      </c>
      <c r="E355" s="78" t="s">
        <v>58</v>
      </c>
      <c r="O355" s="77" t="s">
        <v>461</v>
      </c>
      <c r="P355" s="78">
        <v>79</v>
      </c>
      <c r="Q355" s="234" t="str">
        <f t="shared" si="28"/>
        <v>50-59|79</v>
      </c>
      <c r="R355" s="78">
        <v>6</v>
      </c>
      <c r="S355" s="78" t="s">
        <v>46</v>
      </c>
      <c r="V355" s="77" t="s">
        <v>389</v>
      </c>
      <c r="W355" s="78">
        <v>36</v>
      </c>
      <c r="X355" s="234" t="str">
        <f t="shared" si="29"/>
        <v>40-49|36</v>
      </c>
      <c r="Y355" s="78">
        <v>15</v>
      </c>
      <c r="Z355" s="78" t="s">
        <v>55</v>
      </c>
    </row>
    <row r="356" spans="1:26">
      <c r="A356" s="77" t="s">
        <v>677</v>
      </c>
      <c r="B356" s="78" t="s">
        <v>1718</v>
      </c>
      <c r="C356" s="234" t="str">
        <f t="shared" si="27"/>
        <v>80-89|&lt;15</v>
      </c>
      <c r="D356" s="78">
        <v>19</v>
      </c>
      <c r="E356" s="78" t="s">
        <v>59</v>
      </c>
      <c r="O356" s="77" t="s">
        <v>461</v>
      </c>
      <c r="P356" s="78">
        <v>78</v>
      </c>
      <c r="Q356" s="234" t="str">
        <f t="shared" si="28"/>
        <v>50-59|78</v>
      </c>
      <c r="R356" s="78">
        <v>7</v>
      </c>
      <c r="S356" s="78" t="s">
        <v>47</v>
      </c>
      <c r="V356" s="77" t="s">
        <v>389</v>
      </c>
      <c r="W356" s="78">
        <v>35</v>
      </c>
      <c r="X356" s="234" t="str">
        <f t="shared" si="29"/>
        <v>40-49|35</v>
      </c>
      <c r="Y356" s="78">
        <v>15</v>
      </c>
      <c r="Z356" s="78" t="s">
        <v>55</v>
      </c>
    </row>
    <row r="357" spans="1:26">
      <c r="O357" s="77" t="s">
        <v>461</v>
      </c>
      <c r="P357" s="78">
        <v>77</v>
      </c>
      <c r="Q357" s="234" t="str">
        <f t="shared" si="28"/>
        <v>50-59|77</v>
      </c>
      <c r="R357" s="78">
        <v>7</v>
      </c>
      <c r="S357" s="78" t="s">
        <v>47</v>
      </c>
      <c r="V357" s="77" t="s">
        <v>389</v>
      </c>
      <c r="W357" s="78">
        <v>34</v>
      </c>
      <c r="X357" s="234" t="str">
        <f t="shared" si="29"/>
        <v>40-49|34</v>
      </c>
      <c r="Y357" s="78">
        <v>15</v>
      </c>
      <c r="Z357" s="78" t="s">
        <v>55</v>
      </c>
    </row>
    <row r="358" spans="1:26">
      <c r="O358" s="77" t="s">
        <v>461</v>
      </c>
      <c r="P358" s="78">
        <v>76</v>
      </c>
      <c r="Q358" s="234" t="str">
        <f t="shared" si="28"/>
        <v>50-59|76</v>
      </c>
      <c r="R358" s="78">
        <v>7</v>
      </c>
      <c r="S358" s="78" t="s">
        <v>47</v>
      </c>
      <c r="V358" s="77" t="s">
        <v>389</v>
      </c>
      <c r="W358" s="78">
        <v>33</v>
      </c>
      <c r="X358" s="234" t="str">
        <f t="shared" si="29"/>
        <v>40-49|33</v>
      </c>
      <c r="Y358" s="78">
        <v>16</v>
      </c>
      <c r="Z358" s="78" t="s">
        <v>56</v>
      </c>
    </row>
    <row r="359" spans="1:26">
      <c r="O359" s="77" t="s">
        <v>461</v>
      </c>
      <c r="P359" s="78">
        <v>75</v>
      </c>
      <c r="Q359" s="234" t="str">
        <f t="shared" si="28"/>
        <v>50-59|75</v>
      </c>
      <c r="R359" s="78">
        <v>7</v>
      </c>
      <c r="S359" s="78" t="s">
        <v>47</v>
      </c>
      <c r="V359" s="77" t="s">
        <v>389</v>
      </c>
      <c r="W359" s="78">
        <v>32</v>
      </c>
      <c r="X359" s="234" t="str">
        <f t="shared" si="29"/>
        <v>40-49|32</v>
      </c>
      <c r="Y359" s="78">
        <v>16</v>
      </c>
      <c r="Z359" s="78" t="s">
        <v>56</v>
      </c>
    </row>
    <row r="360" spans="1:26">
      <c r="O360" s="77" t="s">
        <v>461</v>
      </c>
      <c r="P360" s="78">
        <v>74</v>
      </c>
      <c r="Q360" s="234" t="str">
        <f t="shared" si="28"/>
        <v>50-59|74</v>
      </c>
      <c r="R360" s="78">
        <v>7</v>
      </c>
      <c r="S360" s="78" t="s">
        <v>47</v>
      </c>
      <c r="V360" s="77" t="s">
        <v>389</v>
      </c>
      <c r="W360" s="78">
        <v>31</v>
      </c>
      <c r="X360" s="234" t="str">
        <f t="shared" si="29"/>
        <v>40-49|31</v>
      </c>
      <c r="Y360" s="78">
        <v>16</v>
      </c>
      <c r="Z360" s="78" t="s">
        <v>56</v>
      </c>
    </row>
    <row r="361" spans="1:26">
      <c r="O361" s="77" t="s">
        <v>461</v>
      </c>
      <c r="P361" s="78">
        <v>73</v>
      </c>
      <c r="Q361" s="234" t="str">
        <f t="shared" si="28"/>
        <v>50-59|73</v>
      </c>
      <c r="R361" s="78">
        <v>8</v>
      </c>
      <c r="S361" s="78" t="s">
        <v>48</v>
      </c>
      <c r="V361" s="77" t="s">
        <v>389</v>
      </c>
      <c r="W361" s="78">
        <v>30</v>
      </c>
      <c r="X361" s="234" t="str">
        <f t="shared" si="29"/>
        <v>40-49|30</v>
      </c>
      <c r="Y361" s="78">
        <v>16</v>
      </c>
      <c r="Z361" s="78" t="s">
        <v>56</v>
      </c>
    </row>
    <row r="362" spans="1:26">
      <c r="O362" s="77" t="s">
        <v>461</v>
      </c>
      <c r="P362" s="78">
        <v>72</v>
      </c>
      <c r="Q362" s="234" t="str">
        <f t="shared" si="28"/>
        <v>50-59|72</v>
      </c>
      <c r="R362" s="78">
        <v>8</v>
      </c>
      <c r="S362" s="78" t="s">
        <v>48</v>
      </c>
      <c r="V362" s="77" t="s">
        <v>389</v>
      </c>
      <c r="W362" s="78">
        <v>29</v>
      </c>
      <c r="X362" s="234" t="str">
        <f t="shared" si="29"/>
        <v>40-49|29</v>
      </c>
      <c r="Y362" s="78">
        <v>16</v>
      </c>
      <c r="Z362" s="78" t="s">
        <v>56</v>
      </c>
    </row>
    <row r="363" spans="1:26">
      <c r="O363" s="77" t="s">
        <v>461</v>
      </c>
      <c r="P363" s="78">
        <v>71</v>
      </c>
      <c r="Q363" s="234" t="str">
        <f t="shared" si="28"/>
        <v>50-59|71</v>
      </c>
      <c r="R363" s="78">
        <v>8</v>
      </c>
      <c r="S363" s="78" t="s">
        <v>48</v>
      </c>
      <c r="V363" s="77" t="s">
        <v>389</v>
      </c>
      <c r="W363" s="78">
        <v>28</v>
      </c>
      <c r="X363" s="234" t="str">
        <f t="shared" si="29"/>
        <v>40-49|28</v>
      </c>
      <c r="Y363" s="78">
        <v>17</v>
      </c>
      <c r="Z363" s="78" t="s">
        <v>56</v>
      </c>
    </row>
    <row r="364" spans="1:26">
      <c r="O364" s="77" t="s">
        <v>461</v>
      </c>
      <c r="P364" s="78">
        <v>70</v>
      </c>
      <c r="Q364" s="234" t="str">
        <f t="shared" si="28"/>
        <v>50-59|70</v>
      </c>
      <c r="R364" s="78">
        <v>8</v>
      </c>
      <c r="S364" s="78" t="s">
        <v>48</v>
      </c>
      <c r="V364" s="77" t="s">
        <v>389</v>
      </c>
      <c r="W364" s="78">
        <v>27</v>
      </c>
      <c r="X364" s="234" t="str">
        <f t="shared" si="29"/>
        <v>40-49|27</v>
      </c>
      <c r="Y364" s="78">
        <v>17</v>
      </c>
      <c r="Z364" s="78" t="s">
        <v>57</v>
      </c>
    </row>
    <row r="365" spans="1:26">
      <c r="O365" s="77" t="s">
        <v>461</v>
      </c>
      <c r="P365" s="78">
        <v>69</v>
      </c>
      <c r="Q365" s="234" t="str">
        <f t="shared" si="28"/>
        <v>50-59|69</v>
      </c>
      <c r="R365" s="78">
        <v>8</v>
      </c>
      <c r="S365" s="78" t="s">
        <v>48</v>
      </c>
      <c r="V365" s="77" t="s">
        <v>389</v>
      </c>
      <c r="W365" s="78">
        <v>26</v>
      </c>
      <c r="X365" s="234" t="str">
        <f t="shared" si="29"/>
        <v>40-49|26</v>
      </c>
      <c r="Y365" s="78">
        <v>17</v>
      </c>
      <c r="Z365" s="78" t="s">
        <v>57</v>
      </c>
    </row>
    <row r="366" spans="1:26">
      <c r="O366" s="77" t="s">
        <v>461</v>
      </c>
      <c r="P366" s="78">
        <v>68</v>
      </c>
      <c r="Q366" s="234" t="str">
        <f t="shared" si="28"/>
        <v>50-59|68</v>
      </c>
      <c r="R366" s="78">
        <v>9</v>
      </c>
      <c r="S366" s="78" t="s">
        <v>49</v>
      </c>
      <c r="V366" s="77" t="s">
        <v>389</v>
      </c>
      <c r="W366" s="78">
        <v>25</v>
      </c>
      <c r="X366" s="234" t="str">
        <f t="shared" si="29"/>
        <v>40-49|25</v>
      </c>
      <c r="Y366" s="78">
        <v>17</v>
      </c>
      <c r="Z366" s="78" t="s">
        <v>57</v>
      </c>
    </row>
    <row r="367" spans="1:26">
      <c r="O367" s="77" t="s">
        <v>461</v>
      </c>
      <c r="P367" s="78">
        <v>67</v>
      </c>
      <c r="Q367" s="234" t="str">
        <f t="shared" si="28"/>
        <v>50-59|67</v>
      </c>
      <c r="R367" s="78">
        <v>9</v>
      </c>
      <c r="S367" s="78" t="s">
        <v>49</v>
      </c>
      <c r="V367" s="77" t="s">
        <v>389</v>
      </c>
      <c r="W367" s="78">
        <v>24</v>
      </c>
      <c r="X367" s="234" t="str">
        <f t="shared" si="29"/>
        <v>40-49|24</v>
      </c>
      <c r="Y367" s="78">
        <v>18</v>
      </c>
      <c r="Z367" s="78" t="s">
        <v>58</v>
      </c>
    </row>
    <row r="368" spans="1:26">
      <c r="O368" s="77" t="s">
        <v>461</v>
      </c>
      <c r="P368" s="78">
        <v>66</v>
      </c>
      <c r="Q368" s="234" t="str">
        <f t="shared" si="28"/>
        <v>50-59|66</v>
      </c>
      <c r="R368" s="78">
        <v>9</v>
      </c>
      <c r="S368" s="78" t="s">
        <v>49</v>
      </c>
      <c r="V368" s="77" t="s">
        <v>389</v>
      </c>
      <c r="W368" s="78">
        <v>23</v>
      </c>
      <c r="X368" s="234" t="str">
        <f t="shared" si="29"/>
        <v>40-49|23</v>
      </c>
      <c r="Y368" s="78">
        <v>18</v>
      </c>
      <c r="Z368" s="78" t="s">
        <v>58</v>
      </c>
    </row>
    <row r="369" spans="15:26">
      <c r="O369" s="77" t="s">
        <v>461</v>
      </c>
      <c r="P369" s="78">
        <v>65</v>
      </c>
      <c r="Q369" s="234" t="str">
        <f t="shared" si="28"/>
        <v>50-59|65</v>
      </c>
      <c r="R369" s="78">
        <v>9</v>
      </c>
      <c r="S369" s="78" t="s">
        <v>49</v>
      </c>
      <c r="V369" s="77" t="s">
        <v>389</v>
      </c>
      <c r="W369" s="78">
        <v>22</v>
      </c>
      <c r="X369" s="234" t="str">
        <f t="shared" si="29"/>
        <v>40-49|22</v>
      </c>
      <c r="Y369" s="78">
        <v>18</v>
      </c>
      <c r="Z369" s="78" t="s">
        <v>58</v>
      </c>
    </row>
    <row r="370" spans="15:26">
      <c r="O370" s="77" t="s">
        <v>461</v>
      </c>
      <c r="P370" s="78">
        <v>64</v>
      </c>
      <c r="Q370" s="234" t="str">
        <f t="shared" si="28"/>
        <v>50-59|64</v>
      </c>
      <c r="R370" s="78">
        <v>9</v>
      </c>
      <c r="S370" s="78" t="s">
        <v>49</v>
      </c>
      <c r="V370" s="77" t="s">
        <v>389</v>
      </c>
      <c r="W370" s="78">
        <v>21</v>
      </c>
      <c r="X370" s="234" t="str">
        <f t="shared" si="29"/>
        <v>40-49|21</v>
      </c>
      <c r="Y370" s="78">
        <v>18</v>
      </c>
      <c r="Z370" s="78" t="s">
        <v>58</v>
      </c>
    </row>
    <row r="371" spans="15:26">
      <c r="O371" s="77" t="s">
        <v>461</v>
      </c>
      <c r="P371" s="78">
        <v>63</v>
      </c>
      <c r="Q371" s="234" t="str">
        <f t="shared" si="28"/>
        <v>50-59|63</v>
      </c>
      <c r="R371" s="78">
        <v>10</v>
      </c>
      <c r="S371" s="78" t="s">
        <v>49</v>
      </c>
      <c r="V371" s="77" t="s">
        <v>389</v>
      </c>
      <c r="W371" s="78">
        <v>20</v>
      </c>
      <c r="X371" s="234" t="str">
        <f t="shared" si="29"/>
        <v>40-49|20</v>
      </c>
      <c r="Y371" s="78">
        <v>18</v>
      </c>
      <c r="Z371" s="78" t="s">
        <v>58</v>
      </c>
    </row>
    <row r="372" spans="15:26">
      <c r="O372" s="77" t="s">
        <v>461</v>
      </c>
      <c r="P372" s="78">
        <v>62</v>
      </c>
      <c r="Q372" s="234" t="str">
        <f t="shared" si="28"/>
        <v>50-59|62</v>
      </c>
      <c r="R372" s="78">
        <v>10</v>
      </c>
      <c r="S372" s="78" t="s">
        <v>50</v>
      </c>
      <c r="V372" s="77" t="s">
        <v>389</v>
      </c>
      <c r="W372" s="78" t="s">
        <v>1719</v>
      </c>
      <c r="X372" s="234" t="str">
        <f t="shared" si="29"/>
        <v>40-49|&lt;20</v>
      </c>
      <c r="Y372" s="78">
        <v>19</v>
      </c>
      <c r="Z372" s="78" t="s">
        <v>59</v>
      </c>
    </row>
    <row r="373" spans="15:26">
      <c r="O373" s="77" t="s">
        <v>461</v>
      </c>
      <c r="P373" s="78">
        <v>61</v>
      </c>
      <c r="Q373" s="234" t="str">
        <f t="shared" si="28"/>
        <v>50-59|61</v>
      </c>
      <c r="R373" s="78">
        <v>10</v>
      </c>
      <c r="S373" s="78" t="s">
        <v>50</v>
      </c>
      <c r="V373" s="77" t="s">
        <v>461</v>
      </c>
      <c r="W373" s="78" t="s">
        <v>1720</v>
      </c>
      <c r="X373" s="234" t="str">
        <f t="shared" si="29"/>
        <v>50-59|&gt;129</v>
      </c>
      <c r="Y373" s="78">
        <v>1</v>
      </c>
      <c r="Z373" s="78" t="s">
        <v>41</v>
      </c>
    </row>
    <row r="374" spans="15:26">
      <c r="O374" s="77" t="s">
        <v>461</v>
      </c>
      <c r="P374" s="78">
        <v>60</v>
      </c>
      <c r="Q374" s="234" t="str">
        <f t="shared" si="28"/>
        <v>50-59|60</v>
      </c>
      <c r="R374" s="78">
        <v>10</v>
      </c>
      <c r="S374" s="78" t="s">
        <v>50</v>
      </c>
      <c r="V374" s="77" t="s">
        <v>461</v>
      </c>
      <c r="W374" s="78">
        <v>128</v>
      </c>
      <c r="X374" s="234" t="str">
        <f t="shared" si="29"/>
        <v>50-59|128</v>
      </c>
      <c r="Y374" s="78">
        <v>2</v>
      </c>
      <c r="Z374" s="78" t="s">
        <v>42</v>
      </c>
    </row>
    <row r="375" spans="15:26">
      <c r="O375" s="77" t="s">
        <v>461</v>
      </c>
      <c r="P375" s="78">
        <v>59</v>
      </c>
      <c r="Q375" s="234" t="str">
        <f t="shared" si="28"/>
        <v>50-59|59</v>
      </c>
      <c r="R375" s="78">
        <v>10</v>
      </c>
      <c r="S375" s="78" t="s">
        <v>50</v>
      </c>
      <c r="V375" s="77" t="s">
        <v>461</v>
      </c>
      <c r="W375" s="78">
        <v>127</v>
      </c>
      <c r="X375" s="234" t="str">
        <f t="shared" si="29"/>
        <v>50-59|127</v>
      </c>
      <c r="Y375" s="78">
        <v>2</v>
      </c>
      <c r="Z375" s="78" t="s">
        <v>42</v>
      </c>
    </row>
    <row r="376" spans="15:26">
      <c r="O376" s="77" t="s">
        <v>461</v>
      </c>
      <c r="P376" s="78">
        <v>58</v>
      </c>
      <c r="Q376" s="234" t="str">
        <f t="shared" si="28"/>
        <v>50-59|58</v>
      </c>
      <c r="R376" s="78">
        <v>11</v>
      </c>
      <c r="S376" s="78" t="s">
        <v>51</v>
      </c>
      <c r="V376" s="77" t="s">
        <v>461</v>
      </c>
      <c r="W376" s="78">
        <v>126</v>
      </c>
      <c r="X376" s="234" t="str">
        <f t="shared" si="29"/>
        <v>50-59|126</v>
      </c>
      <c r="Y376" s="78">
        <v>2</v>
      </c>
      <c r="Z376" s="78" t="s">
        <v>42</v>
      </c>
    </row>
    <row r="377" spans="15:26">
      <c r="O377" s="77" t="s">
        <v>461</v>
      </c>
      <c r="P377" s="78">
        <v>57</v>
      </c>
      <c r="Q377" s="234" t="str">
        <f t="shared" si="28"/>
        <v>50-59|57</v>
      </c>
      <c r="R377" s="78">
        <v>11</v>
      </c>
      <c r="S377" s="78" t="s">
        <v>51</v>
      </c>
      <c r="V377" s="77" t="s">
        <v>461</v>
      </c>
      <c r="W377" s="78">
        <v>125</v>
      </c>
      <c r="X377" s="234" t="str">
        <f t="shared" si="29"/>
        <v>50-59|125</v>
      </c>
      <c r="Y377" s="78">
        <v>2</v>
      </c>
      <c r="Z377" s="78" t="s">
        <v>42</v>
      </c>
    </row>
    <row r="378" spans="15:26">
      <c r="O378" s="77" t="s">
        <v>461</v>
      </c>
      <c r="P378" s="78">
        <v>56</v>
      </c>
      <c r="Q378" s="234" t="str">
        <f t="shared" si="28"/>
        <v>50-59|56</v>
      </c>
      <c r="R378" s="78">
        <v>11</v>
      </c>
      <c r="S378" s="78" t="s">
        <v>51</v>
      </c>
      <c r="V378" s="77" t="s">
        <v>461</v>
      </c>
      <c r="W378" s="78">
        <v>124</v>
      </c>
      <c r="X378" s="234" t="str">
        <f t="shared" si="29"/>
        <v>50-59|124</v>
      </c>
      <c r="Y378" s="78">
        <v>2</v>
      </c>
      <c r="Z378" s="78" t="s">
        <v>42</v>
      </c>
    </row>
    <row r="379" spans="15:26">
      <c r="O379" s="77" t="s">
        <v>461</v>
      </c>
      <c r="P379" s="78">
        <v>55</v>
      </c>
      <c r="Q379" s="234" t="str">
        <f t="shared" si="28"/>
        <v>50-59|55</v>
      </c>
      <c r="R379" s="78">
        <v>11</v>
      </c>
      <c r="S379" s="78" t="s">
        <v>51</v>
      </c>
      <c r="V379" s="77" t="s">
        <v>461</v>
      </c>
      <c r="W379" s="78">
        <v>123</v>
      </c>
      <c r="X379" s="234" t="str">
        <f t="shared" si="29"/>
        <v>50-59|123</v>
      </c>
      <c r="Y379" s="78">
        <v>2</v>
      </c>
      <c r="Z379" s="78" t="s">
        <v>42</v>
      </c>
    </row>
    <row r="380" spans="15:26">
      <c r="O380" s="77" t="s">
        <v>461</v>
      </c>
      <c r="P380" s="78">
        <v>54</v>
      </c>
      <c r="Q380" s="234" t="str">
        <f t="shared" si="28"/>
        <v>50-59|54</v>
      </c>
      <c r="R380" s="78">
        <v>11</v>
      </c>
      <c r="S380" s="78" t="s">
        <v>51</v>
      </c>
      <c r="V380" s="77" t="s">
        <v>461</v>
      </c>
      <c r="W380" s="78">
        <v>122</v>
      </c>
      <c r="X380" s="234" t="str">
        <f t="shared" si="29"/>
        <v>50-59|122</v>
      </c>
      <c r="Y380" s="78">
        <v>2</v>
      </c>
      <c r="Z380" s="78" t="s">
        <v>42</v>
      </c>
    </row>
    <row r="381" spans="15:26">
      <c r="O381" s="77" t="s">
        <v>461</v>
      </c>
      <c r="P381" s="78">
        <v>53</v>
      </c>
      <c r="Q381" s="234" t="str">
        <f t="shared" si="28"/>
        <v>50-59|53</v>
      </c>
      <c r="R381" s="78">
        <v>12</v>
      </c>
      <c r="S381" s="78" t="s">
        <v>51</v>
      </c>
      <c r="V381" s="77" t="s">
        <v>461</v>
      </c>
      <c r="W381" s="78">
        <v>121</v>
      </c>
      <c r="X381" s="234" t="str">
        <f t="shared" si="29"/>
        <v>50-59|121</v>
      </c>
      <c r="Y381" s="78">
        <v>3</v>
      </c>
      <c r="Z381" s="78" t="s">
        <v>43</v>
      </c>
    </row>
    <row r="382" spans="15:26">
      <c r="O382" s="77" t="s">
        <v>461</v>
      </c>
      <c r="P382" s="78">
        <v>52</v>
      </c>
      <c r="Q382" s="234" t="str">
        <f t="shared" si="28"/>
        <v>50-59|52</v>
      </c>
      <c r="R382" s="78">
        <v>12</v>
      </c>
      <c r="S382" s="78" t="s">
        <v>52</v>
      </c>
      <c r="V382" s="77" t="s">
        <v>461</v>
      </c>
      <c r="W382" s="78">
        <v>120</v>
      </c>
      <c r="X382" s="234" t="str">
        <f t="shared" si="29"/>
        <v>50-59|120</v>
      </c>
      <c r="Y382" s="78">
        <v>3</v>
      </c>
      <c r="Z382" s="78" t="s">
        <v>43</v>
      </c>
    </row>
    <row r="383" spans="15:26">
      <c r="O383" s="77" t="s">
        <v>461</v>
      </c>
      <c r="P383" s="78">
        <v>51</v>
      </c>
      <c r="Q383" s="234" t="str">
        <f t="shared" si="28"/>
        <v>50-59|51</v>
      </c>
      <c r="R383" s="78">
        <v>12</v>
      </c>
      <c r="S383" s="78" t="s">
        <v>52</v>
      </c>
      <c r="V383" s="77" t="s">
        <v>461</v>
      </c>
      <c r="W383" s="78">
        <v>119</v>
      </c>
      <c r="X383" s="234" t="str">
        <f t="shared" si="29"/>
        <v>50-59|119</v>
      </c>
      <c r="Y383" s="78">
        <v>3</v>
      </c>
      <c r="Z383" s="78" t="s">
        <v>43</v>
      </c>
    </row>
    <row r="384" spans="15:26">
      <c r="O384" s="77" t="s">
        <v>461</v>
      </c>
      <c r="P384" s="78">
        <v>50</v>
      </c>
      <c r="Q384" s="234" t="str">
        <f t="shared" si="28"/>
        <v>50-59|50</v>
      </c>
      <c r="R384" s="78">
        <v>12</v>
      </c>
      <c r="S384" s="78" t="s">
        <v>52</v>
      </c>
      <c r="V384" s="77" t="s">
        <v>461</v>
      </c>
      <c r="W384" s="78">
        <v>118</v>
      </c>
      <c r="X384" s="234" t="str">
        <f t="shared" si="29"/>
        <v>50-59|118</v>
      </c>
      <c r="Y384" s="78">
        <v>3</v>
      </c>
      <c r="Z384" s="78" t="s">
        <v>43</v>
      </c>
    </row>
    <row r="385" spans="15:26">
      <c r="O385" s="77" t="s">
        <v>461</v>
      </c>
      <c r="P385" s="78">
        <v>49</v>
      </c>
      <c r="Q385" s="234" t="str">
        <f t="shared" si="28"/>
        <v>50-59|49</v>
      </c>
      <c r="R385" s="78">
        <v>12</v>
      </c>
      <c r="S385" s="78" t="s">
        <v>52</v>
      </c>
      <c r="V385" s="77" t="s">
        <v>461</v>
      </c>
      <c r="W385" s="78">
        <v>117</v>
      </c>
      <c r="X385" s="234" t="str">
        <f t="shared" si="29"/>
        <v>50-59|117</v>
      </c>
      <c r="Y385" s="78">
        <v>3</v>
      </c>
      <c r="Z385" s="78" t="s">
        <v>43</v>
      </c>
    </row>
    <row r="386" spans="15:26">
      <c r="O386" s="77" t="s">
        <v>461</v>
      </c>
      <c r="P386" s="78">
        <v>48</v>
      </c>
      <c r="Q386" s="234" t="str">
        <f t="shared" si="28"/>
        <v>50-59|48</v>
      </c>
      <c r="R386" s="78">
        <v>13</v>
      </c>
      <c r="S386" s="78" t="s">
        <v>53</v>
      </c>
      <c r="V386" s="77" t="s">
        <v>461</v>
      </c>
      <c r="W386" s="78">
        <v>116</v>
      </c>
      <c r="X386" s="234" t="str">
        <f t="shared" si="29"/>
        <v>50-59|116</v>
      </c>
      <c r="Y386" s="78">
        <v>3</v>
      </c>
      <c r="Z386" s="78" t="s">
        <v>43</v>
      </c>
    </row>
    <row r="387" spans="15:26">
      <c r="O387" s="77" t="s">
        <v>461</v>
      </c>
      <c r="P387" s="78">
        <v>47</v>
      </c>
      <c r="Q387" s="234" t="str">
        <f t="shared" si="28"/>
        <v>50-59|47</v>
      </c>
      <c r="R387" s="78">
        <v>13</v>
      </c>
      <c r="S387" s="78" t="s">
        <v>53</v>
      </c>
      <c r="V387" s="77" t="s">
        <v>461</v>
      </c>
      <c r="W387" s="78">
        <v>115</v>
      </c>
      <c r="X387" s="234" t="str">
        <f t="shared" si="29"/>
        <v>50-59|115</v>
      </c>
      <c r="Y387" s="78">
        <v>3</v>
      </c>
      <c r="Z387" s="78" t="s">
        <v>43</v>
      </c>
    </row>
    <row r="388" spans="15:26">
      <c r="O388" s="77" t="s">
        <v>461</v>
      </c>
      <c r="P388" s="78">
        <v>46</v>
      </c>
      <c r="Q388" s="234" t="str">
        <f t="shared" si="28"/>
        <v>50-59|46</v>
      </c>
      <c r="R388" s="78">
        <v>13</v>
      </c>
      <c r="S388" s="78" t="s">
        <v>53</v>
      </c>
      <c r="V388" s="77" t="s">
        <v>461</v>
      </c>
      <c r="W388" s="78">
        <v>114</v>
      </c>
      <c r="X388" s="234" t="str">
        <f t="shared" si="29"/>
        <v>50-59|114</v>
      </c>
      <c r="Y388" s="78">
        <v>4</v>
      </c>
      <c r="Z388" s="78" t="s">
        <v>44</v>
      </c>
    </row>
    <row r="389" spans="15:26">
      <c r="O389" s="77" t="s">
        <v>461</v>
      </c>
      <c r="P389" s="78">
        <v>45</v>
      </c>
      <c r="Q389" s="234" t="str">
        <f t="shared" si="28"/>
        <v>50-59|45</v>
      </c>
      <c r="R389" s="78">
        <v>13</v>
      </c>
      <c r="S389" s="78" t="s">
        <v>53</v>
      </c>
      <c r="V389" s="77" t="s">
        <v>461</v>
      </c>
      <c r="W389" s="78">
        <v>113</v>
      </c>
      <c r="X389" s="234" t="str">
        <f t="shared" si="29"/>
        <v>50-59|113</v>
      </c>
      <c r="Y389" s="78">
        <v>4</v>
      </c>
      <c r="Z389" s="78" t="s">
        <v>44</v>
      </c>
    </row>
    <row r="390" spans="15:26">
      <c r="O390" s="77" t="s">
        <v>461</v>
      </c>
      <c r="P390" s="78">
        <v>44</v>
      </c>
      <c r="Q390" s="234" t="str">
        <f t="shared" si="28"/>
        <v>50-59|44</v>
      </c>
      <c r="R390" s="78">
        <v>13</v>
      </c>
      <c r="S390" s="78" t="s">
        <v>53</v>
      </c>
      <c r="V390" s="77" t="s">
        <v>461</v>
      </c>
      <c r="W390" s="78">
        <v>112</v>
      </c>
      <c r="X390" s="234" t="str">
        <f t="shared" si="29"/>
        <v>50-59|112</v>
      </c>
      <c r="Y390" s="78">
        <v>4</v>
      </c>
      <c r="Z390" s="78" t="s">
        <v>44</v>
      </c>
    </row>
    <row r="391" spans="15:26">
      <c r="O391" s="77" t="s">
        <v>461</v>
      </c>
      <c r="P391" s="78">
        <v>43</v>
      </c>
      <c r="Q391" s="234" t="str">
        <f t="shared" si="28"/>
        <v>50-59|43</v>
      </c>
      <c r="R391" s="78">
        <v>14</v>
      </c>
      <c r="S391" s="78" t="s">
        <v>54</v>
      </c>
      <c r="V391" s="77" t="s">
        <v>461</v>
      </c>
      <c r="W391" s="78">
        <v>111</v>
      </c>
      <c r="X391" s="234" t="str">
        <f t="shared" si="29"/>
        <v>50-59|111</v>
      </c>
      <c r="Y391" s="78">
        <v>4</v>
      </c>
      <c r="Z391" s="78" t="s">
        <v>44</v>
      </c>
    </row>
    <row r="392" spans="15:26">
      <c r="O392" s="77" t="s">
        <v>461</v>
      </c>
      <c r="P392" s="78">
        <v>42</v>
      </c>
      <c r="Q392" s="234" t="str">
        <f t="shared" si="28"/>
        <v>50-59|42</v>
      </c>
      <c r="R392" s="78">
        <v>14</v>
      </c>
      <c r="S392" s="78" t="s">
        <v>54</v>
      </c>
      <c r="V392" s="77" t="s">
        <v>461</v>
      </c>
      <c r="W392" s="78">
        <v>110</v>
      </c>
      <c r="X392" s="234" t="str">
        <f t="shared" si="29"/>
        <v>50-59|110</v>
      </c>
      <c r="Y392" s="78">
        <v>4</v>
      </c>
      <c r="Z392" s="78" t="s">
        <v>44</v>
      </c>
    </row>
    <row r="393" spans="15:26">
      <c r="O393" s="77" t="s">
        <v>461</v>
      </c>
      <c r="P393" s="78">
        <v>41</v>
      </c>
      <c r="Q393" s="234" t="str">
        <f t="shared" si="28"/>
        <v>50-59|41</v>
      </c>
      <c r="R393" s="78">
        <v>14</v>
      </c>
      <c r="S393" s="78" t="s">
        <v>54</v>
      </c>
      <c r="V393" s="77" t="s">
        <v>461</v>
      </c>
      <c r="W393" s="78">
        <v>109</v>
      </c>
      <c r="X393" s="234" t="str">
        <f t="shared" si="29"/>
        <v>50-59|109</v>
      </c>
      <c r="Y393" s="78">
        <v>4</v>
      </c>
      <c r="Z393" s="78" t="s">
        <v>44</v>
      </c>
    </row>
    <row r="394" spans="15:26">
      <c r="O394" s="77" t="s">
        <v>461</v>
      </c>
      <c r="P394" s="78">
        <v>40</v>
      </c>
      <c r="Q394" s="234" t="str">
        <f t="shared" si="28"/>
        <v>50-59|40</v>
      </c>
      <c r="R394" s="78">
        <v>14</v>
      </c>
      <c r="S394" s="78" t="s">
        <v>54</v>
      </c>
      <c r="V394" s="77" t="s">
        <v>461</v>
      </c>
      <c r="W394" s="78">
        <v>108</v>
      </c>
      <c r="X394" s="234" t="str">
        <f t="shared" si="29"/>
        <v>50-59|108</v>
      </c>
      <c r="Y394" s="78">
        <v>4</v>
      </c>
      <c r="Z394" s="78" t="s">
        <v>44</v>
      </c>
    </row>
    <row r="395" spans="15:26">
      <c r="O395" s="77" t="s">
        <v>461</v>
      </c>
      <c r="P395" s="78">
        <v>39</v>
      </c>
      <c r="Q395" s="234" t="str">
        <f t="shared" si="28"/>
        <v>50-59|39</v>
      </c>
      <c r="R395" s="78">
        <v>14</v>
      </c>
      <c r="S395" s="78" t="s">
        <v>54</v>
      </c>
      <c r="V395" s="77" t="s">
        <v>461</v>
      </c>
      <c r="W395" s="78">
        <v>107</v>
      </c>
      <c r="X395" s="234" t="str">
        <f t="shared" si="29"/>
        <v>50-59|107</v>
      </c>
      <c r="Y395" s="78">
        <v>5</v>
      </c>
      <c r="Z395" s="78" t="s">
        <v>45</v>
      </c>
    </row>
    <row r="396" spans="15:26">
      <c r="O396" s="77" t="s">
        <v>461</v>
      </c>
      <c r="P396" s="78">
        <v>38</v>
      </c>
      <c r="Q396" s="234" t="str">
        <f t="shared" si="28"/>
        <v>50-59|38</v>
      </c>
      <c r="R396" s="78">
        <v>15</v>
      </c>
      <c r="S396" s="78" t="s">
        <v>54</v>
      </c>
      <c r="V396" s="77" t="s">
        <v>461</v>
      </c>
      <c r="W396" s="78">
        <v>106</v>
      </c>
      <c r="X396" s="234" t="str">
        <f t="shared" si="29"/>
        <v>50-59|106</v>
      </c>
      <c r="Y396" s="78">
        <v>5</v>
      </c>
      <c r="Z396" s="78" t="s">
        <v>45</v>
      </c>
    </row>
    <row r="397" spans="15:26">
      <c r="O397" s="77" t="s">
        <v>461</v>
      </c>
      <c r="P397" s="78">
        <v>37</v>
      </c>
      <c r="Q397" s="234" t="str">
        <f t="shared" si="28"/>
        <v>50-59|37</v>
      </c>
      <c r="R397" s="78">
        <v>15</v>
      </c>
      <c r="S397" s="78" t="s">
        <v>55</v>
      </c>
      <c r="V397" s="77" t="s">
        <v>461</v>
      </c>
      <c r="W397" s="78">
        <v>105</v>
      </c>
      <c r="X397" s="234" t="str">
        <f t="shared" si="29"/>
        <v>50-59|105</v>
      </c>
      <c r="Y397" s="78">
        <v>5</v>
      </c>
      <c r="Z397" s="78" t="s">
        <v>45</v>
      </c>
    </row>
    <row r="398" spans="15:26">
      <c r="O398" s="77" t="s">
        <v>461</v>
      </c>
      <c r="P398" s="78">
        <v>36</v>
      </c>
      <c r="Q398" s="234" t="str">
        <f t="shared" si="28"/>
        <v>50-59|36</v>
      </c>
      <c r="R398" s="78">
        <v>15</v>
      </c>
      <c r="S398" s="78" t="s">
        <v>55</v>
      </c>
      <c r="V398" s="77" t="s">
        <v>461</v>
      </c>
      <c r="W398" s="78">
        <v>104</v>
      </c>
      <c r="X398" s="234" t="str">
        <f t="shared" si="29"/>
        <v>50-59|104</v>
      </c>
      <c r="Y398" s="78">
        <v>5</v>
      </c>
      <c r="Z398" s="78" t="s">
        <v>45</v>
      </c>
    </row>
    <row r="399" spans="15:26">
      <c r="O399" s="77" t="s">
        <v>461</v>
      </c>
      <c r="P399" s="78">
        <v>35</v>
      </c>
      <c r="Q399" s="234" t="str">
        <f t="shared" si="28"/>
        <v>50-59|35</v>
      </c>
      <c r="R399" s="78">
        <v>15</v>
      </c>
      <c r="S399" s="78" t="s">
        <v>55</v>
      </c>
      <c r="V399" s="77" t="s">
        <v>461</v>
      </c>
      <c r="W399" s="78">
        <v>103</v>
      </c>
      <c r="X399" s="234" t="str">
        <f t="shared" si="29"/>
        <v>50-59|103</v>
      </c>
      <c r="Y399" s="78">
        <v>5</v>
      </c>
      <c r="Z399" s="78" t="s">
        <v>45</v>
      </c>
    </row>
    <row r="400" spans="15:26">
      <c r="O400" s="77" t="s">
        <v>461</v>
      </c>
      <c r="P400" s="78">
        <v>34</v>
      </c>
      <c r="Q400" s="234" t="str">
        <f t="shared" si="28"/>
        <v>50-59|34</v>
      </c>
      <c r="R400" s="78">
        <v>15</v>
      </c>
      <c r="S400" s="78" t="s">
        <v>55</v>
      </c>
      <c r="V400" s="77" t="s">
        <v>461</v>
      </c>
      <c r="W400" s="78">
        <v>102</v>
      </c>
      <c r="X400" s="234" t="str">
        <f t="shared" si="29"/>
        <v>50-59|102</v>
      </c>
      <c r="Y400" s="78">
        <v>5</v>
      </c>
      <c r="Z400" s="78" t="s">
        <v>45</v>
      </c>
    </row>
    <row r="401" spans="15:26">
      <c r="O401" s="77" t="s">
        <v>461</v>
      </c>
      <c r="P401" s="78">
        <v>33</v>
      </c>
      <c r="Q401" s="234" t="str">
        <f t="shared" si="28"/>
        <v>50-59|33</v>
      </c>
      <c r="R401" s="78">
        <v>16</v>
      </c>
      <c r="S401" s="78" t="s">
        <v>56</v>
      </c>
      <c r="V401" s="77" t="s">
        <v>461</v>
      </c>
      <c r="W401" s="78">
        <v>101</v>
      </c>
      <c r="X401" s="234" t="str">
        <f t="shared" si="29"/>
        <v>50-59|101</v>
      </c>
      <c r="Y401" s="78">
        <v>6</v>
      </c>
      <c r="Z401" s="78" t="s">
        <v>46</v>
      </c>
    </row>
    <row r="402" spans="15:26">
      <c r="O402" s="77" t="s">
        <v>461</v>
      </c>
      <c r="P402" s="78">
        <v>32</v>
      </c>
      <c r="Q402" s="234" t="str">
        <f t="shared" si="28"/>
        <v>50-59|32</v>
      </c>
      <c r="R402" s="78">
        <v>16</v>
      </c>
      <c r="S402" s="78" t="s">
        <v>56</v>
      </c>
      <c r="V402" s="77" t="s">
        <v>461</v>
      </c>
      <c r="W402" s="78">
        <v>100</v>
      </c>
      <c r="X402" s="234" t="str">
        <f t="shared" si="29"/>
        <v>50-59|100</v>
      </c>
      <c r="Y402" s="78">
        <v>6</v>
      </c>
      <c r="Z402" s="78" t="s">
        <v>46</v>
      </c>
    </row>
    <row r="403" spans="15:26">
      <c r="O403" s="77" t="s">
        <v>461</v>
      </c>
      <c r="P403" s="78">
        <v>31</v>
      </c>
      <c r="Q403" s="234" t="str">
        <f t="shared" si="28"/>
        <v>50-59|31</v>
      </c>
      <c r="R403" s="78">
        <v>16</v>
      </c>
      <c r="S403" s="78" t="s">
        <v>56</v>
      </c>
      <c r="V403" s="77" t="s">
        <v>461</v>
      </c>
      <c r="W403" s="78">
        <v>99</v>
      </c>
      <c r="X403" s="234" t="str">
        <f t="shared" si="29"/>
        <v>50-59|99</v>
      </c>
      <c r="Y403" s="78">
        <v>6</v>
      </c>
      <c r="Z403" s="78" t="s">
        <v>46</v>
      </c>
    </row>
    <row r="404" spans="15:26">
      <c r="O404" s="77" t="s">
        <v>461</v>
      </c>
      <c r="P404" s="78">
        <v>30</v>
      </c>
      <c r="Q404" s="234" t="str">
        <f t="shared" si="28"/>
        <v>50-59|30</v>
      </c>
      <c r="R404" s="78">
        <v>16</v>
      </c>
      <c r="S404" s="78" t="s">
        <v>56</v>
      </c>
      <c r="V404" s="77" t="s">
        <v>461</v>
      </c>
      <c r="W404" s="78">
        <v>98</v>
      </c>
      <c r="X404" s="234" t="str">
        <f t="shared" si="29"/>
        <v>50-59|98</v>
      </c>
      <c r="Y404" s="78">
        <v>6</v>
      </c>
      <c r="Z404" s="78" t="s">
        <v>46</v>
      </c>
    </row>
    <row r="405" spans="15:26">
      <c r="O405" s="77" t="s">
        <v>461</v>
      </c>
      <c r="P405" s="78">
        <v>29</v>
      </c>
      <c r="Q405" s="234" t="str">
        <f t="shared" si="28"/>
        <v>50-59|29</v>
      </c>
      <c r="R405" s="78">
        <v>16</v>
      </c>
      <c r="S405" s="78" t="s">
        <v>56</v>
      </c>
      <c r="V405" s="77" t="s">
        <v>461</v>
      </c>
      <c r="W405" s="78">
        <v>97</v>
      </c>
      <c r="X405" s="234" t="str">
        <f t="shared" si="29"/>
        <v>50-59|97</v>
      </c>
      <c r="Y405" s="78">
        <v>6</v>
      </c>
      <c r="Z405" s="78" t="s">
        <v>46</v>
      </c>
    </row>
    <row r="406" spans="15:26">
      <c r="O406" s="77" t="s">
        <v>461</v>
      </c>
      <c r="P406" s="78">
        <v>28</v>
      </c>
      <c r="Q406" s="234" t="str">
        <f t="shared" si="28"/>
        <v>50-59|28</v>
      </c>
      <c r="R406" s="78">
        <v>17</v>
      </c>
      <c r="S406" s="78" t="s">
        <v>57</v>
      </c>
      <c r="V406" s="77" t="s">
        <v>461</v>
      </c>
      <c r="W406" s="78">
        <v>96</v>
      </c>
      <c r="X406" s="234" t="str">
        <f t="shared" si="29"/>
        <v>50-59|96</v>
      </c>
      <c r="Y406" s="78">
        <v>6</v>
      </c>
      <c r="Z406" s="78" t="s">
        <v>46</v>
      </c>
    </row>
    <row r="407" spans="15:26">
      <c r="O407" s="77" t="s">
        <v>461</v>
      </c>
      <c r="P407" s="78">
        <v>27</v>
      </c>
      <c r="Q407" s="234" t="str">
        <f t="shared" si="28"/>
        <v>50-59|27</v>
      </c>
      <c r="R407" s="78">
        <v>17</v>
      </c>
      <c r="S407" s="78" t="s">
        <v>57</v>
      </c>
      <c r="V407" s="77" t="s">
        <v>461</v>
      </c>
      <c r="W407" s="78">
        <v>95</v>
      </c>
      <c r="X407" s="234" t="str">
        <f t="shared" si="29"/>
        <v>50-59|95</v>
      </c>
      <c r="Y407" s="78">
        <v>6</v>
      </c>
      <c r="Z407" s="78" t="s">
        <v>46</v>
      </c>
    </row>
    <row r="408" spans="15:26">
      <c r="O408" s="77" t="s">
        <v>461</v>
      </c>
      <c r="P408" s="78">
        <v>26</v>
      </c>
      <c r="Q408" s="234" t="str">
        <f t="shared" si="28"/>
        <v>50-59|26</v>
      </c>
      <c r="R408" s="78">
        <v>17</v>
      </c>
      <c r="S408" s="78" t="s">
        <v>57</v>
      </c>
      <c r="V408" s="77" t="s">
        <v>461</v>
      </c>
      <c r="W408" s="78">
        <v>94</v>
      </c>
      <c r="X408" s="234" t="str">
        <f t="shared" si="29"/>
        <v>50-59|94</v>
      </c>
      <c r="Y408" s="78">
        <v>7</v>
      </c>
      <c r="Z408" s="78" t="s">
        <v>47</v>
      </c>
    </row>
    <row r="409" spans="15:26">
      <c r="O409" s="77" t="s">
        <v>461</v>
      </c>
      <c r="P409" s="78">
        <v>25</v>
      </c>
      <c r="Q409" s="234" t="str">
        <f t="shared" si="28"/>
        <v>50-59|25</v>
      </c>
      <c r="R409" s="78">
        <v>17</v>
      </c>
      <c r="S409" s="78" t="s">
        <v>57</v>
      </c>
      <c r="V409" s="77" t="s">
        <v>461</v>
      </c>
      <c r="W409" s="78">
        <v>93</v>
      </c>
      <c r="X409" s="234" t="str">
        <f t="shared" si="29"/>
        <v>50-59|93</v>
      </c>
      <c r="Y409" s="78">
        <v>7</v>
      </c>
      <c r="Z409" s="78" t="s">
        <v>47</v>
      </c>
    </row>
    <row r="410" spans="15:26">
      <c r="O410" s="77" t="s">
        <v>461</v>
      </c>
      <c r="P410" s="78">
        <v>24</v>
      </c>
      <c r="Q410" s="234" t="str">
        <f t="shared" si="28"/>
        <v>50-59|24</v>
      </c>
      <c r="R410" s="78">
        <v>17</v>
      </c>
      <c r="S410" s="78" t="s">
        <v>57</v>
      </c>
      <c r="V410" s="77" t="s">
        <v>461</v>
      </c>
      <c r="W410" s="78">
        <v>92</v>
      </c>
      <c r="X410" s="234" t="str">
        <f t="shared" si="29"/>
        <v>50-59|92</v>
      </c>
      <c r="Y410" s="78">
        <v>7</v>
      </c>
      <c r="Z410" s="78" t="s">
        <v>47</v>
      </c>
    </row>
    <row r="411" spans="15:26">
      <c r="O411" s="77" t="s">
        <v>461</v>
      </c>
      <c r="P411" s="78">
        <v>23</v>
      </c>
      <c r="Q411" s="234" t="str">
        <f t="shared" si="28"/>
        <v>50-59|23</v>
      </c>
      <c r="R411" s="78">
        <v>18</v>
      </c>
      <c r="S411" s="78" t="s">
        <v>58</v>
      </c>
      <c r="V411" s="77" t="s">
        <v>461</v>
      </c>
      <c r="W411" s="78">
        <v>91</v>
      </c>
      <c r="X411" s="234" t="str">
        <f t="shared" si="29"/>
        <v>50-59|91</v>
      </c>
      <c r="Y411" s="78">
        <v>7</v>
      </c>
      <c r="Z411" s="78" t="s">
        <v>47</v>
      </c>
    </row>
    <row r="412" spans="15:26">
      <c r="O412" s="77" t="s">
        <v>461</v>
      </c>
      <c r="P412" s="78">
        <v>22</v>
      </c>
      <c r="Q412" s="234" t="str">
        <f t="shared" si="28"/>
        <v>50-59|22</v>
      </c>
      <c r="R412" s="78">
        <v>18</v>
      </c>
      <c r="S412" s="78" t="s">
        <v>58</v>
      </c>
      <c r="V412" s="77" t="s">
        <v>461</v>
      </c>
      <c r="W412" s="78">
        <v>90</v>
      </c>
      <c r="X412" s="234" t="str">
        <f t="shared" si="29"/>
        <v>50-59|90</v>
      </c>
      <c r="Y412" s="78">
        <v>7</v>
      </c>
      <c r="Z412" s="78" t="s">
        <v>47</v>
      </c>
    </row>
    <row r="413" spans="15:26">
      <c r="O413" s="77" t="s">
        <v>461</v>
      </c>
      <c r="P413" s="78">
        <v>21</v>
      </c>
      <c r="Q413" s="234" t="str">
        <f t="shared" si="28"/>
        <v>50-59|21</v>
      </c>
      <c r="R413" s="78">
        <v>18</v>
      </c>
      <c r="S413" s="78" t="s">
        <v>58</v>
      </c>
      <c r="V413" s="77" t="s">
        <v>461</v>
      </c>
      <c r="W413" s="78">
        <v>89</v>
      </c>
      <c r="X413" s="234" t="str">
        <f t="shared" si="29"/>
        <v>50-59|89</v>
      </c>
      <c r="Y413" s="78">
        <v>7</v>
      </c>
      <c r="Z413" s="78" t="s">
        <v>47</v>
      </c>
    </row>
    <row r="414" spans="15:26">
      <c r="O414" s="77" t="s">
        <v>461</v>
      </c>
      <c r="P414" s="78">
        <v>20</v>
      </c>
      <c r="Q414" s="234" t="str">
        <f t="shared" si="28"/>
        <v>50-59|20</v>
      </c>
      <c r="R414" s="78">
        <v>18</v>
      </c>
      <c r="S414" s="78" t="s">
        <v>58</v>
      </c>
      <c r="V414" s="77" t="s">
        <v>461</v>
      </c>
      <c r="W414" s="78">
        <v>88</v>
      </c>
      <c r="X414" s="234" t="str">
        <f t="shared" si="29"/>
        <v>50-59|88</v>
      </c>
      <c r="Y414" s="78">
        <v>7</v>
      </c>
      <c r="Z414" s="78" t="s">
        <v>47</v>
      </c>
    </row>
    <row r="415" spans="15:26">
      <c r="O415" s="77" t="s">
        <v>461</v>
      </c>
      <c r="P415" s="78">
        <v>19</v>
      </c>
      <c r="Q415" s="234" t="str">
        <f t="shared" si="28"/>
        <v>50-59|19</v>
      </c>
      <c r="R415" s="78">
        <v>18</v>
      </c>
      <c r="S415" s="78" t="s">
        <v>58</v>
      </c>
      <c r="V415" s="77" t="s">
        <v>461</v>
      </c>
      <c r="W415" s="78">
        <v>87</v>
      </c>
      <c r="X415" s="234" t="str">
        <f t="shared" si="29"/>
        <v>50-59|87</v>
      </c>
      <c r="Y415" s="78">
        <v>8</v>
      </c>
      <c r="Z415" s="78" t="s">
        <v>48</v>
      </c>
    </row>
    <row r="416" spans="15:26">
      <c r="O416" s="77" t="s">
        <v>461</v>
      </c>
      <c r="P416" s="78" t="s">
        <v>1709</v>
      </c>
      <c r="Q416" s="234" t="str">
        <f t="shared" si="28"/>
        <v>50-59|&lt;19</v>
      </c>
      <c r="R416" s="78">
        <v>19</v>
      </c>
      <c r="S416" s="78" t="s">
        <v>59</v>
      </c>
      <c r="V416" s="77" t="s">
        <v>461</v>
      </c>
      <c r="W416" s="78">
        <v>86</v>
      </c>
      <c r="X416" s="234" t="str">
        <f t="shared" si="29"/>
        <v>50-59|86</v>
      </c>
      <c r="Y416" s="78">
        <v>8</v>
      </c>
      <c r="Z416" s="78" t="s">
        <v>48</v>
      </c>
    </row>
    <row r="417" spans="15:26">
      <c r="O417" s="77" t="s">
        <v>533</v>
      </c>
      <c r="P417" s="78" t="s">
        <v>1721</v>
      </c>
      <c r="Q417" s="234" t="str">
        <f t="shared" ref="Q417:Q480" si="30">O417&amp;"|"&amp;P417</f>
        <v>60-69|&gt;118</v>
      </c>
      <c r="R417" s="78">
        <v>1</v>
      </c>
      <c r="S417" s="78" t="s">
        <v>41</v>
      </c>
      <c r="V417" s="77" t="s">
        <v>461</v>
      </c>
      <c r="W417" s="78">
        <v>85</v>
      </c>
      <c r="X417" s="234" t="str">
        <f t="shared" ref="X417:X480" si="31">V417&amp;"|"&amp;W417</f>
        <v>50-59|85</v>
      </c>
      <c r="Y417" s="78">
        <v>8</v>
      </c>
      <c r="Z417" s="78" t="s">
        <v>48</v>
      </c>
    </row>
    <row r="418" spans="15:26">
      <c r="O418" s="77" t="s">
        <v>533</v>
      </c>
      <c r="P418" s="78">
        <v>118</v>
      </c>
      <c r="Q418" s="234" t="str">
        <f t="shared" si="30"/>
        <v>60-69|118</v>
      </c>
      <c r="R418" s="78">
        <v>2</v>
      </c>
      <c r="S418" s="78" t="s">
        <v>42</v>
      </c>
      <c r="V418" s="77" t="s">
        <v>461</v>
      </c>
      <c r="W418" s="78">
        <v>84</v>
      </c>
      <c r="X418" s="234" t="str">
        <f t="shared" si="31"/>
        <v>50-59|84</v>
      </c>
      <c r="Y418" s="78">
        <v>8</v>
      </c>
      <c r="Z418" s="78" t="s">
        <v>48</v>
      </c>
    </row>
    <row r="419" spans="15:26">
      <c r="O419" s="77" t="s">
        <v>533</v>
      </c>
      <c r="P419" s="78">
        <v>117</v>
      </c>
      <c r="Q419" s="234" t="str">
        <f t="shared" si="30"/>
        <v>60-69|117</v>
      </c>
      <c r="R419" s="78">
        <v>2</v>
      </c>
      <c r="S419" s="78" t="s">
        <v>42</v>
      </c>
      <c r="V419" s="77" t="s">
        <v>461</v>
      </c>
      <c r="W419" s="78">
        <v>83</v>
      </c>
      <c r="X419" s="234" t="str">
        <f t="shared" si="31"/>
        <v>50-59|83</v>
      </c>
      <c r="Y419" s="78">
        <v>8</v>
      </c>
      <c r="Z419" s="78" t="s">
        <v>48</v>
      </c>
    </row>
    <row r="420" spans="15:26">
      <c r="O420" s="77" t="s">
        <v>533</v>
      </c>
      <c r="P420" s="78">
        <v>116</v>
      </c>
      <c r="Q420" s="234" t="str">
        <f t="shared" si="30"/>
        <v>60-69|116</v>
      </c>
      <c r="R420" s="78">
        <v>2</v>
      </c>
      <c r="S420" s="78" t="s">
        <v>42</v>
      </c>
      <c r="V420" s="77" t="s">
        <v>461</v>
      </c>
      <c r="W420" s="78">
        <v>82</v>
      </c>
      <c r="X420" s="234" t="str">
        <f t="shared" si="31"/>
        <v>50-59|82</v>
      </c>
      <c r="Y420" s="78">
        <v>8</v>
      </c>
      <c r="Z420" s="78" t="s">
        <v>48</v>
      </c>
    </row>
    <row r="421" spans="15:26">
      <c r="O421" s="77" t="s">
        <v>533</v>
      </c>
      <c r="P421" s="78">
        <v>115</v>
      </c>
      <c r="Q421" s="234" t="str">
        <f t="shared" si="30"/>
        <v>60-69|115</v>
      </c>
      <c r="R421" s="78">
        <v>2</v>
      </c>
      <c r="S421" s="78" t="s">
        <v>42</v>
      </c>
      <c r="V421" s="77" t="s">
        <v>461</v>
      </c>
      <c r="W421" s="78">
        <v>81</v>
      </c>
      <c r="X421" s="234" t="str">
        <f t="shared" si="31"/>
        <v>50-59|81</v>
      </c>
      <c r="Y421" s="78">
        <v>9</v>
      </c>
      <c r="Z421" s="78" t="s">
        <v>49</v>
      </c>
    </row>
    <row r="422" spans="15:26">
      <c r="O422" s="77" t="s">
        <v>533</v>
      </c>
      <c r="P422" s="78">
        <v>114</v>
      </c>
      <c r="Q422" s="234" t="str">
        <f t="shared" si="30"/>
        <v>60-69|114</v>
      </c>
      <c r="R422" s="78">
        <v>2</v>
      </c>
      <c r="S422" s="78" t="s">
        <v>42</v>
      </c>
      <c r="V422" s="77" t="s">
        <v>461</v>
      </c>
      <c r="W422" s="78">
        <v>80</v>
      </c>
      <c r="X422" s="234" t="str">
        <f t="shared" si="31"/>
        <v>50-59|80</v>
      </c>
      <c r="Y422" s="78">
        <v>9</v>
      </c>
      <c r="Z422" s="78" t="s">
        <v>49</v>
      </c>
    </row>
    <row r="423" spans="15:26">
      <c r="O423" s="77" t="s">
        <v>533</v>
      </c>
      <c r="P423" s="78">
        <v>113</v>
      </c>
      <c r="Q423" s="234" t="str">
        <f t="shared" si="30"/>
        <v>60-69|113</v>
      </c>
      <c r="R423" s="78">
        <v>2</v>
      </c>
      <c r="S423" s="78" t="s">
        <v>42</v>
      </c>
      <c r="V423" s="77" t="s">
        <v>461</v>
      </c>
      <c r="W423" s="78">
        <v>79</v>
      </c>
      <c r="X423" s="234" t="str">
        <f t="shared" si="31"/>
        <v>50-59|79</v>
      </c>
      <c r="Y423" s="78">
        <v>9</v>
      </c>
      <c r="Z423" s="78" t="s">
        <v>49</v>
      </c>
    </row>
    <row r="424" spans="15:26">
      <c r="O424" s="77" t="s">
        <v>533</v>
      </c>
      <c r="P424" s="78">
        <v>112</v>
      </c>
      <c r="Q424" s="234" t="str">
        <f t="shared" si="30"/>
        <v>60-69|112</v>
      </c>
      <c r="R424" s="78">
        <v>2</v>
      </c>
      <c r="S424" s="78" t="s">
        <v>42</v>
      </c>
      <c r="V424" s="77" t="s">
        <v>461</v>
      </c>
      <c r="W424" s="78">
        <v>78</v>
      </c>
      <c r="X424" s="234" t="str">
        <f t="shared" si="31"/>
        <v>50-59|78</v>
      </c>
      <c r="Y424" s="78">
        <v>9</v>
      </c>
      <c r="Z424" s="78" t="s">
        <v>49</v>
      </c>
    </row>
    <row r="425" spans="15:26">
      <c r="O425" s="77" t="s">
        <v>533</v>
      </c>
      <c r="P425" s="78">
        <v>111</v>
      </c>
      <c r="Q425" s="234" t="str">
        <f t="shared" si="30"/>
        <v>60-69|111</v>
      </c>
      <c r="R425" s="78">
        <v>3</v>
      </c>
      <c r="S425" s="78" t="s">
        <v>43</v>
      </c>
      <c r="V425" s="77" t="s">
        <v>461</v>
      </c>
      <c r="W425" s="78">
        <v>77</v>
      </c>
      <c r="X425" s="234" t="str">
        <f t="shared" si="31"/>
        <v>50-59|77</v>
      </c>
      <c r="Y425" s="78">
        <v>9</v>
      </c>
      <c r="Z425" s="78" t="s">
        <v>49</v>
      </c>
    </row>
    <row r="426" spans="15:26">
      <c r="O426" s="77" t="s">
        <v>533</v>
      </c>
      <c r="P426" s="78">
        <v>110</v>
      </c>
      <c r="Q426" s="234" t="str">
        <f t="shared" si="30"/>
        <v>60-69|110</v>
      </c>
      <c r="R426" s="78">
        <v>3</v>
      </c>
      <c r="S426" s="78" t="s">
        <v>43</v>
      </c>
      <c r="V426" s="77" t="s">
        <v>461</v>
      </c>
      <c r="W426" s="78">
        <v>76</v>
      </c>
      <c r="X426" s="234" t="str">
        <f t="shared" si="31"/>
        <v>50-59|76</v>
      </c>
      <c r="Y426" s="78">
        <v>9</v>
      </c>
      <c r="Z426" s="78" t="s">
        <v>49</v>
      </c>
    </row>
    <row r="427" spans="15:26">
      <c r="O427" s="77" t="s">
        <v>533</v>
      </c>
      <c r="P427" s="78">
        <v>109</v>
      </c>
      <c r="Q427" s="234" t="str">
        <f t="shared" si="30"/>
        <v>60-69|109</v>
      </c>
      <c r="R427" s="78">
        <v>3</v>
      </c>
      <c r="S427" s="78" t="s">
        <v>43</v>
      </c>
      <c r="V427" s="77" t="s">
        <v>461</v>
      </c>
      <c r="W427" s="78">
        <v>75</v>
      </c>
      <c r="X427" s="234" t="str">
        <f t="shared" si="31"/>
        <v>50-59|75</v>
      </c>
      <c r="Y427" s="78">
        <v>9</v>
      </c>
      <c r="Z427" s="78" t="s">
        <v>49</v>
      </c>
    </row>
    <row r="428" spans="15:26">
      <c r="O428" s="77" t="s">
        <v>533</v>
      </c>
      <c r="P428" s="78">
        <v>108</v>
      </c>
      <c r="Q428" s="234" t="str">
        <f t="shared" si="30"/>
        <v>60-69|108</v>
      </c>
      <c r="R428" s="78">
        <v>3</v>
      </c>
      <c r="S428" s="78" t="s">
        <v>43</v>
      </c>
      <c r="V428" s="77" t="s">
        <v>461</v>
      </c>
      <c r="W428" s="78">
        <v>74</v>
      </c>
      <c r="X428" s="234" t="str">
        <f t="shared" si="31"/>
        <v>50-59|74</v>
      </c>
      <c r="Y428" s="78">
        <v>10</v>
      </c>
      <c r="Z428" s="78" t="s">
        <v>50</v>
      </c>
    </row>
    <row r="429" spans="15:26">
      <c r="O429" s="77" t="s">
        <v>533</v>
      </c>
      <c r="P429" s="78">
        <v>107</v>
      </c>
      <c r="Q429" s="234" t="str">
        <f t="shared" si="30"/>
        <v>60-69|107</v>
      </c>
      <c r="R429" s="78">
        <v>3</v>
      </c>
      <c r="S429" s="78" t="s">
        <v>43</v>
      </c>
      <c r="V429" s="77" t="s">
        <v>461</v>
      </c>
      <c r="W429" s="78">
        <v>73</v>
      </c>
      <c r="X429" s="234" t="str">
        <f t="shared" si="31"/>
        <v>50-59|73</v>
      </c>
      <c r="Y429" s="78">
        <v>10</v>
      </c>
      <c r="Z429" s="78" t="s">
        <v>50</v>
      </c>
    </row>
    <row r="430" spans="15:26">
      <c r="O430" s="77" t="s">
        <v>533</v>
      </c>
      <c r="P430" s="78">
        <v>106</v>
      </c>
      <c r="Q430" s="234" t="str">
        <f t="shared" si="30"/>
        <v>60-69|106</v>
      </c>
      <c r="R430" s="78">
        <v>3</v>
      </c>
      <c r="S430" s="78" t="s">
        <v>43</v>
      </c>
      <c r="V430" s="77" t="s">
        <v>461</v>
      </c>
      <c r="W430" s="78">
        <v>72</v>
      </c>
      <c r="X430" s="234" t="str">
        <f t="shared" si="31"/>
        <v>50-59|72</v>
      </c>
      <c r="Y430" s="78">
        <v>10</v>
      </c>
      <c r="Z430" s="78" t="s">
        <v>50</v>
      </c>
    </row>
    <row r="431" spans="15:26">
      <c r="O431" s="77" t="s">
        <v>533</v>
      </c>
      <c r="P431" s="78">
        <v>105</v>
      </c>
      <c r="Q431" s="234" t="str">
        <f t="shared" si="30"/>
        <v>60-69|105</v>
      </c>
      <c r="R431" s="78">
        <v>4</v>
      </c>
      <c r="S431" s="78" t="s">
        <v>44</v>
      </c>
      <c r="V431" s="77" t="s">
        <v>461</v>
      </c>
      <c r="W431" s="78">
        <v>71</v>
      </c>
      <c r="X431" s="234" t="str">
        <f t="shared" si="31"/>
        <v>50-59|71</v>
      </c>
      <c r="Y431" s="78">
        <v>10</v>
      </c>
      <c r="Z431" s="78" t="s">
        <v>50</v>
      </c>
    </row>
    <row r="432" spans="15:26">
      <c r="O432" s="77" t="s">
        <v>533</v>
      </c>
      <c r="P432" s="78">
        <v>104</v>
      </c>
      <c r="Q432" s="234" t="str">
        <f t="shared" si="30"/>
        <v>60-69|104</v>
      </c>
      <c r="R432" s="78">
        <v>4</v>
      </c>
      <c r="S432" s="78" t="s">
        <v>44</v>
      </c>
      <c r="V432" s="77" t="s">
        <v>461</v>
      </c>
      <c r="W432" s="78">
        <v>70</v>
      </c>
      <c r="X432" s="234" t="str">
        <f t="shared" si="31"/>
        <v>50-59|70</v>
      </c>
      <c r="Y432" s="78">
        <v>10</v>
      </c>
      <c r="Z432" s="78" t="s">
        <v>50</v>
      </c>
    </row>
    <row r="433" spans="15:26">
      <c r="O433" s="77" t="s">
        <v>533</v>
      </c>
      <c r="P433" s="78">
        <v>103</v>
      </c>
      <c r="Q433" s="234" t="str">
        <f t="shared" si="30"/>
        <v>60-69|103</v>
      </c>
      <c r="R433" s="78">
        <v>4</v>
      </c>
      <c r="S433" s="78" t="s">
        <v>44</v>
      </c>
      <c r="V433" s="77" t="s">
        <v>461</v>
      </c>
      <c r="W433" s="78">
        <v>69</v>
      </c>
      <c r="X433" s="234" t="str">
        <f t="shared" si="31"/>
        <v>50-59|69</v>
      </c>
      <c r="Y433" s="78">
        <v>10</v>
      </c>
      <c r="Z433" s="78" t="s">
        <v>50</v>
      </c>
    </row>
    <row r="434" spans="15:26">
      <c r="O434" s="77" t="s">
        <v>533</v>
      </c>
      <c r="P434" s="78">
        <v>102</v>
      </c>
      <c r="Q434" s="234" t="str">
        <f t="shared" si="30"/>
        <v>60-69|102</v>
      </c>
      <c r="R434" s="78">
        <v>4</v>
      </c>
      <c r="S434" s="78" t="s">
        <v>44</v>
      </c>
      <c r="V434" s="77" t="s">
        <v>461</v>
      </c>
      <c r="W434" s="78">
        <v>68</v>
      </c>
      <c r="X434" s="234" t="str">
        <f t="shared" si="31"/>
        <v>50-59|68</v>
      </c>
      <c r="Y434" s="78">
        <v>10</v>
      </c>
      <c r="Z434" s="78" t="s">
        <v>50</v>
      </c>
    </row>
    <row r="435" spans="15:26">
      <c r="O435" s="77" t="s">
        <v>533</v>
      </c>
      <c r="P435" s="78">
        <v>101</v>
      </c>
      <c r="Q435" s="234" t="str">
        <f t="shared" si="30"/>
        <v>60-69|101</v>
      </c>
      <c r="R435" s="78">
        <v>4</v>
      </c>
      <c r="S435" s="78" t="s">
        <v>44</v>
      </c>
      <c r="V435" s="77" t="s">
        <v>461</v>
      </c>
      <c r="W435" s="78">
        <v>67</v>
      </c>
      <c r="X435" s="234" t="str">
        <f t="shared" si="31"/>
        <v>50-59|67</v>
      </c>
      <c r="Y435" s="78">
        <v>11</v>
      </c>
      <c r="Z435" s="78" t="s">
        <v>51</v>
      </c>
    </row>
    <row r="436" spans="15:26">
      <c r="O436" s="77" t="s">
        <v>533</v>
      </c>
      <c r="P436" s="78">
        <v>100</v>
      </c>
      <c r="Q436" s="234" t="str">
        <f t="shared" si="30"/>
        <v>60-69|100</v>
      </c>
      <c r="R436" s="78">
        <v>5</v>
      </c>
      <c r="S436" s="78" t="s">
        <v>45</v>
      </c>
      <c r="V436" s="77" t="s">
        <v>461</v>
      </c>
      <c r="W436" s="78">
        <v>66</v>
      </c>
      <c r="X436" s="234" t="str">
        <f t="shared" si="31"/>
        <v>50-59|66</v>
      </c>
      <c r="Y436" s="78">
        <v>11</v>
      </c>
      <c r="Z436" s="78" t="s">
        <v>51</v>
      </c>
    </row>
    <row r="437" spans="15:26">
      <c r="O437" s="77" t="s">
        <v>533</v>
      </c>
      <c r="P437" s="78">
        <v>99</v>
      </c>
      <c r="Q437" s="234" t="str">
        <f t="shared" si="30"/>
        <v>60-69|99</v>
      </c>
      <c r="R437" s="78">
        <v>5</v>
      </c>
      <c r="S437" s="78" t="s">
        <v>45</v>
      </c>
      <c r="V437" s="77" t="s">
        <v>461</v>
      </c>
      <c r="W437" s="78">
        <v>65</v>
      </c>
      <c r="X437" s="234" t="str">
        <f t="shared" si="31"/>
        <v>50-59|65</v>
      </c>
      <c r="Y437" s="78">
        <v>11</v>
      </c>
      <c r="Z437" s="78" t="s">
        <v>51</v>
      </c>
    </row>
    <row r="438" spans="15:26">
      <c r="O438" s="77" t="s">
        <v>533</v>
      </c>
      <c r="P438" s="78">
        <v>98</v>
      </c>
      <c r="Q438" s="234" t="str">
        <f t="shared" si="30"/>
        <v>60-69|98</v>
      </c>
      <c r="R438" s="78">
        <v>5</v>
      </c>
      <c r="S438" s="78" t="s">
        <v>45</v>
      </c>
      <c r="V438" s="77" t="s">
        <v>461</v>
      </c>
      <c r="W438" s="78">
        <v>64</v>
      </c>
      <c r="X438" s="234" t="str">
        <f t="shared" si="31"/>
        <v>50-59|64</v>
      </c>
      <c r="Y438" s="78">
        <v>11</v>
      </c>
      <c r="Z438" s="78" t="s">
        <v>51</v>
      </c>
    </row>
    <row r="439" spans="15:26">
      <c r="O439" s="77" t="s">
        <v>533</v>
      </c>
      <c r="P439" s="78">
        <v>97</v>
      </c>
      <c r="Q439" s="234" t="str">
        <f t="shared" si="30"/>
        <v>60-69|97</v>
      </c>
      <c r="R439" s="78">
        <v>5</v>
      </c>
      <c r="S439" s="78" t="s">
        <v>45</v>
      </c>
      <c r="V439" s="77" t="s">
        <v>461</v>
      </c>
      <c r="W439" s="78">
        <v>63</v>
      </c>
      <c r="X439" s="234" t="str">
        <f t="shared" si="31"/>
        <v>50-59|63</v>
      </c>
      <c r="Y439" s="78">
        <v>11</v>
      </c>
      <c r="Z439" s="78" t="s">
        <v>51</v>
      </c>
    </row>
    <row r="440" spans="15:26">
      <c r="O440" s="77" t="s">
        <v>533</v>
      </c>
      <c r="P440" s="78">
        <v>96</v>
      </c>
      <c r="Q440" s="234" t="str">
        <f t="shared" si="30"/>
        <v>60-69|96</v>
      </c>
      <c r="R440" s="78">
        <v>5</v>
      </c>
      <c r="S440" s="78" t="s">
        <v>45</v>
      </c>
      <c r="V440" s="77" t="s">
        <v>461</v>
      </c>
      <c r="W440" s="78">
        <v>62</v>
      </c>
      <c r="X440" s="234" t="str">
        <f t="shared" si="31"/>
        <v>50-59|62</v>
      </c>
      <c r="Y440" s="78">
        <v>11</v>
      </c>
      <c r="Z440" s="78" t="s">
        <v>51</v>
      </c>
    </row>
    <row r="441" spans="15:26">
      <c r="O441" s="77" t="s">
        <v>533</v>
      </c>
      <c r="P441" s="78">
        <v>95</v>
      </c>
      <c r="Q441" s="234" t="str">
        <f t="shared" si="30"/>
        <v>60-69|95</v>
      </c>
      <c r="R441" s="78">
        <v>5</v>
      </c>
      <c r="S441" s="78" t="s">
        <v>45</v>
      </c>
      <c r="V441" s="77" t="s">
        <v>461</v>
      </c>
      <c r="W441" s="78">
        <v>61</v>
      </c>
      <c r="X441" s="234" t="str">
        <f t="shared" si="31"/>
        <v>50-59|61</v>
      </c>
      <c r="Y441" s="78">
        <v>12</v>
      </c>
      <c r="Z441" s="78" t="s">
        <v>52</v>
      </c>
    </row>
    <row r="442" spans="15:26">
      <c r="O442" s="77" t="s">
        <v>533</v>
      </c>
      <c r="P442" s="78">
        <v>94</v>
      </c>
      <c r="Q442" s="234" t="str">
        <f t="shared" si="30"/>
        <v>60-69|94</v>
      </c>
      <c r="R442" s="78">
        <v>6</v>
      </c>
      <c r="S442" s="78" t="s">
        <v>46</v>
      </c>
      <c r="V442" s="77" t="s">
        <v>461</v>
      </c>
      <c r="W442" s="78">
        <v>60</v>
      </c>
      <c r="X442" s="234" t="str">
        <f t="shared" si="31"/>
        <v>50-59|60</v>
      </c>
      <c r="Y442" s="78">
        <v>12</v>
      </c>
      <c r="Z442" s="78" t="s">
        <v>52</v>
      </c>
    </row>
    <row r="443" spans="15:26">
      <c r="O443" s="77" t="s">
        <v>533</v>
      </c>
      <c r="P443" s="78">
        <v>93</v>
      </c>
      <c r="Q443" s="234" t="str">
        <f t="shared" si="30"/>
        <v>60-69|93</v>
      </c>
      <c r="R443" s="78">
        <v>6</v>
      </c>
      <c r="S443" s="78" t="s">
        <v>46</v>
      </c>
      <c r="V443" s="77" t="s">
        <v>461</v>
      </c>
      <c r="W443" s="78">
        <v>59</v>
      </c>
      <c r="X443" s="234" t="str">
        <f t="shared" si="31"/>
        <v>50-59|59</v>
      </c>
      <c r="Y443" s="78">
        <v>12</v>
      </c>
      <c r="Z443" s="78" t="s">
        <v>52</v>
      </c>
    </row>
    <row r="444" spans="15:26">
      <c r="O444" s="77" t="s">
        <v>533</v>
      </c>
      <c r="P444" s="78">
        <v>92</v>
      </c>
      <c r="Q444" s="234" t="str">
        <f t="shared" si="30"/>
        <v>60-69|92</v>
      </c>
      <c r="R444" s="78">
        <v>6</v>
      </c>
      <c r="S444" s="78" t="s">
        <v>46</v>
      </c>
      <c r="V444" s="77" t="s">
        <v>461</v>
      </c>
      <c r="W444" s="78">
        <v>58</v>
      </c>
      <c r="X444" s="234" t="str">
        <f t="shared" si="31"/>
        <v>50-59|58</v>
      </c>
      <c r="Y444" s="78">
        <v>12</v>
      </c>
      <c r="Z444" s="78" t="s">
        <v>52</v>
      </c>
    </row>
    <row r="445" spans="15:26">
      <c r="O445" s="77" t="s">
        <v>533</v>
      </c>
      <c r="P445" s="78">
        <v>91</v>
      </c>
      <c r="Q445" s="234" t="str">
        <f t="shared" si="30"/>
        <v>60-69|91</v>
      </c>
      <c r="R445" s="78">
        <v>6</v>
      </c>
      <c r="S445" s="78" t="s">
        <v>46</v>
      </c>
      <c r="V445" s="77" t="s">
        <v>461</v>
      </c>
      <c r="W445" s="78">
        <v>57</v>
      </c>
      <c r="X445" s="234" t="str">
        <f t="shared" si="31"/>
        <v>50-59|57</v>
      </c>
      <c r="Y445" s="78">
        <v>12</v>
      </c>
      <c r="Z445" s="78" t="s">
        <v>52</v>
      </c>
    </row>
    <row r="446" spans="15:26">
      <c r="O446" s="77" t="s">
        <v>533</v>
      </c>
      <c r="P446" s="78">
        <v>90</v>
      </c>
      <c r="Q446" s="234" t="str">
        <f t="shared" si="30"/>
        <v>60-69|90</v>
      </c>
      <c r="R446" s="78">
        <v>6</v>
      </c>
      <c r="S446" s="78" t="s">
        <v>46</v>
      </c>
      <c r="V446" s="77" t="s">
        <v>461</v>
      </c>
      <c r="W446" s="78">
        <v>56</v>
      </c>
      <c r="X446" s="234" t="str">
        <f t="shared" si="31"/>
        <v>50-59|56</v>
      </c>
      <c r="Y446" s="78">
        <v>12</v>
      </c>
      <c r="Z446" s="78" t="s">
        <v>52</v>
      </c>
    </row>
    <row r="447" spans="15:26">
      <c r="O447" s="77" t="s">
        <v>533</v>
      </c>
      <c r="P447" s="78">
        <v>89</v>
      </c>
      <c r="Q447" s="234" t="str">
        <f t="shared" si="30"/>
        <v>60-69|89</v>
      </c>
      <c r="R447" s="78">
        <v>6</v>
      </c>
      <c r="S447" s="78" t="s">
        <v>46</v>
      </c>
      <c r="V447" s="77" t="s">
        <v>461</v>
      </c>
      <c r="W447" s="78">
        <v>55</v>
      </c>
      <c r="X447" s="234" t="str">
        <f t="shared" si="31"/>
        <v>50-59|55</v>
      </c>
      <c r="Y447" s="78">
        <v>12</v>
      </c>
      <c r="Z447" s="78" t="s">
        <v>52</v>
      </c>
    </row>
    <row r="448" spans="15:26">
      <c r="O448" s="77" t="s">
        <v>533</v>
      </c>
      <c r="P448" s="78">
        <v>88</v>
      </c>
      <c r="Q448" s="234" t="str">
        <f t="shared" si="30"/>
        <v>60-69|88</v>
      </c>
      <c r="R448" s="78">
        <v>7</v>
      </c>
      <c r="S448" s="78" t="s">
        <v>47</v>
      </c>
      <c r="V448" s="77" t="s">
        <v>461</v>
      </c>
      <c r="W448" s="78">
        <v>54</v>
      </c>
      <c r="X448" s="234" t="str">
        <f t="shared" si="31"/>
        <v>50-59|54</v>
      </c>
      <c r="Y448" s="78">
        <v>13</v>
      </c>
      <c r="Z448" s="78" t="s">
        <v>53</v>
      </c>
    </row>
    <row r="449" spans="15:26">
      <c r="O449" s="77" t="s">
        <v>533</v>
      </c>
      <c r="P449" s="78">
        <v>87</v>
      </c>
      <c r="Q449" s="234" t="str">
        <f t="shared" si="30"/>
        <v>60-69|87</v>
      </c>
      <c r="R449" s="78">
        <v>7</v>
      </c>
      <c r="S449" s="78" t="s">
        <v>47</v>
      </c>
      <c r="V449" s="77" t="s">
        <v>461</v>
      </c>
      <c r="W449" s="78">
        <v>53</v>
      </c>
      <c r="X449" s="234" t="str">
        <f t="shared" si="31"/>
        <v>50-59|53</v>
      </c>
      <c r="Y449" s="78">
        <v>13</v>
      </c>
      <c r="Z449" s="78" t="s">
        <v>53</v>
      </c>
    </row>
    <row r="450" spans="15:26">
      <c r="O450" s="77" t="s">
        <v>533</v>
      </c>
      <c r="P450" s="78">
        <v>86</v>
      </c>
      <c r="Q450" s="234" t="str">
        <f t="shared" si="30"/>
        <v>60-69|86</v>
      </c>
      <c r="R450" s="78">
        <v>7</v>
      </c>
      <c r="S450" s="78" t="s">
        <v>47</v>
      </c>
      <c r="V450" s="77" t="s">
        <v>461</v>
      </c>
      <c r="W450" s="78">
        <v>52</v>
      </c>
      <c r="X450" s="234" t="str">
        <f t="shared" si="31"/>
        <v>50-59|52</v>
      </c>
      <c r="Y450" s="78">
        <v>13</v>
      </c>
      <c r="Z450" s="78" t="s">
        <v>53</v>
      </c>
    </row>
    <row r="451" spans="15:26">
      <c r="O451" s="77" t="s">
        <v>533</v>
      </c>
      <c r="P451" s="78">
        <v>85</v>
      </c>
      <c r="Q451" s="234" t="str">
        <f t="shared" si="30"/>
        <v>60-69|85</v>
      </c>
      <c r="R451" s="78">
        <v>7</v>
      </c>
      <c r="S451" s="78" t="s">
        <v>47</v>
      </c>
      <c r="V451" s="77" t="s">
        <v>461</v>
      </c>
      <c r="W451" s="78">
        <v>51</v>
      </c>
      <c r="X451" s="234" t="str">
        <f t="shared" si="31"/>
        <v>50-59|51</v>
      </c>
      <c r="Y451" s="78">
        <v>13</v>
      </c>
      <c r="Z451" s="78" t="s">
        <v>53</v>
      </c>
    </row>
    <row r="452" spans="15:26">
      <c r="O452" s="77" t="s">
        <v>533</v>
      </c>
      <c r="P452" s="78">
        <v>84</v>
      </c>
      <c r="Q452" s="234" t="str">
        <f t="shared" si="30"/>
        <v>60-69|84</v>
      </c>
      <c r="R452" s="78">
        <v>7</v>
      </c>
      <c r="S452" s="78" t="s">
        <v>47</v>
      </c>
      <c r="V452" s="77" t="s">
        <v>461</v>
      </c>
      <c r="W452" s="78">
        <v>50</v>
      </c>
      <c r="X452" s="234" t="str">
        <f t="shared" si="31"/>
        <v>50-59|50</v>
      </c>
      <c r="Y452" s="78">
        <v>13</v>
      </c>
      <c r="Z452" s="78" t="s">
        <v>53</v>
      </c>
    </row>
    <row r="453" spans="15:26">
      <c r="O453" s="77" t="s">
        <v>533</v>
      </c>
      <c r="P453" s="78">
        <v>83</v>
      </c>
      <c r="Q453" s="234" t="str">
        <f t="shared" si="30"/>
        <v>60-69|83</v>
      </c>
      <c r="R453" s="78">
        <v>8</v>
      </c>
      <c r="S453" s="78" t="s">
        <v>48</v>
      </c>
      <c r="V453" s="77" t="s">
        <v>461</v>
      </c>
      <c r="W453" s="78">
        <v>49</v>
      </c>
      <c r="X453" s="234" t="str">
        <f t="shared" si="31"/>
        <v>50-59|49</v>
      </c>
      <c r="Y453" s="78">
        <v>13</v>
      </c>
      <c r="Z453" s="78" t="s">
        <v>53</v>
      </c>
    </row>
    <row r="454" spans="15:26">
      <c r="O454" s="77" t="s">
        <v>533</v>
      </c>
      <c r="P454" s="78">
        <v>82</v>
      </c>
      <c r="Q454" s="234" t="str">
        <f t="shared" si="30"/>
        <v>60-69|82</v>
      </c>
      <c r="R454" s="78">
        <v>8</v>
      </c>
      <c r="S454" s="78" t="s">
        <v>48</v>
      </c>
      <c r="V454" s="77" t="s">
        <v>461</v>
      </c>
      <c r="W454" s="78">
        <v>48</v>
      </c>
      <c r="X454" s="234" t="str">
        <f t="shared" si="31"/>
        <v>50-59|48</v>
      </c>
      <c r="Y454" s="78">
        <v>13</v>
      </c>
      <c r="Z454" s="78" t="s">
        <v>53</v>
      </c>
    </row>
    <row r="455" spans="15:26">
      <c r="O455" s="77" t="s">
        <v>533</v>
      </c>
      <c r="P455" s="78">
        <v>81</v>
      </c>
      <c r="Q455" s="234" t="str">
        <f t="shared" si="30"/>
        <v>60-69|81</v>
      </c>
      <c r="R455" s="78">
        <v>8</v>
      </c>
      <c r="S455" s="78" t="s">
        <v>48</v>
      </c>
      <c r="V455" s="77" t="s">
        <v>461</v>
      </c>
      <c r="W455" s="78">
        <v>47</v>
      </c>
      <c r="X455" s="234" t="str">
        <f t="shared" si="31"/>
        <v>50-59|47</v>
      </c>
      <c r="Y455" s="78">
        <v>14</v>
      </c>
      <c r="Z455" s="78" t="s">
        <v>54</v>
      </c>
    </row>
    <row r="456" spans="15:26">
      <c r="O456" s="77" t="s">
        <v>533</v>
      </c>
      <c r="P456" s="78">
        <v>80</v>
      </c>
      <c r="Q456" s="234" t="str">
        <f t="shared" si="30"/>
        <v>60-69|80</v>
      </c>
      <c r="R456" s="78">
        <v>8</v>
      </c>
      <c r="S456" s="78" t="s">
        <v>48</v>
      </c>
      <c r="V456" s="77" t="s">
        <v>461</v>
      </c>
      <c r="W456" s="78">
        <v>46</v>
      </c>
      <c r="X456" s="234" t="str">
        <f t="shared" si="31"/>
        <v>50-59|46</v>
      </c>
      <c r="Y456" s="78">
        <v>14</v>
      </c>
      <c r="Z456" s="78" t="s">
        <v>54</v>
      </c>
    </row>
    <row r="457" spans="15:26">
      <c r="O457" s="77" t="s">
        <v>533</v>
      </c>
      <c r="P457" s="78">
        <v>79</v>
      </c>
      <c r="Q457" s="234" t="str">
        <f t="shared" si="30"/>
        <v>60-69|79</v>
      </c>
      <c r="R457" s="78">
        <v>8</v>
      </c>
      <c r="S457" s="78" t="s">
        <v>48</v>
      </c>
      <c r="V457" s="77" t="s">
        <v>461</v>
      </c>
      <c r="W457" s="78">
        <v>45</v>
      </c>
      <c r="X457" s="234" t="str">
        <f t="shared" si="31"/>
        <v>50-59|45</v>
      </c>
      <c r="Y457" s="78">
        <v>14</v>
      </c>
      <c r="Z457" s="78" t="s">
        <v>54</v>
      </c>
    </row>
    <row r="458" spans="15:26">
      <c r="O458" s="77" t="s">
        <v>533</v>
      </c>
      <c r="P458" s="78">
        <v>78</v>
      </c>
      <c r="Q458" s="234" t="str">
        <f t="shared" si="30"/>
        <v>60-69|78</v>
      </c>
      <c r="R458" s="78">
        <v>8</v>
      </c>
      <c r="S458" s="78" t="s">
        <v>48</v>
      </c>
      <c r="V458" s="77" t="s">
        <v>461</v>
      </c>
      <c r="W458" s="78">
        <v>44</v>
      </c>
      <c r="X458" s="234" t="str">
        <f t="shared" si="31"/>
        <v>50-59|44</v>
      </c>
      <c r="Y458" s="78">
        <v>14</v>
      </c>
      <c r="Z458" s="78" t="s">
        <v>54</v>
      </c>
    </row>
    <row r="459" spans="15:26">
      <c r="O459" s="77" t="s">
        <v>533</v>
      </c>
      <c r="P459" s="78">
        <v>77</v>
      </c>
      <c r="Q459" s="234" t="str">
        <f t="shared" si="30"/>
        <v>60-69|77</v>
      </c>
      <c r="R459" s="78">
        <v>9</v>
      </c>
      <c r="S459" s="78" t="s">
        <v>49</v>
      </c>
      <c r="V459" s="77" t="s">
        <v>461</v>
      </c>
      <c r="W459" s="78">
        <v>43</v>
      </c>
      <c r="X459" s="234" t="str">
        <f t="shared" si="31"/>
        <v>50-59|43</v>
      </c>
      <c r="Y459" s="78">
        <v>14</v>
      </c>
      <c r="Z459" s="78" t="s">
        <v>54</v>
      </c>
    </row>
    <row r="460" spans="15:26">
      <c r="O460" s="77" t="s">
        <v>533</v>
      </c>
      <c r="P460" s="78">
        <v>76</v>
      </c>
      <c r="Q460" s="234" t="str">
        <f t="shared" si="30"/>
        <v>60-69|76</v>
      </c>
      <c r="R460" s="78">
        <v>9</v>
      </c>
      <c r="S460" s="78" t="s">
        <v>49</v>
      </c>
      <c r="V460" s="77" t="s">
        <v>461</v>
      </c>
      <c r="W460" s="78">
        <v>42</v>
      </c>
      <c r="X460" s="234" t="str">
        <f t="shared" si="31"/>
        <v>50-59|42</v>
      </c>
      <c r="Y460" s="78">
        <v>14</v>
      </c>
      <c r="Z460" s="78" t="s">
        <v>54</v>
      </c>
    </row>
    <row r="461" spans="15:26">
      <c r="O461" s="77" t="s">
        <v>533</v>
      </c>
      <c r="P461" s="78">
        <v>75</v>
      </c>
      <c r="Q461" s="234" t="str">
        <f t="shared" si="30"/>
        <v>60-69|75</v>
      </c>
      <c r="R461" s="78">
        <v>9</v>
      </c>
      <c r="S461" s="78" t="s">
        <v>49</v>
      </c>
      <c r="V461" s="77" t="s">
        <v>461</v>
      </c>
      <c r="W461" s="78">
        <v>41</v>
      </c>
      <c r="X461" s="234" t="str">
        <f t="shared" si="31"/>
        <v>50-59|41</v>
      </c>
      <c r="Y461" s="78">
        <v>15</v>
      </c>
      <c r="Z461" s="78" t="s">
        <v>55</v>
      </c>
    </row>
    <row r="462" spans="15:26">
      <c r="O462" s="77" t="s">
        <v>533</v>
      </c>
      <c r="P462" s="78">
        <v>74</v>
      </c>
      <c r="Q462" s="234" t="str">
        <f t="shared" si="30"/>
        <v>60-69|74</v>
      </c>
      <c r="R462" s="78">
        <v>9</v>
      </c>
      <c r="S462" s="78" t="s">
        <v>49</v>
      </c>
      <c r="V462" s="77" t="s">
        <v>461</v>
      </c>
      <c r="W462" s="78">
        <v>40</v>
      </c>
      <c r="X462" s="234" t="str">
        <f t="shared" si="31"/>
        <v>50-59|40</v>
      </c>
      <c r="Y462" s="78">
        <v>15</v>
      </c>
      <c r="Z462" s="78" t="s">
        <v>55</v>
      </c>
    </row>
    <row r="463" spans="15:26">
      <c r="O463" s="77" t="s">
        <v>533</v>
      </c>
      <c r="P463" s="78">
        <v>73</v>
      </c>
      <c r="Q463" s="234" t="str">
        <f t="shared" si="30"/>
        <v>60-69|73</v>
      </c>
      <c r="R463" s="78">
        <v>9</v>
      </c>
      <c r="S463" s="78" t="s">
        <v>49</v>
      </c>
      <c r="V463" s="77" t="s">
        <v>461</v>
      </c>
      <c r="W463" s="78">
        <v>39</v>
      </c>
      <c r="X463" s="234" t="str">
        <f t="shared" si="31"/>
        <v>50-59|39</v>
      </c>
      <c r="Y463" s="78">
        <v>15</v>
      </c>
      <c r="Z463" s="78" t="s">
        <v>55</v>
      </c>
    </row>
    <row r="464" spans="15:26">
      <c r="O464" s="77" t="s">
        <v>533</v>
      </c>
      <c r="P464" s="78">
        <v>72</v>
      </c>
      <c r="Q464" s="234" t="str">
        <f t="shared" si="30"/>
        <v>60-69|72</v>
      </c>
      <c r="R464" s="78">
        <v>9</v>
      </c>
      <c r="S464" s="78" t="s">
        <v>49</v>
      </c>
      <c r="V464" s="77" t="s">
        <v>461</v>
      </c>
      <c r="W464" s="78">
        <v>38</v>
      </c>
      <c r="X464" s="234" t="str">
        <f t="shared" si="31"/>
        <v>50-59|38</v>
      </c>
      <c r="Y464" s="78">
        <v>15</v>
      </c>
      <c r="Z464" s="78" t="s">
        <v>55</v>
      </c>
    </row>
    <row r="465" spans="15:26">
      <c r="O465" s="77" t="s">
        <v>533</v>
      </c>
      <c r="P465" s="78">
        <v>71</v>
      </c>
      <c r="Q465" s="234" t="str">
        <f t="shared" si="30"/>
        <v>60-69|71</v>
      </c>
      <c r="R465" s="78">
        <v>10</v>
      </c>
      <c r="S465" s="78" t="s">
        <v>50</v>
      </c>
      <c r="V465" s="77" t="s">
        <v>461</v>
      </c>
      <c r="W465" s="78">
        <v>37</v>
      </c>
      <c r="X465" s="234" t="str">
        <f t="shared" si="31"/>
        <v>50-59|37</v>
      </c>
      <c r="Y465" s="78">
        <v>15</v>
      </c>
      <c r="Z465" s="78" t="s">
        <v>55</v>
      </c>
    </row>
    <row r="466" spans="15:26">
      <c r="O466" s="77" t="s">
        <v>533</v>
      </c>
      <c r="P466" s="78">
        <v>70</v>
      </c>
      <c r="Q466" s="234" t="str">
        <f t="shared" si="30"/>
        <v>60-69|70</v>
      </c>
      <c r="R466" s="78">
        <v>10</v>
      </c>
      <c r="S466" s="78" t="s">
        <v>50</v>
      </c>
      <c r="V466" s="77" t="s">
        <v>461</v>
      </c>
      <c r="W466" s="78">
        <v>36</v>
      </c>
      <c r="X466" s="234" t="str">
        <f t="shared" si="31"/>
        <v>50-59|36</v>
      </c>
      <c r="Y466" s="78">
        <v>15</v>
      </c>
      <c r="Z466" s="78" t="s">
        <v>55</v>
      </c>
    </row>
    <row r="467" spans="15:26">
      <c r="O467" s="77" t="s">
        <v>533</v>
      </c>
      <c r="P467" s="78">
        <v>69</v>
      </c>
      <c r="Q467" s="234" t="str">
        <f t="shared" si="30"/>
        <v>60-69|69</v>
      </c>
      <c r="R467" s="78">
        <v>10</v>
      </c>
      <c r="S467" s="78" t="s">
        <v>50</v>
      </c>
      <c r="V467" s="77" t="s">
        <v>461</v>
      </c>
      <c r="W467" s="78">
        <v>35</v>
      </c>
      <c r="X467" s="234" t="str">
        <f t="shared" si="31"/>
        <v>50-59|35</v>
      </c>
      <c r="Y467" s="78">
        <v>15</v>
      </c>
      <c r="Z467" s="78" t="s">
        <v>55</v>
      </c>
    </row>
    <row r="468" spans="15:26">
      <c r="O468" s="77" t="s">
        <v>533</v>
      </c>
      <c r="P468" s="78">
        <v>68</v>
      </c>
      <c r="Q468" s="234" t="str">
        <f t="shared" si="30"/>
        <v>60-69|68</v>
      </c>
      <c r="R468" s="78">
        <v>10</v>
      </c>
      <c r="S468" s="78" t="s">
        <v>50</v>
      </c>
      <c r="V468" s="77" t="s">
        <v>461</v>
      </c>
      <c r="W468" s="78">
        <v>34</v>
      </c>
      <c r="X468" s="234" t="str">
        <f t="shared" si="31"/>
        <v>50-59|34</v>
      </c>
      <c r="Y468" s="78">
        <v>16</v>
      </c>
      <c r="Z468" s="78" t="s">
        <v>56</v>
      </c>
    </row>
    <row r="469" spans="15:26">
      <c r="O469" s="77" t="s">
        <v>533</v>
      </c>
      <c r="P469" s="78">
        <v>67</v>
      </c>
      <c r="Q469" s="234" t="str">
        <f t="shared" si="30"/>
        <v>60-69|67</v>
      </c>
      <c r="R469" s="78">
        <v>10</v>
      </c>
      <c r="S469" s="78" t="s">
        <v>50</v>
      </c>
      <c r="V469" s="77" t="s">
        <v>461</v>
      </c>
      <c r="W469" s="78">
        <v>33</v>
      </c>
      <c r="X469" s="234" t="str">
        <f t="shared" si="31"/>
        <v>50-59|33</v>
      </c>
      <c r="Y469" s="78">
        <v>16</v>
      </c>
      <c r="Z469" s="78" t="s">
        <v>56</v>
      </c>
    </row>
    <row r="470" spans="15:26">
      <c r="O470" s="77" t="s">
        <v>533</v>
      </c>
      <c r="P470" s="78">
        <v>66</v>
      </c>
      <c r="Q470" s="234" t="str">
        <f t="shared" si="30"/>
        <v>60-69|66</v>
      </c>
      <c r="R470" s="78">
        <v>11</v>
      </c>
      <c r="S470" s="78" t="s">
        <v>50</v>
      </c>
      <c r="V470" s="77" t="s">
        <v>461</v>
      </c>
      <c r="W470" s="78">
        <v>32</v>
      </c>
      <c r="X470" s="234" t="str">
        <f t="shared" si="31"/>
        <v>50-59|32</v>
      </c>
      <c r="Y470" s="78">
        <v>16</v>
      </c>
      <c r="Z470" s="78" t="s">
        <v>56</v>
      </c>
    </row>
    <row r="471" spans="15:26">
      <c r="O471" s="77" t="s">
        <v>533</v>
      </c>
      <c r="P471" s="78">
        <v>65</v>
      </c>
      <c r="Q471" s="234" t="str">
        <f t="shared" si="30"/>
        <v>60-69|65</v>
      </c>
      <c r="R471" s="78">
        <v>11</v>
      </c>
      <c r="S471" s="78" t="s">
        <v>51</v>
      </c>
      <c r="V471" s="77" t="s">
        <v>461</v>
      </c>
      <c r="W471" s="78">
        <v>31</v>
      </c>
      <c r="X471" s="234" t="str">
        <f t="shared" si="31"/>
        <v>50-59|31</v>
      </c>
      <c r="Y471" s="78">
        <v>16</v>
      </c>
      <c r="Z471" s="78" t="s">
        <v>56</v>
      </c>
    </row>
    <row r="472" spans="15:26">
      <c r="O472" s="77" t="s">
        <v>533</v>
      </c>
      <c r="P472" s="78">
        <v>64</v>
      </c>
      <c r="Q472" s="234" t="str">
        <f t="shared" si="30"/>
        <v>60-69|64</v>
      </c>
      <c r="R472" s="78">
        <v>11</v>
      </c>
      <c r="S472" s="78" t="s">
        <v>51</v>
      </c>
      <c r="V472" s="77" t="s">
        <v>461</v>
      </c>
      <c r="W472" s="78">
        <v>30</v>
      </c>
      <c r="X472" s="234" t="str">
        <f t="shared" si="31"/>
        <v>50-59|30</v>
      </c>
      <c r="Y472" s="78">
        <v>16</v>
      </c>
      <c r="Z472" s="78" t="s">
        <v>56</v>
      </c>
    </row>
    <row r="473" spans="15:26">
      <c r="O473" s="77" t="s">
        <v>533</v>
      </c>
      <c r="P473" s="78">
        <v>63</v>
      </c>
      <c r="Q473" s="234" t="str">
        <f t="shared" si="30"/>
        <v>60-69|63</v>
      </c>
      <c r="R473" s="78">
        <v>11</v>
      </c>
      <c r="S473" s="78" t="s">
        <v>51</v>
      </c>
      <c r="V473" s="77" t="s">
        <v>461</v>
      </c>
      <c r="W473" s="78">
        <v>29</v>
      </c>
      <c r="X473" s="234" t="str">
        <f t="shared" si="31"/>
        <v>50-59|29</v>
      </c>
      <c r="Y473" s="78">
        <v>17</v>
      </c>
      <c r="Z473" s="78" t="s">
        <v>57</v>
      </c>
    </row>
    <row r="474" spans="15:26">
      <c r="O474" s="77" t="s">
        <v>533</v>
      </c>
      <c r="P474" s="78">
        <v>62</v>
      </c>
      <c r="Q474" s="234" t="str">
        <f t="shared" si="30"/>
        <v>60-69|62</v>
      </c>
      <c r="R474" s="78">
        <v>11</v>
      </c>
      <c r="S474" s="78" t="s">
        <v>51</v>
      </c>
      <c r="V474" s="77" t="s">
        <v>461</v>
      </c>
      <c r="W474" s="78">
        <v>28</v>
      </c>
      <c r="X474" s="234" t="str">
        <f t="shared" si="31"/>
        <v>50-59|28</v>
      </c>
      <c r="Y474" s="78">
        <v>17</v>
      </c>
      <c r="Z474" s="78" t="s">
        <v>57</v>
      </c>
    </row>
    <row r="475" spans="15:26">
      <c r="O475" s="77" t="s">
        <v>533</v>
      </c>
      <c r="P475" s="78">
        <v>61</v>
      </c>
      <c r="Q475" s="234" t="str">
        <f t="shared" si="30"/>
        <v>60-69|61</v>
      </c>
      <c r="R475" s="78">
        <v>11</v>
      </c>
      <c r="S475" s="78" t="s">
        <v>51</v>
      </c>
      <c r="V475" s="77" t="s">
        <v>461</v>
      </c>
      <c r="W475" s="78">
        <v>27</v>
      </c>
      <c r="X475" s="234" t="str">
        <f t="shared" si="31"/>
        <v>50-59|27</v>
      </c>
      <c r="Y475" s="78">
        <v>17</v>
      </c>
      <c r="Z475" s="78" t="s">
        <v>57</v>
      </c>
    </row>
    <row r="476" spans="15:26">
      <c r="O476" s="77" t="s">
        <v>533</v>
      </c>
      <c r="P476" s="78">
        <v>60</v>
      </c>
      <c r="Q476" s="234" t="str">
        <f t="shared" si="30"/>
        <v>60-69|60</v>
      </c>
      <c r="R476" s="78">
        <v>12</v>
      </c>
      <c r="S476" s="78" t="s">
        <v>52</v>
      </c>
      <c r="V476" s="77" t="s">
        <v>461</v>
      </c>
      <c r="W476" s="78">
        <v>26</v>
      </c>
      <c r="X476" s="234" t="str">
        <f t="shared" si="31"/>
        <v>50-59|26</v>
      </c>
      <c r="Y476" s="78">
        <v>17</v>
      </c>
      <c r="Z476" s="78" t="s">
        <v>57</v>
      </c>
    </row>
    <row r="477" spans="15:26">
      <c r="O477" s="77" t="s">
        <v>533</v>
      </c>
      <c r="P477" s="78">
        <v>59</v>
      </c>
      <c r="Q477" s="234" t="str">
        <f t="shared" si="30"/>
        <v>60-69|59</v>
      </c>
      <c r="R477" s="78">
        <v>12</v>
      </c>
      <c r="S477" s="78" t="s">
        <v>52</v>
      </c>
      <c r="V477" s="77" t="s">
        <v>461</v>
      </c>
      <c r="W477" s="78">
        <v>25</v>
      </c>
      <c r="X477" s="234" t="str">
        <f t="shared" si="31"/>
        <v>50-59|25</v>
      </c>
      <c r="Y477" s="78">
        <v>18</v>
      </c>
      <c r="Z477" s="78" t="s">
        <v>58</v>
      </c>
    </row>
    <row r="478" spans="15:26">
      <c r="O478" s="77" t="s">
        <v>533</v>
      </c>
      <c r="P478" s="78">
        <v>58</v>
      </c>
      <c r="Q478" s="234" t="str">
        <f t="shared" si="30"/>
        <v>60-69|58</v>
      </c>
      <c r="R478" s="78">
        <v>12</v>
      </c>
      <c r="S478" s="78" t="s">
        <v>52</v>
      </c>
      <c r="V478" s="77" t="s">
        <v>461</v>
      </c>
      <c r="W478" s="78">
        <v>24</v>
      </c>
      <c r="X478" s="234" t="str">
        <f t="shared" si="31"/>
        <v>50-59|24</v>
      </c>
      <c r="Y478" s="78">
        <v>18</v>
      </c>
      <c r="Z478" s="78" t="s">
        <v>58</v>
      </c>
    </row>
    <row r="479" spans="15:26">
      <c r="O479" s="77" t="s">
        <v>533</v>
      </c>
      <c r="P479" s="78">
        <v>57</v>
      </c>
      <c r="Q479" s="234" t="str">
        <f t="shared" si="30"/>
        <v>60-69|57</v>
      </c>
      <c r="R479" s="78">
        <v>12</v>
      </c>
      <c r="S479" s="78" t="s">
        <v>52</v>
      </c>
      <c r="V479" s="77" t="s">
        <v>461</v>
      </c>
      <c r="W479" s="78">
        <v>23</v>
      </c>
      <c r="X479" s="234" t="str">
        <f t="shared" si="31"/>
        <v>50-59|23</v>
      </c>
      <c r="Y479" s="78">
        <v>18</v>
      </c>
      <c r="Z479" s="78" t="s">
        <v>58</v>
      </c>
    </row>
    <row r="480" spans="15:26">
      <c r="O480" s="77" t="s">
        <v>533</v>
      </c>
      <c r="P480" s="78">
        <v>56</v>
      </c>
      <c r="Q480" s="234" t="str">
        <f t="shared" si="30"/>
        <v>60-69|56</v>
      </c>
      <c r="R480" s="78">
        <v>12</v>
      </c>
      <c r="S480" s="78" t="s">
        <v>52</v>
      </c>
      <c r="V480" s="77" t="s">
        <v>461</v>
      </c>
      <c r="W480" s="78">
        <v>22</v>
      </c>
      <c r="X480" s="234" t="str">
        <f t="shared" si="31"/>
        <v>50-59|22</v>
      </c>
      <c r="Y480" s="78">
        <v>18</v>
      </c>
      <c r="Z480" s="78" t="s">
        <v>58</v>
      </c>
    </row>
    <row r="481" spans="15:26">
      <c r="O481" s="77" t="s">
        <v>533</v>
      </c>
      <c r="P481" s="78">
        <v>55</v>
      </c>
      <c r="Q481" s="234" t="str">
        <f t="shared" ref="Q481:Q544" si="32">O481&amp;"|"&amp;P481</f>
        <v>60-69|55</v>
      </c>
      <c r="R481" s="78">
        <v>12</v>
      </c>
      <c r="S481" s="78" t="s">
        <v>52</v>
      </c>
      <c r="V481" s="77" t="s">
        <v>461</v>
      </c>
      <c r="W481" s="78">
        <v>21</v>
      </c>
      <c r="X481" s="234" t="str">
        <f t="shared" ref="X481:X544" si="33">V481&amp;"|"&amp;W481</f>
        <v>50-59|21</v>
      </c>
      <c r="Y481" s="78">
        <v>18</v>
      </c>
      <c r="Z481" s="78" t="s">
        <v>58</v>
      </c>
    </row>
    <row r="482" spans="15:26">
      <c r="O482" s="77" t="s">
        <v>533</v>
      </c>
      <c r="P482" s="78">
        <v>54</v>
      </c>
      <c r="Q482" s="234" t="str">
        <f t="shared" si="32"/>
        <v>60-69|54</v>
      </c>
      <c r="R482" s="78">
        <v>13</v>
      </c>
      <c r="S482" s="78" t="s">
        <v>53</v>
      </c>
      <c r="V482" s="77" t="s">
        <v>461</v>
      </c>
      <c r="W482" s="78" t="s">
        <v>1722</v>
      </c>
      <c r="X482" s="234" t="str">
        <f t="shared" si="33"/>
        <v>50-59|&lt;21</v>
      </c>
      <c r="Y482" s="78">
        <v>19</v>
      </c>
      <c r="Z482" s="78" t="s">
        <v>59</v>
      </c>
    </row>
    <row r="483" spans="15:26">
      <c r="O483" s="77" t="s">
        <v>533</v>
      </c>
      <c r="P483" s="78">
        <v>53</v>
      </c>
      <c r="Q483" s="234" t="str">
        <f t="shared" si="32"/>
        <v>60-69|53</v>
      </c>
      <c r="R483" s="78">
        <v>13</v>
      </c>
      <c r="S483" s="78" t="s">
        <v>53</v>
      </c>
      <c r="V483" s="77" t="s">
        <v>533</v>
      </c>
      <c r="W483" s="78" t="s">
        <v>1723</v>
      </c>
      <c r="X483" s="234" t="str">
        <f t="shared" si="33"/>
        <v>60-69|&gt;137</v>
      </c>
      <c r="Y483" s="78">
        <v>1</v>
      </c>
      <c r="Z483" s="78" t="s">
        <v>41</v>
      </c>
    </row>
    <row r="484" spans="15:26">
      <c r="O484" s="77" t="s">
        <v>533</v>
      </c>
      <c r="P484" s="78">
        <v>52</v>
      </c>
      <c r="Q484" s="234" t="str">
        <f t="shared" si="32"/>
        <v>60-69|52</v>
      </c>
      <c r="R484" s="78">
        <v>13</v>
      </c>
      <c r="S484" s="78" t="s">
        <v>53</v>
      </c>
      <c r="V484" s="77" t="s">
        <v>533</v>
      </c>
      <c r="W484" s="78">
        <v>137</v>
      </c>
      <c r="X484" s="234" t="str">
        <f t="shared" si="33"/>
        <v>60-69|137</v>
      </c>
      <c r="Y484" s="78">
        <v>2</v>
      </c>
      <c r="Z484" s="78" t="s">
        <v>42</v>
      </c>
    </row>
    <row r="485" spans="15:26">
      <c r="O485" s="77" t="s">
        <v>533</v>
      </c>
      <c r="P485" s="78">
        <v>51</v>
      </c>
      <c r="Q485" s="234" t="str">
        <f t="shared" si="32"/>
        <v>60-69|51</v>
      </c>
      <c r="R485" s="78">
        <v>13</v>
      </c>
      <c r="S485" s="78" t="s">
        <v>53</v>
      </c>
      <c r="V485" s="77" t="s">
        <v>533</v>
      </c>
      <c r="W485" s="78">
        <v>136</v>
      </c>
      <c r="X485" s="234" t="str">
        <f t="shared" si="33"/>
        <v>60-69|136</v>
      </c>
      <c r="Y485" s="78">
        <v>2</v>
      </c>
      <c r="Z485" s="78" t="s">
        <v>42</v>
      </c>
    </row>
    <row r="486" spans="15:26">
      <c r="O486" s="77" t="s">
        <v>533</v>
      </c>
      <c r="P486" s="78">
        <v>50</v>
      </c>
      <c r="Q486" s="234" t="str">
        <f t="shared" si="32"/>
        <v>60-69|50</v>
      </c>
      <c r="R486" s="78">
        <v>13</v>
      </c>
      <c r="S486" s="78" t="s">
        <v>53</v>
      </c>
      <c r="V486" s="77" t="s">
        <v>533</v>
      </c>
      <c r="W486" s="78">
        <v>135</v>
      </c>
      <c r="X486" s="234" t="str">
        <f t="shared" si="33"/>
        <v>60-69|135</v>
      </c>
      <c r="Y486" s="78">
        <v>2</v>
      </c>
      <c r="Z486" s="78" t="s">
        <v>42</v>
      </c>
    </row>
    <row r="487" spans="15:26">
      <c r="O487" s="77" t="s">
        <v>533</v>
      </c>
      <c r="P487" s="78">
        <v>49</v>
      </c>
      <c r="Q487" s="234" t="str">
        <f t="shared" si="32"/>
        <v>60-69|49</v>
      </c>
      <c r="R487" s="78">
        <v>14</v>
      </c>
      <c r="S487" s="78" t="s">
        <v>54</v>
      </c>
      <c r="V487" s="77" t="s">
        <v>533</v>
      </c>
      <c r="W487" s="78">
        <v>134</v>
      </c>
      <c r="X487" s="234" t="str">
        <f t="shared" si="33"/>
        <v>60-69|134</v>
      </c>
      <c r="Y487" s="78">
        <v>2</v>
      </c>
      <c r="Z487" s="78" t="s">
        <v>42</v>
      </c>
    </row>
    <row r="488" spans="15:26">
      <c r="O488" s="77" t="s">
        <v>533</v>
      </c>
      <c r="P488" s="78">
        <v>48</v>
      </c>
      <c r="Q488" s="234" t="str">
        <f t="shared" si="32"/>
        <v>60-69|48</v>
      </c>
      <c r="R488" s="78">
        <v>14</v>
      </c>
      <c r="S488" s="78" t="s">
        <v>54</v>
      </c>
      <c r="V488" s="77" t="s">
        <v>533</v>
      </c>
      <c r="W488" s="78">
        <v>133</v>
      </c>
      <c r="X488" s="234" t="str">
        <f t="shared" si="33"/>
        <v>60-69|133</v>
      </c>
      <c r="Y488" s="78">
        <v>2</v>
      </c>
      <c r="Z488" s="78" t="s">
        <v>42</v>
      </c>
    </row>
    <row r="489" spans="15:26">
      <c r="O489" s="77" t="s">
        <v>533</v>
      </c>
      <c r="P489" s="78">
        <v>47</v>
      </c>
      <c r="Q489" s="234" t="str">
        <f t="shared" si="32"/>
        <v>60-69|47</v>
      </c>
      <c r="R489" s="78">
        <v>14</v>
      </c>
      <c r="S489" s="78" t="s">
        <v>54</v>
      </c>
      <c r="V489" s="77" t="s">
        <v>533</v>
      </c>
      <c r="W489" s="78">
        <v>132</v>
      </c>
      <c r="X489" s="234" t="str">
        <f t="shared" si="33"/>
        <v>60-69|132</v>
      </c>
      <c r="Y489" s="78">
        <v>2</v>
      </c>
      <c r="Z489" s="78" t="s">
        <v>42</v>
      </c>
    </row>
    <row r="490" spans="15:26">
      <c r="O490" s="77" t="s">
        <v>533</v>
      </c>
      <c r="P490" s="78">
        <v>46</v>
      </c>
      <c r="Q490" s="234" t="str">
        <f t="shared" si="32"/>
        <v>60-69|46</v>
      </c>
      <c r="R490" s="78">
        <v>14</v>
      </c>
      <c r="S490" s="78" t="s">
        <v>54</v>
      </c>
      <c r="V490" s="77" t="s">
        <v>533</v>
      </c>
      <c r="W490" s="78">
        <v>131</v>
      </c>
      <c r="X490" s="234" t="str">
        <f t="shared" si="33"/>
        <v>60-69|131</v>
      </c>
      <c r="Y490" s="78">
        <v>2</v>
      </c>
      <c r="Z490" s="78" t="s">
        <v>42</v>
      </c>
    </row>
    <row r="491" spans="15:26">
      <c r="O491" s="77" t="s">
        <v>533</v>
      </c>
      <c r="P491" s="78">
        <v>45</v>
      </c>
      <c r="Q491" s="234" t="str">
        <f t="shared" si="32"/>
        <v>60-69|45</v>
      </c>
      <c r="R491" s="78">
        <v>14</v>
      </c>
      <c r="S491" s="78" t="s">
        <v>54</v>
      </c>
      <c r="V491" s="77" t="s">
        <v>533</v>
      </c>
      <c r="W491" s="78">
        <v>130</v>
      </c>
      <c r="X491" s="234" t="str">
        <f t="shared" si="33"/>
        <v>60-69|130</v>
      </c>
      <c r="Y491" s="78">
        <v>2</v>
      </c>
      <c r="Z491" s="78" t="s">
        <v>42</v>
      </c>
    </row>
    <row r="492" spans="15:26">
      <c r="O492" s="77" t="s">
        <v>533</v>
      </c>
      <c r="P492" s="78">
        <v>44</v>
      </c>
      <c r="Q492" s="234" t="str">
        <f t="shared" si="32"/>
        <v>60-69|44</v>
      </c>
      <c r="R492" s="78">
        <v>14</v>
      </c>
      <c r="S492" s="78" t="s">
        <v>54</v>
      </c>
      <c r="V492" s="77" t="s">
        <v>533</v>
      </c>
      <c r="W492" s="78">
        <v>129</v>
      </c>
      <c r="X492" s="234" t="str">
        <f t="shared" si="33"/>
        <v>60-69|129</v>
      </c>
      <c r="Y492" s="78">
        <v>3</v>
      </c>
      <c r="Z492" s="78" t="s">
        <v>43</v>
      </c>
    </row>
    <row r="493" spans="15:26">
      <c r="O493" s="77" t="s">
        <v>533</v>
      </c>
      <c r="P493" s="78">
        <v>43</v>
      </c>
      <c r="Q493" s="234" t="str">
        <f t="shared" si="32"/>
        <v>60-69|43</v>
      </c>
      <c r="R493" s="78">
        <v>15</v>
      </c>
      <c r="S493" s="78" t="s">
        <v>55</v>
      </c>
      <c r="V493" s="77" t="s">
        <v>533</v>
      </c>
      <c r="W493" s="78">
        <v>128</v>
      </c>
      <c r="X493" s="234" t="str">
        <f t="shared" si="33"/>
        <v>60-69|128</v>
      </c>
      <c r="Y493" s="78">
        <v>3</v>
      </c>
      <c r="Z493" s="78" t="s">
        <v>43</v>
      </c>
    </row>
    <row r="494" spans="15:26">
      <c r="O494" s="77" t="s">
        <v>533</v>
      </c>
      <c r="P494" s="78">
        <v>42</v>
      </c>
      <c r="Q494" s="234" t="str">
        <f t="shared" si="32"/>
        <v>60-69|42</v>
      </c>
      <c r="R494" s="78">
        <v>15</v>
      </c>
      <c r="S494" s="78" t="s">
        <v>55</v>
      </c>
      <c r="V494" s="77" t="s">
        <v>533</v>
      </c>
      <c r="W494" s="78">
        <v>127</v>
      </c>
      <c r="X494" s="234" t="str">
        <f t="shared" si="33"/>
        <v>60-69|127</v>
      </c>
      <c r="Y494" s="78">
        <v>3</v>
      </c>
      <c r="Z494" s="78" t="s">
        <v>43</v>
      </c>
    </row>
    <row r="495" spans="15:26">
      <c r="O495" s="77" t="s">
        <v>533</v>
      </c>
      <c r="P495" s="78">
        <v>41</v>
      </c>
      <c r="Q495" s="234" t="str">
        <f t="shared" si="32"/>
        <v>60-69|41</v>
      </c>
      <c r="R495" s="78">
        <v>15</v>
      </c>
      <c r="S495" s="78" t="s">
        <v>55</v>
      </c>
      <c r="V495" s="77" t="s">
        <v>533</v>
      </c>
      <c r="W495" s="78">
        <v>126</v>
      </c>
      <c r="X495" s="234" t="str">
        <f t="shared" si="33"/>
        <v>60-69|126</v>
      </c>
      <c r="Y495" s="78">
        <v>3</v>
      </c>
      <c r="Z495" s="78" t="s">
        <v>43</v>
      </c>
    </row>
    <row r="496" spans="15:26">
      <c r="O496" s="77" t="s">
        <v>533</v>
      </c>
      <c r="P496" s="78">
        <v>40</v>
      </c>
      <c r="Q496" s="234" t="str">
        <f t="shared" si="32"/>
        <v>60-69|40</v>
      </c>
      <c r="R496" s="78">
        <v>15</v>
      </c>
      <c r="S496" s="78" t="s">
        <v>55</v>
      </c>
      <c r="V496" s="77" t="s">
        <v>533</v>
      </c>
      <c r="W496" s="78">
        <v>125</v>
      </c>
      <c r="X496" s="234" t="str">
        <f t="shared" si="33"/>
        <v>60-69|125</v>
      </c>
      <c r="Y496" s="78">
        <v>3</v>
      </c>
      <c r="Z496" s="78" t="s">
        <v>43</v>
      </c>
    </row>
    <row r="497" spans="15:26">
      <c r="O497" s="77" t="s">
        <v>533</v>
      </c>
      <c r="P497" s="78">
        <v>39</v>
      </c>
      <c r="Q497" s="234" t="str">
        <f t="shared" si="32"/>
        <v>60-69|39</v>
      </c>
      <c r="R497" s="78">
        <v>15</v>
      </c>
      <c r="S497" s="78" t="s">
        <v>55</v>
      </c>
      <c r="V497" s="77" t="s">
        <v>533</v>
      </c>
      <c r="W497" s="78">
        <v>124</v>
      </c>
      <c r="X497" s="234" t="str">
        <f t="shared" si="33"/>
        <v>60-69|124</v>
      </c>
      <c r="Y497" s="78">
        <v>3</v>
      </c>
      <c r="Z497" s="78" t="s">
        <v>43</v>
      </c>
    </row>
    <row r="498" spans="15:26">
      <c r="O498" s="77" t="s">
        <v>533</v>
      </c>
      <c r="P498" s="78">
        <v>38</v>
      </c>
      <c r="Q498" s="234" t="str">
        <f t="shared" si="32"/>
        <v>60-69|38</v>
      </c>
      <c r="R498" s="78">
        <v>15</v>
      </c>
      <c r="S498" s="78" t="s">
        <v>55</v>
      </c>
      <c r="V498" s="77" t="s">
        <v>533</v>
      </c>
      <c r="W498" s="78">
        <v>123</v>
      </c>
      <c r="X498" s="234" t="str">
        <f t="shared" si="33"/>
        <v>60-69|123</v>
      </c>
      <c r="Y498" s="78">
        <v>3</v>
      </c>
      <c r="Z498" s="78" t="s">
        <v>43</v>
      </c>
    </row>
    <row r="499" spans="15:26">
      <c r="O499" s="77" t="s">
        <v>533</v>
      </c>
      <c r="P499" s="78">
        <v>37</v>
      </c>
      <c r="Q499" s="234" t="str">
        <f t="shared" si="32"/>
        <v>60-69|37</v>
      </c>
      <c r="R499" s="78">
        <v>16</v>
      </c>
      <c r="S499" s="78" t="s">
        <v>56</v>
      </c>
      <c r="V499" s="77" t="s">
        <v>533</v>
      </c>
      <c r="W499" s="78">
        <v>122</v>
      </c>
      <c r="X499" s="234" t="str">
        <f t="shared" si="33"/>
        <v>60-69|122</v>
      </c>
      <c r="Y499" s="78">
        <v>4</v>
      </c>
      <c r="Z499" s="78" t="s">
        <v>44</v>
      </c>
    </row>
    <row r="500" spans="15:26">
      <c r="O500" s="77" t="s">
        <v>533</v>
      </c>
      <c r="P500" s="78">
        <v>36</v>
      </c>
      <c r="Q500" s="234" t="str">
        <f t="shared" si="32"/>
        <v>60-69|36</v>
      </c>
      <c r="R500" s="78">
        <v>16</v>
      </c>
      <c r="S500" s="78" t="s">
        <v>56</v>
      </c>
      <c r="V500" s="77" t="s">
        <v>533</v>
      </c>
      <c r="W500" s="78">
        <v>121</v>
      </c>
      <c r="X500" s="234" t="str">
        <f t="shared" si="33"/>
        <v>60-69|121</v>
      </c>
      <c r="Y500" s="78">
        <v>4</v>
      </c>
      <c r="Z500" s="78" t="s">
        <v>44</v>
      </c>
    </row>
    <row r="501" spans="15:26">
      <c r="O501" s="77" t="s">
        <v>533</v>
      </c>
      <c r="P501" s="78">
        <v>35</v>
      </c>
      <c r="Q501" s="234" t="str">
        <f t="shared" si="32"/>
        <v>60-69|35</v>
      </c>
      <c r="R501" s="78">
        <v>16</v>
      </c>
      <c r="S501" s="78" t="s">
        <v>56</v>
      </c>
      <c r="V501" s="77" t="s">
        <v>533</v>
      </c>
      <c r="W501" s="78">
        <v>120</v>
      </c>
      <c r="X501" s="234" t="str">
        <f t="shared" si="33"/>
        <v>60-69|120</v>
      </c>
      <c r="Y501" s="78">
        <v>4</v>
      </c>
      <c r="Z501" s="78" t="s">
        <v>44</v>
      </c>
    </row>
    <row r="502" spans="15:26">
      <c r="O502" s="77" t="s">
        <v>533</v>
      </c>
      <c r="P502" s="78">
        <v>34</v>
      </c>
      <c r="Q502" s="234" t="str">
        <f t="shared" si="32"/>
        <v>60-69|34</v>
      </c>
      <c r="R502" s="78">
        <v>16</v>
      </c>
      <c r="S502" s="78" t="s">
        <v>56</v>
      </c>
      <c r="V502" s="77" t="s">
        <v>533</v>
      </c>
      <c r="W502" s="78">
        <v>119</v>
      </c>
      <c r="X502" s="234" t="str">
        <f t="shared" si="33"/>
        <v>60-69|119</v>
      </c>
      <c r="Y502" s="78">
        <v>4</v>
      </c>
      <c r="Z502" s="78" t="s">
        <v>44</v>
      </c>
    </row>
    <row r="503" spans="15:26">
      <c r="O503" s="77" t="s">
        <v>533</v>
      </c>
      <c r="P503" s="78">
        <v>33</v>
      </c>
      <c r="Q503" s="234" t="str">
        <f t="shared" si="32"/>
        <v>60-69|33</v>
      </c>
      <c r="R503" s="78">
        <v>16</v>
      </c>
      <c r="S503" s="78" t="s">
        <v>56</v>
      </c>
      <c r="V503" s="77" t="s">
        <v>533</v>
      </c>
      <c r="W503" s="78">
        <v>118</v>
      </c>
      <c r="X503" s="234" t="str">
        <f t="shared" si="33"/>
        <v>60-69|118</v>
      </c>
      <c r="Y503" s="78">
        <v>4</v>
      </c>
      <c r="Z503" s="78" t="s">
        <v>44</v>
      </c>
    </row>
    <row r="504" spans="15:26">
      <c r="O504" s="77" t="s">
        <v>533</v>
      </c>
      <c r="P504" s="78">
        <v>32</v>
      </c>
      <c r="Q504" s="234" t="str">
        <f t="shared" si="32"/>
        <v>60-69|32</v>
      </c>
      <c r="R504" s="78">
        <v>17</v>
      </c>
      <c r="S504" s="78" t="s">
        <v>57</v>
      </c>
      <c r="V504" s="77" t="s">
        <v>533</v>
      </c>
      <c r="W504" s="78">
        <v>117</v>
      </c>
      <c r="X504" s="234" t="str">
        <f t="shared" si="33"/>
        <v>60-69|117</v>
      </c>
      <c r="Y504" s="78">
        <v>4</v>
      </c>
      <c r="Z504" s="78" t="s">
        <v>44</v>
      </c>
    </row>
    <row r="505" spans="15:26">
      <c r="O505" s="77" t="s">
        <v>533</v>
      </c>
      <c r="P505" s="78">
        <v>31</v>
      </c>
      <c r="Q505" s="234" t="str">
        <f t="shared" si="32"/>
        <v>60-69|31</v>
      </c>
      <c r="R505" s="78">
        <v>17</v>
      </c>
      <c r="S505" s="78" t="s">
        <v>57</v>
      </c>
      <c r="V505" s="77" t="s">
        <v>533</v>
      </c>
      <c r="W505" s="78">
        <v>116</v>
      </c>
      <c r="X505" s="234" t="str">
        <f t="shared" si="33"/>
        <v>60-69|116</v>
      </c>
      <c r="Y505" s="78">
        <v>4</v>
      </c>
      <c r="Z505" s="78" t="s">
        <v>44</v>
      </c>
    </row>
    <row r="506" spans="15:26">
      <c r="O506" s="77" t="s">
        <v>533</v>
      </c>
      <c r="P506" s="78">
        <v>30</v>
      </c>
      <c r="Q506" s="234" t="str">
        <f t="shared" si="32"/>
        <v>60-69|30</v>
      </c>
      <c r="R506" s="78">
        <v>17</v>
      </c>
      <c r="S506" s="78" t="s">
        <v>57</v>
      </c>
      <c r="V506" s="77" t="s">
        <v>533</v>
      </c>
      <c r="W506" s="78">
        <v>115</v>
      </c>
      <c r="X506" s="234" t="str">
        <f t="shared" si="33"/>
        <v>60-69|115</v>
      </c>
      <c r="Y506" s="78">
        <v>5</v>
      </c>
      <c r="Z506" s="78" t="s">
        <v>45</v>
      </c>
    </row>
    <row r="507" spans="15:26">
      <c r="O507" s="77" t="s">
        <v>533</v>
      </c>
      <c r="P507" s="78">
        <v>29</v>
      </c>
      <c r="Q507" s="234" t="str">
        <f t="shared" si="32"/>
        <v>60-69|29</v>
      </c>
      <c r="R507" s="78">
        <v>17</v>
      </c>
      <c r="S507" s="78" t="s">
        <v>57</v>
      </c>
      <c r="V507" s="77" t="s">
        <v>533</v>
      </c>
      <c r="W507" s="78">
        <v>114</v>
      </c>
      <c r="X507" s="234" t="str">
        <f t="shared" si="33"/>
        <v>60-69|114</v>
      </c>
      <c r="Y507" s="78">
        <v>5</v>
      </c>
      <c r="Z507" s="78" t="s">
        <v>45</v>
      </c>
    </row>
    <row r="508" spans="15:26">
      <c r="O508" s="77" t="s">
        <v>533</v>
      </c>
      <c r="P508" s="78">
        <v>28</v>
      </c>
      <c r="Q508" s="234" t="str">
        <f t="shared" si="32"/>
        <v>60-69|28</v>
      </c>
      <c r="R508" s="78">
        <v>17</v>
      </c>
      <c r="S508" s="78" t="s">
        <v>57</v>
      </c>
      <c r="V508" s="77" t="s">
        <v>533</v>
      </c>
      <c r="W508" s="78">
        <v>113</v>
      </c>
      <c r="X508" s="234" t="str">
        <f t="shared" si="33"/>
        <v>60-69|113</v>
      </c>
      <c r="Y508" s="78">
        <v>5</v>
      </c>
      <c r="Z508" s="78" t="s">
        <v>45</v>
      </c>
    </row>
    <row r="509" spans="15:26">
      <c r="O509" s="77" t="s">
        <v>533</v>
      </c>
      <c r="P509" s="78">
        <v>27</v>
      </c>
      <c r="Q509" s="234" t="str">
        <f t="shared" si="32"/>
        <v>60-69|27</v>
      </c>
      <c r="R509" s="78">
        <v>17</v>
      </c>
      <c r="S509" s="78" t="s">
        <v>57</v>
      </c>
      <c r="V509" s="77" t="s">
        <v>533</v>
      </c>
      <c r="W509" s="78">
        <v>112</v>
      </c>
      <c r="X509" s="234" t="str">
        <f t="shared" si="33"/>
        <v>60-69|112</v>
      </c>
      <c r="Y509" s="78">
        <v>5</v>
      </c>
      <c r="Z509" s="78" t="s">
        <v>45</v>
      </c>
    </row>
    <row r="510" spans="15:26">
      <c r="O510" s="77" t="s">
        <v>533</v>
      </c>
      <c r="P510" s="78">
        <v>26</v>
      </c>
      <c r="Q510" s="234" t="str">
        <f t="shared" si="32"/>
        <v>60-69|26</v>
      </c>
      <c r="R510" s="78">
        <v>18</v>
      </c>
      <c r="S510" s="78" t="s">
        <v>58</v>
      </c>
      <c r="V510" s="77" t="s">
        <v>533</v>
      </c>
      <c r="W510" s="78">
        <v>111</v>
      </c>
      <c r="X510" s="234" t="str">
        <f t="shared" si="33"/>
        <v>60-69|111</v>
      </c>
      <c r="Y510" s="78">
        <v>5</v>
      </c>
      <c r="Z510" s="78" t="s">
        <v>45</v>
      </c>
    </row>
    <row r="511" spans="15:26">
      <c r="O511" s="77" t="s">
        <v>533</v>
      </c>
      <c r="P511" s="78">
        <v>25</v>
      </c>
      <c r="Q511" s="234" t="str">
        <f t="shared" si="32"/>
        <v>60-69|25</v>
      </c>
      <c r="R511" s="78">
        <v>18</v>
      </c>
      <c r="S511" s="78" t="s">
        <v>58</v>
      </c>
      <c r="V511" s="77" t="s">
        <v>533</v>
      </c>
      <c r="W511" s="78">
        <v>110</v>
      </c>
      <c r="X511" s="234" t="str">
        <f t="shared" si="33"/>
        <v>60-69|110</v>
      </c>
      <c r="Y511" s="78">
        <v>5</v>
      </c>
      <c r="Z511" s="78" t="s">
        <v>45</v>
      </c>
    </row>
    <row r="512" spans="15:26">
      <c r="O512" s="77" t="s">
        <v>533</v>
      </c>
      <c r="P512" s="78">
        <v>24</v>
      </c>
      <c r="Q512" s="234" t="str">
        <f t="shared" si="32"/>
        <v>60-69|24</v>
      </c>
      <c r="R512" s="78">
        <v>18</v>
      </c>
      <c r="S512" s="78" t="s">
        <v>58</v>
      </c>
      <c r="V512" s="77" t="s">
        <v>533</v>
      </c>
      <c r="W512" s="78">
        <v>109</v>
      </c>
      <c r="X512" s="234" t="str">
        <f t="shared" si="33"/>
        <v>60-69|109</v>
      </c>
      <c r="Y512" s="78">
        <v>5</v>
      </c>
      <c r="Z512" s="78" t="s">
        <v>45</v>
      </c>
    </row>
    <row r="513" spans="15:26">
      <c r="O513" s="77" t="s">
        <v>533</v>
      </c>
      <c r="P513" s="78">
        <v>23</v>
      </c>
      <c r="Q513" s="234" t="str">
        <f t="shared" si="32"/>
        <v>60-69|23</v>
      </c>
      <c r="R513" s="78">
        <v>18</v>
      </c>
      <c r="S513" s="78" t="s">
        <v>58</v>
      </c>
      <c r="V513" s="77" t="s">
        <v>533</v>
      </c>
      <c r="W513" s="78">
        <v>108</v>
      </c>
      <c r="X513" s="234" t="str">
        <f t="shared" si="33"/>
        <v>60-69|108</v>
      </c>
      <c r="Y513" s="78">
        <v>6</v>
      </c>
      <c r="Z513" s="78" t="s">
        <v>46</v>
      </c>
    </row>
    <row r="514" spans="15:26">
      <c r="O514" s="77" t="s">
        <v>533</v>
      </c>
      <c r="P514" s="78">
        <v>22</v>
      </c>
      <c r="Q514" s="234" t="str">
        <f t="shared" si="32"/>
        <v>60-69|22</v>
      </c>
      <c r="R514" s="78">
        <v>18</v>
      </c>
      <c r="S514" s="78" t="s">
        <v>58</v>
      </c>
      <c r="V514" s="77" t="s">
        <v>533</v>
      </c>
      <c r="W514" s="78">
        <v>107</v>
      </c>
      <c r="X514" s="234" t="str">
        <f t="shared" si="33"/>
        <v>60-69|107</v>
      </c>
      <c r="Y514" s="78">
        <v>6</v>
      </c>
      <c r="Z514" s="78" t="s">
        <v>46</v>
      </c>
    </row>
    <row r="515" spans="15:26">
      <c r="O515" s="77" t="s">
        <v>533</v>
      </c>
      <c r="P515" s="78">
        <v>21</v>
      </c>
      <c r="Q515" s="234" t="str">
        <f t="shared" si="32"/>
        <v>60-69|21</v>
      </c>
      <c r="R515" s="78">
        <v>18</v>
      </c>
      <c r="S515" s="78" t="s">
        <v>58</v>
      </c>
      <c r="V515" s="77" t="s">
        <v>533</v>
      </c>
      <c r="W515" s="78">
        <v>106</v>
      </c>
      <c r="X515" s="234" t="str">
        <f t="shared" si="33"/>
        <v>60-69|106</v>
      </c>
      <c r="Y515" s="78">
        <v>6</v>
      </c>
      <c r="Z515" s="78" t="s">
        <v>46</v>
      </c>
    </row>
    <row r="516" spans="15:26">
      <c r="O516" s="77" t="s">
        <v>533</v>
      </c>
      <c r="P516" s="78" t="s">
        <v>1722</v>
      </c>
      <c r="Q516" s="234" t="str">
        <f t="shared" si="32"/>
        <v>60-69|&lt;21</v>
      </c>
      <c r="R516" s="78">
        <v>19</v>
      </c>
      <c r="S516" s="78" t="s">
        <v>59</v>
      </c>
      <c r="V516" s="77" t="s">
        <v>533</v>
      </c>
      <c r="W516" s="78">
        <v>105</v>
      </c>
      <c r="X516" s="234" t="str">
        <f t="shared" si="33"/>
        <v>60-69|105</v>
      </c>
      <c r="Y516" s="78">
        <v>6</v>
      </c>
      <c r="Z516" s="78" t="s">
        <v>46</v>
      </c>
    </row>
    <row r="517" spans="15:26">
      <c r="O517" s="77" t="s">
        <v>605</v>
      </c>
      <c r="P517" s="78" t="s">
        <v>1724</v>
      </c>
      <c r="Q517" s="234" t="str">
        <f t="shared" si="32"/>
        <v>70-79|&gt;127</v>
      </c>
      <c r="R517" s="78">
        <v>1</v>
      </c>
      <c r="S517" s="78" t="s">
        <v>41</v>
      </c>
      <c r="V517" s="77" t="s">
        <v>533</v>
      </c>
      <c r="W517" s="78">
        <v>104</v>
      </c>
      <c r="X517" s="234" t="str">
        <f t="shared" si="33"/>
        <v>60-69|104</v>
      </c>
      <c r="Y517" s="78">
        <v>6</v>
      </c>
      <c r="Z517" s="78" t="s">
        <v>46</v>
      </c>
    </row>
    <row r="518" spans="15:26">
      <c r="O518" s="77" t="s">
        <v>605</v>
      </c>
      <c r="P518" s="78">
        <v>127</v>
      </c>
      <c r="Q518" s="234" t="str">
        <f t="shared" si="32"/>
        <v>70-79|127</v>
      </c>
      <c r="R518" s="78">
        <v>2</v>
      </c>
      <c r="S518" s="78" t="s">
        <v>42</v>
      </c>
      <c r="V518" s="77" t="s">
        <v>533</v>
      </c>
      <c r="W518" s="78">
        <v>103</v>
      </c>
      <c r="X518" s="234" t="str">
        <f t="shared" si="33"/>
        <v>60-69|103</v>
      </c>
      <c r="Y518" s="78">
        <v>6</v>
      </c>
      <c r="Z518" s="78" t="s">
        <v>46</v>
      </c>
    </row>
    <row r="519" spans="15:26">
      <c r="O519" s="77" t="s">
        <v>605</v>
      </c>
      <c r="P519" s="78">
        <v>126</v>
      </c>
      <c r="Q519" s="234" t="str">
        <f t="shared" si="32"/>
        <v>70-79|126</v>
      </c>
      <c r="R519" s="78">
        <v>2</v>
      </c>
      <c r="S519" s="78" t="s">
        <v>42</v>
      </c>
      <c r="V519" s="77" t="s">
        <v>533</v>
      </c>
      <c r="W519" s="78">
        <v>102</v>
      </c>
      <c r="X519" s="234" t="str">
        <f t="shared" si="33"/>
        <v>60-69|102</v>
      </c>
      <c r="Y519" s="78">
        <v>6</v>
      </c>
      <c r="Z519" s="78" t="s">
        <v>46</v>
      </c>
    </row>
    <row r="520" spans="15:26">
      <c r="O520" s="77" t="s">
        <v>605</v>
      </c>
      <c r="P520" s="78">
        <v>125</v>
      </c>
      <c r="Q520" s="234" t="str">
        <f t="shared" si="32"/>
        <v>70-79|125</v>
      </c>
      <c r="R520" s="78">
        <v>2</v>
      </c>
      <c r="S520" s="78" t="s">
        <v>42</v>
      </c>
      <c r="V520" s="77" t="s">
        <v>533</v>
      </c>
      <c r="W520" s="78">
        <v>101</v>
      </c>
      <c r="X520" s="234" t="str">
        <f t="shared" si="33"/>
        <v>60-69|101</v>
      </c>
      <c r="Y520" s="78">
        <v>7</v>
      </c>
      <c r="Z520" s="78" t="s">
        <v>47</v>
      </c>
    </row>
    <row r="521" spans="15:26">
      <c r="O521" s="77" t="s">
        <v>605</v>
      </c>
      <c r="P521" s="78">
        <v>124</v>
      </c>
      <c r="Q521" s="234" t="str">
        <f t="shared" si="32"/>
        <v>70-79|124</v>
      </c>
      <c r="R521" s="78">
        <v>2</v>
      </c>
      <c r="S521" s="78" t="s">
        <v>42</v>
      </c>
      <c r="V521" s="77" t="s">
        <v>533</v>
      </c>
      <c r="W521" s="78">
        <v>100</v>
      </c>
      <c r="X521" s="234" t="str">
        <f t="shared" si="33"/>
        <v>60-69|100</v>
      </c>
      <c r="Y521" s="78">
        <v>7</v>
      </c>
      <c r="Z521" s="78" t="s">
        <v>47</v>
      </c>
    </row>
    <row r="522" spans="15:26">
      <c r="O522" s="77" t="s">
        <v>605</v>
      </c>
      <c r="P522" s="78">
        <v>123</v>
      </c>
      <c r="Q522" s="234" t="str">
        <f t="shared" si="32"/>
        <v>70-79|123</v>
      </c>
      <c r="R522" s="78">
        <v>2</v>
      </c>
      <c r="S522" s="78" t="s">
        <v>42</v>
      </c>
      <c r="V522" s="77" t="s">
        <v>533</v>
      </c>
      <c r="W522" s="78">
        <v>99</v>
      </c>
      <c r="X522" s="234" t="str">
        <f t="shared" si="33"/>
        <v>60-69|99</v>
      </c>
      <c r="Y522" s="78">
        <v>7</v>
      </c>
      <c r="Z522" s="78" t="s">
        <v>47</v>
      </c>
    </row>
    <row r="523" spans="15:26">
      <c r="O523" s="77" t="s">
        <v>605</v>
      </c>
      <c r="P523" s="78">
        <v>122</v>
      </c>
      <c r="Q523" s="234" t="str">
        <f t="shared" si="32"/>
        <v>70-79|122</v>
      </c>
      <c r="R523" s="78">
        <v>2</v>
      </c>
      <c r="S523" s="78" t="s">
        <v>42</v>
      </c>
      <c r="V523" s="77" t="s">
        <v>533</v>
      </c>
      <c r="W523" s="78">
        <v>98</v>
      </c>
      <c r="X523" s="234" t="str">
        <f t="shared" si="33"/>
        <v>60-69|98</v>
      </c>
      <c r="Y523" s="78">
        <v>7</v>
      </c>
      <c r="Z523" s="78" t="s">
        <v>47</v>
      </c>
    </row>
    <row r="524" spans="15:26">
      <c r="O524" s="77" t="s">
        <v>605</v>
      </c>
      <c r="P524" s="78">
        <v>121</v>
      </c>
      <c r="Q524" s="234" t="str">
        <f t="shared" si="32"/>
        <v>70-79|121</v>
      </c>
      <c r="R524" s="78">
        <v>2</v>
      </c>
      <c r="S524" s="78" t="s">
        <v>42</v>
      </c>
      <c r="V524" s="77" t="s">
        <v>533</v>
      </c>
      <c r="W524" s="78">
        <v>97</v>
      </c>
      <c r="X524" s="234" t="str">
        <f t="shared" si="33"/>
        <v>60-69|97</v>
      </c>
      <c r="Y524" s="78">
        <v>7</v>
      </c>
      <c r="Z524" s="78" t="s">
        <v>47</v>
      </c>
    </row>
    <row r="525" spans="15:26">
      <c r="O525" s="77" t="s">
        <v>605</v>
      </c>
      <c r="P525" s="78">
        <v>120</v>
      </c>
      <c r="Q525" s="234" t="str">
        <f t="shared" si="32"/>
        <v>70-79|120</v>
      </c>
      <c r="R525" s="78">
        <v>3</v>
      </c>
      <c r="S525" s="78" t="s">
        <v>43</v>
      </c>
      <c r="V525" s="77" t="s">
        <v>533</v>
      </c>
      <c r="W525" s="78">
        <v>96</v>
      </c>
      <c r="X525" s="234" t="str">
        <f t="shared" si="33"/>
        <v>60-69|96</v>
      </c>
      <c r="Y525" s="78">
        <v>7</v>
      </c>
      <c r="Z525" s="78" t="s">
        <v>47</v>
      </c>
    </row>
    <row r="526" spans="15:26">
      <c r="O526" s="77" t="s">
        <v>605</v>
      </c>
      <c r="P526" s="78">
        <v>119</v>
      </c>
      <c r="Q526" s="234" t="str">
        <f t="shared" si="32"/>
        <v>70-79|119</v>
      </c>
      <c r="R526" s="78">
        <v>3</v>
      </c>
      <c r="S526" s="78" t="s">
        <v>43</v>
      </c>
      <c r="V526" s="77" t="s">
        <v>533</v>
      </c>
      <c r="W526" s="78">
        <v>95</v>
      </c>
      <c r="X526" s="234" t="str">
        <f t="shared" si="33"/>
        <v>60-69|95</v>
      </c>
      <c r="Y526" s="78">
        <v>7</v>
      </c>
      <c r="Z526" s="78" t="s">
        <v>47</v>
      </c>
    </row>
    <row r="527" spans="15:26">
      <c r="O527" s="77" t="s">
        <v>605</v>
      </c>
      <c r="P527" s="78">
        <v>118</v>
      </c>
      <c r="Q527" s="234" t="str">
        <f t="shared" si="32"/>
        <v>70-79|118</v>
      </c>
      <c r="R527" s="78">
        <v>3</v>
      </c>
      <c r="S527" s="78" t="s">
        <v>43</v>
      </c>
      <c r="V527" s="77" t="s">
        <v>533</v>
      </c>
      <c r="W527" s="78">
        <v>94</v>
      </c>
      <c r="X527" s="234" t="str">
        <f t="shared" si="33"/>
        <v>60-69|94</v>
      </c>
      <c r="Y527" s="78">
        <v>8</v>
      </c>
      <c r="Z527" s="78" t="s">
        <v>48</v>
      </c>
    </row>
    <row r="528" spans="15:26">
      <c r="O528" s="77" t="s">
        <v>605</v>
      </c>
      <c r="P528" s="78">
        <v>117</v>
      </c>
      <c r="Q528" s="234" t="str">
        <f t="shared" si="32"/>
        <v>70-79|117</v>
      </c>
      <c r="R528" s="78">
        <v>3</v>
      </c>
      <c r="S528" s="78" t="s">
        <v>43</v>
      </c>
      <c r="V528" s="77" t="s">
        <v>533</v>
      </c>
      <c r="W528" s="78">
        <v>93</v>
      </c>
      <c r="X528" s="234" t="str">
        <f t="shared" si="33"/>
        <v>60-69|93</v>
      </c>
      <c r="Y528" s="78">
        <v>8</v>
      </c>
      <c r="Z528" s="78" t="s">
        <v>48</v>
      </c>
    </row>
    <row r="529" spans="15:26">
      <c r="O529" s="77" t="s">
        <v>605</v>
      </c>
      <c r="P529" s="78">
        <v>116</v>
      </c>
      <c r="Q529" s="234" t="str">
        <f t="shared" si="32"/>
        <v>70-79|116</v>
      </c>
      <c r="R529" s="78">
        <v>3</v>
      </c>
      <c r="S529" s="78" t="s">
        <v>43</v>
      </c>
      <c r="V529" s="77" t="s">
        <v>533</v>
      </c>
      <c r="W529" s="78">
        <v>92</v>
      </c>
      <c r="X529" s="234" t="str">
        <f t="shared" si="33"/>
        <v>60-69|92</v>
      </c>
      <c r="Y529" s="78">
        <v>8</v>
      </c>
      <c r="Z529" s="78" t="s">
        <v>48</v>
      </c>
    </row>
    <row r="530" spans="15:26">
      <c r="O530" s="77" t="s">
        <v>605</v>
      </c>
      <c r="P530" s="78">
        <v>115</v>
      </c>
      <c r="Q530" s="234" t="str">
        <f t="shared" si="32"/>
        <v>70-79|115</v>
      </c>
      <c r="R530" s="78">
        <v>3</v>
      </c>
      <c r="S530" s="78" t="s">
        <v>43</v>
      </c>
      <c r="V530" s="77" t="s">
        <v>533</v>
      </c>
      <c r="W530" s="78">
        <v>91</v>
      </c>
      <c r="X530" s="234" t="str">
        <f t="shared" si="33"/>
        <v>60-69|91</v>
      </c>
      <c r="Y530" s="78">
        <v>8</v>
      </c>
      <c r="Z530" s="78" t="s">
        <v>48</v>
      </c>
    </row>
    <row r="531" spans="15:26">
      <c r="O531" s="77" t="s">
        <v>605</v>
      </c>
      <c r="P531" s="78">
        <v>114</v>
      </c>
      <c r="Q531" s="234" t="str">
        <f t="shared" si="32"/>
        <v>70-79|114</v>
      </c>
      <c r="R531" s="78">
        <v>4</v>
      </c>
      <c r="S531" s="78" t="s">
        <v>44</v>
      </c>
      <c r="V531" s="77" t="s">
        <v>533</v>
      </c>
      <c r="W531" s="78">
        <v>90</v>
      </c>
      <c r="X531" s="234" t="str">
        <f t="shared" si="33"/>
        <v>60-69|90</v>
      </c>
      <c r="Y531" s="78">
        <v>8</v>
      </c>
      <c r="Z531" s="78" t="s">
        <v>48</v>
      </c>
    </row>
    <row r="532" spans="15:26">
      <c r="O532" s="77" t="s">
        <v>605</v>
      </c>
      <c r="P532" s="78">
        <v>113</v>
      </c>
      <c r="Q532" s="234" t="str">
        <f t="shared" si="32"/>
        <v>70-79|113</v>
      </c>
      <c r="R532" s="78">
        <v>4</v>
      </c>
      <c r="S532" s="78" t="s">
        <v>44</v>
      </c>
      <c r="V532" s="77" t="s">
        <v>533</v>
      </c>
      <c r="W532" s="78">
        <v>89</v>
      </c>
      <c r="X532" s="234" t="str">
        <f t="shared" si="33"/>
        <v>60-69|89</v>
      </c>
      <c r="Y532" s="78">
        <v>8</v>
      </c>
      <c r="Z532" s="78" t="s">
        <v>48</v>
      </c>
    </row>
    <row r="533" spans="15:26">
      <c r="O533" s="77" t="s">
        <v>605</v>
      </c>
      <c r="P533" s="78">
        <v>112</v>
      </c>
      <c r="Q533" s="234" t="str">
        <f t="shared" si="32"/>
        <v>70-79|112</v>
      </c>
      <c r="R533" s="78">
        <v>4</v>
      </c>
      <c r="S533" s="78" t="s">
        <v>44</v>
      </c>
      <c r="V533" s="77" t="s">
        <v>533</v>
      </c>
      <c r="W533" s="78">
        <v>88</v>
      </c>
      <c r="X533" s="234" t="str">
        <f t="shared" si="33"/>
        <v>60-69|88</v>
      </c>
      <c r="Y533" s="78">
        <v>9</v>
      </c>
      <c r="Z533" s="78" t="s">
        <v>49</v>
      </c>
    </row>
    <row r="534" spans="15:26">
      <c r="O534" s="77" t="s">
        <v>605</v>
      </c>
      <c r="P534" s="78">
        <v>111</v>
      </c>
      <c r="Q534" s="234" t="str">
        <f t="shared" si="32"/>
        <v>70-79|111</v>
      </c>
      <c r="R534" s="78">
        <v>4</v>
      </c>
      <c r="S534" s="78" t="s">
        <v>44</v>
      </c>
      <c r="V534" s="77" t="s">
        <v>533</v>
      </c>
      <c r="W534" s="78">
        <v>87</v>
      </c>
      <c r="X534" s="234" t="str">
        <f t="shared" si="33"/>
        <v>60-69|87</v>
      </c>
      <c r="Y534" s="78">
        <v>9</v>
      </c>
      <c r="Z534" s="78" t="s">
        <v>49</v>
      </c>
    </row>
    <row r="535" spans="15:26">
      <c r="O535" s="77" t="s">
        <v>605</v>
      </c>
      <c r="P535" s="78">
        <v>110</v>
      </c>
      <c r="Q535" s="234" t="str">
        <f t="shared" si="32"/>
        <v>70-79|110</v>
      </c>
      <c r="R535" s="78">
        <v>4</v>
      </c>
      <c r="S535" s="78" t="s">
        <v>44</v>
      </c>
      <c r="V535" s="77" t="s">
        <v>533</v>
      </c>
      <c r="W535" s="78">
        <v>86</v>
      </c>
      <c r="X535" s="234" t="str">
        <f t="shared" si="33"/>
        <v>60-69|86</v>
      </c>
      <c r="Y535" s="78">
        <v>9</v>
      </c>
      <c r="Z535" s="78" t="s">
        <v>49</v>
      </c>
    </row>
    <row r="536" spans="15:26">
      <c r="O536" s="77" t="s">
        <v>605</v>
      </c>
      <c r="P536" s="78">
        <v>109</v>
      </c>
      <c r="Q536" s="234" t="str">
        <f t="shared" si="32"/>
        <v>70-79|109</v>
      </c>
      <c r="R536" s="78">
        <v>4</v>
      </c>
      <c r="S536" s="78" t="s">
        <v>44</v>
      </c>
      <c r="V536" s="77" t="s">
        <v>533</v>
      </c>
      <c r="W536" s="78">
        <v>85</v>
      </c>
      <c r="X536" s="234" t="str">
        <f t="shared" si="33"/>
        <v>60-69|85</v>
      </c>
      <c r="Y536" s="78">
        <v>9</v>
      </c>
      <c r="Z536" s="78" t="s">
        <v>49</v>
      </c>
    </row>
    <row r="537" spans="15:26">
      <c r="O537" s="77" t="s">
        <v>605</v>
      </c>
      <c r="P537" s="78">
        <v>108</v>
      </c>
      <c r="Q537" s="234" t="str">
        <f t="shared" si="32"/>
        <v>70-79|108</v>
      </c>
      <c r="R537" s="78">
        <v>4</v>
      </c>
      <c r="S537" s="78" t="s">
        <v>44</v>
      </c>
      <c r="V537" s="77" t="s">
        <v>533</v>
      </c>
      <c r="W537" s="78">
        <v>84</v>
      </c>
      <c r="X537" s="234" t="str">
        <f t="shared" si="33"/>
        <v>60-69|84</v>
      </c>
      <c r="Y537" s="78">
        <v>9</v>
      </c>
      <c r="Z537" s="78" t="s">
        <v>49</v>
      </c>
    </row>
    <row r="538" spans="15:26">
      <c r="O538" s="77" t="s">
        <v>605</v>
      </c>
      <c r="P538" s="78">
        <v>107</v>
      </c>
      <c r="Q538" s="234" t="str">
        <f t="shared" si="32"/>
        <v>70-79|107</v>
      </c>
      <c r="R538" s="78">
        <v>5</v>
      </c>
      <c r="S538" s="78" t="s">
        <v>45</v>
      </c>
      <c r="V538" s="77" t="s">
        <v>533</v>
      </c>
      <c r="W538" s="78">
        <v>83</v>
      </c>
      <c r="X538" s="234" t="str">
        <f t="shared" si="33"/>
        <v>60-69|83</v>
      </c>
      <c r="Y538" s="78">
        <v>9</v>
      </c>
      <c r="Z538" s="78" t="s">
        <v>49</v>
      </c>
    </row>
    <row r="539" spans="15:26">
      <c r="O539" s="77" t="s">
        <v>605</v>
      </c>
      <c r="P539" s="78">
        <v>106</v>
      </c>
      <c r="Q539" s="234" t="str">
        <f t="shared" si="32"/>
        <v>70-79|106</v>
      </c>
      <c r="R539" s="78">
        <v>5</v>
      </c>
      <c r="S539" s="78" t="s">
        <v>45</v>
      </c>
      <c r="V539" s="77" t="s">
        <v>533</v>
      </c>
      <c r="W539" s="78">
        <v>82</v>
      </c>
      <c r="X539" s="234" t="str">
        <f t="shared" si="33"/>
        <v>60-69|82</v>
      </c>
      <c r="Y539" s="78">
        <v>9</v>
      </c>
      <c r="Z539" s="78" t="s">
        <v>49</v>
      </c>
    </row>
    <row r="540" spans="15:26">
      <c r="O540" s="77" t="s">
        <v>605</v>
      </c>
      <c r="P540" s="78">
        <v>105</v>
      </c>
      <c r="Q540" s="234" t="str">
        <f t="shared" si="32"/>
        <v>70-79|105</v>
      </c>
      <c r="R540" s="78">
        <v>5</v>
      </c>
      <c r="S540" s="78" t="s">
        <v>45</v>
      </c>
      <c r="V540" s="77" t="s">
        <v>533</v>
      </c>
      <c r="W540" s="78">
        <v>81</v>
      </c>
      <c r="X540" s="234" t="str">
        <f t="shared" si="33"/>
        <v>60-69|81</v>
      </c>
      <c r="Y540" s="78">
        <v>9</v>
      </c>
      <c r="Z540" s="78" t="s">
        <v>49</v>
      </c>
    </row>
    <row r="541" spans="15:26">
      <c r="O541" s="77" t="s">
        <v>605</v>
      </c>
      <c r="P541" s="78">
        <v>104</v>
      </c>
      <c r="Q541" s="234" t="str">
        <f t="shared" si="32"/>
        <v>70-79|104</v>
      </c>
      <c r="R541" s="78">
        <v>5</v>
      </c>
      <c r="S541" s="78" t="s">
        <v>45</v>
      </c>
      <c r="V541" s="77" t="s">
        <v>533</v>
      </c>
      <c r="W541" s="78">
        <v>80</v>
      </c>
      <c r="X541" s="234" t="str">
        <f t="shared" si="33"/>
        <v>60-69|80</v>
      </c>
      <c r="Y541" s="78">
        <v>10</v>
      </c>
      <c r="Z541" s="78" t="s">
        <v>50</v>
      </c>
    </row>
    <row r="542" spans="15:26">
      <c r="O542" s="77" t="s">
        <v>605</v>
      </c>
      <c r="P542" s="78">
        <v>103</v>
      </c>
      <c r="Q542" s="234" t="str">
        <f t="shared" si="32"/>
        <v>70-79|103</v>
      </c>
      <c r="R542" s="78">
        <v>5</v>
      </c>
      <c r="S542" s="78" t="s">
        <v>45</v>
      </c>
      <c r="V542" s="77" t="s">
        <v>533</v>
      </c>
      <c r="W542" s="78">
        <v>79</v>
      </c>
      <c r="X542" s="234" t="str">
        <f t="shared" si="33"/>
        <v>60-69|79</v>
      </c>
      <c r="Y542" s="78">
        <v>10</v>
      </c>
      <c r="Z542" s="78" t="s">
        <v>50</v>
      </c>
    </row>
    <row r="543" spans="15:26">
      <c r="O543" s="77" t="s">
        <v>605</v>
      </c>
      <c r="P543" s="78">
        <v>102</v>
      </c>
      <c r="Q543" s="234" t="str">
        <f t="shared" si="32"/>
        <v>70-79|102</v>
      </c>
      <c r="R543" s="78">
        <v>5</v>
      </c>
      <c r="S543" s="78" t="s">
        <v>45</v>
      </c>
      <c r="V543" s="77" t="s">
        <v>533</v>
      </c>
      <c r="W543" s="78">
        <v>78</v>
      </c>
      <c r="X543" s="234" t="str">
        <f t="shared" si="33"/>
        <v>60-69|78</v>
      </c>
      <c r="Y543" s="78">
        <v>10</v>
      </c>
      <c r="Z543" s="78" t="s">
        <v>50</v>
      </c>
    </row>
    <row r="544" spans="15:26">
      <c r="O544" s="77" t="s">
        <v>605</v>
      </c>
      <c r="P544" s="78">
        <v>101</v>
      </c>
      <c r="Q544" s="234" t="str">
        <f t="shared" si="32"/>
        <v>70-79|101</v>
      </c>
      <c r="R544" s="78">
        <v>6</v>
      </c>
      <c r="S544" s="78" t="s">
        <v>46</v>
      </c>
      <c r="V544" s="77" t="s">
        <v>533</v>
      </c>
      <c r="W544" s="78">
        <v>77</v>
      </c>
      <c r="X544" s="234" t="str">
        <f t="shared" si="33"/>
        <v>60-69|77</v>
      </c>
      <c r="Y544" s="78">
        <v>10</v>
      </c>
      <c r="Z544" s="78" t="s">
        <v>50</v>
      </c>
    </row>
    <row r="545" spans="15:26">
      <c r="O545" s="77" t="s">
        <v>605</v>
      </c>
      <c r="P545" s="78">
        <v>100</v>
      </c>
      <c r="Q545" s="234" t="str">
        <f t="shared" ref="Q545:Q608" si="34">O545&amp;"|"&amp;P545</f>
        <v>70-79|100</v>
      </c>
      <c r="R545" s="78">
        <v>6</v>
      </c>
      <c r="S545" s="78" t="s">
        <v>46</v>
      </c>
      <c r="V545" s="77" t="s">
        <v>533</v>
      </c>
      <c r="W545" s="78">
        <v>76</v>
      </c>
      <c r="X545" s="234" t="str">
        <f t="shared" ref="X545:X608" si="35">V545&amp;"|"&amp;W545</f>
        <v>60-69|76</v>
      </c>
      <c r="Y545" s="78">
        <v>10</v>
      </c>
      <c r="Z545" s="78" t="s">
        <v>50</v>
      </c>
    </row>
    <row r="546" spans="15:26">
      <c r="O546" s="77" t="s">
        <v>605</v>
      </c>
      <c r="P546" s="78">
        <v>99</v>
      </c>
      <c r="Q546" s="234" t="str">
        <f t="shared" si="34"/>
        <v>70-79|99</v>
      </c>
      <c r="R546" s="78">
        <v>6</v>
      </c>
      <c r="S546" s="78" t="s">
        <v>46</v>
      </c>
      <c r="V546" s="77" t="s">
        <v>533</v>
      </c>
      <c r="W546" s="78">
        <v>75</v>
      </c>
      <c r="X546" s="234" t="str">
        <f t="shared" si="35"/>
        <v>60-69|75</v>
      </c>
      <c r="Y546" s="78">
        <v>10</v>
      </c>
      <c r="Z546" s="78" t="s">
        <v>50</v>
      </c>
    </row>
    <row r="547" spans="15:26">
      <c r="O547" s="77" t="s">
        <v>605</v>
      </c>
      <c r="P547" s="78">
        <v>98</v>
      </c>
      <c r="Q547" s="234" t="str">
        <f t="shared" si="34"/>
        <v>70-79|98</v>
      </c>
      <c r="R547" s="78">
        <v>6</v>
      </c>
      <c r="S547" s="78" t="s">
        <v>46</v>
      </c>
      <c r="V547" s="77" t="s">
        <v>533</v>
      </c>
      <c r="W547" s="78">
        <v>74</v>
      </c>
      <c r="X547" s="234" t="str">
        <f t="shared" si="35"/>
        <v>60-69|74</v>
      </c>
      <c r="Y547" s="78">
        <v>10</v>
      </c>
      <c r="Z547" s="78" t="s">
        <v>50</v>
      </c>
    </row>
    <row r="548" spans="15:26">
      <c r="O548" s="77" t="s">
        <v>605</v>
      </c>
      <c r="P548" s="78">
        <v>97</v>
      </c>
      <c r="Q548" s="234" t="str">
        <f t="shared" si="34"/>
        <v>70-79|97</v>
      </c>
      <c r="R548" s="78">
        <v>6</v>
      </c>
      <c r="S548" s="78" t="s">
        <v>46</v>
      </c>
      <c r="V548" s="77" t="s">
        <v>533</v>
      </c>
      <c r="W548" s="78">
        <v>73</v>
      </c>
      <c r="X548" s="234" t="str">
        <f t="shared" si="35"/>
        <v>60-69|73</v>
      </c>
      <c r="Y548" s="78">
        <v>11</v>
      </c>
      <c r="Z548" s="78" t="s">
        <v>50</v>
      </c>
    </row>
    <row r="549" spans="15:26">
      <c r="O549" s="77" t="s">
        <v>605</v>
      </c>
      <c r="P549" s="78">
        <v>96</v>
      </c>
      <c r="Q549" s="234" t="str">
        <f t="shared" si="34"/>
        <v>70-79|96</v>
      </c>
      <c r="R549" s="78">
        <v>6</v>
      </c>
      <c r="S549" s="78" t="s">
        <v>46</v>
      </c>
      <c r="V549" s="77" t="s">
        <v>533</v>
      </c>
      <c r="W549" s="78">
        <v>72</v>
      </c>
      <c r="X549" s="234" t="str">
        <f t="shared" si="35"/>
        <v>60-69|72</v>
      </c>
      <c r="Y549" s="78">
        <v>11</v>
      </c>
      <c r="Z549" s="78" t="s">
        <v>51</v>
      </c>
    </row>
    <row r="550" spans="15:26">
      <c r="O550" s="77" t="s">
        <v>605</v>
      </c>
      <c r="P550" s="78">
        <v>95</v>
      </c>
      <c r="Q550" s="234" t="str">
        <f t="shared" si="34"/>
        <v>70-79|95</v>
      </c>
      <c r="R550" s="78">
        <v>7</v>
      </c>
      <c r="S550" s="78" t="s">
        <v>47</v>
      </c>
      <c r="V550" s="77" t="s">
        <v>533</v>
      </c>
      <c r="W550" s="78">
        <v>71</v>
      </c>
      <c r="X550" s="234" t="str">
        <f t="shared" si="35"/>
        <v>60-69|71</v>
      </c>
      <c r="Y550" s="78">
        <v>11</v>
      </c>
      <c r="Z550" s="78" t="s">
        <v>51</v>
      </c>
    </row>
    <row r="551" spans="15:26">
      <c r="O551" s="77" t="s">
        <v>605</v>
      </c>
      <c r="P551" s="78">
        <v>94</v>
      </c>
      <c r="Q551" s="234" t="str">
        <f t="shared" si="34"/>
        <v>70-79|94</v>
      </c>
      <c r="R551" s="78">
        <v>7</v>
      </c>
      <c r="S551" s="78" t="s">
        <v>47</v>
      </c>
      <c r="V551" s="77" t="s">
        <v>533</v>
      </c>
      <c r="W551" s="78">
        <v>70</v>
      </c>
      <c r="X551" s="234" t="str">
        <f t="shared" si="35"/>
        <v>60-69|70</v>
      </c>
      <c r="Y551" s="78">
        <v>11</v>
      </c>
      <c r="Z551" s="78" t="s">
        <v>51</v>
      </c>
    </row>
    <row r="552" spans="15:26">
      <c r="O552" s="77" t="s">
        <v>605</v>
      </c>
      <c r="P552" s="78">
        <v>93</v>
      </c>
      <c r="Q552" s="234" t="str">
        <f t="shared" si="34"/>
        <v>70-79|93</v>
      </c>
      <c r="R552" s="78">
        <v>7</v>
      </c>
      <c r="S552" s="78" t="s">
        <v>47</v>
      </c>
      <c r="V552" s="77" t="s">
        <v>533</v>
      </c>
      <c r="W552" s="78">
        <v>69</v>
      </c>
      <c r="X552" s="234" t="str">
        <f t="shared" si="35"/>
        <v>60-69|69</v>
      </c>
      <c r="Y552" s="78">
        <v>11</v>
      </c>
      <c r="Z552" s="78" t="s">
        <v>51</v>
      </c>
    </row>
    <row r="553" spans="15:26">
      <c r="O553" s="77" t="s">
        <v>605</v>
      </c>
      <c r="P553" s="78">
        <v>92</v>
      </c>
      <c r="Q553" s="234" t="str">
        <f t="shared" si="34"/>
        <v>70-79|92</v>
      </c>
      <c r="R553" s="78">
        <v>7</v>
      </c>
      <c r="S553" s="78" t="s">
        <v>47</v>
      </c>
      <c r="V553" s="77" t="s">
        <v>533</v>
      </c>
      <c r="W553" s="78">
        <v>68</v>
      </c>
      <c r="X553" s="234" t="str">
        <f t="shared" si="35"/>
        <v>60-69|68</v>
      </c>
      <c r="Y553" s="78">
        <v>11</v>
      </c>
      <c r="Z553" s="78" t="s">
        <v>51</v>
      </c>
    </row>
    <row r="554" spans="15:26">
      <c r="O554" s="77" t="s">
        <v>605</v>
      </c>
      <c r="P554" s="78">
        <v>91</v>
      </c>
      <c r="Q554" s="234" t="str">
        <f t="shared" si="34"/>
        <v>70-79|91</v>
      </c>
      <c r="R554" s="78">
        <v>7</v>
      </c>
      <c r="S554" s="78" t="s">
        <v>47</v>
      </c>
      <c r="V554" s="77" t="s">
        <v>533</v>
      </c>
      <c r="W554" s="78">
        <v>67</v>
      </c>
      <c r="X554" s="234" t="str">
        <f t="shared" si="35"/>
        <v>60-69|67</v>
      </c>
      <c r="Y554" s="78">
        <v>11</v>
      </c>
      <c r="Z554" s="78" t="s">
        <v>51</v>
      </c>
    </row>
    <row r="555" spans="15:26">
      <c r="O555" s="77" t="s">
        <v>605</v>
      </c>
      <c r="P555" s="78">
        <v>90</v>
      </c>
      <c r="Q555" s="234" t="str">
        <f t="shared" si="34"/>
        <v>70-79|90</v>
      </c>
      <c r="R555" s="78">
        <v>7</v>
      </c>
      <c r="S555" s="78" t="s">
        <v>47</v>
      </c>
      <c r="V555" s="77" t="s">
        <v>533</v>
      </c>
      <c r="W555" s="78">
        <v>66</v>
      </c>
      <c r="X555" s="234" t="str">
        <f t="shared" si="35"/>
        <v>60-69|66</v>
      </c>
      <c r="Y555" s="78">
        <v>12</v>
      </c>
      <c r="Z555" s="78" t="s">
        <v>52</v>
      </c>
    </row>
    <row r="556" spans="15:26">
      <c r="O556" s="77" t="s">
        <v>605</v>
      </c>
      <c r="P556" s="78">
        <v>89</v>
      </c>
      <c r="Q556" s="234" t="str">
        <f t="shared" si="34"/>
        <v>70-79|89</v>
      </c>
      <c r="R556" s="78">
        <v>7</v>
      </c>
      <c r="S556" s="78" t="s">
        <v>47</v>
      </c>
      <c r="V556" s="77" t="s">
        <v>533</v>
      </c>
      <c r="W556" s="78">
        <v>65</v>
      </c>
      <c r="X556" s="234" t="str">
        <f t="shared" si="35"/>
        <v>60-69|65</v>
      </c>
      <c r="Y556" s="78">
        <v>12</v>
      </c>
      <c r="Z556" s="78" t="s">
        <v>52</v>
      </c>
    </row>
    <row r="557" spans="15:26">
      <c r="O557" s="77" t="s">
        <v>605</v>
      </c>
      <c r="P557" s="78">
        <v>88</v>
      </c>
      <c r="Q557" s="234" t="str">
        <f t="shared" si="34"/>
        <v>70-79|88</v>
      </c>
      <c r="R557" s="78">
        <v>8</v>
      </c>
      <c r="S557" s="78" t="s">
        <v>48</v>
      </c>
      <c r="V557" s="77" t="s">
        <v>533</v>
      </c>
      <c r="W557" s="78">
        <v>64</v>
      </c>
      <c r="X557" s="234" t="str">
        <f t="shared" si="35"/>
        <v>60-69|64</v>
      </c>
      <c r="Y557" s="78">
        <v>12</v>
      </c>
      <c r="Z557" s="78" t="s">
        <v>52</v>
      </c>
    </row>
    <row r="558" spans="15:26">
      <c r="O558" s="77" t="s">
        <v>605</v>
      </c>
      <c r="P558" s="78">
        <v>87</v>
      </c>
      <c r="Q558" s="234" t="str">
        <f t="shared" si="34"/>
        <v>70-79|87</v>
      </c>
      <c r="R558" s="78">
        <v>8</v>
      </c>
      <c r="S558" s="78" t="s">
        <v>48</v>
      </c>
      <c r="V558" s="77" t="s">
        <v>533</v>
      </c>
      <c r="W558" s="78">
        <v>63</v>
      </c>
      <c r="X558" s="234" t="str">
        <f t="shared" si="35"/>
        <v>60-69|63</v>
      </c>
      <c r="Y558" s="78">
        <v>12</v>
      </c>
      <c r="Z558" s="78" t="s">
        <v>52</v>
      </c>
    </row>
    <row r="559" spans="15:26">
      <c r="O559" s="77" t="s">
        <v>605</v>
      </c>
      <c r="P559" s="78">
        <v>86</v>
      </c>
      <c r="Q559" s="234" t="str">
        <f t="shared" si="34"/>
        <v>70-79|86</v>
      </c>
      <c r="R559" s="78">
        <v>8</v>
      </c>
      <c r="S559" s="78" t="s">
        <v>48</v>
      </c>
      <c r="V559" s="77" t="s">
        <v>533</v>
      </c>
      <c r="W559" s="78">
        <v>62</v>
      </c>
      <c r="X559" s="234" t="str">
        <f t="shared" si="35"/>
        <v>60-69|62</v>
      </c>
      <c r="Y559" s="78">
        <v>12</v>
      </c>
      <c r="Z559" s="78" t="s">
        <v>52</v>
      </c>
    </row>
    <row r="560" spans="15:26">
      <c r="O560" s="77" t="s">
        <v>605</v>
      </c>
      <c r="P560" s="78">
        <v>85</v>
      </c>
      <c r="Q560" s="234" t="str">
        <f t="shared" si="34"/>
        <v>70-79|85</v>
      </c>
      <c r="R560" s="78">
        <v>8</v>
      </c>
      <c r="S560" s="78" t="s">
        <v>48</v>
      </c>
      <c r="V560" s="77" t="s">
        <v>533</v>
      </c>
      <c r="W560" s="78">
        <v>61</v>
      </c>
      <c r="X560" s="234" t="str">
        <f t="shared" si="35"/>
        <v>60-69|61</v>
      </c>
      <c r="Y560" s="78">
        <v>12</v>
      </c>
      <c r="Z560" s="78" t="s">
        <v>52</v>
      </c>
    </row>
    <row r="561" spans="15:26">
      <c r="O561" s="77" t="s">
        <v>605</v>
      </c>
      <c r="P561" s="78">
        <v>84</v>
      </c>
      <c r="Q561" s="234" t="str">
        <f t="shared" si="34"/>
        <v>70-79|84</v>
      </c>
      <c r="R561" s="78">
        <v>8</v>
      </c>
      <c r="S561" s="78" t="s">
        <v>48</v>
      </c>
      <c r="V561" s="77" t="s">
        <v>533</v>
      </c>
      <c r="W561" s="78">
        <v>60</v>
      </c>
      <c r="X561" s="234" t="str">
        <f t="shared" si="35"/>
        <v>60-69|60</v>
      </c>
      <c r="Y561" s="78">
        <v>12</v>
      </c>
      <c r="Z561" s="78" t="s">
        <v>52</v>
      </c>
    </row>
    <row r="562" spans="15:26">
      <c r="O562" s="77" t="s">
        <v>605</v>
      </c>
      <c r="P562" s="78">
        <v>83</v>
      </c>
      <c r="Q562" s="234" t="str">
        <f t="shared" si="34"/>
        <v>70-79|83</v>
      </c>
      <c r="R562" s="78">
        <v>8</v>
      </c>
      <c r="S562" s="78" t="s">
        <v>48</v>
      </c>
      <c r="V562" s="77" t="s">
        <v>533</v>
      </c>
      <c r="W562" s="78">
        <v>59</v>
      </c>
      <c r="X562" s="234" t="str">
        <f t="shared" si="35"/>
        <v>60-69|59</v>
      </c>
      <c r="Y562" s="78">
        <v>13</v>
      </c>
      <c r="Z562" s="78" t="s">
        <v>53</v>
      </c>
    </row>
    <row r="563" spans="15:26">
      <c r="O563" s="77" t="s">
        <v>605</v>
      </c>
      <c r="P563" s="78">
        <v>82</v>
      </c>
      <c r="Q563" s="234" t="str">
        <f t="shared" si="34"/>
        <v>70-79|82</v>
      </c>
      <c r="R563" s="78">
        <v>9</v>
      </c>
      <c r="S563" s="78" t="s">
        <v>49</v>
      </c>
      <c r="V563" s="77" t="s">
        <v>533</v>
      </c>
      <c r="W563" s="78">
        <v>58</v>
      </c>
      <c r="X563" s="234" t="str">
        <f t="shared" si="35"/>
        <v>60-69|58</v>
      </c>
      <c r="Y563" s="78">
        <v>13</v>
      </c>
      <c r="Z563" s="78" t="s">
        <v>53</v>
      </c>
    </row>
    <row r="564" spans="15:26">
      <c r="O564" s="77" t="s">
        <v>605</v>
      </c>
      <c r="P564" s="78">
        <v>81</v>
      </c>
      <c r="Q564" s="234" t="str">
        <f t="shared" si="34"/>
        <v>70-79|81</v>
      </c>
      <c r="R564" s="78">
        <v>9</v>
      </c>
      <c r="S564" s="78" t="s">
        <v>49</v>
      </c>
      <c r="V564" s="77" t="s">
        <v>533</v>
      </c>
      <c r="W564" s="78">
        <v>57</v>
      </c>
      <c r="X564" s="234" t="str">
        <f t="shared" si="35"/>
        <v>60-69|57</v>
      </c>
      <c r="Y564" s="78">
        <v>13</v>
      </c>
      <c r="Z564" s="78" t="s">
        <v>53</v>
      </c>
    </row>
    <row r="565" spans="15:26">
      <c r="O565" s="77" t="s">
        <v>605</v>
      </c>
      <c r="P565" s="78">
        <v>80</v>
      </c>
      <c r="Q565" s="234" t="str">
        <f t="shared" si="34"/>
        <v>70-79|80</v>
      </c>
      <c r="R565" s="78">
        <v>9</v>
      </c>
      <c r="S565" s="78" t="s">
        <v>49</v>
      </c>
      <c r="V565" s="77" t="s">
        <v>533</v>
      </c>
      <c r="W565" s="78">
        <v>56</v>
      </c>
      <c r="X565" s="234" t="str">
        <f t="shared" si="35"/>
        <v>60-69|56</v>
      </c>
      <c r="Y565" s="78">
        <v>13</v>
      </c>
      <c r="Z565" s="78" t="s">
        <v>53</v>
      </c>
    </row>
    <row r="566" spans="15:26">
      <c r="O566" s="77" t="s">
        <v>605</v>
      </c>
      <c r="P566" s="78">
        <v>79</v>
      </c>
      <c r="Q566" s="234" t="str">
        <f t="shared" si="34"/>
        <v>70-79|79</v>
      </c>
      <c r="R566" s="78">
        <v>9</v>
      </c>
      <c r="S566" s="78" t="s">
        <v>49</v>
      </c>
      <c r="V566" s="77" t="s">
        <v>533</v>
      </c>
      <c r="W566" s="78">
        <v>55</v>
      </c>
      <c r="X566" s="234" t="str">
        <f t="shared" si="35"/>
        <v>60-69|55</v>
      </c>
      <c r="Y566" s="78">
        <v>13</v>
      </c>
      <c r="Z566" s="78" t="s">
        <v>53</v>
      </c>
    </row>
    <row r="567" spans="15:26">
      <c r="O567" s="77" t="s">
        <v>605</v>
      </c>
      <c r="P567" s="78">
        <v>78</v>
      </c>
      <c r="Q567" s="234" t="str">
        <f t="shared" si="34"/>
        <v>70-79|78</v>
      </c>
      <c r="R567" s="78">
        <v>9</v>
      </c>
      <c r="S567" s="78" t="s">
        <v>49</v>
      </c>
      <c r="V567" s="77" t="s">
        <v>533</v>
      </c>
      <c r="W567" s="78">
        <v>54</v>
      </c>
      <c r="X567" s="234" t="str">
        <f t="shared" si="35"/>
        <v>60-69|54</v>
      </c>
      <c r="Y567" s="78">
        <v>13</v>
      </c>
      <c r="Z567" s="78" t="s">
        <v>53</v>
      </c>
    </row>
    <row r="568" spans="15:26">
      <c r="O568" s="77" t="s">
        <v>605</v>
      </c>
      <c r="P568" s="78">
        <v>77</v>
      </c>
      <c r="Q568" s="234" t="str">
        <f t="shared" si="34"/>
        <v>70-79|77</v>
      </c>
      <c r="R568" s="78">
        <v>9</v>
      </c>
      <c r="S568" s="78" t="s">
        <v>49</v>
      </c>
      <c r="V568" s="77" t="s">
        <v>533</v>
      </c>
      <c r="W568" s="78">
        <v>53</v>
      </c>
      <c r="X568" s="234" t="str">
        <f t="shared" si="35"/>
        <v>60-69|53</v>
      </c>
      <c r="Y568" s="78">
        <v>13</v>
      </c>
      <c r="Z568" s="78" t="s">
        <v>53</v>
      </c>
    </row>
    <row r="569" spans="15:26">
      <c r="O569" s="77" t="s">
        <v>605</v>
      </c>
      <c r="P569" s="78">
        <v>76</v>
      </c>
      <c r="Q569" s="234" t="str">
        <f t="shared" si="34"/>
        <v>70-79|76</v>
      </c>
      <c r="R569" s="78">
        <v>10</v>
      </c>
      <c r="S569" s="78" t="s">
        <v>50</v>
      </c>
      <c r="V569" s="77" t="s">
        <v>533</v>
      </c>
      <c r="W569" s="78">
        <v>52</v>
      </c>
      <c r="X569" s="234" t="str">
        <f t="shared" si="35"/>
        <v>60-69|52</v>
      </c>
      <c r="Y569" s="78">
        <v>14</v>
      </c>
      <c r="Z569" s="78" t="s">
        <v>54</v>
      </c>
    </row>
    <row r="570" spans="15:26">
      <c r="O570" s="77" t="s">
        <v>605</v>
      </c>
      <c r="P570" s="78">
        <v>75</v>
      </c>
      <c r="Q570" s="234" t="str">
        <f t="shared" si="34"/>
        <v>70-79|75</v>
      </c>
      <c r="R570" s="78">
        <v>10</v>
      </c>
      <c r="S570" s="78" t="s">
        <v>50</v>
      </c>
      <c r="V570" s="77" t="s">
        <v>533</v>
      </c>
      <c r="W570" s="78">
        <v>51</v>
      </c>
      <c r="X570" s="234" t="str">
        <f t="shared" si="35"/>
        <v>60-69|51</v>
      </c>
      <c r="Y570" s="78">
        <v>14</v>
      </c>
      <c r="Z570" s="78" t="s">
        <v>54</v>
      </c>
    </row>
    <row r="571" spans="15:26">
      <c r="O571" s="77" t="s">
        <v>605</v>
      </c>
      <c r="P571" s="78">
        <v>74</v>
      </c>
      <c r="Q571" s="234" t="str">
        <f t="shared" si="34"/>
        <v>70-79|74</v>
      </c>
      <c r="R571" s="78">
        <v>10</v>
      </c>
      <c r="S571" s="78" t="s">
        <v>50</v>
      </c>
      <c r="V571" s="77" t="s">
        <v>533</v>
      </c>
      <c r="W571" s="78">
        <v>50</v>
      </c>
      <c r="X571" s="234" t="str">
        <f t="shared" si="35"/>
        <v>60-69|50</v>
      </c>
      <c r="Y571" s="78">
        <v>14</v>
      </c>
      <c r="Z571" s="78" t="s">
        <v>54</v>
      </c>
    </row>
    <row r="572" spans="15:26">
      <c r="O572" s="77" t="s">
        <v>605</v>
      </c>
      <c r="P572" s="78">
        <v>73</v>
      </c>
      <c r="Q572" s="234" t="str">
        <f t="shared" si="34"/>
        <v>70-79|73</v>
      </c>
      <c r="R572" s="78">
        <v>10</v>
      </c>
      <c r="S572" s="78" t="s">
        <v>50</v>
      </c>
      <c r="V572" s="77" t="s">
        <v>533</v>
      </c>
      <c r="W572" s="78">
        <v>49</v>
      </c>
      <c r="X572" s="234" t="str">
        <f t="shared" si="35"/>
        <v>60-69|49</v>
      </c>
      <c r="Y572" s="78">
        <v>14</v>
      </c>
      <c r="Z572" s="78" t="s">
        <v>54</v>
      </c>
    </row>
    <row r="573" spans="15:26">
      <c r="O573" s="77" t="s">
        <v>605</v>
      </c>
      <c r="P573" s="78">
        <v>72</v>
      </c>
      <c r="Q573" s="234" t="str">
        <f t="shared" si="34"/>
        <v>70-79|72</v>
      </c>
      <c r="R573" s="78">
        <v>10</v>
      </c>
      <c r="S573" s="78" t="s">
        <v>50</v>
      </c>
      <c r="V573" s="77" t="s">
        <v>533</v>
      </c>
      <c r="W573" s="78">
        <v>48</v>
      </c>
      <c r="X573" s="234" t="str">
        <f t="shared" si="35"/>
        <v>60-69|48</v>
      </c>
      <c r="Y573" s="78">
        <v>14</v>
      </c>
      <c r="Z573" s="78" t="s">
        <v>54</v>
      </c>
    </row>
    <row r="574" spans="15:26">
      <c r="O574" s="77" t="s">
        <v>605</v>
      </c>
      <c r="P574" s="78">
        <v>71</v>
      </c>
      <c r="Q574" s="234" t="str">
        <f t="shared" si="34"/>
        <v>70-79|71</v>
      </c>
      <c r="R574" s="78">
        <v>10</v>
      </c>
      <c r="S574" s="78" t="s">
        <v>50</v>
      </c>
      <c r="V574" s="77" t="s">
        <v>533</v>
      </c>
      <c r="W574" s="78">
        <v>47</v>
      </c>
      <c r="X574" s="234" t="str">
        <f t="shared" si="35"/>
        <v>60-69|47</v>
      </c>
      <c r="Y574" s="78">
        <v>14</v>
      </c>
      <c r="Z574" s="78" t="s">
        <v>54</v>
      </c>
    </row>
    <row r="575" spans="15:26">
      <c r="O575" s="77" t="s">
        <v>605</v>
      </c>
      <c r="P575" s="78">
        <v>70</v>
      </c>
      <c r="Q575" s="234" t="str">
        <f t="shared" si="34"/>
        <v>70-79|70</v>
      </c>
      <c r="R575" s="78">
        <v>10</v>
      </c>
      <c r="S575" s="78" t="s">
        <v>50</v>
      </c>
      <c r="V575" s="77" t="s">
        <v>533</v>
      </c>
      <c r="W575" s="78">
        <v>46</v>
      </c>
      <c r="X575" s="234" t="str">
        <f t="shared" si="35"/>
        <v>60-69|46</v>
      </c>
      <c r="Y575" s="78">
        <v>14</v>
      </c>
      <c r="Z575" s="78" t="s">
        <v>54</v>
      </c>
    </row>
    <row r="576" spans="15:26">
      <c r="O576" s="77" t="s">
        <v>605</v>
      </c>
      <c r="P576" s="78">
        <v>69</v>
      </c>
      <c r="Q576" s="234" t="str">
        <f t="shared" si="34"/>
        <v>70-79|69</v>
      </c>
      <c r="R576" s="78">
        <v>11</v>
      </c>
      <c r="S576" s="78" t="s">
        <v>51</v>
      </c>
      <c r="V576" s="77" t="s">
        <v>533</v>
      </c>
      <c r="W576" s="78">
        <v>45</v>
      </c>
      <c r="X576" s="234" t="str">
        <f t="shared" si="35"/>
        <v>60-69|45</v>
      </c>
      <c r="Y576" s="78">
        <v>15</v>
      </c>
      <c r="Z576" s="78" t="s">
        <v>55</v>
      </c>
    </row>
    <row r="577" spans="15:26">
      <c r="O577" s="77" t="s">
        <v>605</v>
      </c>
      <c r="P577" s="78">
        <v>68</v>
      </c>
      <c r="Q577" s="234" t="str">
        <f t="shared" si="34"/>
        <v>70-79|68</v>
      </c>
      <c r="R577" s="78">
        <v>11</v>
      </c>
      <c r="S577" s="78" t="s">
        <v>51</v>
      </c>
      <c r="V577" s="77" t="s">
        <v>533</v>
      </c>
      <c r="W577" s="78">
        <v>44</v>
      </c>
      <c r="X577" s="234" t="str">
        <f t="shared" si="35"/>
        <v>60-69|44</v>
      </c>
      <c r="Y577" s="78">
        <v>15</v>
      </c>
      <c r="Z577" s="78" t="s">
        <v>55</v>
      </c>
    </row>
    <row r="578" spans="15:26">
      <c r="O578" s="77" t="s">
        <v>605</v>
      </c>
      <c r="P578" s="78">
        <v>67</v>
      </c>
      <c r="Q578" s="234" t="str">
        <f t="shared" si="34"/>
        <v>70-79|67</v>
      </c>
      <c r="R578" s="78">
        <v>11</v>
      </c>
      <c r="S578" s="78" t="s">
        <v>51</v>
      </c>
      <c r="V578" s="77" t="s">
        <v>533</v>
      </c>
      <c r="W578" s="78">
        <v>43</v>
      </c>
      <c r="X578" s="234" t="str">
        <f t="shared" si="35"/>
        <v>60-69|43</v>
      </c>
      <c r="Y578" s="78">
        <v>15</v>
      </c>
      <c r="Z578" s="78" t="s">
        <v>55</v>
      </c>
    </row>
    <row r="579" spans="15:26">
      <c r="O579" s="77" t="s">
        <v>605</v>
      </c>
      <c r="P579" s="78">
        <v>66</v>
      </c>
      <c r="Q579" s="234" t="str">
        <f t="shared" si="34"/>
        <v>70-79|66</v>
      </c>
      <c r="R579" s="78">
        <v>11</v>
      </c>
      <c r="S579" s="78" t="s">
        <v>51</v>
      </c>
      <c r="V579" s="77" t="s">
        <v>533</v>
      </c>
      <c r="W579" s="78">
        <v>42</v>
      </c>
      <c r="X579" s="234" t="str">
        <f t="shared" si="35"/>
        <v>60-69|42</v>
      </c>
      <c r="Y579" s="78">
        <v>15</v>
      </c>
      <c r="Z579" s="78" t="s">
        <v>55</v>
      </c>
    </row>
    <row r="580" spans="15:26">
      <c r="O580" s="77" t="s">
        <v>605</v>
      </c>
      <c r="P580" s="78">
        <v>65</v>
      </c>
      <c r="Q580" s="234" t="str">
        <f t="shared" si="34"/>
        <v>70-79|65</v>
      </c>
      <c r="R580" s="78">
        <v>11</v>
      </c>
      <c r="S580" s="78" t="s">
        <v>51</v>
      </c>
      <c r="V580" s="77" t="s">
        <v>533</v>
      </c>
      <c r="W580" s="78">
        <v>41</v>
      </c>
      <c r="X580" s="234" t="str">
        <f t="shared" si="35"/>
        <v>60-69|41</v>
      </c>
      <c r="Y580" s="78">
        <v>15</v>
      </c>
      <c r="Z580" s="78" t="s">
        <v>55</v>
      </c>
    </row>
    <row r="581" spans="15:26">
      <c r="O581" s="77" t="s">
        <v>605</v>
      </c>
      <c r="P581" s="78">
        <v>64</v>
      </c>
      <c r="Q581" s="234" t="str">
        <f t="shared" si="34"/>
        <v>70-79|64</v>
      </c>
      <c r="R581" s="78">
        <v>11</v>
      </c>
      <c r="S581" s="78" t="s">
        <v>51</v>
      </c>
      <c r="V581" s="77" t="s">
        <v>533</v>
      </c>
      <c r="W581" s="78">
        <v>40</v>
      </c>
      <c r="X581" s="234" t="str">
        <f t="shared" si="35"/>
        <v>60-69|40</v>
      </c>
      <c r="Y581" s="78">
        <v>15</v>
      </c>
      <c r="Z581" s="78" t="s">
        <v>55</v>
      </c>
    </row>
    <row r="582" spans="15:26">
      <c r="O582" s="77" t="s">
        <v>605</v>
      </c>
      <c r="P582" s="78">
        <v>63</v>
      </c>
      <c r="Q582" s="234" t="str">
        <f t="shared" si="34"/>
        <v>70-79|63</v>
      </c>
      <c r="R582" s="78">
        <v>12</v>
      </c>
      <c r="S582" s="78" t="s">
        <v>52</v>
      </c>
      <c r="V582" s="77" t="s">
        <v>533</v>
      </c>
      <c r="W582" s="78">
        <v>39</v>
      </c>
      <c r="X582" s="234" t="str">
        <f t="shared" si="35"/>
        <v>60-69|39</v>
      </c>
      <c r="Y582" s="78">
        <v>15</v>
      </c>
      <c r="Z582" s="78" t="s">
        <v>55</v>
      </c>
    </row>
    <row r="583" spans="15:26">
      <c r="O583" s="77" t="s">
        <v>605</v>
      </c>
      <c r="P583" s="78">
        <v>62</v>
      </c>
      <c r="Q583" s="234" t="str">
        <f t="shared" si="34"/>
        <v>70-79|62</v>
      </c>
      <c r="R583" s="78">
        <v>12</v>
      </c>
      <c r="S583" s="78" t="s">
        <v>52</v>
      </c>
      <c r="V583" s="77" t="s">
        <v>533</v>
      </c>
      <c r="W583" s="78">
        <v>38</v>
      </c>
      <c r="X583" s="234" t="str">
        <f t="shared" si="35"/>
        <v>60-69|38</v>
      </c>
      <c r="Y583" s="78">
        <v>16</v>
      </c>
      <c r="Z583" s="78" t="s">
        <v>56</v>
      </c>
    </row>
    <row r="584" spans="15:26">
      <c r="O584" s="77" t="s">
        <v>605</v>
      </c>
      <c r="P584" s="78">
        <v>61</v>
      </c>
      <c r="Q584" s="234" t="str">
        <f t="shared" si="34"/>
        <v>70-79|61</v>
      </c>
      <c r="R584" s="78">
        <v>12</v>
      </c>
      <c r="S584" s="78" t="s">
        <v>52</v>
      </c>
      <c r="V584" s="77" t="s">
        <v>533</v>
      </c>
      <c r="W584" s="78">
        <v>37</v>
      </c>
      <c r="X584" s="234" t="str">
        <f t="shared" si="35"/>
        <v>60-69|37</v>
      </c>
      <c r="Y584" s="78">
        <v>16</v>
      </c>
      <c r="Z584" s="78" t="s">
        <v>56</v>
      </c>
    </row>
    <row r="585" spans="15:26">
      <c r="O585" s="77" t="s">
        <v>605</v>
      </c>
      <c r="P585" s="78">
        <v>60</v>
      </c>
      <c r="Q585" s="234" t="str">
        <f t="shared" si="34"/>
        <v>70-79|60</v>
      </c>
      <c r="R585" s="78">
        <v>12</v>
      </c>
      <c r="S585" s="78" t="s">
        <v>52</v>
      </c>
      <c r="V585" s="77" t="s">
        <v>533</v>
      </c>
      <c r="W585" s="78">
        <v>36</v>
      </c>
      <c r="X585" s="234" t="str">
        <f t="shared" si="35"/>
        <v>60-69|36</v>
      </c>
      <c r="Y585" s="78">
        <v>16</v>
      </c>
      <c r="Z585" s="78" t="s">
        <v>56</v>
      </c>
    </row>
    <row r="586" spans="15:26">
      <c r="O586" s="77" t="s">
        <v>605</v>
      </c>
      <c r="P586" s="78">
        <v>59</v>
      </c>
      <c r="Q586" s="234" t="str">
        <f t="shared" si="34"/>
        <v>70-79|59</v>
      </c>
      <c r="R586" s="78">
        <v>12</v>
      </c>
      <c r="S586" s="78" t="s">
        <v>52</v>
      </c>
      <c r="V586" s="77" t="s">
        <v>533</v>
      </c>
      <c r="W586" s="78">
        <v>35</v>
      </c>
      <c r="X586" s="234" t="str">
        <f t="shared" si="35"/>
        <v>60-69|35</v>
      </c>
      <c r="Y586" s="78">
        <v>16</v>
      </c>
      <c r="Z586" s="78" t="s">
        <v>56</v>
      </c>
    </row>
    <row r="587" spans="15:26">
      <c r="O587" s="77" t="s">
        <v>605</v>
      </c>
      <c r="P587" s="78">
        <v>58</v>
      </c>
      <c r="Q587" s="234" t="str">
        <f t="shared" si="34"/>
        <v>70-79|58</v>
      </c>
      <c r="R587" s="78">
        <v>12</v>
      </c>
      <c r="S587" s="78" t="s">
        <v>52</v>
      </c>
      <c r="V587" s="77" t="s">
        <v>533</v>
      </c>
      <c r="W587" s="78">
        <v>34</v>
      </c>
      <c r="X587" s="234" t="str">
        <f t="shared" si="35"/>
        <v>60-69|34</v>
      </c>
      <c r="Y587" s="78">
        <v>16</v>
      </c>
      <c r="Z587" s="78" t="s">
        <v>56</v>
      </c>
    </row>
    <row r="588" spans="15:26">
      <c r="O588" s="77" t="s">
        <v>605</v>
      </c>
      <c r="P588" s="78">
        <v>57</v>
      </c>
      <c r="Q588" s="234" t="str">
        <f t="shared" si="34"/>
        <v>70-79|57</v>
      </c>
      <c r="R588" s="78">
        <v>13</v>
      </c>
      <c r="S588" s="78" t="s">
        <v>53</v>
      </c>
      <c r="V588" s="77" t="s">
        <v>533</v>
      </c>
      <c r="W588" s="78">
        <v>33</v>
      </c>
      <c r="X588" s="234" t="str">
        <f t="shared" si="35"/>
        <v>60-69|33</v>
      </c>
      <c r="Y588" s="78">
        <v>16</v>
      </c>
      <c r="Z588" s="78" t="s">
        <v>56</v>
      </c>
    </row>
    <row r="589" spans="15:26">
      <c r="O589" s="77" t="s">
        <v>605</v>
      </c>
      <c r="P589" s="78">
        <v>56</v>
      </c>
      <c r="Q589" s="234" t="str">
        <f t="shared" si="34"/>
        <v>70-79|56</v>
      </c>
      <c r="R589" s="78">
        <v>13</v>
      </c>
      <c r="S589" s="78" t="s">
        <v>53</v>
      </c>
      <c r="V589" s="77" t="s">
        <v>533</v>
      </c>
      <c r="W589" s="78">
        <v>32</v>
      </c>
      <c r="X589" s="234" t="str">
        <f t="shared" si="35"/>
        <v>60-69|32</v>
      </c>
      <c r="Y589" s="78">
        <v>16</v>
      </c>
      <c r="Z589" s="78" t="s">
        <v>56</v>
      </c>
    </row>
    <row r="590" spans="15:26">
      <c r="O590" s="77" t="s">
        <v>605</v>
      </c>
      <c r="P590" s="78">
        <v>55</v>
      </c>
      <c r="Q590" s="234" t="str">
        <f t="shared" si="34"/>
        <v>70-79|55</v>
      </c>
      <c r="R590" s="78">
        <v>13</v>
      </c>
      <c r="S590" s="78" t="s">
        <v>53</v>
      </c>
      <c r="V590" s="77" t="s">
        <v>533</v>
      </c>
      <c r="W590" s="78">
        <v>31</v>
      </c>
      <c r="X590" s="234" t="str">
        <f t="shared" si="35"/>
        <v>60-69|31</v>
      </c>
      <c r="Y590" s="78">
        <v>17</v>
      </c>
      <c r="Z590" s="78" t="s">
        <v>57</v>
      </c>
    </row>
    <row r="591" spans="15:26">
      <c r="O591" s="77" t="s">
        <v>605</v>
      </c>
      <c r="P591" s="78">
        <v>54</v>
      </c>
      <c r="Q591" s="234" t="str">
        <f t="shared" si="34"/>
        <v>70-79|54</v>
      </c>
      <c r="R591" s="78">
        <v>13</v>
      </c>
      <c r="S591" s="78" t="s">
        <v>53</v>
      </c>
      <c r="V591" s="77" t="s">
        <v>533</v>
      </c>
      <c r="W591" s="78">
        <v>30</v>
      </c>
      <c r="X591" s="234" t="str">
        <f t="shared" si="35"/>
        <v>60-69|30</v>
      </c>
      <c r="Y591" s="78">
        <v>17</v>
      </c>
      <c r="Z591" s="78" t="s">
        <v>57</v>
      </c>
    </row>
    <row r="592" spans="15:26">
      <c r="O592" s="77" t="s">
        <v>605</v>
      </c>
      <c r="P592" s="78">
        <v>53</v>
      </c>
      <c r="Q592" s="234" t="str">
        <f t="shared" si="34"/>
        <v>70-79|53</v>
      </c>
      <c r="R592" s="78">
        <v>13</v>
      </c>
      <c r="S592" s="78" t="s">
        <v>53</v>
      </c>
      <c r="V592" s="77" t="s">
        <v>533</v>
      </c>
      <c r="W592" s="78">
        <v>29</v>
      </c>
      <c r="X592" s="234" t="str">
        <f t="shared" si="35"/>
        <v>60-69|29</v>
      </c>
      <c r="Y592" s="78">
        <v>17</v>
      </c>
      <c r="Z592" s="78" t="s">
        <v>57</v>
      </c>
    </row>
    <row r="593" spans="15:26">
      <c r="O593" s="77" t="s">
        <v>605</v>
      </c>
      <c r="P593" s="78">
        <v>52</v>
      </c>
      <c r="Q593" s="234" t="str">
        <f t="shared" si="34"/>
        <v>70-79|52</v>
      </c>
      <c r="R593" s="78">
        <v>13</v>
      </c>
      <c r="S593" s="78" t="s">
        <v>53</v>
      </c>
      <c r="V593" s="77" t="s">
        <v>533</v>
      </c>
      <c r="W593" s="78">
        <v>28</v>
      </c>
      <c r="X593" s="234" t="str">
        <f t="shared" si="35"/>
        <v>60-69|28</v>
      </c>
      <c r="Y593" s="78">
        <v>17</v>
      </c>
      <c r="Z593" s="78" t="s">
        <v>57</v>
      </c>
    </row>
    <row r="594" spans="15:26">
      <c r="O594" s="77" t="s">
        <v>605</v>
      </c>
      <c r="P594" s="78">
        <v>51</v>
      </c>
      <c r="Q594" s="234" t="str">
        <f t="shared" si="34"/>
        <v>70-79|51</v>
      </c>
      <c r="R594" s="78">
        <v>13</v>
      </c>
      <c r="S594" s="78" t="s">
        <v>53</v>
      </c>
      <c r="V594" s="77" t="s">
        <v>533</v>
      </c>
      <c r="W594" s="78">
        <v>27</v>
      </c>
      <c r="X594" s="234" t="str">
        <f t="shared" si="35"/>
        <v>60-69|27</v>
      </c>
      <c r="Y594" s="78">
        <v>17</v>
      </c>
      <c r="Z594" s="78" t="s">
        <v>57</v>
      </c>
    </row>
    <row r="595" spans="15:26">
      <c r="O595" s="77" t="s">
        <v>605</v>
      </c>
      <c r="P595" s="78">
        <v>50</v>
      </c>
      <c r="Q595" s="234" t="str">
        <f t="shared" si="34"/>
        <v>70-79|50</v>
      </c>
      <c r="R595" s="78">
        <v>14</v>
      </c>
      <c r="S595" s="78" t="s">
        <v>54</v>
      </c>
      <c r="V595" s="77" t="s">
        <v>533</v>
      </c>
      <c r="W595" s="78">
        <v>26</v>
      </c>
      <c r="X595" s="234" t="str">
        <f t="shared" si="35"/>
        <v>60-69|26</v>
      </c>
      <c r="Y595" s="78">
        <v>18</v>
      </c>
      <c r="Z595" s="78" t="s">
        <v>58</v>
      </c>
    </row>
    <row r="596" spans="15:26">
      <c r="O596" s="77" t="s">
        <v>605</v>
      </c>
      <c r="P596" s="78">
        <v>49</v>
      </c>
      <c r="Q596" s="234" t="str">
        <f t="shared" si="34"/>
        <v>70-79|49</v>
      </c>
      <c r="R596" s="78">
        <v>14</v>
      </c>
      <c r="S596" s="78" t="s">
        <v>54</v>
      </c>
      <c r="V596" s="77" t="s">
        <v>533</v>
      </c>
      <c r="W596" s="78">
        <v>25</v>
      </c>
      <c r="X596" s="234" t="str">
        <f t="shared" si="35"/>
        <v>60-69|25</v>
      </c>
      <c r="Y596" s="78">
        <v>18</v>
      </c>
      <c r="Z596" s="78" t="s">
        <v>58</v>
      </c>
    </row>
    <row r="597" spans="15:26">
      <c r="O597" s="77" t="s">
        <v>605</v>
      </c>
      <c r="P597" s="78">
        <v>48</v>
      </c>
      <c r="Q597" s="234" t="str">
        <f t="shared" si="34"/>
        <v>70-79|48</v>
      </c>
      <c r="R597" s="78">
        <v>14</v>
      </c>
      <c r="S597" s="78" t="s">
        <v>54</v>
      </c>
      <c r="V597" s="77" t="s">
        <v>533</v>
      </c>
      <c r="W597" s="78">
        <v>24</v>
      </c>
      <c r="X597" s="234" t="str">
        <f t="shared" si="35"/>
        <v>60-69|24</v>
      </c>
      <c r="Y597" s="78">
        <v>18</v>
      </c>
      <c r="Z597" s="78" t="s">
        <v>58</v>
      </c>
    </row>
    <row r="598" spans="15:26">
      <c r="O598" s="77" t="s">
        <v>605</v>
      </c>
      <c r="P598" s="78">
        <v>47</v>
      </c>
      <c r="Q598" s="234" t="str">
        <f t="shared" si="34"/>
        <v>70-79|47</v>
      </c>
      <c r="R598" s="78">
        <v>14</v>
      </c>
      <c r="S598" s="78" t="s">
        <v>54</v>
      </c>
      <c r="V598" s="77" t="s">
        <v>533</v>
      </c>
      <c r="W598" s="78">
        <v>23</v>
      </c>
      <c r="X598" s="234" t="str">
        <f t="shared" si="35"/>
        <v>60-69|23</v>
      </c>
      <c r="Y598" s="78">
        <v>18</v>
      </c>
      <c r="Z598" s="78" t="s">
        <v>58</v>
      </c>
    </row>
    <row r="599" spans="15:26">
      <c r="O599" s="77" t="s">
        <v>605</v>
      </c>
      <c r="P599" s="78">
        <v>46</v>
      </c>
      <c r="Q599" s="234" t="str">
        <f t="shared" si="34"/>
        <v>70-79|46</v>
      </c>
      <c r="R599" s="78">
        <v>14</v>
      </c>
      <c r="S599" s="78" t="s">
        <v>54</v>
      </c>
      <c r="V599" s="77" t="s">
        <v>533</v>
      </c>
      <c r="W599" s="78">
        <v>22</v>
      </c>
      <c r="X599" s="234" t="str">
        <f t="shared" si="35"/>
        <v>60-69|22</v>
      </c>
      <c r="Y599" s="78">
        <v>18</v>
      </c>
      <c r="Z599" s="78" t="s">
        <v>58</v>
      </c>
    </row>
    <row r="600" spans="15:26">
      <c r="O600" s="77" t="s">
        <v>605</v>
      </c>
      <c r="P600" s="78">
        <v>45</v>
      </c>
      <c r="Q600" s="234" t="str">
        <f t="shared" si="34"/>
        <v>70-79|45</v>
      </c>
      <c r="R600" s="78">
        <v>14</v>
      </c>
      <c r="S600" s="78" t="s">
        <v>54</v>
      </c>
      <c r="V600" s="77" t="s">
        <v>533</v>
      </c>
      <c r="W600" s="78" t="s">
        <v>1725</v>
      </c>
      <c r="X600" s="234" t="str">
        <f t="shared" si="35"/>
        <v>60-69|&lt;22</v>
      </c>
      <c r="Y600" s="78">
        <v>19</v>
      </c>
      <c r="Z600" s="78" t="s">
        <v>59</v>
      </c>
    </row>
    <row r="601" spans="15:26">
      <c r="O601" s="77" t="s">
        <v>605</v>
      </c>
      <c r="P601" s="78">
        <v>44</v>
      </c>
      <c r="Q601" s="234" t="str">
        <f t="shared" si="34"/>
        <v>70-79|44</v>
      </c>
      <c r="R601" s="78">
        <v>15</v>
      </c>
      <c r="S601" s="78" t="s">
        <v>55</v>
      </c>
      <c r="V601" s="77" t="s">
        <v>605</v>
      </c>
      <c r="W601" s="78" t="s">
        <v>1726</v>
      </c>
      <c r="X601" s="234" t="str">
        <f t="shared" si="35"/>
        <v>70-79|&gt;142</v>
      </c>
      <c r="Y601" s="78">
        <v>1</v>
      </c>
      <c r="Z601" s="78" t="s">
        <v>41</v>
      </c>
    </row>
    <row r="602" spans="15:26">
      <c r="O602" s="77" t="s">
        <v>605</v>
      </c>
      <c r="P602" s="78">
        <v>43</v>
      </c>
      <c r="Q602" s="234" t="str">
        <f t="shared" si="34"/>
        <v>70-79|43</v>
      </c>
      <c r="R602" s="78">
        <v>15</v>
      </c>
      <c r="S602" s="78" t="s">
        <v>55</v>
      </c>
      <c r="V602" s="77" t="s">
        <v>605</v>
      </c>
      <c r="W602" s="78">
        <v>142</v>
      </c>
      <c r="X602" s="234" t="str">
        <f t="shared" si="35"/>
        <v>70-79|142</v>
      </c>
      <c r="Y602" s="78">
        <v>2</v>
      </c>
      <c r="Z602" s="78" t="s">
        <v>42</v>
      </c>
    </row>
    <row r="603" spans="15:26">
      <c r="O603" s="77" t="s">
        <v>605</v>
      </c>
      <c r="P603" s="78">
        <v>42</v>
      </c>
      <c r="Q603" s="234" t="str">
        <f t="shared" si="34"/>
        <v>70-79|42</v>
      </c>
      <c r="R603" s="78">
        <v>15</v>
      </c>
      <c r="S603" s="78" t="s">
        <v>55</v>
      </c>
      <c r="V603" s="77" t="s">
        <v>605</v>
      </c>
      <c r="W603" s="78">
        <v>141</v>
      </c>
      <c r="X603" s="234" t="str">
        <f t="shared" si="35"/>
        <v>70-79|141</v>
      </c>
      <c r="Y603" s="78">
        <v>2</v>
      </c>
      <c r="Z603" s="78" t="s">
        <v>42</v>
      </c>
    </row>
    <row r="604" spans="15:26">
      <c r="O604" s="77" t="s">
        <v>605</v>
      </c>
      <c r="P604" s="78">
        <v>41</v>
      </c>
      <c r="Q604" s="234" t="str">
        <f t="shared" si="34"/>
        <v>70-79|41</v>
      </c>
      <c r="R604" s="78">
        <v>15</v>
      </c>
      <c r="S604" s="78" t="s">
        <v>55</v>
      </c>
      <c r="V604" s="77" t="s">
        <v>605</v>
      </c>
      <c r="W604" s="78">
        <v>140</v>
      </c>
      <c r="X604" s="234" t="str">
        <f t="shared" si="35"/>
        <v>70-79|140</v>
      </c>
      <c r="Y604" s="78">
        <v>2</v>
      </c>
      <c r="Z604" s="78" t="s">
        <v>42</v>
      </c>
    </row>
    <row r="605" spans="15:26">
      <c r="O605" s="77" t="s">
        <v>605</v>
      </c>
      <c r="P605" s="78">
        <v>40</v>
      </c>
      <c r="Q605" s="234" t="str">
        <f t="shared" si="34"/>
        <v>70-79|40</v>
      </c>
      <c r="R605" s="78">
        <v>15</v>
      </c>
      <c r="S605" s="78" t="s">
        <v>55</v>
      </c>
      <c r="V605" s="77" t="s">
        <v>605</v>
      </c>
      <c r="W605" s="78">
        <v>139</v>
      </c>
      <c r="X605" s="234" t="str">
        <f t="shared" si="35"/>
        <v>70-79|139</v>
      </c>
      <c r="Y605" s="78">
        <v>2</v>
      </c>
      <c r="Z605" s="78" t="s">
        <v>42</v>
      </c>
    </row>
    <row r="606" spans="15:26">
      <c r="O606" s="77" t="s">
        <v>605</v>
      </c>
      <c r="P606" s="78">
        <v>39</v>
      </c>
      <c r="Q606" s="234" t="str">
        <f t="shared" si="34"/>
        <v>70-79|39</v>
      </c>
      <c r="R606" s="78">
        <v>15</v>
      </c>
      <c r="S606" s="78" t="s">
        <v>55</v>
      </c>
      <c r="V606" s="77" t="s">
        <v>605</v>
      </c>
      <c r="W606" s="78">
        <v>138</v>
      </c>
      <c r="X606" s="234" t="str">
        <f t="shared" si="35"/>
        <v>70-79|138</v>
      </c>
      <c r="Y606" s="78">
        <v>2</v>
      </c>
      <c r="Z606" s="78" t="s">
        <v>42</v>
      </c>
    </row>
    <row r="607" spans="15:26">
      <c r="O607" s="77" t="s">
        <v>605</v>
      </c>
      <c r="P607" s="78">
        <v>38</v>
      </c>
      <c r="Q607" s="234" t="str">
        <f t="shared" si="34"/>
        <v>70-79|38</v>
      </c>
      <c r="R607" s="78">
        <v>16</v>
      </c>
      <c r="S607" s="78" t="s">
        <v>56</v>
      </c>
      <c r="V607" s="77" t="s">
        <v>605</v>
      </c>
      <c r="W607" s="78">
        <v>137</v>
      </c>
      <c r="X607" s="234" t="str">
        <f t="shared" si="35"/>
        <v>70-79|137</v>
      </c>
      <c r="Y607" s="78">
        <v>2</v>
      </c>
      <c r="Z607" s="78" t="s">
        <v>42</v>
      </c>
    </row>
    <row r="608" spans="15:26">
      <c r="O608" s="77" t="s">
        <v>605</v>
      </c>
      <c r="P608" s="78">
        <v>37</v>
      </c>
      <c r="Q608" s="234" t="str">
        <f t="shared" si="34"/>
        <v>70-79|37</v>
      </c>
      <c r="R608" s="78">
        <v>16</v>
      </c>
      <c r="S608" s="78" t="s">
        <v>56</v>
      </c>
      <c r="V608" s="77" t="s">
        <v>605</v>
      </c>
      <c r="W608" s="78">
        <v>136</v>
      </c>
      <c r="X608" s="234" t="str">
        <f t="shared" si="35"/>
        <v>70-79|136</v>
      </c>
      <c r="Y608" s="78">
        <v>2</v>
      </c>
      <c r="Z608" s="78" t="s">
        <v>42</v>
      </c>
    </row>
    <row r="609" spans="15:26">
      <c r="O609" s="77" t="s">
        <v>605</v>
      </c>
      <c r="P609" s="78">
        <v>36</v>
      </c>
      <c r="Q609" s="234" t="str">
        <f t="shared" ref="Q609:Q672" si="36">O609&amp;"|"&amp;P609</f>
        <v>70-79|36</v>
      </c>
      <c r="R609" s="78">
        <v>16</v>
      </c>
      <c r="S609" s="78" t="s">
        <v>56</v>
      </c>
      <c r="V609" s="77" t="s">
        <v>605</v>
      </c>
      <c r="W609" s="78">
        <v>135</v>
      </c>
      <c r="X609" s="234" t="str">
        <f t="shared" ref="X609:X672" si="37">V609&amp;"|"&amp;W609</f>
        <v>70-79|135</v>
      </c>
      <c r="Y609" s="78">
        <v>2</v>
      </c>
      <c r="Z609" s="78" t="s">
        <v>42</v>
      </c>
    </row>
    <row r="610" spans="15:26">
      <c r="O610" s="77" t="s">
        <v>605</v>
      </c>
      <c r="P610" s="78">
        <v>35</v>
      </c>
      <c r="Q610" s="234" t="str">
        <f t="shared" si="36"/>
        <v>70-79|35</v>
      </c>
      <c r="R610" s="78">
        <v>16</v>
      </c>
      <c r="S610" s="78" t="s">
        <v>56</v>
      </c>
      <c r="V610" s="77" t="s">
        <v>605</v>
      </c>
      <c r="W610" s="78">
        <v>134</v>
      </c>
      <c r="X610" s="234" t="str">
        <f t="shared" si="37"/>
        <v>70-79|134</v>
      </c>
      <c r="Y610" s="78">
        <v>3</v>
      </c>
      <c r="Z610" s="78" t="s">
        <v>43</v>
      </c>
    </row>
    <row r="611" spans="15:26">
      <c r="O611" s="77" t="s">
        <v>605</v>
      </c>
      <c r="P611" s="78">
        <v>34</v>
      </c>
      <c r="Q611" s="234" t="str">
        <f t="shared" si="36"/>
        <v>70-79|34</v>
      </c>
      <c r="R611" s="78">
        <v>16</v>
      </c>
      <c r="S611" s="78" t="s">
        <v>56</v>
      </c>
      <c r="V611" s="77" t="s">
        <v>605</v>
      </c>
      <c r="W611" s="78">
        <v>133</v>
      </c>
      <c r="X611" s="234" t="str">
        <f t="shared" si="37"/>
        <v>70-79|133</v>
      </c>
      <c r="Y611" s="78">
        <v>3</v>
      </c>
      <c r="Z611" s="78" t="s">
        <v>43</v>
      </c>
    </row>
    <row r="612" spans="15:26">
      <c r="O612" s="77" t="s">
        <v>605</v>
      </c>
      <c r="P612" s="78">
        <v>33</v>
      </c>
      <c r="Q612" s="234" t="str">
        <f t="shared" si="36"/>
        <v>70-79|33</v>
      </c>
      <c r="R612" s="78">
        <v>16</v>
      </c>
      <c r="S612" s="78" t="s">
        <v>56</v>
      </c>
      <c r="V612" s="77" t="s">
        <v>605</v>
      </c>
      <c r="W612" s="78">
        <v>132</v>
      </c>
      <c r="X612" s="234" t="str">
        <f t="shared" si="37"/>
        <v>70-79|132</v>
      </c>
      <c r="Y612" s="78">
        <v>3</v>
      </c>
      <c r="Z612" s="78" t="s">
        <v>43</v>
      </c>
    </row>
    <row r="613" spans="15:26">
      <c r="O613" s="77" t="s">
        <v>605</v>
      </c>
      <c r="P613" s="78">
        <v>32</v>
      </c>
      <c r="Q613" s="234" t="str">
        <f t="shared" si="36"/>
        <v>70-79|32</v>
      </c>
      <c r="R613" s="78">
        <v>17</v>
      </c>
      <c r="S613" s="78" t="s">
        <v>57</v>
      </c>
      <c r="V613" s="77" t="s">
        <v>605</v>
      </c>
      <c r="W613" s="78">
        <v>131</v>
      </c>
      <c r="X613" s="234" t="str">
        <f t="shared" si="37"/>
        <v>70-79|131</v>
      </c>
      <c r="Y613" s="78">
        <v>3</v>
      </c>
      <c r="Z613" s="78" t="s">
        <v>43</v>
      </c>
    </row>
    <row r="614" spans="15:26">
      <c r="O614" s="77" t="s">
        <v>605</v>
      </c>
      <c r="P614" s="78">
        <v>31</v>
      </c>
      <c r="Q614" s="234" t="str">
        <f t="shared" si="36"/>
        <v>70-79|31</v>
      </c>
      <c r="R614" s="78">
        <v>17</v>
      </c>
      <c r="S614" s="78" t="s">
        <v>57</v>
      </c>
      <c r="V614" s="77" t="s">
        <v>605</v>
      </c>
      <c r="W614" s="78">
        <v>130</v>
      </c>
      <c r="X614" s="234" t="str">
        <f t="shared" si="37"/>
        <v>70-79|130</v>
      </c>
      <c r="Y614" s="78">
        <v>3</v>
      </c>
      <c r="Z614" s="78" t="s">
        <v>43</v>
      </c>
    </row>
    <row r="615" spans="15:26">
      <c r="O615" s="77" t="s">
        <v>605</v>
      </c>
      <c r="P615" s="78">
        <v>30</v>
      </c>
      <c r="Q615" s="234" t="str">
        <f t="shared" si="36"/>
        <v>70-79|30</v>
      </c>
      <c r="R615" s="78">
        <v>17</v>
      </c>
      <c r="S615" s="78" t="s">
        <v>57</v>
      </c>
      <c r="V615" s="77" t="s">
        <v>605</v>
      </c>
      <c r="W615" s="78">
        <v>129</v>
      </c>
      <c r="X615" s="234" t="str">
        <f t="shared" si="37"/>
        <v>70-79|129</v>
      </c>
      <c r="Y615" s="78">
        <v>3</v>
      </c>
      <c r="Z615" s="78" t="s">
        <v>43</v>
      </c>
    </row>
    <row r="616" spans="15:26">
      <c r="O616" s="77" t="s">
        <v>605</v>
      </c>
      <c r="P616" s="78">
        <v>29</v>
      </c>
      <c r="Q616" s="234" t="str">
        <f t="shared" si="36"/>
        <v>70-79|29</v>
      </c>
      <c r="R616" s="78">
        <v>17</v>
      </c>
      <c r="S616" s="78" t="s">
        <v>57</v>
      </c>
      <c r="V616" s="77" t="s">
        <v>605</v>
      </c>
      <c r="W616" s="78">
        <v>128</v>
      </c>
      <c r="X616" s="234" t="str">
        <f t="shared" si="37"/>
        <v>70-79|128</v>
      </c>
      <c r="Y616" s="78">
        <v>3</v>
      </c>
      <c r="Z616" s="78" t="s">
        <v>43</v>
      </c>
    </row>
    <row r="617" spans="15:26">
      <c r="O617" s="77" t="s">
        <v>605</v>
      </c>
      <c r="P617" s="78">
        <v>28</v>
      </c>
      <c r="Q617" s="234" t="str">
        <f t="shared" si="36"/>
        <v>70-79|28</v>
      </c>
      <c r="R617" s="78">
        <v>17</v>
      </c>
      <c r="S617" s="78" t="s">
        <v>57</v>
      </c>
      <c r="V617" s="77" t="s">
        <v>605</v>
      </c>
      <c r="W617" s="78">
        <v>127</v>
      </c>
      <c r="X617" s="234" t="str">
        <f t="shared" si="37"/>
        <v>70-79|127</v>
      </c>
      <c r="Y617" s="78">
        <v>3</v>
      </c>
      <c r="Z617" s="78" t="s">
        <v>43</v>
      </c>
    </row>
    <row r="618" spans="15:26">
      <c r="O618" s="77" t="s">
        <v>605</v>
      </c>
      <c r="P618" s="78">
        <v>27</v>
      </c>
      <c r="Q618" s="234" t="str">
        <f t="shared" si="36"/>
        <v>70-79|27</v>
      </c>
      <c r="R618" s="78">
        <v>17</v>
      </c>
      <c r="S618" s="78" t="s">
        <v>57</v>
      </c>
      <c r="V618" s="77" t="s">
        <v>605</v>
      </c>
      <c r="W618" s="78">
        <v>126</v>
      </c>
      <c r="X618" s="234" t="str">
        <f t="shared" si="37"/>
        <v>70-79|126</v>
      </c>
      <c r="Y618" s="78">
        <v>4</v>
      </c>
      <c r="Z618" s="78" t="s">
        <v>44</v>
      </c>
    </row>
    <row r="619" spans="15:26">
      <c r="O619" s="77" t="s">
        <v>605</v>
      </c>
      <c r="P619" s="78">
        <v>26</v>
      </c>
      <c r="Q619" s="234" t="str">
        <f t="shared" si="36"/>
        <v>70-79|26</v>
      </c>
      <c r="R619" s="78">
        <v>18</v>
      </c>
      <c r="S619" s="78" t="s">
        <v>58</v>
      </c>
      <c r="V619" s="77" t="s">
        <v>605</v>
      </c>
      <c r="W619" s="78">
        <v>125</v>
      </c>
      <c r="X619" s="234" t="str">
        <f t="shared" si="37"/>
        <v>70-79|125</v>
      </c>
      <c r="Y619" s="78">
        <v>4</v>
      </c>
      <c r="Z619" s="78" t="s">
        <v>44</v>
      </c>
    </row>
    <row r="620" spans="15:26">
      <c r="O620" s="77" t="s">
        <v>605</v>
      </c>
      <c r="P620" s="78">
        <v>25</v>
      </c>
      <c r="Q620" s="234" t="str">
        <f t="shared" si="36"/>
        <v>70-79|25</v>
      </c>
      <c r="R620" s="78">
        <v>18</v>
      </c>
      <c r="S620" s="78" t="s">
        <v>58</v>
      </c>
      <c r="V620" s="77" t="s">
        <v>605</v>
      </c>
      <c r="W620" s="78">
        <v>124</v>
      </c>
      <c r="X620" s="234" t="str">
        <f t="shared" si="37"/>
        <v>70-79|124</v>
      </c>
      <c r="Y620" s="78">
        <v>4</v>
      </c>
      <c r="Z620" s="78" t="s">
        <v>44</v>
      </c>
    </row>
    <row r="621" spans="15:26">
      <c r="O621" s="77" t="s">
        <v>605</v>
      </c>
      <c r="P621" s="78">
        <v>24</v>
      </c>
      <c r="Q621" s="234" t="str">
        <f t="shared" si="36"/>
        <v>70-79|24</v>
      </c>
      <c r="R621" s="78">
        <v>18</v>
      </c>
      <c r="S621" s="78" t="s">
        <v>58</v>
      </c>
      <c r="V621" s="77" t="s">
        <v>605</v>
      </c>
      <c r="W621" s="78">
        <v>123</v>
      </c>
      <c r="X621" s="234" t="str">
        <f t="shared" si="37"/>
        <v>70-79|123</v>
      </c>
      <c r="Y621" s="78">
        <v>4</v>
      </c>
      <c r="Z621" s="78" t="s">
        <v>44</v>
      </c>
    </row>
    <row r="622" spans="15:26">
      <c r="O622" s="77" t="s">
        <v>605</v>
      </c>
      <c r="P622" s="78">
        <v>23</v>
      </c>
      <c r="Q622" s="234" t="str">
        <f t="shared" si="36"/>
        <v>70-79|23</v>
      </c>
      <c r="R622" s="78">
        <v>18</v>
      </c>
      <c r="S622" s="78" t="s">
        <v>58</v>
      </c>
      <c r="V622" s="77" t="s">
        <v>605</v>
      </c>
      <c r="W622" s="78">
        <v>122</v>
      </c>
      <c r="X622" s="234" t="str">
        <f t="shared" si="37"/>
        <v>70-79|122</v>
      </c>
      <c r="Y622" s="78">
        <v>4</v>
      </c>
      <c r="Z622" s="78" t="s">
        <v>44</v>
      </c>
    </row>
    <row r="623" spans="15:26">
      <c r="O623" s="77" t="s">
        <v>605</v>
      </c>
      <c r="P623" s="78">
        <v>22</v>
      </c>
      <c r="Q623" s="234" t="str">
        <f t="shared" si="36"/>
        <v>70-79|22</v>
      </c>
      <c r="R623" s="78">
        <v>18</v>
      </c>
      <c r="S623" s="78" t="s">
        <v>58</v>
      </c>
      <c r="V623" s="77" t="s">
        <v>605</v>
      </c>
      <c r="W623" s="78">
        <v>121</v>
      </c>
      <c r="X623" s="234" t="str">
        <f t="shared" si="37"/>
        <v>70-79|121</v>
      </c>
      <c r="Y623" s="78">
        <v>4</v>
      </c>
      <c r="Z623" s="78" t="s">
        <v>44</v>
      </c>
    </row>
    <row r="624" spans="15:26">
      <c r="O624" s="77" t="s">
        <v>605</v>
      </c>
      <c r="P624" s="78" t="s">
        <v>1725</v>
      </c>
      <c r="Q624" s="234" t="str">
        <f t="shared" si="36"/>
        <v>70-79|&lt;22</v>
      </c>
      <c r="R624" s="78">
        <v>19</v>
      </c>
      <c r="S624" s="78" t="s">
        <v>59</v>
      </c>
      <c r="V624" s="77" t="s">
        <v>605</v>
      </c>
      <c r="W624" s="78">
        <v>120</v>
      </c>
      <c r="X624" s="234" t="str">
        <f t="shared" si="37"/>
        <v>70-79|120</v>
      </c>
      <c r="Y624" s="78">
        <v>4</v>
      </c>
      <c r="Z624" s="78" t="s">
        <v>44</v>
      </c>
    </row>
    <row r="625" spans="15:26">
      <c r="O625" s="77" t="s">
        <v>677</v>
      </c>
      <c r="P625" s="78" t="s">
        <v>1727</v>
      </c>
      <c r="Q625" s="234" t="str">
        <f t="shared" si="36"/>
        <v>80-89|&gt;163</v>
      </c>
      <c r="R625" s="78">
        <v>1</v>
      </c>
      <c r="S625" s="78" t="s">
        <v>41</v>
      </c>
      <c r="V625" s="77" t="s">
        <v>605</v>
      </c>
      <c r="W625" s="78">
        <v>119</v>
      </c>
      <c r="X625" s="234" t="str">
        <f t="shared" si="37"/>
        <v>70-79|119</v>
      </c>
      <c r="Y625" s="78">
        <v>5</v>
      </c>
      <c r="Z625" s="78" t="s">
        <v>45</v>
      </c>
    </row>
    <row r="626" spans="15:26">
      <c r="O626" s="77" t="s">
        <v>677</v>
      </c>
      <c r="P626" s="78">
        <v>163</v>
      </c>
      <c r="Q626" s="234" t="str">
        <f t="shared" si="36"/>
        <v>80-89|163</v>
      </c>
      <c r="R626" s="78">
        <v>2</v>
      </c>
      <c r="S626" s="78" t="s">
        <v>42</v>
      </c>
      <c r="V626" s="77" t="s">
        <v>605</v>
      </c>
      <c r="W626" s="78">
        <v>118</v>
      </c>
      <c r="X626" s="234" t="str">
        <f t="shared" si="37"/>
        <v>70-79|118</v>
      </c>
      <c r="Y626" s="78">
        <v>5</v>
      </c>
      <c r="Z626" s="78" t="s">
        <v>45</v>
      </c>
    </row>
    <row r="627" spans="15:26">
      <c r="O627" s="77" t="s">
        <v>677</v>
      </c>
      <c r="P627" s="78">
        <v>162</v>
      </c>
      <c r="Q627" s="234" t="str">
        <f t="shared" si="36"/>
        <v>80-89|162</v>
      </c>
      <c r="R627" s="78">
        <v>2</v>
      </c>
      <c r="S627" s="78" t="s">
        <v>42</v>
      </c>
      <c r="V627" s="77" t="s">
        <v>605</v>
      </c>
      <c r="W627" s="78">
        <v>117</v>
      </c>
      <c r="X627" s="234" t="str">
        <f t="shared" si="37"/>
        <v>70-79|117</v>
      </c>
      <c r="Y627" s="78">
        <v>5</v>
      </c>
      <c r="Z627" s="78" t="s">
        <v>45</v>
      </c>
    </row>
    <row r="628" spans="15:26">
      <c r="O628" s="77" t="s">
        <v>677</v>
      </c>
      <c r="P628" s="78">
        <v>161</v>
      </c>
      <c r="Q628" s="234" t="str">
        <f t="shared" si="36"/>
        <v>80-89|161</v>
      </c>
      <c r="R628" s="78">
        <v>2</v>
      </c>
      <c r="S628" s="78" t="s">
        <v>42</v>
      </c>
      <c r="V628" s="77" t="s">
        <v>605</v>
      </c>
      <c r="W628" s="78">
        <v>116</v>
      </c>
      <c r="X628" s="234" t="str">
        <f t="shared" si="37"/>
        <v>70-79|116</v>
      </c>
      <c r="Y628" s="78">
        <v>5</v>
      </c>
      <c r="Z628" s="78" t="s">
        <v>45</v>
      </c>
    </row>
    <row r="629" spans="15:26">
      <c r="O629" s="77" t="s">
        <v>677</v>
      </c>
      <c r="P629" s="78">
        <v>160</v>
      </c>
      <c r="Q629" s="234" t="str">
        <f t="shared" si="36"/>
        <v>80-89|160</v>
      </c>
      <c r="R629" s="78">
        <v>2</v>
      </c>
      <c r="S629" s="78" t="s">
        <v>42</v>
      </c>
      <c r="V629" s="77" t="s">
        <v>605</v>
      </c>
      <c r="W629" s="78">
        <v>115</v>
      </c>
      <c r="X629" s="234" t="str">
        <f t="shared" si="37"/>
        <v>70-79|115</v>
      </c>
      <c r="Y629" s="78">
        <v>5</v>
      </c>
      <c r="Z629" s="78" t="s">
        <v>45</v>
      </c>
    </row>
    <row r="630" spans="15:26">
      <c r="O630" s="77" t="s">
        <v>677</v>
      </c>
      <c r="P630" s="78">
        <v>159</v>
      </c>
      <c r="Q630" s="234" t="str">
        <f t="shared" si="36"/>
        <v>80-89|159</v>
      </c>
      <c r="R630" s="78">
        <v>2</v>
      </c>
      <c r="S630" s="78" t="s">
        <v>42</v>
      </c>
      <c r="V630" s="77" t="s">
        <v>605</v>
      </c>
      <c r="W630" s="78">
        <v>114</v>
      </c>
      <c r="X630" s="234" t="str">
        <f t="shared" si="37"/>
        <v>70-79|114</v>
      </c>
      <c r="Y630" s="78">
        <v>5</v>
      </c>
      <c r="Z630" s="78" t="s">
        <v>45</v>
      </c>
    </row>
    <row r="631" spans="15:26">
      <c r="O631" s="77" t="s">
        <v>677</v>
      </c>
      <c r="P631" s="78">
        <v>158</v>
      </c>
      <c r="Q631" s="234" t="str">
        <f t="shared" si="36"/>
        <v>80-89|158</v>
      </c>
      <c r="R631" s="78">
        <v>2</v>
      </c>
      <c r="S631" s="78" t="s">
        <v>42</v>
      </c>
      <c r="V631" s="77" t="s">
        <v>605</v>
      </c>
      <c r="W631" s="78">
        <v>113</v>
      </c>
      <c r="X631" s="234" t="str">
        <f t="shared" si="37"/>
        <v>70-79|113</v>
      </c>
      <c r="Y631" s="78">
        <v>5</v>
      </c>
      <c r="Z631" s="78" t="s">
        <v>45</v>
      </c>
    </row>
    <row r="632" spans="15:26">
      <c r="O632" s="77" t="s">
        <v>677</v>
      </c>
      <c r="P632" s="78">
        <v>157</v>
      </c>
      <c r="Q632" s="234" t="str">
        <f t="shared" si="36"/>
        <v>80-89|157</v>
      </c>
      <c r="R632" s="78">
        <v>2</v>
      </c>
      <c r="S632" s="76" t="s">
        <v>42</v>
      </c>
      <c r="V632" s="77" t="s">
        <v>605</v>
      </c>
      <c r="W632" s="78">
        <v>112</v>
      </c>
      <c r="X632" s="234" t="str">
        <f t="shared" si="37"/>
        <v>70-79|112</v>
      </c>
      <c r="Y632" s="78">
        <v>6</v>
      </c>
      <c r="Z632" s="78" t="s">
        <v>46</v>
      </c>
    </row>
    <row r="633" spans="15:26">
      <c r="O633" s="77" t="s">
        <v>677</v>
      </c>
      <c r="P633" s="78">
        <v>156</v>
      </c>
      <c r="Q633" s="234" t="str">
        <f t="shared" si="36"/>
        <v>80-89|156</v>
      </c>
      <c r="R633" s="78">
        <v>2</v>
      </c>
      <c r="S633" s="78" t="s">
        <v>42</v>
      </c>
      <c r="V633" s="77" t="s">
        <v>605</v>
      </c>
      <c r="W633" s="78">
        <v>111</v>
      </c>
      <c r="X633" s="234" t="str">
        <f t="shared" si="37"/>
        <v>70-79|111</v>
      </c>
      <c r="Y633" s="78">
        <v>6</v>
      </c>
      <c r="Z633" s="78" t="s">
        <v>46</v>
      </c>
    </row>
    <row r="634" spans="15:26">
      <c r="O634" s="77" t="s">
        <v>677</v>
      </c>
      <c r="P634" s="78">
        <v>155</v>
      </c>
      <c r="Q634" s="234" t="str">
        <f t="shared" si="36"/>
        <v>80-89|155</v>
      </c>
      <c r="R634" s="78">
        <v>2</v>
      </c>
      <c r="S634" s="76" t="s">
        <v>42</v>
      </c>
      <c r="V634" s="77" t="s">
        <v>605</v>
      </c>
      <c r="W634" s="78">
        <v>110</v>
      </c>
      <c r="X634" s="234" t="str">
        <f t="shared" si="37"/>
        <v>70-79|110</v>
      </c>
      <c r="Y634" s="78">
        <v>6</v>
      </c>
      <c r="Z634" s="78" t="s">
        <v>46</v>
      </c>
    </row>
    <row r="635" spans="15:26">
      <c r="O635" s="77" t="s">
        <v>677</v>
      </c>
      <c r="P635" s="78">
        <v>154</v>
      </c>
      <c r="Q635" s="234" t="str">
        <f t="shared" si="36"/>
        <v>80-89|154</v>
      </c>
      <c r="R635" s="78">
        <v>3</v>
      </c>
      <c r="S635" s="78" t="s">
        <v>43</v>
      </c>
      <c r="V635" s="77" t="s">
        <v>605</v>
      </c>
      <c r="W635" s="78">
        <v>109</v>
      </c>
      <c r="X635" s="234" t="str">
        <f t="shared" si="37"/>
        <v>70-79|109</v>
      </c>
      <c r="Y635" s="78">
        <v>6</v>
      </c>
      <c r="Z635" s="78" t="s">
        <v>46</v>
      </c>
    </row>
    <row r="636" spans="15:26">
      <c r="O636" s="77" t="s">
        <v>677</v>
      </c>
      <c r="P636" s="78">
        <v>153</v>
      </c>
      <c r="Q636" s="234" t="str">
        <f t="shared" si="36"/>
        <v>80-89|153</v>
      </c>
      <c r="R636" s="78">
        <v>3</v>
      </c>
      <c r="S636" s="78" t="s">
        <v>43</v>
      </c>
      <c r="V636" s="77" t="s">
        <v>605</v>
      </c>
      <c r="W636" s="78">
        <v>108</v>
      </c>
      <c r="X636" s="234" t="str">
        <f t="shared" si="37"/>
        <v>70-79|108</v>
      </c>
      <c r="Y636" s="78">
        <v>6</v>
      </c>
      <c r="Z636" s="78" t="s">
        <v>46</v>
      </c>
    </row>
    <row r="637" spans="15:26">
      <c r="O637" s="77" t="s">
        <v>677</v>
      </c>
      <c r="P637" s="78">
        <v>152</v>
      </c>
      <c r="Q637" s="234" t="str">
        <f t="shared" si="36"/>
        <v>80-89|152</v>
      </c>
      <c r="R637" s="78">
        <v>3</v>
      </c>
      <c r="S637" s="78" t="s">
        <v>43</v>
      </c>
      <c r="V637" s="77" t="s">
        <v>605</v>
      </c>
      <c r="W637" s="78">
        <v>107</v>
      </c>
      <c r="X637" s="234" t="str">
        <f t="shared" si="37"/>
        <v>70-79|107</v>
      </c>
      <c r="Y637" s="78">
        <v>6</v>
      </c>
      <c r="Z637" s="78" t="s">
        <v>46</v>
      </c>
    </row>
    <row r="638" spans="15:26">
      <c r="O638" s="77" t="s">
        <v>677</v>
      </c>
      <c r="P638" s="78">
        <v>151</v>
      </c>
      <c r="Q638" s="234" t="str">
        <f t="shared" si="36"/>
        <v>80-89|151</v>
      </c>
      <c r="R638" s="78">
        <v>3</v>
      </c>
      <c r="S638" s="78" t="s">
        <v>43</v>
      </c>
      <c r="V638" s="77" t="s">
        <v>605</v>
      </c>
      <c r="W638" s="78">
        <v>106</v>
      </c>
      <c r="X638" s="234" t="str">
        <f t="shared" si="37"/>
        <v>70-79|106</v>
      </c>
      <c r="Y638" s="78">
        <v>6</v>
      </c>
      <c r="Z638" s="78" t="s">
        <v>46</v>
      </c>
    </row>
    <row r="639" spans="15:26">
      <c r="O639" s="77" t="s">
        <v>677</v>
      </c>
      <c r="P639" s="78">
        <v>150</v>
      </c>
      <c r="Q639" s="234" t="str">
        <f t="shared" si="36"/>
        <v>80-89|150</v>
      </c>
      <c r="R639" s="78">
        <v>3</v>
      </c>
      <c r="S639" s="78" t="s">
        <v>43</v>
      </c>
      <c r="V639" s="77" t="s">
        <v>605</v>
      </c>
      <c r="W639" s="78">
        <v>105</v>
      </c>
      <c r="X639" s="234" t="str">
        <f t="shared" si="37"/>
        <v>70-79|105</v>
      </c>
      <c r="Y639" s="78">
        <v>6</v>
      </c>
      <c r="Z639" s="78" t="s">
        <v>46</v>
      </c>
    </row>
    <row r="640" spans="15:26">
      <c r="O640" s="77" t="s">
        <v>677</v>
      </c>
      <c r="P640" s="78">
        <v>149</v>
      </c>
      <c r="Q640" s="234" t="str">
        <f t="shared" si="36"/>
        <v>80-89|149</v>
      </c>
      <c r="R640" s="78">
        <v>3</v>
      </c>
      <c r="S640" s="78" t="s">
        <v>43</v>
      </c>
      <c r="V640" s="77" t="s">
        <v>605</v>
      </c>
      <c r="W640" s="78">
        <v>104</v>
      </c>
      <c r="X640" s="234" t="str">
        <f t="shared" si="37"/>
        <v>70-79|104</v>
      </c>
      <c r="Y640" s="78">
        <v>7</v>
      </c>
      <c r="Z640" s="78" t="s">
        <v>47</v>
      </c>
    </row>
    <row r="641" spans="15:26">
      <c r="O641" s="77" t="s">
        <v>677</v>
      </c>
      <c r="P641" s="78">
        <v>148</v>
      </c>
      <c r="Q641" s="234" t="str">
        <f t="shared" si="36"/>
        <v>80-89|148</v>
      </c>
      <c r="R641" s="78">
        <v>3</v>
      </c>
      <c r="S641" s="78" t="s">
        <v>43</v>
      </c>
      <c r="V641" s="77" t="s">
        <v>605</v>
      </c>
      <c r="W641" s="78">
        <v>103</v>
      </c>
      <c r="X641" s="234" t="str">
        <f t="shared" si="37"/>
        <v>70-79|103</v>
      </c>
      <c r="Y641" s="78">
        <v>7</v>
      </c>
      <c r="Z641" s="78" t="s">
        <v>47</v>
      </c>
    </row>
    <row r="642" spans="15:26">
      <c r="O642" s="77" t="s">
        <v>677</v>
      </c>
      <c r="P642" s="78">
        <v>147</v>
      </c>
      <c r="Q642" s="234" t="str">
        <f t="shared" si="36"/>
        <v>80-89|147</v>
      </c>
      <c r="R642" s="78">
        <v>3</v>
      </c>
      <c r="S642" s="78" t="s">
        <v>43</v>
      </c>
      <c r="V642" s="77" t="s">
        <v>605</v>
      </c>
      <c r="W642" s="78">
        <v>102</v>
      </c>
      <c r="X642" s="234" t="str">
        <f t="shared" si="37"/>
        <v>70-79|102</v>
      </c>
      <c r="Y642" s="78">
        <v>7</v>
      </c>
      <c r="Z642" s="78" t="s">
        <v>47</v>
      </c>
    </row>
    <row r="643" spans="15:26">
      <c r="O643" s="77" t="s">
        <v>677</v>
      </c>
      <c r="P643" s="78">
        <v>146</v>
      </c>
      <c r="Q643" s="234" t="str">
        <f t="shared" si="36"/>
        <v>80-89|146</v>
      </c>
      <c r="R643" s="78">
        <v>4</v>
      </c>
      <c r="S643" s="78" t="s">
        <v>44</v>
      </c>
      <c r="V643" s="77" t="s">
        <v>605</v>
      </c>
      <c r="W643" s="78">
        <v>101</v>
      </c>
      <c r="X643" s="234" t="str">
        <f t="shared" si="37"/>
        <v>70-79|101</v>
      </c>
      <c r="Y643" s="78">
        <v>7</v>
      </c>
      <c r="Z643" s="78" t="s">
        <v>47</v>
      </c>
    </row>
    <row r="644" spans="15:26">
      <c r="O644" s="77" t="s">
        <v>677</v>
      </c>
      <c r="P644" s="78">
        <v>145</v>
      </c>
      <c r="Q644" s="234" t="str">
        <f t="shared" si="36"/>
        <v>80-89|145</v>
      </c>
      <c r="R644" s="78">
        <v>4</v>
      </c>
      <c r="S644" s="78" t="s">
        <v>44</v>
      </c>
      <c r="V644" s="77" t="s">
        <v>605</v>
      </c>
      <c r="W644" s="78">
        <v>100</v>
      </c>
      <c r="X644" s="234" t="str">
        <f t="shared" si="37"/>
        <v>70-79|100</v>
      </c>
      <c r="Y644" s="78">
        <v>7</v>
      </c>
      <c r="Z644" s="78" t="s">
        <v>47</v>
      </c>
    </row>
    <row r="645" spans="15:26">
      <c r="O645" s="77" t="s">
        <v>677</v>
      </c>
      <c r="P645" s="78">
        <v>144</v>
      </c>
      <c r="Q645" s="234" t="str">
        <f t="shared" si="36"/>
        <v>80-89|144</v>
      </c>
      <c r="R645" s="78">
        <v>4</v>
      </c>
      <c r="S645" s="78" t="s">
        <v>44</v>
      </c>
      <c r="V645" s="77" t="s">
        <v>605</v>
      </c>
      <c r="W645" s="78">
        <v>99</v>
      </c>
      <c r="X645" s="234" t="str">
        <f t="shared" si="37"/>
        <v>70-79|99</v>
      </c>
      <c r="Y645" s="78">
        <v>7</v>
      </c>
      <c r="Z645" s="78" t="s">
        <v>47</v>
      </c>
    </row>
    <row r="646" spans="15:26">
      <c r="O646" s="77" t="s">
        <v>677</v>
      </c>
      <c r="P646" s="78">
        <v>143</v>
      </c>
      <c r="Q646" s="234" t="str">
        <f t="shared" si="36"/>
        <v>80-89|143</v>
      </c>
      <c r="R646" s="78">
        <v>4</v>
      </c>
      <c r="S646" s="78" t="s">
        <v>44</v>
      </c>
      <c r="V646" s="77" t="s">
        <v>605</v>
      </c>
      <c r="W646" s="78">
        <v>98</v>
      </c>
      <c r="X646" s="234" t="str">
        <f t="shared" si="37"/>
        <v>70-79|98</v>
      </c>
      <c r="Y646" s="78">
        <v>8</v>
      </c>
      <c r="Z646" s="78" t="s">
        <v>48</v>
      </c>
    </row>
    <row r="647" spans="15:26">
      <c r="O647" s="77" t="s">
        <v>677</v>
      </c>
      <c r="P647" s="78">
        <v>142</v>
      </c>
      <c r="Q647" s="234" t="str">
        <f t="shared" si="36"/>
        <v>80-89|142</v>
      </c>
      <c r="R647" s="78">
        <v>4</v>
      </c>
      <c r="S647" s="78" t="s">
        <v>44</v>
      </c>
      <c r="V647" s="77" t="s">
        <v>605</v>
      </c>
      <c r="W647" s="78">
        <v>97</v>
      </c>
      <c r="X647" s="234" t="str">
        <f t="shared" si="37"/>
        <v>70-79|97</v>
      </c>
      <c r="Y647" s="78">
        <v>8</v>
      </c>
      <c r="Z647" s="78" t="s">
        <v>48</v>
      </c>
    </row>
    <row r="648" spans="15:26">
      <c r="O648" s="77" t="s">
        <v>677</v>
      </c>
      <c r="P648" s="78">
        <v>141</v>
      </c>
      <c r="Q648" s="234" t="str">
        <f t="shared" si="36"/>
        <v>80-89|141</v>
      </c>
      <c r="R648" s="78">
        <v>4</v>
      </c>
      <c r="S648" s="78" t="s">
        <v>44</v>
      </c>
      <c r="V648" s="77" t="s">
        <v>605</v>
      </c>
      <c r="W648" s="78">
        <v>96</v>
      </c>
      <c r="X648" s="234" t="str">
        <f t="shared" si="37"/>
        <v>70-79|96</v>
      </c>
      <c r="Y648" s="78">
        <v>8</v>
      </c>
      <c r="Z648" s="78" t="s">
        <v>48</v>
      </c>
    </row>
    <row r="649" spans="15:26">
      <c r="O649" s="77" t="s">
        <v>677</v>
      </c>
      <c r="P649" s="78">
        <v>140</v>
      </c>
      <c r="Q649" s="234" t="str">
        <f t="shared" si="36"/>
        <v>80-89|140</v>
      </c>
      <c r="R649" s="78">
        <v>4</v>
      </c>
      <c r="S649" s="78" t="s">
        <v>44</v>
      </c>
      <c r="V649" s="77" t="s">
        <v>605</v>
      </c>
      <c r="W649" s="78">
        <v>95</v>
      </c>
      <c r="X649" s="234" t="str">
        <f t="shared" si="37"/>
        <v>70-79|95</v>
      </c>
      <c r="Y649" s="78">
        <v>8</v>
      </c>
      <c r="Z649" s="78" t="s">
        <v>48</v>
      </c>
    </row>
    <row r="650" spans="15:26">
      <c r="O650" s="77" t="s">
        <v>677</v>
      </c>
      <c r="P650" s="78">
        <v>139</v>
      </c>
      <c r="Q650" s="234" t="str">
        <f t="shared" si="36"/>
        <v>80-89|139</v>
      </c>
      <c r="R650" s="78">
        <v>4</v>
      </c>
      <c r="S650" s="78" t="s">
        <v>44</v>
      </c>
      <c r="V650" s="77" t="s">
        <v>605</v>
      </c>
      <c r="W650" s="78">
        <v>94</v>
      </c>
      <c r="X650" s="234" t="str">
        <f t="shared" si="37"/>
        <v>70-79|94</v>
      </c>
      <c r="Y650" s="78">
        <v>8</v>
      </c>
      <c r="Z650" s="78" t="s">
        <v>48</v>
      </c>
    </row>
    <row r="651" spans="15:26">
      <c r="O651" s="77" t="s">
        <v>677</v>
      </c>
      <c r="P651" s="78">
        <v>138</v>
      </c>
      <c r="Q651" s="234" t="str">
        <f t="shared" si="36"/>
        <v>80-89|138</v>
      </c>
      <c r="R651" s="78">
        <v>5</v>
      </c>
      <c r="S651" s="78" t="s">
        <v>45</v>
      </c>
      <c r="V651" s="77" t="s">
        <v>605</v>
      </c>
      <c r="W651" s="78">
        <v>93</v>
      </c>
      <c r="X651" s="234" t="str">
        <f t="shared" si="37"/>
        <v>70-79|93</v>
      </c>
      <c r="Y651" s="78">
        <v>8</v>
      </c>
      <c r="Z651" s="78" t="s">
        <v>48</v>
      </c>
    </row>
    <row r="652" spans="15:26">
      <c r="O652" s="77" t="s">
        <v>677</v>
      </c>
      <c r="P652" s="78">
        <v>137</v>
      </c>
      <c r="Q652" s="234" t="str">
        <f t="shared" si="36"/>
        <v>80-89|137</v>
      </c>
      <c r="R652" s="78">
        <v>5</v>
      </c>
      <c r="S652" s="78" t="s">
        <v>45</v>
      </c>
      <c r="V652" s="77" t="s">
        <v>605</v>
      </c>
      <c r="W652" s="78">
        <v>92</v>
      </c>
      <c r="X652" s="234" t="str">
        <f t="shared" si="37"/>
        <v>70-79|92</v>
      </c>
      <c r="Y652" s="78">
        <v>8</v>
      </c>
      <c r="Z652" s="78" t="s">
        <v>48</v>
      </c>
    </row>
    <row r="653" spans="15:26">
      <c r="O653" s="77" t="s">
        <v>677</v>
      </c>
      <c r="P653" s="78">
        <v>136</v>
      </c>
      <c r="Q653" s="234" t="str">
        <f t="shared" si="36"/>
        <v>80-89|136</v>
      </c>
      <c r="R653" s="78">
        <v>5</v>
      </c>
      <c r="S653" s="78" t="s">
        <v>45</v>
      </c>
      <c r="V653" s="77" t="s">
        <v>605</v>
      </c>
      <c r="W653" s="78">
        <v>91</v>
      </c>
      <c r="X653" s="234" t="str">
        <f t="shared" si="37"/>
        <v>70-79|91</v>
      </c>
      <c r="Y653" s="78">
        <v>8</v>
      </c>
      <c r="Z653" s="78" t="s">
        <v>48</v>
      </c>
    </row>
    <row r="654" spans="15:26">
      <c r="O654" s="77" t="s">
        <v>677</v>
      </c>
      <c r="P654" s="78">
        <v>135</v>
      </c>
      <c r="Q654" s="234" t="str">
        <f t="shared" si="36"/>
        <v>80-89|135</v>
      </c>
      <c r="R654" s="78">
        <v>5</v>
      </c>
      <c r="S654" s="78" t="s">
        <v>45</v>
      </c>
      <c r="V654" s="77" t="s">
        <v>605</v>
      </c>
      <c r="W654" s="78">
        <v>90</v>
      </c>
      <c r="X654" s="234" t="str">
        <f t="shared" si="37"/>
        <v>70-79|90</v>
      </c>
      <c r="Y654" s="78">
        <v>9</v>
      </c>
      <c r="Z654" s="78" t="s">
        <v>49</v>
      </c>
    </row>
    <row r="655" spans="15:26">
      <c r="O655" s="77" t="s">
        <v>677</v>
      </c>
      <c r="P655" s="78">
        <v>134</v>
      </c>
      <c r="Q655" s="234" t="str">
        <f t="shared" si="36"/>
        <v>80-89|134</v>
      </c>
      <c r="R655" s="78">
        <v>5</v>
      </c>
      <c r="S655" s="78" t="s">
        <v>45</v>
      </c>
      <c r="V655" s="77" t="s">
        <v>605</v>
      </c>
      <c r="W655" s="78">
        <v>89</v>
      </c>
      <c r="X655" s="234" t="str">
        <f t="shared" si="37"/>
        <v>70-79|89</v>
      </c>
      <c r="Y655" s="78">
        <v>9</v>
      </c>
      <c r="Z655" s="78" t="s">
        <v>49</v>
      </c>
    </row>
    <row r="656" spans="15:26">
      <c r="O656" s="77" t="s">
        <v>677</v>
      </c>
      <c r="P656" s="78">
        <v>133</v>
      </c>
      <c r="Q656" s="234" t="str">
        <f t="shared" si="36"/>
        <v>80-89|133</v>
      </c>
      <c r="R656" s="78">
        <v>5</v>
      </c>
      <c r="S656" s="78" t="s">
        <v>45</v>
      </c>
      <c r="V656" s="77" t="s">
        <v>605</v>
      </c>
      <c r="W656" s="78">
        <v>88</v>
      </c>
      <c r="X656" s="234" t="str">
        <f t="shared" si="37"/>
        <v>70-79|88</v>
      </c>
      <c r="Y656" s="78">
        <v>9</v>
      </c>
      <c r="Z656" s="78" t="s">
        <v>49</v>
      </c>
    </row>
    <row r="657" spans="15:26">
      <c r="O657" s="77" t="s">
        <v>677</v>
      </c>
      <c r="P657" s="78">
        <v>132</v>
      </c>
      <c r="Q657" s="234" t="str">
        <f t="shared" si="36"/>
        <v>80-89|132</v>
      </c>
      <c r="R657" s="78">
        <v>5</v>
      </c>
      <c r="S657" s="78" t="s">
        <v>45</v>
      </c>
      <c r="V657" s="77" t="s">
        <v>605</v>
      </c>
      <c r="W657" s="78">
        <v>87</v>
      </c>
      <c r="X657" s="234" t="str">
        <f t="shared" si="37"/>
        <v>70-79|87</v>
      </c>
      <c r="Y657" s="78">
        <v>9</v>
      </c>
      <c r="Z657" s="78" t="s">
        <v>49</v>
      </c>
    </row>
    <row r="658" spans="15:26">
      <c r="O658" s="77" t="s">
        <v>677</v>
      </c>
      <c r="P658" s="78">
        <v>131</v>
      </c>
      <c r="Q658" s="234" t="str">
        <f t="shared" si="36"/>
        <v>80-89|131</v>
      </c>
      <c r="R658" s="78">
        <v>5</v>
      </c>
      <c r="S658" s="78" t="s">
        <v>45</v>
      </c>
      <c r="V658" s="77" t="s">
        <v>605</v>
      </c>
      <c r="W658" s="78">
        <v>86</v>
      </c>
      <c r="X658" s="234" t="str">
        <f t="shared" si="37"/>
        <v>70-79|86</v>
      </c>
      <c r="Y658" s="78">
        <v>9</v>
      </c>
      <c r="Z658" s="78" t="s">
        <v>49</v>
      </c>
    </row>
    <row r="659" spans="15:26">
      <c r="O659" s="77" t="s">
        <v>677</v>
      </c>
      <c r="P659" s="78">
        <v>130</v>
      </c>
      <c r="Q659" s="234" t="str">
        <f t="shared" si="36"/>
        <v>80-89|130</v>
      </c>
      <c r="R659" s="78">
        <v>6</v>
      </c>
      <c r="S659" s="78" t="s">
        <v>46</v>
      </c>
      <c r="V659" s="77" t="s">
        <v>605</v>
      </c>
      <c r="W659" s="78">
        <v>85</v>
      </c>
      <c r="X659" s="234" t="str">
        <f t="shared" si="37"/>
        <v>70-79|85</v>
      </c>
      <c r="Y659" s="78">
        <v>9</v>
      </c>
      <c r="Z659" s="78" t="s">
        <v>49</v>
      </c>
    </row>
    <row r="660" spans="15:26">
      <c r="O660" s="77" t="s">
        <v>677</v>
      </c>
      <c r="P660" s="78">
        <v>129</v>
      </c>
      <c r="Q660" s="234" t="str">
        <f t="shared" si="36"/>
        <v>80-89|129</v>
      </c>
      <c r="R660" s="78">
        <v>6</v>
      </c>
      <c r="S660" s="78" t="s">
        <v>46</v>
      </c>
      <c r="V660" s="77" t="s">
        <v>605</v>
      </c>
      <c r="W660" s="78">
        <v>84</v>
      </c>
      <c r="X660" s="234" t="str">
        <f t="shared" si="37"/>
        <v>70-79|84</v>
      </c>
      <c r="Y660" s="78">
        <v>9</v>
      </c>
      <c r="Z660" s="78" t="s">
        <v>49</v>
      </c>
    </row>
    <row r="661" spans="15:26">
      <c r="O661" s="77" t="s">
        <v>677</v>
      </c>
      <c r="P661" s="78">
        <v>128</v>
      </c>
      <c r="Q661" s="234" t="str">
        <f t="shared" si="36"/>
        <v>80-89|128</v>
      </c>
      <c r="R661" s="78">
        <v>6</v>
      </c>
      <c r="S661" s="78" t="s">
        <v>46</v>
      </c>
      <c r="V661" s="77" t="s">
        <v>605</v>
      </c>
      <c r="W661" s="78">
        <v>83</v>
      </c>
      <c r="X661" s="234" t="str">
        <f t="shared" si="37"/>
        <v>70-79|83</v>
      </c>
      <c r="Y661" s="78">
        <v>9</v>
      </c>
      <c r="Z661" s="78" t="s">
        <v>49</v>
      </c>
    </row>
    <row r="662" spans="15:26">
      <c r="O662" s="77" t="s">
        <v>677</v>
      </c>
      <c r="P662" s="78">
        <v>127</v>
      </c>
      <c r="Q662" s="234" t="str">
        <f t="shared" si="36"/>
        <v>80-89|127</v>
      </c>
      <c r="R662" s="78">
        <v>6</v>
      </c>
      <c r="S662" s="78" t="s">
        <v>46</v>
      </c>
      <c r="V662" s="77" t="s">
        <v>605</v>
      </c>
      <c r="W662" s="78">
        <v>82</v>
      </c>
      <c r="X662" s="234" t="str">
        <f t="shared" si="37"/>
        <v>70-79|82</v>
      </c>
      <c r="Y662" s="78">
        <v>10</v>
      </c>
      <c r="Z662" s="78" t="s">
        <v>50</v>
      </c>
    </row>
    <row r="663" spans="15:26">
      <c r="O663" s="77" t="s">
        <v>677</v>
      </c>
      <c r="P663" s="78">
        <v>126</v>
      </c>
      <c r="Q663" s="234" t="str">
        <f t="shared" si="36"/>
        <v>80-89|126</v>
      </c>
      <c r="R663" s="78">
        <v>6</v>
      </c>
      <c r="S663" s="78" t="s">
        <v>46</v>
      </c>
      <c r="V663" s="77" t="s">
        <v>605</v>
      </c>
      <c r="W663" s="78">
        <v>81</v>
      </c>
      <c r="X663" s="234" t="str">
        <f t="shared" si="37"/>
        <v>70-79|81</v>
      </c>
      <c r="Y663" s="78">
        <v>10</v>
      </c>
      <c r="Z663" s="78" t="s">
        <v>50</v>
      </c>
    </row>
    <row r="664" spans="15:26">
      <c r="O664" s="77" t="s">
        <v>677</v>
      </c>
      <c r="P664" s="78">
        <v>125</v>
      </c>
      <c r="Q664" s="234" t="str">
        <f t="shared" si="36"/>
        <v>80-89|125</v>
      </c>
      <c r="R664" s="78">
        <v>6</v>
      </c>
      <c r="S664" s="78" t="s">
        <v>46</v>
      </c>
      <c r="V664" s="77" t="s">
        <v>605</v>
      </c>
      <c r="W664" s="78">
        <v>80</v>
      </c>
      <c r="X664" s="234" t="str">
        <f t="shared" si="37"/>
        <v>70-79|80</v>
      </c>
      <c r="Y664" s="78">
        <v>10</v>
      </c>
      <c r="Z664" s="78" t="s">
        <v>50</v>
      </c>
    </row>
    <row r="665" spans="15:26">
      <c r="O665" s="77" t="s">
        <v>677</v>
      </c>
      <c r="P665" s="78">
        <v>124</v>
      </c>
      <c r="Q665" s="234" t="str">
        <f t="shared" si="36"/>
        <v>80-89|124</v>
      </c>
      <c r="R665" s="78">
        <v>6</v>
      </c>
      <c r="S665" s="78" t="s">
        <v>46</v>
      </c>
      <c r="V665" s="77" t="s">
        <v>605</v>
      </c>
      <c r="W665" s="78">
        <v>79</v>
      </c>
      <c r="X665" s="234" t="str">
        <f t="shared" si="37"/>
        <v>70-79|79</v>
      </c>
      <c r="Y665" s="78">
        <v>10</v>
      </c>
      <c r="Z665" s="78" t="s">
        <v>50</v>
      </c>
    </row>
    <row r="666" spans="15:26">
      <c r="O666" s="77" t="s">
        <v>677</v>
      </c>
      <c r="P666" s="78">
        <v>123</v>
      </c>
      <c r="Q666" s="234" t="str">
        <f t="shared" si="36"/>
        <v>80-89|123</v>
      </c>
      <c r="R666" s="78">
        <v>6</v>
      </c>
      <c r="S666" s="78" t="s">
        <v>46</v>
      </c>
      <c r="V666" s="77" t="s">
        <v>605</v>
      </c>
      <c r="W666" s="78">
        <v>78</v>
      </c>
      <c r="X666" s="234" t="str">
        <f t="shared" si="37"/>
        <v>70-79|78</v>
      </c>
      <c r="Y666" s="78">
        <v>10</v>
      </c>
      <c r="Z666" s="78" t="s">
        <v>50</v>
      </c>
    </row>
    <row r="667" spans="15:26">
      <c r="O667" s="77" t="s">
        <v>677</v>
      </c>
      <c r="P667" s="78">
        <v>122</v>
      </c>
      <c r="Q667" s="234" t="str">
        <f t="shared" si="36"/>
        <v>80-89|122</v>
      </c>
      <c r="R667" s="78">
        <v>6</v>
      </c>
      <c r="S667" s="78" t="s">
        <v>46</v>
      </c>
      <c r="V667" s="77" t="s">
        <v>605</v>
      </c>
      <c r="W667" s="78">
        <v>77</v>
      </c>
      <c r="X667" s="234" t="str">
        <f t="shared" si="37"/>
        <v>70-79|77</v>
      </c>
      <c r="Y667" s="78">
        <v>10</v>
      </c>
      <c r="Z667" s="78" t="s">
        <v>50</v>
      </c>
    </row>
    <row r="668" spans="15:26">
      <c r="O668" s="77" t="s">
        <v>677</v>
      </c>
      <c r="P668" s="78">
        <v>121</v>
      </c>
      <c r="Q668" s="234" t="str">
        <f t="shared" si="36"/>
        <v>80-89|121</v>
      </c>
      <c r="R668" s="78">
        <v>7</v>
      </c>
      <c r="S668" s="78" t="s">
        <v>46</v>
      </c>
      <c r="V668" s="77" t="s">
        <v>605</v>
      </c>
      <c r="W668" s="78">
        <v>76</v>
      </c>
      <c r="X668" s="234" t="str">
        <f t="shared" si="37"/>
        <v>70-79|76</v>
      </c>
      <c r="Y668" s="78">
        <v>10</v>
      </c>
      <c r="Z668" s="78" t="s">
        <v>50</v>
      </c>
    </row>
    <row r="669" spans="15:26">
      <c r="O669" s="77" t="s">
        <v>677</v>
      </c>
      <c r="P669" s="78">
        <v>120</v>
      </c>
      <c r="Q669" s="234" t="str">
        <f t="shared" si="36"/>
        <v>80-89|120</v>
      </c>
      <c r="R669" s="78">
        <v>7</v>
      </c>
      <c r="S669" s="78" t="s">
        <v>47</v>
      </c>
      <c r="V669" s="77" t="s">
        <v>605</v>
      </c>
      <c r="W669" s="78">
        <v>75</v>
      </c>
      <c r="X669" s="234" t="str">
        <f t="shared" si="37"/>
        <v>70-79|75</v>
      </c>
      <c r="Y669" s="78">
        <v>10</v>
      </c>
      <c r="Z669" s="78" t="s">
        <v>50</v>
      </c>
    </row>
    <row r="670" spans="15:26">
      <c r="O670" s="77" t="s">
        <v>677</v>
      </c>
      <c r="P670" s="78">
        <v>119</v>
      </c>
      <c r="Q670" s="234" t="str">
        <f t="shared" si="36"/>
        <v>80-89|119</v>
      </c>
      <c r="R670" s="78">
        <v>7</v>
      </c>
      <c r="S670" s="78" t="s">
        <v>47</v>
      </c>
      <c r="V670" s="77" t="s">
        <v>605</v>
      </c>
      <c r="W670" s="78">
        <v>74</v>
      </c>
      <c r="X670" s="234" t="str">
        <f t="shared" si="37"/>
        <v>70-79|74</v>
      </c>
      <c r="Y670" s="78">
        <v>11</v>
      </c>
      <c r="Z670" s="78" t="s">
        <v>51</v>
      </c>
    </row>
    <row r="671" spans="15:26">
      <c r="O671" s="77" t="s">
        <v>677</v>
      </c>
      <c r="P671" s="78">
        <v>118</v>
      </c>
      <c r="Q671" s="234" t="str">
        <f t="shared" si="36"/>
        <v>80-89|118</v>
      </c>
      <c r="R671" s="78">
        <v>7</v>
      </c>
      <c r="S671" s="78" t="s">
        <v>47</v>
      </c>
      <c r="V671" s="77" t="s">
        <v>605</v>
      </c>
      <c r="W671" s="78">
        <v>73</v>
      </c>
      <c r="X671" s="234" t="str">
        <f t="shared" si="37"/>
        <v>70-79|73</v>
      </c>
      <c r="Y671" s="78">
        <v>11</v>
      </c>
      <c r="Z671" s="78" t="s">
        <v>51</v>
      </c>
    </row>
    <row r="672" spans="15:26">
      <c r="O672" s="77" t="s">
        <v>677</v>
      </c>
      <c r="P672" s="78">
        <v>117</v>
      </c>
      <c r="Q672" s="234" t="str">
        <f t="shared" si="36"/>
        <v>80-89|117</v>
      </c>
      <c r="R672" s="78">
        <v>7</v>
      </c>
      <c r="S672" s="78" t="s">
        <v>47</v>
      </c>
      <c r="V672" s="77" t="s">
        <v>605</v>
      </c>
      <c r="W672" s="78">
        <v>72</v>
      </c>
      <c r="X672" s="234" t="str">
        <f t="shared" si="37"/>
        <v>70-79|72</v>
      </c>
      <c r="Y672" s="78">
        <v>11</v>
      </c>
      <c r="Z672" s="78" t="s">
        <v>51</v>
      </c>
    </row>
    <row r="673" spans="15:26">
      <c r="O673" s="77" t="s">
        <v>677</v>
      </c>
      <c r="P673" s="78">
        <v>116</v>
      </c>
      <c r="Q673" s="234" t="str">
        <f t="shared" ref="Q673:Q736" si="38">O673&amp;"|"&amp;P673</f>
        <v>80-89|116</v>
      </c>
      <c r="R673" s="78">
        <v>7</v>
      </c>
      <c r="S673" s="78" t="s">
        <v>47</v>
      </c>
      <c r="V673" s="77" t="s">
        <v>605</v>
      </c>
      <c r="W673" s="78">
        <v>71</v>
      </c>
      <c r="X673" s="234" t="str">
        <f t="shared" ref="X673:X736" si="39">V673&amp;"|"&amp;W673</f>
        <v>70-79|71</v>
      </c>
      <c r="Y673" s="78">
        <v>11</v>
      </c>
      <c r="Z673" s="78" t="s">
        <v>51</v>
      </c>
    </row>
    <row r="674" spans="15:26">
      <c r="O674" s="77" t="s">
        <v>677</v>
      </c>
      <c r="P674" s="78">
        <v>115</v>
      </c>
      <c r="Q674" s="234" t="str">
        <f t="shared" si="38"/>
        <v>80-89|115</v>
      </c>
      <c r="R674" s="78">
        <v>7</v>
      </c>
      <c r="S674" s="78" t="s">
        <v>47</v>
      </c>
      <c r="V674" s="77" t="s">
        <v>605</v>
      </c>
      <c r="W674" s="78">
        <v>70</v>
      </c>
      <c r="X674" s="234" t="str">
        <f t="shared" si="39"/>
        <v>70-79|70</v>
      </c>
      <c r="Y674" s="78">
        <v>11</v>
      </c>
      <c r="Z674" s="78" t="s">
        <v>51</v>
      </c>
    </row>
    <row r="675" spans="15:26">
      <c r="O675" s="77" t="s">
        <v>677</v>
      </c>
      <c r="P675" s="78">
        <v>114</v>
      </c>
      <c r="Q675" s="234" t="str">
        <f t="shared" si="38"/>
        <v>80-89|114</v>
      </c>
      <c r="R675" s="78">
        <v>7</v>
      </c>
      <c r="S675" s="78" t="s">
        <v>47</v>
      </c>
      <c r="V675" s="77" t="s">
        <v>605</v>
      </c>
      <c r="W675" s="78">
        <v>69</v>
      </c>
      <c r="X675" s="234" t="str">
        <f t="shared" si="39"/>
        <v>70-79|69</v>
      </c>
      <c r="Y675" s="78">
        <v>11</v>
      </c>
      <c r="Z675" s="78" t="s">
        <v>51</v>
      </c>
    </row>
    <row r="676" spans="15:26">
      <c r="O676" s="77" t="s">
        <v>677</v>
      </c>
      <c r="P676" s="78">
        <v>113</v>
      </c>
      <c r="Q676" s="234" t="str">
        <f t="shared" si="38"/>
        <v>80-89|113</v>
      </c>
      <c r="R676" s="78">
        <v>7</v>
      </c>
      <c r="S676" s="78" t="s">
        <v>47</v>
      </c>
      <c r="V676" s="77" t="s">
        <v>605</v>
      </c>
      <c r="W676" s="78">
        <v>68</v>
      </c>
      <c r="X676" s="234" t="str">
        <f t="shared" si="39"/>
        <v>70-79|68</v>
      </c>
      <c r="Y676" s="78">
        <v>12</v>
      </c>
      <c r="Z676" s="78" t="s">
        <v>52</v>
      </c>
    </row>
    <row r="677" spans="15:26">
      <c r="O677" s="77" t="s">
        <v>677</v>
      </c>
      <c r="P677" s="78">
        <v>112</v>
      </c>
      <c r="Q677" s="234" t="str">
        <f t="shared" si="38"/>
        <v>80-89|112</v>
      </c>
      <c r="R677" s="78">
        <v>8</v>
      </c>
      <c r="S677" s="78" t="s">
        <v>48</v>
      </c>
      <c r="V677" s="77" t="s">
        <v>605</v>
      </c>
      <c r="W677" s="78">
        <v>67</v>
      </c>
      <c r="X677" s="234" t="str">
        <f t="shared" si="39"/>
        <v>70-79|67</v>
      </c>
      <c r="Y677" s="78">
        <v>12</v>
      </c>
      <c r="Z677" s="78" t="s">
        <v>52</v>
      </c>
    </row>
    <row r="678" spans="15:26">
      <c r="O678" s="77" t="s">
        <v>677</v>
      </c>
      <c r="P678" s="78">
        <v>111</v>
      </c>
      <c r="Q678" s="234" t="str">
        <f t="shared" si="38"/>
        <v>80-89|111</v>
      </c>
      <c r="R678" s="78">
        <v>8</v>
      </c>
      <c r="S678" s="78" t="s">
        <v>48</v>
      </c>
      <c r="V678" s="77" t="s">
        <v>605</v>
      </c>
      <c r="W678" s="78">
        <v>66</v>
      </c>
      <c r="X678" s="234" t="str">
        <f t="shared" si="39"/>
        <v>70-79|66</v>
      </c>
      <c r="Y678" s="78">
        <v>12</v>
      </c>
      <c r="Z678" s="78" t="s">
        <v>52</v>
      </c>
    </row>
    <row r="679" spans="15:26">
      <c r="O679" s="77" t="s">
        <v>677</v>
      </c>
      <c r="P679" s="78">
        <v>110</v>
      </c>
      <c r="Q679" s="234" t="str">
        <f t="shared" si="38"/>
        <v>80-89|110</v>
      </c>
      <c r="R679" s="78">
        <v>8</v>
      </c>
      <c r="S679" s="78" t="s">
        <v>48</v>
      </c>
      <c r="V679" s="77" t="s">
        <v>605</v>
      </c>
      <c r="W679" s="78">
        <v>65</v>
      </c>
      <c r="X679" s="234" t="str">
        <f t="shared" si="39"/>
        <v>70-79|65</v>
      </c>
      <c r="Y679" s="78">
        <v>12</v>
      </c>
      <c r="Z679" s="78" t="s">
        <v>52</v>
      </c>
    </row>
    <row r="680" spans="15:26">
      <c r="O680" s="77" t="s">
        <v>677</v>
      </c>
      <c r="P680" s="78">
        <v>109</v>
      </c>
      <c r="Q680" s="234" t="str">
        <f t="shared" si="38"/>
        <v>80-89|109</v>
      </c>
      <c r="R680" s="78">
        <v>8</v>
      </c>
      <c r="S680" s="78" t="s">
        <v>48</v>
      </c>
      <c r="V680" s="77" t="s">
        <v>605</v>
      </c>
      <c r="W680" s="78">
        <v>64</v>
      </c>
      <c r="X680" s="234" t="str">
        <f t="shared" si="39"/>
        <v>70-79|64</v>
      </c>
      <c r="Y680" s="78">
        <v>12</v>
      </c>
      <c r="Z680" s="78" t="s">
        <v>52</v>
      </c>
    </row>
    <row r="681" spans="15:26">
      <c r="O681" s="77" t="s">
        <v>677</v>
      </c>
      <c r="P681" s="78">
        <v>108</v>
      </c>
      <c r="Q681" s="234" t="str">
        <f t="shared" si="38"/>
        <v>80-89|108</v>
      </c>
      <c r="R681" s="78">
        <v>8</v>
      </c>
      <c r="S681" s="78" t="s">
        <v>48</v>
      </c>
      <c r="V681" s="77" t="s">
        <v>605</v>
      </c>
      <c r="W681" s="78">
        <v>63</v>
      </c>
      <c r="X681" s="234" t="str">
        <f t="shared" si="39"/>
        <v>70-79|63</v>
      </c>
      <c r="Y681" s="78">
        <v>12</v>
      </c>
      <c r="Z681" s="78" t="s">
        <v>52</v>
      </c>
    </row>
    <row r="682" spans="15:26">
      <c r="O682" s="77" t="s">
        <v>677</v>
      </c>
      <c r="P682" s="78">
        <v>107</v>
      </c>
      <c r="Q682" s="234" t="str">
        <f t="shared" si="38"/>
        <v>80-89|107</v>
      </c>
      <c r="R682" s="78">
        <v>8</v>
      </c>
      <c r="S682" s="78" t="s">
        <v>48</v>
      </c>
      <c r="V682" s="77" t="s">
        <v>605</v>
      </c>
      <c r="W682" s="78">
        <v>62</v>
      </c>
      <c r="X682" s="234" t="str">
        <f t="shared" si="39"/>
        <v>70-79|62</v>
      </c>
      <c r="Y682" s="78">
        <v>12</v>
      </c>
      <c r="Z682" s="78" t="s">
        <v>52</v>
      </c>
    </row>
    <row r="683" spans="15:26">
      <c r="O683" s="77" t="s">
        <v>677</v>
      </c>
      <c r="P683" s="78">
        <v>106</v>
      </c>
      <c r="Q683" s="234" t="str">
        <f t="shared" si="38"/>
        <v>80-89|106</v>
      </c>
      <c r="R683" s="78">
        <v>8</v>
      </c>
      <c r="S683" s="78" t="s">
        <v>48</v>
      </c>
      <c r="V683" s="77" t="s">
        <v>605</v>
      </c>
      <c r="W683" s="78">
        <v>61</v>
      </c>
      <c r="X683" s="234" t="str">
        <f t="shared" si="39"/>
        <v>70-79|61</v>
      </c>
      <c r="Y683" s="78">
        <v>12</v>
      </c>
      <c r="Z683" s="78" t="s">
        <v>52</v>
      </c>
    </row>
    <row r="684" spans="15:26">
      <c r="O684" s="77" t="s">
        <v>677</v>
      </c>
      <c r="P684" s="78">
        <v>105</v>
      </c>
      <c r="Q684" s="234" t="str">
        <f t="shared" si="38"/>
        <v>80-89|105</v>
      </c>
      <c r="R684" s="78">
        <v>8</v>
      </c>
      <c r="S684" s="78" t="s">
        <v>48</v>
      </c>
      <c r="V684" s="77" t="s">
        <v>605</v>
      </c>
      <c r="W684" s="78">
        <v>60</v>
      </c>
      <c r="X684" s="234" t="str">
        <f t="shared" si="39"/>
        <v>70-79|60</v>
      </c>
      <c r="Y684" s="78">
        <v>13</v>
      </c>
      <c r="Z684" s="78" t="s">
        <v>53</v>
      </c>
    </row>
    <row r="685" spans="15:26">
      <c r="O685" s="77" t="s">
        <v>677</v>
      </c>
      <c r="P685" s="78">
        <v>104</v>
      </c>
      <c r="Q685" s="234" t="str">
        <f t="shared" si="38"/>
        <v>80-89|104</v>
      </c>
      <c r="R685" s="78">
        <v>9</v>
      </c>
      <c r="S685" s="78" t="s">
        <v>49</v>
      </c>
      <c r="V685" s="77" t="s">
        <v>605</v>
      </c>
      <c r="W685" s="78">
        <v>59</v>
      </c>
      <c r="X685" s="234" t="str">
        <f t="shared" si="39"/>
        <v>70-79|59</v>
      </c>
      <c r="Y685" s="78">
        <v>13</v>
      </c>
      <c r="Z685" s="78" t="s">
        <v>53</v>
      </c>
    </row>
    <row r="686" spans="15:26">
      <c r="O686" s="77" t="s">
        <v>677</v>
      </c>
      <c r="P686" s="78">
        <v>103</v>
      </c>
      <c r="Q686" s="234" t="str">
        <f t="shared" si="38"/>
        <v>80-89|103</v>
      </c>
      <c r="R686" s="78">
        <v>9</v>
      </c>
      <c r="S686" s="78" t="s">
        <v>49</v>
      </c>
      <c r="V686" s="77" t="s">
        <v>605</v>
      </c>
      <c r="W686" s="78">
        <v>58</v>
      </c>
      <c r="X686" s="234" t="str">
        <f t="shared" si="39"/>
        <v>70-79|58</v>
      </c>
      <c r="Y686" s="78">
        <v>13</v>
      </c>
      <c r="Z686" s="78" t="s">
        <v>53</v>
      </c>
    </row>
    <row r="687" spans="15:26">
      <c r="O687" s="77" t="s">
        <v>677</v>
      </c>
      <c r="P687" s="78">
        <v>102</v>
      </c>
      <c r="Q687" s="234" t="str">
        <f t="shared" si="38"/>
        <v>80-89|102</v>
      </c>
      <c r="R687" s="78">
        <v>9</v>
      </c>
      <c r="S687" s="78" t="s">
        <v>49</v>
      </c>
      <c r="V687" s="77" t="s">
        <v>605</v>
      </c>
      <c r="W687" s="78">
        <v>57</v>
      </c>
      <c r="X687" s="234" t="str">
        <f t="shared" si="39"/>
        <v>70-79|57</v>
      </c>
      <c r="Y687" s="78">
        <v>13</v>
      </c>
      <c r="Z687" s="78" t="s">
        <v>53</v>
      </c>
    </row>
    <row r="688" spans="15:26">
      <c r="O688" s="77" t="s">
        <v>677</v>
      </c>
      <c r="P688" s="78">
        <v>101</v>
      </c>
      <c r="Q688" s="234" t="str">
        <f t="shared" si="38"/>
        <v>80-89|101</v>
      </c>
      <c r="R688" s="78">
        <v>9</v>
      </c>
      <c r="S688" s="78" t="s">
        <v>49</v>
      </c>
      <c r="V688" s="77" t="s">
        <v>605</v>
      </c>
      <c r="W688" s="78">
        <v>56</v>
      </c>
      <c r="X688" s="234" t="str">
        <f t="shared" si="39"/>
        <v>70-79|56</v>
      </c>
      <c r="Y688" s="78">
        <v>13</v>
      </c>
      <c r="Z688" s="78" t="s">
        <v>53</v>
      </c>
    </row>
    <row r="689" spans="15:26">
      <c r="O689" s="77" t="s">
        <v>677</v>
      </c>
      <c r="P689" s="78">
        <v>100</v>
      </c>
      <c r="Q689" s="234" t="str">
        <f t="shared" si="38"/>
        <v>80-89|100</v>
      </c>
      <c r="R689" s="78">
        <v>9</v>
      </c>
      <c r="S689" s="78" t="s">
        <v>49</v>
      </c>
      <c r="V689" s="77" t="s">
        <v>605</v>
      </c>
      <c r="W689" s="78">
        <v>55</v>
      </c>
      <c r="X689" s="234" t="str">
        <f t="shared" si="39"/>
        <v>70-79|55</v>
      </c>
      <c r="Y689" s="78">
        <v>13</v>
      </c>
      <c r="Z689" s="78" t="s">
        <v>53</v>
      </c>
    </row>
    <row r="690" spans="15:26">
      <c r="O690" s="77" t="s">
        <v>677</v>
      </c>
      <c r="P690" s="78">
        <v>99</v>
      </c>
      <c r="Q690" s="234" t="str">
        <f t="shared" si="38"/>
        <v>80-89|99</v>
      </c>
      <c r="R690" s="78">
        <v>9</v>
      </c>
      <c r="S690" s="78" t="s">
        <v>49</v>
      </c>
      <c r="V690" s="77" t="s">
        <v>605</v>
      </c>
      <c r="W690" s="78">
        <v>54</v>
      </c>
      <c r="X690" s="234" t="str">
        <f t="shared" si="39"/>
        <v>70-79|54</v>
      </c>
      <c r="Y690" s="78">
        <v>13</v>
      </c>
      <c r="Z690" s="78" t="s">
        <v>53</v>
      </c>
    </row>
    <row r="691" spans="15:26">
      <c r="O691" s="77" t="s">
        <v>677</v>
      </c>
      <c r="P691" s="78">
        <v>98</v>
      </c>
      <c r="Q691" s="234" t="str">
        <f t="shared" si="38"/>
        <v>80-89|98</v>
      </c>
      <c r="R691" s="78">
        <v>9</v>
      </c>
      <c r="S691" s="78" t="s">
        <v>49</v>
      </c>
      <c r="V691" s="77" t="s">
        <v>605</v>
      </c>
      <c r="W691" s="78">
        <v>53</v>
      </c>
      <c r="X691" s="234" t="str">
        <f t="shared" si="39"/>
        <v>70-79|53</v>
      </c>
      <c r="Y691" s="78">
        <v>14</v>
      </c>
      <c r="Z691" s="78" t="s">
        <v>54</v>
      </c>
    </row>
    <row r="692" spans="15:26">
      <c r="O692" s="77" t="s">
        <v>677</v>
      </c>
      <c r="P692" s="78">
        <v>97</v>
      </c>
      <c r="Q692" s="234" t="str">
        <f t="shared" si="38"/>
        <v>80-89|97</v>
      </c>
      <c r="R692" s="78">
        <v>9</v>
      </c>
      <c r="S692" s="78" t="s">
        <v>49</v>
      </c>
      <c r="V692" s="77" t="s">
        <v>605</v>
      </c>
      <c r="W692" s="78">
        <v>52</v>
      </c>
      <c r="X692" s="234" t="str">
        <f t="shared" si="39"/>
        <v>70-79|52</v>
      </c>
      <c r="Y692" s="78">
        <v>14</v>
      </c>
      <c r="Z692" s="78" t="s">
        <v>54</v>
      </c>
    </row>
    <row r="693" spans="15:26">
      <c r="O693" s="77" t="s">
        <v>677</v>
      </c>
      <c r="P693" s="78">
        <v>96</v>
      </c>
      <c r="Q693" s="234" t="str">
        <f t="shared" si="38"/>
        <v>80-89|96</v>
      </c>
      <c r="R693" s="78">
        <v>10</v>
      </c>
      <c r="S693" s="78" t="s">
        <v>50</v>
      </c>
      <c r="V693" s="77" t="s">
        <v>605</v>
      </c>
      <c r="W693" s="78">
        <v>51</v>
      </c>
      <c r="X693" s="234" t="str">
        <f t="shared" si="39"/>
        <v>70-79|51</v>
      </c>
      <c r="Y693" s="78">
        <v>14</v>
      </c>
      <c r="Z693" s="78" t="s">
        <v>54</v>
      </c>
    </row>
    <row r="694" spans="15:26">
      <c r="O694" s="77" t="s">
        <v>677</v>
      </c>
      <c r="P694" s="78">
        <v>95</v>
      </c>
      <c r="Q694" s="234" t="str">
        <f t="shared" si="38"/>
        <v>80-89|95</v>
      </c>
      <c r="R694" s="78">
        <v>10</v>
      </c>
      <c r="S694" s="78" t="s">
        <v>50</v>
      </c>
      <c r="V694" s="77" t="s">
        <v>605</v>
      </c>
      <c r="W694" s="78">
        <v>50</v>
      </c>
      <c r="X694" s="234" t="str">
        <f t="shared" si="39"/>
        <v>70-79|50</v>
      </c>
      <c r="Y694" s="78">
        <v>14</v>
      </c>
      <c r="Z694" s="78" t="s">
        <v>54</v>
      </c>
    </row>
    <row r="695" spans="15:26">
      <c r="O695" s="77" t="s">
        <v>677</v>
      </c>
      <c r="P695" s="78">
        <v>94</v>
      </c>
      <c r="Q695" s="234" t="str">
        <f t="shared" si="38"/>
        <v>80-89|94</v>
      </c>
      <c r="R695" s="78">
        <v>10</v>
      </c>
      <c r="S695" s="78" t="s">
        <v>50</v>
      </c>
      <c r="V695" s="77" t="s">
        <v>605</v>
      </c>
      <c r="W695" s="78">
        <v>49</v>
      </c>
      <c r="X695" s="234" t="str">
        <f t="shared" si="39"/>
        <v>70-79|49</v>
      </c>
      <c r="Y695" s="78">
        <v>14</v>
      </c>
      <c r="Z695" s="78" t="s">
        <v>54</v>
      </c>
    </row>
    <row r="696" spans="15:26">
      <c r="O696" s="77" t="s">
        <v>677</v>
      </c>
      <c r="P696" s="78">
        <v>93</v>
      </c>
      <c r="Q696" s="234" t="str">
        <f t="shared" si="38"/>
        <v>80-89|93</v>
      </c>
      <c r="R696" s="78">
        <v>10</v>
      </c>
      <c r="S696" s="78" t="s">
        <v>50</v>
      </c>
      <c r="V696" s="77" t="s">
        <v>605</v>
      </c>
      <c r="W696" s="78">
        <v>48</v>
      </c>
      <c r="X696" s="234" t="str">
        <f t="shared" si="39"/>
        <v>70-79|48</v>
      </c>
      <c r="Y696" s="78">
        <v>14</v>
      </c>
      <c r="Z696" s="78" t="s">
        <v>54</v>
      </c>
    </row>
    <row r="697" spans="15:26">
      <c r="O697" s="77" t="s">
        <v>677</v>
      </c>
      <c r="P697" s="78">
        <v>92</v>
      </c>
      <c r="Q697" s="234" t="str">
        <f t="shared" si="38"/>
        <v>80-89|92</v>
      </c>
      <c r="R697" s="78">
        <v>10</v>
      </c>
      <c r="S697" s="78" t="s">
        <v>50</v>
      </c>
      <c r="V697" s="77" t="s">
        <v>605</v>
      </c>
      <c r="W697" s="78">
        <v>47</v>
      </c>
      <c r="X697" s="234" t="str">
        <f t="shared" si="39"/>
        <v>70-79|47</v>
      </c>
      <c r="Y697" s="78">
        <v>14</v>
      </c>
      <c r="Z697" s="78" t="s">
        <v>54</v>
      </c>
    </row>
    <row r="698" spans="15:26">
      <c r="O698" s="77" t="s">
        <v>677</v>
      </c>
      <c r="P698" s="78">
        <v>91</v>
      </c>
      <c r="Q698" s="234" t="str">
        <f t="shared" si="38"/>
        <v>80-89|91</v>
      </c>
      <c r="R698" s="78">
        <v>10</v>
      </c>
      <c r="S698" s="78" t="s">
        <v>50</v>
      </c>
      <c r="V698" s="77" t="s">
        <v>605</v>
      </c>
      <c r="W698" s="78">
        <v>46</v>
      </c>
      <c r="X698" s="234" t="str">
        <f t="shared" si="39"/>
        <v>70-79|46</v>
      </c>
      <c r="Y698" s="78">
        <v>15</v>
      </c>
      <c r="Z698" s="78" t="s">
        <v>55</v>
      </c>
    </row>
    <row r="699" spans="15:26">
      <c r="O699" s="77" t="s">
        <v>677</v>
      </c>
      <c r="P699" s="78">
        <v>90</v>
      </c>
      <c r="Q699" s="234" t="str">
        <f t="shared" si="38"/>
        <v>80-89|90</v>
      </c>
      <c r="R699" s="78">
        <v>10</v>
      </c>
      <c r="S699" s="78" t="s">
        <v>50</v>
      </c>
      <c r="V699" s="77" t="s">
        <v>605</v>
      </c>
      <c r="W699" s="78">
        <v>45</v>
      </c>
      <c r="X699" s="234" t="str">
        <f t="shared" si="39"/>
        <v>70-79|45</v>
      </c>
      <c r="Y699" s="78">
        <v>15</v>
      </c>
      <c r="Z699" s="78" t="s">
        <v>55</v>
      </c>
    </row>
    <row r="700" spans="15:26">
      <c r="O700" s="77" t="s">
        <v>677</v>
      </c>
      <c r="P700" s="78">
        <v>89</v>
      </c>
      <c r="Q700" s="234" t="str">
        <f t="shared" si="38"/>
        <v>80-89|89</v>
      </c>
      <c r="R700" s="78">
        <v>10</v>
      </c>
      <c r="S700" s="78" t="s">
        <v>50</v>
      </c>
      <c r="V700" s="77" t="s">
        <v>605</v>
      </c>
      <c r="W700" s="78">
        <v>44</v>
      </c>
      <c r="X700" s="234" t="str">
        <f t="shared" si="39"/>
        <v>70-79|44</v>
      </c>
      <c r="Y700" s="78">
        <v>15</v>
      </c>
      <c r="Z700" s="78" t="s">
        <v>55</v>
      </c>
    </row>
    <row r="701" spans="15:26">
      <c r="O701" s="77" t="s">
        <v>677</v>
      </c>
      <c r="P701" s="78">
        <v>88</v>
      </c>
      <c r="Q701" s="234" t="str">
        <f t="shared" si="38"/>
        <v>80-89|88</v>
      </c>
      <c r="R701" s="78">
        <v>10</v>
      </c>
      <c r="S701" s="78" t="s">
        <v>50</v>
      </c>
      <c r="V701" s="77" t="s">
        <v>605</v>
      </c>
      <c r="W701" s="78">
        <v>43</v>
      </c>
      <c r="X701" s="234" t="str">
        <f t="shared" si="39"/>
        <v>70-79|43</v>
      </c>
      <c r="Y701" s="78">
        <v>15</v>
      </c>
      <c r="Z701" s="78" t="s">
        <v>55</v>
      </c>
    </row>
    <row r="702" spans="15:26">
      <c r="O702" s="77" t="s">
        <v>677</v>
      </c>
      <c r="P702" s="78">
        <v>87</v>
      </c>
      <c r="Q702" s="234" t="str">
        <f t="shared" si="38"/>
        <v>80-89|87</v>
      </c>
      <c r="R702" s="78">
        <v>11</v>
      </c>
      <c r="S702" s="78" t="s">
        <v>51</v>
      </c>
      <c r="V702" s="77" t="s">
        <v>605</v>
      </c>
      <c r="W702" s="78">
        <v>42</v>
      </c>
      <c r="X702" s="234" t="str">
        <f t="shared" si="39"/>
        <v>70-79|42</v>
      </c>
      <c r="Y702" s="78">
        <v>15</v>
      </c>
      <c r="Z702" s="78" t="s">
        <v>55</v>
      </c>
    </row>
    <row r="703" spans="15:26">
      <c r="O703" s="77" t="s">
        <v>677</v>
      </c>
      <c r="P703" s="78">
        <v>86</v>
      </c>
      <c r="Q703" s="234" t="str">
        <f t="shared" si="38"/>
        <v>80-89|86</v>
      </c>
      <c r="R703" s="78">
        <v>11</v>
      </c>
      <c r="S703" s="78" t="s">
        <v>51</v>
      </c>
      <c r="V703" s="77" t="s">
        <v>605</v>
      </c>
      <c r="W703" s="78">
        <v>41</v>
      </c>
      <c r="X703" s="234" t="str">
        <f t="shared" si="39"/>
        <v>70-79|41</v>
      </c>
      <c r="Y703" s="78">
        <v>15</v>
      </c>
      <c r="Z703" s="78" t="s">
        <v>55</v>
      </c>
    </row>
    <row r="704" spans="15:26">
      <c r="O704" s="77" t="s">
        <v>677</v>
      </c>
      <c r="P704" s="78">
        <v>85</v>
      </c>
      <c r="Q704" s="234" t="str">
        <f t="shared" si="38"/>
        <v>80-89|85</v>
      </c>
      <c r="R704" s="78">
        <v>11</v>
      </c>
      <c r="S704" s="78" t="s">
        <v>51</v>
      </c>
      <c r="V704" s="77" t="s">
        <v>605</v>
      </c>
      <c r="W704" s="78">
        <v>40</v>
      </c>
      <c r="X704" s="234" t="str">
        <f t="shared" si="39"/>
        <v>70-79|40</v>
      </c>
      <c r="Y704" s="78">
        <v>15</v>
      </c>
      <c r="Z704" s="78" t="s">
        <v>55</v>
      </c>
    </row>
    <row r="705" spans="15:26">
      <c r="O705" s="77" t="s">
        <v>677</v>
      </c>
      <c r="P705" s="78">
        <v>84</v>
      </c>
      <c r="Q705" s="234" t="str">
        <f t="shared" si="38"/>
        <v>80-89|84</v>
      </c>
      <c r="R705" s="78">
        <v>11</v>
      </c>
      <c r="S705" s="78" t="s">
        <v>51</v>
      </c>
      <c r="V705" s="77" t="s">
        <v>605</v>
      </c>
      <c r="W705" s="78">
        <v>39</v>
      </c>
      <c r="X705" s="234" t="str">
        <f t="shared" si="39"/>
        <v>70-79|39</v>
      </c>
      <c r="Y705" s="78">
        <v>15</v>
      </c>
      <c r="Z705" s="78" t="s">
        <v>55</v>
      </c>
    </row>
    <row r="706" spans="15:26">
      <c r="O706" s="77" t="s">
        <v>677</v>
      </c>
      <c r="P706" s="78">
        <v>83</v>
      </c>
      <c r="Q706" s="234" t="str">
        <f t="shared" si="38"/>
        <v>80-89|83</v>
      </c>
      <c r="R706" s="78">
        <v>11</v>
      </c>
      <c r="S706" s="78" t="s">
        <v>51</v>
      </c>
      <c r="V706" s="77" t="s">
        <v>605</v>
      </c>
      <c r="W706" s="78">
        <v>38</v>
      </c>
      <c r="X706" s="234" t="str">
        <f t="shared" si="39"/>
        <v>70-79|38</v>
      </c>
      <c r="Y706" s="78">
        <v>16</v>
      </c>
      <c r="Z706" s="78" t="s">
        <v>56</v>
      </c>
    </row>
    <row r="707" spans="15:26">
      <c r="O707" s="77" t="s">
        <v>677</v>
      </c>
      <c r="P707" s="78">
        <v>82</v>
      </c>
      <c r="Q707" s="234" t="str">
        <f t="shared" si="38"/>
        <v>80-89|82</v>
      </c>
      <c r="R707" s="78">
        <v>11</v>
      </c>
      <c r="S707" s="78" t="s">
        <v>51</v>
      </c>
      <c r="V707" s="77" t="s">
        <v>605</v>
      </c>
      <c r="W707" s="78">
        <v>37</v>
      </c>
      <c r="X707" s="234" t="str">
        <f t="shared" si="39"/>
        <v>70-79|37</v>
      </c>
      <c r="Y707" s="78">
        <v>16</v>
      </c>
      <c r="Z707" s="78" t="s">
        <v>56</v>
      </c>
    </row>
    <row r="708" spans="15:26">
      <c r="O708" s="77" t="s">
        <v>677</v>
      </c>
      <c r="P708" s="78">
        <v>81</v>
      </c>
      <c r="Q708" s="234" t="str">
        <f t="shared" si="38"/>
        <v>80-89|81</v>
      </c>
      <c r="R708" s="78">
        <v>11</v>
      </c>
      <c r="S708" s="78" t="s">
        <v>51</v>
      </c>
      <c r="V708" s="77" t="s">
        <v>605</v>
      </c>
      <c r="W708" s="78">
        <v>36</v>
      </c>
      <c r="X708" s="234" t="str">
        <f t="shared" si="39"/>
        <v>70-79|36</v>
      </c>
      <c r="Y708" s="78">
        <v>16</v>
      </c>
      <c r="Z708" s="78" t="s">
        <v>56</v>
      </c>
    </row>
    <row r="709" spans="15:26">
      <c r="O709" s="77" t="s">
        <v>677</v>
      </c>
      <c r="P709" s="78">
        <v>80</v>
      </c>
      <c r="Q709" s="234" t="str">
        <f t="shared" si="38"/>
        <v>80-89|80</v>
      </c>
      <c r="R709" s="78">
        <v>11</v>
      </c>
      <c r="S709" s="78" t="s">
        <v>51</v>
      </c>
      <c r="V709" s="77" t="s">
        <v>605</v>
      </c>
      <c r="W709" s="78">
        <v>35</v>
      </c>
      <c r="X709" s="234" t="str">
        <f t="shared" si="39"/>
        <v>70-79|35</v>
      </c>
      <c r="Y709" s="78">
        <v>16</v>
      </c>
      <c r="Z709" s="78" t="s">
        <v>56</v>
      </c>
    </row>
    <row r="710" spans="15:26">
      <c r="O710" s="77" t="s">
        <v>677</v>
      </c>
      <c r="P710" s="78">
        <v>79</v>
      </c>
      <c r="Q710" s="234" t="str">
        <f t="shared" si="38"/>
        <v>80-89|79</v>
      </c>
      <c r="R710" s="78">
        <v>12</v>
      </c>
      <c r="S710" s="78" t="s">
        <v>52</v>
      </c>
      <c r="V710" s="77" t="s">
        <v>605</v>
      </c>
      <c r="W710" s="78">
        <v>34</v>
      </c>
      <c r="X710" s="234" t="str">
        <f t="shared" si="39"/>
        <v>70-79|34</v>
      </c>
      <c r="Y710" s="78">
        <v>16</v>
      </c>
      <c r="Z710" s="78" t="s">
        <v>56</v>
      </c>
    </row>
    <row r="711" spans="15:26">
      <c r="O711" s="77" t="s">
        <v>677</v>
      </c>
      <c r="P711" s="78">
        <v>78</v>
      </c>
      <c r="Q711" s="234" t="str">
        <f t="shared" si="38"/>
        <v>80-89|78</v>
      </c>
      <c r="R711" s="78">
        <v>12</v>
      </c>
      <c r="S711" s="78" t="s">
        <v>52</v>
      </c>
      <c r="V711" s="77" t="s">
        <v>605</v>
      </c>
      <c r="W711" s="78">
        <v>33</v>
      </c>
      <c r="X711" s="234" t="str">
        <f t="shared" si="39"/>
        <v>70-79|33</v>
      </c>
      <c r="Y711" s="78">
        <v>16</v>
      </c>
      <c r="Z711" s="78" t="s">
        <v>56</v>
      </c>
    </row>
    <row r="712" spans="15:26">
      <c r="O712" s="77" t="s">
        <v>677</v>
      </c>
      <c r="P712" s="78">
        <v>77</v>
      </c>
      <c r="Q712" s="234" t="str">
        <f t="shared" si="38"/>
        <v>80-89|77</v>
      </c>
      <c r="R712" s="78">
        <v>12</v>
      </c>
      <c r="S712" s="78" t="s">
        <v>52</v>
      </c>
      <c r="V712" s="77" t="s">
        <v>605</v>
      </c>
      <c r="W712" s="78">
        <v>32</v>
      </c>
      <c r="X712" s="234" t="str">
        <f t="shared" si="39"/>
        <v>70-79|32</v>
      </c>
      <c r="Y712" s="78">
        <v>16</v>
      </c>
      <c r="Z712" s="78" t="s">
        <v>56</v>
      </c>
    </row>
    <row r="713" spans="15:26">
      <c r="O713" s="77" t="s">
        <v>677</v>
      </c>
      <c r="P713" s="78">
        <v>76</v>
      </c>
      <c r="Q713" s="234" t="str">
        <f t="shared" si="38"/>
        <v>80-89|76</v>
      </c>
      <c r="R713" s="78">
        <v>12</v>
      </c>
      <c r="S713" s="78" t="s">
        <v>52</v>
      </c>
      <c r="V713" s="77" t="s">
        <v>605</v>
      </c>
      <c r="W713" s="78">
        <v>31</v>
      </c>
      <c r="X713" s="234" t="str">
        <f t="shared" si="39"/>
        <v>70-79|31</v>
      </c>
      <c r="Y713" s="78">
        <v>17</v>
      </c>
      <c r="Z713" s="78" t="s">
        <v>57</v>
      </c>
    </row>
    <row r="714" spans="15:26">
      <c r="O714" s="77" t="s">
        <v>677</v>
      </c>
      <c r="P714" s="78">
        <v>75</v>
      </c>
      <c r="Q714" s="234" t="str">
        <f t="shared" si="38"/>
        <v>80-89|75</v>
      </c>
      <c r="R714" s="78">
        <v>12</v>
      </c>
      <c r="S714" s="78" t="s">
        <v>52</v>
      </c>
      <c r="V714" s="77" t="s">
        <v>605</v>
      </c>
      <c r="W714" s="78">
        <v>30</v>
      </c>
      <c r="X714" s="234" t="str">
        <f t="shared" si="39"/>
        <v>70-79|30</v>
      </c>
      <c r="Y714" s="78">
        <v>17</v>
      </c>
      <c r="Z714" s="78" t="s">
        <v>57</v>
      </c>
    </row>
    <row r="715" spans="15:26">
      <c r="O715" s="77" t="s">
        <v>677</v>
      </c>
      <c r="P715" s="78">
        <v>74</v>
      </c>
      <c r="Q715" s="234" t="str">
        <f t="shared" si="38"/>
        <v>80-89|74</v>
      </c>
      <c r="R715" s="78">
        <v>12</v>
      </c>
      <c r="S715" s="78" t="s">
        <v>52</v>
      </c>
      <c r="V715" s="77" t="s">
        <v>605</v>
      </c>
      <c r="W715" s="78">
        <v>29</v>
      </c>
      <c r="X715" s="234" t="str">
        <f t="shared" si="39"/>
        <v>70-79|29</v>
      </c>
      <c r="Y715" s="78">
        <v>17</v>
      </c>
      <c r="Z715" s="78" t="s">
        <v>57</v>
      </c>
    </row>
    <row r="716" spans="15:26">
      <c r="O716" s="77" t="s">
        <v>677</v>
      </c>
      <c r="P716" s="78">
        <v>73</v>
      </c>
      <c r="Q716" s="234" t="str">
        <f t="shared" si="38"/>
        <v>80-89|73</v>
      </c>
      <c r="R716" s="78">
        <v>12</v>
      </c>
      <c r="S716" s="78" t="s">
        <v>52</v>
      </c>
      <c r="V716" s="77" t="s">
        <v>605</v>
      </c>
      <c r="W716" s="78">
        <v>28</v>
      </c>
      <c r="X716" s="234" t="str">
        <f t="shared" si="39"/>
        <v>70-79|28</v>
      </c>
      <c r="Y716" s="78">
        <v>17</v>
      </c>
      <c r="Z716" s="78" t="s">
        <v>57</v>
      </c>
    </row>
    <row r="717" spans="15:26">
      <c r="O717" s="77" t="s">
        <v>677</v>
      </c>
      <c r="P717" s="78">
        <v>72</v>
      </c>
      <c r="Q717" s="234" t="str">
        <f t="shared" si="38"/>
        <v>80-89|72</v>
      </c>
      <c r="R717" s="78">
        <v>12</v>
      </c>
      <c r="S717" s="78" t="s">
        <v>52</v>
      </c>
      <c r="V717" s="77" t="s">
        <v>605</v>
      </c>
      <c r="W717" s="78">
        <v>27</v>
      </c>
      <c r="X717" s="234" t="str">
        <f t="shared" si="39"/>
        <v>70-79|27</v>
      </c>
      <c r="Y717" s="78">
        <v>18</v>
      </c>
      <c r="Z717" s="78" t="s">
        <v>58</v>
      </c>
    </row>
    <row r="718" spans="15:26">
      <c r="O718" s="77" t="s">
        <v>677</v>
      </c>
      <c r="P718" s="78">
        <v>71</v>
      </c>
      <c r="Q718" s="234" t="str">
        <f t="shared" si="38"/>
        <v>80-89|71</v>
      </c>
      <c r="R718" s="78">
        <v>13</v>
      </c>
      <c r="S718" s="78" t="s">
        <v>53</v>
      </c>
      <c r="V718" s="77" t="s">
        <v>605</v>
      </c>
      <c r="W718" s="78">
        <v>26</v>
      </c>
      <c r="X718" s="234" t="str">
        <f t="shared" si="39"/>
        <v>70-79|26</v>
      </c>
      <c r="Y718" s="78">
        <v>18</v>
      </c>
      <c r="Z718" s="78" t="s">
        <v>58</v>
      </c>
    </row>
    <row r="719" spans="15:26">
      <c r="O719" s="77" t="s">
        <v>677</v>
      </c>
      <c r="P719" s="78">
        <v>70</v>
      </c>
      <c r="Q719" s="234" t="str">
        <f t="shared" si="38"/>
        <v>80-89|70</v>
      </c>
      <c r="R719" s="78">
        <v>13</v>
      </c>
      <c r="S719" s="78" t="s">
        <v>53</v>
      </c>
      <c r="V719" s="77" t="s">
        <v>605</v>
      </c>
      <c r="W719" s="78">
        <v>25</v>
      </c>
      <c r="X719" s="234" t="str">
        <f t="shared" si="39"/>
        <v>70-79|25</v>
      </c>
      <c r="Y719" s="78">
        <v>18</v>
      </c>
      <c r="Z719" s="78" t="s">
        <v>58</v>
      </c>
    </row>
    <row r="720" spans="15:26">
      <c r="O720" s="77" t="s">
        <v>677</v>
      </c>
      <c r="P720" s="78">
        <v>69</v>
      </c>
      <c r="Q720" s="234" t="str">
        <f t="shared" si="38"/>
        <v>80-89|69</v>
      </c>
      <c r="R720" s="78">
        <v>13</v>
      </c>
      <c r="S720" s="78" t="s">
        <v>53</v>
      </c>
      <c r="V720" s="77" t="s">
        <v>605</v>
      </c>
      <c r="W720" s="78">
        <v>24</v>
      </c>
      <c r="X720" s="234" t="str">
        <f t="shared" si="39"/>
        <v>70-79|24</v>
      </c>
      <c r="Y720" s="78">
        <v>18</v>
      </c>
      <c r="Z720" s="78" t="s">
        <v>58</v>
      </c>
    </row>
    <row r="721" spans="15:26">
      <c r="O721" s="77" t="s">
        <v>677</v>
      </c>
      <c r="P721" s="78">
        <v>68</v>
      </c>
      <c r="Q721" s="234" t="str">
        <f t="shared" si="38"/>
        <v>80-89|68</v>
      </c>
      <c r="R721" s="78">
        <v>13</v>
      </c>
      <c r="S721" s="78" t="s">
        <v>53</v>
      </c>
      <c r="V721" s="77" t="s">
        <v>605</v>
      </c>
      <c r="W721" s="78">
        <v>23</v>
      </c>
      <c r="X721" s="234" t="str">
        <f t="shared" si="39"/>
        <v>70-79|23</v>
      </c>
      <c r="Y721" s="78">
        <v>18</v>
      </c>
      <c r="Z721" s="78" t="s">
        <v>58</v>
      </c>
    </row>
    <row r="722" spans="15:26">
      <c r="O722" s="77" t="s">
        <v>677</v>
      </c>
      <c r="P722" s="78">
        <v>67</v>
      </c>
      <c r="Q722" s="234" t="str">
        <f t="shared" si="38"/>
        <v>80-89|67</v>
      </c>
      <c r="R722" s="78">
        <v>13</v>
      </c>
      <c r="S722" s="78" t="s">
        <v>53</v>
      </c>
      <c r="V722" s="77" t="s">
        <v>605</v>
      </c>
      <c r="W722" s="78" t="s">
        <v>1728</v>
      </c>
      <c r="X722" s="234" t="str">
        <f t="shared" si="39"/>
        <v>70-79|&lt;23</v>
      </c>
      <c r="Y722" s="78">
        <v>19</v>
      </c>
      <c r="Z722" s="78" t="s">
        <v>59</v>
      </c>
    </row>
    <row r="723" spans="15:26">
      <c r="O723" s="77" t="s">
        <v>677</v>
      </c>
      <c r="P723" s="78">
        <v>66</v>
      </c>
      <c r="Q723" s="234" t="str">
        <f t="shared" si="38"/>
        <v>80-89|66</v>
      </c>
      <c r="R723" s="78">
        <v>13</v>
      </c>
      <c r="S723" s="78" t="s">
        <v>53</v>
      </c>
      <c r="V723" s="77" t="s">
        <v>677</v>
      </c>
      <c r="W723" s="78" t="s">
        <v>1729</v>
      </c>
      <c r="X723" s="234" t="str">
        <f t="shared" si="39"/>
        <v>80-89|&gt;170</v>
      </c>
      <c r="Y723" s="78">
        <v>1</v>
      </c>
      <c r="Z723" s="78" t="s">
        <v>41</v>
      </c>
    </row>
    <row r="724" spans="15:26">
      <c r="O724" s="77" t="s">
        <v>677</v>
      </c>
      <c r="P724" s="78">
        <v>65</v>
      </c>
      <c r="Q724" s="234" t="str">
        <f t="shared" si="38"/>
        <v>80-89|65</v>
      </c>
      <c r="R724" s="78">
        <v>13</v>
      </c>
      <c r="S724" s="78" t="s">
        <v>53</v>
      </c>
      <c r="V724" s="77" t="s">
        <v>677</v>
      </c>
      <c r="W724" s="78">
        <v>170</v>
      </c>
      <c r="X724" s="234" t="str">
        <f t="shared" si="39"/>
        <v>80-89|170</v>
      </c>
      <c r="Y724" s="78">
        <v>2</v>
      </c>
      <c r="Z724" s="78" t="s">
        <v>42</v>
      </c>
    </row>
    <row r="725" spans="15:26">
      <c r="O725" s="77" t="s">
        <v>677</v>
      </c>
      <c r="P725" s="78">
        <v>64</v>
      </c>
      <c r="Q725" s="234" t="str">
        <f t="shared" si="38"/>
        <v>80-89|64</v>
      </c>
      <c r="R725" s="78">
        <v>13</v>
      </c>
      <c r="S725" s="78" t="s">
        <v>53</v>
      </c>
      <c r="V725" s="77" t="s">
        <v>677</v>
      </c>
      <c r="W725" s="78">
        <v>169</v>
      </c>
      <c r="X725" s="234" t="str">
        <f t="shared" si="39"/>
        <v>80-89|169</v>
      </c>
      <c r="Y725" s="78">
        <v>2</v>
      </c>
      <c r="Z725" s="78" t="s">
        <v>42</v>
      </c>
    </row>
    <row r="726" spans="15:26">
      <c r="O726" s="77" t="s">
        <v>677</v>
      </c>
      <c r="P726" s="78">
        <v>63</v>
      </c>
      <c r="Q726" s="234" t="str">
        <f t="shared" si="38"/>
        <v>80-89|63</v>
      </c>
      <c r="R726" s="78">
        <v>13</v>
      </c>
      <c r="S726" s="78" t="s">
        <v>53</v>
      </c>
      <c r="V726" s="77" t="s">
        <v>677</v>
      </c>
      <c r="W726" s="78">
        <v>168</v>
      </c>
      <c r="X726" s="234" t="str">
        <f t="shared" si="39"/>
        <v>80-89|168</v>
      </c>
      <c r="Y726" s="78">
        <v>2</v>
      </c>
      <c r="Z726" s="78" t="s">
        <v>42</v>
      </c>
    </row>
    <row r="727" spans="15:26">
      <c r="O727" s="77" t="s">
        <v>677</v>
      </c>
      <c r="P727" s="78">
        <v>62</v>
      </c>
      <c r="Q727" s="234" t="str">
        <f t="shared" si="38"/>
        <v>80-89|62</v>
      </c>
      <c r="R727" s="78">
        <v>14</v>
      </c>
      <c r="S727" s="78" t="s">
        <v>54</v>
      </c>
      <c r="V727" s="77" t="s">
        <v>677</v>
      </c>
      <c r="W727" s="78">
        <v>167</v>
      </c>
      <c r="X727" s="234" t="str">
        <f t="shared" si="39"/>
        <v>80-89|167</v>
      </c>
      <c r="Y727" s="78">
        <v>2</v>
      </c>
      <c r="Z727" s="78" t="s">
        <v>42</v>
      </c>
    </row>
    <row r="728" spans="15:26">
      <c r="O728" s="77" t="s">
        <v>677</v>
      </c>
      <c r="P728" s="78">
        <v>61</v>
      </c>
      <c r="Q728" s="234" t="str">
        <f t="shared" si="38"/>
        <v>80-89|61</v>
      </c>
      <c r="R728" s="78">
        <v>14</v>
      </c>
      <c r="S728" s="78" t="s">
        <v>54</v>
      </c>
      <c r="V728" s="77" t="s">
        <v>677</v>
      </c>
      <c r="W728" s="78">
        <v>166</v>
      </c>
      <c r="X728" s="234" t="str">
        <f t="shared" si="39"/>
        <v>80-89|166</v>
      </c>
      <c r="Y728" s="78">
        <v>2</v>
      </c>
      <c r="Z728" s="78" t="s">
        <v>42</v>
      </c>
    </row>
    <row r="729" spans="15:26">
      <c r="O729" s="77" t="s">
        <v>677</v>
      </c>
      <c r="P729" s="78">
        <v>60</v>
      </c>
      <c r="Q729" s="234" t="str">
        <f t="shared" si="38"/>
        <v>80-89|60</v>
      </c>
      <c r="R729" s="78">
        <v>14</v>
      </c>
      <c r="S729" s="78" t="s">
        <v>54</v>
      </c>
      <c r="V729" s="77" t="s">
        <v>677</v>
      </c>
      <c r="W729" s="78">
        <v>165</v>
      </c>
      <c r="X729" s="234" t="str">
        <f t="shared" si="39"/>
        <v>80-89|165</v>
      </c>
      <c r="Y729" s="78">
        <v>2</v>
      </c>
      <c r="Z729" s="78" t="s">
        <v>42</v>
      </c>
    </row>
    <row r="730" spans="15:26">
      <c r="O730" s="77" t="s">
        <v>677</v>
      </c>
      <c r="P730" s="78">
        <v>59</v>
      </c>
      <c r="Q730" s="234" t="str">
        <f t="shared" si="38"/>
        <v>80-89|59</v>
      </c>
      <c r="R730" s="78">
        <v>14</v>
      </c>
      <c r="S730" s="78" t="s">
        <v>54</v>
      </c>
      <c r="V730" s="77" t="s">
        <v>677</v>
      </c>
      <c r="W730" s="78">
        <v>164</v>
      </c>
      <c r="X730" s="234" t="str">
        <f t="shared" si="39"/>
        <v>80-89|164</v>
      </c>
      <c r="Y730" s="78">
        <v>2</v>
      </c>
      <c r="Z730" s="78" t="s">
        <v>42</v>
      </c>
    </row>
    <row r="731" spans="15:26">
      <c r="O731" s="77" t="s">
        <v>677</v>
      </c>
      <c r="P731" s="78">
        <v>58</v>
      </c>
      <c r="Q731" s="234" t="str">
        <f t="shared" si="38"/>
        <v>80-89|58</v>
      </c>
      <c r="R731" s="78">
        <v>14</v>
      </c>
      <c r="S731" s="78" t="s">
        <v>54</v>
      </c>
      <c r="V731" s="77" t="s">
        <v>677</v>
      </c>
      <c r="W731" s="78">
        <v>163</v>
      </c>
      <c r="X731" s="234" t="str">
        <f t="shared" si="39"/>
        <v>80-89|163</v>
      </c>
      <c r="Y731" s="78">
        <v>2</v>
      </c>
      <c r="Z731" s="78" t="s">
        <v>42</v>
      </c>
    </row>
    <row r="732" spans="15:26">
      <c r="O732" s="77" t="s">
        <v>677</v>
      </c>
      <c r="P732" s="78">
        <v>57</v>
      </c>
      <c r="Q732" s="234" t="str">
        <f t="shared" si="38"/>
        <v>80-89|57</v>
      </c>
      <c r="R732" s="78">
        <v>14</v>
      </c>
      <c r="S732" s="78" t="s">
        <v>54</v>
      </c>
      <c r="V732" s="77" t="s">
        <v>677</v>
      </c>
      <c r="W732" s="78">
        <v>162</v>
      </c>
      <c r="X732" s="234" t="str">
        <f t="shared" si="39"/>
        <v>80-89|162</v>
      </c>
      <c r="Y732" s="78">
        <v>2</v>
      </c>
      <c r="Z732" s="78" t="s">
        <v>42</v>
      </c>
    </row>
    <row r="733" spans="15:26">
      <c r="O733" s="77" t="s">
        <v>677</v>
      </c>
      <c r="P733" s="78">
        <v>56</v>
      </c>
      <c r="Q733" s="234" t="str">
        <f t="shared" si="38"/>
        <v>80-89|56</v>
      </c>
      <c r="R733" s="78">
        <v>14</v>
      </c>
      <c r="S733" s="78" t="s">
        <v>54</v>
      </c>
      <c r="V733" s="77" t="s">
        <v>677</v>
      </c>
      <c r="W733" s="78">
        <v>161</v>
      </c>
      <c r="X733" s="234" t="str">
        <f t="shared" si="39"/>
        <v>80-89|161</v>
      </c>
      <c r="Y733" s="78">
        <v>3</v>
      </c>
      <c r="Z733" s="78" t="s">
        <v>43</v>
      </c>
    </row>
    <row r="734" spans="15:26">
      <c r="O734" s="77" t="s">
        <v>677</v>
      </c>
      <c r="P734" s="78">
        <v>55</v>
      </c>
      <c r="Q734" s="234" t="str">
        <f t="shared" si="38"/>
        <v>80-89|55</v>
      </c>
      <c r="R734" s="78">
        <v>14</v>
      </c>
      <c r="S734" s="78" t="s">
        <v>54</v>
      </c>
      <c r="V734" s="77" t="s">
        <v>677</v>
      </c>
      <c r="W734" s="78">
        <v>160</v>
      </c>
      <c r="X734" s="234" t="str">
        <f t="shared" si="39"/>
        <v>80-89|160</v>
      </c>
      <c r="Y734" s="78">
        <v>3</v>
      </c>
      <c r="Z734" s="78" t="s">
        <v>43</v>
      </c>
    </row>
    <row r="735" spans="15:26">
      <c r="O735" s="77" t="s">
        <v>677</v>
      </c>
      <c r="P735" s="78">
        <v>54</v>
      </c>
      <c r="Q735" s="234" t="str">
        <f t="shared" si="38"/>
        <v>80-89|54</v>
      </c>
      <c r="R735" s="78">
        <v>15</v>
      </c>
      <c r="S735" s="78" t="s">
        <v>55</v>
      </c>
      <c r="V735" s="77" t="s">
        <v>677</v>
      </c>
      <c r="W735" s="78">
        <v>159</v>
      </c>
      <c r="X735" s="234" t="str">
        <f t="shared" si="39"/>
        <v>80-89|159</v>
      </c>
      <c r="Y735" s="78">
        <v>3</v>
      </c>
      <c r="Z735" s="78" t="s">
        <v>43</v>
      </c>
    </row>
    <row r="736" spans="15:26">
      <c r="O736" s="77" t="s">
        <v>677</v>
      </c>
      <c r="P736" s="78">
        <v>53</v>
      </c>
      <c r="Q736" s="234" t="str">
        <f t="shared" si="38"/>
        <v>80-89|53</v>
      </c>
      <c r="R736" s="78">
        <v>15</v>
      </c>
      <c r="S736" s="78" t="s">
        <v>55</v>
      </c>
      <c r="V736" s="77" t="s">
        <v>677</v>
      </c>
      <c r="W736" s="78">
        <v>158</v>
      </c>
      <c r="X736" s="234" t="str">
        <f t="shared" si="39"/>
        <v>80-89|158</v>
      </c>
      <c r="Y736" s="78">
        <v>3</v>
      </c>
      <c r="Z736" s="78" t="s">
        <v>43</v>
      </c>
    </row>
    <row r="737" spans="15:26">
      <c r="O737" s="77" t="s">
        <v>677</v>
      </c>
      <c r="P737" s="78">
        <v>52</v>
      </c>
      <c r="Q737" s="234" t="str">
        <f t="shared" ref="Q737:Q768" si="40">O737&amp;"|"&amp;P737</f>
        <v>80-89|52</v>
      </c>
      <c r="R737" s="78">
        <v>15</v>
      </c>
      <c r="S737" s="78" t="s">
        <v>55</v>
      </c>
      <c r="V737" s="77" t="s">
        <v>677</v>
      </c>
      <c r="W737" s="78">
        <v>157</v>
      </c>
      <c r="X737" s="234" t="str">
        <f t="shared" ref="X737:X800" si="41">V737&amp;"|"&amp;W737</f>
        <v>80-89|157</v>
      </c>
      <c r="Y737" s="78">
        <v>3</v>
      </c>
      <c r="Z737" s="78" t="s">
        <v>43</v>
      </c>
    </row>
    <row r="738" spans="15:26">
      <c r="O738" s="77" t="s">
        <v>677</v>
      </c>
      <c r="P738" s="78">
        <v>51</v>
      </c>
      <c r="Q738" s="234" t="str">
        <f t="shared" si="40"/>
        <v>80-89|51</v>
      </c>
      <c r="R738" s="78">
        <v>15</v>
      </c>
      <c r="S738" s="78" t="s">
        <v>55</v>
      </c>
      <c r="V738" s="77" t="s">
        <v>677</v>
      </c>
      <c r="W738" s="78">
        <v>156</v>
      </c>
      <c r="X738" s="234" t="str">
        <f t="shared" si="41"/>
        <v>80-89|156</v>
      </c>
      <c r="Y738" s="78">
        <v>3</v>
      </c>
      <c r="Z738" s="78" t="s">
        <v>43</v>
      </c>
    </row>
    <row r="739" spans="15:26">
      <c r="O739" s="77" t="s">
        <v>677</v>
      </c>
      <c r="P739" s="78">
        <v>50</v>
      </c>
      <c r="Q739" s="234" t="str">
        <f t="shared" si="40"/>
        <v>80-89|50</v>
      </c>
      <c r="R739" s="78">
        <v>15</v>
      </c>
      <c r="S739" s="78" t="s">
        <v>55</v>
      </c>
      <c r="V739" s="77" t="s">
        <v>677</v>
      </c>
      <c r="W739" s="78">
        <v>155</v>
      </c>
      <c r="X739" s="234" t="str">
        <f t="shared" si="41"/>
        <v>80-89|155</v>
      </c>
      <c r="Y739" s="78">
        <v>3</v>
      </c>
      <c r="Z739" s="78" t="s">
        <v>43</v>
      </c>
    </row>
    <row r="740" spans="15:26">
      <c r="O740" s="77" t="s">
        <v>677</v>
      </c>
      <c r="P740" s="78">
        <v>49</v>
      </c>
      <c r="Q740" s="234" t="str">
        <f t="shared" si="40"/>
        <v>80-89|49</v>
      </c>
      <c r="R740" s="78">
        <v>15</v>
      </c>
      <c r="S740" s="78" t="s">
        <v>55</v>
      </c>
      <c r="V740" s="77" t="s">
        <v>677</v>
      </c>
      <c r="W740" s="78">
        <v>154</v>
      </c>
      <c r="X740" s="234" t="str">
        <f t="shared" si="41"/>
        <v>80-89|154</v>
      </c>
      <c r="Y740" s="78">
        <v>3</v>
      </c>
      <c r="Z740" s="78" t="s">
        <v>43</v>
      </c>
    </row>
    <row r="741" spans="15:26">
      <c r="O741" s="77" t="s">
        <v>677</v>
      </c>
      <c r="P741" s="78">
        <v>48</v>
      </c>
      <c r="Q741" s="234" t="str">
        <f t="shared" si="40"/>
        <v>80-89|48</v>
      </c>
      <c r="R741" s="78">
        <v>15</v>
      </c>
      <c r="S741" s="78" t="s">
        <v>55</v>
      </c>
      <c r="V741" s="77" t="s">
        <v>677</v>
      </c>
      <c r="W741" s="78">
        <v>153</v>
      </c>
      <c r="X741" s="234" t="str">
        <f t="shared" si="41"/>
        <v>80-89|153</v>
      </c>
      <c r="Y741" s="78">
        <v>4</v>
      </c>
      <c r="Z741" s="78" t="s">
        <v>44</v>
      </c>
    </row>
    <row r="742" spans="15:26">
      <c r="O742" s="77" t="s">
        <v>677</v>
      </c>
      <c r="P742" s="78">
        <v>47</v>
      </c>
      <c r="Q742" s="234" t="str">
        <f t="shared" si="40"/>
        <v>80-89|47</v>
      </c>
      <c r="R742" s="78">
        <v>15</v>
      </c>
      <c r="S742" s="78" t="s">
        <v>55</v>
      </c>
      <c r="V742" s="77" t="s">
        <v>677</v>
      </c>
      <c r="W742" s="78">
        <v>152</v>
      </c>
      <c r="X742" s="234" t="str">
        <f t="shared" si="41"/>
        <v>80-89|152</v>
      </c>
      <c r="Y742" s="78">
        <v>4</v>
      </c>
      <c r="Z742" s="78" t="s">
        <v>44</v>
      </c>
    </row>
    <row r="743" spans="15:26">
      <c r="O743" s="77" t="s">
        <v>677</v>
      </c>
      <c r="P743" s="78">
        <v>46</v>
      </c>
      <c r="Q743" s="234" t="str">
        <f t="shared" si="40"/>
        <v>80-89|46</v>
      </c>
      <c r="R743" s="78">
        <v>16</v>
      </c>
      <c r="S743" s="78" t="s">
        <v>56</v>
      </c>
      <c r="V743" s="77" t="s">
        <v>677</v>
      </c>
      <c r="W743" s="78">
        <v>151</v>
      </c>
      <c r="X743" s="234" t="str">
        <f t="shared" si="41"/>
        <v>80-89|151</v>
      </c>
      <c r="Y743" s="78">
        <v>4</v>
      </c>
      <c r="Z743" s="78" t="s">
        <v>44</v>
      </c>
    </row>
    <row r="744" spans="15:26">
      <c r="O744" s="77" t="s">
        <v>677</v>
      </c>
      <c r="P744" s="78">
        <v>45</v>
      </c>
      <c r="Q744" s="234" t="str">
        <f t="shared" si="40"/>
        <v>80-89|45</v>
      </c>
      <c r="R744" s="78">
        <v>16</v>
      </c>
      <c r="S744" s="78" t="s">
        <v>56</v>
      </c>
      <c r="V744" s="77" t="s">
        <v>677</v>
      </c>
      <c r="W744" s="78">
        <v>150</v>
      </c>
      <c r="X744" s="234" t="str">
        <f t="shared" si="41"/>
        <v>80-89|150</v>
      </c>
      <c r="Y744" s="78">
        <v>4</v>
      </c>
      <c r="Z744" s="78" t="s">
        <v>44</v>
      </c>
    </row>
    <row r="745" spans="15:26">
      <c r="O745" s="77" t="s">
        <v>677</v>
      </c>
      <c r="P745" s="78">
        <v>44</v>
      </c>
      <c r="Q745" s="234" t="str">
        <f t="shared" si="40"/>
        <v>80-89|44</v>
      </c>
      <c r="R745" s="78">
        <v>16</v>
      </c>
      <c r="S745" s="78" t="s">
        <v>56</v>
      </c>
      <c r="V745" s="77" t="s">
        <v>677</v>
      </c>
      <c r="W745" s="78">
        <v>149</v>
      </c>
      <c r="X745" s="234" t="str">
        <f t="shared" si="41"/>
        <v>80-89|149</v>
      </c>
      <c r="Y745" s="78">
        <v>4</v>
      </c>
      <c r="Z745" s="78" t="s">
        <v>44</v>
      </c>
    </row>
    <row r="746" spans="15:26">
      <c r="O746" s="77" t="s">
        <v>677</v>
      </c>
      <c r="P746" s="78">
        <v>43</v>
      </c>
      <c r="Q746" s="234" t="str">
        <f t="shared" si="40"/>
        <v>80-89|43</v>
      </c>
      <c r="R746" s="78">
        <v>16</v>
      </c>
      <c r="S746" s="78" t="s">
        <v>56</v>
      </c>
      <c r="V746" s="77" t="s">
        <v>677</v>
      </c>
      <c r="W746" s="78">
        <v>148</v>
      </c>
      <c r="X746" s="234" t="str">
        <f t="shared" si="41"/>
        <v>80-89|148</v>
      </c>
      <c r="Y746" s="78">
        <v>4</v>
      </c>
      <c r="Z746" s="78" t="s">
        <v>44</v>
      </c>
    </row>
    <row r="747" spans="15:26">
      <c r="O747" s="77" t="s">
        <v>677</v>
      </c>
      <c r="P747" s="78">
        <v>42</v>
      </c>
      <c r="Q747" s="234" t="str">
        <f t="shared" si="40"/>
        <v>80-89|42</v>
      </c>
      <c r="R747" s="78">
        <v>16</v>
      </c>
      <c r="S747" s="78" t="s">
        <v>56</v>
      </c>
      <c r="V747" s="77" t="s">
        <v>677</v>
      </c>
      <c r="W747" s="78">
        <v>147</v>
      </c>
      <c r="X747" s="234" t="str">
        <f t="shared" si="41"/>
        <v>80-89|147</v>
      </c>
      <c r="Y747" s="78">
        <v>4</v>
      </c>
      <c r="Z747" s="78" t="s">
        <v>44</v>
      </c>
    </row>
    <row r="748" spans="15:26">
      <c r="O748" s="77" t="s">
        <v>677</v>
      </c>
      <c r="P748" s="78">
        <v>41</v>
      </c>
      <c r="Q748" s="234" t="str">
        <f t="shared" si="40"/>
        <v>80-89|41</v>
      </c>
      <c r="R748" s="78">
        <v>16</v>
      </c>
      <c r="S748" s="78" t="s">
        <v>56</v>
      </c>
      <c r="V748" s="77" t="s">
        <v>677</v>
      </c>
      <c r="W748" s="78">
        <v>146</v>
      </c>
      <c r="X748" s="234" t="str">
        <f t="shared" si="41"/>
        <v>80-89|146</v>
      </c>
      <c r="Y748" s="78">
        <v>4</v>
      </c>
      <c r="Z748" s="78" t="s">
        <v>44</v>
      </c>
    </row>
    <row r="749" spans="15:26">
      <c r="O749" s="77" t="s">
        <v>677</v>
      </c>
      <c r="P749" s="78">
        <v>40</v>
      </c>
      <c r="Q749" s="234" t="str">
        <f t="shared" si="40"/>
        <v>80-89|40</v>
      </c>
      <c r="R749" s="78">
        <v>16</v>
      </c>
      <c r="S749" s="78" t="s">
        <v>56</v>
      </c>
      <c r="V749" s="77" t="s">
        <v>677</v>
      </c>
      <c r="W749" s="78">
        <v>145</v>
      </c>
      <c r="X749" s="234" t="str">
        <f t="shared" si="41"/>
        <v>80-89|145</v>
      </c>
      <c r="Y749" s="78">
        <v>4</v>
      </c>
      <c r="Z749" s="78" t="s">
        <v>44</v>
      </c>
    </row>
    <row r="750" spans="15:26">
      <c r="O750" s="77" t="s">
        <v>677</v>
      </c>
      <c r="P750" s="78">
        <v>39</v>
      </c>
      <c r="Q750" s="234" t="str">
        <f t="shared" si="40"/>
        <v>80-89|39</v>
      </c>
      <c r="R750" s="78">
        <v>16</v>
      </c>
      <c r="S750" s="78" t="s">
        <v>56</v>
      </c>
      <c r="V750" s="77" t="s">
        <v>677</v>
      </c>
      <c r="W750" s="78">
        <v>144</v>
      </c>
      <c r="X750" s="234" t="str">
        <f t="shared" si="41"/>
        <v>80-89|144</v>
      </c>
      <c r="Y750" s="78">
        <v>5</v>
      </c>
      <c r="Z750" s="78" t="s">
        <v>45</v>
      </c>
    </row>
    <row r="751" spans="15:26">
      <c r="O751" s="77" t="s">
        <v>677</v>
      </c>
      <c r="P751" s="78">
        <v>38</v>
      </c>
      <c r="Q751" s="234" t="str">
        <f t="shared" si="40"/>
        <v>80-89|38</v>
      </c>
      <c r="R751" s="78">
        <v>16</v>
      </c>
      <c r="S751" s="78" t="s">
        <v>56</v>
      </c>
      <c r="V751" s="77" t="s">
        <v>677</v>
      </c>
      <c r="W751" s="78">
        <v>143</v>
      </c>
      <c r="X751" s="234" t="str">
        <f t="shared" si="41"/>
        <v>80-89|143</v>
      </c>
      <c r="Y751" s="78">
        <v>5</v>
      </c>
      <c r="Z751" s="78" t="s">
        <v>45</v>
      </c>
    </row>
    <row r="752" spans="15:26">
      <c r="O752" s="77" t="s">
        <v>677</v>
      </c>
      <c r="P752" s="78">
        <v>37</v>
      </c>
      <c r="Q752" s="234" t="str">
        <f t="shared" si="40"/>
        <v>80-89|37</v>
      </c>
      <c r="R752" s="78">
        <v>17</v>
      </c>
      <c r="S752" s="78" t="s">
        <v>57</v>
      </c>
      <c r="V752" s="77" t="s">
        <v>677</v>
      </c>
      <c r="W752" s="78">
        <v>142</v>
      </c>
      <c r="X752" s="234" t="str">
        <f t="shared" si="41"/>
        <v>80-89|142</v>
      </c>
      <c r="Y752" s="78">
        <v>5</v>
      </c>
      <c r="Z752" s="78" t="s">
        <v>45</v>
      </c>
    </row>
    <row r="753" spans="15:26">
      <c r="O753" s="77" t="s">
        <v>677</v>
      </c>
      <c r="P753" s="78">
        <v>36</v>
      </c>
      <c r="Q753" s="234" t="str">
        <f t="shared" si="40"/>
        <v>80-89|36</v>
      </c>
      <c r="R753" s="78">
        <v>17</v>
      </c>
      <c r="S753" s="78" t="s">
        <v>57</v>
      </c>
      <c r="V753" s="77" t="s">
        <v>677</v>
      </c>
      <c r="W753" s="78">
        <v>141</v>
      </c>
      <c r="X753" s="234" t="str">
        <f t="shared" si="41"/>
        <v>80-89|141</v>
      </c>
      <c r="Y753" s="78">
        <v>5</v>
      </c>
      <c r="Z753" s="78" t="s">
        <v>45</v>
      </c>
    </row>
    <row r="754" spans="15:26">
      <c r="O754" s="77" t="s">
        <v>677</v>
      </c>
      <c r="P754" s="78">
        <v>35</v>
      </c>
      <c r="Q754" s="234" t="str">
        <f t="shared" si="40"/>
        <v>80-89|35</v>
      </c>
      <c r="R754" s="78">
        <v>17</v>
      </c>
      <c r="S754" s="78" t="s">
        <v>57</v>
      </c>
      <c r="V754" s="77" t="s">
        <v>677</v>
      </c>
      <c r="W754" s="78">
        <v>140</v>
      </c>
      <c r="X754" s="234" t="str">
        <f t="shared" si="41"/>
        <v>80-89|140</v>
      </c>
      <c r="Y754" s="78">
        <v>5</v>
      </c>
      <c r="Z754" s="78" t="s">
        <v>45</v>
      </c>
    </row>
    <row r="755" spans="15:26">
      <c r="O755" s="77" t="s">
        <v>677</v>
      </c>
      <c r="P755" s="78">
        <v>34</v>
      </c>
      <c r="Q755" s="234" t="str">
        <f t="shared" si="40"/>
        <v>80-89|34</v>
      </c>
      <c r="R755" s="78">
        <v>17</v>
      </c>
      <c r="S755" s="78" t="s">
        <v>57</v>
      </c>
      <c r="V755" s="77" t="s">
        <v>677</v>
      </c>
      <c r="W755" s="78">
        <v>139</v>
      </c>
      <c r="X755" s="234" t="str">
        <f t="shared" si="41"/>
        <v>80-89|139</v>
      </c>
      <c r="Y755" s="78">
        <v>5</v>
      </c>
      <c r="Z755" s="78" t="s">
        <v>45</v>
      </c>
    </row>
    <row r="756" spans="15:26">
      <c r="O756" s="77" t="s">
        <v>677</v>
      </c>
      <c r="P756" s="78">
        <v>33</v>
      </c>
      <c r="Q756" s="234" t="str">
        <f t="shared" si="40"/>
        <v>80-89|33</v>
      </c>
      <c r="R756" s="78">
        <v>17</v>
      </c>
      <c r="S756" s="78" t="s">
        <v>57</v>
      </c>
      <c r="V756" s="77" t="s">
        <v>677</v>
      </c>
      <c r="W756" s="78">
        <v>138</v>
      </c>
      <c r="X756" s="234" t="str">
        <f t="shared" si="41"/>
        <v>80-89|138</v>
      </c>
      <c r="Y756" s="78">
        <v>5</v>
      </c>
      <c r="Z756" s="78" t="s">
        <v>45</v>
      </c>
    </row>
    <row r="757" spans="15:26">
      <c r="O757" s="77" t="s">
        <v>677</v>
      </c>
      <c r="P757" s="78">
        <v>32</v>
      </c>
      <c r="Q757" s="234" t="str">
        <f t="shared" si="40"/>
        <v>80-89|32</v>
      </c>
      <c r="R757" s="78">
        <v>17</v>
      </c>
      <c r="S757" s="78" t="s">
        <v>57</v>
      </c>
      <c r="V757" s="77" t="s">
        <v>677</v>
      </c>
      <c r="W757" s="78">
        <v>137</v>
      </c>
      <c r="X757" s="234" t="str">
        <f t="shared" si="41"/>
        <v>80-89|137</v>
      </c>
      <c r="Y757" s="78">
        <v>5</v>
      </c>
      <c r="Z757" s="78" t="s">
        <v>45</v>
      </c>
    </row>
    <row r="758" spans="15:26">
      <c r="O758" s="77" t="s">
        <v>677</v>
      </c>
      <c r="P758" s="78">
        <v>31</v>
      </c>
      <c r="Q758" s="234" t="str">
        <f t="shared" si="40"/>
        <v>80-89|31</v>
      </c>
      <c r="R758" s="78">
        <v>17</v>
      </c>
      <c r="S758" s="78" t="s">
        <v>57</v>
      </c>
      <c r="V758" s="77" t="s">
        <v>677</v>
      </c>
      <c r="W758" s="78">
        <v>136</v>
      </c>
      <c r="X758" s="234" t="str">
        <f t="shared" si="41"/>
        <v>80-89|136</v>
      </c>
      <c r="Y758" s="78">
        <v>6</v>
      </c>
      <c r="Z758" s="78" t="s">
        <v>46</v>
      </c>
    </row>
    <row r="759" spans="15:26">
      <c r="O759" s="77" t="s">
        <v>677</v>
      </c>
      <c r="P759" s="78">
        <v>30</v>
      </c>
      <c r="Q759" s="234" t="str">
        <f t="shared" si="40"/>
        <v>80-89|30</v>
      </c>
      <c r="R759" s="78">
        <v>17</v>
      </c>
      <c r="S759" s="78" t="s">
        <v>57</v>
      </c>
      <c r="V759" s="77" t="s">
        <v>677</v>
      </c>
      <c r="W759" s="78">
        <v>135</v>
      </c>
      <c r="X759" s="234" t="str">
        <f t="shared" si="41"/>
        <v>80-89|135</v>
      </c>
      <c r="Y759" s="78">
        <v>6</v>
      </c>
      <c r="Z759" s="78" t="s">
        <v>46</v>
      </c>
    </row>
    <row r="760" spans="15:26">
      <c r="O760" s="77" t="s">
        <v>677</v>
      </c>
      <c r="P760" s="78">
        <v>29</v>
      </c>
      <c r="Q760" s="234" t="str">
        <f t="shared" si="40"/>
        <v>80-89|29</v>
      </c>
      <c r="R760" s="78">
        <v>18</v>
      </c>
      <c r="S760" s="78" t="s">
        <v>58</v>
      </c>
      <c r="V760" s="77" t="s">
        <v>677</v>
      </c>
      <c r="W760" s="78">
        <v>134</v>
      </c>
      <c r="X760" s="234" t="str">
        <f t="shared" si="41"/>
        <v>80-89|134</v>
      </c>
      <c r="Y760" s="78">
        <v>6</v>
      </c>
      <c r="Z760" s="78" t="s">
        <v>46</v>
      </c>
    </row>
    <row r="761" spans="15:26">
      <c r="O761" s="77" t="s">
        <v>677</v>
      </c>
      <c r="P761" s="78">
        <v>28</v>
      </c>
      <c r="Q761" s="234" t="str">
        <f t="shared" si="40"/>
        <v>80-89|28</v>
      </c>
      <c r="R761" s="78">
        <v>18</v>
      </c>
      <c r="S761" s="78" t="s">
        <v>58</v>
      </c>
      <c r="V761" s="77" t="s">
        <v>677</v>
      </c>
      <c r="W761" s="78">
        <v>133</v>
      </c>
      <c r="X761" s="234" t="str">
        <f t="shared" si="41"/>
        <v>80-89|133</v>
      </c>
      <c r="Y761" s="78">
        <v>6</v>
      </c>
      <c r="Z761" s="78" t="s">
        <v>46</v>
      </c>
    </row>
    <row r="762" spans="15:26">
      <c r="O762" s="77" t="s">
        <v>677</v>
      </c>
      <c r="P762" s="78">
        <v>27</v>
      </c>
      <c r="Q762" s="234" t="str">
        <f t="shared" si="40"/>
        <v>80-89|27</v>
      </c>
      <c r="R762" s="78">
        <v>18</v>
      </c>
      <c r="S762" s="78" t="s">
        <v>58</v>
      </c>
      <c r="V762" s="77" t="s">
        <v>677</v>
      </c>
      <c r="W762" s="78">
        <v>132</v>
      </c>
      <c r="X762" s="234" t="str">
        <f t="shared" si="41"/>
        <v>80-89|132</v>
      </c>
      <c r="Y762" s="78">
        <v>6</v>
      </c>
      <c r="Z762" s="78" t="s">
        <v>46</v>
      </c>
    </row>
    <row r="763" spans="15:26">
      <c r="O763" s="77" t="s">
        <v>677</v>
      </c>
      <c r="P763" s="78">
        <v>26</v>
      </c>
      <c r="Q763" s="234" t="str">
        <f t="shared" si="40"/>
        <v>80-89|26</v>
      </c>
      <c r="R763" s="78">
        <v>18</v>
      </c>
      <c r="S763" s="78" t="s">
        <v>58</v>
      </c>
      <c r="V763" s="77" t="s">
        <v>677</v>
      </c>
      <c r="W763" s="78">
        <v>131</v>
      </c>
      <c r="X763" s="234" t="str">
        <f t="shared" si="41"/>
        <v>80-89|131</v>
      </c>
      <c r="Y763" s="78">
        <v>6</v>
      </c>
      <c r="Z763" s="78" t="s">
        <v>46</v>
      </c>
    </row>
    <row r="764" spans="15:26">
      <c r="O764" s="77" t="s">
        <v>677</v>
      </c>
      <c r="P764" s="78">
        <v>25</v>
      </c>
      <c r="Q764" s="234" t="str">
        <f t="shared" si="40"/>
        <v>80-89|25</v>
      </c>
      <c r="R764" s="78">
        <v>18</v>
      </c>
      <c r="S764" s="78" t="s">
        <v>58</v>
      </c>
      <c r="V764" s="77" t="s">
        <v>677</v>
      </c>
      <c r="W764" s="78">
        <v>130</v>
      </c>
      <c r="X764" s="234" t="str">
        <f t="shared" si="41"/>
        <v>80-89|130</v>
      </c>
      <c r="Y764" s="78">
        <v>6</v>
      </c>
      <c r="Z764" s="78" t="s">
        <v>46</v>
      </c>
    </row>
    <row r="765" spans="15:26">
      <c r="O765" s="77" t="s">
        <v>677</v>
      </c>
      <c r="P765" s="78">
        <v>24</v>
      </c>
      <c r="Q765" s="234" t="str">
        <f t="shared" si="40"/>
        <v>80-89|24</v>
      </c>
      <c r="R765" s="78">
        <v>18</v>
      </c>
      <c r="S765" s="78" t="s">
        <v>58</v>
      </c>
      <c r="V765" s="77" t="s">
        <v>677</v>
      </c>
      <c r="W765" s="78">
        <v>129</v>
      </c>
      <c r="X765" s="234" t="str">
        <f t="shared" si="41"/>
        <v>80-89|129</v>
      </c>
      <c r="Y765" s="78">
        <v>6</v>
      </c>
      <c r="Z765" s="78" t="s">
        <v>46</v>
      </c>
    </row>
    <row r="766" spans="15:26">
      <c r="O766" s="77" t="s">
        <v>677</v>
      </c>
      <c r="P766" s="78">
        <v>23</v>
      </c>
      <c r="Q766" s="234" t="str">
        <f t="shared" si="40"/>
        <v>80-89|23</v>
      </c>
      <c r="R766" s="78">
        <v>18</v>
      </c>
      <c r="S766" s="78" t="s">
        <v>58</v>
      </c>
      <c r="V766" s="77" t="s">
        <v>677</v>
      </c>
      <c r="W766" s="78">
        <v>128</v>
      </c>
      <c r="X766" s="234" t="str">
        <f t="shared" si="41"/>
        <v>80-89|128</v>
      </c>
      <c r="Y766" s="78">
        <v>7</v>
      </c>
      <c r="Z766" s="78" t="s">
        <v>47</v>
      </c>
    </row>
    <row r="767" spans="15:26">
      <c r="O767" s="77" t="s">
        <v>677</v>
      </c>
      <c r="P767" s="78">
        <v>22</v>
      </c>
      <c r="Q767" s="234" t="str">
        <f t="shared" si="40"/>
        <v>80-89|22</v>
      </c>
      <c r="R767" s="78">
        <v>18</v>
      </c>
      <c r="S767" s="78" t="s">
        <v>58</v>
      </c>
      <c r="V767" s="77" t="s">
        <v>677</v>
      </c>
      <c r="W767" s="78">
        <v>127</v>
      </c>
      <c r="X767" s="234" t="str">
        <f t="shared" si="41"/>
        <v>80-89|127</v>
      </c>
      <c r="Y767" s="78">
        <v>7</v>
      </c>
      <c r="Z767" s="78" t="s">
        <v>47</v>
      </c>
    </row>
    <row r="768" spans="15:26">
      <c r="O768" s="77" t="s">
        <v>677</v>
      </c>
      <c r="P768" s="78" t="s">
        <v>1725</v>
      </c>
      <c r="Q768" s="234" t="str">
        <f t="shared" si="40"/>
        <v>80-89|&lt;22</v>
      </c>
      <c r="R768" s="78">
        <v>19</v>
      </c>
      <c r="S768" s="78" t="s">
        <v>59</v>
      </c>
      <c r="V768" s="77" t="s">
        <v>677</v>
      </c>
      <c r="W768" s="78">
        <v>126</v>
      </c>
      <c r="X768" s="234" t="str">
        <f t="shared" si="41"/>
        <v>80-89|126</v>
      </c>
      <c r="Y768" s="78">
        <v>7</v>
      </c>
      <c r="Z768" s="78" t="s">
        <v>47</v>
      </c>
    </row>
    <row r="769" spans="22:26">
      <c r="V769" s="77" t="s">
        <v>677</v>
      </c>
      <c r="W769" s="78">
        <v>125</v>
      </c>
      <c r="X769" s="234" t="str">
        <f t="shared" si="41"/>
        <v>80-89|125</v>
      </c>
      <c r="Y769" s="78">
        <v>7</v>
      </c>
      <c r="Z769" s="78" t="s">
        <v>47</v>
      </c>
    </row>
    <row r="770" spans="22:26">
      <c r="V770" s="77" t="s">
        <v>677</v>
      </c>
      <c r="W770" s="78">
        <v>124</v>
      </c>
      <c r="X770" s="234" t="str">
        <f t="shared" si="41"/>
        <v>80-89|124</v>
      </c>
      <c r="Y770" s="78">
        <v>7</v>
      </c>
      <c r="Z770" s="78" t="s">
        <v>47</v>
      </c>
    </row>
    <row r="771" spans="22:26">
      <c r="V771" s="77" t="s">
        <v>677</v>
      </c>
      <c r="W771" s="78">
        <v>123</v>
      </c>
      <c r="X771" s="234" t="str">
        <f t="shared" si="41"/>
        <v>80-89|123</v>
      </c>
      <c r="Y771" s="78">
        <v>7</v>
      </c>
      <c r="Z771" s="78" t="s">
        <v>47</v>
      </c>
    </row>
    <row r="772" spans="22:26">
      <c r="V772" s="77" t="s">
        <v>677</v>
      </c>
      <c r="W772" s="78">
        <v>122</v>
      </c>
      <c r="X772" s="234" t="str">
        <f t="shared" si="41"/>
        <v>80-89|122</v>
      </c>
      <c r="Y772" s="78">
        <v>7</v>
      </c>
      <c r="Z772" s="78" t="s">
        <v>47</v>
      </c>
    </row>
    <row r="773" spans="22:26">
      <c r="V773" s="77" t="s">
        <v>677</v>
      </c>
      <c r="W773" s="78">
        <v>121</v>
      </c>
      <c r="X773" s="234" t="str">
        <f t="shared" si="41"/>
        <v>80-89|121</v>
      </c>
      <c r="Y773" s="78">
        <v>7</v>
      </c>
      <c r="Z773" s="78" t="s">
        <v>47</v>
      </c>
    </row>
    <row r="774" spans="22:26">
      <c r="V774" s="77" t="s">
        <v>677</v>
      </c>
      <c r="W774" s="78">
        <v>120</v>
      </c>
      <c r="X774" s="234" t="str">
        <f t="shared" si="41"/>
        <v>80-89|120</v>
      </c>
      <c r="Y774" s="78">
        <v>7</v>
      </c>
      <c r="Z774" s="78" t="s">
        <v>47</v>
      </c>
    </row>
    <row r="775" spans="22:26">
      <c r="V775" s="77" t="s">
        <v>677</v>
      </c>
      <c r="W775" s="78">
        <v>119</v>
      </c>
      <c r="X775" s="234" t="str">
        <f t="shared" si="41"/>
        <v>80-89|119</v>
      </c>
      <c r="Y775" s="78">
        <v>8</v>
      </c>
      <c r="Z775" s="78" t="s">
        <v>48</v>
      </c>
    </row>
    <row r="776" spans="22:26">
      <c r="V776" s="77" t="s">
        <v>677</v>
      </c>
      <c r="W776" s="78">
        <v>118</v>
      </c>
      <c r="X776" s="234" t="str">
        <f t="shared" si="41"/>
        <v>80-89|118</v>
      </c>
      <c r="Y776" s="78">
        <v>8</v>
      </c>
      <c r="Z776" s="78" t="s">
        <v>48</v>
      </c>
    </row>
    <row r="777" spans="22:26">
      <c r="V777" s="77" t="s">
        <v>677</v>
      </c>
      <c r="W777" s="78">
        <v>117</v>
      </c>
      <c r="X777" s="234" t="str">
        <f t="shared" si="41"/>
        <v>80-89|117</v>
      </c>
      <c r="Y777" s="78">
        <v>8</v>
      </c>
      <c r="Z777" s="78" t="s">
        <v>48</v>
      </c>
    </row>
    <row r="778" spans="22:26">
      <c r="V778" s="77" t="s">
        <v>677</v>
      </c>
      <c r="W778" s="78">
        <v>116</v>
      </c>
      <c r="X778" s="234" t="str">
        <f t="shared" si="41"/>
        <v>80-89|116</v>
      </c>
      <c r="Y778" s="78">
        <v>8</v>
      </c>
      <c r="Z778" s="78" t="s">
        <v>48</v>
      </c>
    </row>
    <row r="779" spans="22:26">
      <c r="V779" s="77" t="s">
        <v>677</v>
      </c>
      <c r="W779" s="78">
        <v>115</v>
      </c>
      <c r="X779" s="234" t="str">
        <f t="shared" si="41"/>
        <v>80-89|115</v>
      </c>
      <c r="Y779" s="78">
        <v>8</v>
      </c>
      <c r="Z779" s="78" t="s">
        <v>48</v>
      </c>
    </row>
    <row r="780" spans="22:26">
      <c r="V780" s="77" t="s">
        <v>677</v>
      </c>
      <c r="W780" s="78">
        <v>114</v>
      </c>
      <c r="X780" s="234" t="str">
        <f t="shared" si="41"/>
        <v>80-89|114</v>
      </c>
      <c r="Y780" s="78">
        <v>8</v>
      </c>
      <c r="Z780" s="78" t="s">
        <v>48</v>
      </c>
    </row>
    <row r="781" spans="22:26">
      <c r="V781" s="77" t="s">
        <v>677</v>
      </c>
      <c r="W781" s="78">
        <v>113</v>
      </c>
      <c r="X781" s="234" t="str">
        <f t="shared" si="41"/>
        <v>80-89|113</v>
      </c>
      <c r="Y781" s="78">
        <v>8</v>
      </c>
      <c r="Z781" s="78" t="s">
        <v>48</v>
      </c>
    </row>
    <row r="782" spans="22:26">
      <c r="V782" s="77" t="s">
        <v>677</v>
      </c>
      <c r="W782" s="78">
        <v>112</v>
      </c>
      <c r="X782" s="234" t="str">
        <f t="shared" si="41"/>
        <v>80-89|112</v>
      </c>
      <c r="Y782" s="78">
        <v>8</v>
      </c>
      <c r="Z782" s="78" t="s">
        <v>48</v>
      </c>
    </row>
    <row r="783" spans="22:26">
      <c r="V783" s="77" t="s">
        <v>677</v>
      </c>
      <c r="W783" s="78">
        <v>111</v>
      </c>
      <c r="X783" s="234" t="str">
        <f t="shared" si="41"/>
        <v>80-89|111</v>
      </c>
      <c r="Y783" s="78">
        <v>9</v>
      </c>
      <c r="Z783" s="78" t="s">
        <v>49</v>
      </c>
    </row>
    <row r="784" spans="22:26">
      <c r="V784" s="77" t="s">
        <v>677</v>
      </c>
      <c r="W784" s="78">
        <v>110</v>
      </c>
      <c r="X784" s="234" t="str">
        <f t="shared" si="41"/>
        <v>80-89|110</v>
      </c>
      <c r="Y784" s="78">
        <v>9</v>
      </c>
      <c r="Z784" s="78" t="s">
        <v>49</v>
      </c>
    </row>
    <row r="785" spans="22:26">
      <c r="V785" s="77" t="s">
        <v>677</v>
      </c>
      <c r="W785" s="78">
        <v>109</v>
      </c>
      <c r="X785" s="234" t="str">
        <f t="shared" si="41"/>
        <v>80-89|109</v>
      </c>
      <c r="Y785" s="78">
        <v>9</v>
      </c>
      <c r="Z785" s="78" t="s">
        <v>49</v>
      </c>
    </row>
    <row r="786" spans="22:26">
      <c r="V786" s="77" t="s">
        <v>677</v>
      </c>
      <c r="W786" s="78">
        <v>108</v>
      </c>
      <c r="X786" s="234" t="str">
        <f t="shared" si="41"/>
        <v>80-89|108</v>
      </c>
      <c r="Y786" s="78">
        <v>9</v>
      </c>
      <c r="Z786" s="78" t="s">
        <v>49</v>
      </c>
    </row>
    <row r="787" spans="22:26">
      <c r="V787" s="77" t="s">
        <v>677</v>
      </c>
      <c r="W787" s="78">
        <v>107</v>
      </c>
      <c r="X787" s="234" t="str">
        <f t="shared" si="41"/>
        <v>80-89|107</v>
      </c>
      <c r="Y787" s="78">
        <v>9</v>
      </c>
      <c r="Z787" s="78" t="s">
        <v>49</v>
      </c>
    </row>
    <row r="788" spans="22:26">
      <c r="V788" s="77" t="s">
        <v>677</v>
      </c>
      <c r="W788" s="78">
        <v>106</v>
      </c>
      <c r="X788" s="234" t="str">
        <f t="shared" si="41"/>
        <v>80-89|106</v>
      </c>
      <c r="Y788" s="78">
        <v>9</v>
      </c>
      <c r="Z788" s="78" t="s">
        <v>49</v>
      </c>
    </row>
    <row r="789" spans="22:26">
      <c r="V789" s="77" t="s">
        <v>677</v>
      </c>
      <c r="W789" s="78">
        <v>105</v>
      </c>
      <c r="X789" s="234" t="str">
        <f t="shared" si="41"/>
        <v>80-89|105</v>
      </c>
      <c r="Y789" s="78">
        <v>9</v>
      </c>
      <c r="Z789" s="78" t="s">
        <v>49</v>
      </c>
    </row>
    <row r="790" spans="22:26">
      <c r="V790" s="77" t="s">
        <v>677</v>
      </c>
      <c r="W790" s="78">
        <v>104</v>
      </c>
      <c r="X790" s="234" t="str">
        <f t="shared" si="41"/>
        <v>80-89|104</v>
      </c>
      <c r="Y790" s="78">
        <v>9</v>
      </c>
      <c r="Z790" s="78" t="s">
        <v>49</v>
      </c>
    </row>
    <row r="791" spans="22:26">
      <c r="V791" s="77" t="s">
        <v>677</v>
      </c>
      <c r="W791" s="78">
        <v>103</v>
      </c>
      <c r="X791" s="234" t="str">
        <f t="shared" si="41"/>
        <v>80-89|103</v>
      </c>
      <c r="Y791" s="78">
        <v>10</v>
      </c>
      <c r="Z791" s="78" t="s">
        <v>50</v>
      </c>
    </row>
    <row r="792" spans="22:26">
      <c r="V792" s="77" t="s">
        <v>677</v>
      </c>
      <c r="W792" s="78">
        <v>102</v>
      </c>
      <c r="X792" s="234" t="str">
        <f t="shared" si="41"/>
        <v>80-89|102</v>
      </c>
      <c r="Y792" s="78">
        <v>10</v>
      </c>
      <c r="Z792" s="78" t="s">
        <v>50</v>
      </c>
    </row>
    <row r="793" spans="22:26">
      <c r="V793" s="77" t="s">
        <v>677</v>
      </c>
      <c r="W793" s="78">
        <v>101</v>
      </c>
      <c r="X793" s="234" t="str">
        <f t="shared" si="41"/>
        <v>80-89|101</v>
      </c>
      <c r="Y793" s="78">
        <v>10</v>
      </c>
      <c r="Z793" s="78" t="s">
        <v>50</v>
      </c>
    </row>
    <row r="794" spans="22:26">
      <c r="V794" s="77" t="s">
        <v>677</v>
      </c>
      <c r="W794" s="78">
        <v>100</v>
      </c>
      <c r="X794" s="234" t="str">
        <f t="shared" si="41"/>
        <v>80-89|100</v>
      </c>
      <c r="Y794" s="78">
        <v>10</v>
      </c>
      <c r="Z794" s="78" t="s">
        <v>50</v>
      </c>
    </row>
    <row r="795" spans="22:26">
      <c r="V795" s="77" t="s">
        <v>677</v>
      </c>
      <c r="W795" s="78">
        <v>99</v>
      </c>
      <c r="X795" s="234" t="str">
        <f t="shared" si="41"/>
        <v>80-89|99</v>
      </c>
      <c r="Y795" s="78">
        <v>10</v>
      </c>
      <c r="Z795" s="78" t="s">
        <v>50</v>
      </c>
    </row>
    <row r="796" spans="22:26">
      <c r="V796" s="77" t="s">
        <v>677</v>
      </c>
      <c r="W796" s="78">
        <v>98</v>
      </c>
      <c r="X796" s="234" t="str">
        <f t="shared" si="41"/>
        <v>80-89|98</v>
      </c>
      <c r="Y796" s="78">
        <v>10</v>
      </c>
      <c r="Z796" s="78" t="s">
        <v>50</v>
      </c>
    </row>
    <row r="797" spans="22:26">
      <c r="V797" s="77" t="s">
        <v>677</v>
      </c>
      <c r="W797" s="78">
        <v>97</v>
      </c>
      <c r="X797" s="234" t="str">
        <f t="shared" si="41"/>
        <v>80-89|97</v>
      </c>
      <c r="Y797" s="78">
        <v>10</v>
      </c>
      <c r="Z797" s="78" t="s">
        <v>50</v>
      </c>
    </row>
    <row r="798" spans="22:26">
      <c r="V798" s="77" t="s">
        <v>677</v>
      </c>
      <c r="W798" s="78">
        <v>96</v>
      </c>
      <c r="X798" s="234" t="str">
        <f t="shared" si="41"/>
        <v>80-89|96</v>
      </c>
      <c r="Y798" s="78">
        <v>10</v>
      </c>
      <c r="Z798" s="78" t="s">
        <v>50</v>
      </c>
    </row>
    <row r="799" spans="22:26">
      <c r="V799" s="77" t="s">
        <v>677</v>
      </c>
      <c r="W799" s="78">
        <v>95</v>
      </c>
      <c r="X799" s="234" t="str">
        <f t="shared" si="41"/>
        <v>80-89|95</v>
      </c>
      <c r="Y799" s="78">
        <v>10</v>
      </c>
      <c r="Z799" s="78" t="s">
        <v>50</v>
      </c>
    </row>
    <row r="800" spans="22:26">
      <c r="V800" s="77" t="s">
        <v>677</v>
      </c>
      <c r="W800" s="78">
        <v>94</v>
      </c>
      <c r="X800" s="234" t="str">
        <f t="shared" si="41"/>
        <v>80-89|94</v>
      </c>
      <c r="Y800" s="78">
        <v>11</v>
      </c>
      <c r="Z800" s="78" t="s">
        <v>51</v>
      </c>
    </row>
    <row r="801" spans="22:26">
      <c r="V801" s="77" t="s">
        <v>677</v>
      </c>
      <c r="W801" s="78">
        <v>93</v>
      </c>
      <c r="X801" s="234" t="str">
        <f t="shared" ref="X801:X864" si="42">V801&amp;"|"&amp;W801</f>
        <v>80-89|93</v>
      </c>
      <c r="Y801" s="78">
        <v>11</v>
      </c>
      <c r="Z801" s="78" t="s">
        <v>51</v>
      </c>
    </row>
    <row r="802" spans="22:26">
      <c r="V802" s="77" t="s">
        <v>677</v>
      </c>
      <c r="W802" s="78">
        <v>92</v>
      </c>
      <c r="X802" s="234" t="str">
        <f t="shared" si="42"/>
        <v>80-89|92</v>
      </c>
      <c r="Y802" s="78">
        <v>11</v>
      </c>
      <c r="Z802" s="78" t="s">
        <v>51</v>
      </c>
    </row>
    <row r="803" spans="22:26">
      <c r="V803" s="77" t="s">
        <v>677</v>
      </c>
      <c r="W803" s="78">
        <v>91</v>
      </c>
      <c r="X803" s="234" t="str">
        <f t="shared" si="42"/>
        <v>80-89|91</v>
      </c>
      <c r="Y803" s="78">
        <v>11</v>
      </c>
      <c r="Z803" s="78" t="s">
        <v>51</v>
      </c>
    </row>
    <row r="804" spans="22:26">
      <c r="V804" s="77" t="s">
        <v>677</v>
      </c>
      <c r="W804" s="78">
        <v>90</v>
      </c>
      <c r="X804" s="234" t="str">
        <f t="shared" si="42"/>
        <v>80-89|90</v>
      </c>
      <c r="Y804" s="78">
        <v>11</v>
      </c>
      <c r="Z804" s="78" t="s">
        <v>51</v>
      </c>
    </row>
    <row r="805" spans="22:26">
      <c r="V805" s="77" t="s">
        <v>677</v>
      </c>
      <c r="W805" s="78">
        <v>89</v>
      </c>
      <c r="X805" s="234" t="str">
        <f t="shared" si="42"/>
        <v>80-89|89</v>
      </c>
      <c r="Y805" s="78">
        <v>11</v>
      </c>
      <c r="Z805" s="78" t="s">
        <v>51</v>
      </c>
    </row>
    <row r="806" spans="22:26">
      <c r="V806" s="77" t="s">
        <v>677</v>
      </c>
      <c r="W806" s="78">
        <v>88</v>
      </c>
      <c r="X806" s="234" t="str">
        <f t="shared" si="42"/>
        <v>80-89|88</v>
      </c>
      <c r="Y806" s="78">
        <v>11</v>
      </c>
      <c r="Z806" s="78" t="s">
        <v>51</v>
      </c>
    </row>
    <row r="807" spans="22:26">
      <c r="V807" s="77" t="s">
        <v>677</v>
      </c>
      <c r="W807" s="78">
        <v>87</v>
      </c>
      <c r="X807" s="234" t="str">
        <f t="shared" si="42"/>
        <v>80-89|87</v>
      </c>
      <c r="Y807" s="78">
        <v>11</v>
      </c>
      <c r="Z807" s="78" t="s">
        <v>51</v>
      </c>
    </row>
    <row r="808" spans="22:26">
      <c r="V808" s="77" t="s">
        <v>677</v>
      </c>
      <c r="W808" s="78">
        <v>86</v>
      </c>
      <c r="X808" s="234" t="str">
        <f t="shared" si="42"/>
        <v>80-89|86</v>
      </c>
      <c r="Y808" s="78">
        <v>12</v>
      </c>
      <c r="Z808" s="78" t="s">
        <v>52</v>
      </c>
    </row>
    <row r="809" spans="22:26">
      <c r="V809" s="77" t="s">
        <v>677</v>
      </c>
      <c r="W809" s="78">
        <v>85</v>
      </c>
      <c r="X809" s="234" t="str">
        <f t="shared" si="42"/>
        <v>80-89|85</v>
      </c>
      <c r="Y809" s="78">
        <v>12</v>
      </c>
      <c r="Z809" s="78" t="s">
        <v>52</v>
      </c>
    </row>
    <row r="810" spans="22:26">
      <c r="V810" s="77" t="s">
        <v>677</v>
      </c>
      <c r="W810" s="78">
        <v>84</v>
      </c>
      <c r="X810" s="234" t="str">
        <f t="shared" si="42"/>
        <v>80-89|84</v>
      </c>
      <c r="Y810" s="78">
        <v>12</v>
      </c>
      <c r="Z810" s="78" t="s">
        <v>52</v>
      </c>
    </row>
    <row r="811" spans="22:26">
      <c r="V811" s="77" t="s">
        <v>677</v>
      </c>
      <c r="W811" s="78">
        <v>83</v>
      </c>
      <c r="X811" s="234" t="str">
        <f t="shared" si="42"/>
        <v>80-89|83</v>
      </c>
      <c r="Y811" s="78">
        <v>12</v>
      </c>
      <c r="Z811" s="78" t="s">
        <v>52</v>
      </c>
    </row>
    <row r="812" spans="22:26">
      <c r="V812" s="77" t="s">
        <v>677</v>
      </c>
      <c r="W812" s="78">
        <v>82</v>
      </c>
      <c r="X812" s="234" t="str">
        <f t="shared" si="42"/>
        <v>80-89|82</v>
      </c>
      <c r="Y812" s="78">
        <v>12</v>
      </c>
      <c r="Z812" s="78" t="s">
        <v>52</v>
      </c>
    </row>
    <row r="813" spans="22:26">
      <c r="V813" s="77" t="s">
        <v>677</v>
      </c>
      <c r="W813" s="78">
        <v>81</v>
      </c>
      <c r="X813" s="234" t="str">
        <f t="shared" si="42"/>
        <v>80-89|81</v>
      </c>
      <c r="Y813" s="78">
        <v>12</v>
      </c>
      <c r="Z813" s="78" t="s">
        <v>52</v>
      </c>
    </row>
    <row r="814" spans="22:26">
      <c r="V814" s="77" t="s">
        <v>677</v>
      </c>
      <c r="W814" s="78">
        <v>80</v>
      </c>
      <c r="X814" s="234" t="str">
        <f t="shared" si="42"/>
        <v>80-89|80</v>
      </c>
      <c r="Y814" s="78">
        <v>12</v>
      </c>
      <c r="Z814" s="78" t="s">
        <v>52</v>
      </c>
    </row>
    <row r="815" spans="22:26">
      <c r="V815" s="77" t="s">
        <v>677</v>
      </c>
      <c r="W815" s="78">
        <v>79</v>
      </c>
      <c r="X815" s="234" t="str">
        <f t="shared" si="42"/>
        <v>80-89|79</v>
      </c>
      <c r="Y815" s="78">
        <v>12</v>
      </c>
      <c r="Z815" s="78" t="s">
        <v>52</v>
      </c>
    </row>
    <row r="816" spans="22:26">
      <c r="V816" s="77" t="s">
        <v>677</v>
      </c>
      <c r="W816" s="78">
        <v>78</v>
      </c>
      <c r="X816" s="234" t="str">
        <f t="shared" si="42"/>
        <v>80-89|78</v>
      </c>
      <c r="Y816" s="78">
        <v>13</v>
      </c>
      <c r="Z816" s="78" t="s">
        <v>53</v>
      </c>
    </row>
    <row r="817" spans="22:26">
      <c r="V817" s="77" t="s">
        <v>677</v>
      </c>
      <c r="W817" s="78">
        <v>77</v>
      </c>
      <c r="X817" s="234" t="str">
        <f t="shared" si="42"/>
        <v>80-89|77</v>
      </c>
      <c r="Y817" s="78">
        <v>13</v>
      </c>
      <c r="Z817" s="78" t="s">
        <v>53</v>
      </c>
    </row>
    <row r="818" spans="22:26">
      <c r="V818" s="77" t="s">
        <v>677</v>
      </c>
      <c r="W818" s="78">
        <v>76</v>
      </c>
      <c r="X818" s="234" t="str">
        <f t="shared" si="42"/>
        <v>80-89|76</v>
      </c>
      <c r="Y818" s="78">
        <v>13</v>
      </c>
      <c r="Z818" s="78" t="s">
        <v>53</v>
      </c>
    </row>
    <row r="819" spans="22:26">
      <c r="V819" s="77" t="s">
        <v>677</v>
      </c>
      <c r="W819" s="78">
        <v>75</v>
      </c>
      <c r="X819" s="234" t="str">
        <f t="shared" si="42"/>
        <v>80-89|75</v>
      </c>
      <c r="Y819" s="78">
        <v>13</v>
      </c>
      <c r="Z819" s="78" t="s">
        <v>53</v>
      </c>
    </row>
    <row r="820" spans="22:26">
      <c r="V820" s="77" t="s">
        <v>677</v>
      </c>
      <c r="W820" s="78">
        <v>74</v>
      </c>
      <c r="X820" s="234" t="str">
        <f t="shared" si="42"/>
        <v>80-89|74</v>
      </c>
      <c r="Y820" s="78">
        <v>13</v>
      </c>
      <c r="Z820" s="78" t="s">
        <v>53</v>
      </c>
    </row>
    <row r="821" spans="22:26">
      <c r="V821" s="77" t="s">
        <v>677</v>
      </c>
      <c r="W821" s="78">
        <v>73</v>
      </c>
      <c r="X821" s="234" t="str">
        <f t="shared" si="42"/>
        <v>80-89|73</v>
      </c>
      <c r="Y821" s="78">
        <v>13</v>
      </c>
      <c r="Z821" s="78" t="s">
        <v>53</v>
      </c>
    </row>
    <row r="822" spans="22:26">
      <c r="V822" s="77" t="s">
        <v>677</v>
      </c>
      <c r="W822" s="78">
        <v>72</v>
      </c>
      <c r="X822" s="234" t="str">
        <f t="shared" si="42"/>
        <v>80-89|72</v>
      </c>
      <c r="Y822" s="78">
        <v>13</v>
      </c>
      <c r="Z822" s="78" t="s">
        <v>53</v>
      </c>
    </row>
    <row r="823" spans="22:26">
      <c r="V823" s="77" t="s">
        <v>677</v>
      </c>
      <c r="W823" s="78">
        <v>71</v>
      </c>
      <c r="X823" s="234" t="str">
        <f t="shared" si="42"/>
        <v>80-89|71</v>
      </c>
      <c r="Y823" s="78">
        <v>13</v>
      </c>
      <c r="Z823" s="78" t="s">
        <v>53</v>
      </c>
    </row>
    <row r="824" spans="22:26">
      <c r="V824" s="77" t="s">
        <v>677</v>
      </c>
      <c r="W824" s="78">
        <v>70</v>
      </c>
      <c r="X824" s="234" t="str">
        <f t="shared" si="42"/>
        <v>80-89|70</v>
      </c>
      <c r="Y824" s="78">
        <v>13</v>
      </c>
      <c r="Z824" s="78" t="s">
        <v>53</v>
      </c>
    </row>
    <row r="825" spans="22:26">
      <c r="V825" s="77" t="s">
        <v>677</v>
      </c>
      <c r="W825" s="78">
        <v>69</v>
      </c>
      <c r="X825" s="234" t="str">
        <f t="shared" si="42"/>
        <v>80-89|69</v>
      </c>
      <c r="Y825" s="78">
        <v>14</v>
      </c>
      <c r="Z825" s="78" t="s">
        <v>54</v>
      </c>
    </row>
    <row r="826" spans="22:26">
      <c r="V826" s="77" t="s">
        <v>677</v>
      </c>
      <c r="W826" s="78">
        <v>68</v>
      </c>
      <c r="X826" s="234" t="str">
        <f t="shared" si="42"/>
        <v>80-89|68</v>
      </c>
      <c r="Y826" s="78">
        <v>14</v>
      </c>
      <c r="Z826" s="78" t="s">
        <v>54</v>
      </c>
    </row>
    <row r="827" spans="22:26">
      <c r="V827" s="77" t="s">
        <v>677</v>
      </c>
      <c r="W827" s="78">
        <v>67</v>
      </c>
      <c r="X827" s="234" t="str">
        <f t="shared" si="42"/>
        <v>80-89|67</v>
      </c>
      <c r="Y827" s="78">
        <v>14</v>
      </c>
      <c r="Z827" s="78" t="s">
        <v>54</v>
      </c>
    </row>
    <row r="828" spans="22:26">
      <c r="V828" s="77" t="s">
        <v>677</v>
      </c>
      <c r="W828" s="78">
        <v>66</v>
      </c>
      <c r="X828" s="234" t="str">
        <f t="shared" si="42"/>
        <v>80-89|66</v>
      </c>
      <c r="Y828" s="78">
        <v>14</v>
      </c>
      <c r="Z828" s="78" t="s">
        <v>54</v>
      </c>
    </row>
    <row r="829" spans="22:26">
      <c r="V829" s="77" t="s">
        <v>677</v>
      </c>
      <c r="W829" s="78">
        <v>65</v>
      </c>
      <c r="X829" s="234" t="str">
        <f t="shared" si="42"/>
        <v>80-89|65</v>
      </c>
      <c r="Y829" s="78">
        <v>14</v>
      </c>
      <c r="Z829" s="78" t="s">
        <v>54</v>
      </c>
    </row>
    <row r="830" spans="22:26">
      <c r="V830" s="77" t="s">
        <v>677</v>
      </c>
      <c r="W830" s="78">
        <v>64</v>
      </c>
      <c r="X830" s="234" t="str">
        <f t="shared" si="42"/>
        <v>80-89|64</v>
      </c>
      <c r="Y830" s="78">
        <v>14</v>
      </c>
      <c r="Z830" s="78" t="s">
        <v>54</v>
      </c>
    </row>
    <row r="831" spans="22:26">
      <c r="V831" s="77" t="s">
        <v>677</v>
      </c>
      <c r="W831" s="78">
        <v>63</v>
      </c>
      <c r="X831" s="234" t="str">
        <f t="shared" si="42"/>
        <v>80-89|63</v>
      </c>
      <c r="Y831" s="78">
        <v>14</v>
      </c>
      <c r="Z831" s="78" t="s">
        <v>54</v>
      </c>
    </row>
    <row r="832" spans="22:26">
      <c r="V832" s="77" t="s">
        <v>677</v>
      </c>
      <c r="W832" s="78">
        <v>62</v>
      </c>
      <c r="X832" s="234" t="str">
        <f t="shared" si="42"/>
        <v>80-89|62</v>
      </c>
      <c r="Y832" s="78">
        <v>14</v>
      </c>
      <c r="Z832" s="78" t="s">
        <v>54</v>
      </c>
    </row>
    <row r="833" spans="22:26">
      <c r="V833" s="77" t="s">
        <v>677</v>
      </c>
      <c r="W833" s="78">
        <v>61</v>
      </c>
      <c r="X833" s="234" t="str">
        <f t="shared" si="42"/>
        <v>80-89|61</v>
      </c>
      <c r="Y833" s="78">
        <v>15</v>
      </c>
      <c r="Z833" s="78" t="s">
        <v>55</v>
      </c>
    </row>
    <row r="834" spans="22:26">
      <c r="V834" s="77" t="s">
        <v>677</v>
      </c>
      <c r="W834" s="78">
        <v>60</v>
      </c>
      <c r="X834" s="234" t="str">
        <f t="shared" si="42"/>
        <v>80-89|60</v>
      </c>
      <c r="Y834" s="78">
        <v>15</v>
      </c>
      <c r="Z834" s="78" t="s">
        <v>55</v>
      </c>
    </row>
    <row r="835" spans="22:26">
      <c r="V835" s="77" t="s">
        <v>677</v>
      </c>
      <c r="W835" s="78">
        <v>59</v>
      </c>
      <c r="X835" s="234" t="str">
        <f t="shared" si="42"/>
        <v>80-89|59</v>
      </c>
      <c r="Y835" s="78">
        <v>15</v>
      </c>
      <c r="Z835" s="78" t="s">
        <v>55</v>
      </c>
    </row>
    <row r="836" spans="22:26">
      <c r="V836" s="77" t="s">
        <v>677</v>
      </c>
      <c r="W836" s="78">
        <v>58</v>
      </c>
      <c r="X836" s="234" t="str">
        <f t="shared" si="42"/>
        <v>80-89|58</v>
      </c>
      <c r="Y836" s="78">
        <v>15</v>
      </c>
      <c r="Z836" s="78" t="s">
        <v>55</v>
      </c>
    </row>
    <row r="837" spans="22:26">
      <c r="V837" s="77" t="s">
        <v>677</v>
      </c>
      <c r="W837" s="78">
        <v>57</v>
      </c>
      <c r="X837" s="234" t="str">
        <f t="shared" si="42"/>
        <v>80-89|57</v>
      </c>
      <c r="Y837" s="78">
        <v>15</v>
      </c>
      <c r="Z837" s="78" t="s">
        <v>55</v>
      </c>
    </row>
    <row r="838" spans="22:26">
      <c r="V838" s="77" t="s">
        <v>677</v>
      </c>
      <c r="W838" s="78">
        <v>56</v>
      </c>
      <c r="X838" s="234" t="str">
        <f t="shared" si="42"/>
        <v>80-89|56</v>
      </c>
      <c r="Y838" s="78">
        <v>15</v>
      </c>
      <c r="Z838" s="78" t="s">
        <v>55</v>
      </c>
    </row>
    <row r="839" spans="22:26">
      <c r="V839" s="77" t="s">
        <v>677</v>
      </c>
      <c r="W839" s="78">
        <v>55</v>
      </c>
      <c r="X839" s="234" t="str">
        <f t="shared" si="42"/>
        <v>80-89|55</v>
      </c>
      <c r="Y839" s="78">
        <v>15</v>
      </c>
      <c r="Z839" s="78" t="s">
        <v>55</v>
      </c>
    </row>
    <row r="840" spans="22:26">
      <c r="V840" s="77" t="s">
        <v>677</v>
      </c>
      <c r="W840" s="78">
        <v>54</v>
      </c>
      <c r="X840" s="234" t="str">
        <f t="shared" si="42"/>
        <v>80-89|54</v>
      </c>
      <c r="Y840" s="78">
        <v>15</v>
      </c>
      <c r="Z840" s="78" t="s">
        <v>55</v>
      </c>
    </row>
    <row r="841" spans="22:26">
      <c r="V841" s="77" t="s">
        <v>677</v>
      </c>
      <c r="W841" s="78">
        <v>53</v>
      </c>
      <c r="X841" s="234" t="str">
        <f t="shared" si="42"/>
        <v>80-89|53</v>
      </c>
      <c r="Y841" s="78">
        <v>16</v>
      </c>
      <c r="Z841" s="78" t="s">
        <v>56</v>
      </c>
    </row>
    <row r="842" spans="22:26">
      <c r="V842" s="77" t="s">
        <v>677</v>
      </c>
      <c r="W842" s="78">
        <v>52</v>
      </c>
      <c r="X842" s="234" t="str">
        <f t="shared" si="42"/>
        <v>80-89|52</v>
      </c>
      <c r="Y842" s="78">
        <v>16</v>
      </c>
      <c r="Z842" s="78" t="s">
        <v>56</v>
      </c>
    </row>
    <row r="843" spans="22:26">
      <c r="V843" s="77" t="s">
        <v>677</v>
      </c>
      <c r="W843" s="78">
        <v>51</v>
      </c>
      <c r="X843" s="234" t="str">
        <f t="shared" si="42"/>
        <v>80-89|51</v>
      </c>
      <c r="Y843" s="78">
        <v>16</v>
      </c>
      <c r="Z843" s="78" t="s">
        <v>56</v>
      </c>
    </row>
    <row r="844" spans="22:26">
      <c r="V844" s="77" t="s">
        <v>677</v>
      </c>
      <c r="W844" s="78">
        <v>50</v>
      </c>
      <c r="X844" s="234" t="str">
        <f t="shared" si="42"/>
        <v>80-89|50</v>
      </c>
      <c r="Y844" s="78">
        <v>16</v>
      </c>
      <c r="Z844" s="78" t="s">
        <v>56</v>
      </c>
    </row>
    <row r="845" spans="22:26">
      <c r="V845" s="77" t="s">
        <v>677</v>
      </c>
      <c r="W845" s="78">
        <v>49</v>
      </c>
      <c r="X845" s="234" t="str">
        <f t="shared" si="42"/>
        <v>80-89|49</v>
      </c>
      <c r="Y845" s="78">
        <v>16</v>
      </c>
      <c r="Z845" s="78" t="s">
        <v>56</v>
      </c>
    </row>
    <row r="846" spans="22:26">
      <c r="V846" s="77" t="s">
        <v>677</v>
      </c>
      <c r="W846" s="78">
        <v>48</v>
      </c>
      <c r="X846" s="234" t="str">
        <f t="shared" si="42"/>
        <v>80-89|48</v>
      </c>
      <c r="Y846" s="78">
        <v>16</v>
      </c>
      <c r="Z846" s="78" t="s">
        <v>56</v>
      </c>
    </row>
    <row r="847" spans="22:26">
      <c r="V847" s="77" t="s">
        <v>677</v>
      </c>
      <c r="W847" s="78">
        <v>47</v>
      </c>
      <c r="X847" s="234" t="str">
        <f t="shared" si="42"/>
        <v>80-89|47</v>
      </c>
      <c r="Y847" s="78">
        <v>16</v>
      </c>
      <c r="Z847" s="78" t="s">
        <v>56</v>
      </c>
    </row>
    <row r="848" spans="22:26">
      <c r="V848" s="77" t="s">
        <v>677</v>
      </c>
      <c r="W848" s="78">
        <v>46</v>
      </c>
      <c r="X848" s="234" t="str">
        <f t="shared" si="42"/>
        <v>80-89|46</v>
      </c>
      <c r="Y848" s="78">
        <v>16</v>
      </c>
      <c r="Z848" s="78" t="s">
        <v>56</v>
      </c>
    </row>
    <row r="849" spans="22:26">
      <c r="V849" s="77" t="s">
        <v>677</v>
      </c>
      <c r="W849" s="78">
        <v>45</v>
      </c>
      <c r="X849" s="234" t="str">
        <f t="shared" si="42"/>
        <v>80-89|45</v>
      </c>
      <c r="Y849" s="78">
        <v>16</v>
      </c>
      <c r="Z849" s="78" t="s">
        <v>56</v>
      </c>
    </row>
    <row r="850" spans="22:26">
      <c r="V850" s="77" t="s">
        <v>677</v>
      </c>
      <c r="W850" s="78">
        <v>44</v>
      </c>
      <c r="X850" s="234" t="str">
        <f t="shared" si="42"/>
        <v>80-89|44</v>
      </c>
      <c r="Y850" s="78">
        <v>17</v>
      </c>
      <c r="Z850" s="78" t="s">
        <v>57</v>
      </c>
    </row>
    <row r="851" spans="22:26">
      <c r="V851" s="77" t="s">
        <v>677</v>
      </c>
      <c r="W851" s="78">
        <v>43</v>
      </c>
      <c r="X851" s="234" t="str">
        <f t="shared" si="42"/>
        <v>80-89|43</v>
      </c>
      <c r="Y851" s="78">
        <v>17</v>
      </c>
      <c r="Z851" s="78" t="s">
        <v>57</v>
      </c>
    </row>
    <row r="852" spans="22:26">
      <c r="V852" s="77" t="s">
        <v>677</v>
      </c>
      <c r="W852" s="78">
        <v>42</v>
      </c>
      <c r="X852" s="234" t="str">
        <f t="shared" si="42"/>
        <v>80-89|42</v>
      </c>
      <c r="Y852" s="78">
        <v>17</v>
      </c>
      <c r="Z852" s="78" t="s">
        <v>57</v>
      </c>
    </row>
    <row r="853" spans="22:26">
      <c r="V853" s="77" t="s">
        <v>677</v>
      </c>
      <c r="W853" s="78">
        <v>41</v>
      </c>
      <c r="X853" s="234" t="str">
        <f t="shared" si="42"/>
        <v>80-89|41</v>
      </c>
      <c r="Y853" s="78">
        <v>17</v>
      </c>
      <c r="Z853" s="78" t="s">
        <v>57</v>
      </c>
    </row>
    <row r="854" spans="22:26">
      <c r="V854" s="77" t="s">
        <v>677</v>
      </c>
      <c r="W854" s="78">
        <v>40</v>
      </c>
      <c r="X854" s="234" t="str">
        <f t="shared" si="42"/>
        <v>80-89|40</v>
      </c>
      <c r="Y854" s="78">
        <v>17</v>
      </c>
      <c r="Z854" s="78" t="s">
        <v>57</v>
      </c>
    </row>
    <row r="855" spans="22:26">
      <c r="V855" s="77" t="s">
        <v>677</v>
      </c>
      <c r="W855" s="78">
        <v>39</v>
      </c>
      <c r="X855" s="234" t="str">
        <f t="shared" si="42"/>
        <v>80-89|39</v>
      </c>
      <c r="Y855" s="78">
        <v>17</v>
      </c>
      <c r="Z855" s="78" t="s">
        <v>57</v>
      </c>
    </row>
    <row r="856" spans="22:26">
      <c r="V856" s="77" t="s">
        <v>677</v>
      </c>
      <c r="W856" s="78">
        <v>38</v>
      </c>
      <c r="X856" s="234" t="str">
        <f t="shared" si="42"/>
        <v>80-89|38</v>
      </c>
      <c r="Y856" s="78">
        <v>17</v>
      </c>
      <c r="Z856" s="78" t="s">
        <v>57</v>
      </c>
    </row>
    <row r="857" spans="22:26">
      <c r="V857" s="77" t="s">
        <v>677</v>
      </c>
      <c r="W857" s="78">
        <v>37</v>
      </c>
      <c r="X857" s="234" t="str">
        <f t="shared" si="42"/>
        <v>80-89|37</v>
      </c>
      <c r="Y857" s="78">
        <v>17</v>
      </c>
      <c r="Z857" s="78" t="s">
        <v>57</v>
      </c>
    </row>
    <row r="858" spans="22:26">
      <c r="V858" s="77" t="s">
        <v>677</v>
      </c>
      <c r="W858" s="78">
        <v>36</v>
      </c>
      <c r="X858" s="234" t="str">
        <f t="shared" si="42"/>
        <v>80-89|36</v>
      </c>
      <c r="Y858" s="78">
        <v>18</v>
      </c>
      <c r="Z858" s="78" t="s">
        <v>58</v>
      </c>
    </row>
    <row r="859" spans="22:26">
      <c r="V859" s="77" t="s">
        <v>677</v>
      </c>
      <c r="W859" s="78">
        <v>35</v>
      </c>
      <c r="X859" s="234" t="str">
        <f t="shared" si="42"/>
        <v>80-89|35</v>
      </c>
      <c r="Y859" s="78">
        <v>18</v>
      </c>
      <c r="Z859" s="78" t="s">
        <v>58</v>
      </c>
    </row>
    <row r="860" spans="22:26">
      <c r="V860" s="77" t="s">
        <v>677</v>
      </c>
      <c r="W860" s="78">
        <v>34</v>
      </c>
      <c r="X860" s="234" t="str">
        <f t="shared" si="42"/>
        <v>80-89|34</v>
      </c>
      <c r="Y860" s="78">
        <v>18</v>
      </c>
      <c r="Z860" s="78" t="s">
        <v>58</v>
      </c>
    </row>
    <row r="861" spans="22:26">
      <c r="V861" s="77" t="s">
        <v>677</v>
      </c>
      <c r="W861" s="78">
        <v>33</v>
      </c>
      <c r="X861" s="234" t="str">
        <f t="shared" si="42"/>
        <v>80-89|33</v>
      </c>
      <c r="Y861" s="78">
        <v>18</v>
      </c>
      <c r="Z861" s="78" t="s">
        <v>58</v>
      </c>
    </row>
    <row r="862" spans="22:26">
      <c r="V862" s="77" t="s">
        <v>677</v>
      </c>
      <c r="W862" s="78">
        <v>32</v>
      </c>
      <c r="X862" s="234" t="str">
        <f t="shared" si="42"/>
        <v>80-89|32</v>
      </c>
      <c r="Y862" s="78">
        <v>18</v>
      </c>
      <c r="Z862" s="78" t="s">
        <v>58</v>
      </c>
    </row>
    <row r="863" spans="22:26">
      <c r="V863" s="77" t="s">
        <v>677</v>
      </c>
      <c r="W863" s="78">
        <v>31</v>
      </c>
      <c r="X863" s="234" t="str">
        <f t="shared" si="42"/>
        <v>80-89|31</v>
      </c>
      <c r="Y863" s="78">
        <v>18</v>
      </c>
      <c r="Z863" s="78" t="s">
        <v>58</v>
      </c>
    </row>
    <row r="864" spans="22:26">
      <c r="V864" s="77" t="s">
        <v>677</v>
      </c>
      <c r="W864" s="78">
        <v>30</v>
      </c>
      <c r="X864" s="234" t="str">
        <f t="shared" si="42"/>
        <v>80-89|30</v>
      </c>
      <c r="Y864" s="78">
        <v>18</v>
      </c>
      <c r="Z864" s="78" t="s">
        <v>58</v>
      </c>
    </row>
    <row r="865" spans="22:26">
      <c r="V865" s="77" t="s">
        <v>677</v>
      </c>
      <c r="W865" s="78">
        <v>29</v>
      </c>
      <c r="X865" s="234" t="str">
        <f t="shared" ref="X865:X866" si="43">V865&amp;"|"&amp;W865</f>
        <v>80-89|29</v>
      </c>
      <c r="Y865" s="78">
        <v>18</v>
      </c>
      <c r="Z865" s="78" t="s">
        <v>58</v>
      </c>
    </row>
    <row r="866" spans="22:26">
      <c r="V866" s="77" t="s">
        <v>677</v>
      </c>
      <c r="W866" s="78" t="s">
        <v>1730</v>
      </c>
      <c r="X866" s="234" t="str">
        <f t="shared" si="43"/>
        <v>80-89|&lt;29</v>
      </c>
      <c r="Y866" s="78">
        <v>19</v>
      </c>
      <c r="Z866" s="78" t="s">
        <v>59</v>
      </c>
    </row>
  </sheetData>
  <pageMargins left="0.7" right="0.7" top="0.75" bottom="0.75" header="0.3" footer="0.3"/>
  <pageSetup paperSize="9" orientation="portrait" horizontalDpi="4294967292" verticalDpi="4294967292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P211"/>
  <sheetViews>
    <sheetView workbookViewId="0">
      <selection activeCell="A11" sqref="A11"/>
    </sheetView>
  </sheetViews>
  <sheetFormatPr defaultColWidth="11.42578125" defaultRowHeight="15"/>
  <sheetData>
    <row r="1" spans="1:16" ht="15.75">
      <c r="A1" s="529" t="s">
        <v>2053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</row>
    <row r="2" spans="1:16" ht="15.75">
      <c r="A2" s="529" t="s">
        <v>1806</v>
      </c>
      <c r="B2" s="78"/>
      <c r="C2" s="78"/>
      <c r="D2" s="78"/>
      <c r="E2" s="529" t="s">
        <v>1807</v>
      </c>
      <c r="F2" s="78"/>
      <c r="G2" s="78"/>
      <c r="H2" s="78"/>
      <c r="I2" s="529" t="s">
        <v>1808</v>
      </c>
      <c r="J2" s="78" t="s">
        <v>2054</v>
      </c>
      <c r="K2" s="78"/>
      <c r="L2" s="78"/>
      <c r="M2" s="529" t="s">
        <v>2055</v>
      </c>
      <c r="N2" s="78"/>
      <c r="O2" s="78"/>
      <c r="P2" s="78"/>
    </row>
    <row r="3" spans="1:16" ht="15.75">
      <c r="A3" s="529" t="s">
        <v>35</v>
      </c>
      <c r="B3" s="529" t="s">
        <v>38</v>
      </c>
      <c r="C3" s="529" t="s">
        <v>2056</v>
      </c>
      <c r="D3" s="78"/>
      <c r="E3" s="529" t="s">
        <v>35</v>
      </c>
      <c r="F3" s="529" t="s">
        <v>38</v>
      </c>
      <c r="G3" s="529" t="s">
        <v>2056</v>
      </c>
      <c r="H3" s="78"/>
      <c r="I3" s="529" t="s">
        <v>35</v>
      </c>
      <c r="J3" s="529" t="s">
        <v>38</v>
      </c>
      <c r="K3" s="529" t="s">
        <v>2057</v>
      </c>
      <c r="L3" s="78"/>
      <c r="M3" s="529" t="s">
        <v>35</v>
      </c>
      <c r="N3" s="529" t="s">
        <v>38</v>
      </c>
      <c r="O3" s="529" t="s">
        <v>2058</v>
      </c>
      <c r="P3" s="78"/>
    </row>
    <row r="4" spans="1:16">
      <c r="A4" s="530">
        <v>0</v>
      </c>
      <c r="B4" s="530">
        <v>7</v>
      </c>
      <c r="C4" s="530" t="s">
        <v>1936</v>
      </c>
      <c r="D4" s="530"/>
      <c r="E4" s="530" t="s">
        <v>2059</v>
      </c>
      <c r="F4" s="530" t="s">
        <v>2060</v>
      </c>
      <c r="G4" s="530" t="s">
        <v>2061</v>
      </c>
      <c r="H4" s="530"/>
      <c r="I4" s="530" t="s">
        <v>2059</v>
      </c>
      <c r="J4" s="530" t="s">
        <v>2060</v>
      </c>
      <c r="K4" s="530" t="s">
        <v>2061</v>
      </c>
      <c r="L4" s="530"/>
      <c r="M4" s="530" t="s">
        <v>2062</v>
      </c>
      <c r="N4" s="530" t="s">
        <v>2063</v>
      </c>
      <c r="O4" s="530" t="s">
        <v>1943</v>
      </c>
      <c r="P4" s="530"/>
    </row>
    <row r="5" spans="1:16">
      <c r="A5" s="530" t="s">
        <v>2064</v>
      </c>
      <c r="B5" s="530" t="s">
        <v>2065</v>
      </c>
      <c r="C5" s="530" t="s">
        <v>1905</v>
      </c>
      <c r="D5" s="530"/>
      <c r="E5" s="530" t="s">
        <v>2066</v>
      </c>
      <c r="F5" s="530" t="s">
        <v>2067</v>
      </c>
      <c r="G5" s="530" t="s">
        <v>1936</v>
      </c>
      <c r="H5" s="530"/>
      <c r="I5" s="530" t="s">
        <v>1620</v>
      </c>
      <c r="J5" s="530" t="s">
        <v>2067</v>
      </c>
      <c r="K5" s="530" t="s">
        <v>1936</v>
      </c>
      <c r="L5" s="530"/>
      <c r="M5" s="530" t="s">
        <v>2068</v>
      </c>
      <c r="N5" s="530" t="s">
        <v>2069</v>
      </c>
      <c r="O5" s="530" t="s">
        <v>1942</v>
      </c>
      <c r="P5" s="530"/>
    </row>
    <row r="6" spans="1:16">
      <c r="A6" s="530" t="s">
        <v>2070</v>
      </c>
      <c r="B6" s="530" t="s">
        <v>2071</v>
      </c>
      <c r="C6" s="530" t="s">
        <v>2072</v>
      </c>
      <c r="D6" s="530"/>
      <c r="E6" s="530" t="s">
        <v>2073</v>
      </c>
      <c r="F6" s="530" t="s">
        <v>2065</v>
      </c>
      <c r="G6" s="530" t="s">
        <v>1905</v>
      </c>
      <c r="H6" s="530"/>
      <c r="I6" s="530" t="s">
        <v>2074</v>
      </c>
      <c r="J6" s="530" t="s">
        <v>2065</v>
      </c>
      <c r="K6" s="530" t="s">
        <v>1905</v>
      </c>
      <c r="L6" s="530"/>
      <c r="M6" s="530" t="s">
        <v>2075</v>
      </c>
      <c r="N6" s="530" t="s">
        <v>2060</v>
      </c>
      <c r="O6" s="530" t="s">
        <v>2061</v>
      </c>
      <c r="P6" s="530"/>
    </row>
    <row r="7" spans="1:16">
      <c r="A7" s="530" t="s">
        <v>2076</v>
      </c>
      <c r="B7" s="530" t="s">
        <v>2077</v>
      </c>
      <c r="C7" s="530" t="s">
        <v>1898</v>
      </c>
      <c r="D7" s="530"/>
      <c r="E7" s="530" t="s">
        <v>2078</v>
      </c>
      <c r="F7" s="530" t="s">
        <v>2071</v>
      </c>
      <c r="G7" s="530" t="s">
        <v>2072</v>
      </c>
      <c r="H7" s="530"/>
      <c r="I7" s="530" t="s">
        <v>2103</v>
      </c>
      <c r="J7" s="530" t="s">
        <v>2071</v>
      </c>
      <c r="K7" s="530" t="s">
        <v>2072</v>
      </c>
      <c r="L7" s="530"/>
      <c r="M7" s="530" t="s">
        <v>2079</v>
      </c>
      <c r="N7" s="530" t="s">
        <v>2067</v>
      </c>
      <c r="O7" s="530" t="s">
        <v>1936</v>
      </c>
      <c r="P7" s="530"/>
    </row>
    <row r="8" spans="1:16">
      <c r="A8" s="530" t="s">
        <v>2080</v>
      </c>
      <c r="B8" s="530" t="s">
        <v>2081</v>
      </c>
      <c r="C8" s="530" t="s">
        <v>2082</v>
      </c>
      <c r="D8" s="530"/>
      <c r="E8" s="530" t="s">
        <v>2083</v>
      </c>
      <c r="F8" s="530" t="s">
        <v>2077</v>
      </c>
      <c r="G8" s="530" t="s">
        <v>1898</v>
      </c>
      <c r="H8" s="530"/>
      <c r="I8" s="530" t="s">
        <v>2084</v>
      </c>
      <c r="J8" s="530" t="s">
        <v>2077</v>
      </c>
      <c r="K8" s="530" t="s">
        <v>1898</v>
      </c>
      <c r="L8" s="530"/>
      <c r="M8" s="530" t="s">
        <v>62</v>
      </c>
      <c r="N8" s="530" t="s">
        <v>2065</v>
      </c>
      <c r="O8" s="530" t="s">
        <v>1905</v>
      </c>
      <c r="P8" s="530"/>
    </row>
    <row r="9" spans="1:16">
      <c r="A9" s="530" t="s">
        <v>2078</v>
      </c>
      <c r="B9" s="530" t="s">
        <v>2085</v>
      </c>
      <c r="C9" s="530" t="s">
        <v>2086</v>
      </c>
      <c r="D9" s="530"/>
      <c r="E9" s="530" t="s">
        <v>2087</v>
      </c>
      <c r="F9" s="530" t="s">
        <v>2081</v>
      </c>
      <c r="G9" s="530" t="s">
        <v>2082</v>
      </c>
      <c r="H9" s="530"/>
      <c r="I9" s="530" t="s">
        <v>2088</v>
      </c>
      <c r="J9" s="530" t="s">
        <v>2081</v>
      </c>
      <c r="K9" s="530" t="s">
        <v>2082</v>
      </c>
      <c r="L9" s="530"/>
      <c r="M9" s="530" t="s">
        <v>2089</v>
      </c>
      <c r="N9" s="530" t="s">
        <v>2071</v>
      </c>
      <c r="O9" s="530" t="s">
        <v>2072</v>
      </c>
      <c r="P9" s="530"/>
    </row>
    <row r="10" spans="1:16">
      <c r="A10" s="530" t="s">
        <v>2090</v>
      </c>
      <c r="B10" s="530" t="s">
        <v>2091</v>
      </c>
      <c r="C10" s="530" t="s">
        <v>2092</v>
      </c>
      <c r="D10" s="530"/>
      <c r="E10" s="530" t="s">
        <v>2093</v>
      </c>
      <c r="F10" s="530" t="s">
        <v>2085</v>
      </c>
      <c r="G10" s="530" t="s">
        <v>2086</v>
      </c>
      <c r="H10" s="530"/>
      <c r="I10" s="530" t="s">
        <v>2094</v>
      </c>
      <c r="J10" s="530" t="s">
        <v>2085</v>
      </c>
      <c r="K10" s="530" t="s">
        <v>2086</v>
      </c>
      <c r="L10" s="530"/>
      <c r="M10" s="530" t="s">
        <v>2084</v>
      </c>
      <c r="N10" s="530" t="s">
        <v>2077</v>
      </c>
      <c r="O10" s="530" t="s">
        <v>1898</v>
      </c>
      <c r="P10" s="530"/>
    </row>
    <row r="11" spans="1:16">
      <c r="A11" s="530"/>
      <c r="B11" s="530"/>
      <c r="C11" s="530"/>
      <c r="D11" s="530"/>
      <c r="E11" s="530" t="s">
        <v>2095</v>
      </c>
      <c r="F11" s="530" t="s">
        <v>2091</v>
      </c>
      <c r="G11" s="530" t="s">
        <v>2092</v>
      </c>
      <c r="H11" s="530"/>
      <c r="I11" s="530" t="s">
        <v>2096</v>
      </c>
      <c r="J11" s="530" t="s">
        <v>2091</v>
      </c>
      <c r="K11" s="530" t="s">
        <v>2092</v>
      </c>
      <c r="L11" s="530"/>
      <c r="M11" s="530" t="s">
        <v>2097</v>
      </c>
      <c r="N11" s="530" t="s">
        <v>2081</v>
      </c>
      <c r="O11" s="530" t="s">
        <v>2082</v>
      </c>
      <c r="P11" s="530"/>
    </row>
    <row r="12" spans="1:16">
      <c r="A12" s="530"/>
      <c r="B12" s="530"/>
      <c r="C12" s="530"/>
      <c r="D12" s="530"/>
      <c r="E12" s="530"/>
      <c r="F12" s="530"/>
      <c r="G12" s="530"/>
      <c r="H12" s="530"/>
      <c r="I12" s="530"/>
      <c r="J12" s="530"/>
      <c r="K12" s="530"/>
      <c r="L12" s="530"/>
      <c r="M12" s="530" t="s">
        <v>2063</v>
      </c>
      <c r="N12" s="530" t="s">
        <v>2085</v>
      </c>
      <c r="O12" s="530" t="s">
        <v>2086</v>
      </c>
      <c r="P12" s="530"/>
    </row>
    <row r="13" spans="1:16">
      <c r="A13" s="530"/>
      <c r="B13" s="530"/>
      <c r="C13" s="530"/>
      <c r="D13" s="530"/>
      <c r="E13" s="530"/>
      <c r="F13" s="530"/>
      <c r="G13" s="530"/>
      <c r="H13" s="530"/>
      <c r="I13" s="530"/>
      <c r="J13" s="530"/>
      <c r="K13" s="530"/>
      <c r="L13" s="530"/>
      <c r="M13" s="530" t="s">
        <v>1694</v>
      </c>
      <c r="N13" s="530" t="s">
        <v>2091</v>
      </c>
      <c r="O13" s="530" t="s">
        <v>2092</v>
      </c>
      <c r="P13" s="530"/>
    </row>
    <row r="14" spans="1:16">
      <c r="A14" s="530"/>
      <c r="B14" s="530"/>
      <c r="C14" s="530"/>
      <c r="D14" s="530"/>
      <c r="E14" s="530"/>
      <c r="F14" s="530"/>
      <c r="G14" s="530"/>
      <c r="H14" s="530" t="s">
        <v>2055</v>
      </c>
      <c r="I14" s="530" t="s">
        <v>2098</v>
      </c>
      <c r="J14" s="530" t="s">
        <v>2099</v>
      </c>
      <c r="K14" s="530"/>
      <c r="L14" s="530"/>
      <c r="M14" s="530"/>
      <c r="N14" s="530"/>
      <c r="O14" s="530"/>
      <c r="P14" s="530"/>
    </row>
    <row r="15" spans="1:16">
      <c r="A15" s="530"/>
      <c r="B15" s="530"/>
      <c r="C15" s="530"/>
      <c r="D15" s="530"/>
      <c r="E15" s="530"/>
      <c r="F15" s="530"/>
      <c r="G15" s="530"/>
      <c r="H15" s="530"/>
      <c r="I15" s="530"/>
      <c r="J15" s="530" t="s">
        <v>2100</v>
      </c>
      <c r="K15" s="530"/>
      <c r="L15" s="530"/>
      <c r="M15" s="530"/>
      <c r="N15" s="530"/>
      <c r="O15" s="530"/>
      <c r="P15" s="530"/>
    </row>
    <row r="16" spans="1:16">
      <c r="A16" s="530" t="s">
        <v>2101</v>
      </c>
      <c r="B16" s="530"/>
      <c r="C16" s="530"/>
      <c r="D16" s="530"/>
      <c r="E16" s="530"/>
      <c r="F16" s="530"/>
      <c r="G16" s="530"/>
      <c r="H16" s="530"/>
      <c r="I16" s="530"/>
      <c r="J16" s="530"/>
      <c r="K16" s="530"/>
      <c r="L16" s="530"/>
      <c r="M16" s="530"/>
      <c r="N16" s="530"/>
      <c r="O16" s="530"/>
      <c r="P16" s="530"/>
    </row>
    <row r="19" spans="1:15" ht="15.75">
      <c r="A19" s="529" t="s">
        <v>1806</v>
      </c>
      <c r="B19" s="78"/>
      <c r="C19" s="78"/>
      <c r="E19" s="529" t="s">
        <v>1807</v>
      </c>
      <c r="F19" s="78"/>
      <c r="G19" s="78"/>
      <c r="I19" s="529" t="s">
        <v>1808</v>
      </c>
      <c r="J19" s="78"/>
      <c r="K19" s="78"/>
      <c r="M19" s="529" t="s">
        <v>2055</v>
      </c>
      <c r="N19" s="78"/>
      <c r="O19" s="78"/>
    </row>
    <row r="20" spans="1:15" ht="15.75">
      <c r="A20" s="529" t="s">
        <v>35</v>
      </c>
      <c r="B20" s="529" t="s">
        <v>38</v>
      </c>
      <c r="C20" s="529" t="s">
        <v>2056</v>
      </c>
      <c r="E20" s="529" t="s">
        <v>35</v>
      </c>
      <c r="F20" s="529" t="s">
        <v>38</v>
      </c>
      <c r="G20" s="529" t="s">
        <v>2056</v>
      </c>
      <c r="I20" s="529" t="s">
        <v>35</v>
      </c>
      <c r="J20" s="529" t="s">
        <v>38</v>
      </c>
      <c r="K20" s="529" t="s">
        <v>2057</v>
      </c>
      <c r="M20" s="529" t="s">
        <v>35</v>
      </c>
      <c r="N20" s="529" t="s">
        <v>38</v>
      </c>
      <c r="O20" s="529" t="s">
        <v>2058</v>
      </c>
    </row>
    <row r="21" spans="1:15">
      <c r="A21" s="78">
        <v>0</v>
      </c>
      <c r="B21" s="78">
        <v>7</v>
      </c>
      <c r="C21" s="530" t="s">
        <v>1936</v>
      </c>
      <c r="E21" s="249">
        <v>0</v>
      </c>
      <c r="F21" s="249">
        <v>8</v>
      </c>
      <c r="G21" s="530" t="s">
        <v>2061</v>
      </c>
      <c r="I21" s="249">
        <v>0</v>
      </c>
      <c r="J21" s="249">
        <v>8</v>
      </c>
      <c r="K21" s="530" t="s">
        <v>2061</v>
      </c>
      <c r="M21">
        <v>23</v>
      </c>
      <c r="N21">
        <v>10</v>
      </c>
      <c r="O21" s="530" t="s">
        <v>1943</v>
      </c>
    </row>
    <row r="22" spans="1:15">
      <c r="A22">
        <v>1</v>
      </c>
      <c r="B22">
        <v>6</v>
      </c>
      <c r="C22" s="530" t="s">
        <v>1905</v>
      </c>
      <c r="E22">
        <v>1</v>
      </c>
      <c r="F22">
        <v>7</v>
      </c>
      <c r="G22" s="530" t="s">
        <v>1936</v>
      </c>
      <c r="I22">
        <v>1</v>
      </c>
      <c r="J22">
        <v>7</v>
      </c>
      <c r="K22" s="530" t="s">
        <v>1936</v>
      </c>
      <c r="M22">
        <v>22</v>
      </c>
      <c r="N22">
        <v>9</v>
      </c>
      <c r="O22" s="530" t="s">
        <v>1942</v>
      </c>
    </row>
    <row r="23" spans="1:15">
      <c r="A23">
        <v>2</v>
      </c>
      <c r="B23">
        <v>6</v>
      </c>
      <c r="C23" s="530" t="s">
        <v>1905</v>
      </c>
      <c r="E23">
        <v>2</v>
      </c>
      <c r="F23">
        <v>7</v>
      </c>
      <c r="G23" s="530" t="s">
        <v>1936</v>
      </c>
      <c r="I23">
        <v>2</v>
      </c>
      <c r="J23" s="78">
        <v>7</v>
      </c>
      <c r="K23" s="530" t="s">
        <v>1936</v>
      </c>
      <c r="M23">
        <v>21</v>
      </c>
      <c r="N23">
        <v>8</v>
      </c>
      <c r="O23" s="530" t="s">
        <v>2061</v>
      </c>
    </row>
    <row r="24" spans="1:15">
      <c r="A24">
        <v>3</v>
      </c>
      <c r="B24">
        <v>6</v>
      </c>
      <c r="C24" s="530" t="s">
        <v>1905</v>
      </c>
      <c r="E24">
        <v>3</v>
      </c>
      <c r="F24">
        <v>6</v>
      </c>
      <c r="G24" s="530" t="s">
        <v>1905</v>
      </c>
      <c r="I24">
        <v>3</v>
      </c>
      <c r="J24" s="78">
        <v>7</v>
      </c>
      <c r="K24" s="530" t="s">
        <v>1936</v>
      </c>
      <c r="M24">
        <v>20</v>
      </c>
      <c r="N24">
        <v>7</v>
      </c>
      <c r="O24" s="530" t="s">
        <v>1936</v>
      </c>
    </row>
    <row r="25" spans="1:15">
      <c r="A25">
        <v>4</v>
      </c>
      <c r="B25">
        <v>6</v>
      </c>
      <c r="C25" s="530" t="s">
        <v>1905</v>
      </c>
      <c r="E25" s="249">
        <v>4</v>
      </c>
      <c r="F25" s="78">
        <v>6</v>
      </c>
      <c r="G25" s="530" t="s">
        <v>1905</v>
      </c>
      <c r="I25" s="249">
        <v>4</v>
      </c>
      <c r="J25" s="249">
        <v>6</v>
      </c>
      <c r="K25" s="530" t="s">
        <v>1905</v>
      </c>
      <c r="M25">
        <v>19</v>
      </c>
      <c r="N25">
        <v>6</v>
      </c>
      <c r="O25" s="530" t="s">
        <v>1905</v>
      </c>
    </row>
    <row r="26" spans="1:15">
      <c r="A26" s="78">
        <v>5</v>
      </c>
      <c r="B26" s="78">
        <v>6</v>
      </c>
      <c r="C26" s="530" t="s">
        <v>1905</v>
      </c>
      <c r="E26" s="78">
        <v>5</v>
      </c>
      <c r="F26" s="78">
        <v>6</v>
      </c>
      <c r="G26" s="530" t="s">
        <v>1905</v>
      </c>
      <c r="I26" s="78">
        <v>5</v>
      </c>
      <c r="J26" s="249">
        <v>6</v>
      </c>
      <c r="K26" s="530" t="s">
        <v>1905</v>
      </c>
      <c r="M26">
        <v>18</v>
      </c>
      <c r="N26">
        <v>6</v>
      </c>
      <c r="O26" s="530" t="s">
        <v>1905</v>
      </c>
    </row>
    <row r="27" spans="1:15">
      <c r="A27" s="78">
        <v>6</v>
      </c>
      <c r="B27" s="78">
        <v>6</v>
      </c>
      <c r="C27" s="530" t="s">
        <v>1905</v>
      </c>
      <c r="E27" s="78">
        <v>6</v>
      </c>
      <c r="F27" s="78">
        <v>6</v>
      </c>
      <c r="G27" s="530" t="s">
        <v>1905</v>
      </c>
      <c r="I27" s="78">
        <v>6</v>
      </c>
      <c r="J27" s="249">
        <v>6</v>
      </c>
      <c r="K27" s="530" t="s">
        <v>1905</v>
      </c>
      <c r="M27" s="78">
        <v>17</v>
      </c>
      <c r="N27">
        <v>6</v>
      </c>
      <c r="O27" s="530" t="s">
        <v>1905</v>
      </c>
    </row>
    <row r="28" spans="1:15">
      <c r="A28" s="78">
        <v>7</v>
      </c>
      <c r="B28" s="78">
        <v>6</v>
      </c>
      <c r="C28" s="530" t="s">
        <v>1905</v>
      </c>
      <c r="E28" s="78">
        <v>7</v>
      </c>
      <c r="F28" s="78">
        <v>6</v>
      </c>
      <c r="G28" s="530" t="s">
        <v>1905</v>
      </c>
      <c r="I28" s="78">
        <v>7</v>
      </c>
      <c r="J28" s="249">
        <v>6</v>
      </c>
      <c r="K28" s="530" t="s">
        <v>1905</v>
      </c>
      <c r="M28" s="78">
        <v>16</v>
      </c>
      <c r="N28">
        <v>5</v>
      </c>
      <c r="O28" s="530" t="s">
        <v>2072</v>
      </c>
    </row>
    <row r="29" spans="1:15">
      <c r="A29" s="78">
        <v>8</v>
      </c>
      <c r="B29" s="78">
        <v>6</v>
      </c>
      <c r="C29" s="530" t="s">
        <v>1905</v>
      </c>
      <c r="E29" s="249">
        <v>8</v>
      </c>
      <c r="F29" s="78">
        <v>6</v>
      </c>
      <c r="G29" s="530" t="s">
        <v>1905</v>
      </c>
      <c r="I29" s="249">
        <v>8</v>
      </c>
      <c r="J29" s="249">
        <v>6</v>
      </c>
      <c r="K29" s="530" t="s">
        <v>1905</v>
      </c>
      <c r="M29" s="78">
        <v>15</v>
      </c>
      <c r="N29">
        <v>5</v>
      </c>
      <c r="O29" s="530" t="s">
        <v>2072</v>
      </c>
    </row>
    <row r="30" spans="1:15">
      <c r="A30" s="78">
        <v>9</v>
      </c>
      <c r="B30" s="78">
        <v>6</v>
      </c>
      <c r="C30" s="530" t="s">
        <v>1905</v>
      </c>
      <c r="E30" s="78">
        <v>9</v>
      </c>
      <c r="F30" s="78">
        <v>6</v>
      </c>
      <c r="G30" s="530" t="s">
        <v>1905</v>
      </c>
      <c r="I30" s="78">
        <v>9</v>
      </c>
      <c r="J30" s="249">
        <v>6</v>
      </c>
      <c r="K30" s="530" t="s">
        <v>1905</v>
      </c>
      <c r="M30" s="78">
        <v>14</v>
      </c>
      <c r="N30">
        <v>4</v>
      </c>
      <c r="O30" s="530" t="s">
        <v>1898</v>
      </c>
    </row>
    <row r="31" spans="1:15">
      <c r="A31" s="78">
        <v>10</v>
      </c>
      <c r="B31">
        <v>5</v>
      </c>
      <c r="C31" s="530" t="s">
        <v>2072</v>
      </c>
      <c r="E31" s="78">
        <v>10</v>
      </c>
      <c r="F31" s="78">
        <v>6</v>
      </c>
      <c r="G31" s="530" t="s">
        <v>1905</v>
      </c>
      <c r="I31" s="78">
        <v>10</v>
      </c>
      <c r="J31" s="249">
        <v>5</v>
      </c>
      <c r="K31" s="530" t="s">
        <v>2072</v>
      </c>
      <c r="M31" s="78">
        <v>13</v>
      </c>
      <c r="N31" s="78">
        <v>4</v>
      </c>
      <c r="O31" s="530" t="s">
        <v>1898</v>
      </c>
    </row>
    <row r="32" spans="1:15">
      <c r="A32" s="78">
        <v>11</v>
      </c>
      <c r="B32" s="78">
        <v>5</v>
      </c>
      <c r="C32" s="530" t="s">
        <v>2072</v>
      </c>
      <c r="E32" s="78">
        <v>11</v>
      </c>
      <c r="F32" s="78">
        <v>6</v>
      </c>
      <c r="G32" s="530" t="s">
        <v>1905</v>
      </c>
      <c r="I32" s="78">
        <v>11</v>
      </c>
      <c r="J32" s="249">
        <v>5</v>
      </c>
      <c r="K32" s="530" t="s">
        <v>2072</v>
      </c>
      <c r="M32" s="78">
        <v>12</v>
      </c>
      <c r="N32">
        <v>3</v>
      </c>
      <c r="O32" s="530" t="s">
        <v>2082</v>
      </c>
    </row>
    <row r="33" spans="1:15">
      <c r="A33" s="78">
        <v>12</v>
      </c>
      <c r="B33" s="78">
        <v>5</v>
      </c>
      <c r="C33" s="530" t="s">
        <v>2072</v>
      </c>
      <c r="E33" s="249">
        <v>12</v>
      </c>
      <c r="F33" s="78">
        <v>6</v>
      </c>
      <c r="G33" s="530" t="s">
        <v>1905</v>
      </c>
      <c r="I33" s="249">
        <v>12</v>
      </c>
      <c r="J33" s="249">
        <v>5</v>
      </c>
      <c r="K33" s="530" t="s">
        <v>2072</v>
      </c>
      <c r="M33" s="78">
        <v>11</v>
      </c>
      <c r="N33">
        <v>3</v>
      </c>
      <c r="O33" s="530" t="s">
        <v>2082</v>
      </c>
    </row>
    <row r="34" spans="1:15">
      <c r="A34" s="78">
        <v>13</v>
      </c>
      <c r="B34" s="78">
        <v>5</v>
      </c>
      <c r="C34" s="530" t="s">
        <v>2072</v>
      </c>
      <c r="E34" s="78">
        <v>13</v>
      </c>
      <c r="F34" s="78">
        <v>6</v>
      </c>
      <c r="G34" s="530" t="s">
        <v>1905</v>
      </c>
      <c r="I34" s="78">
        <v>13</v>
      </c>
      <c r="J34" s="249">
        <v>4</v>
      </c>
      <c r="K34" s="530" t="s">
        <v>1898</v>
      </c>
      <c r="M34" s="78">
        <v>10</v>
      </c>
      <c r="N34">
        <v>2</v>
      </c>
      <c r="O34" s="530" t="s">
        <v>2086</v>
      </c>
    </row>
    <row r="35" spans="1:15">
      <c r="A35" s="78">
        <v>14</v>
      </c>
      <c r="B35" s="78">
        <v>5</v>
      </c>
      <c r="C35" s="530" t="s">
        <v>2072</v>
      </c>
      <c r="E35" s="78">
        <v>14</v>
      </c>
      <c r="F35" s="78">
        <v>6</v>
      </c>
      <c r="G35" s="530" t="s">
        <v>1905</v>
      </c>
      <c r="I35" s="78">
        <v>14</v>
      </c>
      <c r="J35" s="249">
        <v>4</v>
      </c>
      <c r="K35" s="530" t="s">
        <v>1898</v>
      </c>
      <c r="M35" s="78">
        <v>9</v>
      </c>
      <c r="N35">
        <v>1</v>
      </c>
      <c r="O35" s="530" t="s">
        <v>2092</v>
      </c>
    </row>
    <row r="36" spans="1:15">
      <c r="A36" s="78">
        <v>15</v>
      </c>
      <c r="B36" s="78">
        <v>5</v>
      </c>
      <c r="C36" s="530" t="s">
        <v>2072</v>
      </c>
      <c r="E36" s="78">
        <v>15</v>
      </c>
      <c r="F36" s="78">
        <v>6</v>
      </c>
      <c r="G36" s="530" t="s">
        <v>1905</v>
      </c>
      <c r="I36" s="78">
        <v>15</v>
      </c>
      <c r="J36" s="249">
        <v>3</v>
      </c>
      <c r="K36" s="530" t="s">
        <v>2082</v>
      </c>
      <c r="M36" s="78">
        <v>8</v>
      </c>
      <c r="N36" s="78">
        <v>1</v>
      </c>
      <c r="O36" s="530" t="s">
        <v>2092</v>
      </c>
    </row>
    <row r="37" spans="1:15">
      <c r="A37" s="78">
        <v>16</v>
      </c>
      <c r="B37" s="78">
        <v>5</v>
      </c>
      <c r="C37" s="530" t="s">
        <v>2072</v>
      </c>
      <c r="E37" s="249">
        <v>16</v>
      </c>
      <c r="F37" s="78">
        <v>6</v>
      </c>
      <c r="G37" s="530" t="s">
        <v>1905</v>
      </c>
      <c r="I37" s="249">
        <v>16</v>
      </c>
      <c r="J37" s="249">
        <v>3</v>
      </c>
      <c r="K37" s="530" t="s">
        <v>2082</v>
      </c>
      <c r="M37" s="78">
        <v>7</v>
      </c>
      <c r="N37" s="78">
        <v>1</v>
      </c>
      <c r="O37" s="530" t="s">
        <v>2092</v>
      </c>
    </row>
    <row r="38" spans="1:15">
      <c r="A38" s="78">
        <v>17</v>
      </c>
      <c r="B38" s="78">
        <v>5</v>
      </c>
      <c r="C38" s="530" t="s">
        <v>2072</v>
      </c>
      <c r="E38" s="78">
        <v>17</v>
      </c>
      <c r="F38" s="78">
        <v>6</v>
      </c>
      <c r="G38" s="530" t="s">
        <v>1905</v>
      </c>
      <c r="I38" s="78">
        <v>17</v>
      </c>
      <c r="J38" s="249">
        <v>3</v>
      </c>
      <c r="K38" s="530" t="s">
        <v>2082</v>
      </c>
      <c r="M38" s="78">
        <v>6</v>
      </c>
      <c r="N38" s="78">
        <v>1</v>
      </c>
      <c r="O38" s="530" t="s">
        <v>2092</v>
      </c>
    </row>
    <row r="39" spans="1:15">
      <c r="A39" s="78">
        <v>18</v>
      </c>
      <c r="B39" s="78">
        <v>5</v>
      </c>
      <c r="C39" s="530" t="s">
        <v>2072</v>
      </c>
      <c r="E39" s="78">
        <v>18</v>
      </c>
      <c r="F39" s="78">
        <v>6</v>
      </c>
      <c r="G39" s="530" t="s">
        <v>1905</v>
      </c>
      <c r="I39" s="78">
        <v>18</v>
      </c>
      <c r="J39" s="249">
        <v>2</v>
      </c>
      <c r="K39" s="530" t="s">
        <v>2086</v>
      </c>
      <c r="M39" s="78">
        <v>5</v>
      </c>
      <c r="N39" s="78">
        <v>1</v>
      </c>
      <c r="O39" s="530" t="s">
        <v>2092</v>
      </c>
    </row>
    <row r="40" spans="1:15">
      <c r="A40" s="78">
        <v>19</v>
      </c>
      <c r="B40">
        <v>4</v>
      </c>
      <c r="C40" s="530" t="s">
        <v>1898</v>
      </c>
      <c r="E40" s="78">
        <v>19</v>
      </c>
      <c r="F40" s="78">
        <v>6</v>
      </c>
      <c r="G40" s="530" t="s">
        <v>1905</v>
      </c>
      <c r="I40" s="78">
        <v>19</v>
      </c>
      <c r="J40" s="249">
        <v>2</v>
      </c>
      <c r="K40" s="530" t="s">
        <v>2086</v>
      </c>
      <c r="M40" s="78">
        <v>4</v>
      </c>
      <c r="N40" s="78">
        <v>1</v>
      </c>
      <c r="O40" s="530" t="s">
        <v>2092</v>
      </c>
    </row>
    <row r="41" spans="1:15">
      <c r="A41" s="78">
        <v>20</v>
      </c>
      <c r="B41">
        <v>4</v>
      </c>
      <c r="C41" s="530" t="s">
        <v>1898</v>
      </c>
      <c r="E41" s="249">
        <v>20</v>
      </c>
      <c r="F41" s="78">
        <v>6</v>
      </c>
      <c r="G41" s="530" t="s">
        <v>1905</v>
      </c>
      <c r="I41" s="249">
        <v>20</v>
      </c>
      <c r="J41" s="249">
        <v>2</v>
      </c>
      <c r="K41" s="530" t="s">
        <v>2086</v>
      </c>
      <c r="M41" s="78">
        <v>3</v>
      </c>
      <c r="N41" s="78">
        <v>1</v>
      </c>
      <c r="O41" s="530" t="s">
        <v>2092</v>
      </c>
    </row>
    <row r="42" spans="1:15">
      <c r="A42" s="78">
        <v>21</v>
      </c>
      <c r="B42">
        <v>4</v>
      </c>
      <c r="C42" s="530" t="s">
        <v>1898</v>
      </c>
      <c r="E42" s="78">
        <v>21</v>
      </c>
      <c r="F42" s="78">
        <v>6</v>
      </c>
      <c r="G42" s="530" t="s">
        <v>1905</v>
      </c>
      <c r="I42" s="78">
        <v>21</v>
      </c>
      <c r="J42" s="249">
        <v>2</v>
      </c>
      <c r="K42" s="530" t="s">
        <v>2086</v>
      </c>
      <c r="M42" s="78">
        <v>2</v>
      </c>
      <c r="N42" s="78">
        <v>1</v>
      </c>
      <c r="O42" s="530" t="s">
        <v>2092</v>
      </c>
    </row>
    <row r="43" spans="1:15">
      <c r="A43" s="78">
        <v>22</v>
      </c>
      <c r="B43" s="78">
        <v>4</v>
      </c>
      <c r="C43" s="530" t="s">
        <v>1898</v>
      </c>
      <c r="E43" s="78">
        <v>22</v>
      </c>
      <c r="F43" s="78">
        <v>6</v>
      </c>
      <c r="G43" s="530" t="s">
        <v>1905</v>
      </c>
      <c r="I43" s="78">
        <v>22</v>
      </c>
      <c r="J43" s="249">
        <v>2</v>
      </c>
      <c r="K43" s="530" t="s">
        <v>2086</v>
      </c>
      <c r="M43" s="78">
        <v>1</v>
      </c>
      <c r="N43" s="78">
        <v>1</v>
      </c>
      <c r="O43" s="530" t="s">
        <v>2092</v>
      </c>
    </row>
    <row r="44" spans="1:15">
      <c r="A44" s="78">
        <v>23</v>
      </c>
      <c r="B44">
        <v>3</v>
      </c>
      <c r="C44" s="530" t="s">
        <v>2082</v>
      </c>
      <c r="E44" s="78">
        <v>23</v>
      </c>
      <c r="F44" s="78">
        <v>6</v>
      </c>
      <c r="G44" s="530" t="s">
        <v>1905</v>
      </c>
      <c r="I44" s="78">
        <v>23</v>
      </c>
      <c r="J44" s="249">
        <v>2</v>
      </c>
      <c r="K44" s="530" t="s">
        <v>2086</v>
      </c>
      <c r="M44" s="78">
        <v>0</v>
      </c>
      <c r="N44" s="78">
        <v>1</v>
      </c>
      <c r="O44" s="530" t="s">
        <v>2092</v>
      </c>
    </row>
    <row r="45" spans="1:15">
      <c r="A45" s="78">
        <v>24</v>
      </c>
      <c r="B45" s="78">
        <v>3</v>
      </c>
      <c r="C45" s="530" t="s">
        <v>2082</v>
      </c>
      <c r="E45" s="249">
        <v>24</v>
      </c>
      <c r="F45" s="78">
        <v>6</v>
      </c>
      <c r="G45" s="530" t="s">
        <v>1905</v>
      </c>
      <c r="I45" s="249">
        <v>24</v>
      </c>
      <c r="J45" s="249">
        <v>2</v>
      </c>
      <c r="K45" s="530" t="s">
        <v>2086</v>
      </c>
    </row>
    <row r="46" spans="1:15">
      <c r="A46" s="78">
        <v>25</v>
      </c>
      <c r="B46" s="78">
        <v>3</v>
      </c>
      <c r="C46" s="530" t="s">
        <v>2082</v>
      </c>
      <c r="E46" s="78">
        <v>25</v>
      </c>
      <c r="F46" s="78">
        <v>6</v>
      </c>
      <c r="G46" s="530" t="s">
        <v>1905</v>
      </c>
      <c r="I46" s="78">
        <v>25</v>
      </c>
      <c r="J46" s="249">
        <v>2</v>
      </c>
      <c r="K46" s="530" t="s">
        <v>2086</v>
      </c>
    </row>
    <row r="47" spans="1:15">
      <c r="A47" s="78">
        <v>26</v>
      </c>
      <c r="B47" s="78">
        <v>3</v>
      </c>
      <c r="C47" s="530" t="s">
        <v>2082</v>
      </c>
      <c r="E47" s="78">
        <v>26</v>
      </c>
      <c r="F47" s="78">
        <v>6</v>
      </c>
      <c r="G47" s="530" t="s">
        <v>1905</v>
      </c>
      <c r="I47" s="78">
        <v>26</v>
      </c>
      <c r="J47" s="249">
        <v>2</v>
      </c>
      <c r="K47" s="530" t="s">
        <v>2086</v>
      </c>
    </row>
    <row r="48" spans="1:15">
      <c r="A48" s="78">
        <v>27</v>
      </c>
      <c r="B48" s="78">
        <v>3</v>
      </c>
      <c r="C48" s="530" t="s">
        <v>2082</v>
      </c>
      <c r="E48" s="78">
        <v>27</v>
      </c>
      <c r="F48" s="78">
        <v>6</v>
      </c>
      <c r="G48" s="530" t="s">
        <v>1905</v>
      </c>
      <c r="I48" s="78">
        <v>27</v>
      </c>
      <c r="J48" s="249">
        <v>2</v>
      </c>
      <c r="K48" s="530" t="s">
        <v>2086</v>
      </c>
    </row>
    <row r="49" spans="1:11">
      <c r="A49" s="78">
        <v>28</v>
      </c>
      <c r="B49" s="78">
        <v>3</v>
      </c>
      <c r="C49" s="530" t="s">
        <v>2082</v>
      </c>
      <c r="E49" s="249">
        <v>28</v>
      </c>
      <c r="F49" s="78">
        <v>6</v>
      </c>
      <c r="G49" s="530" t="s">
        <v>1905</v>
      </c>
      <c r="I49" s="249">
        <v>28</v>
      </c>
      <c r="J49" s="249">
        <v>2</v>
      </c>
      <c r="K49" s="530" t="s">
        <v>2086</v>
      </c>
    </row>
    <row r="50" spans="1:11">
      <c r="A50" s="78">
        <v>29</v>
      </c>
      <c r="B50" s="78">
        <v>3</v>
      </c>
      <c r="C50" s="530" t="s">
        <v>2082</v>
      </c>
      <c r="E50" s="78">
        <v>29</v>
      </c>
      <c r="F50" s="78">
        <v>6</v>
      </c>
      <c r="G50" s="530" t="s">
        <v>1905</v>
      </c>
      <c r="I50" s="78">
        <v>29</v>
      </c>
      <c r="J50" s="249">
        <v>2</v>
      </c>
      <c r="K50" s="530" t="s">
        <v>2086</v>
      </c>
    </row>
    <row r="51" spans="1:11">
      <c r="A51" s="78">
        <v>30</v>
      </c>
      <c r="B51" s="78">
        <v>3</v>
      </c>
      <c r="C51" s="530" t="s">
        <v>2082</v>
      </c>
      <c r="E51" s="78">
        <v>30</v>
      </c>
      <c r="F51" s="78">
        <v>6</v>
      </c>
      <c r="G51" s="530" t="s">
        <v>1905</v>
      </c>
      <c r="I51" s="78">
        <v>30</v>
      </c>
      <c r="J51" s="249">
        <v>1</v>
      </c>
      <c r="K51" s="530" t="s">
        <v>2092</v>
      </c>
    </row>
    <row r="52" spans="1:11">
      <c r="A52" s="78">
        <v>31</v>
      </c>
      <c r="B52" s="78">
        <v>3</v>
      </c>
      <c r="C52" s="530" t="s">
        <v>2082</v>
      </c>
      <c r="E52" s="78">
        <v>31</v>
      </c>
      <c r="F52" s="78">
        <v>6</v>
      </c>
      <c r="G52" s="530" t="s">
        <v>1905</v>
      </c>
      <c r="I52" s="78">
        <v>31</v>
      </c>
      <c r="J52" s="249">
        <v>1</v>
      </c>
      <c r="K52" s="530" t="s">
        <v>2092</v>
      </c>
    </row>
    <row r="53" spans="1:11">
      <c r="A53" s="78">
        <v>32</v>
      </c>
      <c r="B53" s="78">
        <v>3</v>
      </c>
      <c r="C53" s="530" t="s">
        <v>2082</v>
      </c>
      <c r="E53" s="249">
        <v>32</v>
      </c>
      <c r="F53" s="78">
        <v>6</v>
      </c>
      <c r="G53" s="530" t="s">
        <v>1905</v>
      </c>
      <c r="I53" s="249">
        <v>32</v>
      </c>
      <c r="J53" s="249">
        <v>1</v>
      </c>
      <c r="K53" s="530" t="s">
        <v>2092</v>
      </c>
    </row>
    <row r="54" spans="1:11">
      <c r="A54" s="78">
        <v>33</v>
      </c>
      <c r="B54" s="78">
        <v>3</v>
      </c>
      <c r="C54" s="530" t="s">
        <v>2082</v>
      </c>
      <c r="E54" s="78">
        <v>33</v>
      </c>
      <c r="F54" s="78">
        <v>6</v>
      </c>
      <c r="G54" s="530" t="s">
        <v>1905</v>
      </c>
      <c r="I54" s="78">
        <v>33</v>
      </c>
      <c r="J54" s="249">
        <v>1</v>
      </c>
      <c r="K54" s="530" t="s">
        <v>2092</v>
      </c>
    </row>
    <row r="55" spans="1:11">
      <c r="A55" s="78">
        <v>34</v>
      </c>
      <c r="B55" s="78">
        <v>3</v>
      </c>
      <c r="C55" s="530" t="s">
        <v>2082</v>
      </c>
      <c r="E55" s="78">
        <v>34</v>
      </c>
      <c r="F55" s="78">
        <v>6</v>
      </c>
      <c r="G55" s="530" t="s">
        <v>1905</v>
      </c>
      <c r="I55" s="78">
        <v>34</v>
      </c>
      <c r="J55" s="249">
        <v>1</v>
      </c>
      <c r="K55" s="530" t="s">
        <v>2092</v>
      </c>
    </row>
    <row r="56" spans="1:11">
      <c r="A56" s="78">
        <v>35</v>
      </c>
      <c r="B56" s="78">
        <v>3</v>
      </c>
      <c r="C56" s="530" t="s">
        <v>2082</v>
      </c>
      <c r="E56" s="78">
        <v>35</v>
      </c>
      <c r="F56" s="78">
        <v>6</v>
      </c>
      <c r="G56" s="530" t="s">
        <v>1905</v>
      </c>
      <c r="I56" s="78">
        <v>35</v>
      </c>
      <c r="J56" s="249">
        <v>1</v>
      </c>
      <c r="K56" s="530" t="s">
        <v>2092</v>
      </c>
    </row>
    <row r="57" spans="1:11">
      <c r="A57" s="78">
        <v>36</v>
      </c>
      <c r="B57" s="78">
        <v>3</v>
      </c>
      <c r="C57" s="530" t="s">
        <v>2082</v>
      </c>
      <c r="E57" s="249">
        <v>36</v>
      </c>
      <c r="F57" s="78">
        <v>6</v>
      </c>
      <c r="G57" s="530" t="s">
        <v>1905</v>
      </c>
      <c r="I57" s="249">
        <v>36</v>
      </c>
      <c r="J57" s="249">
        <v>1</v>
      </c>
      <c r="K57" s="530" t="s">
        <v>2092</v>
      </c>
    </row>
    <row r="58" spans="1:11">
      <c r="A58" s="78">
        <v>37</v>
      </c>
      <c r="B58" s="78">
        <v>3</v>
      </c>
      <c r="C58" s="530" t="s">
        <v>2082</v>
      </c>
      <c r="E58" s="78">
        <v>37</v>
      </c>
      <c r="F58" s="78">
        <v>6</v>
      </c>
      <c r="G58" s="530" t="s">
        <v>1905</v>
      </c>
      <c r="I58" s="78">
        <v>37</v>
      </c>
      <c r="J58" s="249">
        <v>1</v>
      </c>
      <c r="K58" s="530" t="s">
        <v>2092</v>
      </c>
    </row>
    <row r="59" spans="1:11">
      <c r="A59" s="78">
        <v>38</v>
      </c>
      <c r="B59" s="78">
        <v>3</v>
      </c>
      <c r="C59" s="530" t="s">
        <v>2082</v>
      </c>
      <c r="E59" s="78">
        <v>38</v>
      </c>
      <c r="F59" s="78">
        <v>6</v>
      </c>
      <c r="G59" s="530" t="s">
        <v>1905</v>
      </c>
      <c r="I59" s="78">
        <v>38</v>
      </c>
      <c r="J59" s="249">
        <v>1</v>
      </c>
      <c r="K59" s="530" t="s">
        <v>2092</v>
      </c>
    </row>
    <row r="60" spans="1:11">
      <c r="A60" s="78">
        <v>39</v>
      </c>
      <c r="B60" s="78">
        <v>3</v>
      </c>
      <c r="C60" s="530" t="s">
        <v>2082</v>
      </c>
      <c r="E60" s="78">
        <v>39</v>
      </c>
      <c r="F60" s="78">
        <v>6</v>
      </c>
      <c r="G60" s="530" t="s">
        <v>1905</v>
      </c>
      <c r="I60" s="78">
        <v>39</v>
      </c>
      <c r="J60" s="249">
        <v>1</v>
      </c>
      <c r="K60" s="530" t="s">
        <v>2092</v>
      </c>
    </row>
    <row r="61" spans="1:11">
      <c r="A61" s="78">
        <v>40</v>
      </c>
      <c r="B61" s="78">
        <v>3</v>
      </c>
      <c r="C61" s="530" t="s">
        <v>2082</v>
      </c>
      <c r="E61" s="249">
        <v>40</v>
      </c>
      <c r="F61" s="78">
        <v>6</v>
      </c>
      <c r="G61" s="530" t="s">
        <v>1905</v>
      </c>
      <c r="I61" s="249">
        <v>40</v>
      </c>
      <c r="J61" s="249">
        <v>1</v>
      </c>
      <c r="K61" s="530" t="s">
        <v>2092</v>
      </c>
    </row>
    <row r="62" spans="1:11">
      <c r="A62" s="78">
        <v>41</v>
      </c>
      <c r="B62" s="78">
        <v>3</v>
      </c>
      <c r="C62" s="530" t="s">
        <v>2082</v>
      </c>
      <c r="E62" s="78">
        <v>41</v>
      </c>
      <c r="F62" s="78">
        <v>6</v>
      </c>
      <c r="G62" s="530" t="s">
        <v>1905</v>
      </c>
      <c r="I62" s="78">
        <v>41</v>
      </c>
      <c r="J62" s="249">
        <v>1</v>
      </c>
      <c r="K62" s="530" t="s">
        <v>2092</v>
      </c>
    </row>
    <row r="63" spans="1:11">
      <c r="A63" s="78">
        <v>42</v>
      </c>
      <c r="B63" s="78">
        <v>3</v>
      </c>
      <c r="C63" s="530" t="s">
        <v>2082</v>
      </c>
      <c r="E63" s="78">
        <v>42</v>
      </c>
      <c r="F63" s="78">
        <v>6</v>
      </c>
      <c r="G63" s="530" t="s">
        <v>1905</v>
      </c>
      <c r="I63" s="78">
        <v>42</v>
      </c>
      <c r="J63" s="249">
        <v>1</v>
      </c>
      <c r="K63" s="530" t="s">
        <v>2092</v>
      </c>
    </row>
    <row r="64" spans="1:11">
      <c r="A64" s="78">
        <v>43</v>
      </c>
      <c r="B64" s="78">
        <v>3</v>
      </c>
      <c r="C64" s="530" t="s">
        <v>2082</v>
      </c>
      <c r="E64" s="78">
        <v>43</v>
      </c>
      <c r="F64" s="78">
        <v>6</v>
      </c>
      <c r="G64" s="530" t="s">
        <v>1905</v>
      </c>
      <c r="I64" s="78">
        <v>43</v>
      </c>
      <c r="J64" s="249">
        <v>1</v>
      </c>
      <c r="K64" s="530" t="s">
        <v>2092</v>
      </c>
    </row>
    <row r="65" spans="1:11">
      <c r="A65" s="78">
        <v>44</v>
      </c>
      <c r="B65" s="78">
        <v>3</v>
      </c>
      <c r="C65" s="530" t="s">
        <v>2082</v>
      </c>
      <c r="E65" s="249">
        <v>44</v>
      </c>
      <c r="F65" s="78">
        <v>6</v>
      </c>
      <c r="G65" s="530" t="s">
        <v>1905</v>
      </c>
      <c r="I65" s="249">
        <v>44</v>
      </c>
      <c r="J65" s="249">
        <v>1</v>
      </c>
      <c r="K65" s="530" t="s">
        <v>2092</v>
      </c>
    </row>
    <row r="66" spans="1:11">
      <c r="A66" s="78">
        <v>45</v>
      </c>
      <c r="B66" s="78">
        <v>3</v>
      </c>
      <c r="C66" s="530" t="s">
        <v>2082</v>
      </c>
      <c r="E66" s="78">
        <v>45</v>
      </c>
      <c r="F66" s="78">
        <v>6</v>
      </c>
      <c r="G66" s="530" t="s">
        <v>1905</v>
      </c>
      <c r="I66" s="78">
        <v>45</v>
      </c>
      <c r="J66" s="249">
        <v>1</v>
      </c>
      <c r="K66" s="530" t="s">
        <v>2092</v>
      </c>
    </row>
    <row r="67" spans="1:11">
      <c r="A67" s="78">
        <v>46</v>
      </c>
      <c r="B67" s="78">
        <v>3</v>
      </c>
      <c r="C67" s="530" t="s">
        <v>2082</v>
      </c>
      <c r="E67" s="78">
        <v>46</v>
      </c>
      <c r="F67" s="78">
        <v>6</v>
      </c>
      <c r="G67" s="530" t="s">
        <v>1905</v>
      </c>
      <c r="I67" s="78">
        <v>46</v>
      </c>
      <c r="J67" s="249">
        <v>1</v>
      </c>
      <c r="K67" s="530" t="s">
        <v>2092</v>
      </c>
    </row>
    <row r="68" spans="1:11">
      <c r="A68" s="78">
        <v>47</v>
      </c>
      <c r="B68" s="78">
        <v>3</v>
      </c>
      <c r="C68" s="530" t="s">
        <v>2082</v>
      </c>
      <c r="E68" s="78">
        <v>47</v>
      </c>
      <c r="F68" s="78">
        <v>6</v>
      </c>
      <c r="G68" s="530" t="s">
        <v>1905</v>
      </c>
      <c r="I68" s="78">
        <v>47</v>
      </c>
      <c r="J68" s="249">
        <v>1</v>
      </c>
      <c r="K68" s="530" t="s">
        <v>2092</v>
      </c>
    </row>
    <row r="69" spans="1:11">
      <c r="A69" s="78">
        <v>48</v>
      </c>
      <c r="B69" s="78">
        <v>3</v>
      </c>
      <c r="C69" s="530" t="s">
        <v>2082</v>
      </c>
      <c r="E69" s="249">
        <v>48</v>
      </c>
      <c r="F69" s="78">
        <v>6</v>
      </c>
      <c r="G69" s="530" t="s">
        <v>1905</v>
      </c>
      <c r="I69" s="249">
        <v>48</v>
      </c>
      <c r="J69" s="249">
        <v>1</v>
      </c>
      <c r="K69" s="530" t="s">
        <v>2092</v>
      </c>
    </row>
    <row r="70" spans="1:11">
      <c r="A70" s="78">
        <v>49</v>
      </c>
      <c r="B70" s="78">
        <v>3</v>
      </c>
      <c r="C70" s="530" t="s">
        <v>2082</v>
      </c>
      <c r="E70" s="78">
        <v>49</v>
      </c>
      <c r="F70" s="78">
        <v>6</v>
      </c>
      <c r="G70" s="530" t="s">
        <v>1905</v>
      </c>
      <c r="I70" s="78">
        <v>49</v>
      </c>
      <c r="J70" s="249">
        <v>1</v>
      </c>
      <c r="K70" s="530" t="s">
        <v>2092</v>
      </c>
    </row>
    <row r="71" spans="1:11">
      <c r="A71" s="78">
        <v>50</v>
      </c>
      <c r="B71" s="78">
        <v>3</v>
      </c>
      <c r="C71" s="530" t="s">
        <v>2082</v>
      </c>
      <c r="E71" s="78">
        <v>50</v>
      </c>
      <c r="F71" s="78">
        <v>6</v>
      </c>
      <c r="G71" s="530" t="s">
        <v>1905</v>
      </c>
      <c r="I71" s="78">
        <v>50</v>
      </c>
      <c r="J71" s="249">
        <v>1</v>
      </c>
      <c r="K71" s="530" t="s">
        <v>2092</v>
      </c>
    </row>
    <row r="72" spans="1:11">
      <c r="A72" s="78">
        <v>51</v>
      </c>
      <c r="B72">
        <v>2</v>
      </c>
      <c r="C72" s="530" t="s">
        <v>2086</v>
      </c>
      <c r="E72" s="78">
        <v>51</v>
      </c>
      <c r="F72">
        <v>5</v>
      </c>
      <c r="G72" s="530" t="s">
        <v>2072</v>
      </c>
      <c r="I72" s="78">
        <v>51</v>
      </c>
      <c r="J72" s="249">
        <v>1</v>
      </c>
      <c r="K72" s="530" t="s">
        <v>2092</v>
      </c>
    </row>
    <row r="73" spans="1:11">
      <c r="A73" s="78">
        <v>52</v>
      </c>
      <c r="B73" s="78">
        <v>2</v>
      </c>
      <c r="C73" s="530" t="s">
        <v>2086</v>
      </c>
      <c r="E73" s="249">
        <v>52</v>
      </c>
      <c r="F73" s="78">
        <v>5</v>
      </c>
      <c r="G73" s="530" t="s">
        <v>2072</v>
      </c>
      <c r="I73" s="249">
        <v>52</v>
      </c>
      <c r="J73" s="249">
        <v>1</v>
      </c>
      <c r="K73" s="530" t="s">
        <v>2092</v>
      </c>
    </row>
    <row r="74" spans="1:11">
      <c r="A74" s="78">
        <v>53</v>
      </c>
      <c r="B74" s="78">
        <v>2</v>
      </c>
      <c r="C74" s="530" t="s">
        <v>2086</v>
      </c>
      <c r="E74" s="78">
        <v>53</v>
      </c>
      <c r="F74" s="78">
        <v>5</v>
      </c>
      <c r="G74" s="530" t="s">
        <v>2072</v>
      </c>
      <c r="I74" s="78">
        <v>53</v>
      </c>
      <c r="J74" s="249">
        <v>1</v>
      </c>
      <c r="K74" s="530" t="s">
        <v>2092</v>
      </c>
    </row>
    <row r="75" spans="1:11">
      <c r="A75" s="78">
        <v>54</v>
      </c>
      <c r="B75" s="78">
        <v>2</v>
      </c>
      <c r="C75" s="530" t="s">
        <v>2086</v>
      </c>
      <c r="E75" s="78">
        <v>54</v>
      </c>
      <c r="F75" s="78">
        <v>5</v>
      </c>
      <c r="G75" s="530" t="s">
        <v>2072</v>
      </c>
      <c r="I75" s="78">
        <v>54</v>
      </c>
      <c r="J75" s="249">
        <v>1</v>
      </c>
      <c r="K75" s="530" t="s">
        <v>2092</v>
      </c>
    </row>
    <row r="76" spans="1:11">
      <c r="A76" s="78">
        <v>55</v>
      </c>
      <c r="B76" s="78">
        <v>2</v>
      </c>
      <c r="C76" s="530" t="s">
        <v>2086</v>
      </c>
      <c r="E76" s="78">
        <v>55</v>
      </c>
      <c r="F76" s="78">
        <v>5</v>
      </c>
      <c r="G76" s="530" t="s">
        <v>2072</v>
      </c>
      <c r="I76" s="78">
        <v>55</v>
      </c>
      <c r="J76" s="249">
        <v>1</v>
      </c>
      <c r="K76" s="530" t="s">
        <v>2092</v>
      </c>
    </row>
    <row r="77" spans="1:11">
      <c r="A77" s="78">
        <v>56</v>
      </c>
      <c r="B77" s="78">
        <v>2</v>
      </c>
      <c r="C77" s="530" t="s">
        <v>2086</v>
      </c>
      <c r="E77" s="249">
        <v>56</v>
      </c>
      <c r="F77" s="78">
        <v>5</v>
      </c>
      <c r="G77" s="530" t="s">
        <v>2072</v>
      </c>
      <c r="I77" s="249">
        <v>56</v>
      </c>
      <c r="J77" s="249">
        <v>1</v>
      </c>
      <c r="K77" s="530" t="s">
        <v>2092</v>
      </c>
    </row>
    <row r="78" spans="1:11">
      <c r="A78" s="78">
        <v>57</v>
      </c>
      <c r="B78" s="78">
        <v>2</v>
      </c>
      <c r="C78" s="530" t="s">
        <v>2086</v>
      </c>
      <c r="E78" s="78">
        <v>57</v>
      </c>
      <c r="F78" s="78">
        <v>5</v>
      </c>
      <c r="G78" s="530" t="s">
        <v>2072</v>
      </c>
      <c r="I78" s="78">
        <v>57</v>
      </c>
      <c r="J78" s="249">
        <v>1</v>
      </c>
      <c r="K78" s="530" t="s">
        <v>2092</v>
      </c>
    </row>
    <row r="79" spans="1:11">
      <c r="A79" s="78">
        <v>58</v>
      </c>
      <c r="B79" s="78">
        <v>2</v>
      </c>
      <c r="C79" s="530" t="s">
        <v>2086</v>
      </c>
      <c r="E79" s="78">
        <v>58</v>
      </c>
      <c r="F79" s="78">
        <v>5</v>
      </c>
      <c r="G79" s="530" t="s">
        <v>2072</v>
      </c>
      <c r="I79" s="78">
        <v>58</v>
      </c>
      <c r="J79" s="249">
        <v>1</v>
      </c>
      <c r="K79" s="530" t="s">
        <v>2092</v>
      </c>
    </row>
    <row r="80" spans="1:11">
      <c r="A80" s="78">
        <v>59</v>
      </c>
      <c r="B80" s="78">
        <v>2</v>
      </c>
      <c r="C80" s="530" t="s">
        <v>2086</v>
      </c>
      <c r="E80" s="78">
        <v>59</v>
      </c>
      <c r="F80" s="78">
        <v>5</v>
      </c>
      <c r="G80" s="530" t="s">
        <v>2072</v>
      </c>
      <c r="I80" s="78">
        <v>59</v>
      </c>
      <c r="J80" s="249">
        <v>1</v>
      </c>
      <c r="K80" s="530" t="s">
        <v>2092</v>
      </c>
    </row>
    <row r="81" spans="1:11">
      <c r="A81" s="78">
        <v>60</v>
      </c>
      <c r="B81" s="78">
        <v>2</v>
      </c>
      <c r="C81" s="530" t="s">
        <v>2086</v>
      </c>
      <c r="E81" s="249">
        <v>60</v>
      </c>
      <c r="F81" s="78">
        <v>5</v>
      </c>
      <c r="G81" s="530" t="s">
        <v>2072</v>
      </c>
      <c r="I81" s="249">
        <v>60</v>
      </c>
      <c r="J81" s="249">
        <v>1</v>
      </c>
      <c r="K81" s="530" t="s">
        <v>2092</v>
      </c>
    </row>
    <row r="82" spans="1:11">
      <c r="A82" s="78">
        <v>61</v>
      </c>
      <c r="B82">
        <v>1</v>
      </c>
      <c r="C82" s="530" t="s">
        <v>2092</v>
      </c>
      <c r="E82" s="78">
        <v>61</v>
      </c>
      <c r="F82">
        <v>4</v>
      </c>
      <c r="G82" s="530" t="s">
        <v>1898</v>
      </c>
      <c r="I82" s="78">
        <v>61</v>
      </c>
    </row>
    <row r="83" spans="1:11">
      <c r="A83" s="78">
        <v>62</v>
      </c>
      <c r="B83" s="78">
        <v>1</v>
      </c>
      <c r="C83" s="530" t="s">
        <v>2092</v>
      </c>
      <c r="E83" s="78">
        <v>62</v>
      </c>
      <c r="F83" s="78">
        <v>4</v>
      </c>
      <c r="G83" s="530" t="s">
        <v>1898</v>
      </c>
      <c r="I83" s="78">
        <v>62</v>
      </c>
    </row>
    <row r="84" spans="1:11">
      <c r="A84" s="78">
        <v>63</v>
      </c>
      <c r="B84" s="78">
        <v>1</v>
      </c>
      <c r="C84" s="530" t="s">
        <v>2092</v>
      </c>
      <c r="E84" s="78">
        <v>63</v>
      </c>
      <c r="F84" s="78">
        <v>4</v>
      </c>
      <c r="G84" s="530" t="s">
        <v>1898</v>
      </c>
      <c r="I84" s="78">
        <v>63</v>
      </c>
    </row>
    <row r="85" spans="1:11">
      <c r="A85" s="78">
        <v>64</v>
      </c>
      <c r="B85" s="78">
        <v>1</v>
      </c>
      <c r="C85" s="530" t="s">
        <v>2092</v>
      </c>
      <c r="E85" s="249">
        <v>64</v>
      </c>
      <c r="F85" s="78">
        <v>4</v>
      </c>
      <c r="G85" s="530" t="s">
        <v>1898</v>
      </c>
      <c r="I85" s="249">
        <v>64</v>
      </c>
    </row>
    <row r="86" spans="1:11">
      <c r="A86" s="78">
        <v>65</v>
      </c>
      <c r="B86" s="78">
        <v>1</v>
      </c>
      <c r="C86" s="530" t="s">
        <v>2092</v>
      </c>
      <c r="E86" s="78">
        <v>65</v>
      </c>
      <c r="F86" s="78">
        <v>4</v>
      </c>
      <c r="G86" s="530" t="s">
        <v>1898</v>
      </c>
      <c r="I86" s="78">
        <v>65</v>
      </c>
    </row>
    <row r="87" spans="1:11">
      <c r="A87" s="78">
        <v>66</v>
      </c>
      <c r="B87" s="78">
        <v>1</v>
      </c>
      <c r="C87" s="530" t="s">
        <v>2092</v>
      </c>
      <c r="E87" s="78">
        <v>66</v>
      </c>
      <c r="F87" s="78">
        <v>4</v>
      </c>
      <c r="G87" s="530" t="s">
        <v>1898</v>
      </c>
      <c r="I87" s="78">
        <v>66</v>
      </c>
    </row>
    <row r="88" spans="1:11">
      <c r="A88" s="78">
        <v>67</v>
      </c>
      <c r="B88" s="78">
        <v>1</v>
      </c>
      <c r="C88" s="530" t="s">
        <v>2092</v>
      </c>
      <c r="E88" s="78">
        <v>67</v>
      </c>
      <c r="F88" s="78">
        <v>4</v>
      </c>
      <c r="G88" s="530" t="s">
        <v>1898</v>
      </c>
      <c r="I88" s="78">
        <v>67</v>
      </c>
    </row>
    <row r="89" spans="1:11">
      <c r="A89" s="78">
        <v>68</v>
      </c>
      <c r="B89" s="78">
        <v>1</v>
      </c>
      <c r="C89" s="530" t="s">
        <v>2092</v>
      </c>
      <c r="E89" s="249">
        <v>68</v>
      </c>
      <c r="F89" s="78">
        <v>4</v>
      </c>
      <c r="G89" s="530" t="s">
        <v>1898</v>
      </c>
      <c r="I89" s="249">
        <v>68</v>
      </c>
    </row>
    <row r="90" spans="1:11">
      <c r="A90" s="78">
        <v>69</v>
      </c>
      <c r="B90" s="78">
        <v>1</v>
      </c>
      <c r="C90" s="530" t="s">
        <v>2092</v>
      </c>
      <c r="E90" s="78">
        <v>69</v>
      </c>
      <c r="F90" s="78">
        <v>4</v>
      </c>
      <c r="G90" s="530" t="s">
        <v>1898</v>
      </c>
      <c r="I90" s="78">
        <v>69</v>
      </c>
    </row>
    <row r="91" spans="1:11">
      <c r="A91" s="78">
        <v>70</v>
      </c>
      <c r="B91" s="78">
        <v>1</v>
      </c>
      <c r="C91" s="530" t="s">
        <v>2092</v>
      </c>
      <c r="E91" s="78">
        <v>70</v>
      </c>
      <c r="F91" s="78">
        <v>4</v>
      </c>
      <c r="G91" s="530" t="s">
        <v>1898</v>
      </c>
      <c r="I91" s="78">
        <v>70</v>
      </c>
    </row>
    <row r="92" spans="1:11">
      <c r="A92" s="78">
        <v>71</v>
      </c>
      <c r="B92" s="78">
        <v>1</v>
      </c>
      <c r="C92" s="530" t="s">
        <v>2092</v>
      </c>
      <c r="E92" s="78">
        <v>71</v>
      </c>
      <c r="F92" s="78">
        <v>4</v>
      </c>
      <c r="G92" s="530" t="s">
        <v>1898</v>
      </c>
      <c r="I92" s="78">
        <v>71</v>
      </c>
    </row>
    <row r="93" spans="1:11">
      <c r="A93" s="78">
        <v>72</v>
      </c>
      <c r="B93" s="78">
        <v>1</v>
      </c>
      <c r="C93" s="530" t="s">
        <v>2092</v>
      </c>
      <c r="E93" s="249">
        <v>72</v>
      </c>
      <c r="F93" s="78">
        <v>4</v>
      </c>
      <c r="G93" s="530" t="s">
        <v>1898</v>
      </c>
      <c r="I93" s="249">
        <v>72</v>
      </c>
    </row>
    <row r="94" spans="1:11">
      <c r="A94" s="78">
        <v>73</v>
      </c>
      <c r="B94" s="78">
        <v>1</v>
      </c>
      <c r="C94" s="530" t="s">
        <v>2092</v>
      </c>
      <c r="E94" s="78">
        <v>73</v>
      </c>
      <c r="F94" s="78">
        <v>4</v>
      </c>
      <c r="G94" s="530" t="s">
        <v>1898</v>
      </c>
      <c r="I94" s="78">
        <v>73</v>
      </c>
    </row>
    <row r="95" spans="1:11">
      <c r="A95" s="78">
        <v>74</v>
      </c>
      <c r="B95" s="78">
        <v>1</v>
      </c>
      <c r="C95" s="530" t="s">
        <v>2092</v>
      </c>
      <c r="E95" s="78">
        <v>74</v>
      </c>
      <c r="F95" s="78">
        <v>4</v>
      </c>
      <c r="G95" s="530" t="s">
        <v>1898</v>
      </c>
      <c r="I95" s="78">
        <v>74</v>
      </c>
    </row>
    <row r="96" spans="1:11">
      <c r="A96" s="78">
        <v>75</v>
      </c>
      <c r="B96" s="78">
        <v>1</v>
      </c>
      <c r="C96" s="530" t="s">
        <v>2092</v>
      </c>
      <c r="E96" s="78">
        <v>75</v>
      </c>
      <c r="F96" s="78">
        <v>4</v>
      </c>
      <c r="G96" s="530" t="s">
        <v>1898</v>
      </c>
      <c r="I96" s="78">
        <v>75</v>
      </c>
    </row>
    <row r="97" spans="1:9">
      <c r="A97" s="78">
        <v>76</v>
      </c>
      <c r="B97" s="78">
        <v>1</v>
      </c>
      <c r="C97" s="530" t="s">
        <v>2092</v>
      </c>
      <c r="E97" s="249">
        <v>76</v>
      </c>
      <c r="F97" s="78">
        <v>4</v>
      </c>
      <c r="G97" s="530" t="s">
        <v>1898</v>
      </c>
      <c r="I97" s="249">
        <v>76</v>
      </c>
    </row>
    <row r="98" spans="1:9">
      <c r="A98" s="78">
        <v>77</v>
      </c>
      <c r="B98" s="78">
        <v>1</v>
      </c>
      <c r="C98" s="530" t="s">
        <v>2092</v>
      </c>
      <c r="E98" s="78">
        <v>77</v>
      </c>
      <c r="F98" s="78">
        <v>4</v>
      </c>
      <c r="G98" s="530" t="s">
        <v>1898</v>
      </c>
      <c r="I98" s="78">
        <v>77</v>
      </c>
    </row>
    <row r="99" spans="1:9">
      <c r="A99" s="78">
        <v>78</v>
      </c>
      <c r="B99" s="78">
        <v>1</v>
      </c>
      <c r="C99" s="530" t="s">
        <v>2092</v>
      </c>
      <c r="E99" s="78">
        <v>78</v>
      </c>
      <c r="F99" s="78">
        <v>4</v>
      </c>
      <c r="G99" s="530" t="s">
        <v>1898</v>
      </c>
      <c r="I99" s="78">
        <v>78</v>
      </c>
    </row>
    <row r="100" spans="1:9">
      <c r="A100" s="78">
        <v>79</v>
      </c>
      <c r="B100" s="78">
        <v>1</v>
      </c>
      <c r="C100" s="530" t="s">
        <v>2092</v>
      </c>
      <c r="E100" s="78">
        <v>79</v>
      </c>
      <c r="F100" s="78">
        <v>4</v>
      </c>
      <c r="G100" s="530" t="s">
        <v>1898</v>
      </c>
      <c r="I100" s="78">
        <v>79</v>
      </c>
    </row>
    <row r="101" spans="1:9">
      <c r="A101" s="78">
        <v>80</v>
      </c>
      <c r="B101" s="78">
        <v>1</v>
      </c>
      <c r="C101" s="530" t="s">
        <v>2092</v>
      </c>
      <c r="E101" s="249">
        <v>80</v>
      </c>
      <c r="F101" s="78">
        <v>4</v>
      </c>
      <c r="G101" s="530" t="s">
        <v>1898</v>
      </c>
      <c r="I101" s="249">
        <v>80</v>
      </c>
    </row>
    <row r="102" spans="1:9">
      <c r="A102" s="78">
        <v>81</v>
      </c>
      <c r="B102" s="78">
        <v>1</v>
      </c>
      <c r="C102" s="530" t="s">
        <v>2092</v>
      </c>
      <c r="E102" s="78">
        <v>81</v>
      </c>
      <c r="F102" s="78">
        <v>4</v>
      </c>
      <c r="G102" s="530" t="s">
        <v>1898</v>
      </c>
    </row>
    <row r="103" spans="1:9">
      <c r="A103" s="78">
        <v>82</v>
      </c>
      <c r="B103" s="78">
        <v>1</v>
      </c>
      <c r="C103" s="530" t="s">
        <v>2092</v>
      </c>
      <c r="E103" s="78">
        <v>82</v>
      </c>
      <c r="F103" s="78">
        <v>4</v>
      </c>
      <c r="G103" s="530" t="s">
        <v>1898</v>
      </c>
    </row>
    <row r="104" spans="1:9">
      <c r="A104" s="78">
        <v>83</v>
      </c>
      <c r="B104" s="78">
        <v>1</v>
      </c>
      <c r="C104" s="530" t="s">
        <v>2092</v>
      </c>
      <c r="E104" s="78">
        <v>83</v>
      </c>
      <c r="F104" s="78">
        <v>4</v>
      </c>
      <c r="G104" s="530" t="s">
        <v>1898</v>
      </c>
    </row>
    <row r="105" spans="1:9">
      <c r="A105" s="78">
        <v>84</v>
      </c>
      <c r="B105" s="78">
        <v>1</v>
      </c>
      <c r="C105" s="530" t="s">
        <v>2092</v>
      </c>
      <c r="E105" s="249">
        <v>84</v>
      </c>
      <c r="F105" s="78">
        <v>4</v>
      </c>
      <c r="G105" s="530" t="s">
        <v>1898</v>
      </c>
    </row>
    <row r="106" spans="1:9">
      <c r="A106" s="78">
        <v>85</v>
      </c>
      <c r="B106" s="78">
        <v>1</v>
      </c>
      <c r="C106" s="530" t="s">
        <v>2092</v>
      </c>
      <c r="E106" s="78">
        <v>85</v>
      </c>
      <c r="F106" s="78">
        <v>4</v>
      </c>
      <c r="G106" s="530" t="s">
        <v>1898</v>
      </c>
    </row>
    <row r="107" spans="1:9">
      <c r="A107" s="78">
        <v>86</v>
      </c>
      <c r="B107" s="78">
        <v>1</v>
      </c>
      <c r="C107" s="530" t="s">
        <v>2092</v>
      </c>
      <c r="E107" s="78">
        <v>86</v>
      </c>
      <c r="F107" s="78">
        <v>4</v>
      </c>
      <c r="G107" s="530" t="s">
        <v>1898</v>
      </c>
    </row>
    <row r="108" spans="1:9">
      <c r="A108" s="78">
        <v>87</v>
      </c>
      <c r="B108" s="78">
        <v>1</v>
      </c>
      <c r="C108" s="530" t="s">
        <v>2092</v>
      </c>
      <c r="E108" s="78">
        <v>87</v>
      </c>
      <c r="F108" s="78">
        <v>4</v>
      </c>
      <c r="G108" s="530" t="s">
        <v>1898</v>
      </c>
    </row>
    <row r="109" spans="1:9">
      <c r="A109" s="78">
        <v>88</v>
      </c>
      <c r="B109" s="78">
        <v>1</v>
      </c>
      <c r="C109" s="530" t="s">
        <v>2092</v>
      </c>
      <c r="E109" s="249">
        <v>88</v>
      </c>
      <c r="F109" s="78">
        <v>4</v>
      </c>
      <c r="G109" s="530" t="s">
        <v>1898</v>
      </c>
    </row>
    <row r="110" spans="1:9">
      <c r="A110" s="78">
        <v>89</v>
      </c>
      <c r="B110" s="78">
        <v>1</v>
      </c>
      <c r="C110" s="530" t="s">
        <v>2092</v>
      </c>
      <c r="E110" s="78">
        <v>89</v>
      </c>
      <c r="F110" s="78">
        <v>4</v>
      </c>
      <c r="G110" s="530" t="s">
        <v>1898</v>
      </c>
    </row>
    <row r="111" spans="1:9">
      <c r="A111" s="78">
        <v>90</v>
      </c>
      <c r="B111" s="78">
        <v>1</v>
      </c>
      <c r="C111" s="530" t="s">
        <v>2092</v>
      </c>
      <c r="E111" s="78">
        <v>90</v>
      </c>
      <c r="F111" s="78">
        <v>4</v>
      </c>
      <c r="G111" s="530" t="s">
        <v>1898</v>
      </c>
    </row>
    <row r="112" spans="1:9">
      <c r="A112" s="78">
        <v>91</v>
      </c>
      <c r="B112" s="78">
        <v>1</v>
      </c>
      <c r="C112" s="530" t="s">
        <v>2092</v>
      </c>
      <c r="E112" s="78">
        <v>91</v>
      </c>
      <c r="F112" s="78">
        <v>4</v>
      </c>
      <c r="G112" s="530" t="s">
        <v>1898</v>
      </c>
    </row>
    <row r="113" spans="1:7">
      <c r="A113" s="78">
        <v>92</v>
      </c>
      <c r="B113" s="78">
        <v>1</v>
      </c>
      <c r="C113" s="530" t="s">
        <v>2092</v>
      </c>
      <c r="E113" s="249">
        <v>92</v>
      </c>
      <c r="F113" s="78">
        <v>4</v>
      </c>
      <c r="G113" s="530" t="s">
        <v>1898</v>
      </c>
    </row>
    <row r="114" spans="1:7">
      <c r="A114" s="78">
        <v>93</v>
      </c>
      <c r="B114" s="78">
        <v>1</v>
      </c>
      <c r="C114" s="530" t="s">
        <v>2092</v>
      </c>
      <c r="E114" s="78">
        <v>93</v>
      </c>
      <c r="F114" s="78">
        <v>4</v>
      </c>
      <c r="G114" s="530" t="s">
        <v>1898</v>
      </c>
    </row>
    <row r="115" spans="1:7">
      <c r="A115" s="78">
        <v>94</v>
      </c>
      <c r="B115" s="78">
        <v>1</v>
      </c>
      <c r="C115" s="530" t="s">
        <v>2092</v>
      </c>
      <c r="E115" s="78">
        <v>94</v>
      </c>
      <c r="F115" s="78">
        <v>4</v>
      </c>
      <c r="G115" s="530" t="s">
        <v>1898</v>
      </c>
    </row>
    <row r="116" spans="1:7">
      <c r="A116" s="78">
        <v>95</v>
      </c>
      <c r="B116" s="78">
        <v>1</v>
      </c>
      <c r="C116" s="530" t="s">
        <v>2092</v>
      </c>
      <c r="E116" s="78">
        <v>95</v>
      </c>
      <c r="F116" s="78">
        <v>4</v>
      </c>
      <c r="G116" s="530" t="s">
        <v>1898</v>
      </c>
    </row>
    <row r="117" spans="1:7">
      <c r="A117" s="78">
        <v>96</v>
      </c>
      <c r="B117" s="78">
        <v>1</v>
      </c>
      <c r="C117" s="530" t="s">
        <v>2092</v>
      </c>
      <c r="E117" s="249">
        <v>96</v>
      </c>
      <c r="F117" s="78">
        <v>4</v>
      </c>
      <c r="G117" s="530" t="s">
        <v>1898</v>
      </c>
    </row>
    <row r="118" spans="1:7">
      <c r="A118" s="78">
        <v>97</v>
      </c>
      <c r="B118" s="78">
        <v>1</v>
      </c>
      <c r="C118" s="530" t="s">
        <v>2092</v>
      </c>
      <c r="E118" s="78">
        <v>97</v>
      </c>
      <c r="F118" s="78">
        <v>4</v>
      </c>
      <c r="G118" s="530" t="s">
        <v>1898</v>
      </c>
    </row>
    <row r="119" spans="1:7">
      <c r="A119" s="78">
        <v>98</v>
      </c>
      <c r="B119" s="78">
        <v>1</v>
      </c>
      <c r="C119" s="530" t="s">
        <v>2092</v>
      </c>
      <c r="E119" s="78">
        <v>98</v>
      </c>
      <c r="F119" s="78">
        <v>4</v>
      </c>
      <c r="G119" s="530" t="s">
        <v>1898</v>
      </c>
    </row>
    <row r="120" spans="1:7">
      <c r="A120" s="78">
        <v>99</v>
      </c>
      <c r="B120" s="78">
        <v>1</v>
      </c>
      <c r="C120" s="530" t="s">
        <v>2092</v>
      </c>
      <c r="E120" s="78">
        <v>99</v>
      </c>
      <c r="F120" s="78">
        <v>4</v>
      </c>
      <c r="G120" s="530" t="s">
        <v>1898</v>
      </c>
    </row>
    <row r="121" spans="1:7">
      <c r="A121" s="78">
        <v>100</v>
      </c>
      <c r="B121" s="78">
        <v>1</v>
      </c>
      <c r="C121" s="530" t="s">
        <v>2092</v>
      </c>
      <c r="E121" s="249">
        <v>100</v>
      </c>
      <c r="F121" s="78">
        <v>4</v>
      </c>
      <c r="G121" s="530" t="s">
        <v>1898</v>
      </c>
    </row>
    <row r="122" spans="1:7">
      <c r="E122" s="249">
        <v>101</v>
      </c>
      <c r="F122">
        <v>3</v>
      </c>
      <c r="G122" s="530" t="s">
        <v>2082</v>
      </c>
    </row>
    <row r="123" spans="1:7">
      <c r="E123" s="78">
        <v>102</v>
      </c>
      <c r="F123" s="78">
        <v>3</v>
      </c>
      <c r="G123" s="530" t="s">
        <v>2082</v>
      </c>
    </row>
    <row r="124" spans="1:7">
      <c r="E124" s="78">
        <v>103</v>
      </c>
      <c r="F124" s="78">
        <v>3</v>
      </c>
      <c r="G124" s="530" t="s">
        <v>2082</v>
      </c>
    </row>
    <row r="125" spans="1:7">
      <c r="E125" s="78">
        <v>104</v>
      </c>
      <c r="F125" s="78">
        <v>3</v>
      </c>
      <c r="G125" s="530" t="s">
        <v>2082</v>
      </c>
    </row>
    <row r="126" spans="1:7">
      <c r="E126" s="249">
        <v>105</v>
      </c>
      <c r="F126" s="78">
        <v>3</v>
      </c>
      <c r="G126" s="530" t="s">
        <v>2082</v>
      </c>
    </row>
    <row r="127" spans="1:7">
      <c r="E127" s="249">
        <v>106</v>
      </c>
      <c r="F127" s="78">
        <v>3</v>
      </c>
      <c r="G127" s="530" t="s">
        <v>2082</v>
      </c>
    </row>
    <row r="128" spans="1:7">
      <c r="E128" s="78">
        <v>107</v>
      </c>
      <c r="F128" s="78">
        <v>3</v>
      </c>
      <c r="G128" s="530" t="s">
        <v>2082</v>
      </c>
    </row>
    <row r="129" spans="5:7">
      <c r="E129" s="78">
        <v>108</v>
      </c>
      <c r="F129" s="78">
        <v>3</v>
      </c>
      <c r="G129" s="530" t="s">
        <v>2082</v>
      </c>
    </row>
    <row r="130" spans="5:7">
      <c r="E130" s="78">
        <v>109</v>
      </c>
      <c r="F130" s="78">
        <v>3</v>
      </c>
      <c r="G130" s="530" t="s">
        <v>2082</v>
      </c>
    </row>
    <row r="131" spans="5:7">
      <c r="E131" s="249">
        <v>110</v>
      </c>
      <c r="F131" s="78">
        <v>3</v>
      </c>
      <c r="G131" s="530" t="s">
        <v>2082</v>
      </c>
    </row>
    <row r="132" spans="5:7">
      <c r="E132" s="249">
        <v>111</v>
      </c>
      <c r="F132" s="78">
        <v>3</v>
      </c>
      <c r="G132" s="530" t="s">
        <v>2082</v>
      </c>
    </row>
    <row r="133" spans="5:7">
      <c r="E133" s="78">
        <v>112</v>
      </c>
      <c r="F133" s="78">
        <v>3</v>
      </c>
      <c r="G133" s="530" t="s">
        <v>2082</v>
      </c>
    </row>
    <row r="134" spans="5:7">
      <c r="E134" s="78">
        <v>113</v>
      </c>
      <c r="F134" s="78">
        <v>3</v>
      </c>
      <c r="G134" s="530" t="s">
        <v>2082</v>
      </c>
    </row>
    <row r="135" spans="5:7">
      <c r="E135" s="78">
        <v>114</v>
      </c>
      <c r="F135" s="78">
        <v>3</v>
      </c>
      <c r="G135" s="530" t="s">
        <v>2082</v>
      </c>
    </row>
    <row r="136" spans="5:7">
      <c r="E136" s="249">
        <v>115</v>
      </c>
      <c r="F136" s="78">
        <v>3</v>
      </c>
      <c r="G136" s="530" t="s">
        <v>2082</v>
      </c>
    </row>
    <row r="137" spans="5:7">
      <c r="E137" s="249">
        <v>116</v>
      </c>
      <c r="F137" s="78">
        <v>3</v>
      </c>
      <c r="G137" s="530" t="s">
        <v>2082</v>
      </c>
    </row>
    <row r="138" spans="5:7">
      <c r="E138" s="78">
        <v>117</v>
      </c>
      <c r="F138" s="78">
        <v>3</v>
      </c>
      <c r="G138" s="530" t="s">
        <v>2082</v>
      </c>
    </row>
    <row r="139" spans="5:7">
      <c r="E139" s="78">
        <v>118</v>
      </c>
      <c r="F139" s="78">
        <v>3</v>
      </c>
      <c r="G139" s="530" t="s">
        <v>2082</v>
      </c>
    </row>
    <row r="140" spans="5:7">
      <c r="E140" s="78">
        <v>119</v>
      </c>
      <c r="F140" s="78">
        <v>3</v>
      </c>
      <c r="G140" s="530" t="s">
        <v>2082</v>
      </c>
    </row>
    <row r="141" spans="5:7">
      <c r="E141" s="249">
        <v>120</v>
      </c>
      <c r="F141" s="78">
        <v>3</v>
      </c>
      <c r="G141" s="530" t="s">
        <v>2082</v>
      </c>
    </row>
    <row r="142" spans="5:7">
      <c r="E142" s="249">
        <v>121</v>
      </c>
      <c r="F142">
        <v>2</v>
      </c>
      <c r="G142" s="530" t="s">
        <v>2086</v>
      </c>
    </row>
    <row r="143" spans="5:7">
      <c r="E143" s="78">
        <v>122</v>
      </c>
      <c r="F143" s="78">
        <v>2</v>
      </c>
      <c r="G143" s="530" t="s">
        <v>2086</v>
      </c>
    </row>
    <row r="144" spans="5:7">
      <c r="E144" s="78">
        <v>123</v>
      </c>
      <c r="F144" s="78">
        <v>2</v>
      </c>
      <c r="G144" s="530" t="s">
        <v>2086</v>
      </c>
    </row>
    <row r="145" spans="5:7">
      <c r="E145" s="78">
        <v>124</v>
      </c>
      <c r="F145" s="78">
        <v>2</v>
      </c>
      <c r="G145" s="530" t="s">
        <v>2086</v>
      </c>
    </row>
    <row r="146" spans="5:7">
      <c r="E146" s="249">
        <v>125</v>
      </c>
      <c r="F146" s="78">
        <v>2</v>
      </c>
      <c r="G146" s="530" t="s">
        <v>2086</v>
      </c>
    </row>
    <row r="147" spans="5:7">
      <c r="E147" s="249">
        <v>126</v>
      </c>
      <c r="F147" s="78">
        <v>2</v>
      </c>
      <c r="G147" s="530" t="s">
        <v>2086</v>
      </c>
    </row>
    <row r="148" spans="5:7">
      <c r="E148" s="78">
        <v>127</v>
      </c>
      <c r="F148" s="78">
        <v>2</v>
      </c>
      <c r="G148" s="530" t="s">
        <v>2086</v>
      </c>
    </row>
    <row r="149" spans="5:7">
      <c r="E149" s="78">
        <v>128</v>
      </c>
      <c r="F149" s="78">
        <v>2</v>
      </c>
      <c r="G149" s="530" t="s">
        <v>2086</v>
      </c>
    </row>
    <row r="150" spans="5:7">
      <c r="E150" s="78">
        <v>129</v>
      </c>
      <c r="F150" s="78">
        <v>2</v>
      </c>
      <c r="G150" s="530" t="s">
        <v>2086</v>
      </c>
    </row>
    <row r="151" spans="5:7">
      <c r="E151" s="249">
        <v>130</v>
      </c>
      <c r="F151" s="78">
        <v>2</v>
      </c>
      <c r="G151" s="530" t="s">
        <v>2086</v>
      </c>
    </row>
    <row r="152" spans="5:7">
      <c r="E152" s="249">
        <v>131</v>
      </c>
      <c r="F152">
        <v>1</v>
      </c>
      <c r="G152" s="530" t="s">
        <v>2092</v>
      </c>
    </row>
    <row r="153" spans="5:7">
      <c r="E153" s="78">
        <v>132</v>
      </c>
      <c r="F153" s="78">
        <v>1</v>
      </c>
      <c r="G153" s="530" t="s">
        <v>2092</v>
      </c>
    </row>
    <row r="154" spans="5:7">
      <c r="E154" s="78">
        <v>133</v>
      </c>
      <c r="F154" s="78">
        <v>1</v>
      </c>
      <c r="G154" s="530" t="s">
        <v>2092</v>
      </c>
    </row>
    <row r="155" spans="5:7">
      <c r="E155" s="78">
        <v>134</v>
      </c>
      <c r="F155" s="78">
        <v>1</v>
      </c>
      <c r="G155" s="530" t="s">
        <v>2092</v>
      </c>
    </row>
    <row r="156" spans="5:7">
      <c r="E156" s="249">
        <v>135</v>
      </c>
      <c r="F156" s="78">
        <v>1</v>
      </c>
      <c r="G156" s="530" t="s">
        <v>2092</v>
      </c>
    </row>
    <row r="157" spans="5:7">
      <c r="E157" s="249">
        <v>136</v>
      </c>
      <c r="F157" s="78">
        <v>1</v>
      </c>
      <c r="G157" s="530" t="s">
        <v>2092</v>
      </c>
    </row>
    <row r="158" spans="5:7">
      <c r="E158" s="78">
        <v>137</v>
      </c>
      <c r="F158" s="78">
        <v>1</v>
      </c>
      <c r="G158" s="530" t="s">
        <v>2092</v>
      </c>
    </row>
    <row r="159" spans="5:7">
      <c r="E159" s="78">
        <v>138</v>
      </c>
      <c r="F159" s="78">
        <v>1</v>
      </c>
      <c r="G159" s="530" t="s">
        <v>2092</v>
      </c>
    </row>
    <row r="160" spans="5:7">
      <c r="E160" s="78">
        <v>139</v>
      </c>
      <c r="F160" s="78">
        <v>1</v>
      </c>
      <c r="G160" s="530" t="s">
        <v>2092</v>
      </c>
    </row>
    <row r="161" spans="5:7">
      <c r="E161" s="249">
        <v>140</v>
      </c>
      <c r="F161" s="78">
        <v>1</v>
      </c>
      <c r="G161" s="530" t="s">
        <v>2092</v>
      </c>
    </row>
    <row r="162" spans="5:7">
      <c r="E162" s="249">
        <v>141</v>
      </c>
      <c r="F162" s="78">
        <v>1</v>
      </c>
      <c r="G162" s="530" t="s">
        <v>2092</v>
      </c>
    </row>
    <row r="163" spans="5:7">
      <c r="E163" s="78">
        <v>142</v>
      </c>
      <c r="F163" s="78">
        <v>1</v>
      </c>
      <c r="G163" s="530" t="s">
        <v>2092</v>
      </c>
    </row>
    <row r="164" spans="5:7">
      <c r="E164" s="78">
        <v>143</v>
      </c>
      <c r="F164" s="78">
        <v>1</v>
      </c>
      <c r="G164" s="530" t="s">
        <v>2092</v>
      </c>
    </row>
    <row r="165" spans="5:7">
      <c r="E165" s="78">
        <v>144</v>
      </c>
      <c r="F165" s="78">
        <v>1</v>
      </c>
      <c r="G165" s="530" t="s">
        <v>2092</v>
      </c>
    </row>
    <row r="166" spans="5:7">
      <c r="E166" s="249">
        <v>145</v>
      </c>
      <c r="F166" s="78">
        <v>1</v>
      </c>
      <c r="G166" s="530" t="s">
        <v>2092</v>
      </c>
    </row>
    <row r="167" spans="5:7">
      <c r="E167" s="249">
        <v>146</v>
      </c>
      <c r="F167" s="78">
        <v>1</v>
      </c>
      <c r="G167" s="530" t="s">
        <v>2092</v>
      </c>
    </row>
    <row r="168" spans="5:7">
      <c r="E168" s="78">
        <v>147</v>
      </c>
      <c r="F168" s="78">
        <v>1</v>
      </c>
      <c r="G168" s="530" t="s">
        <v>2092</v>
      </c>
    </row>
    <row r="169" spans="5:7">
      <c r="E169" s="78">
        <v>148</v>
      </c>
      <c r="F169" s="78">
        <v>1</v>
      </c>
      <c r="G169" s="530" t="s">
        <v>2092</v>
      </c>
    </row>
    <row r="170" spans="5:7">
      <c r="E170" s="78">
        <v>149</v>
      </c>
      <c r="F170" s="78">
        <v>1</v>
      </c>
      <c r="G170" s="530" t="s">
        <v>2092</v>
      </c>
    </row>
    <row r="171" spans="5:7">
      <c r="E171" s="249">
        <v>150</v>
      </c>
      <c r="F171" s="78">
        <v>1</v>
      </c>
      <c r="G171" s="530" t="s">
        <v>2092</v>
      </c>
    </row>
    <row r="172" spans="5:7">
      <c r="E172" s="249">
        <v>151</v>
      </c>
      <c r="F172" s="78">
        <v>1</v>
      </c>
      <c r="G172" s="530" t="s">
        <v>2092</v>
      </c>
    </row>
    <row r="173" spans="5:7">
      <c r="E173" s="78">
        <v>152</v>
      </c>
      <c r="F173" s="78">
        <v>1</v>
      </c>
      <c r="G173" s="530" t="s">
        <v>2092</v>
      </c>
    </row>
    <row r="174" spans="5:7">
      <c r="E174" s="78">
        <v>153</v>
      </c>
      <c r="F174" s="78">
        <v>1</v>
      </c>
      <c r="G174" s="530" t="s">
        <v>2092</v>
      </c>
    </row>
    <row r="175" spans="5:7">
      <c r="E175" s="78">
        <v>154</v>
      </c>
      <c r="F175" s="78">
        <v>1</v>
      </c>
      <c r="G175" s="530" t="s">
        <v>2092</v>
      </c>
    </row>
    <row r="176" spans="5:7">
      <c r="E176" s="249">
        <v>155</v>
      </c>
      <c r="F176" s="78">
        <v>1</v>
      </c>
      <c r="G176" s="530" t="s">
        <v>2092</v>
      </c>
    </row>
    <row r="177" spans="5:7">
      <c r="E177" s="249">
        <v>156</v>
      </c>
      <c r="F177" s="78">
        <v>1</v>
      </c>
      <c r="G177" s="530" t="s">
        <v>2092</v>
      </c>
    </row>
    <row r="178" spans="5:7">
      <c r="E178" s="78">
        <v>157</v>
      </c>
      <c r="F178" s="78">
        <v>1</v>
      </c>
      <c r="G178" s="530" t="s">
        <v>2092</v>
      </c>
    </row>
    <row r="179" spans="5:7">
      <c r="E179" s="78">
        <v>158</v>
      </c>
      <c r="F179" s="78">
        <v>1</v>
      </c>
      <c r="G179" s="530" t="s">
        <v>2092</v>
      </c>
    </row>
    <row r="180" spans="5:7">
      <c r="E180" s="78">
        <v>159</v>
      </c>
      <c r="F180" s="78">
        <v>1</v>
      </c>
      <c r="G180" s="530" t="s">
        <v>2092</v>
      </c>
    </row>
    <row r="181" spans="5:7">
      <c r="E181" s="249">
        <v>160</v>
      </c>
      <c r="F181" s="78">
        <v>1</v>
      </c>
      <c r="G181" s="530" t="s">
        <v>2092</v>
      </c>
    </row>
    <row r="182" spans="5:7">
      <c r="E182" s="249">
        <v>161</v>
      </c>
      <c r="F182" s="78">
        <v>1</v>
      </c>
      <c r="G182" s="530" t="s">
        <v>2092</v>
      </c>
    </row>
    <row r="183" spans="5:7">
      <c r="E183" s="78">
        <v>162</v>
      </c>
      <c r="F183" s="78">
        <v>1</v>
      </c>
      <c r="G183" s="530" t="s">
        <v>2092</v>
      </c>
    </row>
    <row r="184" spans="5:7">
      <c r="E184" s="78">
        <v>163</v>
      </c>
      <c r="F184" s="78">
        <v>1</v>
      </c>
      <c r="G184" s="530" t="s">
        <v>2092</v>
      </c>
    </row>
    <row r="185" spans="5:7">
      <c r="E185" s="78">
        <v>164</v>
      </c>
      <c r="F185" s="78">
        <v>1</v>
      </c>
      <c r="G185" s="530" t="s">
        <v>2092</v>
      </c>
    </row>
    <row r="186" spans="5:7">
      <c r="E186" s="249">
        <v>165</v>
      </c>
      <c r="F186" s="78">
        <v>1</v>
      </c>
      <c r="G186" s="530" t="s">
        <v>2092</v>
      </c>
    </row>
    <row r="187" spans="5:7">
      <c r="E187" s="249">
        <v>166</v>
      </c>
      <c r="F187" s="78">
        <v>1</v>
      </c>
      <c r="G187" s="530" t="s">
        <v>2092</v>
      </c>
    </row>
    <row r="188" spans="5:7">
      <c r="E188" s="78">
        <v>167</v>
      </c>
      <c r="F188" s="78">
        <v>1</v>
      </c>
      <c r="G188" s="530" t="s">
        <v>2092</v>
      </c>
    </row>
    <row r="189" spans="5:7">
      <c r="E189" s="78">
        <v>168</v>
      </c>
      <c r="F189" s="78">
        <v>1</v>
      </c>
      <c r="G189" s="530" t="s">
        <v>2092</v>
      </c>
    </row>
    <row r="190" spans="5:7">
      <c r="E190" s="78">
        <v>169</v>
      </c>
      <c r="F190" s="78">
        <v>1</v>
      </c>
      <c r="G190" s="530" t="s">
        <v>2092</v>
      </c>
    </row>
    <row r="191" spans="5:7">
      <c r="E191" s="249">
        <v>170</v>
      </c>
      <c r="F191" s="78">
        <v>1</v>
      </c>
      <c r="G191" s="530" t="s">
        <v>2092</v>
      </c>
    </row>
    <row r="192" spans="5:7">
      <c r="E192" s="249">
        <v>171</v>
      </c>
      <c r="F192" s="78">
        <v>1</v>
      </c>
      <c r="G192" s="530" t="s">
        <v>2092</v>
      </c>
    </row>
    <row r="193" spans="5:7">
      <c r="E193" s="78">
        <v>172</v>
      </c>
      <c r="F193" s="78">
        <v>1</v>
      </c>
      <c r="G193" s="530" t="s">
        <v>2092</v>
      </c>
    </row>
    <row r="194" spans="5:7">
      <c r="E194" s="78">
        <v>173</v>
      </c>
      <c r="F194" s="78">
        <v>1</v>
      </c>
      <c r="G194" s="530" t="s">
        <v>2092</v>
      </c>
    </row>
    <row r="195" spans="5:7">
      <c r="E195" s="78">
        <v>174</v>
      </c>
      <c r="F195" s="78">
        <v>1</v>
      </c>
      <c r="G195" s="530" t="s">
        <v>2092</v>
      </c>
    </row>
    <row r="196" spans="5:7">
      <c r="E196" s="249">
        <v>175</v>
      </c>
      <c r="F196" s="78">
        <v>1</v>
      </c>
      <c r="G196" s="530" t="s">
        <v>2092</v>
      </c>
    </row>
    <row r="197" spans="5:7">
      <c r="E197" s="249">
        <v>176</v>
      </c>
      <c r="F197" s="78">
        <v>1</v>
      </c>
      <c r="G197" s="530" t="s">
        <v>2092</v>
      </c>
    </row>
    <row r="198" spans="5:7">
      <c r="E198" s="78">
        <v>177</v>
      </c>
      <c r="F198" s="78">
        <v>1</v>
      </c>
      <c r="G198" s="530" t="s">
        <v>2092</v>
      </c>
    </row>
    <row r="199" spans="5:7">
      <c r="E199" s="78">
        <v>178</v>
      </c>
      <c r="F199" s="78">
        <v>1</v>
      </c>
      <c r="G199" s="530" t="s">
        <v>2092</v>
      </c>
    </row>
    <row r="200" spans="5:7">
      <c r="E200" s="78">
        <v>179</v>
      </c>
      <c r="F200" s="78">
        <v>1</v>
      </c>
      <c r="G200" s="530" t="s">
        <v>2092</v>
      </c>
    </row>
    <row r="201" spans="5:7">
      <c r="E201" s="249">
        <v>180</v>
      </c>
      <c r="F201" s="78">
        <v>1</v>
      </c>
      <c r="G201" s="530" t="s">
        <v>2092</v>
      </c>
    </row>
    <row r="202" spans="5:7">
      <c r="E202" s="249">
        <v>181</v>
      </c>
      <c r="F202" s="78">
        <v>1</v>
      </c>
      <c r="G202" s="530" t="s">
        <v>2092</v>
      </c>
    </row>
    <row r="203" spans="5:7">
      <c r="E203" s="78">
        <v>182</v>
      </c>
      <c r="F203" s="78">
        <v>1</v>
      </c>
      <c r="G203" s="530" t="s">
        <v>2092</v>
      </c>
    </row>
    <row r="204" spans="5:7">
      <c r="E204" s="78">
        <v>183</v>
      </c>
      <c r="F204" s="78">
        <v>1</v>
      </c>
      <c r="G204" s="530" t="s">
        <v>2092</v>
      </c>
    </row>
    <row r="205" spans="5:7">
      <c r="E205" s="78">
        <v>184</v>
      </c>
      <c r="F205" s="78">
        <v>1</v>
      </c>
      <c r="G205" s="530" t="s">
        <v>2092</v>
      </c>
    </row>
    <row r="206" spans="5:7">
      <c r="E206" s="249">
        <v>185</v>
      </c>
      <c r="F206" s="78">
        <v>1</v>
      </c>
      <c r="G206" s="530" t="s">
        <v>2092</v>
      </c>
    </row>
    <row r="207" spans="5:7">
      <c r="E207" s="249">
        <v>186</v>
      </c>
      <c r="F207" s="78">
        <v>1</v>
      </c>
      <c r="G207" s="530" t="s">
        <v>2092</v>
      </c>
    </row>
    <row r="208" spans="5:7">
      <c r="E208" s="78">
        <v>187</v>
      </c>
      <c r="F208" s="78">
        <v>1</v>
      </c>
      <c r="G208" s="530" t="s">
        <v>2092</v>
      </c>
    </row>
    <row r="209" spans="5:7">
      <c r="E209" s="78">
        <v>188</v>
      </c>
      <c r="F209" s="78">
        <v>1</v>
      </c>
      <c r="G209" s="530" t="s">
        <v>2092</v>
      </c>
    </row>
    <row r="210" spans="5:7">
      <c r="E210" s="78">
        <v>189</v>
      </c>
      <c r="F210" s="78">
        <v>1</v>
      </c>
      <c r="G210" s="530" t="s">
        <v>2092</v>
      </c>
    </row>
    <row r="211" spans="5:7">
      <c r="E211" s="249">
        <v>190</v>
      </c>
      <c r="F211" s="78">
        <v>1</v>
      </c>
      <c r="G211" s="530" t="s">
        <v>2092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L144"/>
  <sheetViews>
    <sheetView topLeftCell="A24" workbookViewId="0">
      <selection activeCell="E53" sqref="E53"/>
    </sheetView>
  </sheetViews>
  <sheetFormatPr defaultColWidth="8.85546875" defaultRowHeight="12.75"/>
  <cols>
    <col min="1" max="1" width="8.85546875" style="216"/>
    <col min="2" max="2" width="13.42578125" style="246" customWidth="1"/>
    <col min="3" max="3" width="13.42578125" style="216" customWidth="1"/>
    <col min="4" max="5" width="17.85546875" style="216" customWidth="1"/>
    <col min="6" max="6" width="13.42578125" style="216" customWidth="1"/>
    <col min="7" max="7" width="13.7109375" style="216" customWidth="1"/>
    <col min="8" max="8" width="18.28515625" style="216" customWidth="1"/>
    <col min="9" max="9" width="13" style="216" customWidth="1"/>
    <col min="10" max="11" width="14" style="216" customWidth="1"/>
    <col min="12" max="12" width="13.42578125" style="216" customWidth="1"/>
    <col min="13" max="257" width="8.85546875" style="216"/>
    <col min="258" max="259" width="13.42578125" style="216" customWidth="1"/>
    <col min="260" max="261" width="17.85546875" style="216" customWidth="1"/>
    <col min="262" max="262" width="13.42578125" style="216" customWidth="1"/>
    <col min="263" max="263" width="13.7109375" style="216" customWidth="1"/>
    <col min="264" max="264" width="18.28515625" style="216" customWidth="1"/>
    <col min="265" max="265" width="13" style="216" customWidth="1"/>
    <col min="266" max="267" width="14" style="216" customWidth="1"/>
    <col min="268" max="268" width="13.42578125" style="216" customWidth="1"/>
    <col min="269" max="513" width="8.85546875" style="216"/>
    <col min="514" max="515" width="13.42578125" style="216" customWidth="1"/>
    <col min="516" max="517" width="17.85546875" style="216" customWidth="1"/>
    <col min="518" max="518" width="13.42578125" style="216" customWidth="1"/>
    <col min="519" max="519" width="13.7109375" style="216" customWidth="1"/>
    <col min="520" max="520" width="18.28515625" style="216" customWidth="1"/>
    <col min="521" max="521" width="13" style="216" customWidth="1"/>
    <col min="522" max="523" width="14" style="216" customWidth="1"/>
    <col min="524" max="524" width="13.42578125" style="216" customWidth="1"/>
    <col min="525" max="769" width="8.85546875" style="216"/>
    <col min="770" max="771" width="13.42578125" style="216" customWidth="1"/>
    <col min="772" max="773" width="17.85546875" style="216" customWidth="1"/>
    <col min="774" max="774" width="13.42578125" style="216" customWidth="1"/>
    <col min="775" max="775" width="13.7109375" style="216" customWidth="1"/>
    <col min="776" max="776" width="18.28515625" style="216" customWidth="1"/>
    <col min="777" max="777" width="13" style="216" customWidth="1"/>
    <col min="778" max="779" width="14" style="216" customWidth="1"/>
    <col min="780" max="780" width="13.42578125" style="216" customWidth="1"/>
    <col min="781" max="1025" width="8.85546875" style="216"/>
    <col min="1026" max="1027" width="13.42578125" style="216" customWidth="1"/>
    <col min="1028" max="1029" width="17.85546875" style="216" customWidth="1"/>
    <col min="1030" max="1030" width="13.42578125" style="216" customWidth="1"/>
    <col min="1031" max="1031" width="13.7109375" style="216" customWidth="1"/>
    <col min="1032" max="1032" width="18.28515625" style="216" customWidth="1"/>
    <col min="1033" max="1033" width="13" style="216" customWidth="1"/>
    <col min="1034" max="1035" width="14" style="216" customWidth="1"/>
    <col min="1036" max="1036" width="13.42578125" style="216" customWidth="1"/>
    <col min="1037" max="1281" width="8.85546875" style="216"/>
    <col min="1282" max="1283" width="13.42578125" style="216" customWidth="1"/>
    <col min="1284" max="1285" width="17.85546875" style="216" customWidth="1"/>
    <col min="1286" max="1286" width="13.42578125" style="216" customWidth="1"/>
    <col min="1287" max="1287" width="13.7109375" style="216" customWidth="1"/>
    <col min="1288" max="1288" width="18.28515625" style="216" customWidth="1"/>
    <col min="1289" max="1289" width="13" style="216" customWidth="1"/>
    <col min="1290" max="1291" width="14" style="216" customWidth="1"/>
    <col min="1292" max="1292" width="13.42578125" style="216" customWidth="1"/>
    <col min="1293" max="1537" width="8.85546875" style="216"/>
    <col min="1538" max="1539" width="13.42578125" style="216" customWidth="1"/>
    <col min="1540" max="1541" width="17.85546875" style="216" customWidth="1"/>
    <col min="1542" max="1542" width="13.42578125" style="216" customWidth="1"/>
    <col min="1543" max="1543" width="13.7109375" style="216" customWidth="1"/>
    <col min="1544" max="1544" width="18.28515625" style="216" customWidth="1"/>
    <col min="1545" max="1545" width="13" style="216" customWidth="1"/>
    <col min="1546" max="1547" width="14" style="216" customWidth="1"/>
    <col min="1548" max="1548" width="13.42578125" style="216" customWidth="1"/>
    <col min="1549" max="1793" width="8.85546875" style="216"/>
    <col min="1794" max="1795" width="13.42578125" style="216" customWidth="1"/>
    <col min="1796" max="1797" width="17.85546875" style="216" customWidth="1"/>
    <col min="1798" max="1798" width="13.42578125" style="216" customWidth="1"/>
    <col min="1799" max="1799" width="13.7109375" style="216" customWidth="1"/>
    <col min="1800" max="1800" width="18.28515625" style="216" customWidth="1"/>
    <col min="1801" max="1801" width="13" style="216" customWidth="1"/>
    <col min="1802" max="1803" width="14" style="216" customWidth="1"/>
    <col min="1804" max="1804" width="13.42578125" style="216" customWidth="1"/>
    <col min="1805" max="2049" width="8.85546875" style="216"/>
    <col min="2050" max="2051" width="13.42578125" style="216" customWidth="1"/>
    <col min="2052" max="2053" width="17.85546875" style="216" customWidth="1"/>
    <col min="2054" max="2054" width="13.42578125" style="216" customWidth="1"/>
    <col min="2055" max="2055" width="13.7109375" style="216" customWidth="1"/>
    <col min="2056" max="2056" width="18.28515625" style="216" customWidth="1"/>
    <col min="2057" max="2057" width="13" style="216" customWidth="1"/>
    <col min="2058" max="2059" width="14" style="216" customWidth="1"/>
    <col min="2060" max="2060" width="13.42578125" style="216" customWidth="1"/>
    <col min="2061" max="2305" width="8.85546875" style="216"/>
    <col min="2306" max="2307" width="13.42578125" style="216" customWidth="1"/>
    <col min="2308" max="2309" width="17.85546875" style="216" customWidth="1"/>
    <col min="2310" max="2310" width="13.42578125" style="216" customWidth="1"/>
    <col min="2311" max="2311" width="13.7109375" style="216" customWidth="1"/>
    <col min="2312" max="2312" width="18.28515625" style="216" customWidth="1"/>
    <col min="2313" max="2313" width="13" style="216" customWidth="1"/>
    <col min="2314" max="2315" width="14" style="216" customWidth="1"/>
    <col min="2316" max="2316" width="13.42578125" style="216" customWidth="1"/>
    <col min="2317" max="2561" width="8.85546875" style="216"/>
    <col min="2562" max="2563" width="13.42578125" style="216" customWidth="1"/>
    <col min="2564" max="2565" width="17.85546875" style="216" customWidth="1"/>
    <col min="2566" max="2566" width="13.42578125" style="216" customWidth="1"/>
    <col min="2567" max="2567" width="13.7109375" style="216" customWidth="1"/>
    <col min="2568" max="2568" width="18.28515625" style="216" customWidth="1"/>
    <col min="2569" max="2569" width="13" style="216" customWidth="1"/>
    <col min="2570" max="2571" width="14" style="216" customWidth="1"/>
    <col min="2572" max="2572" width="13.42578125" style="216" customWidth="1"/>
    <col min="2573" max="2817" width="8.85546875" style="216"/>
    <col min="2818" max="2819" width="13.42578125" style="216" customWidth="1"/>
    <col min="2820" max="2821" width="17.85546875" style="216" customWidth="1"/>
    <col min="2822" max="2822" width="13.42578125" style="216" customWidth="1"/>
    <col min="2823" max="2823" width="13.7109375" style="216" customWidth="1"/>
    <col min="2824" max="2824" width="18.28515625" style="216" customWidth="1"/>
    <col min="2825" max="2825" width="13" style="216" customWidth="1"/>
    <col min="2826" max="2827" width="14" style="216" customWidth="1"/>
    <col min="2828" max="2828" width="13.42578125" style="216" customWidth="1"/>
    <col min="2829" max="3073" width="8.85546875" style="216"/>
    <col min="3074" max="3075" width="13.42578125" style="216" customWidth="1"/>
    <col min="3076" max="3077" width="17.85546875" style="216" customWidth="1"/>
    <col min="3078" max="3078" width="13.42578125" style="216" customWidth="1"/>
    <col min="3079" max="3079" width="13.7109375" style="216" customWidth="1"/>
    <col min="3080" max="3080" width="18.28515625" style="216" customWidth="1"/>
    <col min="3081" max="3081" width="13" style="216" customWidth="1"/>
    <col min="3082" max="3083" width="14" style="216" customWidth="1"/>
    <col min="3084" max="3084" width="13.42578125" style="216" customWidth="1"/>
    <col min="3085" max="3329" width="8.85546875" style="216"/>
    <col min="3330" max="3331" width="13.42578125" style="216" customWidth="1"/>
    <col min="3332" max="3333" width="17.85546875" style="216" customWidth="1"/>
    <col min="3334" max="3334" width="13.42578125" style="216" customWidth="1"/>
    <col min="3335" max="3335" width="13.7109375" style="216" customWidth="1"/>
    <col min="3336" max="3336" width="18.28515625" style="216" customWidth="1"/>
    <col min="3337" max="3337" width="13" style="216" customWidth="1"/>
    <col min="3338" max="3339" width="14" style="216" customWidth="1"/>
    <col min="3340" max="3340" width="13.42578125" style="216" customWidth="1"/>
    <col min="3341" max="3585" width="8.85546875" style="216"/>
    <col min="3586" max="3587" width="13.42578125" style="216" customWidth="1"/>
    <col min="3588" max="3589" width="17.85546875" style="216" customWidth="1"/>
    <col min="3590" max="3590" width="13.42578125" style="216" customWidth="1"/>
    <col min="3591" max="3591" width="13.7109375" style="216" customWidth="1"/>
    <col min="3592" max="3592" width="18.28515625" style="216" customWidth="1"/>
    <col min="3593" max="3593" width="13" style="216" customWidth="1"/>
    <col min="3594" max="3595" width="14" style="216" customWidth="1"/>
    <col min="3596" max="3596" width="13.42578125" style="216" customWidth="1"/>
    <col min="3597" max="3841" width="8.85546875" style="216"/>
    <col min="3842" max="3843" width="13.42578125" style="216" customWidth="1"/>
    <col min="3844" max="3845" width="17.85546875" style="216" customWidth="1"/>
    <col min="3846" max="3846" width="13.42578125" style="216" customWidth="1"/>
    <col min="3847" max="3847" width="13.7109375" style="216" customWidth="1"/>
    <col min="3848" max="3848" width="18.28515625" style="216" customWidth="1"/>
    <col min="3849" max="3849" width="13" style="216" customWidth="1"/>
    <col min="3850" max="3851" width="14" style="216" customWidth="1"/>
    <col min="3852" max="3852" width="13.42578125" style="216" customWidth="1"/>
    <col min="3853" max="4097" width="8.85546875" style="216"/>
    <col min="4098" max="4099" width="13.42578125" style="216" customWidth="1"/>
    <col min="4100" max="4101" width="17.85546875" style="216" customWidth="1"/>
    <col min="4102" max="4102" width="13.42578125" style="216" customWidth="1"/>
    <col min="4103" max="4103" width="13.7109375" style="216" customWidth="1"/>
    <col min="4104" max="4104" width="18.28515625" style="216" customWidth="1"/>
    <col min="4105" max="4105" width="13" style="216" customWidth="1"/>
    <col min="4106" max="4107" width="14" style="216" customWidth="1"/>
    <col min="4108" max="4108" width="13.42578125" style="216" customWidth="1"/>
    <col min="4109" max="4353" width="8.85546875" style="216"/>
    <col min="4354" max="4355" width="13.42578125" style="216" customWidth="1"/>
    <col min="4356" max="4357" width="17.85546875" style="216" customWidth="1"/>
    <col min="4358" max="4358" width="13.42578125" style="216" customWidth="1"/>
    <col min="4359" max="4359" width="13.7109375" style="216" customWidth="1"/>
    <col min="4360" max="4360" width="18.28515625" style="216" customWidth="1"/>
    <col min="4361" max="4361" width="13" style="216" customWidth="1"/>
    <col min="4362" max="4363" width="14" style="216" customWidth="1"/>
    <col min="4364" max="4364" width="13.42578125" style="216" customWidth="1"/>
    <col min="4365" max="4609" width="8.85546875" style="216"/>
    <col min="4610" max="4611" width="13.42578125" style="216" customWidth="1"/>
    <col min="4612" max="4613" width="17.85546875" style="216" customWidth="1"/>
    <col min="4614" max="4614" width="13.42578125" style="216" customWidth="1"/>
    <col min="4615" max="4615" width="13.7109375" style="216" customWidth="1"/>
    <col min="4616" max="4616" width="18.28515625" style="216" customWidth="1"/>
    <col min="4617" max="4617" width="13" style="216" customWidth="1"/>
    <col min="4618" max="4619" width="14" style="216" customWidth="1"/>
    <col min="4620" max="4620" width="13.42578125" style="216" customWidth="1"/>
    <col min="4621" max="4865" width="8.85546875" style="216"/>
    <col min="4866" max="4867" width="13.42578125" style="216" customWidth="1"/>
    <col min="4868" max="4869" width="17.85546875" style="216" customWidth="1"/>
    <col min="4870" max="4870" width="13.42578125" style="216" customWidth="1"/>
    <col min="4871" max="4871" width="13.7109375" style="216" customWidth="1"/>
    <col min="4872" max="4872" width="18.28515625" style="216" customWidth="1"/>
    <col min="4873" max="4873" width="13" style="216" customWidth="1"/>
    <col min="4874" max="4875" width="14" style="216" customWidth="1"/>
    <col min="4876" max="4876" width="13.42578125" style="216" customWidth="1"/>
    <col min="4877" max="5121" width="8.85546875" style="216"/>
    <col min="5122" max="5123" width="13.42578125" style="216" customWidth="1"/>
    <col min="5124" max="5125" width="17.85546875" style="216" customWidth="1"/>
    <col min="5126" max="5126" width="13.42578125" style="216" customWidth="1"/>
    <col min="5127" max="5127" width="13.7109375" style="216" customWidth="1"/>
    <col min="5128" max="5128" width="18.28515625" style="216" customWidth="1"/>
    <col min="5129" max="5129" width="13" style="216" customWidth="1"/>
    <col min="5130" max="5131" width="14" style="216" customWidth="1"/>
    <col min="5132" max="5132" width="13.42578125" style="216" customWidth="1"/>
    <col min="5133" max="5377" width="8.85546875" style="216"/>
    <col min="5378" max="5379" width="13.42578125" style="216" customWidth="1"/>
    <col min="5380" max="5381" width="17.85546875" style="216" customWidth="1"/>
    <col min="5382" max="5382" width="13.42578125" style="216" customWidth="1"/>
    <col min="5383" max="5383" width="13.7109375" style="216" customWidth="1"/>
    <col min="5384" max="5384" width="18.28515625" style="216" customWidth="1"/>
    <col min="5385" max="5385" width="13" style="216" customWidth="1"/>
    <col min="5386" max="5387" width="14" style="216" customWidth="1"/>
    <col min="5388" max="5388" width="13.42578125" style="216" customWidth="1"/>
    <col min="5389" max="5633" width="8.85546875" style="216"/>
    <col min="5634" max="5635" width="13.42578125" style="216" customWidth="1"/>
    <col min="5636" max="5637" width="17.85546875" style="216" customWidth="1"/>
    <col min="5638" max="5638" width="13.42578125" style="216" customWidth="1"/>
    <col min="5639" max="5639" width="13.7109375" style="216" customWidth="1"/>
    <col min="5640" max="5640" width="18.28515625" style="216" customWidth="1"/>
    <col min="5641" max="5641" width="13" style="216" customWidth="1"/>
    <col min="5642" max="5643" width="14" style="216" customWidth="1"/>
    <col min="5644" max="5644" width="13.42578125" style="216" customWidth="1"/>
    <col min="5645" max="5889" width="8.85546875" style="216"/>
    <col min="5890" max="5891" width="13.42578125" style="216" customWidth="1"/>
    <col min="5892" max="5893" width="17.85546875" style="216" customWidth="1"/>
    <col min="5894" max="5894" width="13.42578125" style="216" customWidth="1"/>
    <col min="5895" max="5895" width="13.7109375" style="216" customWidth="1"/>
    <col min="5896" max="5896" width="18.28515625" style="216" customWidth="1"/>
    <col min="5897" max="5897" width="13" style="216" customWidth="1"/>
    <col min="5898" max="5899" width="14" style="216" customWidth="1"/>
    <col min="5900" max="5900" width="13.42578125" style="216" customWidth="1"/>
    <col min="5901" max="6145" width="8.85546875" style="216"/>
    <col min="6146" max="6147" width="13.42578125" style="216" customWidth="1"/>
    <col min="6148" max="6149" width="17.85546875" style="216" customWidth="1"/>
    <col min="6150" max="6150" width="13.42578125" style="216" customWidth="1"/>
    <col min="6151" max="6151" width="13.7109375" style="216" customWidth="1"/>
    <col min="6152" max="6152" width="18.28515625" style="216" customWidth="1"/>
    <col min="6153" max="6153" width="13" style="216" customWidth="1"/>
    <col min="6154" max="6155" width="14" style="216" customWidth="1"/>
    <col min="6156" max="6156" width="13.42578125" style="216" customWidth="1"/>
    <col min="6157" max="6401" width="8.85546875" style="216"/>
    <col min="6402" max="6403" width="13.42578125" style="216" customWidth="1"/>
    <col min="6404" max="6405" width="17.85546875" style="216" customWidth="1"/>
    <col min="6406" max="6406" width="13.42578125" style="216" customWidth="1"/>
    <col min="6407" max="6407" width="13.7109375" style="216" customWidth="1"/>
    <col min="6408" max="6408" width="18.28515625" style="216" customWidth="1"/>
    <col min="6409" max="6409" width="13" style="216" customWidth="1"/>
    <col min="6410" max="6411" width="14" style="216" customWidth="1"/>
    <col min="6412" max="6412" width="13.42578125" style="216" customWidth="1"/>
    <col min="6413" max="6657" width="8.85546875" style="216"/>
    <col min="6658" max="6659" width="13.42578125" style="216" customWidth="1"/>
    <col min="6660" max="6661" width="17.85546875" style="216" customWidth="1"/>
    <col min="6662" max="6662" width="13.42578125" style="216" customWidth="1"/>
    <col min="6663" max="6663" width="13.7109375" style="216" customWidth="1"/>
    <col min="6664" max="6664" width="18.28515625" style="216" customWidth="1"/>
    <col min="6665" max="6665" width="13" style="216" customWidth="1"/>
    <col min="6666" max="6667" width="14" style="216" customWidth="1"/>
    <col min="6668" max="6668" width="13.42578125" style="216" customWidth="1"/>
    <col min="6669" max="6913" width="8.85546875" style="216"/>
    <col min="6914" max="6915" width="13.42578125" style="216" customWidth="1"/>
    <col min="6916" max="6917" width="17.85546875" style="216" customWidth="1"/>
    <col min="6918" max="6918" width="13.42578125" style="216" customWidth="1"/>
    <col min="6919" max="6919" width="13.7109375" style="216" customWidth="1"/>
    <col min="6920" max="6920" width="18.28515625" style="216" customWidth="1"/>
    <col min="6921" max="6921" width="13" style="216" customWidth="1"/>
    <col min="6922" max="6923" width="14" style="216" customWidth="1"/>
    <col min="6924" max="6924" width="13.42578125" style="216" customWidth="1"/>
    <col min="6925" max="7169" width="8.85546875" style="216"/>
    <col min="7170" max="7171" width="13.42578125" style="216" customWidth="1"/>
    <col min="7172" max="7173" width="17.85546875" style="216" customWidth="1"/>
    <col min="7174" max="7174" width="13.42578125" style="216" customWidth="1"/>
    <col min="7175" max="7175" width="13.7109375" style="216" customWidth="1"/>
    <col min="7176" max="7176" width="18.28515625" style="216" customWidth="1"/>
    <col min="7177" max="7177" width="13" style="216" customWidth="1"/>
    <col min="7178" max="7179" width="14" style="216" customWidth="1"/>
    <col min="7180" max="7180" width="13.42578125" style="216" customWidth="1"/>
    <col min="7181" max="7425" width="8.85546875" style="216"/>
    <col min="7426" max="7427" width="13.42578125" style="216" customWidth="1"/>
    <col min="7428" max="7429" width="17.85546875" style="216" customWidth="1"/>
    <col min="7430" max="7430" width="13.42578125" style="216" customWidth="1"/>
    <col min="7431" max="7431" width="13.7109375" style="216" customWidth="1"/>
    <col min="7432" max="7432" width="18.28515625" style="216" customWidth="1"/>
    <col min="7433" max="7433" width="13" style="216" customWidth="1"/>
    <col min="7434" max="7435" width="14" style="216" customWidth="1"/>
    <col min="7436" max="7436" width="13.42578125" style="216" customWidth="1"/>
    <col min="7437" max="7681" width="8.85546875" style="216"/>
    <col min="7682" max="7683" width="13.42578125" style="216" customWidth="1"/>
    <col min="7684" max="7685" width="17.85546875" style="216" customWidth="1"/>
    <col min="7686" max="7686" width="13.42578125" style="216" customWidth="1"/>
    <col min="7687" max="7687" width="13.7109375" style="216" customWidth="1"/>
    <col min="7688" max="7688" width="18.28515625" style="216" customWidth="1"/>
    <col min="7689" max="7689" width="13" style="216" customWidth="1"/>
    <col min="7690" max="7691" width="14" style="216" customWidth="1"/>
    <col min="7692" max="7692" width="13.42578125" style="216" customWidth="1"/>
    <col min="7693" max="7937" width="8.85546875" style="216"/>
    <col min="7938" max="7939" width="13.42578125" style="216" customWidth="1"/>
    <col min="7940" max="7941" width="17.85546875" style="216" customWidth="1"/>
    <col min="7942" max="7942" width="13.42578125" style="216" customWidth="1"/>
    <col min="7943" max="7943" width="13.7109375" style="216" customWidth="1"/>
    <col min="7944" max="7944" width="18.28515625" style="216" customWidth="1"/>
    <col min="7945" max="7945" width="13" style="216" customWidth="1"/>
    <col min="7946" max="7947" width="14" style="216" customWidth="1"/>
    <col min="7948" max="7948" width="13.42578125" style="216" customWidth="1"/>
    <col min="7949" max="8193" width="8.85546875" style="216"/>
    <col min="8194" max="8195" width="13.42578125" style="216" customWidth="1"/>
    <col min="8196" max="8197" width="17.85546875" style="216" customWidth="1"/>
    <col min="8198" max="8198" width="13.42578125" style="216" customWidth="1"/>
    <col min="8199" max="8199" width="13.7109375" style="216" customWidth="1"/>
    <col min="8200" max="8200" width="18.28515625" style="216" customWidth="1"/>
    <col min="8201" max="8201" width="13" style="216" customWidth="1"/>
    <col min="8202" max="8203" width="14" style="216" customWidth="1"/>
    <col min="8204" max="8204" width="13.42578125" style="216" customWidth="1"/>
    <col min="8205" max="8449" width="8.85546875" style="216"/>
    <col min="8450" max="8451" width="13.42578125" style="216" customWidth="1"/>
    <col min="8452" max="8453" width="17.85546875" style="216" customWidth="1"/>
    <col min="8454" max="8454" width="13.42578125" style="216" customWidth="1"/>
    <col min="8455" max="8455" width="13.7109375" style="216" customWidth="1"/>
    <col min="8456" max="8456" width="18.28515625" style="216" customWidth="1"/>
    <col min="8457" max="8457" width="13" style="216" customWidth="1"/>
    <col min="8458" max="8459" width="14" style="216" customWidth="1"/>
    <col min="8460" max="8460" width="13.42578125" style="216" customWidth="1"/>
    <col min="8461" max="8705" width="8.85546875" style="216"/>
    <col min="8706" max="8707" width="13.42578125" style="216" customWidth="1"/>
    <col min="8708" max="8709" width="17.85546875" style="216" customWidth="1"/>
    <col min="8710" max="8710" width="13.42578125" style="216" customWidth="1"/>
    <col min="8711" max="8711" width="13.7109375" style="216" customWidth="1"/>
    <col min="8712" max="8712" width="18.28515625" style="216" customWidth="1"/>
    <col min="8713" max="8713" width="13" style="216" customWidth="1"/>
    <col min="8714" max="8715" width="14" style="216" customWidth="1"/>
    <col min="8716" max="8716" width="13.42578125" style="216" customWidth="1"/>
    <col min="8717" max="8961" width="8.85546875" style="216"/>
    <col min="8962" max="8963" width="13.42578125" style="216" customWidth="1"/>
    <col min="8964" max="8965" width="17.85546875" style="216" customWidth="1"/>
    <col min="8966" max="8966" width="13.42578125" style="216" customWidth="1"/>
    <col min="8967" max="8967" width="13.7109375" style="216" customWidth="1"/>
    <col min="8968" max="8968" width="18.28515625" style="216" customWidth="1"/>
    <col min="8969" max="8969" width="13" style="216" customWidth="1"/>
    <col min="8970" max="8971" width="14" style="216" customWidth="1"/>
    <col min="8972" max="8972" width="13.42578125" style="216" customWidth="1"/>
    <col min="8973" max="9217" width="8.85546875" style="216"/>
    <col min="9218" max="9219" width="13.42578125" style="216" customWidth="1"/>
    <col min="9220" max="9221" width="17.85546875" style="216" customWidth="1"/>
    <col min="9222" max="9222" width="13.42578125" style="216" customWidth="1"/>
    <col min="9223" max="9223" width="13.7109375" style="216" customWidth="1"/>
    <col min="9224" max="9224" width="18.28515625" style="216" customWidth="1"/>
    <col min="9225" max="9225" width="13" style="216" customWidth="1"/>
    <col min="9226" max="9227" width="14" style="216" customWidth="1"/>
    <col min="9228" max="9228" width="13.42578125" style="216" customWidth="1"/>
    <col min="9229" max="9473" width="8.85546875" style="216"/>
    <col min="9474" max="9475" width="13.42578125" style="216" customWidth="1"/>
    <col min="9476" max="9477" width="17.85546875" style="216" customWidth="1"/>
    <col min="9478" max="9478" width="13.42578125" style="216" customWidth="1"/>
    <col min="9479" max="9479" width="13.7109375" style="216" customWidth="1"/>
    <col min="9480" max="9480" width="18.28515625" style="216" customWidth="1"/>
    <col min="9481" max="9481" width="13" style="216" customWidth="1"/>
    <col min="9482" max="9483" width="14" style="216" customWidth="1"/>
    <col min="9484" max="9484" width="13.42578125" style="216" customWidth="1"/>
    <col min="9485" max="9729" width="8.85546875" style="216"/>
    <col min="9730" max="9731" width="13.42578125" style="216" customWidth="1"/>
    <col min="9732" max="9733" width="17.85546875" style="216" customWidth="1"/>
    <col min="9734" max="9734" width="13.42578125" style="216" customWidth="1"/>
    <col min="9735" max="9735" width="13.7109375" style="216" customWidth="1"/>
    <col min="9736" max="9736" width="18.28515625" style="216" customWidth="1"/>
    <col min="9737" max="9737" width="13" style="216" customWidth="1"/>
    <col min="9738" max="9739" width="14" style="216" customWidth="1"/>
    <col min="9740" max="9740" width="13.42578125" style="216" customWidth="1"/>
    <col min="9741" max="9985" width="8.85546875" style="216"/>
    <col min="9986" max="9987" width="13.42578125" style="216" customWidth="1"/>
    <col min="9988" max="9989" width="17.85546875" style="216" customWidth="1"/>
    <col min="9990" max="9990" width="13.42578125" style="216" customWidth="1"/>
    <col min="9991" max="9991" width="13.7109375" style="216" customWidth="1"/>
    <col min="9992" max="9992" width="18.28515625" style="216" customWidth="1"/>
    <col min="9993" max="9993" width="13" style="216" customWidth="1"/>
    <col min="9994" max="9995" width="14" style="216" customWidth="1"/>
    <col min="9996" max="9996" width="13.42578125" style="216" customWidth="1"/>
    <col min="9997" max="10241" width="8.85546875" style="216"/>
    <col min="10242" max="10243" width="13.42578125" style="216" customWidth="1"/>
    <col min="10244" max="10245" width="17.85546875" style="216" customWidth="1"/>
    <col min="10246" max="10246" width="13.42578125" style="216" customWidth="1"/>
    <col min="10247" max="10247" width="13.7109375" style="216" customWidth="1"/>
    <col min="10248" max="10248" width="18.28515625" style="216" customWidth="1"/>
    <col min="10249" max="10249" width="13" style="216" customWidth="1"/>
    <col min="10250" max="10251" width="14" style="216" customWidth="1"/>
    <col min="10252" max="10252" width="13.42578125" style="216" customWidth="1"/>
    <col min="10253" max="10497" width="8.85546875" style="216"/>
    <col min="10498" max="10499" width="13.42578125" style="216" customWidth="1"/>
    <col min="10500" max="10501" width="17.85546875" style="216" customWidth="1"/>
    <col min="10502" max="10502" width="13.42578125" style="216" customWidth="1"/>
    <col min="10503" max="10503" width="13.7109375" style="216" customWidth="1"/>
    <col min="10504" max="10504" width="18.28515625" style="216" customWidth="1"/>
    <col min="10505" max="10505" width="13" style="216" customWidth="1"/>
    <col min="10506" max="10507" width="14" style="216" customWidth="1"/>
    <col min="10508" max="10508" width="13.42578125" style="216" customWidth="1"/>
    <col min="10509" max="10753" width="8.85546875" style="216"/>
    <col min="10754" max="10755" width="13.42578125" style="216" customWidth="1"/>
    <col min="10756" max="10757" width="17.85546875" style="216" customWidth="1"/>
    <col min="10758" max="10758" width="13.42578125" style="216" customWidth="1"/>
    <col min="10759" max="10759" width="13.7109375" style="216" customWidth="1"/>
    <col min="10760" max="10760" width="18.28515625" style="216" customWidth="1"/>
    <col min="10761" max="10761" width="13" style="216" customWidth="1"/>
    <col min="10762" max="10763" width="14" style="216" customWidth="1"/>
    <col min="10764" max="10764" width="13.42578125" style="216" customWidth="1"/>
    <col min="10765" max="11009" width="8.85546875" style="216"/>
    <col min="11010" max="11011" width="13.42578125" style="216" customWidth="1"/>
    <col min="11012" max="11013" width="17.85546875" style="216" customWidth="1"/>
    <col min="11014" max="11014" width="13.42578125" style="216" customWidth="1"/>
    <col min="11015" max="11015" width="13.7109375" style="216" customWidth="1"/>
    <col min="11016" max="11016" width="18.28515625" style="216" customWidth="1"/>
    <col min="11017" max="11017" width="13" style="216" customWidth="1"/>
    <col min="11018" max="11019" width="14" style="216" customWidth="1"/>
    <col min="11020" max="11020" width="13.42578125" style="216" customWidth="1"/>
    <col min="11021" max="11265" width="8.85546875" style="216"/>
    <col min="11266" max="11267" width="13.42578125" style="216" customWidth="1"/>
    <col min="11268" max="11269" width="17.85546875" style="216" customWidth="1"/>
    <col min="11270" max="11270" width="13.42578125" style="216" customWidth="1"/>
    <col min="11271" max="11271" width="13.7109375" style="216" customWidth="1"/>
    <col min="11272" max="11272" width="18.28515625" style="216" customWidth="1"/>
    <col min="11273" max="11273" width="13" style="216" customWidth="1"/>
    <col min="11274" max="11275" width="14" style="216" customWidth="1"/>
    <col min="11276" max="11276" width="13.42578125" style="216" customWidth="1"/>
    <col min="11277" max="11521" width="8.85546875" style="216"/>
    <col min="11522" max="11523" width="13.42578125" style="216" customWidth="1"/>
    <col min="11524" max="11525" width="17.85546875" style="216" customWidth="1"/>
    <col min="11526" max="11526" width="13.42578125" style="216" customWidth="1"/>
    <col min="11527" max="11527" width="13.7109375" style="216" customWidth="1"/>
    <col min="11528" max="11528" width="18.28515625" style="216" customWidth="1"/>
    <col min="11529" max="11529" width="13" style="216" customWidth="1"/>
    <col min="11530" max="11531" width="14" style="216" customWidth="1"/>
    <col min="11532" max="11532" width="13.42578125" style="216" customWidth="1"/>
    <col min="11533" max="11777" width="8.85546875" style="216"/>
    <col min="11778" max="11779" width="13.42578125" style="216" customWidth="1"/>
    <col min="11780" max="11781" width="17.85546875" style="216" customWidth="1"/>
    <col min="11782" max="11782" width="13.42578125" style="216" customWidth="1"/>
    <col min="11783" max="11783" width="13.7109375" style="216" customWidth="1"/>
    <col min="11784" max="11784" width="18.28515625" style="216" customWidth="1"/>
    <col min="11785" max="11785" width="13" style="216" customWidth="1"/>
    <col min="11786" max="11787" width="14" style="216" customWidth="1"/>
    <col min="11788" max="11788" width="13.42578125" style="216" customWidth="1"/>
    <col min="11789" max="12033" width="8.85546875" style="216"/>
    <col min="12034" max="12035" width="13.42578125" style="216" customWidth="1"/>
    <col min="12036" max="12037" width="17.85546875" style="216" customWidth="1"/>
    <col min="12038" max="12038" width="13.42578125" style="216" customWidth="1"/>
    <col min="12039" max="12039" width="13.7109375" style="216" customWidth="1"/>
    <col min="12040" max="12040" width="18.28515625" style="216" customWidth="1"/>
    <col min="12041" max="12041" width="13" style="216" customWidth="1"/>
    <col min="12042" max="12043" width="14" style="216" customWidth="1"/>
    <col min="12044" max="12044" width="13.42578125" style="216" customWidth="1"/>
    <col min="12045" max="12289" width="8.85546875" style="216"/>
    <col min="12290" max="12291" width="13.42578125" style="216" customWidth="1"/>
    <col min="12292" max="12293" width="17.85546875" style="216" customWidth="1"/>
    <col min="12294" max="12294" width="13.42578125" style="216" customWidth="1"/>
    <col min="12295" max="12295" width="13.7109375" style="216" customWidth="1"/>
    <col min="12296" max="12296" width="18.28515625" style="216" customWidth="1"/>
    <col min="12297" max="12297" width="13" style="216" customWidth="1"/>
    <col min="12298" max="12299" width="14" style="216" customWidth="1"/>
    <col min="12300" max="12300" width="13.42578125" style="216" customWidth="1"/>
    <col min="12301" max="12545" width="8.85546875" style="216"/>
    <col min="12546" max="12547" width="13.42578125" style="216" customWidth="1"/>
    <col min="12548" max="12549" width="17.85546875" style="216" customWidth="1"/>
    <col min="12550" max="12550" width="13.42578125" style="216" customWidth="1"/>
    <col min="12551" max="12551" width="13.7109375" style="216" customWidth="1"/>
    <col min="12552" max="12552" width="18.28515625" style="216" customWidth="1"/>
    <col min="12553" max="12553" width="13" style="216" customWidth="1"/>
    <col min="12554" max="12555" width="14" style="216" customWidth="1"/>
    <col min="12556" max="12556" width="13.42578125" style="216" customWidth="1"/>
    <col min="12557" max="12801" width="8.85546875" style="216"/>
    <col min="12802" max="12803" width="13.42578125" style="216" customWidth="1"/>
    <col min="12804" max="12805" width="17.85546875" style="216" customWidth="1"/>
    <col min="12806" max="12806" width="13.42578125" style="216" customWidth="1"/>
    <col min="12807" max="12807" width="13.7109375" style="216" customWidth="1"/>
    <col min="12808" max="12808" width="18.28515625" style="216" customWidth="1"/>
    <col min="12809" max="12809" width="13" style="216" customWidth="1"/>
    <col min="12810" max="12811" width="14" style="216" customWidth="1"/>
    <col min="12812" max="12812" width="13.42578125" style="216" customWidth="1"/>
    <col min="12813" max="13057" width="8.85546875" style="216"/>
    <col min="13058" max="13059" width="13.42578125" style="216" customWidth="1"/>
    <col min="13060" max="13061" width="17.85546875" style="216" customWidth="1"/>
    <col min="13062" max="13062" width="13.42578125" style="216" customWidth="1"/>
    <col min="13063" max="13063" width="13.7109375" style="216" customWidth="1"/>
    <col min="13064" max="13064" width="18.28515625" style="216" customWidth="1"/>
    <col min="13065" max="13065" width="13" style="216" customWidth="1"/>
    <col min="13066" max="13067" width="14" style="216" customWidth="1"/>
    <col min="13068" max="13068" width="13.42578125" style="216" customWidth="1"/>
    <col min="13069" max="13313" width="8.85546875" style="216"/>
    <col min="13314" max="13315" width="13.42578125" style="216" customWidth="1"/>
    <col min="13316" max="13317" width="17.85546875" style="216" customWidth="1"/>
    <col min="13318" max="13318" width="13.42578125" style="216" customWidth="1"/>
    <col min="13319" max="13319" width="13.7109375" style="216" customWidth="1"/>
    <col min="13320" max="13320" width="18.28515625" style="216" customWidth="1"/>
    <col min="13321" max="13321" width="13" style="216" customWidth="1"/>
    <col min="13322" max="13323" width="14" style="216" customWidth="1"/>
    <col min="13324" max="13324" width="13.42578125" style="216" customWidth="1"/>
    <col min="13325" max="13569" width="8.85546875" style="216"/>
    <col min="13570" max="13571" width="13.42578125" style="216" customWidth="1"/>
    <col min="13572" max="13573" width="17.85546875" style="216" customWidth="1"/>
    <col min="13574" max="13574" width="13.42578125" style="216" customWidth="1"/>
    <col min="13575" max="13575" width="13.7109375" style="216" customWidth="1"/>
    <col min="13576" max="13576" width="18.28515625" style="216" customWidth="1"/>
    <col min="13577" max="13577" width="13" style="216" customWidth="1"/>
    <col min="13578" max="13579" width="14" style="216" customWidth="1"/>
    <col min="13580" max="13580" width="13.42578125" style="216" customWidth="1"/>
    <col min="13581" max="13825" width="8.85546875" style="216"/>
    <col min="13826" max="13827" width="13.42578125" style="216" customWidth="1"/>
    <col min="13828" max="13829" width="17.85546875" style="216" customWidth="1"/>
    <col min="13830" max="13830" width="13.42578125" style="216" customWidth="1"/>
    <col min="13831" max="13831" width="13.7109375" style="216" customWidth="1"/>
    <col min="13832" max="13832" width="18.28515625" style="216" customWidth="1"/>
    <col min="13833" max="13833" width="13" style="216" customWidth="1"/>
    <col min="13834" max="13835" width="14" style="216" customWidth="1"/>
    <col min="13836" max="13836" width="13.42578125" style="216" customWidth="1"/>
    <col min="13837" max="14081" width="8.85546875" style="216"/>
    <col min="14082" max="14083" width="13.42578125" style="216" customWidth="1"/>
    <col min="14084" max="14085" width="17.85546875" style="216" customWidth="1"/>
    <col min="14086" max="14086" width="13.42578125" style="216" customWidth="1"/>
    <col min="14087" max="14087" width="13.7109375" style="216" customWidth="1"/>
    <col min="14088" max="14088" width="18.28515625" style="216" customWidth="1"/>
    <col min="14089" max="14089" width="13" style="216" customWidth="1"/>
    <col min="14090" max="14091" width="14" style="216" customWidth="1"/>
    <col min="14092" max="14092" width="13.42578125" style="216" customWidth="1"/>
    <col min="14093" max="14337" width="8.85546875" style="216"/>
    <col min="14338" max="14339" width="13.42578125" style="216" customWidth="1"/>
    <col min="14340" max="14341" width="17.85546875" style="216" customWidth="1"/>
    <col min="14342" max="14342" width="13.42578125" style="216" customWidth="1"/>
    <col min="14343" max="14343" width="13.7109375" style="216" customWidth="1"/>
    <col min="14344" max="14344" width="18.28515625" style="216" customWidth="1"/>
    <col min="14345" max="14345" width="13" style="216" customWidth="1"/>
    <col min="14346" max="14347" width="14" style="216" customWidth="1"/>
    <col min="14348" max="14348" width="13.42578125" style="216" customWidth="1"/>
    <col min="14349" max="14593" width="8.85546875" style="216"/>
    <col min="14594" max="14595" width="13.42578125" style="216" customWidth="1"/>
    <col min="14596" max="14597" width="17.85546875" style="216" customWidth="1"/>
    <col min="14598" max="14598" width="13.42578125" style="216" customWidth="1"/>
    <col min="14599" max="14599" width="13.7109375" style="216" customWidth="1"/>
    <col min="14600" max="14600" width="18.28515625" style="216" customWidth="1"/>
    <col min="14601" max="14601" width="13" style="216" customWidth="1"/>
    <col min="14602" max="14603" width="14" style="216" customWidth="1"/>
    <col min="14604" max="14604" width="13.42578125" style="216" customWidth="1"/>
    <col min="14605" max="14849" width="8.85546875" style="216"/>
    <col min="14850" max="14851" width="13.42578125" style="216" customWidth="1"/>
    <col min="14852" max="14853" width="17.85546875" style="216" customWidth="1"/>
    <col min="14854" max="14854" width="13.42578125" style="216" customWidth="1"/>
    <col min="14855" max="14855" width="13.7109375" style="216" customWidth="1"/>
    <col min="14856" max="14856" width="18.28515625" style="216" customWidth="1"/>
    <col min="14857" max="14857" width="13" style="216" customWidth="1"/>
    <col min="14858" max="14859" width="14" style="216" customWidth="1"/>
    <col min="14860" max="14860" width="13.42578125" style="216" customWidth="1"/>
    <col min="14861" max="15105" width="8.85546875" style="216"/>
    <col min="15106" max="15107" width="13.42578125" style="216" customWidth="1"/>
    <col min="15108" max="15109" width="17.85546875" style="216" customWidth="1"/>
    <col min="15110" max="15110" width="13.42578125" style="216" customWidth="1"/>
    <col min="15111" max="15111" width="13.7109375" style="216" customWidth="1"/>
    <col min="15112" max="15112" width="18.28515625" style="216" customWidth="1"/>
    <col min="15113" max="15113" width="13" style="216" customWidth="1"/>
    <col min="15114" max="15115" width="14" style="216" customWidth="1"/>
    <col min="15116" max="15116" width="13.42578125" style="216" customWidth="1"/>
    <col min="15117" max="15361" width="8.85546875" style="216"/>
    <col min="15362" max="15363" width="13.42578125" style="216" customWidth="1"/>
    <col min="15364" max="15365" width="17.85546875" style="216" customWidth="1"/>
    <col min="15366" max="15366" width="13.42578125" style="216" customWidth="1"/>
    <col min="15367" max="15367" width="13.7109375" style="216" customWidth="1"/>
    <col min="15368" max="15368" width="18.28515625" style="216" customWidth="1"/>
    <col min="15369" max="15369" width="13" style="216" customWidth="1"/>
    <col min="15370" max="15371" width="14" style="216" customWidth="1"/>
    <col min="15372" max="15372" width="13.42578125" style="216" customWidth="1"/>
    <col min="15373" max="15617" width="8.85546875" style="216"/>
    <col min="15618" max="15619" width="13.42578125" style="216" customWidth="1"/>
    <col min="15620" max="15621" width="17.85546875" style="216" customWidth="1"/>
    <col min="15622" max="15622" width="13.42578125" style="216" customWidth="1"/>
    <col min="15623" max="15623" width="13.7109375" style="216" customWidth="1"/>
    <col min="15624" max="15624" width="18.28515625" style="216" customWidth="1"/>
    <col min="15625" max="15625" width="13" style="216" customWidth="1"/>
    <col min="15626" max="15627" width="14" style="216" customWidth="1"/>
    <col min="15628" max="15628" width="13.42578125" style="216" customWidth="1"/>
    <col min="15629" max="15873" width="8.85546875" style="216"/>
    <col min="15874" max="15875" width="13.42578125" style="216" customWidth="1"/>
    <col min="15876" max="15877" width="17.85546875" style="216" customWidth="1"/>
    <col min="15878" max="15878" width="13.42578125" style="216" customWidth="1"/>
    <col min="15879" max="15879" width="13.7109375" style="216" customWidth="1"/>
    <col min="15880" max="15880" width="18.28515625" style="216" customWidth="1"/>
    <col min="15881" max="15881" width="13" style="216" customWidth="1"/>
    <col min="15882" max="15883" width="14" style="216" customWidth="1"/>
    <col min="15884" max="15884" width="13.42578125" style="216" customWidth="1"/>
    <col min="15885" max="16129" width="8.85546875" style="216"/>
    <col min="16130" max="16131" width="13.42578125" style="216" customWidth="1"/>
    <col min="16132" max="16133" width="17.85546875" style="216" customWidth="1"/>
    <col min="16134" max="16134" width="13.42578125" style="216" customWidth="1"/>
    <col min="16135" max="16135" width="13.7109375" style="216" customWidth="1"/>
    <col min="16136" max="16136" width="18.28515625" style="216" customWidth="1"/>
    <col min="16137" max="16137" width="13" style="216" customWidth="1"/>
    <col min="16138" max="16139" width="14" style="216" customWidth="1"/>
    <col min="16140" max="16140" width="13.42578125" style="216" customWidth="1"/>
    <col min="16141" max="16384" width="8.85546875" style="216"/>
  </cols>
  <sheetData>
    <row r="1" spans="1:12">
      <c r="F1" s="217" t="s">
        <v>1791</v>
      </c>
      <c r="L1" s="217"/>
    </row>
    <row r="2" spans="1:12">
      <c r="F2" s="216" t="s">
        <v>1792</v>
      </c>
    </row>
    <row r="3" spans="1:12">
      <c r="F3" s="217"/>
      <c r="H3" s="217"/>
      <c r="I3" s="217"/>
      <c r="L3" s="217"/>
    </row>
    <row r="4" spans="1:12">
      <c r="B4" s="247"/>
      <c r="C4" s="217"/>
      <c r="D4" s="217"/>
      <c r="E4" s="217"/>
      <c r="F4" s="217" t="s">
        <v>1793</v>
      </c>
      <c r="H4" s="217"/>
      <c r="I4" s="217"/>
      <c r="J4" s="217"/>
      <c r="K4" s="217"/>
      <c r="L4" s="217"/>
    </row>
    <row r="5" spans="1:12">
      <c r="B5" s="247" t="s">
        <v>1794</v>
      </c>
      <c r="C5" s="217"/>
      <c r="D5" s="217" t="s">
        <v>1795</v>
      </c>
      <c r="E5" s="217"/>
      <c r="F5" s="217" t="s">
        <v>1407</v>
      </c>
      <c r="L5" s="217"/>
    </row>
    <row r="6" spans="1:12">
      <c r="A6" s="216" t="s">
        <v>1796</v>
      </c>
      <c r="B6" s="246">
        <v>16</v>
      </c>
      <c r="C6" s="216" t="str">
        <f>A6&amp;"|"&amp;B6</f>
        <v>18-24|16</v>
      </c>
      <c r="D6" s="216">
        <v>35</v>
      </c>
      <c r="E6" s="216" t="str">
        <f>A6&amp;"|"&amp;D6</f>
        <v>18-24|35</v>
      </c>
      <c r="F6" s="218">
        <v>90</v>
      </c>
      <c r="G6" s="216" t="s">
        <v>1796</v>
      </c>
      <c r="L6" s="218"/>
    </row>
    <row r="7" spans="1:12">
      <c r="A7" s="216" t="s">
        <v>1796</v>
      </c>
      <c r="B7" s="246">
        <v>17</v>
      </c>
      <c r="C7" s="216" t="str">
        <f t="shared" ref="C7:C70" si="0">A7&amp;"|"&amp;B7</f>
        <v>18-24|17</v>
      </c>
      <c r="D7" s="216">
        <v>38</v>
      </c>
      <c r="E7" s="216" t="str">
        <f t="shared" ref="E7:E14" si="1">A7&amp;"|"&amp;D7</f>
        <v>18-24|38</v>
      </c>
      <c r="F7" s="218">
        <v>80</v>
      </c>
      <c r="G7" s="216" t="s">
        <v>1796</v>
      </c>
      <c r="L7" s="218"/>
    </row>
    <row r="8" spans="1:12">
      <c r="A8" s="216" t="s">
        <v>1796</v>
      </c>
      <c r="B8" s="246">
        <v>19</v>
      </c>
      <c r="C8" s="216" t="str">
        <f t="shared" si="0"/>
        <v>18-24|19</v>
      </c>
      <c r="D8" s="216">
        <v>41</v>
      </c>
      <c r="E8" s="216" t="str">
        <f t="shared" si="1"/>
        <v>18-24|41</v>
      </c>
      <c r="F8" s="218">
        <v>70</v>
      </c>
      <c r="G8" s="216" t="s">
        <v>1796</v>
      </c>
      <c r="L8" s="218"/>
    </row>
    <row r="9" spans="1:12">
      <c r="A9" s="216" t="s">
        <v>1796</v>
      </c>
      <c r="B9" s="246">
        <v>20</v>
      </c>
      <c r="C9" s="216" t="str">
        <f t="shared" si="0"/>
        <v>18-24|20</v>
      </c>
      <c r="D9" s="216">
        <v>4</v>
      </c>
      <c r="E9" s="216" t="str">
        <f t="shared" si="1"/>
        <v>18-24|4</v>
      </c>
      <c r="F9" s="218">
        <v>60</v>
      </c>
      <c r="G9" s="216" t="s">
        <v>1796</v>
      </c>
      <c r="L9" s="218"/>
    </row>
    <row r="10" spans="1:12">
      <c r="A10" s="216" t="s">
        <v>1796</v>
      </c>
      <c r="B10" s="246">
        <v>22</v>
      </c>
      <c r="C10" s="216" t="str">
        <f t="shared" si="0"/>
        <v>18-24|22</v>
      </c>
      <c r="D10" s="216">
        <v>47</v>
      </c>
      <c r="E10" s="216" t="str">
        <f t="shared" si="1"/>
        <v>18-24|47</v>
      </c>
      <c r="F10" s="218">
        <v>50</v>
      </c>
      <c r="G10" s="216" t="s">
        <v>1796</v>
      </c>
      <c r="L10" s="218"/>
    </row>
    <row r="11" spans="1:12">
      <c r="A11" s="216" t="s">
        <v>1796</v>
      </c>
      <c r="B11" s="246">
        <v>23</v>
      </c>
      <c r="C11" s="216" t="str">
        <f t="shared" si="0"/>
        <v>18-24|23</v>
      </c>
      <c r="D11" s="216">
        <v>49</v>
      </c>
      <c r="E11" s="216" t="str">
        <f t="shared" si="1"/>
        <v>18-24|49</v>
      </c>
      <c r="F11" s="218">
        <v>40</v>
      </c>
      <c r="G11" s="216" t="s">
        <v>1796</v>
      </c>
      <c r="L11" s="218"/>
    </row>
    <row r="12" spans="1:12">
      <c r="A12" s="216" t="s">
        <v>1796</v>
      </c>
      <c r="B12" s="246">
        <v>25</v>
      </c>
      <c r="C12" s="216" t="str">
        <f t="shared" si="0"/>
        <v>18-24|25</v>
      </c>
      <c r="D12" s="216">
        <v>54</v>
      </c>
      <c r="E12" s="216" t="str">
        <f t="shared" si="1"/>
        <v>18-24|54</v>
      </c>
      <c r="F12" s="218">
        <v>30</v>
      </c>
      <c r="G12" s="216" t="s">
        <v>1796</v>
      </c>
      <c r="L12" s="218"/>
    </row>
    <row r="13" spans="1:12">
      <c r="A13" s="216" t="s">
        <v>1796</v>
      </c>
      <c r="B13" s="246">
        <v>27</v>
      </c>
      <c r="C13" s="216" t="str">
        <f t="shared" si="0"/>
        <v>18-24|27</v>
      </c>
      <c r="D13" s="216">
        <v>61</v>
      </c>
      <c r="E13" s="216" t="str">
        <f t="shared" si="1"/>
        <v>18-24|61</v>
      </c>
      <c r="F13" s="218">
        <v>20</v>
      </c>
      <c r="G13" s="216" t="s">
        <v>1796</v>
      </c>
      <c r="L13" s="218"/>
    </row>
    <row r="14" spans="1:12">
      <c r="A14" s="216" t="s">
        <v>1796</v>
      </c>
      <c r="B14" s="246">
        <v>31</v>
      </c>
      <c r="C14" s="216" t="str">
        <f t="shared" si="0"/>
        <v>18-24|31</v>
      </c>
      <c r="D14" s="216">
        <v>66</v>
      </c>
      <c r="E14" s="216" t="str">
        <f t="shared" si="1"/>
        <v>18-24|66</v>
      </c>
      <c r="F14" s="218">
        <v>10</v>
      </c>
      <c r="G14" s="216" t="s">
        <v>1796</v>
      </c>
      <c r="L14" s="218"/>
    </row>
    <row r="16" spans="1:12">
      <c r="F16" s="217" t="s">
        <v>1797</v>
      </c>
      <c r="L16" s="217"/>
    </row>
    <row r="17" spans="1:12">
      <c r="B17" s="247" t="s">
        <v>1794</v>
      </c>
      <c r="D17" s="217" t="s">
        <v>1795</v>
      </c>
      <c r="E17" s="217"/>
      <c r="F17" s="217" t="s">
        <v>1407</v>
      </c>
      <c r="L17" s="217"/>
    </row>
    <row r="18" spans="1:12">
      <c r="A18" s="216" t="s">
        <v>1674</v>
      </c>
      <c r="B18" s="246">
        <v>14</v>
      </c>
      <c r="C18" s="216" t="str">
        <f t="shared" si="0"/>
        <v>25-34|14</v>
      </c>
      <c r="D18" s="216">
        <v>33</v>
      </c>
      <c r="E18" s="216" t="str">
        <f>A18&amp;"|"&amp;D18</f>
        <v>25-34|33</v>
      </c>
      <c r="F18" s="218">
        <v>90</v>
      </c>
      <c r="G18" s="216" t="s">
        <v>1674</v>
      </c>
      <c r="L18" s="218"/>
    </row>
    <row r="19" spans="1:12">
      <c r="A19" s="216" t="s">
        <v>1674</v>
      </c>
      <c r="B19" s="246">
        <v>17</v>
      </c>
      <c r="C19" s="216" t="str">
        <f t="shared" si="0"/>
        <v>25-34|17</v>
      </c>
      <c r="D19" s="216">
        <v>38</v>
      </c>
      <c r="E19" s="216" t="str">
        <f t="shared" ref="E19:E25" si="2">A19&amp;"|"&amp;D19</f>
        <v>25-34|38</v>
      </c>
      <c r="F19" s="218">
        <v>80</v>
      </c>
      <c r="G19" s="216" t="s">
        <v>1674</v>
      </c>
      <c r="L19" s="218"/>
    </row>
    <row r="20" spans="1:12">
      <c r="A20" s="216" t="s">
        <v>1674</v>
      </c>
      <c r="B20" s="246">
        <v>19</v>
      </c>
      <c r="C20" s="216" t="str">
        <f t="shared" si="0"/>
        <v>25-34|19</v>
      </c>
      <c r="D20" s="216">
        <v>45</v>
      </c>
      <c r="E20" s="216" t="str">
        <f t="shared" si="2"/>
        <v>25-34|45</v>
      </c>
      <c r="F20" s="218">
        <v>70</v>
      </c>
      <c r="G20" s="216" t="s">
        <v>1674</v>
      </c>
      <c r="L20" s="218"/>
    </row>
    <row r="21" spans="1:12">
      <c r="A21" s="216" t="s">
        <v>1674</v>
      </c>
      <c r="B21" s="246">
        <v>21</v>
      </c>
      <c r="C21" s="216" t="str">
        <f t="shared" si="0"/>
        <v>25-34|21</v>
      </c>
      <c r="D21" s="216">
        <v>48</v>
      </c>
      <c r="E21" s="216" t="str">
        <f t="shared" si="2"/>
        <v>25-34|48</v>
      </c>
      <c r="F21" s="218">
        <v>60</v>
      </c>
      <c r="G21" s="216" t="s">
        <v>1674</v>
      </c>
      <c r="L21" s="218"/>
    </row>
    <row r="22" spans="1:12">
      <c r="A22" s="216" t="s">
        <v>1674</v>
      </c>
      <c r="B22" s="246">
        <v>23</v>
      </c>
      <c r="C22" s="216" t="str">
        <f t="shared" si="0"/>
        <v>25-34|23</v>
      </c>
      <c r="D22" s="216">
        <v>50</v>
      </c>
      <c r="E22" s="216" t="str">
        <f t="shared" si="2"/>
        <v>25-34|50</v>
      </c>
      <c r="F22" s="218">
        <v>50</v>
      </c>
      <c r="G22" s="216" t="s">
        <v>1674</v>
      </c>
      <c r="L22" s="218"/>
    </row>
    <row r="23" spans="1:12">
      <c r="A23" s="216" t="s">
        <v>1674</v>
      </c>
      <c r="B23" s="246">
        <v>25</v>
      </c>
      <c r="C23" s="216" t="str">
        <f t="shared" si="0"/>
        <v>25-34|25</v>
      </c>
      <c r="D23" s="216">
        <v>53</v>
      </c>
      <c r="E23" s="216" t="str">
        <f t="shared" si="2"/>
        <v>25-34|53</v>
      </c>
      <c r="F23" s="218">
        <v>40</v>
      </c>
      <c r="G23" s="216" t="s">
        <v>1674</v>
      </c>
      <c r="L23" s="218"/>
    </row>
    <row r="24" spans="1:12">
      <c r="A24" s="216" t="s">
        <v>1674</v>
      </c>
      <c r="B24" s="246">
        <v>27</v>
      </c>
      <c r="C24" s="216" t="str">
        <f t="shared" si="0"/>
        <v>25-34|27</v>
      </c>
      <c r="D24" s="216">
        <v>63</v>
      </c>
      <c r="E24" s="216" t="str">
        <f t="shared" si="2"/>
        <v>25-34|63</v>
      </c>
      <c r="F24" s="218">
        <v>30</v>
      </c>
      <c r="G24" s="216" t="s">
        <v>1674</v>
      </c>
      <c r="L24" s="218"/>
    </row>
    <row r="25" spans="1:12">
      <c r="A25" s="216" t="s">
        <v>1674</v>
      </c>
      <c r="B25" s="246">
        <v>33</v>
      </c>
      <c r="C25" s="216" t="str">
        <f t="shared" si="0"/>
        <v>25-34|33</v>
      </c>
      <c r="D25" s="216">
        <v>67</v>
      </c>
      <c r="E25" s="216" t="str">
        <f t="shared" si="2"/>
        <v>25-34|67</v>
      </c>
      <c r="F25" s="218">
        <v>20</v>
      </c>
      <c r="G25" s="216" t="s">
        <v>1674</v>
      </c>
      <c r="L25" s="218"/>
    </row>
    <row r="26" spans="1:12">
      <c r="A26" s="216" t="s">
        <v>1674</v>
      </c>
      <c r="B26" s="246">
        <v>40</v>
      </c>
      <c r="C26" s="216" t="str">
        <f t="shared" si="0"/>
        <v>25-34|40</v>
      </c>
      <c r="F26" s="218">
        <v>10</v>
      </c>
      <c r="G26" s="216" t="s">
        <v>1674</v>
      </c>
      <c r="L26" s="218"/>
    </row>
    <row r="28" spans="1:12">
      <c r="F28" s="217" t="s">
        <v>1798</v>
      </c>
      <c r="L28" s="217"/>
    </row>
    <row r="29" spans="1:12">
      <c r="B29" s="247" t="s">
        <v>1794</v>
      </c>
      <c r="D29" s="217" t="s">
        <v>1795</v>
      </c>
      <c r="E29" s="217"/>
      <c r="F29" s="217" t="s">
        <v>1407</v>
      </c>
      <c r="L29" s="217"/>
    </row>
    <row r="30" spans="1:12">
      <c r="A30" s="216" t="s">
        <v>66</v>
      </c>
      <c r="B30" s="246">
        <v>16</v>
      </c>
      <c r="C30" s="216" t="str">
        <f t="shared" si="0"/>
        <v>35-44|16</v>
      </c>
      <c r="D30" s="216">
        <v>40</v>
      </c>
      <c r="E30" s="216" t="str">
        <f>A30&amp;"|"&amp;D30</f>
        <v>35-44|40</v>
      </c>
      <c r="F30" s="218">
        <v>90</v>
      </c>
      <c r="G30" s="216" t="s">
        <v>66</v>
      </c>
      <c r="L30" s="218"/>
    </row>
    <row r="31" spans="1:12">
      <c r="A31" s="216" t="s">
        <v>66</v>
      </c>
      <c r="B31" s="246">
        <v>20</v>
      </c>
      <c r="C31" s="216" t="str">
        <f t="shared" si="0"/>
        <v>35-44|20</v>
      </c>
      <c r="D31" s="216">
        <v>45</v>
      </c>
      <c r="E31" s="216" t="str">
        <f t="shared" ref="E31:E38" si="3">A31&amp;"|"&amp;D31</f>
        <v>35-44|45</v>
      </c>
      <c r="F31" s="218">
        <v>80</v>
      </c>
      <c r="G31" s="216" t="s">
        <v>66</v>
      </c>
      <c r="L31" s="218"/>
    </row>
    <row r="32" spans="1:12">
      <c r="A32" s="216" t="s">
        <v>66</v>
      </c>
      <c r="B32" s="246">
        <v>23</v>
      </c>
      <c r="C32" s="216" t="str">
        <f t="shared" si="0"/>
        <v>35-44|23</v>
      </c>
      <c r="D32" s="216">
        <v>50</v>
      </c>
      <c r="E32" s="216" t="str">
        <f t="shared" si="3"/>
        <v>35-44|50</v>
      </c>
      <c r="F32" s="218">
        <v>70</v>
      </c>
      <c r="G32" s="216" t="s">
        <v>66</v>
      </c>
      <c r="L32" s="218"/>
    </row>
    <row r="33" spans="1:12">
      <c r="A33" s="216" t="s">
        <v>66</v>
      </c>
      <c r="B33" s="246">
        <v>24</v>
      </c>
      <c r="C33" s="216" t="str">
        <f t="shared" si="0"/>
        <v>35-44|24</v>
      </c>
      <c r="D33" s="216">
        <v>53</v>
      </c>
      <c r="E33" s="216" t="str">
        <f t="shared" si="3"/>
        <v>35-44|53</v>
      </c>
      <c r="F33" s="218">
        <v>60</v>
      </c>
      <c r="G33" s="216" t="s">
        <v>66</v>
      </c>
      <c r="L33" s="218"/>
    </row>
    <row r="34" spans="1:12">
      <c r="A34" s="216" t="s">
        <v>66</v>
      </c>
      <c r="B34" s="246">
        <v>26</v>
      </c>
      <c r="C34" s="216" t="str">
        <f t="shared" si="0"/>
        <v>35-44|26</v>
      </c>
      <c r="D34" s="216">
        <v>58</v>
      </c>
      <c r="E34" s="216" t="str">
        <f t="shared" si="3"/>
        <v>35-44|58</v>
      </c>
      <c r="F34" s="218">
        <v>50</v>
      </c>
      <c r="G34" s="216" t="s">
        <v>66</v>
      </c>
      <c r="L34" s="218"/>
    </row>
    <row r="35" spans="1:12">
      <c r="A35" s="216" t="s">
        <v>66</v>
      </c>
      <c r="B35" s="246">
        <v>28</v>
      </c>
      <c r="C35" s="216" t="str">
        <f t="shared" si="0"/>
        <v>35-44|28</v>
      </c>
      <c r="D35" s="216">
        <v>60</v>
      </c>
      <c r="E35" s="216" t="str">
        <f t="shared" si="3"/>
        <v>35-44|60</v>
      </c>
      <c r="F35" s="218">
        <v>40</v>
      </c>
      <c r="G35" s="216" t="s">
        <v>66</v>
      </c>
      <c r="L35" s="218"/>
    </row>
    <row r="36" spans="1:12">
      <c r="A36" s="216" t="s">
        <v>66</v>
      </c>
      <c r="B36" s="246">
        <v>32</v>
      </c>
      <c r="C36" s="216" t="str">
        <f t="shared" si="0"/>
        <v>35-44|32</v>
      </c>
      <c r="D36" s="216">
        <v>62</v>
      </c>
      <c r="E36" s="216" t="str">
        <f t="shared" si="3"/>
        <v>35-44|62</v>
      </c>
      <c r="F36" s="218">
        <v>30</v>
      </c>
      <c r="G36" s="216" t="s">
        <v>66</v>
      </c>
      <c r="L36" s="218"/>
    </row>
    <row r="37" spans="1:12">
      <c r="A37" s="216" t="s">
        <v>66</v>
      </c>
      <c r="B37" s="246">
        <v>36</v>
      </c>
      <c r="C37" s="216" t="str">
        <f t="shared" si="0"/>
        <v>35-44|36</v>
      </c>
      <c r="D37" s="216">
        <v>70</v>
      </c>
      <c r="E37" s="216" t="str">
        <f t="shared" si="3"/>
        <v>35-44|70</v>
      </c>
      <c r="F37" s="218">
        <v>20</v>
      </c>
      <c r="G37" s="216" t="s">
        <v>66</v>
      </c>
      <c r="L37" s="218"/>
    </row>
    <row r="38" spans="1:12">
      <c r="A38" s="216" t="s">
        <v>66</v>
      </c>
      <c r="B38" s="246">
        <v>46</v>
      </c>
      <c r="C38" s="216" t="str">
        <f t="shared" si="0"/>
        <v>35-44|46</v>
      </c>
      <c r="D38" s="216">
        <v>87</v>
      </c>
      <c r="E38" s="216" t="str">
        <f t="shared" si="3"/>
        <v>35-44|87</v>
      </c>
      <c r="F38" s="218">
        <v>10</v>
      </c>
      <c r="G38" s="216" t="s">
        <v>66</v>
      </c>
      <c r="L38" s="218"/>
    </row>
    <row r="40" spans="1:12">
      <c r="F40" s="217" t="s">
        <v>1799</v>
      </c>
      <c r="L40" s="217"/>
    </row>
    <row r="41" spans="1:12">
      <c r="B41" s="247" t="s">
        <v>1794</v>
      </c>
      <c r="D41" s="217" t="s">
        <v>1795</v>
      </c>
      <c r="E41" s="217"/>
      <c r="F41" s="217" t="s">
        <v>1407</v>
      </c>
      <c r="L41" s="217"/>
    </row>
    <row r="42" spans="1:12">
      <c r="A42" s="216" t="s">
        <v>67</v>
      </c>
      <c r="B42" s="246">
        <v>19</v>
      </c>
      <c r="C42" s="216" t="str">
        <f t="shared" si="0"/>
        <v>45-54|19</v>
      </c>
      <c r="D42" s="216">
        <v>42</v>
      </c>
      <c r="E42" s="216" t="str">
        <f>A42&amp;"|"&amp;D42</f>
        <v>45-54|42</v>
      </c>
      <c r="F42" s="218">
        <v>90</v>
      </c>
      <c r="G42" s="216" t="s">
        <v>67</v>
      </c>
      <c r="L42" s="218"/>
    </row>
    <row r="43" spans="1:12">
      <c r="A43" s="216" t="s">
        <v>67</v>
      </c>
      <c r="B43" s="246">
        <v>23</v>
      </c>
      <c r="C43" s="216" t="str">
        <f t="shared" si="0"/>
        <v>45-54|23</v>
      </c>
      <c r="D43" s="216">
        <v>50</v>
      </c>
      <c r="E43" s="216" t="str">
        <f t="shared" ref="E43:E50" si="4">A43&amp;"|"&amp;D43</f>
        <v>45-54|50</v>
      </c>
      <c r="F43" s="218">
        <v>80</v>
      </c>
      <c r="G43" s="216" t="s">
        <v>67</v>
      </c>
      <c r="L43" s="218"/>
    </row>
    <row r="44" spans="1:12">
      <c r="A44" s="216" t="s">
        <v>67</v>
      </c>
      <c r="B44" s="246">
        <v>27</v>
      </c>
      <c r="C44" s="216" t="str">
        <f t="shared" si="0"/>
        <v>45-54|27</v>
      </c>
      <c r="D44" s="216">
        <v>59</v>
      </c>
      <c r="E44" s="216" t="str">
        <f t="shared" si="4"/>
        <v>45-54|59</v>
      </c>
      <c r="F44" s="218">
        <v>70</v>
      </c>
      <c r="G44" s="216" t="s">
        <v>67</v>
      </c>
      <c r="L44" s="218"/>
    </row>
    <row r="45" spans="1:12">
      <c r="A45" s="216" t="s">
        <v>67</v>
      </c>
      <c r="B45" s="246">
        <v>29</v>
      </c>
      <c r="C45" s="216" t="str">
        <f t="shared" si="0"/>
        <v>45-54|29</v>
      </c>
      <c r="D45" s="216">
        <v>62</v>
      </c>
      <c r="E45" s="216" t="str">
        <f t="shared" si="4"/>
        <v>45-54|62</v>
      </c>
      <c r="F45" s="218">
        <v>60</v>
      </c>
      <c r="G45" s="216" t="s">
        <v>67</v>
      </c>
      <c r="L45" s="218"/>
    </row>
    <row r="46" spans="1:12">
      <c r="A46" s="216" t="s">
        <v>67</v>
      </c>
      <c r="B46" s="246">
        <v>31</v>
      </c>
      <c r="C46" s="216" t="str">
        <f t="shared" si="0"/>
        <v>45-54|31</v>
      </c>
      <c r="D46" s="216">
        <v>64</v>
      </c>
      <c r="E46" s="216" t="str">
        <f t="shared" si="4"/>
        <v>45-54|64</v>
      </c>
      <c r="F46" s="218">
        <v>50</v>
      </c>
      <c r="G46" s="216" t="s">
        <v>67</v>
      </c>
      <c r="L46" s="218"/>
    </row>
    <row r="47" spans="1:12">
      <c r="A47" s="216" t="s">
        <v>67</v>
      </c>
      <c r="B47" s="246">
        <v>33</v>
      </c>
      <c r="C47" s="216" t="str">
        <f t="shared" si="0"/>
        <v>45-54|33</v>
      </c>
      <c r="D47" s="216">
        <v>68</v>
      </c>
      <c r="E47" s="216" t="str">
        <f t="shared" si="4"/>
        <v>45-54|68</v>
      </c>
      <c r="F47" s="218">
        <v>40</v>
      </c>
      <c r="G47" s="216" t="s">
        <v>67</v>
      </c>
      <c r="L47" s="218"/>
    </row>
    <row r="48" spans="1:12">
      <c r="A48" s="216" t="s">
        <v>67</v>
      </c>
      <c r="B48" s="246">
        <v>34</v>
      </c>
      <c r="C48" s="216" t="str">
        <f t="shared" si="0"/>
        <v>45-54|34</v>
      </c>
      <c r="D48" s="216">
        <v>72</v>
      </c>
      <c r="E48" s="216" t="str">
        <f t="shared" si="4"/>
        <v>45-54|72</v>
      </c>
      <c r="F48" s="218">
        <v>30</v>
      </c>
      <c r="G48" s="216" t="s">
        <v>67</v>
      </c>
      <c r="L48" s="218"/>
    </row>
    <row r="49" spans="1:12">
      <c r="A49" s="216" t="s">
        <v>67</v>
      </c>
      <c r="B49" s="246">
        <v>38</v>
      </c>
      <c r="C49" s="216" t="str">
        <f t="shared" si="0"/>
        <v>45-54|38</v>
      </c>
      <c r="D49" s="216">
        <v>75</v>
      </c>
      <c r="E49" s="216" t="str">
        <f t="shared" si="4"/>
        <v>45-54|75</v>
      </c>
      <c r="F49" s="218">
        <v>20</v>
      </c>
      <c r="G49" s="216" t="s">
        <v>67</v>
      </c>
      <c r="L49" s="218"/>
    </row>
    <row r="50" spans="1:12">
      <c r="A50" s="216" t="s">
        <v>67</v>
      </c>
      <c r="B50" s="246">
        <v>50</v>
      </c>
      <c r="C50" s="216" t="str">
        <f t="shared" si="0"/>
        <v>45-54|50</v>
      </c>
      <c r="D50" s="216">
        <v>84</v>
      </c>
      <c r="E50" s="216" t="str">
        <f t="shared" si="4"/>
        <v>45-54|84</v>
      </c>
      <c r="F50" s="218">
        <v>10</v>
      </c>
      <c r="G50" s="216" t="s">
        <v>67</v>
      </c>
      <c r="L50" s="218"/>
    </row>
    <row r="52" spans="1:12">
      <c r="B52" s="247"/>
      <c r="D52" s="217"/>
      <c r="E52" s="217"/>
      <c r="F52" s="217" t="s">
        <v>1783</v>
      </c>
      <c r="H52" s="217"/>
      <c r="I52" s="217"/>
      <c r="L52" s="217" t="s">
        <v>1783</v>
      </c>
    </row>
    <row r="53" spans="1:12">
      <c r="A53" s="246"/>
      <c r="B53" s="247" t="s">
        <v>1800</v>
      </c>
      <c r="C53" s="246"/>
      <c r="D53" s="247"/>
      <c r="E53" s="217"/>
      <c r="F53" s="217"/>
      <c r="G53" s="246"/>
      <c r="H53" s="247" t="s">
        <v>1801</v>
      </c>
      <c r="I53" s="247"/>
      <c r="J53" s="246"/>
      <c r="K53" s="246"/>
      <c r="L53" s="247"/>
    </row>
    <row r="54" spans="1:12">
      <c r="B54" s="247" t="s">
        <v>1794</v>
      </c>
      <c r="D54" s="217" t="s">
        <v>1795</v>
      </c>
      <c r="E54" s="217"/>
      <c r="F54" s="217" t="s">
        <v>83</v>
      </c>
      <c r="H54" s="217" t="s">
        <v>1794</v>
      </c>
      <c r="I54" s="217"/>
      <c r="J54" s="217" t="s">
        <v>1795</v>
      </c>
      <c r="K54" s="217"/>
      <c r="L54" s="217" t="s">
        <v>83</v>
      </c>
    </row>
    <row r="55" spans="1:12">
      <c r="A55" s="216" t="s">
        <v>1675</v>
      </c>
      <c r="B55" s="246">
        <v>25</v>
      </c>
      <c r="C55" s="216" t="str">
        <f t="shared" si="0"/>
        <v>55-59|25</v>
      </c>
      <c r="D55" s="216">
        <v>56</v>
      </c>
      <c r="E55" s="216" t="str">
        <f>A55&amp;"|"&amp;D55</f>
        <v>55-59|56</v>
      </c>
      <c r="F55" s="218">
        <v>90</v>
      </c>
      <c r="G55" s="216" t="s">
        <v>1675</v>
      </c>
      <c r="H55" s="216">
        <v>22</v>
      </c>
      <c r="I55" s="216" t="str">
        <f t="shared" ref="I55:I63" si="5">G55&amp;"|"&amp;H55</f>
        <v>55-59|22</v>
      </c>
      <c r="J55" s="216">
        <v>42</v>
      </c>
      <c r="K55" s="216" t="str">
        <f>G55&amp;"|"&amp;J55</f>
        <v>55-59|42</v>
      </c>
      <c r="L55" s="218">
        <v>90</v>
      </c>
    </row>
    <row r="56" spans="1:12">
      <c r="A56" s="216" t="s">
        <v>1675</v>
      </c>
      <c r="B56" s="246">
        <v>27</v>
      </c>
      <c r="C56" s="216" t="str">
        <f t="shared" si="0"/>
        <v>55-59|27</v>
      </c>
      <c r="D56" s="216">
        <v>64</v>
      </c>
      <c r="E56" s="216" t="str">
        <f t="shared" ref="E56:E63" si="6">A56&amp;"|"&amp;D56</f>
        <v>55-59|64</v>
      </c>
      <c r="F56" s="218">
        <v>80</v>
      </c>
      <c r="G56" s="216" t="s">
        <v>1675</v>
      </c>
      <c r="H56" s="216">
        <v>24</v>
      </c>
      <c r="I56" s="216" t="str">
        <f t="shared" si="5"/>
        <v>55-59|24</v>
      </c>
      <c r="J56" s="216">
        <v>56</v>
      </c>
      <c r="K56" s="216" t="str">
        <f t="shared" ref="K56:K63" si="7">G56&amp;"|"&amp;J56</f>
        <v>55-59|56</v>
      </c>
      <c r="L56" s="218">
        <v>80</v>
      </c>
    </row>
    <row r="57" spans="1:12">
      <c r="A57" s="216" t="s">
        <v>1675</v>
      </c>
      <c r="B57" s="246">
        <v>29</v>
      </c>
      <c r="C57" s="216" t="str">
        <f t="shared" si="0"/>
        <v>55-59|29</v>
      </c>
      <c r="D57" s="216">
        <v>66</v>
      </c>
      <c r="E57" s="216" t="str">
        <f t="shared" si="6"/>
        <v>55-59|66</v>
      </c>
      <c r="F57" s="218">
        <v>70</v>
      </c>
      <c r="G57" s="216" t="s">
        <v>1675</v>
      </c>
      <c r="H57" s="216">
        <v>25</v>
      </c>
      <c r="I57" s="216" t="str">
        <f t="shared" si="5"/>
        <v>55-59|25</v>
      </c>
      <c r="J57" s="216">
        <v>57</v>
      </c>
      <c r="K57" s="216" t="str">
        <f t="shared" si="7"/>
        <v>55-59|57</v>
      </c>
      <c r="L57" s="218">
        <v>70</v>
      </c>
    </row>
    <row r="58" spans="1:12">
      <c r="A58" s="216" t="s">
        <v>1675</v>
      </c>
      <c r="B58" s="246">
        <v>31</v>
      </c>
      <c r="C58" s="216" t="str">
        <f t="shared" si="0"/>
        <v>55-59|31</v>
      </c>
      <c r="D58" s="216">
        <v>71</v>
      </c>
      <c r="E58" s="216" t="str">
        <f t="shared" si="6"/>
        <v>55-59|71</v>
      </c>
      <c r="F58" s="218">
        <v>60</v>
      </c>
      <c r="G58" s="216" t="s">
        <v>1675</v>
      </c>
      <c r="H58" s="216">
        <v>26</v>
      </c>
      <c r="I58" s="216" t="str">
        <f t="shared" si="5"/>
        <v>55-59|26</v>
      </c>
      <c r="J58" s="216">
        <v>61</v>
      </c>
      <c r="K58" s="216" t="str">
        <f t="shared" si="7"/>
        <v>55-59|61</v>
      </c>
      <c r="L58" s="218">
        <v>60</v>
      </c>
    </row>
    <row r="59" spans="1:12">
      <c r="A59" s="216" t="s">
        <v>1675</v>
      </c>
      <c r="B59" s="246">
        <v>32</v>
      </c>
      <c r="C59" s="216" t="str">
        <f t="shared" si="0"/>
        <v>55-59|32</v>
      </c>
      <c r="D59" s="216">
        <v>74</v>
      </c>
      <c r="E59" s="216" t="str">
        <f t="shared" si="6"/>
        <v>55-59|74</v>
      </c>
      <c r="F59" s="218">
        <v>50</v>
      </c>
      <c r="G59" s="216" t="s">
        <v>1675</v>
      </c>
      <c r="H59" s="216">
        <v>30</v>
      </c>
      <c r="I59" s="216" t="str">
        <f t="shared" si="5"/>
        <v>55-59|30</v>
      </c>
      <c r="J59" s="216">
        <v>65</v>
      </c>
      <c r="K59" s="216" t="str">
        <f t="shared" si="7"/>
        <v>55-59|65</v>
      </c>
      <c r="L59" s="218">
        <v>50</v>
      </c>
    </row>
    <row r="60" spans="1:12">
      <c r="A60" s="216" t="s">
        <v>1675</v>
      </c>
      <c r="B60" s="246">
        <v>34</v>
      </c>
      <c r="C60" s="216" t="str">
        <f t="shared" si="0"/>
        <v>55-59|34</v>
      </c>
      <c r="D60" s="216">
        <v>81</v>
      </c>
      <c r="E60" s="216" t="str">
        <f t="shared" si="6"/>
        <v>55-59|81</v>
      </c>
      <c r="F60" s="218">
        <v>40</v>
      </c>
      <c r="G60" s="216" t="s">
        <v>1675</v>
      </c>
      <c r="H60" s="216">
        <v>32</v>
      </c>
      <c r="I60" s="216" t="str">
        <f t="shared" si="5"/>
        <v>55-59|32</v>
      </c>
      <c r="J60" s="216">
        <v>71</v>
      </c>
      <c r="K60" s="216" t="str">
        <f t="shared" si="7"/>
        <v>55-59|71</v>
      </c>
      <c r="L60" s="218">
        <v>40</v>
      </c>
    </row>
    <row r="61" spans="1:12">
      <c r="A61" s="216" t="s">
        <v>1675</v>
      </c>
      <c r="B61" s="246">
        <v>38</v>
      </c>
      <c r="C61" s="216" t="str">
        <f t="shared" si="0"/>
        <v>55-59|38</v>
      </c>
      <c r="D61" s="216">
        <v>87</v>
      </c>
      <c r="E61" s="216" t="str">
        <f t="shared" si="6"/>
        <v>55-59|87</v>
      </c>
      <c r="F61" s="218">
        <v>30</v>
      </c>
      <c r="G61" s="216" t="s">
        <v>1675</v>
      </c>
      <c r="H61" s="216">
        <v>33</v>
      </c>
      <c r="I61" s="216" t="str">
        <f t="shared" si="5"/>
        <v>55-59|33</v>
      </c>
      <c r="J61" s="216">
        <v>74</v>
      </c>
      <c r="K61" s="216" t="str">
        <f t="shared" si="7"/>
        <v>55-59|74</v>
      </c>
      <c r="L61" s="218">
        <v>30</v>
      </c>
    </row>
    <row r="62" spans="1:12">
      <c r="A62" s="216" t="s">
        <v>1675</v>
      </c>
      <c r="B62" s="246">
        <v>40</v>
      </c>
      <c r="C62" s="216" t="str">
        <f t="shared" si="0"/>
        <v>55-59|40</v>
      </c>
      <c r="D62" s="216">
        <v>98</v>
      </c>
      <c r="E62" s="216" t="str">
        <f t="shared" si="6"/>
        <v>55-59|98</v>
      </c>
      <c r="F62" s="218">
        <v>20</v>
      </c>
      <c r="G62" s="216" t="s">
        <v>1675</v>
      </c>
      <c r="H62" s="216">
        <v>37</v>
      </c>
      <c r="I62" s="216" t="str">
        <f t="shared" si="5"/>
        <v>55-59|37</v>
      </c>
      <c r="J62" s="216">
        <v>81</v>
      </c>
      <c r="K62" s="216" t="str">
        <f t="shared" si="7"/>
        <v>55-59|81</v>
      </c>
      <c r="L62" s="218">
        <v>20</v>
      </c>
    </row>
    <row r="63" spans="1:12">
      <c r="A63" s="216" t="s">
        <v>1675</v>
      </c>
      <c r="B63" s="246">
        <v>50</v>
      </c>
      <c r="C63" s="216" t="str">
        <f t="shared" si="0"/>
        <v>55-59|50</v>
      </c>
      <c r="D63" s="216">
        <v>105</v>
      </c>
      <c r="E63" s="216" t="str">
        <f t="shared" si="6"/>
        <v>55-59|105</v>
      </c>
      <c r="F63" s="218">
        <v>10</v>
      </c>
      <c r="G63" s="216" t="s">
        <v>1675</v>
      </c>
      <c r="H63" s="216">
        <v>53</v>
      </c>
      <c r="I63" s="216" t="str">
        <f t="shared" si="5"/>
        <v>55-59|53</v>
      </c>
      <c r="J63" s="216">
        <v>102</v>
      </c>
      <c r="K63" s="216" t="str">
        <f t="shared" si="7"/>
        <v>55-59|102</v>
      </c>
      <c r="L63" s="218">
        <v>10</v>
      </c>
    </row>
    <row r="66" spans="1:12">
      <c r="B66" s="247"/>
      <c r="D66" s="217"/>
      <c r="E66" s="217"/>
      <c r="F66" s="217" t="s">
        <v>1785</v>
      </c>
      <c r="H66" s="217"/>
      <c r="I66" s="217"/>
      <c r="L66" s="217" t="s">
        <v>1785</v>
      </c>
    </row>
    <row r="67" spans="1:12">
      <c r="B67" s="247" t="s">
        <v>1800</v>
      </c>
      <c r="D67" s="217"/>
      <c r="E67" s="217"/>
      <c r="F67" s="217"/>
      <c r="H67" s="217" t="s">
        <v>1801</v>
      </c>
      <c r="I67" s="217"/>
      <c r="L67" s="217"/>
    </row>
    <row r="68" spans="1:12">
      <c r="B68" s="247" t="s">
        <v>1794</v>
      </c>
      <c r="D68" s="217" t="s">
        <v>1795</v>
      </c>
      <c r="E68" s="217"/>
      <c r="F68" s="217" t="s">
        <v>83</v>
      </c>
      <c r="H68" s="217" t="s">
        <v>1794</v>
      </c>
      <c r="I68" s="217"/>
      <c r="J68" s="217" t="s">
        <v>1795</v>
      </c>
      <c r="K68" s="217"/>
      <c r="L68" s="217" t="s">
        <v>83</v>
      </c>
    </row>
    <row r="69" spans="1:12">
      <c r="A69" s="216" t="s">
        <v>1676</v>
      </c>
      <c r="B69" s="246">
        <v>21</v>
      </c>
      <c r="C69" s="216" t="str">
        <f t="shared" si="0"/>
        <v>60-64|21</v>
      </c>
      <c r="D69" s="216">
        <v>56</v>
      </c>
      <c r="E69" s="216" t="str">
        <f>A69&amp;"|"&amp;D69</f>
        <v>60-64|56</v>
      </c>
      <c r="F69" s="218">
        <v>90</v>
      </c>
      <c r="G69" s="216" t="s">
        <v>1676</v>
      </c>
      <c r="H69" s="216">
        <v>22</v>
      </c>
      <c r="I69" s="216" t="str">
        <f t="shared" ref="I69:I78" si="8">G69&amp;"|"&amp;H69</f>
        <v>60-64|22</v>
      </c>
      <c r="J69" s="216">
        <v>45</v>
      </c>
      <c r="K69" s="216" t="str">
        <f>G69&amp;"|"&amp;J69</f>
        <v>60-64|45</v>
      </c>
      <c r="L69" s="218">
        <v>90</v>
      </c>
    </row>
    <row r="70" spans="1:12">
      <c r="A70" s="216" t="s">
        <v>1676</v>
      </c>
      <c r="B70" s="246">
        <v>24</v>
      </c>
      <c r="C70" s="216" t="str">
        <f t="shared" si="0"/>
        <v>60-64|24</v>
      </c>
      <c r="D70" s="216">
        <v>58</v>
      </c>
      <c r="E70" s="216" t="str">
        <f t="shared" ref="E70:E77" si="9">A70&amp;"|"&amp;D70</f>
        <v>60-64|58</v>
      </c>
      <c r="F70" s="218">
        <v>80</v>
      </c>
      <c r="G70" s="216" t="s">
        <v>1676</v>
      </c>
      <c r="H70" s="216">
        <v>25</v>
      </c>
      <c r="I70" s="216" t="str">
        <f t="shared" si="8"/>
        <v>60-64|25</v>
      </c>
      <c r="J70" s="216">
        <v>48</v>
      </c>
      <c r="K70" s="216" t="str">
        <f t="shared" ref="K70:K77" si="10">G70&amp;"|"&amp;J70</f>
        <v>60-64|48</v>
      </c>
      <c r="L70" s="218">
        <v>80</v>
      </c>
    </row>
    <row r="71" spans="1:12">
      <c r="A71" s="216" t="s">
        <v>1676</v>
      </c>
      <c r="B71" s="246">
        <v>26</v>
      </c>
      <c r="C71" s="216" t="str">
        <f t="shared" ref="C71:C131" si="11">A71&amp;"|"&amp;B71</f>
        <v>60-64|26</v>
      </c>
      <c r="D71" s="216">
        <v>62</v>
      </c>
      <c r="E71" s="216" t="str">
        <f t="shared" si="9"/>
        <v>60-64|62</v>
      </c>
      <c r="F71" s="218">
        <v>70</v>
      </c>
      <c r="G71" s="216" t="s">
        <v>1676</v>
      </c>
      <c r="H71" s="216">
        <v>26</v>
      </c>
      <c r="I71" s="216" t="str">
        <f t="shared" si="8"/>
        <v>60-64|26</v>
      </c>
      <c r="J71" s="216">
        <v>53</v>
      </c>
      <c r="K71" s="216" t="str">
        <f t="shared" si="10"/>
        <v>60-64|53</v>
      </c>
      <c r="L71" s="218">
        <v>70</v>
      </c>
    </row>
    <row r="72" spans="1:12">
      <c r="A72" s="216" t="s">
        <v>1676</v>
      </c>
      <c r="B72" s="246">
        <v>30</v>
      </c>
      <c r="C72" s="216" t="str">
        <f t="shared" si="11"/>
        <v>60-64|30</v>
      </c>
      <c r="D72" s="216">
        <v>67</v>
      </c>
      <c r="E72" s="216" t="str">
        <f t="shared" si="9"/>
        <v>60-64|67</v>
      </c>
      <c r="F72" s="218">
        <v>60</v>
      </c>
      <c r="G72" s="216" t="s">
        <v>1676</v>
      </c>
      <c r="H72" s="216">
        <v>27</v>
      </c>
      <c r="I72" s="216" t="str">
        <f t="shared" si="8"/>
        <v>60-64|27</v>
      </c>
      <c r="J72" s="216">
        <v>59</v>
      </c>
      <c r="K72" s="216" t="str">
        <f t="shared" si="10"/>
        <v>60-64|59</v>
      </c>
      <c r="L72" s="218">
        <v>60</v>
      </c>
    </row>
    <row r="73" spans="1:12">
      <c r="A73" s="216" t="s">
        <v>1676</v>
      </c>
      <c r="B73" s="246">
        <v>33</v>
      </c>
      <c r="C73" s="216" t="str">
        <f t="shared" si="11"/>
        <v>60-64|33</v>
      </c>
      <c r="D73" s="216">
        <v>72</v>
      </c>
      <c r="E73" s="216" t="str">
        <f t="shared" si="9"/>
        <v>60-64|72</v>
      </c>
      <c r="F73" s="218">
        <v>50</v>
      </c>
      <c r="G73" s="216" t="s">
        <v>1676</v>
      </c>
      <c r="H73" s="216">
        <v>31</v>
      </c>
      <c r="I73" s="216" t="str">
        <f t="shared" si="8"/>
        <v>60-64|31</v>
      </c>
      <c r="J73" s="216">
        <v>60</v>
      </c>
      <c r="K73" s="216" t="str">
        <f t="shared" si="10"/>
        <v>60-64|60</v>
      </c>
      <c r="L73" s="218">
        <v>50</v>
      </c>
    </row>
    <row r="74" spans="1:12">
      <c r="A74" s="216" t="s">
        <v>1676</v>
      </c>
      <c r="B74" s="246">
        <v>37</v>
      </c>
      <c r="C74" s="216" t="str">
        <f t="shared" si="11"/>
        <v>60-64|37</v>
      </c>
      <c r="D74" s="216">
        <v>75</v>
      </c>
      <c r="E74" s="216" t="str">
        <f t="shared" si="9"/>
        <v>60-64|75</v>
      </c>
      <c r="F74" s="218">
        <v>40</v>
      </c>
      <c r="G74" s="216" t="s">
        <v>1676</v>
      </c>
      <c r="H74" s="216">
        <v>33</v>
      </c>
      <c r="I74" s="216" t="str">
        <f t="shared" si="8"/>
        <v>60-64|33</v>
      </c>
      <c r="J74" s="216">
        <v>66</v>
      </c>
      <c r="K74" s="216" t="str">
        <f t="shared" si="10"/>
        <v>60-64|66</v>
      </c>
      <c r="L74" s="218">
        <v>40</v>
      </c>
    </row>
    <row r="75" spans="1:12">
      <c r="A75" s="216" t="s">
        <v>1676</v>
      </c>
      <c r="B75" s="246">
        <v>40</v>
      </c>
      <c r="C75" s="216" t="str">
        <f t="shared" si="11"/>
        <v>60-64|40</v>
      </c>
      <c r="D75" s="216">
        <v>79</v>
      </c>
      <c r="E75" s="216" t="str">
        <f t="shared" si="9"/>
        <v>60-64|79</v>
      </c>
      <c r="F75" s="218">
        <v>30</v>
      </c>
      <c r="G75" s="216" t="s">
        <v>1676</v>
      </c>
      <c r="H75" s="216">
        <v>35</v>
      </c>
      <c r="I75" s="216" t="str">
        <f t="shared" si="8"/>
        <v>60-64|35</v>
      </c>
      <c r="J75" s="216">
        <v>71</v>
      </c>
      <c r="K75" s="216" t="str">
        <f t="shared" si="10"/>
        <v>60-64|71</v>
      </c>
      <c r="L75" s="218">
        <v>30</v>
      </c>
    </row>
    <row r="76" spans="1:12">
      <c r="A76" s="216" t="s">
        <v>1676</v>
      </c>
      <c r="B76" s="246">
        <v>43</v>
      </c>
      <c r="C76" s="216" t="str">
        <f t="shared" si="11"/>
        <v>60-64|43</v>
      </c>
      <c r="D76" s="216">
        <v>92</v>
      </c>
      <c r="E76" s="216" t="str">
        <f t="shared" si="9"/>
        <v>60-64|92</v>
      </c>
      <c r="F76" s="218">
        <v>20</v>
      </c>
      <c r="G76" s="216" t="s">
        <v>1676</v>
      </c>
      <c r="H76" s="216">
        <v>37</v>
      </c>
      <c r="I76" s="216" t="str">
        <f t="shared" si="8"/>
        <v>60-64|37</v>
      </c>
      <c r="J76" s="216">
        <v>77</v>
      </c>
      <c r="K76" s="216" t="str">
        <f t="shared" si="10"/>
        <v>60-64|77</v>
      </c>
      <c r="L76" s="218">
        <v>20</v>
      </c>
    </row>
    <row r="77" spans="1:12">
      <c r="A77" s="216" t="s">
        <v>1676</v>
      </c>
      <c r="B77" s="246">
        <v>45</v>
      </c>
      <c r="C77" s="216" t="str">
        <f t="shared" si="11"/>
        <v>60-64|45</v>
      </c>
      <c r="D77" s="216">
        <v>96</v>
      </c>
      <c r="E77" s="216" t="str">
        <f t="shared" si="9"/>
        <v>60-64|96</v>
      </c>
      <c r="F77" s="218">
        <v>10</v>
      </c>
      <c r="G77" s="216" t="s">
        <v>1676</v>
      </c>
      <c r="H77" s="216">
        <v>43</v>
      </c>
      <c r="I77" s="216" t="str">
        <f t="shared" si="8"/>
        <v>60-64|43</v>
      </c>
      <c r="J77" s="216">
        <v>87</v>
      </c>
      <c r="K77" s="216" t="str">
        <f t="shared" si="10"/>
        <v>60-64|87</v>
      </c>
      <c r="L77" s="218">
        <v>10</v>
      </c>
    </row>
    <row r="78" spans="1:12">
      <c r="I78" s="216" t="str">
        <f t="shared" si="8"/>
        <v>|</v>
      </c>
    </row>
    <row r="80" spans="1:12">
      <c r="B80" s="247"/>
      <c r="D80" s="217"/>
      <c r="E80" s="217"/>
      <c r="F80" s="217" t="s">
        <v>1787</v>
      </c>
      <c r="H80" s="217"/>
      <c r="I80" s="217"/>
      <c r="L80" s="217" t="s">
        <v>1787</v>
      </c>
    </row>
    <row r="81" spans="1:12">
      <c r="B81" s="247" t="s">
        <v>1800</v>
      </c>
      <c r="D81" s="217"/>
      <c r="E81" s="217"/>
      <c r="F81" s="217"/>
      <c r="H81" s="217" t="s">
        <v>1801</v>
      </c>
      <c r="I81" s="217"/>
      <c r="L81" s="217"/>
    </row>
    <row r="82" spans="1:12">
      <c r="B82" s="247" t="s">
        <v>1794</v>
      </c>
      <c r="D82" s="217" t="s">
        <v>1795</v>
      </c>
      <c r="E82" s="217"/>
      <c r="F82" s="217" t="s">
        <v>83</v>
      </c>
      <c r="H82" s="217" t="s">
        <v>1794</v>
      </c>
      <c r="I82" s="217"/>
      <c r="J82" s="217" t="s">
        <v>1795</v>
      </c>
      <c r="K82" s="217"/>
      <c r="L82" s="217" t="s">
        <v>83</v>
      </c>
    </row>
    <row r="83" spans="1:12">
      <c r="A83" s="216" t="s">
        <v>69</v>
      </c>
      <c r="B83" s="246">
        <v>24</v>
      </c>
      <c r="C83" s="216" t="str">
        <f t="shared" si="11"/>
        <v>65-69|24</v>
      </c>
      <c r="D83" s="216">
        <v>60</v>
      </c>
      <c r="E83" s="216" t="str">
        <f>A83&amp;"|"&amp;D83</f>
        <v>65-69|60</v>
      </c>
      <c r="F83" s="218">
        <v>90</v>
      </c>
      <c r="G83" s="216" t="s">
        <v>69</v>
      </c>
      <c r="H83" s="216">
        <v>26</v>
      </c>
      <c r="I83" s="216" t="str">
        <f t="shared" ref="I83:I91" si="12">G83&amp;"|"&amp;H83</f>
        <v>65-69|26</v>
      </c>
      <c r="J83" s="216">
        <v>52</v>
      </c>
      <c r="K83" s="216" t="str">
        <f>G83&amp;"|"&amp;J83</f>
        <v>65-69|52</v>
      </c>
      <c r="L83" s="218">
        <v>90</v>
      </c>
    </row>
    <row r="84" spans="1:12">
      <c r="A84" s="216" t="s">
        <v>69</v>
      </c>
      <c r="B84" s="246">
        <v>30</v>
      </c>
      <c r="C84" s="216" t="str">
        <f t="shared" si="11"/>
        <v>65-69|30</v>
      </c>
      <c r="D84" s="216">
        <v>71</v>
      </c>
      <c r="E84" s="216" t="str">
        <f t="shared" ref="E84:E91" si="13">A84&amp;"|"&amp;D84</f>
        <v>65-69|71</v>
      </c>
      <c r="F84" s="218">
        <v>80</v>
      </c>
      <c r="G84" s="216" t="s">
        <v>69</v>
      </c>
      <c r="H84" s="216">
        <v>28</v>
      </c>
      <c r="I84" s="216" t="str">
        <f t="shared" si="12"/>
        <v>65-69|28</v>
      </c>
      <c r="J84" s="216">
        <v>57</v>
      </c>
      <c r="K84" s="216" t="str">
        <f t="shared" ref="K84:K91" si="14">G84&amp;"|"&amp;J84</f>
        <v>65-69|57</v>
      </c>
      <c r="L84" s="218">
        <v>80</v>
      </c>
    </row>
    <row r="85" spans="1:12">
      <c r="A85" s="216" t="s">
        <v>69</v>
      </c>
      <c r="B85" s="246">
        <v>32</v>
      </c>
      <c r="C85" s="216" t="str">
        <f t="shared" si="11"/>
        <v>65-69|32</v>
      </c>
      <c r="D85" s="216">
        <v>74</v>
      </c>
      <c r="E85" s="216" t="str">
        <f t="shared" si="13"/>
        <v>65-69|74</v>
      </c>
      <c r="F85" s="218">
        <v>70</v>
      </c>
      <c r="G85" s="216" t="s">
        <v>69</v>
      </c>
      <c r="H85" s="216">
        <v>30</v>
      </c>
      <c r="I85" s="216" t="str">
        <f t="shared" si="12"/>
        <v>65-69|30</v>
      </c>
      <c r="J85" s="216">
        <v>63</v>
      </c>
      <c r="K85" s="216" t="str">
        <f t="shared" si="14"/>
        <v>65-69|63</v>
      </c>
      <c r="L85" s="218">
        <v>70</v>
      </c>
    </row>
    <row r="86" spans="1:12">
      <c r="A86" s="216" t="s">
        <v>69</v>
      </c>
      <c r="B86" s="246">
        <v>36</v>
      </c>
      <c r="C86" s="216" t="str">
        <f t="shared" si="11"/>
        <v>65-69|36</v>
      </c>
      <c r="D86" s="216">
        <v>81</v>
      </c>
      <c r="E86" s="216" t="str">
        <f t="shared" si="13"/>
        <v>65-69|81</v>
      </c>
      <c r="F86" s="218">
        <v>60</v>
      </c>
      <c r="G86" s="216" t="s">
        <v>69</v>
      </c>
      <c r="H86" s="216">
        <v>31</v>
      </c>
      <c r="I86" s="216" t="str">
        <f t="shared" si="12"/>
        <v>65-69|31</v>
      </c>
      <c r="J86" s="216">
        <v>67</v>
      </c>
      <c r="K86" s="216" t="str">
        <f t="shared" si="14"/>
        <v>65-69|67</v>
      </c>
      <c r="L86" s="218">
        <v>60</v>
      </c>
    </row>
    <row r="87" spans="1:12">
      <c r="A87" s="216" t="s">
        <v>69</v>
      </c>
      <c r="B87" s="246">
        <v>39</v>
      </c>
      <c r="C87" s="216" t="str">
        <f t="shared" si="11"/>
        <v>65-69|39</v>
      </c>
      <c r="D87" s="216">
        <v>86</v>
      </c>
      <c r="E87" s="216" t="str">
        <f t="shared" si="13"/>
        <v>65-69|86</v>
      </c>
      <c r="F87" s="218">
        <v>50</v>
      </c>
      <c r="G87" s="216" t="s">
        <v>69</v>
      </c>
      <c r="H87" s="216">
        <v>32</v>
      </c>
      <c r="I87" s="216" t="str">
        <f t="shared" si="12"/>
        <v>65-69|32</v>
      </c>
      <c r="J87" s="216">
        <v>68</v>
      </c>
      <c r="K87" s="216" t="str">
        <f t="shared" si="14"/>
        <v>65-69|68</v>
      </c>
      <c r="L87" s="218">
        <v>50</v>
      </c>
    </row>
    <row r="88" spans="1:12">
      <c r="A88" s="216" t="s">
        <v>69</v>
      </c>
      <c r="B88" s="246">
        <v>40</v>
      </c>
      <c r="C88" s="216" t="str">
        <f t="shared" si="11"/>
        <v>65-69|40</v>
      </c>
      <c r="D88" s="216">
        <v>93</v>
      </c>
      <c r="E88" s="216" t="str">
        <f t="shared" si="13"/>
        <v>65-69|93</v>
      </c>
      <c r="F88" s="218">
        <v>40</v>
      </c>
      <c r="G88" s="216" t="s">
        <v>69</v>
      </c>
      <c r="H88" s="216">
        <v>34</v>
      </c>
      <c r="I88" s="216" t="str">
        <f t="shared" si="12"/>
        <v>65-69|34</v>
      </c>
      <c r="J88" s="216">
        <v>71</v>
      </c>
      <c r="K88" s="216" t="str">
        <f t="shared" si="14"/>
        <v>65-69|71</v>
      </c>
      <c r="L88" s="218">
        <v>40</v>
      </c>
    </row>
    <row r="89" spans="1:12">
      <c r="A89" s="216" t="s">
        <v>69</v>
      </c>
      <c r="B89" s="246">
        <v>44</v>
      </c>
      <c r="C89" s="216" t="str">
        <f t="shared" si="11"/>
        <v>65-69|44</v>
      </c>
      <c r="D89" s="216">
        <v>103</v>
      </c>
      <c r="E89" s="216" t="str">
        <f t="shared" si="13"/>
        <v>65-69|103</v>
      </c>
      <c r="F89" s="218">
        <v>30</v>
      </c>
      <c r="G89" s="216" t="s">
        <v>69</v>
      </c>
      <c r="H89" s="216">
        <v>39</v>
      </c>
      <c r="I89" s="216" t="str">
        <f t="shared" si="12"/>
        <v>65-69|39</v>
      </c>
      <c r="J89" s="216">
        <v>73</v>
      </c>
      <c r="K89" s="216" t="str">
        <f t="shared" si="14"/>
        <v>65-69|73</v>
      </c>
      <c r="L89" s="218">
        <v>30</v>
      </c>
    </row>
    <row r="90" spans="1:12">
      <c r="A90" s="216" t="s">
        <v>69</v>
      </c>
      <c r="B90" s="246">
        <v>47</v>
      </c>
      <c r="C90" s="216" t="str">
        <f t="shared" si="11"/>
        <v>65-69|47</v>
      </c>
      <c r="D90" s="216">
        <v>110</v>
      </c>
      <c r="E90" s="216" t="str">
        <f t="shared" si="13"/>
        <v>65-69|110</v>
      </c>
      <c r="F90" s="218">
        <v>20</v>
      </c>
      <c r="G90" s="216" t="s">
        <v>69</v>
      </c>
      <c r="H90" s="216">
        <v>40</v>
      </c>
      <c r="I90" s="216" t="str">
        <f t="shared" si="12"/>
        <v>65-69|40</v>
      </c>
      <c r="J90" s="216">
        <v>75</v>
      </c>
      <c r="K90" s="216" t="str">
        <f t="shared" si="14"/>
        <v>65-69|75</v>
      </c>
      <c r="L90" s="218">
        <v>20</v>
      </c>
    </row>
    <row r="91" spans="1:12">
      <c r="A91" s="216" t="s">
        <v>69</v>
      </c>
      <c r="B91" s="246">
        <v>56</v>
      </c>
      <c r="C91" s="216" t="str">
        <f t="shared" si="11"/>
        <v>65-69|56</v>
      </c>
      <c r="D91" s="216">
        <v>137</v>
      </c>
      <c r="E91" s="216" t="str">
        <f t="shared" si="13"/>
        <v>65-69|137</v>
      </c>
      <c r="F91" s="218">
        <v>10</v>
      </c>
      <c r="G91" s="216" t="s">
        <v>69</v>
      </c>
      <c r="H91" s="216">
        <v>45</v>
      </c>
      <c r="I91" s="216" t="str">
        <f t="shared" si="12"/>
        <v>65-69|45</v>
      </c>
      <c r="J91" s="216">
        <v>77</v>
      </c>
      <c r="K91" s="216" t="str">
        <f t="shared" si="14"/>
        <v>65-69|77</v>
      </c>
      <c r="L91" s="218">
        <v>10</v>
      </c>
    </row>
    <row r="94" spans="1:12">
      <c r="B94" s="247"/>
      <c r="D94" s="217"/>
      <c r="E94" s="217"/>
      <c r="F94" s="217" t="s">
        <v>1789</v>
      </c>
      <c r="H94" s="217"/>
      <c r="I94" s="217"/>
      <c r="L94" s="217" t="s">
        <v>1789</v>
      </c>
    </row>
    <row r="95" spans="1:12">
      <c r="B95" s="247" t="s">
        <v>1800</v>
      </c>
      <c r="D95" s="217"/>
      <c r="E95" s="217"/>
      <c r="F95" s="217"/>
      <c r="H95" s="217" t="s">
        <v>1801</v>
      </c>
      <c r="I95" s="217"/>
      <c r="L95" s="217"/>
    </row>
    <row r="96" spans="1:12">
      <c r="B96" s="247" t="s">
        <v>1794</v>
      </c>
      <c r="D96" s="217" t="s">
        <v>1795</v>
      </c>
      <c r="E96" s="217"/>
      <c r="F96" s="217" t="s">
        <v>83</v>
      </c>
      <c r="H96" s="217" t="s">
        <v>1794</v>
      </c>
      <c r="I96" s="217"/>
      <c r="J96" s="217" t="s">
        <v>1795</v>
      </c>
      <c r="K96" s="217"/>
      <c r="L96" s="217" t="s">
        <v>83</v>
      </c>
    </row>
    <row r="97" spans="1:12">
      <c r="A97" s="216" t="s">
        <v>70</v>
      </c>
      <c r="B97" s="246">
        <v>25</v>
      </c>
      <c r="C97" s="216" t="str">
        <f t="shared" si="11"/>
        <v>70-74|25</v>
      </c>
      <c r="D97" s="216">
        <v>70</v>
      </c>
      <c r="E97" s="216" t="str">
        <f>A97&amp;"|"&amp;D97</f>
        <v>70-74|70</v>
      </c>
      <c r="F97" s="218">
        <v>90</v>
      </c>
      <c r="G97" s="216" t="s">
        <v>70</v>
      </c>
      <c r="H97" s="216">
        <v>26</v>
      </c>
      <c r="I97" s="216" t="str">
        <f t="shared" ref="I97:I105" si="15">G97&amp;"|"&amp;H97</f>
        <v>70-74|26</v>
      </c>
      <c r="J97" s="216">
        <v>59</v>
      </c>
      <c r="K97" s="216" t="str">
        <f>G97&amp;"|"&amp;J97</f>
        <v>70-74|59</v>
      </c>
      <c r="L97" s="218">
        <v>90</v>
      </c>
    </row>
    <row r="98" spans="1:12">
      <c r="A98" s="216" t="s">
        <v>70</v>
      </c>
      <c r="B98" s="246">
        <v>30</v>
      </c>
      <c r="C98" s="216" t="str">
        <f t="shared" si="11"/>
        <v>70-74|30</v>
      </c>
      <c r="D98" s="216">
        <v>79</v>
      </c>
      <c r="E98" s="216" t="str">
        <f t="shared" ref="E98:E105" si="16">A98&amp;"|"&amp;D98</f>
        <v>70-74|79</v>
      </c>
      <c r="F98" s="218">
        <v>80</v>
      </c>
      <c r="G98" s="216" t="s">
        <v>70</v>
      </c>
      <c r="H98" s="216">
        <v>29</v>
      </c>
      <c r="I98" s="216" t="str">
        <f t="shared" si="15"/>
        <v>70-74|29</v>
      </c>
      <c r="J98" s="216">
        <v>63</v>
      </c>
      <c r="K98" s="216" t="str">
        <f t="shared" ref="K98:K105" si="17">G98&amp;"|"&amp;J98</f>
        <v>70-74|63</v>
      </c>
      <c r="L98" s="218">
        <v>80</v>
      </c>
    </row>
    <row r="99" spans="1:12">
      <c r="A99" s="216" t="s">
        <v>70</v>
      </c>
      <c r="B99" s="246">
        <v>35</v>
      </c>
      <c r="C99" s="216" t="str">
        <f t="shared" si="11"/>
        <v>70-74|35</v>
      </c>
      <c r="D99" s="216">
        <v>74</v>
      </c>
      <c r="E99" s="216" t="str">
        <f t="shared" si="16"/>
        <v>70-74|74</v>
      </c>
      <c r="F99" s="218">
        <v>70</v>
      </c>
      <c r="G99" s="216" t="s">
        <v>70</v>
      </c>
      <c r="H99" s="216">
        <v>31</v>
      </c>
      <c r="I99" s="216" t="str">
        <f t="shared" si="15"/>
        <v>70-74|31</v>
      </c>
      <c r="J99" s="216">
        <v>68</v>
      </c>
      <c r="K99" s="216" t="str">
        <f t="shared" si="17"/>
        <v>70-74|68</v>
      </c>
      <c r="L99" s="218">
        <v>70</v>
      </c>
    </row>
    <row r="100" spans="1:12">
      <c r="A100" s="216" t="s">
        <v>70</v>
      </c>
      <c r="B100" s="246">
        <v>37</v>
      </c>
      <c r="C100" s="216" t="str">
        <f t="shared" si="11"/>
        <v>70-74|37</v>
      </c>
      <c r="D100" s="216">
        <v>83</v>
      </c>
      <c r="E100" s="216" t="str">
        <f t="shared" si="16"/>
        <v>70-74|83</v>
      </c>
      <c r="F100" s="218">
        <v>60</v>
      </c>
      <c r="G100" s="216" t="s">
        <v>70</v>
      </c>
      <c r="H100" s="216">
        <v>33</v>
      </c>
      <c r="I100" s="216" t="str">
        <f t="shared" si="15"/>
        <v>70-74|33</v>
      </c>
      <c r="J100" s="216">
        <v>80</v>
      </c>
      <c r="K100" s="216" t="str">
        <f t="shared" si="17"/>
        <v>70-74|80</v>
      </c>
      <c r="L100" s="218">
        <v>60</v>
      </c>
    </row>
    <row r="101" spans="1:12">
      <c r="A101" s="216" t="s">
        <v>70</v>
      </c>
      <c r="B101" s="246">
        <v>38</v>
      </c>
      <c r="C101" s="216" t="str">
        <f t="shared" si="11"/>
        <v>70-74|38</v>
      </c>
      <c r="D101" s="216">
        <v>95</v>
      </c>
      <c r="E101" s="216" t="str">
        <f t="shared" si="16"/>
        <v>70-74|95</v>
      </c>
      <c r="F101" s="218">
        <v>50</v>
      </c>
      <c r="G101" s="216" t="s">
        <v>70</v>
      </c>
      <c r="H101" s="216">
        <v>36</v>
      </c>
      <c r="I101" s="216" t="str">
        <f t="shared" si="15"/>
        <v>70-74|36</v>
      </c>
      <c r="J101" s="216">
        <v>84</v>
      </c>
      <c r="K101" s="216" t="str">
        <f t="shared" si="17"/>
        <v>70-74|84</v>
      </c>
      <c r="L101" s="218">
        <v>50</v>
      </c>
    </row>
    <row r="102" spans="1:12">
      <c r="A102" s="216" t="s">
        <v>70</v>
      </c>
      <c r="B102" s="246">
        <v>42</v>
      </c>
      <c r="C102" s="216" t="str">
        <f t="shared" si="11"/>
        <v>70-74|42</v>
      </c>
      <c r="D102" s="216">
        <v>101</v>
      </c>
      <c r="E102" s="216" t="str">
        <f t="shared" si="16"/>
        <v>70-74|101</v>
      </c>
      <c r="F102" s="218">
        <v>40</v>
      </c>
      <c r="G102" s="216" t="s">
        <v>70</v>
      </c>
      <c r="H102" s="216">
        <v>41</v>
      </c>
      <c r="I102" s="216" t="str">
        <f t="shared" si="15"/>
        <v>70-74|41</v>
      </c>
      <c r="J102" s="216">
        <v>85</v>
      </c>
      <c r="K102" s="216" t="str">
        <f t="shared" si="17"/>
        <v>70-74|85</v>
      </c>
      <c r="L102" s="218">
        <v>40</v>
      </c>
    </row>
    <row r="103" spans="1:12">
      <c r="A103" s="216" t="s">
        <v>70</v>
      </c>
      <c r="B103" s="246">
        <v>46</v>
      </c>
      <c r="C103" s="216" t="str">
        <f t="shared" si="11"/>
        <v>70-74|46</v>
      </c>
      <c r="D103" s="216">
        <v>112</v>
      </c>
      <c r="E103" s="216" t="str">
        <f t="shared" si="16"/>
        <v>70-74|112</v>
      </c>
      <c r="F103" s="218">
        <v>30</v>
      </c>
      <c r="G103" s="216" t="s">
        <v>70</v>
      </c>
      <c r="H103" s="216">
        <v>42</v>
      </c>
      <c r="I103" s="216" t="str">
        <f t="shared" si="15"/>
        <v>70-74|42</v>
      </c>
      <c r="J103" s="216">
        <v>103</v>
      </c>
      <c r="K103" s="216" t="str">
        <f t="shared" si="17"/>
        <v>70-74|103</v>
      </c>
      <c r="L103" s="218">
        <v>30</v>
      </c>
    </row>
    <row r="104" spans="1:12">
      <c r="A104" s="216" t="s">
        <v>70</v>
      </c>
      <c r="B104" s="246">
        <v>52</v>
      </c>
      <c r="C104" s="216" t="str">
        <f t="shared" si="11"/>
        <v>70-74|52</v>
      </c>
      <c r="D104" s="216">
        <v>176</v>
      </c>
      <c r="E104" s="216" t="str">
        <f t="shared" si="16"/>
        <v>70-74|176</v>
      </c>
      <c r="F104" s="218">
        <v>20</v>
      </c>
      <c r="G104" s="216" t="s">
        <v>70</v>
      </c>
      <c r="H104" s="216">
        <v>46</v>
      </c>
      <c r="I104" s="216" t="str">
        <f t="shared" si="15"/>
        <v>70-74|46</v>
      </c>
      <c r="J104" s="216">
        <v>109</v>
      </c>
      <c r="K104" s="216" t="str">
        <f t="shared" si="17"/>
        <v>70-74|109</v>
      </c>
      <c r="L104" s="218">
        <v>20</v>
      </c>
    </row>
    <row r="105" spans="1:12">
      <c r="A105" s="216" t="s">
        <v>70</v>
      </c>
      <c r="B105" s="246">
        <v>57</v>
      </c>
      <c r="C105" s="216" t="str">
        <f t="shared" si="11"/>
        <v>70-74|57</v>
      </c>
      <c r="D105" s="216">
        <v>172</v>
      </c>
      <c r="E105" s="216" t="str">
        <f t="shared" si="16"/>
        <v>70-74|172</v>
      </c>
      <c r="F105" s="218">
        <v>10</v>
      </c>
      <c r="G105" s="216" t="s">
        <v>70</v>
      </c>
      <c r="H105" s="216">
        <v>71</v>
      </c>
      <c r="I105" s="216" t="str">
        <f t="shared" si="15"/>
        <v>70-74|71</v>
      </c>
      <c r="J105" s="216">
        <v>112</v>
      </c>
      <c r="K105" s="216" t="str">
        <f t="shared" si="17"/>
        <v>70-74|112</v>
      </c>
      <c r="L105" s="218">
        <v>10</v>
      </c>
    </row>
    <row r="107" spans="1:12">
      <c r="B107" s="247"/>
      <c r="D107" s="217"/>
      <c r="E107" s="217"/>
      <c r="F107" s="217" t="s">
        <v>1802</v>
      </c>
      <c r="H107" s="217"/>
      <c r="I107" s="217"/>
      <c r="L107" s="217" t="s">
        <v>1802</v>
      </c>
    </row>
    <row r="108" spans="1:12">
      <c r="B108" s="247" t="s">
        <v>1800</v>
      </c>
      <c r="D108" s="217"/>
      <c r="E108" s="217"/>
      <c r="F108" s="217"/>
      <c r="H108" s="217" t="s">
        <v>1801</v>
      </c>
      <c r="I108" s="217"/>
      <c r="L108" s="217"/>
    </row>
    <row r="109" spans="1:12">
      <c r="B109" s="247" t="s">
        <v>1794</v>
      </c>
      <c r="D109" s="217" t="s">
        <v>1795</v>
      </c>
      <c r="E109" s="217"/>
      <c r="F109" s="217" t="s">
        <v>83</v>
      </c>
      <c r="H109" s="217" t="s">
        <v>1794</v>
      </c>
      <c r="I109" s="217"/>
      <c r="J109" s="217" t="s">
        <v>1795</v>
      </c>
      <c r="K109" s="217"/>
      <c r="L109" s="217" t="s">
        <v>83</v>
      </c>
    </row>
    <row r="110" spans="1:12">
      <c r="A110" s="216" t="s">
        <v>71</v>
      </c>
      <c r="B110" s="246">
        <v>30</v>
      </c>
      <c r="C110" s="216" t="str">
        <f t="shared" si="11"/>
        <v>75-79|30</v>
      </c>
      <c r="D110" s="216">
        <v>78</v>
      </c>
      <c r="E110" s="216" t="str">
        <f>A110&amp;"|"&amp;D110</f>
        <v>75-79|78</v>
      </c>
      <c r="F110" s="218">
        <v>90</v>
      </c>
      <c r="G110" s="216" t="s">
        <v>71</v>
      </c>
      <c r="H110" s="216">
        <v>22</v>
      </c>
      <c r="I110" s="216" t="str">
        <f t="shared" ref="I110:I118" si="18">G110&amp;"|"&amp;H110</f>
        <v>75-79|22</v>
      </c>
      <c r="J110" s="216">
        <v>57</v>
      </c>
      <c r="K110" s="216" t="str">
        <f>G110&amp;"|"&amp;J110</f>
        <v>75-79|57</v>
      </c>
      <c r="L110" s="218">
        <v>90</v>
      </c>
    </row>
    <row r="111" spans="1:12">
      <c r="A111" s="216" t="s">
        <v>71</v>
      </c>
      <c r="B111" s="246">
        <v>37</v>
      </c>
      <c r="C111" s="216" t="str">
        <f t="shared" si="11"/>
        <v>75-79|37</v>
      </c>
      <c r="D111" s="216">
        <v>92</v>
      </c>
      <c r="E111" s="216" t="str">
        <f t="shared" ref="E111:E118" si="19">A111&amp;"|"&amp;D111</f>
        <v>75-79|92</v>
      </c>
      <c r="F111" s="218">
        <v>80</v>
      </c>
      <c r="G111" s="216" t="s">
        <v>71</v>
      </c>
      <c r="H111" s="216">
        <v>27</v>
      </c>
      <c r="I111" s="216" t="str">
        <f t="shared" si="18"/>
        <v>75-79|27</v>
      </c>
      <c r="J111" s="216">
        <v>59</v>
      </c>
      <c r="K111" s="216" t="str">
        <f t="shared" ref="K111:K118" si="20">G111&amp;"|"&amp;J111</f>
        <v>75-79|59</v>
      </c>
      <c r="L111" s="218">
        <v>80</v>
      </c>
    </row>
    <row r="112" spans="1:12">
      <c r="A112" s="216" t="s">
        <v>71</v>
      </c>
      <c r="B112" s="246">
        <v>39</v>
      </c>
      <c r="C112" s="216" t="str">
        <f t="shared" si="11"/>
        <v>75-79|39</v>
      </c>
      <c r="D112" s="216">
        <v>96</v>
      </c>
      <c r="E112" s="216" t="str">
        <f t="shared" si="19"/>
        <v>75-79|96</v>
      </c>
      <c r="F112" s="218">
        <v>70</v>
      </c>
      <c r="G112" s="216" t="s">
        <v>71</v>
      </c>
      <c r="H112" s="216">
        <v>34</v>
      </c>
      <c r="I112" s="216" t="str">
        <f t="shared" si="18"/>
        <v>75-79|34</v>
      </c>
      <c r="J112" s="216">
        <v>66</v>
      </c>
      <c r="K112" s="216" t="str">
        <f t="shared" si="20"/>
        <v>75-79|66</v>
      </c>
      <c r="L112" s="218">
        <v>70</v>
      </c>
    </row>
    <row r="113" spans="1:12">
      <c r="A113" s="216" t="s">
        <v>71</v>
      </c>
      <c r="B113" s="246">
        <v>45</v>
      </c>
      <c r="C113" s="216" t="str">
        <f t="shared" si="11"/>
        <v>75-79|45</v>
      </c>
      <c r="D113" s="216">
        <v>107</v>
      </c>
      <c r="E113" s="216" t="str">
        <f t="shared" si="19"/>
        <v>75-79|107</v>
      </c>
      <c r="F113" s="218">
        <v>60</v>
      </c>
      <c r="G113" s="216" t="s">
        <v>71</v>
      </c>
      <c r="H113" s="216">
        <v>37</v>
      </c>
      <c r="I113" s="216" t="str">
        <f t="shared" si="18"/>
        <v>75-79|37</v>
      </c>
      <c r="J113" s="216">
        <v>73</v>
      </c>
      <c r="K113" s="216" t="str">
        <f t="shared" si="20"/>
        <v>75-79|73</v>
      </c>
      <c r="L113" s="218">
        <v>60</v>
      </c>
    </row>
    <row r="114" spans="1:12">
      <c r="A114" s="216" t="s">
        <v>71</v>
      </c>
      <c r="B114" s="246">
        <v>50</v>
      </c>
      <c r="C114" s="216" t="str">
        <f t="shared" si="11"/>
        <v>75-79|50</v>
      </c>
      <c r="D114" s="216">
        <v>120</v>
      </c>
      <c r="E114" s="216" t="str">
        <f t="shared" si="19"/>
        <v>75-79|120</v>
      </c>
      <c r="F114" s="218">
        <v>50</v>
      </c>
      <c r="G114" s="216" t="s">
        <v>71</v>
      </c>
      <c r="H114" s="216">
        <v>40</v>
      </c>
      <c r="I114" s="216" t="str">
        <f t="shared" si="18"/>
        <v>75-79|40</v>
      </c>
      <c r="J114" s="216">
        <v>87</v>
      </c>
      <c r="K114" s="216" t="str">
        <f t="shared" si="20"/>
        <v>75-79|87</v>
      </c>
      <c r="L114" s="218">
        <v>50</v>
      </c>
    </row>
    <row r="115" spans="1:12">
      <c r="A115" s="216" t="s">
        <v>71</v>
      </c>
      <c r="B115" s="246">
        <v>53</v>
      </c>
      <c r="C115" s="216" t="str">
        <f t="shared" si="11"/>
        <v>75-79|53</v>
      </c>
      <c r="D115" s="216">
        <v>140</v>
      </c>
      <c r="E115" s="216" t="str">
        <f t="shared" si="19"/>
        <v>75-79|140</v>
      </c>
      <c r="F115" s="218">
        <v>40</v>
      </c>
      <c r="G115" s="216" t="s">
        <v>71</v>
      </c>
      <c r="H115" s="216">
        <v>43</v>
      </c>
      <c r="I115" s="216" t="str">
        <f t="shared" si="18"/>
        <v>75-79|43</v>
      </c>
      <c r="J115" s="216">
        <v>105</v>
      </c>
      <c r="K115" s="216" t="str">
        <f t="shared" si="20"/>
        <v>75-79|105</v>
      </c>
      <c r="L115" s="218">
        <v>40</v>
      </c>
    </row>
    <row r="116" spans="1:12">
      <c r="A116" s="216" t="s">
        <v>71</v>
      </c>
      <c r="B116" s="246">
        <v>56</v>
      </c>
      <c r="C116" s="216" t="str">
        <f t="shared" si="11"/>
        <v>75-79|56</v>
      </c>
      <c r="D116" s="216">
        <v>156</v>
      </c>
      <c r="E116" s="216" t="str">
        <f t="shared" si="19"/>
        <v>75-79|156</v>
      </c>
      <c r="F116" s="218">
        <v>30</v>
      </c>
      <c r="G116" s="216" t="s">
        <v>71</v>
      </c>
      <c r="H116" s="216">
        <v>46</v>
      </c>
      <c r="I116" s="216" t="str">
        <f t="shared" si="18"/>
        <v>75-79|46</v>
      </c>
      <c r="J116" s="216">
        <v>126</v>
      </c>
      <c r="K116" s="216" t="str">
        <f t="shared" si="20"/>
        <v>75-79|126</v>
      </c>
      <c r="L116" s="218">
        <v>30</v>
      </c>
    </row>
    <row r="117" spans="1:12">
      <c r="A117" s="216" t="s">
        <v>71</v>
      </c>
      <c r="B117" s="246">
        <v>61</v>
      </c>
      <c r="C117" s="216" t="str">
        <f t="shared" si="11"/>
        <v>75-79|61</v>
      </c>
      <c r="D117" s="216">
        <v>167</v>
      </c>
      <c r="E117" s="216" t="str">
        <f t="shared" si="19"/>
        <v>75-79|167</v>
      </c>
      <c r="F117" s="218">
        <v>20</v>
      </c>
      <c r="G117" s="216" t="s">
        <v>71</v>
      </c>
      <c r="H117" s="216">
        <v>58</v>
      </c>
      <c r="I117" s="216" t="str">
        <f t="shared" si="18"/>
        <v>75-79|58</v>
      </c>
      <c r="J117" s="216">
        <v>141</v>
      </c>
      <c r="K117" s="216" t="str">
        <f t="shared" si="20"/>
        <v>75-79|141</v>
      </c>
      <c r="L117" s="218">
        <v>20</v>
      </c>
    </row>
    <row r="118" spans="1:12">
      <c r="A118" s="216" t="s">
        <v>71</v>
      </c>
      <c r="B118" s="246">
        <v>72</v>
      </c>
      <c r="C118" s="216" t="str">
        <f t="shared" si="11"/>
        <v>75-79|72</v>
      </c>
      <c r="D118" s="216">
        <v>189</v>
      </c>
      <c r="E118" s="216" t="str">
        <f t="shared" si="19"/>
        <v>75-79|189</v>
      </c>
      <c r="F118" s="218">
        <v>10</v>
      </c>
      <c r="G118" s="216" t="s">
        <v>71</v>
      </c>
      <c r="H118" s="216">
        <v>66</v>
      </c>
      <c r="I118" s="216" t="str">
        <f t="shared" si="18"/>
        <v>75-79|66</v>
      </c>
      <c r="J118" s="216">
        <v>178</v>
      </c>
      <c r="K118" s="216" t="str">
        <f t="shared" si="20"/>
        <v>75-79|178</v>
      </c>
      <c r="L118" s="218">
        <v>10</v>
      </c>
    </row>
    <row r="120" spans="1:12">
      <c r="B120" s="247"/>
      <c r="D120" s="217"/>
      <c r="E120" s="217"/>
      <c r="F120" s="217" t="s">
        <v>1803</v>
      </c>
      <c r="H120" s="217"/>
      <c r="I120" s="217"/>
      <c r="L120" s="217" t="s">
        <v>1803</v>
      </c>
    </row>
    <row r="121" spans="1:12">
      <c r="B121" s="247" t="s">
        <v>1800</v>
      </c>
      <c r="D121" s="217"/>
      <c r="E121" s="217"/>
      <c r="F121" s="217"/>
      <c r="H121" s="217" t="s">
        <v>1801</v>
      </c>
      <c r="I121" s="217"/>
      <c r="L121" s="217"/>
    </row>
    <row r="122" spans="1:12">
      <c r="B122" s="247" t="s">
        <v>1794</v>
      </c>
      <c r="D122" s="217" t="s">
        <v>1795</v>
      </c>
      <c r="E122" s="217"/>
      <c r="F122" s="217" t="s">
        <v>83</v>
      </c>
      <c r="H122" s="217" t="s">
        <v>1794</v>
      </c>
      <c r="I122" s="217"/>
      <c r="J122" s="217" t="s">
        <v>1795</v>
      </c>
      <c r="K122" s="217"/>
      <c r="L122" s="217" t="s">
        <v>83</v>
      </c>
    </row>
    <row r="123" spans="1:12">
      <c r="A123" s="216" t="s">
        <v>72</v>
      </c>
      <c r="B123" s="246">
        <v>31</v>
      </c>
      <c r="C123" s="216" t="str">
        <f t="shared" si="11"/>
        <v>80-84|31</v>
      </c>
      <c r="D123" s="216">
        <v>72</v>
      </c>
      <c r="E123" s="216" t="str">
        <f t="shared" ref="E123:E131" si="21">A123&amp;"|"&amp;D123</f>
        <v>80-84|72</v>
      </c>
      <c r="F123" s="218">
        <v>90</v>
      </c>
      <c r="G123" s="216" t="s">
        <v>72</v>
      </c>
      <c r="H123" s="216">
        <v>37</v>
      </c>
      <c r="I123" s="216" t="str">
        <f t="shared" ref="I123:I131" si="22">G123&amp;"|"&amp;H123</f>
        <v>80-84|37</v>
      </c>
      <c r="J123" s="216">
        <v>89</v>
      </c>
      <c r="K123" s="216" t="str">
        <f t="shared" ref="K123:K131" si="23">G123&amp;"|"&amp;J123</f>
        <v>80-84|89</v>
      </c>
      <c r="L123" s="218">
        <v>90</v>
      </c>
    </row>
    <row r="124" spans="1:12">
      <c r="A124" s="216" t="s">
        <v>72</v>
      </c>
      <c r="B124" s="246">
        <v>39</v>
      </c>
      <c r="C124" s="216" t="str">
        <f t="shared" si="11"/>
        <v>80-84|39</v>
      </c>
      <c r="D124" s="216">
        <v>101</v>
      </c>
      <c r="E124" s="216" t="str">
        <f t="shared" si="21"/>
        <v>80-84|101</v>
      </c>
      <c r="F124" s="218">
        <v>80</v>
      </c>
      <c r="G124" s="216" t="s">
        <v>72</v>
      </c>
      <c r="H124" s="216">
        <v>38</v>
      </c>
      <c r="I124" s="216" t="str">
        <f t="shared" si="22"/>
        <v>80-84|38</v>
      </c>
      <c r="J124" s="216">
        <v>100</v>
      </c>
      <c r="K124" s="216" t="str">
        <f t="shared" si="23"/>
        <v>80-84|100</v>
      </c>
      <c r="L124" s="218">
        <v>80</v>
      </c>
    </row>
    <row r="125" spans="1:12">
      <c r="A125" s="216" t="s">
        <v>72</v>
      </c>
      <c r="B125" s="246">
        <v>43</v>
      </c>
      <c r="C125" s="216" t="str">
        <f t="shared" si="11"/>
        <v>80-84|43</v>
      </c>
      <c r="D125" s="216">
        <v>112</v>
      </c>
      <c r="E125" s="216" t="str">
        <f t="shared" si="21"/>
        <v>80-84|112</v>
      </c>
      <c r="F125" s="218">
        <v>70</v>
      </c>
      <c r="G125" s="216" t="s">
        <v>72</v>
      </c>
      <c r="H125" s="216">
        <v>41</v>
      </c>
      <c r="I125" s="216" t="str">
        <f t="shared" si="22"/>
        <v>80-84|41</v>
      </c>
      <c r="J125" s="216">
        <v>111</v>
      </c>
      <c r="K125" s="216" t="str">
        <f t="shared" si="23"/>
        <v>80-84|111</v>
      </c>
      <c r="L125" s="218">
        <v>70</v>
      </c>
    </row>
    <row r="126" spans="1:12">
      <c r="A126" s="216" t="s">
        <v>72</v>
      </c>
      <c r="B126" s="246">
        <v>49</v>
      </c>
      <c r="C126" s="216" t="str">
        <f t="shared" si="11"/>
        <v>80-84|49</v>
      </c>
      <c r="D126" s="216">
        <v>119</v>
      </c>
      <c r="E126" s="216" t="str">
        <f t="shared" si="21"/>
        <v>80-84|119</v>
      </c>
      <c r="F126" s="218">
        <v>60</v>
      </c>
      <c r="G126" s="216" t="s">
        <v>72</v>
      </c>
      <c r="H126" s="216">
        <v>46</v>
      </c>
      <c r="I126" s="216" t="str">
        <f t="shared" si="22"/>
        <v>80-84|46</v>
      </c>
      <c r="J126" s="216">
        <v>113</v>
      </c>
      <c r="K126" s="216" t="str">
        <f t="shared" si="23"/>
        <v>80-84|113</v>
      </c>
      <c r="L126" s="218">
        <v>60</v>
      </c>
    </row>
    <row r="127" spans="1:12">
      <c r="A127" s="216" t="s">
        <v>72</v>
      </c>
      <c r="B127" s="246">
        <v>53</v>
      </c>
      <c r="C127" s="216" t="str">
        <f t="shared" si="11"/>
        <v>80-84|53</v>
      </c>
      <c r="D127" s="216">
        <v>140</v>
      </c>
      <c r="E127" s="216" t="str">
        <f t="shared" si="21"/>
        <v>80-84|140</v>
      </c>
      <c r="F127" s="218">
        <v>50</v>
      </c>
      <c r="G127" s="216" t="s">
        <v>72</v>
      </c>
      <c r="H127" s="216">
        <v>48</v>
      </c>
      <c r="I127" s="216" t="str">
        <f t="shared" si="22"/>
        <v>80-84|48</v>
      </c>
      <c r="J127" s="216">
        <v>128</v>
      </c>
      <c r="K127" s="216" t="str">
        <f t="shared" si="23"/>
        <v>80-84|128</v>
      </c>
      <c r="L127" s="218">
        <v>50</v>
      </c>
    </row>
    <row r="128" spans="1:12">
      <c r="A128" s="216" t="s">
        <v>72</v>
      </c>
      <c r="B128" s="246">
        <v>59</v>
      </c>
      <c r="C128" s="216" t="str">
        <f t="shared" si="11"/>
        <v>80-84|59</v>
      </c>
      <c r="D128" s="216">
        <v>154</v>
      </c>
      <c r="E128" s="216" t="str">
        <f t="shared" si="21"/>
        <v>80-84|154</v>
      </c>
      <c r="F128" s="218">
        <v>40</v>
      </c>
      <c r="G128" s="216" t="s">
        <v>72</v>
      </c>
      <c r="H128" s="216">
        <v>56</v>
      </c>
      <c r="I128" s="216" t="str">
        <f t="shared" si="22"/>
        <v>80-84|56</v>
      </c>
      <c r="J128" s="216">
        <v>131</v>
      </c>
      <c r="K128" s="216" t="str">
        <f t="shared" si="23"/>
        <v>80-84|131</v>
      </c>
      <c r="L128" s="218">
        <v>40</v>
      </c>
    </row>
    <row r="129" spans="1:12">
      <c r="A129" s="216" t="s">
        <v>72</v>
      </c>
      <c r="B129" s="246">
        <v>66</v>
      </c>
      <c r="C129" s="216" t="str">
        <f t="shared" si="11"/>
        <v>80-84|66</v>
      </c>
      <c r="D129" s="216">
        <v>176</v>
      </c>
      <c r="E129" s="216" t="str">
        <f t="shared" si="21"/>
        <v>80-84|176</v>
      </c>
      <c r="F129" s="218">
        <v>30</v>
      </c>
      <c r="G129" s="216" t="s">
        <v>72</v>
      </c>
      <c r="H129" s="216">
        <v>58</v>
      </c>
      <c r="I129" s="216" t="str">
        <f t="shared" si="22"/>
        <v>80-84|58</v>
      </c>
      <c r="J129" s="216">
        <v>139</v>
      </c>
      <c r="K129" s="216" t="str">
        <f t="shared" si="23"/>
        <v>80-84|139</v>
      </c>
      <c r="L129" s="218">
        <v>30</v>
      </c>
    </row>
    <row r="130" spans="1:12">
      <c r="A130" s="216" t="s">
        <v>72</v>
      </c>
      <c r="B130" s="246">
        <v>78</v>
      </c>
      <c r="C130" s="216" t="str">
        <f t="shared" si="11"/>
        <v>80-84|78</v>
      </c>
      <c r="D130" s="216">
        <v>204</v>
      </c>
      <c r="E130" s="216" t="str">
        <f t="shared" si="21"/>
        <v>80-84|204</v>
      </c>
      <c r="F130" s="218">
        <v>20</v>
      </c>
      <c r="G130" s="216" t="s">
        <v>72</v>
      </c>
      <c r="H130" s="216">
        <v>64</v>
      </c>
      <c r="I130" s="216" t="str">
        <f t="shared" si="22"/>
        <v>80-84|64</v>
      </c>
      <c r="J130" s="216">
        <v>151</v>
      </c>
      <c r="K130" s="216" t="str">
        <f t="shared" si="23"/>
        <v>80-84|151</v>
      </c>
      <c r="L130" s="218">
        <v>20</v>
      </c>
    </row>
    <row r="131" spans="1:12">
      <c r="A131" s="216" t="s">
        <v>72</v>
      </c>
      <c r="B131" s="246">
        <v>90</v>
      </c>
      <c r="C131" s="216" t="str">
        <f t="shared" si="11"/>
        <v>80-84|90</v>
      </c>
      <c r="D131" s="216">
        <v>259</v>
      </c>
      <c r="E131" s="216" t="str">
        <f t="shared" si="21"/>
        <v>80-84|259</v>
      </c>
      <c r="F131" s="218">
        <v>10</v>
      </c>
      <c r="G131" s="216" t="s">
        <v>72</v>
      </c>
      <c r="H131" s="216">
        <v>101</v>
      </c>
      <c r="I131" s="216" t="str">
        <f t="shared" si="22"/>
        <v>80-84|101</v>
      </c>
      <c r="J131" s="216">
        <v>227</v>
      </c>
      <c r="K131" s="216" t="str">
        <f t="shared" si="23"/>
        <v>80-84|227</v>
      </c>
      <c r="L131" s="218">
        <v>10</v>
      </c>
    </row>
    <row r="133" spans="1:12">
      <c r="B133" s="247"/>
      <c r="D133" s="217"/>
      <c r="E133" s="217"/>
      <c r="F133" s="217" t="s">
        <v>1804</v>
      </c>
      <c r="H133" s="217"/>
      <c r="I133" s="217"/>
      <c r="L133" s="217" t="s">
        <v>1804</v>
      </c>
    </row>
    <row r="134" spans="1:12">
      <c r="B134" s="247" t="s">
        <v>1800</v>
      </c>
      <c r="D134" s="217"/>
      <c r="E134" s="217"/>
      <c r="F134" s="217"/>
      <c r="H134" s="217" t="s">
        <v>1801</v>
      </c>
      <c r="I134" s="217"/>
      <c r="L134" s="217"/>
    </row>
    <row r="135" spans="1:12">
      <c r="B135" s="247" t="s">
        <v>1794</v>
      </c>
      <c r="D135" s="217" t="s">
        <v>1795</v>
      </c>
      <c r="E135" s="217"/>
      <c r="F135" s="217" t="s">
        <v>83</v>
      </c>
      <c r="H135" s="217" t="s">
        <v>1794</v>
      </c>
      <c r="I135" s="217"/>
      <c r="J135" s="217" t="s">
        <v>1795</v>
      </c>
      <c r="K135" s="217"/>
      <c r="L135" s="217" t="s">
        <v>83</v>
      </c>
    </row>
    <row r="136" spans="1:12">
      <c r="A136" s="216" t="s">
        <v>1433</v>
      </c>
      <c r="B136" s="246">
        <v>37</v>
      </c>
      <c r="C136" s="216" t="str">
        <f t="shared" ref="C136:C144" si="24">A136&amp;"|"&amp;B136</f>
        <v>85-89|37</v>
      </c>
      <c r="D136" s="216">
        <v>89</v>
      </c>
      <c r="E136" s="216" t="str">
        <f t="shared" ref="E136:E144" si="25">A136&amp;"|"&amp;D136</f>
        <v>85-89|89</v>
      </c>
      <c r="F136" s="218">
        <v>90</v>
      </c>
      <c r="G136" s="216" t="s">
        <v>1433</v>
      </c>
      <c r="H136" s="216">
        <v>35</v>
      </c>
      <c r="I136" s="216" t="str">
        <f t="shared" ref="I136:I144" si="26">G136&amp;"|"&amp;H136</f>
        <v>85-89|35</v>
      </c>
      <c r="J136" s="216">
        <v>70</v>
      </c>
      <c r="K136" s="216" t="str">
        <f t="shared" ref="K136:K144" si="27">G136&amp;"|"&amp;J136</f>
        <v>85-89|70</v>
      </c>
      <c r="L136" s="218">
        <v>90</v>
      </c>
    </row>
    <row r="137" spans="1:12">
      <c r="A137" s="216" t="s">
        <v>1433</v>
      </c>
      <c r="B137" s="246">
        <v>39</v>
      </c>
      <c r="C137" s="216" t="str">
        <f t="shared" si="24"/>
        <v>85-89|39</v>
      </c>
      <c r="D137" s="216">
        <v>95</v>
      </c>
      <c r="E137" s="216" t="str">
        <f t="shared" si="25"/>
        <v>85-89|95</v>
      </c>
      <c r="F137" s="218">
        <v>80</v>
      </c>
      <c r="G137" s="216" t="s">
        <v>1433</v>
      </c>
      <c r="H137" s="216">
        <v>42</v>
      </c>
      <c r="I137" s="216" t="str">
        <f t="shared" si="26"/>
        <v>85-89|42</v>
      </c>
      <c r="J137" s="216">
        <v>81</v>
      </c>
      <c r="K137" s="216" t="str">
        <f t="shared" si="27"/>
        <v>85-89|81</v>
      </c>
      <c r="L137" s="218">
        <v>80</v>
      </c>
    </row>
    <row r="138" spans="1:12">
      <c r="A138" s="216" t="s">
        <v>1433</v>
      </c>
      <c r="B138" s="246">
        <v>43</v>
      </c>
      <c r="C138" s="216" t="str">
        <f t="shared" si="24"/>
        <v>85-89|43</v>
      </c>
      <c r="D138" s="216">
        <v>112</v>
      </c>
      <c r="E138" s="216" t="str">
        <f t="shared" si="25"/>
        <v>85-89|112</v>
      </c>
      <c r="F138" s="218">
        <v>70</v>
      </c>
      <c r="G138" s="216" t="s">
        <v>1433</v>
      </c>
      <c r="H138" s="216">
        <v>49</v>
      </c>
      <c r="I138" s="216" t="str">
        <f t="shared" si="26"/>
        <v>85-89|49</v>
      </c>
      <c r="J138" s="216">
        <v>87</v>
      </c>
      <c r="K138" s="216" t="str">
        <f t="shared" si="27"/>
        <v>85-89|87</v>
      </c>
      <c r="L138" s="218">
        <v>70</v>
      </c>
    </row>
    <row r="139" spans="1:12">
      <c r="A139" s="216" t="s">
        <v>1433</v>
      </c>
      <c r="B139" s="246">
        <v>47</v>
      </c>
      <c r="C139" s="216" t="str">
        <f t="shared" si="24"/>
        <v>85-89|47</v>
      </c>
      <c r="D139" s="216">
        <v>132</v>
      </c>
      <c r="E139" s="216" t="str">
        <f t="shared" si="25"/>
        <v>85-89|132</v>
      </c>
      <c r="F139" s="218">
        <v>60</v>
      </c>
      <c r="G139" s="216" t="s">
        <v>1433</v>
      </c>
      <c r="H139" s="216">
        <v>52</v>
      </c>
      <c r="I139" s="216" t="str">
        <f t="shared" si="26"/>
        <v>85-89|52</v>
      </c>
      <c r="J139" s="216">
        <v>90</v>
      </c>
      <c r="K139" s="216" t="str">
        <f t="shared" si="27"/>
        <v>85-89|90</v>
      </c>
      <c r="L139" s="218">
        <v>60</v>
      </c>
    </row>
    <row r="140" spans="1:12">
      <c r="A140" s="216" t="s">
        <v>1433</v>
      </c>
      <c r="B140" s="246">
        <v>55</v>
      </c>
      <c r="C140" s="216" t="str">
        <f t="shared" si="24"/>
        <v>85-89|55</v>
      </c>
      <c r="D140" s="216">
        <v>143</v>
      </c>
      <c r="E140" s="216" t="str">
        <f t="shared" si="25"/>
        <v>85-89|143</v>
      </c>
      <c r="F140" s="218">
        <v>50</v>
      </c>
      <c r="G140" s="216" t="s">
        <v>1433</v>
      </c>
      <c r="H140" s="216">
        <v>53</v>
      </c>
      <c r="I140" s="216" t="str">
        <f t="shared" si="26"/>
        <v>85-89|53</v>
      </c>
      <c r="J140" s="216">
        <v>121</v>
      </c>
      <c r="K140" s="216" t="str">
        <f t="shared" si="27"/>
        <v>85-89|121</v>
      </c>
      <c r="L140" s="218">
        <v>50</v>
      </c>
    </row>
    <row r="141" spans="1:12">
      <c r="A141" s="216" t="s">
        <v>1433</v>
      </c>
      <c r="B141" s="246">
        <v>56</v>
      </c>
      <c r="C141" s="216" t="str">
        <f t="shared" si="24"/>
        <v>85-89|56</v>
      </c>
      <c r="D141" s="216">
        <v>188</v>
      </c>
      <c r="E141" s="216" t="str">
        <f t="shared" si="25"/>
        <v>85-89|188</v>
      </c>
      <c r="F141" s="218">
        <v>40</v>
      </c>
      <c r="G141" s="216" t="s">
        <v>1433</v>
      </c>
      <c r="H141" s="216">
        <v>60</v>
      </c>
      <c r="I141" s="216" t="str">
        <f t="shared" si="26"/>
        <v>85-89|60</v>
      </c>
      <c r="J141" s="216">
        <v>143</v>
      </c>
      <c r="K141" s="216" t="str">
        <f t="shared" si="27"/>
        <v>85-89|143</v>
      </c>
      <c r="L141" s="218">
        <v>40</v>
      </c>
    </row>
    <row r="142" spans="1:12">
      <c r="A142" s="216" t="s">
        <v>1433</v>
      </c>
      <c r="B142" s="246">
        <v>63</v>
      </c>
      <c r="C142" s="216" t="str">
        <f t="shared" si="24"/>
        <v>85-89|63</v>
      </c>
      <c r="D142" s="216">
        <v>194</v>
      </c>
      <c r="E142" s="216" t="str">
        <f t="shared" si="25"/>
        <v>85-89|194</v>
      </c>
      <c r="F142" s="218">
        <v>30</v>
      </c>
      <c r="G142" s="216" t="s">
        <v>1433</v>
      </c>
      <c r="H142" s="216">
        <v>67</v>
      </c>
      <c r="I142" s="216" t="str">
        <f t="shared" si="26"/>
        <v>85-89|67</v>
      </c>
      <c r="J142" s="216">
        <v>156</v>
      </c>
      <c r="K142" s="216" t="str">
        <f t="shared" si="27"/>
        <v>85-89|156</v>
      </c>
      <c r="L142" s="218">
        <v>30</v>
      </c>
    </row>
    <row r="143" spans="1:12">
      <c r="A143" s="216" t="s">
        <v>1433</v>
      </c>
      <c r="B143" s="246">
        <v>72</v>
      </c>
      <c r="C143" s="216" t="str">
        <f t="shared" si="24"/>
        <v>85-89|72</v>
      </c>
      <c r="D143" s="216">
        <v>214</v>
      </c>
      <c r="E143" s="216" t="str">
        <f t="shared" si="25"/>
        <v>85-89|214</v>
      </c>
      <c r="F143" s="218">
        <v>20</v>
      </c>
      <c r="G143" s="216" t="s">
        <v>1433</v>
      </c>
      <c r="H143" s="216">
        <v>78</v>
      </c>
      <c r="I143" s="216" t="str">
        <f t="shared" si="26"/>
        <v>85-89|78</v>
      </c>
      <c r="J143" s="216">
        <v>212</v>
      </c>
      <c r="K143" s="216" t="str">
        <f t="shared" si="27"/>
        <v>85-89|212</v>
      </c>
      <c r="L143" s="218">
        <v>20</v>
      </c>
    </row>
    <row r="144" spans="1:12">
      <c r="A144" s="216" t="s">
        <v>1433</v>
      </c>
      <c r="B144" s="246">
        <v>94</v>
      </c>
      <c r="C144" s="216" t="str">
        <f t="shared" si="24"/>
        <v>85-89|94</v>
      </c>
      <c r="D144" s="216">
        <v>317</v>
      </c>
      <c r="E144" s="216" t="str">
        <f t="shared" si="25"/>
        <v>85-89|317</v>
      </c>
      <c r="F144" s="218">
        <v>10</v>
      </c>
      <c r="G144" s="216" t="s">
        <v>1433</v>
      </c>
      <c r="H144" s="216">
        <v>125</v>
      </c>
      <c r="I144" s="216" t="str">
        <f t="shared" si="26"/>
        <v>85-89|125</v>
      </c>
      <c r="J144" s="216">
        <v>290</v>
      </c>
      <c r="K144" s="216" t="str">
        <f t="shared" si="27"/>
        <v>85-89|290</v>
      </c>
      <c r="L144" s="218">
        <v>10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207"/>
  <sheetViews>
    <sheetView showGridLines="0" workbookViewId="0">
      <pane ySplit="6" topLeftCell="A7" activePane="bottomLeft" state="frozen"/>
      <selection pane="bottomLeft" activeCell="I24" sqref="I24"/>
    </sheetView>
  </sheetViews>
  <sheetFormatPr defaultColWidth="8.85546875" defaultRowHeight="15"/>
  <cols>
    <col min="1" max="3" width="8.85546875" style="79"/>
    <col min="4" max="5" width="8.85546875" style="124"/>
    <col min="6" max="6" width="8.85546875" style="79"/>
    <col min="7" max="7" width="10.28515625" style="79" customWidth="1"/>
    <col min="8" max="8" width="8.85546875" style="124" customWidth="1"/>
    <col min="9" max="9" width="8.85546875" style="73"/>
    <col min="10" max="11" width="8.85546875" style="79"/>
    <col min="12" max="12" width="9.85546875" style="79" customWidth="1"/>
    <col min="13" max="17" width="8.85546875" style="79"/>
    <col min="18" max="18" width="9.42578125" style="79" customWidth="1"/>
    <col min="19" max="16384" width="8.85546875" style="79"/>
  </cols>
  <sheetData>
    <row r="1" spans="1:26" s="210" customFormat="1" ht="15" customHeight="1">
      <c r="C1" s="296"/>
      <c r="D1" s="296"/>
      <c r="E1" s="756" t="s">
        <v>24</v>
      </c>
      <c r="F1" s="756"/>
      <c r="G1" s="756"/>
      <c r="H1" s="756"/>
      <c r="I1" s="756"/>
      <c r="J1" s="756"/>
      <c r="K1" s="756"/>
      <c r="L1" s="756"/>
      <c r="M1" s="756"/>
      <c r="N1" s="756"/>
      <c r="O1" s="296"/>
      <c r="P1" s="296"/>
      <c r="Q1" s="296"/>
      <c r="R1" s="296" t="s">
        <v>2038</v>
      </c>
      <c r="S1" s="297" t="str">
        <f>IF(Home!$J$10="","",Home!$J$10)</f>
        <v/>
      </c>
      <c r="T1" s="296"/>
      <c r="U1" s="296"/>
      <c r="V1" s="296"/>
    </row>
    <row r="2" spans="1:26" s="210" customFormat="1" ht="15" customHeight="1">
      <c r="C2" s="296"/>
      <c r="D2" s="296"/>
      <c r="E2" s="756"/>
      <c r="F2" s="756"/>
      <c r="G2" s="756"/>
      <c r="H2" s="756"/>
      <c r="I2" s="756"/>
      <c r="J2" s="756"/>
      <c r="K2" s="756"/>
      <c r="L2" s="756"/>
      <c r="M2" s="756"/>
      <c r="N2" s="756"/>
      <c r="O2" s="296"/>
      <c r="P2" s="296"/>
      <c r="Q2" s="296"/>
      <c r="R2" s="296" t="s">
        <v>2039</v>
      </c>
      <c r="S2" s="297" t="str">
        <f>Home!$J$25</f>
        <v/>
      </c>
      <c r="T2" s="296"/>
      <c r="U2" s="296"/>
      <c r="V2" s="296"/>
    </row>
    <row r="3" spans="1:26" s="210" customFormat="1" ht="15" customHeight="1">
      <c r="A3" s="296"/>
      <c r="B3" s="296"/>
      <c r="C3" s="296"/>
      <c r="D3" s="29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296"/>
      <c r="P3" s="296"/>
      <c r="Q3" s="296"/>
      <c r="R3" s="296"/>
      <c r="S3" s="296"/>
      <c r="T3" s="296"/>
      <c r="U3" s="296"/>
      <c r="V3" s="296"/>
    </row>
    <row r="4" spans="1:26" s="210" customFormat="1" ht="14.25" customHeight="1">
      <c r="A4" s="296"/>
      <c r="B4" s="296"/>
      <c r="C4" s="296"/>
      <c r="D4" s="29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296"/>
      <c r="P4" s="296"/>
      <c r="Q4" s="296"/>
      <c r="R4" s="296"/>
      <c r="S4" s="296"/>
      <c r="T4" s="296"/>
      <c r="U4" s="296"/>
      <c r="V4" s="296"/>
    </row>
    <row r="5" spans="1:26">
      <c r="A5" s="299"/>
      <c r="B5" s="299"/>
      <c r="C5" s="299"/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299"/>
      <c r="O5" s="299"/>
      <c r="P5" s="299"/>
      <c r="Q5" s="299"/>
      <c r="R5" s="299"/>
      <c r="S5" s="299"/>
      <c r="T5" s="299"/>
      <c r="U5" s="299"/>
      <c r="V5" s="299"/>
    </row>
    <row r="6" spans="1:26">
      <c r="A6" s="299"/>
      <c r="B6" s="299"/>
      <c r="C6" s="299"/>
      <c r="D6" s="299"/>
      <c r="E6" s="299"/>
      <c r="F6" s="299"/>
      <c r="G6" s="299"/>
      <c r="H6" s="299"/>
      <c r="I6" s="299"/>
      <c r="J6" s="299"/>
      <c r="K6" s="299"/>
      <c r="L6" s="299"/>
      <c r="M6" s="299"/>
      <c r="N6" s="299"/>
      <c r="O6" s="299"/>
      <c r="P6" s="299"/>
      <c r="Q6" s="299"/>
      <c r="R6" s="299"/>
      <c r="S6" s="299"/>
      <c r="T6" s="299"/>
      <c r="U6" s="299"/>
      <c r="V6" s="299"/>
    </row>
    <row r="7" spans="1:26" ht="15.75">
      <c r="A7" s="299"/>
      <c r="B7" s="299"/>
      <c r="C7" s="299"/>
      <c r="D7" s="298" t="s">
        <v>34</v>
      </c>
      <c r="E7" s="402" t="s">
        <v>1534</v>
      </c>
      <c r="F7" s="299"/>
      <c r="G7" s="299"/>
      <c r="H7" s="330" t="e">
        <f>VLOOKUP(Home!J25,RBANS!D:E,2,0)</f>
        <v>#N/A</v>
      </c>
      <c r="I7" s="300"/>
      <c r="J7" s="299"/>
      <c r="K7" s="299"/>
      <c r="L7" s="299"/>
      <c r="M7" s="299"/>
      <c r="N7" s="299"/>
      <c r="O7" s="299"/>
      <c r="P7" s="299"/>
      <c r="Q7" s="299"/>
      <c r="R7" s="299"/>
      <c r="S7" s="299"/>
      <c r="T7" s="299"/>
      <c r="U7" s="299"/>
      <c r="V7" s="299"/>
    </row>
    <row r="8" spans="1:26" ht="21.75" thickBot="1">
      <c r="A8" s="299"/>
      <c r="B8" s="299"/>
      <c r="C8" s="299"/>
      <c r="D8" s="298">
        <v>20</v>
      </c>
      <c r="E8" s="402" t="s">
        <v>1530</v>
      </c>
      <c r="F8" s="465" t="s">
        <v>1554</v>
      </c>
      <c r="G8" s="466"/>
      <c r="H8" s="467"/>
      <c r="I8" s="470" t="s">
        <v>35</v>
      </c>
      <c r="J8" s="466"/>
      <c r="K8" s="468"/>
      <c r="L8" s="469" t="s">
        <v>83</v>
      </c>
      <c r="M8" s="434"/>
      <c r="N8" s="299"/>
      <c r="O8" s="299"/>
      <c r="P8" s="299"/>
      <c r="Q8" s="299"/>
      <c r="R8" s="299"/>
      <c r="S8" s="299"/>
      <c r="T8" s="299"/>
      <c r="U8" s="299"/>
      <c r="V8" s="299"/>
    </row>
    <row r="9" spans="1:26" ht="16.5" thickTop="1">
      <c r="A9" s="299"/>
      <c r="B9" s="299"/>
      <c r="C9" s="299"/>
      <c r="D9" s="298">
        <f>D8+1</f>
        <v>21</v>
      </c>
      <c r="E9" s="402" t="s">
        <v>1530</v>
      </c>
      <c r="F9" s="299"/>
      <c r="G9" s="299"/>
      <c r="H9" s="330"/>
      <c r="I9" s="300"/>
      <c r="J9" s="299"/>
      <c r="K9" s="299"/>
      <c r="L9" s="299"/>
      <c r="M9" s="299"/>
      <c r="N9" s="299"/>
      <c r="O9" s="299"/>
      <c r="P9" s="299"/>
      <c r="Q9" s="299"/>
      <c r="R9" s="299"/>
      <c r="S9" s="299"/>
      <c r="T9" s="299"/>
      <c r="U9" s="299"/>
      <c r="V9" s="299"/>
    </row>
    <row r="10" spans="1:26" ht="15.75">
      <c r="A10" s="299"/>
      <c r="B10" s="299"/>
      <c r="C10" s="299"/>
      <c r="D10" s="298">
        <f t="shared" ref="D10:D73" si="0">D9+1</f>
        <v>22</v>
      </c>
      <c r="E10" s="402" t="s">
        <v>1530</v>
      </c>
      <c r="F10" s="445" t="s">
        <v>1509</v>
      </c>
      <c r="G10" s="299"/>
      <c r="H10" s="365" t="e">
        <f>H7&amp;F10</f>
        <v>#N/A</v>
      </c>
      <c r="I10" s="31"/>
      <c r="J10" s="403" t="str">
        <f>IFERROR(VLOOKUP(H10,'Rbans Calculations'!B:I,8,0),"")</f>
        <v/>
      </c>
      <c r="K10" s="368"/>
      <c r="L10" s="404" t="str">
        <f>IFERROR(IF(I10="", "",(VLOOKUP($M10,$W:$X,2,FALSE))),"")</f>
        <v/>
      </c>
      <c r="M10" s="405" t="e">
        <f>ROUND(J10,0)</f>
        <v>#VALUE!</v>
      </c>
      <c r="N10" s="299"/>
      <c r="O10" s="299"/>
      <c r="P10" s="299"/>
      <c r="Q10" s="299"/>
      <c r="R10" s="299"/>
      <c r="S10" s="299"/>
      <c r="T10" s="299"/>
      <c r="U10" s="299"/>
      <c r="V10" s="299"/>
    </row>
    <row r="11" spans="1:26" ht="15.75">
      <c r="A11" s="299"/>
      <c r="B11" s="299"/>
      <c r="C11" s="299"/>
      <c r="D11" s="298">
        <f t="shared" si="0"/>
        <v>23</v>
      </c>
      <c r="E11" s="402" t="s">
        <v>1530</v>
      </c>
      <c r="F11" s="445"/>
      <c r="G11" s="299"/>
      <c r="H11" s="365"/>
      <c r="I11" s="406"/>
      <c r="J11" s="389"/>
      <c r="K11" s="368"/>
      <c r="L11" s="404"/>
      <c r="M11" s="405">
        <f t="shared" ref="M11:M32" si="1">ROUND(J11,0)</f>
        <v>0</v>
      </c>
      <c r="N11" s="299"/>
      <c r="O11" s="299"/>
      <c r="P11" s="299"/>
      <c r="Q11" s="298" t="s">
        <v>1996</v>
      </c>
      <c r="R11" s="298"/>
      <c r="S11" s="298"/>
      <c r="T11" s="299"/>
      <c r="U11" s="299"/>
      <c r="V11" s="299"/>
      <c r="W11" s="214"/>
      <c r="X11" s="214"/>
      <c r="Y11" s="214"/>
      <c r="Z11" s="214"/>
    </row>
    <row r="12" spans="1:26" ht="16.5">
      <c r="A12" s="299"/>
      <c r="B12" s="299"/>
      <c r="C12" s="299"/>
      <c r="D12" s="298">
        <f t="shared" si="0"/>
        <v>24</v>
      </c>
      <c r="E12" s="402" t="s">
        <v>1530</v>
      </c>
      <c r="F12" s="445" t="s">
        <v>1511</v>
      </c>
      <c r="G12" s="299"/>
      <c r="H12" s="365" t="e">
        <f>H$7&amp;F12</f>
        <v>#N/A</v>
      </c>
      <c r="I12" s="31"/>
      <c r="J12" s="407" t="str">
        <f>IFERROR(VLOOKUP(H12,'Rbans Calculations'!B:I,8,0),"")</f>
        <v/>
      </c>
      <c r="K12" s="368"/>
      <c r="L12" s="404" t="str">
        <f>IF(I12="","",VLOOKUP(M12,W:X,2,FALSE))</f>
        <v/>
      </c>
      <c r="M12" s="405" t="e">
        <f t="shared" si="1"/>
        <v>#VALUE!</v>
      </c>
      <c r="N12" s="299"/>
      <c r="O12" s="299"/>
      <c r="P12" s="299"/>
      <c r="Q12" s="408"/>
      <c r="R12" s="408"/>
      <c r="S12" s="302"/>
      <c r="T12" s="299"/>
      <c r="U12" s="299"/>
      <c r="V12" s="299"/>
      <c r="W12" s="214"/>
      <c r="X12" s="214"/>
      <c r="Y12" s="214"/>
      <c r="Z12" s="214"/>
    </row>
    <row r="13" spans="1:26" ht="16.5">
      <c r="A13" s="299"/>
      <c r="B13" s="299"/>
      <c r="C13" s="299"/>
      <c r="D13" s="298">
        <f t="shared" si="0"/>
        <v>25</v>
      </c>
      <c r="E13" s="402" t="s">
        <v>1530</v>
      </c>
      <c r="F13" s="445"/>
      <c r="G13" s="299"/>
      <c r="H13" s="365"/>
      <c r="I13" s="409"/>
      <c r="J13" s="389"/>
      <c r="K13" s="368"/>
      <c r="L13" s="404"/>
      <c r="M13" s="405">
        <f t="shared" si="1"/>
        <v>0</v>
      </c>
      <c r="N13" s="299"/>
      <c r="O13" s="299"/>
      <c r="P13" s="299"/>
      <c r="Q13" s="408"/>
      <c r="R13" s="408"/>
      <c r="S13" s="302"/>
      <c r="T13" s="299"/>
      <c r="U13" s="299"/>
      <c r="V13" s="299"/>
      <c r="W13" s="270">
        <v>0</v>
      </c>
      <c r="X13" s="270" t="s">
        <v>1866</v>
      </c>
      <c r="Y13" s="69"/>
      <c r="Z13" s="214"/>
    </row>
    <row r="14" spans="1:26" ht="16.5">
      <c r="A14" s="299"/>
      <c r="B14" s="299"/>
      <c r="C14" s="299"/>
      <c r="D14" s="298">
        <f t="shared" si="0"/>
        <v>26</v>
      </c>
      <c r="E14" s="402" t="s">
        <v>1530</v>
      </c>
      <c r="F14" s="445" t="s">
        <v>1581</v>
      </c>
      <c r="G14" s="299"/>
      <c r="H14" s="365" t="e">
        <f>H$7&amp;F14</f>
        <v>#N/A</v>
      </c>
      <c r="I14" s="31"/>
      <c r="J14" s="407" t="str">
        <f>IFERROR(VLOOKUP(H14,'Rbans Calculations'!B:I,8,0),"")</f>
        <v/>
      </c>
      <c r="K14" s="368"/>
      <c r="L14" s="404" t="str">
        <f>IF(I14="","",VLOOKUP(M14,W:X,2,FALSE))</f>
        <v/>
      </c>
      <c r="M14" s="405" t="e">
        <f t="shared" si="1"/>
        <v>#VALUE!</v>
      </c>
      <c r="N14" s="299"/>
      <c r="O14" s="299"/>
      <c r="P14" s="299"/>
      <c r="Q14" s="408"/>
      <c r="R14" s="408"/>
      <c r="S14" s="302"/>
      <c r="T14" s="299"/>
      <c r="U14" s="299"/>
      <c r="V14" s="299"/>
      <c r="W14" s="270">
        <v>0.1</v>
      </c>
      <c r="X14" s="270" t="s">
        <v>41</v>
      </c>
      <c r="Y14" s="69"/>
      <c r="Z14" s="214"/>
    </row>
    <row r="15" spans="1:26" ht="16.5">
      <c r="A15" s="299"/>
      <c r="B15" s="299"/>
      <c r="C15" s="299"/>
      <c r="D15" s="298">
        <f t="shared" si="0"/>
        <v>27</v>
      </c>
      <c r="E15" s="402" t="s">
        <v>1530</v>
      </c>
      <c r="F15" s="445"/>
      <c r="G15" s="299"/>
      <c r="H15" s="365"/>
      <c r="I15" s="409"/>
      <c r="J15" s="389"/>
      <c r="K15" s="368"/>
      <c r="L15" s="404"/>
      <c r="M15" s="405">
        <f t="shared" si="1"/>
        <v>0</v>
      </c>
      <c r="N15" s="299"/>
      <c r="O15" s="299"/>
      <c r="P15" s="299"/>
      <c r="Q15" s="408"/>
      <c r="R15" s="408"/>
      <c r="S15" s="302"/>
      <c r="T15" s="299"/>
      <c r="U15" s="299"/>
      <c r="V15" s="299"/>
      <c r="W15" s="270">
        <v>0.2</v>
      </c>
      <c r="X15" s="270" t="s">
        <v>98</v>
      </c>
      <c r="Y15" s="69"/>
      <c r="Z15" s="214"/>
    </row>
    <row r="16" spans="1:26" ht="16.5">
      <c r="A16" s="299"/>
      <c r="B16" s="299"/>
      <c r="C16" s="299"/>
      <c r="D16" s="298">
        <f t="shared" si="0"/>
        <v>28</v>
      </c>
      <c r="E16" s="402" t="s">
        <v>1530</v>
      </c>
      <c r="F16" s="445" t="s">
        <v>1514</v>
      </c>
      <c r="G16" s="299"/>
      <c r="H16" s="620" t="e">
        <f>H$7&amp;F16</f>
        <v>#N/A</v>
      </c>
      <c r="I16" s="31"/>
      <c r="J16" s="407" t="str">
        <f>IFERROR(VLOOKUP(H16,'Rbans Calculations'!B:I,8,0),"")</f>
        <v/>
      </c>
      <c r="K16" s="368"/>
      <c r="L16" s="404" t="str">
        <f>IF(I16="","",VLOOKUP(M16,W:X,2,FALSE))</f>
        <v/>
      </c>
      <c r="M16" s="405" t="e">
        <f t="shared" si="1"/>
        <v>#VALUE!</v>
      </c>
      <c r="N16" s="299"/>
      <c r="O16" s="299"/>
      <c r="P16" s="299"/>
      <c r="Q16" s="408"/>
      <c r="R16" s="408"/>
      <c r="S16" s="302"/>
      <c r="T16" s="299"/>
      <c r="U16" s="299"/>
      <c r="V16" s="299"/>
      <c r="W16" s="270">
        <v>0.3</v>
      </c>
      <c r="X16" s="270" t="s">
        <v>99</v>
      </c>
      <c r="Y16" s="69"/>
      <c r="Z16" s="214"/>
    </row>
    <row r="17" spans="1:26" ht="16.5">
      <c r="A17" s="299"/>
      <c r="B17" s="299"/>
      <c r="C17" s="299"/>
      <c r="D17" s="298">
        <f t="shared" si="0"/>
        <v>29</v>
      </c>
      <c r="E17" s="402" t="s">
        <v>1530</v>
      </c>
      <c r="F17" s="445"/>
      <c r="G17" s="299"/>
      <c r="H17" s="365"/>
      <c r="I17" s="409"/>
      <c r="J17" s="389"/>
      <c r="K17" s="368"/>
      <c r="L17" s="404"/>
      <c r="M17" s="405">
        <f t="shared" si="1"/>
        <v>0</v>
      </c>
      <c r="N17" s="299"/>
      <c r="O17" s="299"/>
      <c r="P17" s="299"/>
      <c r="Q17" s="408"/>
      <c r="R17" s="408"/>
      <c r="S17" s="302"/>
      <c r="T17" s="299"/>
      <c r="U17" s="299"/>
      <c r="V17" s="299"/>
      <c r="W17" s="270">
        <v>0.4</v>
      </c>
      <c r="X17" s="270" t="s">
        <v>42</v>
      </c>
      <c r="Y17" s="69"/>
      <c r="Z17" s="214"/>
    </row>
    <row r="18" spans="1:26" ht="16.5">
      <c r="A18" s="299"/>
      <c r="B18" s="299"/>
      <c r="C18" s="299"/>
      <c r="D18" s="298">
        <f t="shared" si="0"/>
        <v>30</v>
      </c>
      <c r="E18" s="402" t="s">
        <v>1530</v>
      </c>
      <c r="F18" s="445" t="s">
        <v>2127</v>
      </c>
      <c r="G18" s="299"/>
      <c r="H18" s="620" t="e">
        <f>H$7&amp;F18</f>
        <v>#N/A</v>
      </c>
      <c r="I18" s="31"/>
      <c r="J18" s="407" t="str">
        <f>IFERROR(VLOOKUP(H18,'Rbans Calculations'!B:I,8,0),"")</f>
        <v/>
      </c>
      <c r="K18" s="368"/>
      <c r="L18" s="404" t="str">
        <f>IF(I18="","",VLOOKUP(M18,W:X,2,FALSE))</f>
        <v/>
      </c>
      <c r="M18" s="405" t="e">
        <f t="shared" si="1"/>
        <v>#VALUE!</v>
      </c>
      <c r="N18" s="299"/>
      <c r="O18" s="299"/>
      <c r="P18" s="299"/>
      <c r="Q18" s="408"/>
      <c r="R18" s="408"/>
      <c r="S18" s="302"/>
      <c r="T18" s="299"/>
      <c r="U18" s="299"/>
      <c r="V18" s="299"/>
      <c r="W18" s="270">
        <v>0.5</v>
      </c>
      <c r="X18" s="270" t="s">
        <v>100</v>
      </c>
      <c r="Y18" s="69"/>
      <c r="Z18" s="214"/>
    </row>
    <row r="19" spans="1:26" ht="16.5">
      <c r="A19" s="299"/>
      <c r="B19" s="299"/>
      <c r="C19" s="299"/>
      <c r="D19" s="298">
        <f t="shared" si="0"/>
        <v>31</v>
      </c>
      <c r="E19" s="402" t="s">
        <v>1530</v>
      </c>
      <c r="F19" s="445"/>
      <c r="G19" s="299"/>
      <c r="H19" s="365"/>
      <c r="I19" s="409"/>
      <c r="J19" s="389"/>
      <c r="K19" s="368"/>
      <c r="L19" s="404"/>
      <c r="M19" s="405">
        <f t="shared" si="1"/>
        <v>0</v>
      </c>
      <c r="N19" s="299"/>
      <c r="O19" s="299"/>
      <c r="P19" s="298"/>
      <c r="Q19" s="410"/>
      <c r="R19" s="408"/>
      <c r="S19" s="302"/>
      <c r="T19" s="298"/>
      <c r="U19" s="299"/>
      <c r="V19" s="299"/>
      <c r="W19" s="270">
        <v>0.6</v>
      </c>
      <c r="X19" s="270" t="s">
        <v>1877</v>
      </c>
      <c r="Y19" s="69"/>
      <c r="Z19" s="214"/>
    </row>
    <row r="20" spans="1:26" ht="16.5">
      <c r="A20" s="299"/>
      <c r="B20" s="299"/>
      <c r="C20" s="299"/>
      <c r="D20" s="298">
        <f t="shared" si="0"/>
        <v>32</v>
      </c>
      <c r="E20" s="402" t="s">
        <v>1530</v>
      </c>
      <c r="F20" s="445" t="s">
        <v>1517</v>
      </c>
      <c r="G20" s="299"/>
      <c r="H20" s="620" t="e">
        <f>H$7&amp;F20</f>
        <v>#N/A</v>
      </c>
      <c r="I20" s="31"/>
      <c r="J20" s="407" t="str">
        <f>IFERROR(VLOOKUP(H20,'Rbans Calculations'!B:I,8,0),"")</f>
        <v/>
      </c>
      <c r="K20" s="368"/>
      <c r="L20" s="404" t="str">
        <f>IF(I20="","",VLOOKUP(M20,W:X,2,FALSE))</f>
        <v/>
      </c>
      <c r="M20" s="405" t="e">
        <f t="shared" si="1"/>
        <v>#VALUE!</v>
      </c>
      <c r="N20" s="299"/>
      <c r="O20" s="299"/>
      <c r="P20" s="298"/>
      <c r="Q20" s="408"/>
      <c r="R20" s="408"/>
      <c r="S20" s="302"/>
      <c r="T20" s="298"/>
      <c r="U20" s="299"/>
      <c r="V20" s="299"/>
      <c r="W20" s="270">
        <v>0.7</v>
      </c>
      <c r="X20" s="270" t="s">
        <v>1880</v>
      </c>
      <c r="Y20" s="69"/>
      <c r="Z20" s="214"/>
    </row>
    <row r="21" spans="1:26" ht="16.5">
      <c r="A21" s="299"/>
      <c r="B21" s="299"/>
      <c r="C21" s="299"/>
      <c r="D21" s="298">
        <f t="shared" si="0"/>
        <v>33</v>
      </c>
      <c r="E21" s="402" t="s">
        <v>1530</v>
      </c>
      <c r="F21" s="445"/>
      <c r="G21" s="299"/>
      <c r="H21" s="365"/>
      <c r="I21" s="409"/>
      <c r="J21" s="389"/>
      <c r="K21" s="368"/>
      <c r="L21" s="404"/>
      <c r="M21" s="405">
        <f t="shared" si="1"/>
        <v>0</v>
      </c>
      <c r="N21" s="299"/>
      <c r="O21" s="299"/>
      <c r="P21" s="298"/>
      <c r="Q21" s="408"/>
      <c r="R21" s="408"/>
      <c r="S21" s="302"/>
      <c r="T21" s="298"/>
      <c r="U21" s="299"/>
      <c r="V21" s="299"/>
      <c r="W21" s="270">
        <v>0.8</v>
      </c>
      <c r="X21" s="270" t="s">
        <v>1883</v>
      </c>
      <c r="Y21" s="69"/>
      <c r="Z21" s="214"/>
    </row>
    <row r="22" spans="1:26" ht="16.5">
      <c r="A22" s="299"/>
      <c r="B22" s="299"/>
      <c r="C22" s="299"/>
      <c r="D22" s="298">
        <f t="shared" si="0"/>
        <v>34</v>
      </c>
      <c r="E22" s="402" t="s">
        <v>1530</v>
      </c>
      <c r="F22" s="445" t="s">
        <v>3</v>
      </c>
      <c r="G22" s="299"/>
      <c r="H22" s="365" t="e">
        <f>H$7&amp;F22</f>
        <v>#N/A</v>
      </c>
      <c r="I22" s="31"/>
      <c r="J22" s="407" t="str">
        <f>IFERROR(VLOOKUP(H22,'Rbans Calculations'!B:I,8,0),"")</f>
        <v/>
      </c>
      <c r="K22" s="368"/>
      <c r="L22" s="404" t="str">
        <f>IF(I22="","",VLOOKUP(M22,W:X,2,FALSE))</f>
        <v/>
      </c>
      <c r="M22" s="405" t="e">
        <f t="shared" si="1"/>
        <v>#VALUE!</v>
      </c>
      <c r="N22" s="299"/>
      <c r="O22" s="299"/>
      <c r="P22" s="298"/>
      <c r="Q22" s="408"/>
      <c r="R22" s="408"/>
      <c r="S22" s="302"/>
      <c r="T22" s="298"/>
      <c r="U22" s="299"/>
      <c r="V22" s="299"/>
      <c r="W22" s="277" t="s">
        <v>1757</v>
      </c>
      <c r="X22" s="270" t="s">
        <v>1857</v>
      </c>
      <c r="Y22" s="69"/>
      <c r="Z22" s="214"/>
    </row>
    <row r="23" spans="1:26" ht="16.5">
      <c r="A23" s="299"/>
      <c r="B23" s="299"/>
      <c r="C23" s="299"/>
      <c r="D23" s="298">
        <f t="shared" si="0"/>
        <v>35</v>
      </c>
      <c r="E23" s="402" t="s">
        <v>1530</v>
      </c>
      <c r="F23" s="445"/>
      <c r="G23" s="299"/>
      <c r="H23" s="365"/>
      <c r="I23" s="300"/>
      <c r="J23" s="298"/>
      <c r="K23" s="368"/>
      <c r="L23" s="404"/>
      <c r="M23" s="405">
        <f t="shared" si="1"/>
        <v>0</v>
      </c>
      <c r="N23" s="299"/>
      <c r="O23" s="299"/>
      <c r="P23" s="298"/>
      <c r="Q23" s="408"/>
      <c r="R23" s="408"/>
      <c r="S23" s="302"/>
      <c r="T23" s="298"/>
      <c r="U23" s="299"/>
      <c r="V23" s="299"/>
      <c r="W23" s="270">
        <v>1</v>
      </c>
      <c r="X23" s="270" t="s">
        <v>43</v>
      </c>
      <c r="Y23" s="69"/>
      <c r="Z23" s="214"/>
    </row>
    <row r="24" spans="1:26" ht="16.5">
      <c r="A24" s="299"/>
      <c r="B24" s="299"/>
      <c r="C24" s="299"/>
      <c r="D24" s="298">
        <f t="shared" si="0"/>
        <v>36</v>
      </c>
      <c r="E24" s="402" t="s">
        <v>1530</v>
      </c>
      <c r="F24" s="445" t="s">
        <v>4</v>
      </c>
      <c r="G24" s="299"/>
      <c r="H24" s="365" t="e">
        <f>H$7&amp;F24</f>
        <v>#N/A</v>
      </c>
      <c r="I24" s="31"/>
      <c r="J24" s="407" t="str">
        <f>IFERROR(VLOOKUP(H24,'Rbans Calculations'!B:I,8,0),"")</f>
        <v/>
      </c>
      <c r="K24" s="368"/>
      <c r="L24" s="404" t="str">
        <f>IF(I24="","",VLOOKUP(M24,W:X,2,FALSE))</f>
        <v/>
      </c>
      <c r="M24" s="405" t="e">
        <f t="shared" si="1"/>
        <v>#VALUE!</v>
      </c>
      <c r="N24" s="299"/>
      <c r="O24" s="299"/>
      <c r="P24" s="298"/>
      <c r="Q24" s="408"/>
      <c r="R24" s="408"/>
      <c r="S24" s="302"/>
      <c r="T24" s="298"/>
      <c r="U24" s="299"/>
      <c r="V24" s="299"/>
      <c r="W24" s="270">
        <v>2</v>
      </c>
      <c r="X24" s="270" t="s">
        <v>44</v>
      </c>
      <c r="Y24" s="69"/>
      <c r="Z24" s="214"/>
    </row>
    <row r="25" spans="1:26" ht="16.5">
      <c r="A25" s="299"/>
      <c r="B25" s="299"/>
      <c r="C25" s="299"/>
      <c r="D25" s="298">
        <f t="shared" si="0"/>
        <v>37</v>
      </c>
      <c r="E25" s="402" t="s">
        <v>1530</v>
      </c>
      <c r="F25" s="445"/>
      <c r="G25" s="299"/>
      <c r="H25" s="365"/>
      <c r="I25" s="300"/>
      <c r="J25" s="411"/>
      <c r="K25" s="368"/>
      <c r="L25" s="404"/>
      <c r="M25" s="405">
        <f t="shared" si="1"/>
        <v>0</v>
      </c>
      <c r="N25" s="299"/>
      <c r="O25" s="299"/>
      <c r="P25" s="298"/>
      <c r="Q25" s="408"/>
      <c r="R25" s="408"/>
      <c r="S25" s="302"/>
      <c r="T25" s="298"/>
      <c r="U25" s="299"/>
      <c r="V25" s="299"/>
      <c r="W25" s="270">
        <v>3</v>
      </c>
      <c r="X25" s="270" t="s">
        <v>101</v>
      </c>
      <c r="Y25" s="69"/>
      <c r="Z25" s="214"/>
    </row>
    <row r="26" spans="1:26" ht="16.5">
      <c r="A26" s="299"/>
      <c r="B26" s="299"/>
      <c r="C26" s="299"/>
      <c r="D26" s="298">
        <f t="shared" si="0"/>
        <v>38</v>
      </c>
      <c r="E26" s="402" t="s">
        <v>1530</v>
      </c>
      <c r="F26" s="445" t="s">
        <v>25</v>
      </c>
      <c r="G26" s="299"/>
      <c r="H26" s="365" t="e">
        <f>H$7&amp;F26</f>
        <v>#N/A</v>
      </c>
      <c r="I26" s="31"/>
      <c r="J26" s="407" t="str">
        <f>IFERROR(VLOOKUP(H26,'Rbans Calculations'!B:I,8,0),"")</f>
        <v/>
      </c>
      <c r="K26" s="368"/>
      <c r="L26" s="404" t="str">
        <f>IF(I26="","",VLOOKUP(M26,W:X,2,FALSE))</f>
        <v/>
      </c>
      <c r="M26" s="405" t="e">
        <f t="shared" si="1"/>
        <v>#VALUE!</v>
      </c>
      <c r="N26" s="299"/>
      <c r="O26" s="299"/>
      <c r="P26" s="298"/>
      <c r="Q26" s="408"/>
      <c r="R26" s="408"/>
      <c r="S26" s="302"/>
      <c r="T26" s="298"/>
      <c r="U26" s="299"/>
      <c r="V26" s="299"/>
      <c r="W26" s="270">
        <v>4</v>
      </c>
      <c r="X26" s="270" t="s">
        <v>102</v>
      </c>
      <c r="Y26" s="69"/>
      <c r="Z26" s="214"/>
    </row>
    <row r="27" spans="1:26" ht="16.5">
      <c r="A27" s="299"/>
      <c r="B27" s="299"/>
      <c r="C27" s="299"/>
      <c r="D27" s="298">
        <f t="shared" si="0"/>
        <v>39</v>
      </c>
      <c r="E27" s="402" t="s">
        <v>1530</v>
      </c>
      <c r="F27" s="445"/>
      <c r="G27" s="299"/>
      <c r="H27" s="365"/>
      <c r="I27" s="300"/>
      <c r="J27" s="389"/>
      <c r="K27" s="368"/>
      <c r="L27" s="404"/>
      <c r="M27" s="405">
        <f t="shared" si="1"/>
        <v>0</v>
      </c>
      <c r="N27" s="299"/>
      <c r="O27" s="299"/>
      <c r="P27" s="298"/>
      <c r="Q27" s="408"/>
      <c r="R27" s="408"/>
      <c r="S27" s="302"/>
      <c r="T27" s="298"/>
      <c r="U27" s="299"/>
      <c r="V27" s="299"/>
      <c r="W27" s="270">
        <v>5</v>
      </c>
      <c r="X27" s="270" t="s">
        <v>45</v>
      </c>
      <c r="Y27" s="69"/>
      <c r="Z27" s="214"/>
    </row>
    <row r="28" spans="1:26" ht="16.5">
      <c r="A28" s="299"/>
      <c r="B28" s="299"/>
      <c r="C28" s="299"/>
      <c r="D28" s="298">
        <f t="shared" si="0"/>
        <v>40</v>
      </c>
      <c r="E28" s="394" t="s">
        <v>389</v>
      </c>
      <c r="F28" s="445" t="s">
        <v>1520</v>
      </c>
      <c r="G28" s="299"/>
      <c r="H28" s="621" t="e">
        <f>H$7&amp;F28</f>
        <v>#N/A</v>
      </c>
      <c r="I28" s="31"/>
      <c r="J28" s="407" t="str">
        <f>IFERROR(VLOOKUP(H28,'Rbans Calculations'!B:I,8,0),"")</f>
        <v/>
      </c>
      <c r="K28" s="368"/>
      <c r="L28" s="404" t="str">
        <f>IF(I28="","",VLOOKUP(M28,W:X,2,FALSE))</f>
        <v/>
      </c>
      <c r="M28" s="405" t="e">
        <f t="shared" si="1"/>
        <v>#VALUE!</v>
      </c>
      <c r="N28" s="299"/>
      <c r="O28" s="299"/>
      <c r="P28" s="298"/>
      <c r="Q28" s="408"/>
      <c r="R28" s="408"/>
      <c r="S28" s="302"/>
      <c r="T28" s="298"/>
      <c r="U28" s="299"/>
      <c r="V28" s="299"/>
      <c r="W28" s="270">
        <v>6</v>
      </c>
      <c r="X28" s="270" t="s">
        <v>103</v>
      </c>
      <c r="Y28" s="69"/>
      <c r="Z28" s="214"/>
    </row>
    <row r="29" spans="1:26" ht="16.5">
      <c r="A29" s="299"/>
      <c r="B29" s="299"/>
      <c r="C29" s="299"/>
      <c r="D29" s="298">
        <f t="shared" si="0"/>
        <v>41</v>
      </c>
      <c r="E29" s="394" t="s">
        <v>389</v>
      </c>
      <c r="F29" s="445"/>
      <c r="G29" s="299"/>
      <c r="H29" s="365"/>
      <c r="I29" s="300"/>
      <c r="J29" s="389"/>
      <c r="K29" s="368"/>
      <c r="L29" s="404"/>
      <c r="M29" s="405">
        <f t="shared" si="1"/>
        <v>0</v>
      </c>
      <c r="N29" s="299"/>
      <c r="O29" s="299"/>
      <c r="P29" s="298"/>
      <c r="Q29" s="408"/>
      <c r="R29" s="408"/>
      <c r="S29" s="302"/>
      <c r="T29" s="298"/>
      <c r="U29" s="299"/>
      <c r="V29" s="299"/>
      <c r="W29" s="270">
        <v>7</v>
      </c>
      <c r="X29" s="270" t="s">
        <v>104</v>
      </c>
      <c r="Y29" s="69"/>
      <c r="Z29" s="214"/>
    </row>
    <row r="30" spans="1:26" ht="16.5">
      <c r="A30" s="299"/>
      <c r="B30" s="299"/>
      <c r="C30" s="299"/>
      <c r="D30" s="298">
        <f t="shared" si="0"/>
        <v>42</v>
      </c>
      <c r="E30" s="394" t="s">
        <v>389</v>
      </c>
      <c r="F30" s="445" t="s">
        <v>1521</v>
      </c>
      <c r="G30" s="299"/>
      <c r="H30" s="365" t="e">
        <f>H$7&amp;F30</f>
        <v>#N/A</v>
      </c>
      <c r="I30" s="31"/>
      <c r="J30" s="407" t="str">
        <f>IFERROR(VLOOKUP(H30,'Rbans Calculations'!B:I,8,0),"")</f>
        <v/>
      </c>
      <c r="K30" s="368"/>
      <c r="L30" s="404" t="str">
        <f>IF(I30="","",VLOOKUP(M30,W:X,2,FALSE))</f>
        <v/>
      </c>
      <c r="M30" s="405" t="e">
        <f t="shared" si="1"/>
        <v>#VALUE!</v>
      </c>
      <c r="N30" s="299"/>
      <c r="O30" s="299"/>
      <c r="P30" s="298"/>
      <c r="Q30" s="408"/>
      <c r="R30" s="408"/>
      <c r="S30" s="302"/>
      <c r="T30" s="298"/>
      <c r="U30" s="299"/>
      <c r="V30" s="299"/>
      <c r="W30" s="270">
        <v>8</v>
      </c>
      <c r="X30" s="270" t="s">
        <v>105</v>
      </c>
      <c r="Y30" s="69"/>
      <c r="Z30" s="214"/>
    </row>
    <row r="31" spans="1:26" ht="15.75">
      <c r="A31" s="299"/>
      <c r="B31" s="299"/>
      <c r="C31" s="299"/>
      <c r="D31" s="298">
        <f t="shared" si="0"/>
        <v>43</v>
      </c>
      <c r="E31" s="394" t="s">
        <v>389</v>
      </c>
      <c r="F31" s="302"/>
      <c r="G31" s="299"/>
      <c r="H31" s="365"/>
      <c r="I31" s="300"/>
      <c r="J31" s="389"/>
      <c r="K31" s="368"/>
      <c r="L31" s="404"/>
      <c r="M31" s="405">
        <f t="shared" si="1"/>
        <v>0</v>
      </c>
      <c r="N31" s="299"/>
      <c r="O31" s="299"/>
      <c r="P31" s="298"/>
      <c r="Q31" s="408"/>
      <c r="R31" s="408"/>
      <c r="S31" s="302"/>
      <c r="T31" s="298"/>
      <c r="U31" s="299"/>
      <c r="V31" s="299"/>
      <c r="W31" s="270">
        <v>9</v>
      </c>
      <c r="X31" s="270" t="s">
        <v>46</v>
      </c>
      <c r="Y31" s="69"/>
      <c r="Z31" s="214"/>
    </row>
    <row r="32" spans="1:26" ht="16.5">
      <c r="A32" s="299"/>
      <c r="B32" s="299"/>
      <c r="C32" s="299"/>
      <c r="D32" s="298">
        <f t="shared" si="0"/>
        <v>44</v>
      </c>
      <c r="E32" s="394" t="s">
        <v>389</v>
      </c>
      <c r="F32" s="445" t="s">
        <v>1523</v>
      </c>
      <c r="G32" s="299"/>
      <c r="H32" s="365" t="e">
        <f>H$7&amp;F32</f>
        <v>#N/A</v>
      </c>
      <c r="I32" s="31"/>
      <c r="J32" s="407" t="str">
        <f>IFERROR(VLOOKUP(H32,'Rbans Calculations'!B:I,8,0),"")</f>
        <v/>
      </c>
      <c r="K32" s="368"/>
      <c r="L32" s="404" t="str">
        <f>IF(I32="","",VLOOKUP(M32,W:X,2,FALSE))</f>
        <v/>
      </c>
      <c r="M32" s="405" t="e">
        <f t="shared" si="1"/>
        <v>#VALUE!</v>
      </c>
      <c r="N32" s="299"/>
      <c r="O32" s="299"/>
      <c r="P32" s="298"/>
      <c r="Q32" s="408"/>
      <c r="R32" s="408"/>
      <c r="S32" s="302"/>
      <c r="T32" s="298"/>
      <c r="U32" s="299"/>
      <c r="V32" s="299"/>
      <c r="W32" s="270">
        <v>10</v>
      </c>
      <c r="X32" s="270" t="s">
        <v>106</v>
      </c>
      <c r="Y32" s="69"/>
      <c r="Z32" s="214"/>
    </row>
    <row r="33" spans="1:26" ht="15.75">
      <c r="A33" s="299"/>
      <c r="B33" s="299"/>
      <c r="C33" s="299"/>
      <c r="D33" s="298">
        <f t="shared" si="0"/>
        <v>45</v>
      </c>
      <c r="E33" s="394" t="s">
        <v>389</v>
      </c>
      <c r="F33" s="299"/>
      <c r="G33" s="299"/>
      <c r="H33" s="330"/>
      <c r="I33" s="300"/>
      <c r="J33" s="298"/>
      <c r="K33" s="299"/>
      <c r="L33" s="368"/>
      <c r="M33" s="298"/>
      <c r="N33" s="299"/>
      <c r="O33" s="299"/>
      <c r="P33" s="298"/>
      <c r="Q33" s="408"/>
      <c r="R33" s="408"/>
      <c r="S33" s="302"/>
      <c r="T33" s="298"/>
      <c r="U33" s="299"/>
      <c r="V33" s="299"/>
      <c r="W33" s="270">
        <v>11</v>
      </c>
      <c r="X33" s="270" t="s">
        <v>1899</v>
      </c>
      <c r="Y33" s="69"/>
      <c r="Z33" s="214"/>
    </row>
    <row r="34" spans="1:26" ht="15.75">
      <c r="A34" s="299"/>
      <c r="B34" s="299"/>
      <c r="C34" s="299"/>
      <c r="D34" s="298">
        <f t="shared" si="0"/>
        <v>46</v>
      </c>
      <c r="E34" s="394" t="s">
        <v>389</v>
      </c>
      <c r="F34" s="299"/>
      <c r="G34" s="299"/>
      <c r="H34" s="330"/>
      <c r="I34" s="300"/>
      <c r="J34" s="299"/>
      <c r="K34" s="299"/>
      <c r="L34" s="299"/>
      <c r="M34" s="299"/>
      <c r="N34" s="299"/>
      <c r="O34" s="299"/>
      <c r="P34" s="298"/>
      <c r="Q34" s="408"/>
      <c r="R34" s="408"/>
      <c r="S34" s="302"/>
      <c r="T34" s="298"/>
      <c r="U34" s="299"/>
      <c r="V34" s="299"/>
      <c r="W34" s="270">
        <v>12</v>
      </c>
      <c r="X34" s="270" t="s">
        <v>107</v>
      </c>
      <c r="Y34" s="69"/>
      <c r="Z34" s="214"/>
    </row>
    <row r="35" spans="1:26" ht="15.75">
      <c r="A35" s="299"/>
      <c r="B35" s="299"/>
      <c r="C35" s="299"/>
      <c r="D35" s="298">
        <f t="shared" si="0"/>
        <v>47</v>
      </c>
      <c r="E35" s="394" t="s">
        <v>389</v>
      </c>
      <c r="F35" s="299"/>
      <c r="G35" s="299"/>
      <c r="H35" s="330"/>
      <c r="I35" s="300"/>
      <c r="J35" s="299"/>
      <c r="K35" s="299"/>
      <c r="L35" s="299"/>
      <c r="M35" s="299"/>
      <c r="N35" s="299"/>
      <c r="O35" s="299"/>
      <c r="P35" s="298"/>
      <c r="Q35" s="408"/>
      <c r="R35" s="408"/>
      <c r="S35" s="302"/>
      <c r="T35" s="298"/>
      <c r="U35" s="299"/>
      <c r="V35" s="299"/>
      <c r="W35" s="270">
        <v>13</v>
      </c>
      <c r="X35" s="270" t="s">
        <v>108</v>
      </c>
      <c r="Y35" s="69"/>
      <c r="Z35" s="214"/>
    </row>
    <row r="36" spans="1:26" ht="15.75">
      <c r="A36" s="299"/>
      <c r="B36" s="299"/>
      <c r="C36" s="299"/>
      <c r="D36" s="298">
        <f t="shared" si="0"/>
        <v>48</v>
      </c>
      <c r="E36" s="394" t="s">
        <v>389</v>
      </c>
      <c r="F36" s="299"/>
      <c r="G36" s="299"/>
      <c r="H36" s="330"/>
      <c r="I36" s="300"/>
      <c r="J36" s="299"/>
      <c r="K36" s="299"/>
      <c r="L36" s="299"/>
      <c r="M36" s="299"/>
      <c r="N36" s="299"/>
      <c r="O36" s="299"/>
      <c r="P36" s="298"/>
      <c r="Q36" s="408"/>
      <c r="R36" s="408"/>
      <c r="S36" s="302"/>
      <c r="T36" s="298"/>
      <c r="U36" s="299"/>
      <c r="V36" s="299"/>
      <c r="W36" s="270">
        <v>14</v>
      </c>
      <c r="X36" s="270" t="s">
        <v>109</v>
      </c>
      <c r="Y36" s="69"/>
      <c r="Z36" s="214"/>
    </row>
    <row r="37" spans="1:26" ht="15.75">
      <c r="A37" s="299"/>
      <c r="B37" s="299"/>
      <c r="C37" s="299"/>
      <c r="D37" s="298">
        <f t="shared" si="0"/>
        <v>49</v>
      </c>
      <c r="E37" s="394" t="s">
        <v>389</v>
      </c>
      <c r="F37" s="299"/>
      <c r="G37" s="299"/>
      <c r="H37" s="330"/>
      <c r="I37" s="300"/>
      <c r="J37" s="299"/>
      <c r="K37" s="299"/>
      <c r="L37" s="299"/>
      <c r="M37" s="299"/>
      <c r="N37" s="299"/>
      <c r="O37" s="299"/>
      <c r="P37" s="298"/>
      <c r="Q37" s="408"/>
      <c r="R37" s="408"/>
      <c r="S37" s="302"/>
      <c r="T37" s="298"/>
      <c r="U37" s="299"/>
      <c r="V37" s="299"/>
      <c r="W37" s="270">
        <v>15</v>
      </c>
      <c r="X37" s="270" t="s">
        <v>1900</v>
      </c>
      <c r="Y37" s="69"/>
      <c r="Z37" s="214"/>
    </row>
    <row r="38" spans="1:26" ht="15.75">
      <c r="A38" s="299"/>
      <c r="B38" s="299"/>
      <c r="C38" s="299"/>
      <c r="D38" s="298">
        <f t="shared" si="0"/>
        <v>50</v>
      </c>
      <c r="E38" s="298" t="s">
        <v>461</v>
      </c>
      <c r="F38" s="299"/>
      <c r="G38" s="299"/>
      <c r="H38" s="330"/>
      <c r="I38" s="300"/>
      <c r="J38" s="299"/>
      <c r="K38" s="299"/>
      <c r="L38" s="299"/>
      <c r="M38" s="299"/>
      <c r="N38" s="299"/>
      <c r="O38" s="299"/>
      <c r="P38" s="298"/>
      <c r="Q38" s="408"/>
      <c r="R38" s="408"/>
      <c r="S38" s="302"/>
      <c r="T38" s="298"/>
      <c r="U38" s="299"/>
      <c r="V38" s="299"/>
      <c r="W38" s="270">
        <v>16</v>
      </c>
      <c r="X38" s="270" t="s">
        <v>47</v>
      </c>
      <c r="Y38" s="69"/>
      <c r="Z38" s="214"/>
    </row>
    <row r="39" spans="1:26" ht="15.75">
      <c r="A39" s="299"/>
      <c r="B39" s="299"/>
      <c r="C39" s="299"/>
      <c r="D39" s="298">
        <f t="shared" si="0"/>
        <v>51</v>
      </c>
      <c r="E39" s="298" t="s">
        <v>461</v>
      </c>
      <c r="F39" s="299"/>
      <c r="G39" s="299"/>
      <c r="H39" s="330"/>
      <c r="I39" s="300"/>
      <c r="J39" s="299"/>
      <c r="K39" s="299"/>
      <c r="L39" s="299"/>
      <c r="M39" s="299"/>
      <c r="N39" s="299"/>
      <c r="O39" s="299"/>
      <c r="P39" s="298"/>
      <c r="Q39" s="408"/>
      <c r="R39" s="408"/>
      <c r="S39" s="302"/>
      <c r="T39" s="298"/>
      <c r="U39" s="299"/>
      <c r="V39" s="299"/>
      <c r="W39" s="270">
        <v>17</v>
      </c>
      <c r="X39" s="270" t="s">
        <v>1901</v>
      </c>
      <c r="Y39" s="69"/>
      <c r="Z39" s="214"/>
    </row>
    <row r="40" spans="1:26" ht="15.75">
      <c r="A40" s="299"/>
      <c r="B40" s="299"/>
      <c r="C40" s="299"/>
      <c r="D40" s="298">
        <f t="shared" si="0"/>
        <v>52</v>
      </c>
      <c r="E40" s="298" t="s">
        <v>461</v>
      </c>
      <c r="F40" s="299"/>
      <c r="G40" s="299"/>
      <c r="H40" s="330"/>
      <c r="I40" s="300"/>
      <c r="J40" s="299"/>
      <c r="K40" s="299"/>
      <c r="L40" s="299"/>
      <c r="M40" s="299"/>
      <c r="N40" s="299"/>
      <c r="O40" s="299"/>
      <c r="P40" s="298"/>
      <c r="Q40" s="408"/>
      <c r="R40" s="408"/>
      <c r="S40" s="302"/>
      <c r="T40" s="298"/>
      <c r="U40" s="299"/>
      <c r="V40" s="299"/>
      <c r="W40" s="270">
        <v>18</v>
      </c>
      <c r="X40" s="270" t="s">
        <v>110</v>
      </c>
      <c r="Y40" s="69"/>
      <c r="Z40" s="214"/>
    </row>
    <row r="41" spans="1:26" ht="15.75">
      <c r="A41" s="299"/>
      <c r="B41" s="299"/>
      <c r="C41" s="299"/>
      <c r="D41" s="298">
        <f t="shared" si="0"/>
        <v>53</v>
      </c>
      <c r="E41" s="298" t="s">
        <v>461</v>
      </c>
      <c r="F41" s="299"/>
      <c r="G41" s="299"/>
      <c r="H41" s="330"/>
      <c r="I41" s="300"/>
      <c r="J41" s="299"/>
      <c r="K41" s="299"/>
      <c r="L41" s="299"/>
      <c r="M41" s="299"/>
      <c r="N41" s="299"/>
      <c r="O41" s="299"/>
      <c r="P41" s="298"/>
      <c r="Q41" s="408"/>
      <c r="R41" s="408"/>
      <c r="S41" s="302"/>
      <c r="T41" s="298"/>
      <c r="U41" s="299"/>
      <c r="V41" s="299"/>
      <c r="W41" s="270">
        <v>19</v>
      </c>
      <c r="X41" s="270" t="s">
        <v>111</v>
      </c>
      <c r="Y41" s="69"/>
      <c r="Z41" s="214"/>
    </row>
    <row r="42" spans="1:26" ht="15.75">
      <c r="A42" s="299"/>
      <c r="B42" s="299"/>
      <c r="C42" s="299"/>
      <c r="D42" s="298">
        <f t="shared" si="0"/>
        <v>54</v>
      </c>
      <c r="E42" s="298" t="s">
        <v>461</v>
      </c>
      <c r="F42" s="299"/>
      <c r="G42" s="299"/>
      <c r="H42" s="330"/>
      <c r="I42" s="300"/>
      <c r="J42" s="299"/>
      <c r="K42" s="299"/>
      <c r="L42" s="299"/>
      <c r="M42" s="299"/>
      <c r="N42" s="299"/>
      <c r="O42" s="299"/>
      <c r="P42" s="298"/>
      <c r="Q42" s="408"/>
      <c r="R42" s="408"/>
      <c r="S42" s="302"/>
      <c r="T42" s="298"/>
      <c r="U42" s="299"/>
      <c r="V42" s="299"/>
      <c r="W42" s="270">
        <v>20</v>
      </c>
      <c r="X42" s="270" t="s">
        <v>1902</v>
      </c>
      <c r="Y42" s="69"/>
      <c r="Z42" s="214"/>
    </row>
    <row r="43" spans="1:26" ht="15.75">
      <c r="A43" s="299"/>
      <c r="B43" s="299"/>
      <c r="C43" s="299"/>
      <c r="D43" s="298">
        <f t="shared" si="0"/>
        <v>55</v>
      </c>
      <c r="E43" s="298" t="s">
        <v>461</v>
      </c>
      <c r="F43" s="299"/>
      <c r="G43" s="299"/>
      <c r="H43" s="330"/>
      <c r="I43" s="300"/>
      <c r="J43" s="299"/>
      <c r="K43" s="299"/>
      <c r="L43" s="299"/>
      <c r="M43" s="299"/>
      <c r="N43" s="299"/>
      <c r="O43" s="299"/>
      <c r="P43" s="298"/>
      <c r="Q43" s="408"/>
      <c r="R43" s="408"/>
      <c r="S43" s="302"/>
      <c r="T43" s="298"/>
      <c r="U43" s="299"/>
      <c r="V43" s="299"/>
      <c r="W43" s="270">
        <v>21</v>
      </c>
      <c r="X43" s="270" t="s">
        <v>112</v>
      </c>
      <c r="Y43" s="69"/>
      <c r="Z43" s="214"/>
    </row>
    <row r="44" spans="1:26" ht="15.75">
      <c r="A44" s="299"/>
      <c r="B44" s="299"/>
      <c r="C44" s="299"/>
      <c r="D44" s="298">
        <f t="shared" si="0"/>
        <v>56</v>
      </c>
      <c r="E44" s="298" t="s">
        <v>461</v>
      </c>
      <c r="F44" s="299"/>
      <c r="G44" s="299"/>
      <c r="H44" s="330"/>
      <c r="I44" s="300"/>
      <c r="J44" s="299"/>
      <c r="K44" s="299"/>
      <c r="L44" s="299"/>
      <c r="M44" s="299"/>
      <c r="N44" s="299"/>
      <c r="O44" s="299"/>
      <c r="P44" s="298"/>
      <c r="Q44" s="408"/>
      <c r="R44" s="408"/>
      <c r="S44" s="302"/>
      <c r="T44" s="298"/>
      <c r="U44" s="299"/>
      <c r="V44" s="299"/>
      <c r="W44" s="270">
        <v>22</v>
      </c>
      <c r="X44" s="270" t="s">
        <v>1903</v>
      </c>
      <c r="Y44" s="69"/>
      <c r="Z44" s="214"/>
    </row>
    <row r="45" spans="1:26" ht="15.75">
      <c r="A45" s="299"/>
      <c r="B45" s="299"/>
      <c r="C45" s="299"/>
      <c r="D45" s="298">
        <f t="shared" si="0"/>
        <v>57</v>
      </c>
      <c r="E45" s="298" t="s">
        <v>461</v>
      </c>
      <c r="F45" s="299"/>
      <c r="G45" s="299"/>
      <c r="H45" s="330"/>
      <c r="I45" s="300"/>
      <c r="J45" s="299"/>
      <c r="K45" s="299"/>
      <c r="L45" s="299"/>
      <c r="M45" s="299"/>
      <c r="N45" s="299"/>
      <c r="O45" s="299"/>
      <c r="P45" s="298"/>
      <c r="Q45" s="408"/>
      <c r="R45" s="408"/>
      <c r="S45" s="302"/>
      <c r="T45" s="298"/>
      <c r="U45" s="299"/>
      <c r="V45" s="299"/>
      <c r="W45" s="270">
        <v>23</v>
      </c>
      <c r="X45" s="270" t="s">
        <v>113</v>
      </c>
      <c r="Y45" s="69"/>
      <c r="Z45" s="214"/>
    </row>
    <row r="46" spans="1:26" ht="15.75">
      <c r="A46" s="299"/>
      <c r="B46" s="299"/>
      <c r="C46" s="299"/>
      <c r="D46" s="298">
        <f t="shared" si="0"/>
        <v>58</v>
      </c>
      <c r="E46" s="298" t="s">
        <v>461</v>
      </c>
      <c r="F46" s="299"/>
      <c r="G46" s="299"/>
      <c r="H46" s="330"/>
      <c r="I46" s="300"/>
      <c r="J46" s="299"/>
      <c r="K46" s="299"/>
      <c r="L46" s="299"/>
      <c r="M46" s="299"/>
      <c r="N46" s="299"/>
      <c r="O46" s="299"/>
      <c r="P46" s="298"/>
      <c r="Q46" s="408"/>
      <c r="R46" s="408"/>
      <c r="S46" s="302"/>
      <c r="T46" s="298"/>
      <c r="U46" s="299"/>
      <c r="V46" s="299"/>
      <c r="W46" s="270">
        <v>24</v>
      </c>
      <c r="X46" s="270" t="s">
        <v>1904</v>
      </c>
      <c r="Y46" s="69"/>
      <c r="Z46" s="214"/>
    </row>
    <row r="47" spans="1:26" ht="15.75">
      <c r="A47" s="299"/>
      <c r="B47" s="299"/>
      <c r="C47" s="299"/>
      <c r="D47" s="298">
        <f t="shared" si="0"/>
        <v>59</v>
      </c>
      <c r="E47" s="298" t="s">
        <v>461</v>
      </c>
      <c r="F47" s="299"/>
      <c r="G47" s="299"/>
      <c r="H47" s="330"/>
      <c r="I47" s="300"/>
      <c r="J47" s="299"/>
      <c r="K47" s="299"/>
      <c r="L47" s="299"/>
      <c r="M47" s="299"/>
      <c r="N47" s="299"/>
      <c r="O47" s="299"/>
      <c r="P47" s="298"/>
      <c r="Q47" s="408"/>
      <c r="R47" s="408"/>
      <c r="S47" s="302"/>
      <c r="T47" s="298"/>
      <c r="U47" s="299"/>
      <c r="V47" s="299"/>
      <c r="W47" s="270">
        <v>25</v>
      </c>
      <c r="X47" s="270" t="s">
        <v>48</v>
      </c>
      <c r="Y47" s="69"/>
      <c r="Z47" s="214"/>
    </row>
    <row r="48" spans="1:26" ht="15.75">
      <c r="A48" s="299"/>
      <c r="B48" s="299"/>
      <c r="C48" s="299"/>
      <c r="D48" s="298">
        <f t="shared" si="0"/>
        <v>60</v>
      </c>
      <c r="E48" s="298" t="s">
        <v>533</v>
      </c>
      <c r="F48" s="299"/>
      <c r="G48" s="299"/>
      <c r="H48" s="330"/>
      <c r="I48" s="300"/>
      <c r="J48" s="299"/>
      <c r="K48" s="299"/>
      <c r="L48" s="299"/>
      <c r="M48" s="299"/>
      <c r="N48" s="299"/>
      <c r="O48" s="299"/>
      <c r="P48" s="298"/>
      <c r="Q48" s="408"/>
      <c r="R48" s="408"/>
      <c r="S48" s="302"/>
      <c r="T48" s="298"/>
      <c r="U48" s="299"/>
      <c r="V48" s="299"/>
      <c r="W48" s="270">
        <v>26</v>
      </c>
      <c r="X48" s="270" t="s">
        <v>1906</v>
      </c>
      <c r="Y48" s="69"/>
      <c r="Z48" s="214"/>
    </row>
    <row r="49" spans="4:26" ht="15.75">
      <c r="D49" s="69">
        <f t="shared" si="0"/>
        <v>61</v>
      </c>
      <c r="E49" s="69" t="s">
        <v>533</v>
      </c>
      <c r="P49" s="69"/>
      <c r="Q49" s="283"/>
      <c r="R49" s="283"/>
      <c r="S49" s="261"/>
      <c r="T49" s="69"/>
      <c r="W49" s="270">
        <v>27</v>
      </c>
      <c r="X49" s="270" t="s">
        <v>114</v>
      </c>
      <c r="Y49" s="69"/>
      <c r="Z49" s="214"/>
    </row>
    <row r="50" spans="4:26" ht="15.75">
      <c r="D50" s="69">
        <f t="shared" si="0"/>
        <v>62</v>
      </c>
      <c r="E50" s="69" t="s">
        <v>533</v>
      </c>
      <c r="P50" s="69"/>
      <c r="Q50" s="283"/>
      <c r="R50" s="283"/>
      <c r="S50" s="261"/>
      <c r="T50" s="69"/>
      <c r="W50" s="270">
        <v>28</v>
      </c>
      <c r="X50" s="270" t="s">
        <v>1907</v>
      </c>
      <c r="Y50" s="69"/>
      <c r="Z50" s="214"/>
    </row>
    <row r="51" spans="4:26" ht="15.75">
      <c r="D51" s="69">
        <f t="shared" si="0"/>
        <v>63</v>
      </c>
      <c r="E51" s="69" t="s">
        <v>533</v>
      </c>
      <c r="P51" s="69"/>
      <c r="Q51" s="283"/>
      <c r="R51" s="283"/>
      <c r="S51" s="261"/>
      <c r="T51" s="69"/>
      <c r="W51" s="270">
        <v>29</v>
      </c>
      <c r="X51" s="270" t="s">
        <v>1908</v>
      </c>
      <c r="Y51" s="69"/>
      <c r="Z51" s="214"/>
    </row>
    <row r="52" spans="4:26" ht="15.75">
      <c r="D52" s="69">
        <f t="shared" si="0"/>
        <v>64</v>
      </c>
      <c r="E52" s="69" t="s">
        <v>533</v>
      </c>
      <c r="P52" s="69"/>
      <c r="Q52" s="270"/>
      <c r="R52" s="270"/>
      <c r="S52" s="69"/>
      <c r="T52" s="69"/>
      <c r="W52" s="270">
        <v>30</v>
      </c>
      <c r="X52" s="270" t="s">
        <v>115</v>
      </c>
      <c r="Y52" s="69"/>
      <c r="Z52" s="214"/>
    </row>
    <row r="53" spans="4:26" ht="15.75">
      <c r="D53" s="69">
        <f t="shared" si="0"/>
        <v>65</v>
      </c>
      <c r="E53" s="69" t="s">
        <v>533</v>
      </c>
      <c r="P53" s="69"/>
      <c r="Q53" s="270"/>
      <c r="R53" s="270"/>
      <c r="S53" s="69"/>
      <c r="T53" s="69"/>
      <c r="W53" s="270">
        <v>31</v>
      </c>
      <c r="X53" s="270" t="s">
        <v>1909</v>
      </c>
      <c r="Y53" s="69"/>
      <c r="Z53" s="214"/>
    </row>
    <row r="54" spans="4:26" ht="15.75">
      <c r="D54" s="69">
        <f t="shared" si="0"/>
        <v>66</v>
      </c>
      <c r="E54" s="69" t="s">
        <v>533</v>
      </c>
      <c r="P54" s="69"/>
      <c r="Q54" s="270"/>
      <c r="R54" s="270"/>
      <c r="S54" s="69"/>
      <c r="T54" s="69"/>
      <c r="W54" s="270">
        <v>32</v>
      </c>
      <c r="X54" s="270" t="s">
        <v>116</v>
      </c>
      <c r="Y54" s="69"/>
      <c r="Z54" s="214"/>
    </row>
    <row r="55" spans="4:26" ht="15.75">
      <c r="D55" s="69">
        <f t="shared" si="0"/>
        <v>67</v>
      </c>
      <c r="E55" s="69" t="s">
        <v>533</v>
      </c>
      <c r="P55" s="69"/>
      <c r="Q55" s="270"/>
      <c r="R55" s="270"/>
      <c r="S55" s="69"/>
      <c r="T55" s="69"/>
      <c r="W55" s="270">
        <v>33</v>
      </c>
      <c r="X55" s="270" t="s">
        <v>1858</v>
      </c>
      <c r="Y55" s="69"/>
      <c r="Z55" s="214"/>
    </row>
    <row r="56" spans="4:26" ht="15.75">
      <c r="D56" s="69">
        <f t="shared" si="0"/>
        <v>68</v>
      </c>
      <c r="E56" s="69" t="s">
        <v>533</v>
      </c>
      <c r="P56" s="69"/>
      <c r="Q56" s="270"/>
      <c r="R56" s="270"/>
      <c r="S56" s="69"/>
      <c r="T56" s="69"/>
      <c r="W56" s="270">
        <v>34</v>
      </c>
      <c r="X56" s="270" t="s">
        <v>117</v>
      </c>
      <c r="Y56" s="69"/>
      <c r="Z56" s="214"/>
    </row>
    <row r="57" spans="4:26" ht="15.75">
      <c r="D57" s="69">
        <f t="shared" si="0"/>
        <v>69</v>
      </c>
      <c r="E57" s="69" t="s">
        <v>533</v>
      </c>
      <c r="P57" s="69"/>
      <c r="Q57" s="270"/>
      <c r="R57" s="270"/>
      <c r="S57" s="69"/>
      <c r="T57" s="69"/>
      <c r="W57" s="270">
        <v>35</v>
      </c>
      <c r="X57" s="270" t="s">
        <v>1910</v>
      </c>
      <c r="Y57" s="69"/>
      <c r="Z57" s="214"/>
    </row>
    <row r="58" spans="4:26" ht="15.75">
      <c r="D58" s="69">
        <f t="shared" si="0"/>
        <v>70</v>
      </c>
      <c r="E58" s="69" t="s">
        <v>605</v>
      </c>
      <c r="P58" s="69"/>
      <c r="Q58" s="270"/>
      <c r="R58" s="270"/>
      <c r="S58" s="69"/>
      <c r="T58" s="69"/>
      <c r="W58" s="270">
        <v>36</v>
      </c>
      <c r="X58" s="270" t="s">
        <v>1911</v>
      </c>
      <c r="Y58" s="69"/>
      <c r="Z58" s="214"/>
    </row>
    <row r="59" spans="4:26" ht="15.75">
      <c r="D59" s="69">
        <f t="shared" si="0"/>
        <v>71</v>
      </c>
      <c r="E59" s="69" t="s">
        <v>605</v>
      </c>
      <c r="P59" s="69"/>
      <c r="Q59" s="270"/>
      <c r="R59" s="270"/>
      <c r="S59" s="69"/>
      <c r="T59" s="69"/>
      <c r="W59" s="270">
        <v>37</v>
      </c>
      <c r="X59" s="270" t="s">
        <v>49</v>
      </c>
      <c r="Y59" s="69"/>
      <c r="Z59" s="214"/>
    </row>
    <row r="60" spans="4:26" ht="15.75">
      <c r="D60" s="69">
        <f t="shared" si="0"/>
        <v>72</v>
      </c>
      <c r="E60" s="69" t="s">
        <v>605</v>
      </c>
      <c r="P60" s="69"/>
      <c r="Q60" s="270"/>
      <c r="R60" s="270"/>
      <c r="S60" s="69"/>
      <c r="T60" s="69"/>
      <c r="W60" s="270">
        <v>38</v>
      </c>
      <c r="X60" s="270" t="s">
        <v>1912</v>
      </c>
      <c r="Y60" s="69"/>
      <c r="Z60" s="214"/>
    </row>
    <row r="61" spans="4:26" ht="15.75">
      <c r="D61" s="69">
        <f t="shared" si="0"/>
        <v>73</v>
      </c>
      <c r="E61" s="69" t="s">
        <v>605</v>
      </c>
      <c r="P61" s="69"/>
      <c r="Q61" s="270"/>
      <c r="R61" s="270"/>
      <c r="S61" s="69"/>
      <c r="T61" s="69"/>
      <c r="W61" s="270">
        <v>39</v>
      </c>
      <c r="X61" s="270" t="s">
        <v>118</v>
      </c>
      <c r="Y61" s="69"/>
      <c r="Z61" s="214"/>
    </row>
    <row r="62" spans="4:26" ht="15.75">
      <c r="D62" s="69">
        <f t="shared" si="0"/>
        <v>74</v>
      </c>
      <c r="E62" s="69" t="s">
        <v>605</v>
      </c>
      <c r="P62" s="69"/>
      <c r="Q62" s="270"/>
      <c r="R62" s="270" t="s">
        <v>1915</v>
      </c>
      <c r="S62" s="69"/>
      <c r="T62" s="69"/>
      <c r="W62" s="270">
        <v>40</v>
      </c>
      <c r="X62" s="270" t="s">
        <v>1913</v>
      </c>
      <c r="Y62" s="69"/>
      <c r="Z62" s="214"/>
    </row>
    <row r="63" spans="4:26" ht="15.75">
      <c r="D63" s="69">
        <f t="shared" si="0"/>
        <v>75</v>
      </c>
      <c r="E63" s="69" t="s">
        <v>605</v>
      </c>
      <c r="P63" s="69"/>
      <c r="Q63" s="270"/>
      <c r="R63" s="270" t="s">
        <v>1916</v>
      </c>
      <c r="S63" s="69"/>
      <c r="T63" s="69"/>
      <c r="W63" s="270">
        <v>41</v>
      </c>
      <c r="X63" s="270" t="s">
        <v>1914</v>
      </c>
      <c r="Y63" s="69"/>
      <c r="Z63" s="214"/>
    </row>
    <row r="64" spans="4:26" ht="15.75">
      <c r="D64" s="69">
        <f t="shared" si="0"/>
        <v>76</v>
      </c>
      <c r="E64" s="69" t="s">
        <v>605</v>
      </c>
      <c r="P64" s="69"/>
      <c r="Q64" s="270"/>
      <c r="R64" s="270" t="s">
        <v>120</v>
      </c>
      <c r="S64" s="69"/>
      <c r="T64" s="69"/>
      <c r="W64" s="270">
        <v>42</v>
      </c>
      <c r="X64" s="270" t="s">
        <v>119</v>
      </c>
      <c r="Y64" s="69"/>
      <c r="Z64" s="214"/>
    </row>
    <row r="65" spans="4:26" ht="15.75">
      <c r="D65" s="69">
        <f t="shared" si="0"/>
        <v>77</v>
      </c>
      <c r="E65" s="69" t="s">
        <v>605</v>
      </c>
      <c r="P65" s="69"/>
      <c r="Q65" s="270"/>
      <c r="R65" s="270" t="s">
        <v>1917</v>
      </c>
      <c r="S65" s="69"/>
      <c r="T65" s="69"/>
      <c r="W65" s="270">
        <v>43</v>
      </c>
      <c r="X65" s="270" t="s">
        <v>1915</v>
      </c>
      <c r="Y65" s="69"/>
      <c r="Z65" s="214"/>
    </row>
    <row r="66" spans="4:26" ht="15.75">
      <c r="D66" s="69">
        <f t="shared" si="0"/>
        <v>78</v>
      </c>
      <c r="E66" s="69" t="s">
        <v>605</v>
      </c>
      <c r="P66" s="69"/>
      <c r="Q66" s="270"/>
      <c r="R66" s="270" t="s">
        <v>121</v>
      </c>
      <c r="S66" s="69"/>
      <c r="T66" s="69"/>
      <c r="W66" s="270">
        <v>44</v>
      </c>
      <c r="X66" s="270" t="s">
        <v>1916</v>
      </c>
      <c r="Y66" s="69"/>
      <c r="Z66" s="214"/>
    </row>
    <row r="67" spans="4:26" ht="15.75">
      <c r="D67" s="69">
        <f t="shared" si="0"/>
        <v>79</v>
      </c>
      <c r="E67" s="69" t="s">
        <v>605</v>
      </c>
      <c r="P67" s="69"/>
      <c r="Q67" s="270"/>
      <c r="R67" s="270" t="s">
        <v>1918</v>
      </c>
      <c r="S67" s="69"/>
      <c r="T67" s="69"/>
      <c r="W67" s="270">
        <v>45</v>
      </c>
      <c r="X67" s="270" t="s">
        <v>120</v>
      </c>
      <c r="Y67" s="69"/>
      <c r="Z67" s="214"/>
    </row>
    <row r="68" spans="4:26" ht="15.75">
      <c r="D68" s="69">
        <f t="shared" si="0"/>
        <v>80</v>
      </c>
      <c r="E68" s="69" t="s">
        <v>677</v>
      </c>
      <c r="P68" s="69"/>
      <c r="Q68" s="270"/>
      <c r="R68" s="270" t="s">
        <v>1919</v>
      </c>
      <c r="S68" s="69"/>
      <c r="T68" s="69"/>
      <c r="W68" s="270">
        <v>46</v>
      </c>
      <c r="X68" s="270" t="s">
        <v>1917</v>
      </c>
      <c r="Y68" s="69"/>
      <c r="Z68" s="214"/>
    </row>
    <row r="69" spans="4:26" ht="15.75">
      <c r="D69" s="69">
        <f t="shared" si="0"/>
        <v>81</v>
      </c>
      <c r="E69" s="69" t="s">
        <v>677</v>
      </c>
      <c r="P69" s="69"/>
      <c r="Q69" s="270"/>
      <c r="R69" s="270" t="s">
        <v>50</v>
      </c>
      <c r="S69" s="69"/>
      <c r="T69" s="69"/>
      <c r="W69" s="270">
        <v>47</v>
      </c>
      <c r="X69" s="270" t="s">
        <v>121</v>
      </c>
      <c r="Y69" s="69"/>
      <c r="Z69" s="214"/>
    </row>
    <row r="70" spans="4:26" ht="15.75">
      <c r="D70" s="69">
        <f t="shared" si="0"/>
        <v>82</v>
      </c>
      <c r="E70" s="69" t="s">
        <v>677</v>
      </c>
      <c r="P70" s="69"/>
      <c r="Q70" s="270"/>
      <c r="R70" s="270" t="s">
        <v>1920</v>
      </c>
      <c r="S70" s="69"/>
      <c r="T70" s="69"/>
      <c r="W70" s="270">
        <v>48</v>
      </c>
      <c r="X70" s="270" t="s">
        <v>1918</v>
      </c>
      <c r="Y70" s="69"/>
      <c r="Z70" s="214"/>
    </row>
    <row r="71" spans="4:26" ht="15.75">
      <c r="D71" s="69">
        <f t="shared" si="0"/>
        <v>83</v>
      </c>
      <c r="E71" s="69" t="s">
        <v>677</v>
      </c>
      <c r="P71" s="69"/>
      <c r="Q71" s="270"/>
      <c r="R71" s="270" t="s">
        <v>1921</v>
      </c>
      <c r="S71" s="69"/>
      <c r="T71" s="69"/>
      <c r="W71" s="270">
        <v>49</v>
      </c>
      <c r="X71" s="270" t="s">
        <v>1919</v>
      </c>
      <c r="Y71" s="69"/>
      <c r="Z71" s="214"/>
    </row>
    <row r="72" spans="4:26" ht="15.75">
      <c r="D72" s="69">
        <f t="shared" si="0"/>
        <v>84</v>
      </c>
      <c r="E72" s="69" t="s">
        <v>677</v>
      </c>
      <c r="P72" s="69"/>
      <c r="Q72" s="270"/>
      <c r="R72" s="270" t="s">
        <v>122</v>
      </c>
      <c r="S72" s="69"/>
      <c r="T72" s="69"/>
      <c r="W72" s="270">
        <v>50</v>
      </c>
      <c r="X72" s="270" t="s">
        <v>50</v>
      </c>
      <c r="Y72" s="69"/>
      <c r="Z72" s="214"/>
    </row>
    <row r="73" spans="4:26" ht="15.75">
      <c r="D73" s="69">
        <f t="shared" si="0"/>
        <v>85</v>
      </c>
      <c r="E73" s="69" t="s">
        <v>677</v>
      </c>
      <c r="P73" s="69"/>
      <c r="Q73" s="270"/>
      <c r="R73" s="270" t="s">
        <v>1922</v>
      </c>
      <c r="S73" s="69"/>
      <c r="T73" s="69"/>
      <c r="W73" s="270">
        <v>51</v>
      </c>
      <c r="X73" s="270" t="s">
        <v>1920</v>
      </c>
      <c r="Y73" s="69"/>
      <c r="Z73" s="214"/>
    </row>
    <row r="74" spans="4:26" ht="15.75">
      <c r="D74" s="69">
        <f t="shared" ref="D74:D86" si="2">D73+1</f>
        <v>86</v>
      </c>
      <c r="E74" s="69" t="s">
        <v>677</v>
      </c>
      <c r="P74" s="69"/>
      <c r="Q74" s="270"/>
      <c r="R74" s="270" t="s">
        <v>123</v>
      </c>
      <c r="S74" s="69"/>
      <c r="T74" s="69"/>
      <c r="W74" s="270">
        <v>52</v>
      </c>
      <c r="X74" s="270" t="s">
        <v>1921</v>
      </c>
      <c r="Y74" s="69"/>
      <c r="Z74" s="214"/>
    </row>
    <row r="75" spans="4:26" ht="15.75">
      <c r="D75" s="69">
        <f t="shared" si="2"/>
        <v>87</v>
      </c>
      <c r="E75" s="69" t="s">
        <v>677</v>
      </c>
      <c r="P75" s="69"/>
      <c r="Q75" s="270"/>
      <c r="R75" s="270" t="s">
        <v>1923</v>
      </c>
      <c r="S75" s="69"/>
      <c r="T75" s="69"/>
      <c r="W75" s="270">
        <v>53</v>
      </c>
      <c r="X75" s="270" t="s">
        <v>122</v>
      </c>
      <c r="Y75" s="69"/>
      <c r="Z75" s="214"/>
    </row>
    <row r="76" spans="4:26" ht="15.75">
      <c r="D76" s="69">
        <f t="shared" si="2"/>
        <v>88</v>
      </c>
      <c r="E76" s="69" t="s">
        <v>677</v>
      </c>
      <c r="P76" s="69"/>
      <c r="Q76" s="270"/>
      <c r="R76" s="270" t="s">
        <v>1924</v>
      </c>
      <c r="S76" s="69"/>
      <c r="T76" s="69"/>
      <c r="W76" s="270">
        <v>54</v>
      </c>
      <c r="X76" s="270" t="s">
        <v>1922</v>
      </c>
      <c r="Y76" s="69"/>
      <c r="Z76" s="214"/>
    </row>
    <row r="77" spans="4:26" ht="15.75">
      <c r="D77" s="69">
        <f t="shared" si="2"/>
        <v>89</v>
      </c>
      <c r="E77" s="69" t="s">
        <v>677</v>
      </c>
      <c r="P77" s="69"/>
      <c r="Q77" s="270"/>
      <c r="R77" s="270" t="s">
        <v>124</v>
      </c>
      <c r="S77" s="69"/>
      <c r="T77" s="69"/>
      <c r="W77" s="270">
        <v>55</v>
      </c>
      <c r="X77" s="270" t="s">
        <v>123</v>
      </c>
      <c r="Y77" s="69"/>
      <c r="Z77" s="214"/>
    </row>
    <row r="78" spans="4:26" ht="15.75">
      <c r="D78" s="69">
        <f t="shared" si="2"/>
        <v>90</v>
      </c>
      <c r="E78" s="69" t="s">
        <v>1535</v>
      </c>
      <c r="P78" s="69"/>
      <c r="Q78" s="270"/>
      <c r="R78" s="270" t="s">
        <v>1925</v>
      </c>
      <c r="S78" s="69"/>
      <c r="T78" s="69"/>
      <c r="W78" s="270">
        <v>56</v>
      </c>
      <c r="X78" s="270" t="s">
        <v>1923</v>
      </c>
      <c r="Y78" s="69"/>
      <c r="Z78" s="214"/>
    </row>
    <row r="79" spans="4:26" ht="15.75">
      <c r="D79" s="69">
        <f t="shared" si="2"/>
        <v>91</v>
      </c>
      <c r="E79" s="69" t="s">
        <v>1535</v>
      </c>
      <c r="P79" s="69"/>
      <c r="Q79" s="270"/>
      <c r="R79" s="270" t="s">
        <v>1926</v>
      </c>
      <c r="S79" s="69"/>
      <c r="T79" s="69"/>
      <c r="W79" s="270">
        <v>57</v>
      </c>
      <c r="X79" s="270" t="s">
        <v>1924</v>
      </c>
      <c r="Y79" s="69"/>
      <c r="Z79" s="214"/>
    </row>
    <row r="80" spans="4:26" ht="15.75">
      <c r="D80" s="69">
        <f t="shared" si="2"/>
        <v>92</v>
      </c>
      <c r="E80" s="69" t="s">
        <v>1535</v>
      </c>
      <c r="P80" s="69"/>
      <c r="Q80" s="270"/>
      <c r="R80" s="270" t="s">
        <v>125</v>
      </c>
      <c r="S80" s="69"/>
      <c r="T80" s="69"/>
      <c r="W80" s="270">
        <v>58</v>
      </c>
      <c r="X80" s="270" t="s">
        <v>124</v>
      </c>
      <c r="Y80" s="69"/>
      <c r="Z80" s="214"/>
    </row>
    <row r="81" spans="4:26" ht="15.75">
      <c r="D81" s="69">
        <f t="shared" si="2"/>
        <v>93</v>
      </c>
      <c r="E81" s="69" t="s">
        <v>1535</v>
      </c>
      <c r="P81" s="69"/>
      <c r="Q81" s="270"/>
      <c r="R81" s="270" t="s">
        <v>1927</v>
      </c>
      <c r="S81" s="69"/>
      <c r="T81" s="69"/>
      <c r="W81" s="270">
        <v>59</v>
      </c>
      <c r="X81" s="270" t="s">
        <v>1925</v>
      </c>
      <c r="Y81" s="69"/>
      <c r="Z81" s="214"/>
    </row>
    <row r="82" spans="4:26" ht="15.75">
      <c r="D82" s="69">
        <f t="shared" si="2"/>
        <v>94</v>
      </c>
      <c r="E82" s="69" t="s">
        <v>1535</v>
      </c>
      <c r="P82" s="69"/>
      <c r="Q82" s="270"/>
      <c r="R82" s="270" t="s">
        <v>51</v>
      </c>
      <c r="S82" s="69"/>
      <c r="T82" s="69"/>
      <c r="W82" s="270">
        <v>60</v>
      </c>
      <c r="X82" s="270" t="s">
        <v>1926</v>
      </c>
      <c r="Y82" s="69"/>
      <c r="Z82" s="214"/>
    </row>
    <row r="83" spans="4:26" ht="15.75">
      <c r="D83" s="69">
        <f t="shared" si="2"/>
        <v>95</v>
      </c>
      <c r="E83" s="69" t="s">
        <v>1535</v>
      </c>
      <c r="P83" s="69"/>
      <c r="Q83" s="270"/>
      <c r="R83" s="270" t="s">
        <v>1928</v>
      </c>
      <c r="S83" s="69"/>
      <c r="T83" s="69"/>
      <c r="W83" s="270">
        <v>61</v>
      </c>
      <c r="X83" s="270" t="s">
        <v>125</v>
      </c>
      <c r="Y83" s="69"/>
      <c r="Z83" s="214"/>
    </row>
    <row r="84" spans="4:26" ht="15.75">
      <c r="D84" s="69">
        <f t="shared" si="2"/>
        <v>96</v>
      </c>
      <c r="E84" s="69" t="s">
        <v>1535</v>
      </c>
      <c r="P84" s="69"/>
      <c r="Q84" s="270">
        <v>65</v>
      </c>
      <c r="R84" s="270" t="s">
        <v>1929</v>
      </c>
      <c r="S84" s="69"/>
      <c r="T84" s="69"/>
      <c r="W84" s="270">
        <v>62</v>
      </c>
      <c r="X84" s="270" t="s">
        <v>1927</v>
      </c>
      <c r="Y84" s="69"/>
      <c r="Z84" s="214"/>
    </row>
    <row r="85" spans="4:26" ht="15.75">
      <c r="D85" s="69">
        <f t="shared" si="2"/>
        <v>97</v>
      </c>
      <c r="E85" s="69" t="s">
        <v>1535</v>
      </c>
      <c r="P85" s="69"/>
      <c r="Q85" s="270">
        <v>66</v>
      </c>
      <c r="R85" s="270" t="s">
        <v>126</v>
      </c>
      <c r="S85" s="69"/>
      <c r="T85" s="69"/>
      <c r="W85" s="270">
        <v>63</v>
      </c>
      <c r="X85" s="270" t="s">
        <v>51</v>
      </c>
      <c r="Y85" s="69"/>
      <c r="Z85" s="214"/>
    </row>
    <row r="86" spans="4:26" ht="15.75">
      <c r="D86" s="69">
        <f t="shared" si="2"/>
        <v>98</v>
      </c>
      <c r="E86" s="69" t="s">
        <v>1535</v>
      </c>
      <c r="P86" s="69"/>
      <c r="Q86" s="270">
        <v>67</v>
      </c>
      <c r="R86" s="270" t="s">
        <v>1930</v>
      </c>
      <c r="S86" s="69"/>
      <c r="T86" s="69"/>
      <c r="W86" s="270">
        <v>64</v>
      </c>
      <c r="X86" s="270" t="s">
        <v>1928</v>
      </c>
      <c r="Y86" s="69"/>
      <c r="Z86" s="214"/>
    </row>
    <row r="87" spans="4:26" ht="15.75">
      <c r="D87" s="69"/>
      <c r="E87" s="69"/>
      <c r="P87" s="69"/>
      <c r="Q87" s="270">
        <v>68</v>
      </c>
      <c r="R87" s="270" t="s">
        <v>127</v>
      </c>
      <c r="S87" s="69"/>
      <c r="T87" s="69"/>
      <c r="W87" s="270">
        <v>65</v>
      </c>
      <c r="X87" s="270" t="s">
        <v>1929</v>
      </c>
      <c r="Y87" s="69"/>
      <c r="Z87" s="214"/>
    </row>
    <row r="88" spans="4:26" ht="15.75">
      <c r="D88" s="69"/>
      <c r="E88" s="69"/>
      <c r="P88" s="69"/>
      <c r="Q88" s="270">
        <v>69</v>
      </c>
      <c r="R88" s="270" t="s">
        <v>1931</v>
      </c>
      <c r="S88" s="69"/>
      <c r="T88" s="69"/>
      <c r="W88" s="270">
        <v>66</v>
      </c>
      <c r="X88" s="270" t="s">
        <v>126</v>
      </c>
      <c r="Y88" s="69"/>
      <c r="Z88" s="214"/>
    </row>
    <row r="89" spans="4:26" ht="15.75">
      <c r="D89" s="69"/>
      <c r="E89" s="69"/>
      <c r="P89" s="69"/>
      <c r="Q89" s="270">
        <v>70</v>
      </c>
      <c r="R89" s="270" t="s">
        <v>128</v>
      </c>
      <c r="S89" s="69"/>
      <c r="T89" s="69"/>
      <c r="W89" s="270">
        <v>67</v>
      </c>
      <c r="X89" s="270" t="s">
        <v>1930</v>
      </c>
      <c r="Y89" s="69"/>
      <c r="Z89" s="214"/>
    </row>
    <row r="90" spans="4:26" ht="15.75">
      <c r="D90" s="69"/>
      <c r="E90" s="69"/>
      <c r="P90" s="69"/>
      <c r="Q90" s="270">
        <v>71</v>
      </c>
      <c r="R90" s="270" t="s">
        <v>1932</v>
      </c>
      <c r="S90" s="69"/>
      <c r="T90" s="69"/>
      <c r="W90" s="270">
        <v>68</v>
      </c>
      <c r="X90" s="270" t="s">
        <v>127</v>
      </c>
      <c r="Y90" s="69"/>
      <c r="Z90" s="214"/>
    </row>
    <row r="91" spans="4:26" ht="15.75">
      <c r="P91" s="69"/>
      <c r="Q91" s="270">
        <v>72</v>
      </c>
      <c r="R91" s="270" t="s">
        <v>1933</v>
      </c>
      <c r="S91" s="69"/>
      <c r="T91" s="69"/>
      <c r="W91" s="270">
        <v>69</v>
      </c>
      <c r="X91" s="270" t="s">
        <v>1931</v>
      </c>
      <c r="Y91" s="69"/>
      <c r="Z91" s="214"/>
    </row>
    <row r="92" spans="4:26" ht="15.75">
      <c r="P92" s="69"/>
      <c r="Q92" s="270">
        <v>73</v>
      </c>
      <c r="R92" s="270" t="s">
        <v>129</v>
      </c>
      <c r="S92" s="69"/>
      <c r="T92" s="69"/>
      <c r="W92" s="270">
        <v>70</v>
      </c>
      <c r="X92" s="270" t="s">
        <v>128</v>
      </c>
      <c r="Y92" s="69"/>
      <c r="Z92" s="214"/>
    </row>
    <row r="93" spans="4:26" ht="15.75">
      <c r="P93" s="69"/>
      <c r="Q93" s="270">
        <v>74</v>
      </c>
      <c r="R93" s="270" t="s">
        <v>1934</v>
      </c>
      <c r="S93" s="69"/>
      <c r="T93" s="69"/>
      <c r="W93" s="270">
        <v>71</v>
      </c>
      <c r="X93" s="270" t="s">
        <v>1932</v>
      </c>
      <c r="Y93" s="69"/>
      <c r="Z93" s="214"/>
    </row>
    <row r="94" spans="4:26" ht="15.75">
      <c r="P94" s="69"/>
      <c r="Q94" s="270">
        <v>75</v>
      </c>
      <c r="R94" s="270" t="s">
        <v>52</v>
      </c>
      <c r="S94" s="69"/>
      <c r="T94" s="69"/>
      <c r="W94" s="270">
        <v>72</v>
      </c>
      <c r="X94" s="270" t="s">
        <v>1933</v>
      </c>
      <c r="Y94" s="69"/>
      <c r="Z94" s="214"/>
    </row>
    <row r="95" spans="4:26" ht="15.75">
      <c r="P95" s="69"/>
      <c r="Q95" s="270">
        <v>76</v>
      </c>
      <c r="R95" s="270" t="s">
        <v>1935</v>
      </c>
      <c r="S95" s="69"/>
      <c r="T95" s="69"/>
      <c r="W95" s="270">
        <v>73</v>
      </c>
      <c r="X95" s="270" t="s">
        <v>129</v>
      </c>
      <c r="Y95" s="69"/>
      <c r="Z95" s="214"/>
    </row>
    <row r="96" spans="4:26" ht="15.75">
      <c r="P96" s="69"/>
      <c r="Q96" s="270">
        <v>77</v>
      </c>
      <c r="R96" s="270" t="s">
        <v>1573</v>
      </c>
      <c r="S96" s="69"/>
      <c r="T96" s="69"/>
      <c r="W96" s="270">
        <v>74</v>
      </c>
      <c r="X96" s="270" t="s">
        <v>1934</v>
      </c>
      <c r="Y96" s="69"/>
      <c r="Z96" s="214"/>
    </row>
    <row r="97" spans="16:26" ht="15.75">
      <c r="P97" s="69"/>
      <c r="Q97" s="270">
        <v>78</v>
      </c>
      <c r="R97" s="270" t="s">
        <v>1937</v>
      </c>
      <c r="S97" s="69"/>
      <c r="T97" s="69"/>
      <c r="W97" s="270">
        <v>75</v>
      </c>
      <c r="X97" s="270" t="s">
        <v>52</v>
      </c>
      <c r="Y97" s="69"/>
      <c r="Z97" s="214"/>
    </row>
    <row r="98" spans="16:26" ht="15.75">
      <c r="P98" s="69"/>
      <c r="Q98" s="270">
        <v>79</v>
      </c>
      <c r="R98" s="270" t="s">
        <v>131</v>
      </c>
      <c r="S98" s="69"/>
      <c r="T98" s="69"/>
      <c r="W98" s="270">
        <v>76</v>
      </c>
      <c r="X98" s="270" t="s">
        <v>1935</v>
      </c>
      <c r="Y98" s="69"/>
      <c r="Z98" s="214"/>
    </row>
    <row r="99" spans="16:26" ht="15.75">
      <c r="P99" s="69"/>
      <c r="Q99" s="270">
        <v>80</v>
      </c>
      <c r="R99" s="270" t="s">
        <v>1938</v>
      </c>
      <c r="S99" s="69"/>
      <c r="T99" s="69"/>
      <c r="W99" s="270">
        <v>77</v>
      </c>
      <c r="X99" s="270" t="s">
        <v>1573</v>
      </c>
      <c r="Y99" s="69"/>
      <c r="Z99" s="214"/>
    </row>
    <row r="100" spans="16:26" ht="15.75">
      <c r="P100" s="69"/>
      <c r="Q100" s="270">
        <v>81</v>
      </c>
      <c r="R100" s="270" t="s">
        <v>132</v>
      </c>
      <c r="S100" s="69"/>
      <c r="T100" s="69"/>
      <c r="W100" s="270">
        <v>78</v>
      </c>
      <c r="X100" s="270" t="s">
        <v>1937</v>
      </c>
      <c r="Y100" s="69"/>
      <c r="Z100" s="214"/>
    </row>
    <row r="101" spans="16:26" ht="15.75">
      <c r="P101" s="69"/>
      <c r="Q101" s="270">
        <v>82</v>
      </c>
      <c r="R101" s="270" t="s">
        <v>133</v>
      </c>
      <c r="S101" s="69"/>
      <c r="T101" s="69"/>
      <c r="W101" s="270">
        <v>79</v>
      </c>
      <c r="X101" s="270" t="s">
        <v>131</v>
      </c>
      <c r="Y101" s="69"/>
      <c r="Z101" s="214"/>
    </row>
    <row r="102" spans="16:26" ht="15.75">
      <c r="P102" s="69"/>
      <c r="Q102" s="270">
        <v>83</v>
      </c>
      <c r="R102" s="270" t="s">
        <v>1939</v>
      </c>
      <c r="S102" s="69"/>
      <c r="T102" s="69"/>
      <c r="W102" s="270">
        <v>80</v>
      </c>
      <c r="X102" s="270" t="s">
        <v>1938</v>
      </c>
      <c r="Y102" s="69"/>
      <c r="Z102" s="214"/>
    </row>
    <row r="103" spans="16:26" ht="15.75">
      <c r="Q103" s="270">
        <v>84</v>
      </c>
      <c r="R103" s="270" t="s">
        <v>53</v>
      </c>
      <c r="S103" s="69"/>
      <c r="W103" s="270">
        <v>81</v>
      </c>
      <c r="X103" s="270" t="s">
        <v>132</v>
      </c>
      <c r="Y103" s="69"/>
      <c r="Z103" s="214"/>
    </row>
    <row r="104" spans="16:26" ht="15.75">
      <c r="Q104" s="270">
        <v>85</v>
      </c>
      <c r="R104" s="270" t="s">
        <v>1940</v>
      </c>
      <c r="S104" s="69"/>
      <c r="W104" s="270">
        <v>82</v>
      </c>
      <c r="X104" s="270" t="s">
        <v>133</v>
      </c>
      <c r="Y104" s="69"/>
      <c r="Z104" s="214"/>
    </row>
    <row r="105" spans="16:26" ht="15.75">
      <c r="Q105" s="270">
        <v>86</v>
      </c>
      <c r="R105" s="270" t="s">
        <v>134</v>
      </c>
      <c r="S105" s="69"/>
      <c r="W105" s="270">
        <v>83</v>
      </c>
      <c r="X105" s="270" t="s">
        <v>1939</v>
      </c>
      <c r="Y105" s="69"/>
      <c r="Z105" s="214"/>
    </row>
    <row r="106" spans="16:26" ht="15.75">
      <c r="Q106" s="270">
        <v>87</v>
      </c>
      <c r="R106" s="270" t="s">
        <v>135</v>
      </c>
      <c r="S106" s="69"/>
      <c r="W106" s="270">
        <v>84</v>
      </c>
      <c r="X106" s="270" t="s">
        <v>53</v>
      </c>
      <c r="Y106" s="69"/>
      <c r="Z106" s="214"/>
    </row>
    <row r="107" spans="16:26" ht="15.75">
      <c r="Q107" s="270">
        <v>88</v>
      </c>
      <c r="R107" s="270" t="s">
        <v>136</v>
      </c>
      <c r="S107" s="69"/>
      <c r="W107" s="270">
        <v>85</v>
      </c>
      <c r="X107" s="270" t="s">
        <v>1940</v>
      </c>
      <c r="Y107" s="69"/>
      <c r="Z107" s="214"/>
    </row>
    <row r="108" spans="16:26" ht="15.75">
      <c r="Q108" s="270">
        <v>89</v>
      </c>
      <c r="R108" s="270" t="s">
        <v>1941</v>
      </c>
      <c r="S108" s="69"/>
      <c r="W108" s="270">
        <v>86</v>
      </c>
      <c r="X108" s="270" t="s">
        <v>134</v>
      </c>
      <c r="Y108" s="69"/>
      <c r="Z108" s="214"/>
    </row>
    <row r="109" spans="16:26" ht="15.75">
      <c r="Q109" s="270">
        <v>90</v>
      </c>
      <c r="R109" s="270" t="s">
        <v>137</v>
      </c>
      <c r="S109" s="69"/>
      <c r="W109" s="270">
        <v>87</v>
      </c>
      <c r="X109" s="270" t="s">
        <v>135</v>
      </c>
      <c r="Y109" s="69"/>
      <c r="Z109" s="214"/>
    </row>
    <row r="110" spans="16:26" ht="15.75">
      <c r="Q110" s="270">
        <v>91</v>
      </c>
      <c r="R110" s="270" t="s">
        <v>54</v>
      </c>
      <c r="S110" s="69"/>
      <c r="W110" s="270">
        <v>88</v>
      </c>
      <c r="X110" s="270" t="s">
        <v>136</v>
      </c>
      <c r="Y110" s="69"/>
      <c r="Z110" s="214"/>
    </row>
    <row r="111" spans="16:26" ht="15.75">
      <c r="Q111" s="270">
        <v>92</v>
      </c>
      <c r="R111" s="270" t="s">
        <v>138</v>
      </c>
      <c r="S111" s="69"/>
      <c r="W111" s="270">
        <v>89</v>
      </c>
      <c r="X111" s="270" t="s">
        <v>1941</v>
      </c>
      <c r="Y111" s="69"/>
      <c r="Z111" s="214"/>
    </row>
    <row r="112" spans="16:26" ht="15.75">
      <c r="Q112" s="270">
        <v>93</v>
      </c>
      <c r="R112" s="270" t="s">
        <v>139</v>
      </c>
      <c r="S112" s="69"/>
      <c r="W112" s="270">
        <v>90</v>
      </c>
      <c r="X112" s="270" t="s">
        <v>137</v>
      </c>
      <c r="Y112" s="69"/>
      <c r="Z112" s="214"/>
    </row>
    <row r="113" spans="17:26" ht="15.75">
      <c r="Q113" s="270">
        <v>94</v>
      </c>
      <c r="R113" s="270" t="s">
        <v>140</v>
      </c>
      <c r="S113" s="69"/>
      <c r="W113" s="270">
        <v>91</v>
      </c>
      <c r="X113" s="270" t="s">
        <v>54</v>
      </c>
      <c r="Y113" s="69"/>
      <c r="Z113" s="214"/>
    </row>
    <row r="114" spans="17:26" ht="15.75">
      <c r="Q114" s="270">
        <v>95</v>
      </c>
      <c r="R114" s="270" t="s">
        <v>55</v>
      </c>
      <c r="S114" s="69"/>
      <c r="W114" s="270">
        <v>92</v>
      </c>
      <c r="X114" s="270" t="s">
        <v>138</v>
      </c>
      <c r="Y114" s="69"/>
      <c r="Z114" s="214"/>
    </row>
    <row r="115" spans="17:26" ht="15.75">
      <c r="Q115" s="270">
        <v>96</v>
      </c>
      <c r="R115" s="270" t="s">
        <v>141</v>
      </c>
      <c r="S115" s="69"/>
      <c r="W115" s="270">
        <v>93</v>
      </c>
      <c r="X115" s="270" t="s">
        <v>139</v>
      </c>
      <c r="Y115" s="69"/>
      <c r="Z115" s="214"/>
    </row>
    <row r="116" spans="17:26" ht="15.75">
      <c r="Q116" s="270">
        <v>97</v>
      </c>
      <c r="R116" s="270" t="s">
        <v>142</v>
      </c>
      <c r="S116" s="69"/>
      <c r="W116" s="270">
        <v>94</v>
      </c>
      <c r="X116" s="270" t="s">
        <v>140</v>
      </c>
      <c r="Y116" s="69"/>
      <c r="Z116" s="214"/>
    </row>
    <row r="117" spans="17:26" ht="15.75">
      <c r="Q117" s="270">
        <v>98</v>
      </c>
      <c r="R117" s="270" t="s">
        <v>56</v>
      </c>
      <c r="S117" s="69"/>
      <c r="W117" s="270">
        <v>95</v>
      </c>
      <c r="X117" s="270" t="s">
        <v>55</v>
      </c>
      <c r="Y117" s="69"/>
      <c r="Z117" s="214"/>
    </row>
    <row r="118" spans="17:26" ht="15.75">
      <c r="Q118" s="270">
        <v>99</v>
      </c>
      <c r="R118" s="270" t="s">
        <v>57</v>
      </c>
      <c r="S118" s="69"/>
      <c r="W118" s="270">
        <v>96</v>
      </c>
      <c r="X118" s="270" t="s">
        <v>141</v>
      </c>
      <c r="Y118" s="69"/>
      <c r="Z118" s="214"/>
    </row>
    <row r="119" spans="17:26" ht="15.75">
      <c r="Q119" s="270">
        <v>100</v>
      </c>
      <c r="R119" s="270" t="s">
        <v>1944</v>
      </c>
      <c r="S119" s="69"/>
      <c r="W119" s="270">
        <v>97</v>
      </c>
      <c r="X119" s="270" t="s">
        <v>142</v>
      </c>
      <c r="Y119" s="69"/>
      <c r="Z119" s="214"/>
    </row>
    <row r="120" spans="17:26" ht="15.75">
      <c r="Q120" s="69"/>
      <c r="R120" s="69"/>
      <c r="S120" s="69"/>
      <c r="W120" s="270">
        <v>98</v>
      </c>
      <c r="X120" s="270" t="s">
        <v>56</v>
      </c>
      <c r="Y120" s="69"/>
      <c r="Z120" s="214"/>
    </row>
    <row r="121" spans="17:26" ht="15.75">
      <c r="Q121" s="69"/>
      <c r="R121" s="69"/>
      <c r="S121" s="69"/>
      <c r="W121" s="270">
        <v>99</v>
      </c>
      <c r="X121" s="270" t="s">
        <v>57</v>
      </c>
      <c r="Y121" s="69"/>
      <c r="Z121" s="214"/>
    </row>
    <row r="122" spans="17:26" ht="15.75">
      <c r="W122" s="270">
        <v>100</v>
      </c>
      <c r="X122" s="270" t="s">
        <v>1944</v>
      </c>
      <c r="Y122" s="69"/>
      <c r="Z122" s="214"/>
    </row>
    <row r="123" spans="17:26">
      <c r="W123" s="69"/>
      <c r="X123" s="69"/>
      <c r="Y123" s="69"/>
      <c r="Z123" s="214"/>
    </row>
    <row r="124" spans="17:26">
      <c r="W124" s="214"/>
      <c r="X124" s="214"/>
      <c r="Y124" s="214"/>
      <c r="Z124" s="214"/>
    </row>
    <row r="125" spans="17:26">
      <c r="W125" s="214"/>
      <c r="X125" s="214"/>
      <c r="Y125" s="214"/>
      <c r="Z125" s="214"/>
    </row>
    <row r="126" spans="17:26">
      <c r="W126" s="214"/>
      <c r="X126" s="214"/>
      <c r="Y126" s="214"/>
      <c r="Z126" s="214"/>
    </row>
    <row r="127" spans="17:26">
      <c r="W127" s="214"/>
      <c r="X127" s="214"/>
      <c r="Y127" s="214"/>
      <c r="Z127" s="214"/>
    </row>
    <row r="128" spans="17:26">
      <c r="W128" s="214"/>
      <c r="X128" s="214"/>
      <c r="Y128" s="214"/>
      <c r="Z128" s="214"/>
    </row>
    <row r="129" spans="23:26">
      <c r="W129" s="214"/>
      <c r="X129" s="214"/>
      <c r="Y129" s="214"/>
      <c r="Z129" s="214"/>
    </row>
    <row r="130" spans="23:26">
      <c r="W130" s="214"/>
      <c r="X130" s="214"/>
      <c r="Y130" s="214"/>
      <c r="Z130" s="214"/>
    </row>
    <row r="131" spans="23:26">
      <c r="W131" s="214"/>
      <c r="X131" s="214"/>
      <c r="Y131" s="214"/>
      <c r="Z131" s="214"/>
    </row>
    <row r="132" spans="23:26">
      <c r="W132" s="214"/>
      <c r="X132" s="214"/>
      <c r="Y132" s="214"/>
      <c r="Z132" s="214"/>
    </row>
    <row r="133" spans="23:26">
      <c r="W133" s="214"/>
      <c r="X133" s="214"/>
      <c r="Y133" s="214"/>
      <c r="Z133" s="214"/>
    </row>
    <row r="134" spans="23:26">
      <c r="W134" s="214"/>
      <c r="X134" s="214"/>
      <c r="Y134" s="214"/>
      <c r="Z134" s="214"/>
    </row>
    <row r="135" spans="23:26">
      <c r="W135" s="214"/>
      <c r="X135" s="214"/>
      <c r="Y135" s="214"/>
      <c r="Z135" s="214"/>
    </row>
    <row r="136" spans="23:26">
      <c r="W136" s="214"/>
      <c r="X136" s="214"/>
      <c r="Y136" s="214"/>
      <c r="Z136" s="214"/>
    </row>
    <row r="137" spans="23:26">
      <c r="W137" s="214"/>
      <c r="X137" s="214"/>
      <c r="Y137" s="214"/>
      <c r="Z137" s="214"/>
    </row>
    <row r="138" spans="23:26">
      <c r="W138" s="214"/>
      <c r="X138" s="214"/>
      <c r="Y138" s="214"/>
      <c r="Z138" s="214"/>
    </row>
    <row r="139" spans="23:26">
      <c r="W139" s="214"/>
      <c r="X139" s="214"/>
      <c r="Y139" s="214"/>
      <c r="Z139" s="214"/>
    </row>
    <row r="140" spans="23:26">
      <c r="W140" s="214"/>
      <c r="X140" s="214"/>
      <c r="Y140" s="214"/>
      <c r="Z140" s="214"/>
    </row>
    <row r="141" spans="23:26">
      <c r="W141" s="214"/>
      <c r="X141" s="214"/>
      <c r="Y141" s="214"/>
      <c r="Z141" s="214"/>
    </row>
    <row r="142" spans="23:26">
      <c r="W142" s="214"/>
      <c r="X142" s="214"/>
      <c r="Y142" s="214"/>
      <c r="Z142" s="214"/>
    </row>
    <row r="143" spans="23:26">
      <c r="W143" s="214"/>
      <c r="X143" s="214"/>
      <c r="Y143" s="214"/>
      <c r="Z143" s="214"/>
    </row>
    <row r="144" spans="23:26">
      <c r="W144" s="214"/>
      <c r="X144" s="214"/>
      <c r="Y144" s="214"/>
      <c r="Z144" s="214"/>
    </row>
    <row r="145" spans="23:26">
      <c r="W145" s="214"/>
      <c r="X145" s="214"/>
      <c r="Y145" s="214"/>
      <c r="Z145" s="214"/>
    </row>
    <row r="146" spans="23:26">
      <c r="W146" s="214"/>
      <c r="X146" s="214"/>
      <c r="Y146" s="214"/>
      <c r="Z146" s="214"/>
    </row>
    <row r="147" spans="23:26">
      <c r="W147" s="214"/>
      <c r="X147" s="214"/>
      <c r="Y147" s="214"/>
      <c r="Z147" s="214"/>
    </row>
    <row r="148" spans="23:26">
      <c r="W148" s="214"/>
      <c r="X148" s="214"/>
      <c r="Y148" s="214"/>
      <c r="Z148" s="214"/>
    </row>
    <row r="149" spans="23:26">
      <c r="W149" s="214"/>
      <c r="X149" s="214"/>
      <c r="Y149" s="214"/>
      <c r="Z149" s="214"/>
    </row>
    <row r="150" spans="23:26">
      <c r="W150" s="214"/>
      <c r="X150" s="214"/>
      <c r="Y150" s="214"/>
      <c r="Z150" s="214"/>
    </row>
    <row r="151" spans="23:26">
      <c r="W151" s="214"/>
      <c r="X151" s="214"/>
      <c r="Y151" s="214"/>
      <c r="Z151" s="214"/>
    </row>
    <row r="152" spans="23:26">
      <c r="W152" s="214"/>
      <c r="X152" s="214"/>
      <c r="Y152" s="214"/>
      <c r="Z152" s="214"/>
    </row>
    <row r="153" spans="23:26">
      <c r="W153" s="214"/>
      <c r="X153" s="214"/>
      <c r="Y153" s="214"/>
      <c r="Z153" s="214"/>
    </row>
    <row r="154" spans="23:26">
      <c r="W154" s="214"/>
      <c r="X154" s="214"/>
      <c r="Y154" s="214"/>
      <c r="Z154" s="214"/>
    </row>
    <row r="155" spans="23:26">
      <c r="W155" s="214"/>
      <c r="X155" s="214"/>
      <c r="Y155" s="214"/>
      <c r="Z155" s="214"/>
    </row>
    <row r="156" spans="23:26">
      <c r="W156" s="214"/>
      <c r="X156" s="214"/>
      <c r="Y156" s="214"/>
      <c r="Z156" s="214"/>
    </row>
    <row r="157" spans="23:26">
      <c r="W157" s="214"/>
      <c r="X157" s="214"/>
      <c r="Y157" s="214"/>
      <c r="Z157" s="214"/>
    </row>
    <row r="158" spans="23:26">
      <c r="W158" s="214"/>
      <c r="X158" s="214"/>
      <c r="Y158" s="214"/>
      <c r="Z158" s="214"/>
    </row>
    <row r="159" spans="23:26">
      <c r="W159" s="214"/>
      <c r="X159" s="214"/>
      <c r="Y159" s="214"/>
      <c r="Z159" s="214"/>
    </row>
    <row r="160" spans="23:26">
      <c r="W160" s="214"/>
      <c r="X160" s="214"/>
      <c r="Y160" s="214"/>
      <c r="Z160" s="214"/>
    </row>
    <row r="161" spans="23:26">
      <c r="W161" s="214"/>
      <c r="X161" s="214"/>
      <c r="Y161" s="214"/>
      <c r="Z161" s="214"/>
    </row>
    <row r="162" spans="23:26">
      <c r="W162" s="214"/>
      <c r="X162" s="214"/>
      <c r="Y162" s="214"/>
      <c r="Z162" s="214"/>
    </row>
    <row r="163" spans="23:26">
      <c r="W163" s="214"/>
      <c r="X163" s="214"/>
      <c r="Y163" s="214"/>
      <c r="Z163" s="214"/>
    </row>
    <row r="164" spans="23:26">
      <c r="W164" s="214"/>
      <c r="X164" s="214"/>
      <c r="Y164" s="214"/>
      <c r="Z164" s="214"/>
    </row>
    <row r="165" spans="23:26">
      <c r="W165" s="214"/>
      <c r="X165" s="214"/>
      <c r="Y165" s="214"/>
      <c r="Z165" s="214"/>
    </row>
    <row r="166" spans="23:26">
      <c r="W166" s="214"/>
      <c r="X166" s="214"/>
      <c r="Y166" s="214"/>
      <c r="Z166" s="214"/>
    </row>
    <row r="167" spans="23:26">
      <c r="W167" s="214"/>
      <c r="X167" s="214"/>
      <c r="Y167" s="214"/>
      <c r="Z167" s="214"/>
    </row>
    <row r="168" spans="23:26">
      <c r="W168" s="214"/>
      <c r="X168" s="214"/>
      <c r="Y168" s="214"/>
      <c r="Z168" s="214"/>
    </row>
    <row r="169" spans="23:26">
      <c r="W169" s="214"/>
      <c r="X169" s="214"/>
      <c r="Y169" s="214"/>
      <c r="Z169" s="214"/>
    </row>
    <row r="170" spans="23:26">
      <c r="W170" s="214"/>
      <c r="X170" s="214"/>
      <c r="Y170" s="214"/>
      <c r="Z170" s="214"/>
    </row>
    <row r="171" spans="23:26">
      <c r="W171" s="214"/>
      <c r="X171" s="214"/>
      <c r="Y171" s="214"/>
      <c r="Z171" s="214"/>
    </row>
    <row r="172" spans="23:26">
      <c r="W172" s="214"/>
      <c r="X172" s="214"/>
      <c r="Y172" s="214"/>
      <c r="Z172" s="214"/>
    </row>
    <row r="173" spans="23:26">
      <c r="W173" s="214"/>
      <c r="X173" s="214"/>
      <c r="Y173" s="214"/>
      <c r="Z173" s="214"/>
    </row>
    <row r="174" spans="23:26">
      <c r="W174" s="214"/>
      <c r="X174" s="214"/>
      <c r="Y174" s="214"/>
      <c r="Z174" s="214"/>
    </row>
    <row r="175" spans="23:26">
      <c r="W175" s="214"/>
      <c r="X175" s="214"/>
      <c r="Y175" s="214"/>
      <c r="Z175" s="214"/>
    </row>
    <row r="176" spans="23:26">
      <c r="W176" s="214"/>
      <c r="X176" s="214"/>
      <c r="Y176" s="214"/>
      <c r="Z176" s="214"/>
    </row>
    <row r="177" spans="23:26">
      <c r="W177" s="214"/>
      <c r="X177" s="214"/>
      <c r="Y177" s="214"/>
      <c r="Z177" s="214"/>
    </row>
    <row r="178" spans="23:26">
      <c r="W178" s="214"/>
      <c r="X178" s="214"/>
      <c r="Y178" s="214"/>
      <c r="Z178" s="214"/>
    </row>
    <row r="179" spans="23:26">
      <c r="W179" s="214"/>
      <c r="X179" s="214"/>
      <c r="Y179" s="214"/>
      <c r="Z179" s="214"/>
    </row>
    <row r="180" spans="23:26">
      <c r="W180" s="214"/>
      <c r="X180" s="214"/>
      <c r="Y180" s="214"/>
      <c r="Z180" s="214"/>
    </row>
    <row r="181" spans="23:26">
      <c r="W181" s="214"/>
      <c r="X181" s="214"/>
      <c r="Y181" s="214"/>
      <c r="Z181" s="214"/>
    </row>
    <row r="182" spans="23:26">
      <c r="W182" s="214"/>
      <c r="X182" s="214"/>
      <c r="Y182" s="214"/>
      <c r="Z182" s="214"/>
    </row>
    <row r="183" spans="23:26">
      <c r="W183" s="214"/>
      <c r="X183" s="214"/>
      <c r="Y183" s="214"/>
      <c r="Z183" s="214"/>
    </row>
    <row r="184" spans="23:26">
      <c r="W184" s="214"/>
      <c r="X184" s="214"/>
      <c r="Y184" s="214"/>
      <c r="Z184" s="214"/>
    </row>
    <row r="185" spans="23:26">
      <c r="W185" s="214"/>
      <c r="X185" s="214"/>
      <c r="Y185" s="214"/>
      <c r="Z185" s="214"/>
    </row>
    <row r="186" spans="23:26">
      <c r="W186" s="214"/>
      <c r="X186" s="214"/>
      <c r="Y186" s="214"/>
      <c r="Z186" s="214"/>
    </row>
    <row r="187" spans="23:26">
      <c r="W187" s="214"/>
      <c r="X187" s="214"/>
      <c r="Y187" s="214"/>
      <c r="Z187" s="214"/>
    </row>
    <row r="188" spans="23:26">
      <c r="W188" s="214"/>
      <c r="X188" s="214"/>
      <c r="Y188" s="214"/>
      <c r="Z188" s="214"/>
    </row>
    <row r="189" spans="23:26">
      <c r="W189" s="214"/>
      <c r="X189" s="214"/>
      <c r="Y189" s="214"/>
      <c r="Z189" s="214"/>
    </row>
    <row r="190" spans="23:26">
      <c r="W190" s="214"/>
      <c r="X190" s="214"/>
      <c r="Y190" s="214"/>
      <c r="Z190" s="214"/>
    </row>
    <row r="191" spans="23:26">
      <c r="W191" s="214"/>
      <c r="X191" s="214"/>
      <c r="Y191" s="214"/>
      <c r="Z191" s="214"/>
    </row>
    <row r="192" spans="23:26">
      <c r="W192" s="214"/>
      <c r="X192" s="214"/>
      <c r="Y192" s="214"/>
      <c r="Z192" s="214"/>
    </row>
    <row r="193" spans="23:26">
      <c r="W193" s="214"/>
      <c r="X193" s="214"/>
      <c r="Y193" s="214"/>
      <c r="Z193" s="214"/>
    </row>
    <row r="194" spans="23:26">
      <c r="W194" s="214"/>
      <c r="X194" s="214"/>
      <c r="Y194" s="214"/>
      <c r="Z194" s="214"/>
    </row>
    <row r="195" spans="23:26">
      <c r="W195" s="214"/>
      <c r="X195" s="214"/>
      <c r="Y195" s="214"/>
      <c r="Z195" s="214"/>
    </row>
    <row r="196" spans="23:26">
      <c r="W196" s="214"/>
      <c r="X196" s="214"/>
      <c r="Y196" s="214"/>
      <c r="Z196" s="214"/>
    </row>
    <row r="197" spans="23:26">
      <c r="W197" s="214"/>
      <c r="X197" s="214"/>
      <c r="Y197" s="214"/>
      <c r="Z197" s="214"/>
    </row>
    <row r="198" spans="23:26">
      <c r="W198" s="214"/>
      <c r="X198" s="214"/>
      <c r="Y198" s="214"/>
      <c r="Z198" s="214"/>
    </row>
    <row r="199" spans="23:26">
      <c r="W199" s="214"/>
      <c r="X199" s="214"/>
      <c r="Y199" s="214"/>
      <c r="Z199" s="214"/>
    </row>
    <row r="200" spans="23:26">
      <c r="W200" s="214"/>
      <c r="X200" s="214"/>
      <c r="Y200" s="214"/>
      <c r="Z200" s="214"/>
    </row>
    <row r="201" spans="23:26">
      <c r="W201" s="214"/>
      <c r="X201" s="214"/>
      <c r="Y201" s="214"/>
      <c r="Z201" s="214"/>
    </row>
    <row r="202" spans="23:26">
      <c r="W202" s="214"/>
      <c r="X202" s="214"/>
      <c r="Y202" s="214"/>
      <c r="Z202" s="214"/>
    </row>
    <row r="203" spans="23:26">
      <c r="W203" s="214"/>
      <c r="X203" s="214"/>
      <c r="Y203" s="214"/>
      <c r="Z203" s="214"/>
    </row>
    <row r="204" spans="23:26">
      <c r="W204" s="214"/>
      <c r="X204" s="214"/>
      <c r="Y204" s="214"/>
      <c r="Z204" s="214"/>
    </row>
    <row r="205" spans="23:26">
      <c r="W205" s="214"/>
      <c r="X205" s="214"/>
      <c r="Y205" s="214"/>
      <c r="Z205" s="214"/>
    </row>
    <row r="206" spans="23:26">
      <c r="W206" s="214"/>
      <c r="X206" s="214"/>
      <c r="Y206" s="214"/>
      <c r="Z206" s="214"/>
    </row>
    <row r="207" spans="23:26">
      <c r="W207" s="214"/>
      <c r="X207" s="214"/>
      <c r="Y207" s="214"/>
      <c r="Z207" s="214"/>
    </row>
  </sheetData>
  <sheetProtection sheet="1" selectLockedCells="1"/>
  <mergeCells count="1">
    <mergeCell ref="E1:N4"/>
  </mergeCells>
  <conditionalFormatting sqref="I10">
    <cfRule type="notContainsBlanks" dxfId="99" priority="23">
      <formula>LEN(TRIM(I10))&gt;0</formula>
    </cfRule>
    <cfRule type="containsBlanks" dxfId="98" priority="24">
      <formula>LEN(TRIM(I10))=0</formula>
    </cfRule>
  </conditionalFormatting>
  <conditionalFormatting sqref="I12">
    <cfRule type="notContainsBlanks" dxfId="97" priority="21">
      <formula>LEN(TRIM(I12))&gt;0</formula>
    </cfRule>
    <cfRule type="containsBlanks" dxfId="96" priority="22">
      <formula>LEN(TRIM(I12))=0</formula>
    </cfRule>
  </conditionalFormatting>
  <conditionalFormatting sqref="I14">
    <cfRule type="notContainsBlanks" dxfId="95" priority="19">
      <formula>LEN(TRIM(I14))&gt;0</formula>
    </cfRule>
    <cfRule type="containsBlanks" dxfId="94" priority="20">
      <formula>LEN(TRIM(I14))=0</formula>
    </cfRule>
  </conditionalFormatting>
  <conditionalFormatting sqref="I16">
    <cfRule type="notContainsBlanks" dxfId="93" priority="17">
      <formula>LEN(TRIM(I16))&gt;0</formula>
    </cfRule>
    <cfRule type="containsBlanks" dxfId="92" priority="18">
      <formula>LEN(TRIM(I16))=0</formula>
    </cfRule>
  </conditionalFormatting>
  <conditionalFormatting sqref="I18">
    <cfRule type="notContainsBlanks" dxfId="91" priority="15">
      <formula>LEN(TRIM(I18))&gt;0</formula>
    </cfRule>
    <cfRule type="containsBlanks" dxfId="90" priority="16">
      <formula>LEN(TRIM(I18))=0</formula>
    </cfRule>
  </conditionalFormatting>
  <conditionalFormatting sqref="I20">
    <cfRule type="notContainsBlanks" dxfId="89" priority="13">
      <formula>LEN(TRIM(I20))&gt;0</formula>
    </cfRule>
    <cfRule type="containsBlanks" dxfId="88" priority="14">
      <formula>LEN(TRIM(I20))=0</formula>
    </cfRule>
  </conditionalFormatting>
  <conditionalFormatting sqref="I22">
    <cfRule type="notContainsBlanks" dxfId="87" priority="11">
      <formula>LEN(TRIM(I22))&gt;0</formula>
    </cfRule>
    <cfRule type="containsBlanks" dxfId="86" priority="12">
      <formula>LEN(TRIM(I22))=0</formula>
    </cfRule>
  </conditionalFormatting>
  <conditionalFormatting sqref="I24">
    <cfRule type="notContainsBlanks" dxfId="85" priority="9">
      <formula>LEN(TRIM(I24))&gt;0</formula>
    </cfRule>
    <cfRule type="containsBlanks" dxfId="84" priority="10">
      <formula>LEN(TRIM(I24))=0</formula>
    </cfRule>
  </conditionalFormatting>
  <conditionalFormatting sqref="I26">
    <cfRule type="notContainsBlanks" dxfId="83" priority="7">
      <formula>LEN(TRIM(I26))&gt;0</formula>
    </cfRule>
    <cfRule type="containsBlanks" dxfId="82" priority="8">
      <formula>LEN(TRIM(I26))=0</formula>
    </cfRule>
  </conditionalFormatting>
  <conditionalFormatting sqref="I28">
    <cfRule type="notContainsBlanks" dxfId="81" priority="5">
      <formula>LEN(TRIM(I28))&gt;0</formula>
    </cfRule>
    <cfRule type="containsBlanks" dxfId="80" priority="6">
      <formula>LEN(TRIM(I28))=0</formula>
    </cfRule>
  </conditionalFormatting>
  <conditionalFormatting sqref="I30">
    <cfRule type="notContainsBlanks" dxfId="79" priority="3">
      <formula>LEN(TRIM(I30))&gt;0</formula>
    </cfRule>
    <cfRule type="containsBlanks" dxfId="78" priority="4">
      <formula>LEN(TRIM(I30))=0</formula>
    </cfRule>
  </conditionalFormatting>
  <conditionalFormatting sqref="I32">
    <cfRule type="notContainsBlanks" dxfId="77" priority="1">
      <formula>LEN(TRIM(I32))&gt;0</formula>
    </cfRule>
    <cfRule type="containsBlanks" dxfId="76" priority="2">
      <formula>LEN(TRIM(I32))=0</formula>
    </cfRule>
  </conditionalFormatting>
  <dataValidations count="3">
    <dataValidation type="whole" allowBlank="1" showInputMessage="1" showErrorMessage="1" prompt="Range: 0-40" sqref="I10">
      <formula1>0</formula1>
      <formula2>40</formula2>
    </dataValidation>
    <dataValidation type="whole" allowBlank="1" showInputMessage="1" showErrorMessage="1" prompt="Range: 0-24" sqref="I12">
      <formula1>0</formula1>
      <formula2>24</formula2>
    </dataValidation>
    <dataValidation type="whole" allowBlank="1" showInputMessage="1" showErrorMessage="1" prompt="Range: 0-20" sqref="I14 I16">
      <formula1>0</formula1>
      <formula2>20</formula2>
    </dataValidation>
  </dataValidation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I94"/>
  <sheetViews>
    <sheetView workbookViewId="0">
      <selection activeCell="I5" sqref="I5"/>
    </sheetView>
  </sheetViews>
  <sheetFormatPr defaultColWidth="8.85546875" defaultRowHeight="12.75"/>
  <cols>
    <col min="1" max="1" width="12.85546875" style="112" customWidth="1"/>
    <col min="2" max="2" width="20.7109375" style="112" customWidth="1"/>
    <col min="3" max="3" width="21" style="112" customWidth="1"/>
    <col min="4" max="4" width="11.28515625" style="112" customWidth="1"/>
    <col min="5" max="5" width="16.7109375" style="112" customWidth="1"/>
    <col min="6" max="8" width="8.85546875" style="112"/>
    <col min="9" max="9" width="10.28515625" style="123" customWidth="1"/>
    <col min="10" max="16384" width="8.85546875" style="112"/>
  </cols>
  <sheetData>
    <row r="1" spans="1:9" ht="47.25">
      <c r="A1" s="112" t="s">
        <v>34</v>
      </c>
      <c r="B1" s="112" t="s">
        <v>36</v>
      </c>
      <c r="C1" s="108" t="s">
        <v>1504</v>
      </c>
      <c r="D1" s="108"/>
      <c r="E1" s="109" t="s">
        <v>1505</v>
      </c>
      <c r="F1" s="110"/>
      <c r="G1" s="110"/>
      <c r="H1" s="110"/>
      <c r="I1" s="119"/>
    </row>
    <row r="2" spans="1:9" ht="15.75">
      <c r="C2" s="113" t="s">
        <v>1506</v>
      </c>
      <c r="D2" s="113" t="s">
        <v>1507</v>
      </c>
      <c r="E2" s="114" t="e">
        <f>(#REF!/75)*100</f>
        <v>#REF!</v>
      </c>
      <c r="F2" s="115"/>
      <c r="G2" s="115"/>
      <c r="H2" s="115"/>
      <c r="I2" s="120"/>
    </row>
    <row r="3" spans="1:9">
      <c r="C3" s="116"/>
      <c r="D3" s="116"/>
      <c r="E3" s="116"/>
      <c r="F3" s="115"/>
      <c r="G3" s="115"/>
      <c r="H3" s="115"/>
      <c r="I3" s="121"/>
    </row>
    <row r="4" spans="1:9" ht="15.75">
      <c r="C4" s="117" t="s">
        <v>24</v>
      </c>
      <c r="D4" s="117" t="s">
        <v>1508</v>
      </c>
      <c r="E4" s="116" t="s">
        <v>35</v>
      </c>
      <c r="F4" s="115" t="s">
        <v>1531</v>
      </c>
      <c r="G4" s="115" t="s">
        <v>1532</v>
      </c>
      <c r="H4" s="115" t="s">
        <v>1533</v>
      </c>
      <c r="I4" s="121" t="s">
        <v>83</v>
      </c>
    </row>
    <row r="5" spans="1:9" ht="15.75">
      <c r="A5" s="117" t="s">
        <v>1530</v>
      </c>
      <c r="B5" s="117" t="str">
        <f>A5&amp;C5</f>
        <v>20-39List Learning</v>
      </c>
      <c r="C5" s="113" t="s">
        <v>1509</v>
      </c>
      <c r="D5" s="116" t="s">
        <v>1510</v>
      </c>
      <c r="E5" s="117">
        <f>RBANS!I10</f>
        <v>0</v>
      </c>
      <c r="F5" s="115">
        <v>30.7</v>
      </c>
      <c r="G5" s="115">
        <v>4.3</v>
      </c>
      <c r="H5" s="115">
        <f>(E5-F5)/G5</f>
        <v>-7.1395348837209305</v>
      </c>
      <c r="I5" s="121">
        <f t="shared" ref="I5:I13" si="0">NORMSDIST(H5)*100</f>
        <v>4.6823625685961119E-11</v>
      </c>
    </row>
    <row r="6" spans="1:9" ht="15.75">
      <c r="A6" s="117" t="s">
        <v>1530</v>
      </c>
      <c r="B6" s="117" t="str">
        <f t="shared" ref="B6:B16" si="1">A6&amp;C6</f>
        <v>20-39Story</v>
      </c>
      <c r="C6" s="113" t="s">
        <v>1511</v>
      </c>
      <c r="D6" s="116" t="s">
        <v>1512</v>
      </c>
      <c r="E6" s="117">
        <f>RBANS!I12</f>
        <v>0</v>
      </c>
      <c r="F6" s="115">
        <v>19.100000000000001</v>
      </c>
      <c r="G6" s="115">
        <v>3.3</v>
      </c>
      <c r="H6" s="115">
        <f t="shared" ref="H6:H15" si="2">(E6-F6)/G6</f>
        <v>-5.787878787878789</v>
      </c>
      <c r="I6" s="121">
        <f t="shared" si="0"/>
        <v>3.5640407946950302E-7</v>
      </c>
    </row>
    <row r="7" spans="1:9" ht="15.75">
      <c r="A7" s="117" t="s">
        <v>1530</v>
      </c>
      <c r="B7" s="117" t="str">
        <f t="shared" si="1"/>
        <v>20-39Figure Copy</v>
      </c>
      <c r="C7" s="113" t="s">
        <v>1581</v>
      </c>
      <c r="D7" s="116" t="s">
        <v>1513</v>
      </c>
      <c r="E7" s="117">
        <f>RBANS!I14</f>
        <v>0</v>
      </c>
      <c r="F7" s="115">
        <v>19.100000000000001</v>
      </c>
      <c r="G7" s="115">
        <v>1.3</v>
      </c>
      <c r="H7" s="115">
        <f t="shared" si="2"/>
        <v>-14.692307692307693</v>
      </c>
      <c r="I7" s="121">
        <f t="shared" si="0"/>
        <v>3.6106008749796786E-47</v>
      </c>
    </row>
    <row r="8" spans="1:9" ht="15.75">
      <c r="A8" s="117" t="s">
        <v>1530</v>
      </c>
      <c r="B8" s="117" t="str">
        <f t="shared" si="1"/>
        <v>20-39Line Orientation</v>
      </c>
      <c r="C8" s="113" t="s">
        <v>1514</v>
      </c>
      <c r="D8" s="116" t="s">
        <v>1513</v>
      </c>
      <c r="E8" s="117">
        <f>RBANS!I16</f>
        <v>0</v>
      </c>
      <c r="F8" s="115">
        <v>16.8</v>
      </c>
      <c r="G8" s="115">
        <v>3</v>
      </c>
      <c r="H8" s="115">
        <f t="shared" si="2"/>
        <v>-5.6000000000000005</v>
      </c>
      <c r="I8" s="121">
        <f t="shared" si="0"/>
        <v>1.0717590258310852E-6</v>
      </c>
    </row>
    <row r="9" spans="1:9" ht="15.75">
      <c r="A9" s="117" t="s">
        <v>1530</v>
      </c>
      <c r="B9" s="117" t="str">
        <f t="shared" si="1"/>
        <v>20-39Picture naming</v>
      </c>
      <c r="C9" s="113" t="s">
        <v>1515</v>
      </c>
      <c r="D9" s="116" t="s">
        <v>1516</v>
      </c>
      <c r="E9" s="117">
        <f>RBANS!I18</f>
        <v>0</v>
      </c>
      <c r="F9" s="115">
        <v>9.6</v>
      </c>
      <c r="G9" s="115">
        <v>0.7</v>
      </c>
      <c r="H9" s="115">
        <f t="shared" si="2"/>
        <v>-13.714285714285715</v>
      </c>
      <c r="I9" s="121">
        <f t="shared" si="0"/>
        <v>4.1691748637724763E-41</v>
      </c>
    </row>
    <row r="10" spans="1:9" ht="15.75">
      <c r="A10" s="117" t="s">
        <v>1530</v>
      </c>
      <c r="B10" s="117" t="str">
        <f t="shared" si="1"/>
        <v>20-39Semantic Fluency</v>
      </c>
      <c r="C10" s="113" t="s">
        <v>1517</v>
      </c>
      <c r="D10" s="116" t="s">
        <v>1510</v>
      </c>
      <c r="E10" s="117">
        <f>RBANS!I20</f>
        <v>0</v>
      </c>
      <c r="F10" s="115">
        <v>21.6</v>
      </c>
      <c r="G10" s="115">
        <v>3.7</v>
      </c>
      <c r="H10" s="115">
        <f t="shared" si="2"/>
        <v>-5.8378378378378377</v>
      </c>
      <c r="I10" s="121">
        <f t="shared" si="0"/>
        <v>2.6441294523788424E-7</v>
      </c>
    </row>
    <row r="11" spans="1:9" ht="15.75">
      <c r="A11" s="117" t="s">
        <v>1530</v>
      </c>
      <c r="B11" s="117" t="str">
        <f t="shared" si="1"/>
        <v>20-39Digit Span</v>
      </c>
      <c r="C11" s="113" t="s">
        <v>3</v>
      </c>
      <c r="D11" s="116" t="s">
        <v>1518</v>
      </c>
      <c r="E11" s="117">
        <f>RBANS!I22</f>
        <v>0</v>
      </c>
      <c r="F11" s="115">
        <v>11.7</v>
      </c>
      <c r="G11" s="115">
        <v>2.5</v>
      </c>
      <c r="H11" s="115">
        <f t="shared" si="2"/>
        <v>-4.68</v>
      </c>
      <c r="I11" s="121">
        <f t="shared" si="0"/>
        <v>1.434374584420133E-4</v>
      </c>
    </row>
    <row r="12" spans="1:9" ht="15.75">
      <c r="A12" s="117" t="s">
        <v>1530</v>
      </c>
      <c r="B12" s="117" t="str">
        <f t="shared" si="1"/>
        <v>20-39Coding</v>
      </c>
      <c r="C12" s="113" t="s">
        <v>4</v>
      </c>
      <c r="D12" s="116" t="s">
        <v>1519</v>
      </c>
      <c r="E12" s="117">
        <f>RBANS!I24</f>
        <v>0</v>
      </c>
      <c r="F12" s="115">
        <v>56.5</v>
      </c>
      <c r="G12" s="115">
        <v>8.8000000000000007</v>
      </c>
      <c r="H12" s="115">
        <f t="shared" si="2"/>
        <v>-6.420454545454545</v>
      </c>
      <c r="I12" s="121">
        <f t="shared" si="0"/>
        <v>6.7934018148036907E-9</v>
      </c>
    </row>
    <row r="13" spans="1:9" ht="15.75">
      <c r="A13" s="117" t="s">
        <v>1530</v>
      </c>
      <c r="B13" s="117" t="str">
        <f t="shared" si="1"/>
        <v>20-39List Recall</v>
      </c>
      <c r="C13" s="113" t="s">
        <v>25</v>
      </c>
      <c r="D13" s="116" t="s">
        <v>1516</v>
      </c>
      <c r="E13" s="117">
        <f>RBANS!I26</f>
        <v>0</v>
      </c>
      <c r="F13" s="115">
        <v>7.5</v>
      </c>
      <c r="G13" s="115">
        <v>2.8</v>
      </c>
      <c r="H13" s="115">
        <f t="shared" si="2"/>
        <v>-2.6785714285714288</v>
      </c>
      <c r="I13" s="121">
        <f t="shared" si="0"/>
        <v>0.36968480249579228</v>
      </c>
    </row>
    <row r="14" spans="1:9" ht="15.75">
      <c r="A14" s="117" t="s">
        <v>1530</v>
      </c>
      <c r="B14" s="117" t="str">
        <f t="shared" si="1"/>
        <v>20-39List Recognition</v>
      </c>
      <c r="C14" s="113" t="s">
        <v>1520</v>
      </c>
      <c r="D14" s="116" t="s">
        <v>1513</v>
      </c>
      <c r="E14" s="117">
        <f>RBANS!I28</f>
        <v>0</v>
      </c>
      <c r="F14" s="115">
        <v>19.8</v>
      </c>
      <c r="G14" s="115">
        <v>0.7</v>
      </c>
      <c r="H14" s="115">
        <f t="shared" si="2"/>
        <v>-28.285714285714288</v>
      </c>
      <c r="I14" s="121">
        <f>(NORMSDIST(H14)*100)</f>
        <v>2.5898983677745686E-174</v>
      </c>
    </row>
    <row r="15" spans="1:9" ht="15.75">
      <c r="A15" s="117" t="s">
        <v>1530</v>
      </c>
      <c r="B15" s="117" t="str">
        <f t="shared" si="1"/>
        <v>20-39Story Recall</v>
      </c>
      <c r="C15" s="113" t="s">
        <v>1521</v>
      </c>
      <c r="D15" s="116" t="s">
        <v>1522</v>
      </c>
      <c r="E15" s="117">
        <f>RBANS!I30</f>
        <v>0</v>
      </c>
      <c r="F15" s="115">
        <v>10.1</v>
      </c>
      <c r="G15" s="115">
        <v>2.1</v>
      </c>
      <c r="H15" s="115">
        <f t="shared" si="2"/>
        <v>-4.8095238095238093</v>
      </c>
      <c r="I15" s="121">
        <f>(NORMSDIST(H15)*100)</f>
        <v>7.5645137733045738E-5</v>
      </c>
    </row>
    <row r="16" spans="1:9" ht="15.75">
      <c r="A16" s="117" t="s">
        <v>1530</v>
      </c>
      <c r="B16" s="117" t="str">
        <f t="shared" si="1"/>
        <v>20-39Figure Recall</v>
      </c>
      <c r="C16" s="118" t="s">
        <v>1523</v>
      </c>
      <c r="D16" s="111" t="s">
        <v>1513</v>
      </c>
      <c r="E16" s="117">
        <f>RBANS!I32</f>
        <v>0</v>
      </c>
      <c r="F16" s="110">
        <v>16.100000000000001</v>
      </c>
      <c r="G16" s="110">
        <v>2.9</v>
      </c>
      <c r="H16" s="110">
        <f>(E16-F16)/G16</f>
        <v>-5.5517241379310356</v>
      </c>
      <c r="I16" s="122">
        <f>NORMSDIST(H16)*100</f>
        <v>1.4143286435112699E-6</v>
      </c>
    </row>
    <row r="20" spans="1:9">
      <c r="C20" s="116" t="s">
        <v>1506</v>
      </c>
      <c r="D20" s="116" t="s">
        <v>1507</v>
      </c>
      <c r="E20" s="115" t="e">
        <f>(#REF!/75)*100</f>
        <v>#REF!</v>
      </c>
      <c r="F20" s="115"/>
      <c r="G20" s="115"/>
      <c r="H20" s="115"/>
      <c r="I20" s="120"/>
    </row>
    <row r="21" spans="1:9">
      <c r="C21" s="116"/>
      <c r="D21" s="116"/>
      <c r="E21" s="116"/>
      <c r="F21" s="115"/>
      <c r="G21" s="115"/>
      <c r="H21" s="115"/>
      <c r="I21" s="121"/>
    </row>
    <row r="22" spans="1:9" ht="15.75">
      <c r="C22" s="117" t="s">
        <v>24</v>
      </c>
      <c r="D22" s="117" t="s">
        <v>1524</v>
      </c>
      <c r="E22" s="117" t="s">
        <v>1525</v>
      </c>
      <c r="F22" s="115"/>
      <c r="G22" s="115"/>
      <c r="H22" s="115"/>
      <c r="I22" s="121"/>
    </row>
    <row r="23" spans="1:9" ht="15.75">
      <c r="A23" s="112" t="s">
        <v>389</v>
      </c>
      <c r="B23" s="117" t="str">
        <f t="shared" ref="B23:B34" si="3">A23&amp;C23</f>
        <v>40-49List Learning</v>
      </c>
      <c r="C23" s="113" t="s">
        <v>1509</v>
      </c>
      <c r="D23" s="116" t="s">
        <v>1510</v>
      </c>
      <c r="E23" s="117">
        <f>RBANS!I10</f>
        <v>0</v>
      </c>
      <c r="F23" s="115">
        <v>27.6</v>
      </c>
      <c r="G23" s="115">
        <v>4.4000000000000004</v>
      </c>
      <c r="H23" s="115">
        <f>(E23-F23)/G23</f>
        <v>-6.2727272727272725</v>
      </c>
      <c r="I23" s="121">
        <f t="shared" ref="I23:I31" si="4">NORMSDIST(H23)*100</f>
        <v>1.773890176571773E-8</v>
      </c>
    </row>
    <row r="24" spans="1:9" ht="15.75">
      <c r="A24" s="112" t="s">
        <v>389</v>
      </c>
      <c r="B24" s="117" t="str">
        <f t="shared" si="3"/>
        <v>40-49Story</v>
      </c>
      <c r="C24" s="113" t="s">
        <v>1511</v>
      </c>
      <c r="D24" s="116" t="s">
        <v>1512</v>
      </c>
      <c r="E24" s="117">
        <f>RBANS!I12</f>
        <v>0</v>
      </c>
      <c r="F24" s="115">
        <v>16.899999999999999</v>
      </c>
      <c r="G24" s="115">
        <v>3.2</v>
      </c>
      <c r="H24" s="115">
        <f t="shared" ref="H24:H33" si="5">(E24-F24)/G24</f>
        <v>-5.2812499999999991</v>
      </c>
      <c r="I24" s="121">
        <f t="shared" si="4"/>
        <v>6.415273556502972E-6</v>
      </c>
    </row>
    <row r="25" spans="1:9" ht="15.75">
      <c r="A25" s="112" t="s">
        <v>389</v>
      </c>
      <c r="B25" s="117" t="str">
        <f t="shared" si="3"/>
        <v>40-49Figure Copy</v>
      </c>
      <c r="C25" s="113" t="s">
        <v>1581</v>
      </c>
      <c r="D25" s="116" t="s">
        <v>1513</v>
      </c>
      <c r="E25" s="117">
        <f>RBANS!I14</f>
        <v>0</v>
      </c>
      <c r="F25" s="115">
        <v>18.3</v>
      </c>
      <c r="G25" s="115">
        <v>1.4</v>
      </c>
      <c r="H25" s="115">
        <f t="shared" si="5"/>
        <v>-13.071428571428573</v>
      </c>
      <c r="I25" s="121">
        <f t="shared" si="4"/>
        <v>2.3978186143954242E-37</v>
      </c>
    </row>
    <row r="26" spans="1:9" ht="15.75">
      <c r="A26" s="112" t="s">
        <v>389</v>
      </c>
      <c r="B26" s="117" t="str">
        <f t="shared" si="3"/>
        <v>40-49Line Orientation</v>
      </c>
      <c r="C26" s="113" t="s">
        <v>1514</v>
      </c>
      <c r="D26" s="116" t="s">
        <v>1513</v>
      </c>
      <c r="E26" s="117">
        <f>RBANS!I16</f>
        <v>0</v>
      </c>
      <c r="F26" s="115">
        <v>15.4</v>
      </c>
      <c r="G26" s="115">
        <v>3</v>
      </c>
      <c r="H26" s="115">
        <f t="shared" si="5"/>
        <v>-5.1333333333333337</v>
      </c>
      <c r="I26" s="121">
        <f t="shared" si="4"/>
        <v>1.4232755348065249E-5</v>
      </c>
    </row>
    <row r="27" spans="1:9" ht="15.75">
      <c r="A27" s="112" t="s">
        <v>389</v>
      </c>
      <c r="B27" s="117" t="str">
        <f t="shared" si="3"/>
        <v>40-49Picture naming</v>
      </c>
      <c r="C27" s="113" t="s">
        <v>1515</v>
      </c>
      <c r="D27" s="116" t="s">
        <v>1516</v>
      </c>
      <c r="E27" s="117">
        <f>RBANS!I18</f>
        <v>0</v>
      </c>
      <c r="F27" s="115">
        <v>9.4</v>
      </c>
      <c r="G27" s="115">
        <v>0.9</v>
      </c>
      <c r="H27" s="115">
        <f t="shared" si="5"/>
        <v>-10.444444444444445</v>
      </c>
      <c r="I27" s="121">
        <f t="shared" si="4"/>
        <v>7.7681179910973652E-24</v>
      </c>
    </row>
    <row r="28" spans="1:9" ht="15.75">
      <c r="A28" s="112" t="s">
        <v>389</v>
      </c>
      <c r="B28" s="117" t="str">
        <f t="shared" si="3"/>
        <v>40-49Semantic Fluency</v>
      </c>
      <c r="C28" s="113" t="s">
        <v>1517</v>
      </c>
      <c r="D28" s="116" t="s">
        <v>1510</v>
      </c>
      <c r="E28" s="117">
        <f>RBANS!I20</f>
        <v>0</v>
      </c>
      <c r="F28" s="115">
        <v>20.8</v>
      </c>
      <c r="G28" s="115">
        <v>5</v>
      </c>
      <c r="H28" s="115">
        <f t="shared" si="5"/>
        <v>-4.16</v>
      </c>
      <c r="I28" s="121">
        <f t="shared" si="4"/>
        <v>1.5912379719082161E-3</v>
      </c>
    </row>
    <row r="29" spans="1:9" ht="15.75">
      <c r="A29" s="112" t="s">
        <v>389</v>
      </c>
      <c r="B29" s="117" t="str">
        <f t="shared" si="3"/>
        <v>40-49Digit Span</v>
      </c>
      <c r="C29" s="113" t="s">
        <v>3</v>
      </c>
      <c r="D29" s="116" t="s">
        <v>1518</v>
      </c>
      <c r="E29" s="117">
        <f>RBANS!I22</f>
        <v>0</v>
      </c>
      <c r="F29" s="115">
        <v>10.6</v>
      </c>
      <c r="G29" s="115">
        <v>2.2000000000000002</v>
      </c>
      <c r="H29" s="115">
        <f t="shared" si="5"/>
        <v>-4.8181818181818175</v>
      </c>
      <c r="I29" s="121">
        <f t="shared" si="4"/>
        <v>7.2436163032791622E-5</v>
      </c>
    </row>
    <row r="30" spans="1:9" ht="15.75">
      <c r="A30" s="112" t="s">
        <v>389</v>
      </c>
      <c r="B30" s="117" t="str">
        <f t="shared" si="3"/>
        <v>40-49Coding</v>
      </c>
      <c r="C30" s="113" t="s">
        <v>4</v>
      </c>
      <c r="D30" s="116" t="s">
        <v>1519</v>
      </c>
      <c r="E30" s="117">
        <f>RBANS!I24</f>
        <v>0</v>
      </c>
      <c r="F30" s="115">
        <v>49.8</v>
      </c>
      <c r="G30" s="115">
        <v>8.1</v>
      </c>
      <c r="H30" s="115">
        <f t="shared" si="5"/>
        <v>-6.1481481481481479</v>
      </c>
      <c r="I30" s="121">
        <f t="shared" si="4"/>
        <v>3.9196398619000055E-8</v>
      </c>
    </row>
    <row r="31" spans="1:9" ht="15.75">
      <c r="A31" s="112" t="s">
        <v>389</v>
      </c>
      <c r="B31" s="117" t="str">
        <f t="shared" si="3"/>
        <v>40-49List Recall</v>
      </c>
      <c r="C31" s="113" t="s">
        <v>25</v>
      </c>
      <c r="D31" s="116" t="s">
        <v>1516</v>
      </c>
      <c r="E31" s="117">
        <f>RBANS!I26</f>
        <v>0</v>
      </c>
      <c r="F31" s="115">
        <v>6.3</v>
      </c>
      <c r="G31" s="115">
        <v>1.9</v>
      </c>
      <c r="H31" s="115">
        <f t="shared" si="5"/>
        <v>-3.3157894736842106</v>
      </c>
      <c r="I31" s="121">
        <f t="shared" si="4"/>
        <v>4.5692321520834259E-2</v>
      </c>
    </row>
    <row r="32" spans="1:9" ht="15.75">
      <c r="A32" s="112" t="s">
        <v>389</v>
      </c>
      <c r="B32" s="117" t="str">
        <f t="shared" si="3"/>
        <v>40-49List Recognition</v>
      </c>
      <c r="C32" s="113" t="s">
        <v>1520</v>
      </c>
      <c r="D32" s="116" t="s">
        <v>1513</v>
      </c>
      <c r="E32" s="117">
        <f>RBANS!I28</f>
        <v>0</v>
      </c>
      <c r="F32" s="115">
        <v>19.7</v>
      </c>
      <c r="G32" s="115">
        <v>0.6</v>
      </c>
      <c r="H32" s="115">
        <f t="shared" si="5"/>
        <v>-32.833333333333336</v>
      </c>
      <c r="I32" s="121">
        <f>(NORMSDIST(H32)*100)</f>
        <v>9.8499844797247146E-235</v>
      </c>
    </row>
    <row r="33" spans="1:9" ht="15.75">
      <c r="A33" s="112" t="s">
        <v>389</v>
      </c>
      <c r="B33" s="117" t="str">
        <f t="shared" si="3"/>
        <v>40-49Story Recall</v>
      </c>
      <c r="C33" s="113" t="s">
        <v>1521</v>
      </c>
      <c r="D33" s="116" t="s">
        <v>1522</v>
      </c>
      <c r="E33" s="117">
        <f>RBANS!I30</f>
        <v>0</v>
      </c>
      <c r="F33" s="115">
        <v>8.9</v>
      </c>
      <c r="G33" s="115">
        <v>1.8</v>
      </c>
      <c r="H33" s="115">
        <f t="shared" si="5"/>
        <v>-4.9444444444444446</v>
      </c>
      <c r="I33" s="121">
        <f>(NORMSDIST(H33)*100)</f>
        <v>3.818065669959341E-5</v>
      </c>
    </row>
    <row r="34" spans="1:9" ht="15.75">
      <c r="A34" s="112" t="s">
        <v>389</v>
      </c>
      <c r="B34" s="117" t="str">
        <f t="shared" si="3"/>
        <v>40-49Figure Recall</v>
      </c>
      <c r="C34" s="118" t="s">
        <v>1523</v>
      </c>
      <c r="D34" s="111" t="s">
        <v>1513</v>
      </c>
      <c r="E34" s="117">
        <f>RBANS!I32</f>
        <v>0</v>
      </c>
      <c r="F34" s="110">
        <v>13.5</v>
      </c>
      <c r="G34" s="110">
        <v>3.3</v>
      </c>
      <c r="H34" s="110">
        <f>(E34-F34)/G34</f>
        <v>-4.0909090909090908</v>
      </c>
      <c r="I34" s="122">
        <f>NORMSDIST(H34)*100</f>
        <v>2.1484277525495071E-3</v>
      </c>
    </row>
    <row r="37" spans="1:9" ht="15.75">
      <c r="C37" s="117" t="s">
        <v>24</v>
      </c>
      <c r="D37" s="117" t="s">
        <v>1526</v>
      </c>
      <c r="E37" s="117" t="s">
        <v>1525</v>
      </c>
      <c r="F37" s="115"/>
      <c r="G37" s="115"/>
      <c r="H37" s="115"/>
      <c r="I37" s="121"/>
    </row>
    <row r="38" spans="1:9" ht="15.75">
      <c r="A38" s="112" t="s">
        <v>461</v>
      </c>
      <c r="B38" s="117" t="str">
        <f t="shared" ref="B38:B49" si="6">A38&amp;C38</f>
        <v>50-59List Learning</v>
      </c>
      <c r="C38" s="113" t="s">
        <v>1509</v>
      </c>
      <c r="D38" s="116" t="s">
        <v>1510</v>
      </c>
      <c r="E38" s="117">
        <f>RBANS!I10</f>
        <v>0</v>
      </c>
      <c r="F38" s="115">
        <v>27.5</v>
      </c>
      <c r="G38" s="115">
        <v>4.7</v>
      </c>
      <c r="H38" s="115">
        <f>(E38-F38)/G38</f>
        <v>-5.8510638297872335</v>
      </c>
      <c r="I38" s="121">
        <f t="shared" ref="I38:I46" si="7">NORMSDIST(H38)*100</f>
        <v>2.4421935828911474E-7</v>
      </c>
    </row>
    <row r="39" spans="1:9" ht="15.75">
      <c r="A39" s="112" t="s">
        <v>461</v>
      </c>
      <c r="B39" s="117" t="str">
        <f t="shared" si="6"/>
        <v>50-59Story</v>
      </c>
      <c r="C39" s="113" t="s">
        <v>1511</v>
      </c>
      <c r="D39" s="116" t="s">
        <v>1512</v>
      </c>
      <c r="E39" s="117">
        <f>RBANS!I12</f>
        <v>0</v>
      </c>
      <c r="F39" s="115">
        <v>17.5</v>
      </c>
      <c r="G39" s="115">
        <v>3.7</v>
      </c>
      <c r="H39" s="115">
        <f t="shared" ref="H39:H48" si="8">(E39-F39)/G39</f>
        <v>-4.7297297297297298</v>
      </c>
      <c r="I39" s="121">
        <f t="shared" si="7"/>
        <v>1.1240946373583043E-4</v>
      </c>
    </row>
    <row r="40" spans="1:9" ht="15.75">
      <c r="A40" s="112" t="s">
        <v>461</v>
      </c>
      <c r="B40" s="117" t="str">
        <f t="shared" si="6"/>
        <v>50-59Figure Copy</v>
      </c>
      <c r="C40" s="113" t="s">
        <v>1581</v>
      </c>
      <c r="D40" s="116" t="s">
        <v>1513</v>
      </c>
      <c r="E40" s="117">
        <f>RBANS!I14</f>
        <v>0</v>
      </c>
      <c r="F40" s="115">
        <v>18.2</v>
      </c>
      <c r="G40" s="115">
        <v>1.4</v>
      </c>
      <c r="H40" s="115">
        <f t="shared" si="8"/>
        <v>-13</v>
      </c>
      <c r="I40" s="121">
        <f t="shared" si="7"/>
        <v>6.1171643995497071E-37</v>
      </c>
    </row>
    <row r="41" spans="1:9" ht="15.75">
      <c r="A41" s="112" t="s">
        <v>461</v>
      </c>
      <c r="B41" s="117" t="str">
        <f t="shared" si="6"/>
        <v>50-59Line Orientation</v>
      </c>
      <c r="C41" s="113" t="s">
        <v>1514</v>
      </c>
      <c r="D41" s="116" t="s">
        <v>1513</v>
      </c>
      <c r="E41" s="117">
        <f>RBANS!I16</f>
        <v>0</v>
      </c>
      <c r="F41" s="115">
        <v>16.399999999999999</v>
      </c>
      <c r="G41" s="115">
        <v>2.9</v>
      </c>
      <c r="H41" s="115">
        <f t="shared" si="8"/>
        <v>-5.6551724137931032</v>
      </c>
      <c r="I41" s="121">
        <f t="shared" si="7"/>
        <v>7.7844953143847087E-7</v>
      </c>
    </row>
    <row r="42" spans="1:9" ht="15.75">
      <c r="A42" s="112" t="s">
        <v>461</v>
      </c>
      <c r="B42" s="117" t="str">
        <f t="shared" si="6"/>
        <v>50-59Picture naming</v>
      </c>
      <c r="C42" s="113" t="s">
        <v>1515</v>
      </c>
      <c r="D42" s="116" t="s">
        <v>1516</v>
      </c>
      <c r="E42" s="117">
        <f>RBANS!I18</f>
        <v>0</v>
      </c>
      <c r="F42" s="115">
        <v>9.4</v>
      </c>
      <c r="G42" s="115">
        <v>0.9</v>
      </c>
      <c r="H42" s="115">
        <f t="shared" si="8"/>
        <v>-10.444444444444445</v>
      </c>
      <c r="I42" s="121">
        <f t="shared" si="7"/>
        <v>7.7681179910973652E-24</v>
      </c>
    </row>
    <row r="43" spans="1:9" ht="15.75">
      <c r="A43" s="112" t="s">
        <v>461</v>
      </c>
      <c r="B43" s="117" t="str">
        <f t="shared" si="6"/>
        <v>50-59Semantic Fluency</v>
      </c>
      <c r="C43" s="113" t="s">
        <v>1517</v>
      </c>
      <c r="D43" s="116" t="s">
        <v>1510</v>
      </c>
      <c r="E43" s="117">
        <f>RBANS!I20</f>
        <v>0</v>
      </c>
      <c r="F43" s="115">
        <v>21</v>
      </c>
      <c r="G43" s="115">
        <v>5</v>
      </c>
      <c r="H43" s="115">
        <f t="shared" si="8"/>
        <v>-4.2</v>
      </c>
      <c r="I43" s="121">
        <f t="shared" si="7"/>
        <v>1.334574901590631E-3</v>
      </c>
    </row>
    <row r="44" spans="1:9" ht="15.75">
      <c r="A44" s="112" t="s">
        <v>461</v>
      </c>
      <c r="B44" s="117" t="str">
        <f t="shared" si="6"/>
        <v>50-59Digit Span</v>
      </c>
      <c r="C44" s="113" t="s">
        <v>3</v>
      </c>
      <c r="D44" s="116" t="s">
        <v>1518</v>
      </c>
      <c r="E44" s="117">
        <f>RBANS!I22</f>
        <v>0</v>
      </c>
      <c r="F44" s="115">
        <v>10.5</v>
      </c>
      <c r="G44" s="115">
        <v>2.4</v>
      </c>
      <c r="H44" s="115">
        <f t="shared" si="8"/>
        <v>-4.375</v>
      </c>
      <c r="I44" s="121">
        <f t="shared" si="7"/>
        <v>6.0716239113305971E-4</v>
      </c>
    </row>
    <row r="45" spans="1:9" ht="15.75">
      <c r="A45" s="112" t="s">
        <v>461</v>
      </c>
      <c r="B45" s="117" t="str">
        <f t="shared" si="6"/>
        <v>50-59Coding</v>
      </c>
      <c r="C45" s="113" t="s">
        <v>4</v>
      </c>
      <c r="D45" s="116" t="s">
        <v>1519</v>
      </c>
      <c r="E45" s="117">
        <f>RBANS!I24</f>
        <v>0</v>
      </c>
      <c r="F45" s="115">
        <v>46.3</v>
      </c>
      <c r="G45" s="115">
        <v>8.9</v>
      </c>
      <c r="H45" s="115">
        <f t="shared" si="8"/>
        <v>-5.2022471910112351</v>
      </c>
      <c r="I45" s="121">
        <f t="shared" si="7"/>
        <v>9.8446548647973677E-6</v>
      </c>
    </row>
    <row r="46" spans="1:9" ht="15.75">
      <c r="A46" s="112" t="s">
        <v>461</v>
      </c>
      <c r="B46" s="117" t="str">
        <f t="shared" si="6"/>
        <v>50-59List Recall</v>
      </c>
      <c r="C46" s="113" t="s">
        <v>25</v>
      </c>
      <c r="D46" s="116" t="s">
        <v>1516</v>
      </c>
      <c r="E46" s="117">
        <f>RBANS!I26</f>
        <v>0</v>
      </c>
      <c r="F46" s="115">
        <v>6</v>
      </c>
      <c r="G46" s="115">
        <v>2.1</v>
      </c>
      <c r="H46" s="115">
        <f t="shared" si="8"/>
        <v>-2.8571428571428572</v>
      </c>
      <c r="I46" s="121">
        <f t="shared" si="7"/>
        <v>0.21373669800862785</v>
      </c>
    </row>
    <row r="47" spans="1:9" ht="15.75">
      <c r="A47" s="112" t="s">
        <v>461</v>
      </c>
      <c r="B47" s="117" t="str">
        <f t="shared" si="6"/>
        <v>50-59List Recognition</v>
      </c>
      <c r="C47" s="113" t="s">
        <v>1520</v>
      </c>
      <c r="D47" s="116" t="s">
        <v>1513</v>
      </c>
      <c r="E47" s="117">
        <f>RBANS!I28</f>
        <v>0</v>
      </c>
      <c r="F47" s="115">
        <v>19.5</v>
      </c>
      <c r="G47" s="115">
        <v>1</v>
      </c>
      <c r="H47" s="115">
        <f t="shared" si="8"/>
        <v>-19.5</v>
      </c>
      <c r="I47" s="121">
        <f>(NORMSDIST(H47)*100)</f>
        <v>5.4891154756602576E-83</v>
      </c>
    </row>
    <row r="48" spans="1:9" ht="15.75">
      <c r="A48" s="112" t="s">
        <v>461</v>
      </c>
      <c r="B48" s="117" t="str">
        <f t="shared" si="6"/>
        <v>50-59Story Recall</v>
      </c>
      <c r="C48" s="113" t="s">
        <v>1521</v>
      </c>
      <c r="D48" s="116" t="s">
        <v>1522</v>
      </c>
      <c r="E48" s="117">
        <f>RBANS!I30</f>
        <v>0</v>
      </c>
      <c r="F48" s="115">
        <v>9.1</v>
      </c>
      <c r="G48" s="115">
        <v>2.2000000000000002</v>
      </c>
      <c r="H48" s="115">
        <f t="shared" si="8"/>
        <v>-4.1363636363636358</v>
      </c>
      <c r="I48" s="121">
        <f>(NORMSDIST(H48)*100)</f>
        <v>1.7642643975653129E-3</v>
      </c>
    </row>
    <row r="49" spans="1:9" ht="15.75">
      <c r="A49" s="112" t="s">
        <v>461</v>
      </c>
      <c r="B49" s="117" t="str">
        <f t="shared" si="6"/>
        <v>50-59Figure Recall</v>
      </c>
      <c r="C49" s="118" t="s">
        <v>1523</v>
      </c>
      <c r="D49" s="111" t="s">
        <v>1513</v>
      </c>
      <c r="E49" s="117">
        <f>RBANS!I32</f>
        <v>0</v>
      </c>
      <c r="F49" s="110">
        <v>13.5</v>
      </c>
      <c r="G49" s="110">
        <v>3.3</v>
      </c>
      <c r="H49" s="110">
        <f>(E49-F49)/G49</f>
        <v>-4.0909090909090908</v>
      </c>
      <c r="I49" s="122">
        <f>NORMSDIST(H49)*100</f>
        <v>2.1484277525495071E-3</v>
      </c>
    </row>
    <row r="52" spans="1:9" ht="15.75">
      <c r="C52" s="117" t="s">
        <v>24</v>
      </c>
      <c r="D52" s="117" t="s">
        <v>1527</v>
      </c>
      <c r="E52" s="117" t="s">
        <v>1525</v>
      </c>
      <c r="F52" s="115"/>
      <c r="G52" s="115"/>
      <c r="H52" s="115"/>
      <c r="I52" s="121"/>
    </row>
    <row r="53" spans="1:9" ht="15.75">
      <c r="A53" s="112" t="s">
        <v>533</v>
      </c>
      <c r="B53" s="117" t="str">
        <f t="shared" ref="B53:B64" si="9">A53&amp;C53</f>
        <v>60-69List Learning</v>
      </c>
      <c r="C53" s="113" t="s">
        <v>1509</v>
      </c>
      <c r="D53" s="116" t="s">
        <v>1510</v>
      </c>
      <c r="E53" s="117">
        <f>RBANS!I10</f>
        <v>0</v>
      </c>
      <c r="F53" s="115">
        <v>28</v>
      </c>
      <c r="G53" s="115">
        <v>4.5</v>
      </c>
      <c r="H53" s="115">
        <f>(E53-F53)/G53</f>
        <v>-6.2222222222222223</v>
      </c>
      <c r="I53" s="121">
        <f t="shared" ref="I53:I61" si="10">NORMSDIST(H53)*100</f>
        <v>2.4508105073986664E-8</v>
      </c>
    </row>
    <row r="54" spans="1:9" ht="15.75">
      <c r="A54" s="112" t="s">
        <v>533</v>
      </c>
      <c r="B54" s="117" t="str">
        <f t="shared" si="9"/>
        <v>60-69Story</v>
      </c>
      <c r="C54" s="113" t="s">
        <v>1511</v>
      </c>
      <c r="D54" s="116" t="s">
        <v>1512</v>
      </c>
      <c r="E54" s="117">
        <f>RBANS!I12</f>
        <v>0</v>
      </c>
      <c r="F54" s="115">
        <v>18.399999999999999</v>
      </c>
      <c r="G54" s="115">
        <v>3.5</v>
      </c>
      <c r="H54" s="115">
        <f t="shared" ref="H54:H63" si="11">(E54-F54)/G54</f>
        <v>-5.2571428571428571</v>
      </c>
      <c r="I54" s="121">
        <f t="shared" si="10"/>
        <v>7.3155328999772157E-6</v>
      </c>
    </row>
    <row r="55" spans="1:9" ht="15.75">
      <c r="A55" s="112" t="s">
        <v>533</v>
      </c>
      <c r="B55" s="117" t="str">
        <f t="shared" si="9"/>
        <v>60-69Figure Copy</v>
      </c>
      <c r="C55" s="113" t="s">
        <v>1581</v>
      </c>
      <c r="D55" s="116" t="s">
        <v>1513</v>
      </c>
      <c r="E55" s="117">
        <f>RBANS!I14</f>
        <v>0</v>
      </c>
      <c r="F55" s="115">
        <v>18.100000000000001</v>
      </c>
      <c r="G55" s="115">
        <v>1.7</v>
      </c>
      <c r="H55" s="115">
        <f t="shared" si="11"/>
        <v>-10.647058823529413</v>
      </c>
      <c r="I55" s="121">
        <f t="shared" si="10"/>
        <v>8.9980654465654134E-25</v>
      </c>
    </row>
    <row r="56" spans="1:9" ht="15.75">
      <c r="A56" s="112" t="s">
        <v>533</v>
      </c>
      <c r="B56" s="117" t="str">
        <f t="shared" si="9"/>
        <v>60-69Line Orientation</v>
      </c>
      <c r="C56" s="113" t="s">
        <v>1514</v>
      </c>
      <c r="D56" s="116" t="s">
        <v>1513</v>
      </c>
      <c r="E56" s="117">
        <f>RBANS!I16</f>
        <v>0</v>
      </c>
      <c r="F56" s="115">
        <v>16.399999999999999</v>
      </c>
      <c r="G56" s="115">
        <v>2.9</v>
      </c>
      <c r="H56" s="115">
        <f t="shared" si="11"/>
        <v>-5.6551724137931032</v>
      </c>
      <c r="I56" s="121">
        <f t="shared" si="10"/>
        <v>7.7844953143847087E-7</v>
      </c>
    </row>
    <row r="57" spans="1:9" ht="15.75">
      <c r="A57" s="112" t="s">
        <v>533</v>
      </c>
      <c r="B57" s="117" t="str">
        <f t="shared" si="9"/>
        <v>60-69Picture naming</v>
      </c>
      <c r="C57" s="113" t="s">
        <v>1515</v>
      </c>
      <c r="D57" s="116" t="s">
        <v>1516</v>
      </c>
      <c r="E57" s="117">
        <f>RBANS!I18</f>
        <v>0</v>
      </c>
      <c r="F57" s="115">
        <v>9.6999999999999993</v>
      </c>
      <c r="G57" s="115">
        <v>0.5</v>
      </c>
      <c r="H57" s="115">
        <f t="shared" si="11"/>
        <v>-19.399999999999999</v>
      </c>
      <c r="I57" s="121">
        <f t="shared" si="10"/>
        <v>3.8585698289813106E-82</v>
      </c>
    </row>
    <row r="58" spans="1:9" ht="15.75">
      <c r="A58" s="112" t="s">
        <v>533</v>
      </c>
      <c r="B58" s="117" t="str">
        <f t="shared" si="9"/>
        <v>60-69Semantic Fluency</v>
      </c>
      <c r="C58" s="113" t="s">
        <v>1517</v>
      </c>
      <c r="D58" s="116" t="s">
        <v>1510</v>
      </c>
      <c r="E58" s="117">
        <f>RBANS!I20</f>
        <v>0</v>
      </c>
      <c r="F58" s="115">
        <v>21</v>
      </c>
      <c r="G58" s="115">
        <v>4.5999999999999996</v>
      </c>
      <c r="H58" s="115">
        <f t="shared" si="11"/>
        <v>-4.5652173913043486</v>
      </c>
      <c r="I58" s="121">
        <f t="shared" si="10"/>
        <v>2.4948849391862038E-4</v>
      </c>
    </row>
    <row r="59" spans="1:9" ht="15.75">
      <c r="A59" s="112" t="s">
        <v>533</v>
      </c>
      <c r="B59" s="117" t="str">
        <f t="shared" si="9"/>
        <v>60-69Digit Span</v>
      </c>
      <c r="C59" s="113" t="s">
        <v>3</v>
      </c>
      <c r="D59" s="116" t="s">
        <v>1518</v>
      </c>
      <c r="E59" s="117">
        <f>RBANS!I22</f>
        <v>0</v>
      </c>
      <c r="F59" s="115">
        <v>10.199999999999999</v>
      </c>
      <c r="G59" s="115">
        <v>2.1</v>
      </c>
      <c r="H59" s="115">
        <f t="shared" si="11"/>
        <v>-4.8571428571428568</v>
      </c>
      <c r="I59" s="121">
        <f t="shared" si="10"/>
        <v>5.9545837476964045E-5</v>
      </c>
    </row>
    <row r="60" spans="1:9" ht="15.75">
      <c r="A60" s="112" t="s">
        <v>533</v>
      </c>
      <c r="B60" s="117" t="str">
        <f t="shared" si="9"/>
        <v>60-69Coding</v>
      </c>
      <c r="C60" s="113" t="s">
        <v>4</v>
      </c>
      <c r="D60" s="116" t="s">
        <v>1519</v>
      </c>
      <c r="E60" s="117">
        <f>RBANS!I24</f>
        <v>0</v>
      </c>
      <c r="F60" s="115">
        <v>46.1</v>
      </c>
      <c r="G60" s="115">
        <v>7.9</v>
      </c>
      <c r="H60" s="115">
        <f t="shared" si="11"/>
        <v>-5.8354430379746836</v>
      </c>
      <c r="I60" s="121">
        <f t="shared" si="10"/>
        <v>2.6823911398165728E-7</v>
      </c>
    </row>
    <row r="61" spans="1:9" ht="15.75">
      <c r="A61" s="112" t="s">
        <v>533</v>
      </c>
      <c r="B61" s="117" t="str">
        <f t="shared" si="9"/>
        <v>60-69List Recall</v>
      </c>
      <c r="C61" s="113" t="s">
        <v>25</v>
      </c>
      <c r="D61" s="116" t="s">
        <v>1516</v>
      </c>
      <c r="E61" s="117">
        <f>RBANS!I26</f>
        <v>0</v>
      </c>
      <c r="F61" s="115">
        <v>6</v>
      </c>
      <c r="G61" s="115">
        <v>2.2000000000000002</v>
      </c>
      <c r="H61" s="115">
        <f t="shared" si="11"/>
        <v>-2.7272727272727271</v>
      </c>
      <c r="I61" s="121">
        <f t="shared" si="10"/>
        <v>0.31930116413535281</v>
      </c>
    </row>
    <row r="62" spans="1:9" ht="15.75">
      <c r="A62" s="112" t="s">
        <v>533</v>
      </c>
      <c r="B62" s="117" t="str">
        <f t="shared" si="9"/>
        <v>60-69List Recognition</v>
      </c>
      <c r="C62" s="113" t="s">
        <v>1520</v>
      </c>
      <c r="D62" s="116" t="s">
        <v>1513</v>
      </c>
      <c r="E62" s="117">
        <f>RBANS!I28</f>
        <v>0</v>
      </c>
      <c r="F62" s="115">
        <v>19.399999999999999</v>
      </c>
      <c r="G62" s="115">
        <v>1.2</v>
      </c>
      <c r="H62" s="115">
        <f t="shared" si="11"/>
        <v>-16.166666666666668</v>
      </c>
      <c r="I62" s="121">
        <f>(NORMSDIST(H62)*100)</f>
        <v>4.3331063654264028E-57</v>
      </c>
    </row>
    <row r="63" spans="1:9" ht="15.75">
      <c r="A63" s="112" t="s">
        <v>533</v>
      </c>
      <c r="B63" s="117" t="str">
        <f t="shared" si="9"/>
        <v>60-69Story Recall</v>
      </c>
      <c r="C63" s="113" t="s">
        <v>1521</v>
      </c>
      <c r="D63" s="116" t="s">
        <v>1522</v>
      </c>
      <c r="E63" s="117">
        <f>RBANS!I30</f>
        <v>0</v>
      </c>
      <c r="F63" s="115">
        <v>9.3000000000000007</v>
      </c>
      <c r="G63" s="115">
        <v>2.1</v>
      </c>
      <c r="H63" s="115">
        <f t="shared" si="11"/>
        <v>-4.4285714285714288</v>
      </c>
      <c r="I63" s="121">
        <f>(NORMSDIST(H63)*100)</f>
        <v>4.7429651961343526E-4</v>
      </c>
    </row>
    <row r="64" spans="1:9" ht="15.75">
      <c r="A64" s="112" t="s">
        <v>533</v>
      </c>
      <c r="B64" s="117" t="str">
        <f t="shared" si="9"/>
        <v>60-69Figure Recall</v>
      </c>
      <c r="C64" s="118" t="s">
        <v>1523</v>
      </c>
      <c r="D64" s="111" t="s">
        <v>1513</v>
      </c>
      <c r="E64" s="117">
        <f>RBANS!I32</f>
        <v>0</v>
      </c>
      <c r="F64" s="110">
        <v>13.6</v>
      </c>
      <c r="G64" s="110">
        <v>4</v>
      </c>
      <c r="H64" s="110">
        <f>(E64-F64)/G64</f>
        <v>-3.4</v>
      </c>
      <c r="I64" s="122">
        <f>NORMSDIST(H64)*100</f>
        <v>3.3692926567688082E-2</v>
      </c>
    </row>
    <row r="67" spans="1:9" ht="15.75">
      <c r="C67" s="117" t="s">
        <v>24</v>
      </c>
      <c r="D67" s="117" t="s">
        <v>1528</v>
      </c>
      <c r="E67" s="117" t="s">
        <v>1525</v>
      </c>
      <c r="F67" s="115"/>
      <c r="G67" s="115"/>
      <c r="H67" s="115"/>
      <c r="I67" s="121"/>
    </row>
    <row r="68" spans="1:9" ht="15.75">
      <c r="A68" s="112" t="s">
        <v>605</v>
      </c>
      <c r="B68" s="117" t="str">
        <f t="shared" ref="B68:B79" si="12">A68&amp;C68</f>
        <v>70-79List Learning</v>
      </c>
      <c r="C68" s="113" t="s">
        <v>1509</v>
      </c>
      <c r="D68" s="116" t="s">
        <v>1510</v>
      </c>
      <c r="E68" s="117">
        <f>RBANS!I10</f>
        <v>0</v>
      </c>
      <c r="F68" s="115">
        <v>26.5</v>
      </c>
      <c r="G68" s="115">
        <v>5</v>
      </c>
      <c r="H68" s="115">
        <f>(E68-F68)/G68</f>
        <v>-5.3</v>
      </c>
      <c r="I68" s="121">
        <f t="shared" ref="I68:I76" si="13">NORMSDIST(H68)*100</f>
        <v>5.7901340399645784E-6</v>
      </c>
    </row>
    <row r="69" spans="1:9" ht="15.75">
      <c r="A69" s="112" t="s">
        <v>605</v>
      </c>
      <c r="B69" s="117" t="str">
        <f t="shared" si="12"/>
        <v>70-79Story</v>
      </c>
      <c r="C69" s="113" t="s">
        <v>1511</v>
      </c>
      <c r="D69" s="116" t="s">
        <v>1512</v>
      </c>
      <c r="E69" s="117">
        <f>RBANS!I12</f>
        <v>0</v>
      </c>
      <c r="F69" s="115">
        <v>17.399999999999999</v>
      </c>
      <c r="G69" s="115">
        <v>3.6</v>
      </c>
      <c r="H69" s="115">
        <f t="shared" ref="H69:H78" si="14">(E69-F69)/G69</f>
        <v>-4.833333333333333</v>
      </c>
      <c r="I69" s="121">
        <f t="shared" si="13"/>
        <v>6.7132845580909363E-5</v>
      </c>
    </row>
    <row r="70" spans="1:9" ht="15.75">
      <c r="A70" s="112" t="s">
        <v>605</v>
      </c>
      <c r="B70" s="117" t="str">
        <f t="shared" si="12"/>
        <v>70-79Figure Copy</v>
      </c>
      <c r="C70" s="113" t="s">
        <v>1581</v>
      </c>
      <c r="D70" s="116" t="s">
        <v>1513</v>
      </c>
      <c r="E70" s="117">
        <f>RBANS!I14</f>
        <v>0</v>
      </c>
      <c r="F70" s="115">
        <v>17.8</v>
      </c>
      <c r="G70" s="115">
        <v>1.8</v>
      </c>
      <c r="H70" s="115">
        <f t="shared" si="14"/>
        <v>-9.8888888888888893</v>
      </c>
      <c r="I70" s="121">
        <f t="shared" si="13"/>
        <v>2.3258096723226165E-21</v>
      </c>
    </row>
    <row r="71" spans="1:9" ht="15.75">
      <c r="A71" s="112" t="s">
        <v>605</v>
      </c>
      <c r="B71" s="117" t="str">
        <f t="shared" si="12"/>
        <v>70-79Line Orientation</v>
      </c>
      <c r="C71" s="113" t="s">
        <v>1514</v>
      </c>
      <c r="D71" s="116" t="s">
        <v>1513</v>
      </c>
      <c r="E71" s="117">
        <f>RBANS!I16</f>
        <v>0</v>
      </c>
      <c r="F71" s="115">
        <v>16.399999999999999</v>
      </c>
      <c r="G71" s="115">
        <v>2.8</v>
      </c>
      <c r="H71" s="115">
        <f t="shared" si="14"/>
        <v>-5.8571428571428568</v>
      </c>
      <c r="I71" s="121">
        <f t="shared" si="13"/>
        <v>2.3544902183369001E-7</v>
      </c>
    </row>
    <row r="72" spans="1:9" ht="15.75">
      <c r="A72" s="112" t="s">
        <v>605</v>
      </c>
      <c r="B72" s="117" t="str">
        <f t="shared" si="12"/>
        <v>70-79Picture naming</v>
      </c>
      <c r="C72" s="113" t="s">
        <v>1515</v>
      </c>
      <c r="D72" s="116" t="s">
        <v>1516</v>
      </c>
      <c r="E72" s="117">
        <f>RBANS!I18</f>
        <v>0</v>
      </c>
      <c r="F72" s="115">
        <v>9.6</v>
      </c>
      <c r="G72" s="115">
        <v>0.7</v>
      </c>
      <c r="H72" s="115">
        <f t="shared" si="14"/>
        <v>-13.714285714285715</v>
      </c>
      <c r="I72" s="121">
        <f t="shared" si="13"/>
        <v>4.1691748637724763E-41</v>
      </c>
    </row>
    <row r="73" spans="1:9" ht="15.75">
      <c r="A73" s="112" t="s">
        <v>605</v>
      </c>
      <c r="B73" s="117" t="str">
        <f t="shared" si="12"/>
        <v>70-79Semantic Fluency</v>
      </c>
      <c r="C73" s="113" t="s">
        <v>1517</v>
      </c>
      <c r="D73" s="116" t="s">
        <v>1510</v>
      </c>
      <c r="E73" s="117">
        <f>RBANS!I20</f>
        <v>0</v>
      </c>
      <c r="F73" s="115">
        <v>19.8</v>
      </c>
      <c r="G73" s="115">
        <v>5.2</v>
      </c>
      <c r="H73" s="115">
        <f t="shared" si="14"/>
        <v>-3.8076923076923075</v>
      </c>
      <c r="I73" s="121">
        <f t="shared" si="13"/>
        <v>7.0134824959964563E-3</v>
      </c>
    </row>
    <row r="74" spans="1:9" ht="15.75">
      <c r="A74" s="112" t="s">
        <v>605</v>
      </c>
      <c r="B74" s="117" t="str">
        <f t="shared" si="12"/>
        <v>70-79Digit Span</v>
      </c>
      <c r="C74" s="113" t="s">
        <v>3</v>
      </c>
      <c r="D74" s="116" t="s">
        <v>1518</v>
      </c>
      <c r="E74" s="117">
        <f>RBANS!I22</f>
        <v>0</v>
      </c>
      <c r="F74" s="115">
        <v>10.4</v>
      </c>
      <c r="G74" s="115">
        <v>2.5</v>
      </c>
      <c r="H74" s="115">
        <f t="shared" si="14"/>
        <v>-4.16</v>
      </c>
      <c r="I74" s="121">
        <f t="shared" si="13"/>
        <v>1.5912379719082161E-3</v>
      </c>
    </row>
    <row r="75" spans="1:9" ht="15.75">
      <c r="A75" s="112" t="s">
        <v>605</v>
      </c>
      <c r="B75" s="117" t="str">
        <f t="shared" si="12"/>
        <v>70-79Coding</v>
      </c>
      <c r="C75" s="113" t="s">
        <v>4</v>
      </c>
      <c r="D75" s="116" t="s">
        <v>1519</v>
      </c>
      <c r="E75" s="117">
        <f>RBANS!I24</f>
        <v>0</v>
      </c>
      <c r="F75" s="115">
        <v>41.3</v>
      </c>
      <c r="G75" s="115">
        <v>9</v>
      </c>
      <c r="H75" s="115">
        <f t="shared" si="14"/>
        <v>-4.5888888888888886</v>
      </c>
      <c r="I75" s="121">
        <f t="shared" si="13"/>
        <v>2.2280576201427462E-4</v>
      </c>
    </row>
    <row r="76" spans="1:9" ht="15.75">
      <c r="A76" s="112" t="s">
        <v>605</v>
      </c>
      <c r="B76" s="117" t="str">
        <f t="shared" si="12"/>
        <v>70-79List Recall</v>
      </c>
      <c r="C76" s="113" t="s">
        <v>25</v>
      </c>
      <c r="D76" s="116" t="s">
        <v>1516</v>
      </c>
      <c r="E76" s="117">
        <f>RBANS!I26</f>
        <v>0</v>
      </c>
      <c r="F76" s="115">
        <v>4.9000000000000004</v>
      </c>
      <c r="G76" s="115">
        <v>2.5</v>
      </c>
      <c r="H76" s="115">
        <f t="shared" si="14"/>
        <v>-1.9600000000000002</v>
      </c>
      <c r="I76" s="121">
        <f t="shared" si="13"/>
        <v>2.4997895148220426</v>
      </c>
    </row>
    <row r="77" spans="1:9" ht="15.75">
      <c r="A77" s="112" t="s">
        <v>605</v>
      </c>
      <c r="B77" s="117" t="str">
        <f t="shared" si="12"/>
        <v>70-79List Recognition</v>
      </c>
      <c r="C77" s="113" t="s">
        <v>1520</v>
      </c>
      <c r="D77" s="116" t="s">
        <v>1513</v>
      </c>
      <c r="E77" s="117">
        <f>RBANS!I28</f>
        <v>0</v>
      </c>
      <c r="F77" s="115">
        <v>19.2</v>
      </c>
      <c r="G77" s="115">
        <v>1.2</v>
      </c>
      <c r="H77" s="115">
        <f t="shared" si="14"/>
        <v>-16</v>
      </c>
      <c r="I77" s="121">
        <f>(NORMSDIST(H77)*100)</f>
        <v>6.3887544005379042E-56</v>
      </c>
    </row>
    <row r="78" spans="1:9" ht="15.75">
      <c r="A78" s="112" t="s">
        <v>605</v>
      </c>
      <c r="B78" s="117" t="str">
        <f t="shared" si="12"/>
        <v>70-79Story Recall</v>
      </c>
      <c r="C78" s="113" t="s">
        <v>1521</v>
      </c>
      <c r="D78" s="116" t="s">
        <v>1522</v>
      </c>
      <c r="E78" s="117">
        <f>RBANS!I30</f>
        <v>0</v>
      </c>
      <c r="F78" s="115">
        <v>9</v>
      </c>
      <c r="G78" s="115">
        <v>2.2000000000000002</v>
      </c>
      <c r="H78" s="115">
        <f t="shared" si="14"/>
        <v>-4.0909090909090908</v>
      </c>
      <c r="I78" s="121">
        <f>(NORMSDIST(H78)*100)</f>
        <v>2.1484277525495071E-3</v>
      </c>
    </row>
    <row r="79" spans="1:9" ht="15.75">
      <c r="A79" s="112" t="s">
        <v>605</v>
      </c>
      <c r="B79" s="117" t="str">
        <f t="shared" si="12"/>
        <v>70-79Figure Recall</v>
      </c>
      <c r="C79" s="118" t="s">
        <v>1523</v>
      </c>
      <c r="D79" s="111" t="s">
        <v>1513</v>
      </c>
      <c r="E79" s="117">
        <f>RBANS!I32</f>
        <v>0</v>
      </c>
      <c r="F79" s="110">
        <v>12.5</v>
      </c>
      <c r="G79" s="110">
        <v>4.2</v>
      </c>
      <c r="H79" s="110">
        <f>(E79-F79)/G79</f>
        <v>-2.9761904761904763</v>
      </c>
      <c r="I79" s="122">
        <f>NORMSDIST(H79)*100</f>
        <v>0.14592676454615017</v>
      </c>
    </row>
    <row r="82" spans="1:9" ht="15.75">
      <c r="C82" s="117" t="s">
        <v>24</v>
      </c>
      <c r="D82" s="117" t="s">
        <v>1529</v>
      </c>
      <c r="E82" s="117" t="s">
        <v>1525</v>
      </c>
      <c r="F82" s="115"/>
      <c r="G82" s="115"/>
      <c r="H82" s="115"/>
      <c r="I82" s="121"/>
    </row>
    <row r="83" spans="1:9" ht="15.75">
      <c r="A83" s="112" t="s">
        <v>677</v>
      </c>
      <c r="B83" s="117" t="str">
        <f t="shared" ref="B83:B94" si="15">A83&amp;C83</f>
        <v>80-89List Learning</v>
      </c>
      <c r="C83" s="113" t="s">
        <v>1509</v>
      </c>
      <c r="D83" s="116" t="s">
        <v>1510</v>
      </c>
      <c r="E83" s="117">
        <f>RBANS!I10</f>
        <v>0</v>
      </c>
      <c r="F83" s="115">
        <v>23.2</v>
      </c>
      <c r="G83" s="115">
        <v>4.5</v>
      </c>
      <c r="H83" s="115">
        <f>(E83-F83)/G83</f>
        <v>-5.155555555555555</v>
      </c>
      <c r="I83" s="121">
        <f t="shared" ref="I83:I91" si="16">NORMSDIST(H83)*100</f>
        <v>1.2644002542449246E-5</v>
      </c>
    </row>
    <row r="84" spans="1:9" ht="15.75">
      <c r="A84" s="112" t="s">
        <v>677</v>
      </c>
      <c r="B84" s="117" t="str">
        <f t="shared" si="15"/>
        <v>80-89Story</v>
      </c>
      <c r="C84" s="113" t="s">
        <v>1511</v>
      </c>
      <c r="D84" s="116" t="s">
        <v>1512</v>
      </c>
      <c r="E84" s="117">
        <f>RBANS!I12</f>
        <v>0</v>
      </c>
      <c r="F84" s="115">
        <v>15.3</v>
      </c>
      <c r="G84" s="115">
        <v>3.9</v>
      </c>
      <c r="H84" s="115">
        <f t="shared" ref="H84:H93" si="17">(E84-F84)/G84</f>
        <v>-3.9230769230769234</v>
      </c>
      <c r="I84" s="121">
        <f t="shared" si="16"/>
        <v>4.3712611314875001E-3</v>
      </c>
    </row>
    <row r="85" spans="1:9" ht="15.75">
      <c r="A85" s="112" t="s">
        <v>677</v>
      </c>
      <c r="B85" s="117" t="str">
        <f t="shared" si="15"/>
        <v>80-89Figure Copy</v>
      </c>
      <c r="C85" s="113" t="s">
        <v>1581</v>
      </c>
      <c r="D85" s="116" t="s">
        <v>1513</v>
      </c>
      <c r="E85" s="117">
        <f>RBANS!I14</f>
        <v>0</v>
      </c>
      <c r="F85" s="115">
        <v>17.3</v>
      </c>
      <c r="G85" s="115">
        <v>2</v>
      </c>
      <c r="H85" s="115">
        <f t="shared" si="17"/>
        <v>-8.65</v>
      </c>
      <c r="I85" s="121">
        <f t="shared" si="16"/>
        <v>2.5749715380118875E-16</v>
      </c>
    </row>
    <row r="86" spans="1:9" ht="15.75">
      <c r="A86" s="112" t="s">
        <v>677</v>
      </c>
      <c r="B86" s="117" t="str">
        <f t="shared" si="15"/>
        <v>80-89Line Orientation</v>
      </c>
      <c r="C86" s="113" t="s">
        <v>1514</v>
      </c>
      <c r="D86" s="116" t="s">
        <v>1513</v>
      </c>
      <c r="E86" s="117">
        <f>RBANS!I16</f>
        <v>0</v>
      </c>
      <c r="F86" s="115">
        <v>15.7</v>
      </c>
      <c r="G86" s="115">
        <v>2.6</v>
      </c>
      <c r="H86" s="115">
        <f t="shared" si="17"/>
        <v>-6.0384615384615383</v>
      </c>
      <c r="I86" s="121">
        <f t="shared" si="16"/>
        <v>7.7795251070029574E-8</v>
      </c>
    </row>
    <row r="87" spans="1:9" ht="15.75">
      <c r="A87" s="112" t="s">
        <v>677</v>
      </c>
      <c r="B87" s="117" t="str">
        <f t="shared" si="15"/>
        <v>80-89Picture naming</v>
      </c>
      <c r="C87" s="113" t="s">
        <v>1515</v>
      </c>
      <c r="D87" s="116" t="s">
        <v>1516</v>
      </c>
      <c r="E87" s="117">
        <f>RBANS!I18</f>
        <v>0</v>
      </c>
      <c r="F87" s="115">
        <v>9.1</v>
      </c>
      <c r="G87" s="115">
        <v>1</v>
      </c>
      <c r="H87" s="115">
        <f t="shared" si="17"/>
        <v>-9.1</v>
      </c>
      <c r="I87" s="121">
        <f t="shared" si="16"/>
        <v>4.516591491435404E-18</v>
      </c>
    </row>
    <row r="88" spans="1:9" ht="15.75">
      <c r="A88" s="112" t="s">
        <v>677</v>
      </c>
      <c r="B88" s="117" t="str">
        <f t="shared" si="15"/>
        <v>80-89Semantic Fluency</v>
      </c>
      <c r="C88" s="113" t="s">
        <v>1517</v>
      </c>
      <c r="D88" s="116" t="s">
        <v>1510</v>
      </c>
      <c r="E88" s="117">
        <f>RBANS!I20</f>
        <v>0</v>
      </c>
      <c r="F88" s="115">
        <v>17.399999999999999</v>
      </c>
      <c r="G88" s="115">
        <v>3.7</v>
      </c>
      <c r="H88" s="115">
        <f t="shared" si="17"/>
        <v>-4.7027027027027017</v>
      </c>
      <c r="I88" s="121">
        <f t="shared" si="16"/>
        <v>1.283700612669822E-4</v>
      </c>
    </row>
    <row r="89" spans="1:9" ht="15.75">
      <c r="A89" s="112" t="s">
        <v>677</v>
      </c>
      <c r="B89" s="117" t="str">
        <f t="shared" si="15"/>
        <v>80-89Digit Span</v>
      </c>
      <c r="C89" s="113" t="s">
        <v>3</v>
      </c>
      <c r="D89" s="116" t="s">
        <v>1518</v>
      </c>
      <c r="E89" s="117">
        <f>RBANS!I22</f>
        <v>0</v>
      </c>
      <c r="F89" s="115">
        <v>9.1999999999999993</v>
      </c>
      <c r="G89" s="115">
        <v>2.2000000000000002</v>
      </c>
      <c r="H89" s="115">
        <f t="shared" si="17"/>
        <v>-4.1818181818181808</v>
      </c>
      <c r="I89" s="121">
        <f t="shared" si="16"/>
        <v>1.4459359551617205E-3</v>
      </c>
    </row>
    <row r="90" spans="1:9" ht="15.75">
      <c r="A90" s="112" t="s">
        <v>677</v>
      </c>
      <c r="B90" s="117" t="str">
        <f t="shared" si="15"/>
        <v>80-89Coding</v>
      </c>
      <c r="C90" s="113" t="s">
        <v>4</v>
      </c>
      <c r="D90" s="116" t="s">
        <v>1519</v>
      </c>
      <c r="E90" s="117">
        <f>RBANS!I24</f>
        <v>0</v>
      </c>
      <c r="F90" s="115">
        <v>34</v>
      </c>
      <c r="G90" s="115">
        <v>6.8</v>
      </c>
      <c r="H90" s="115">
        <f t="shared" si="17"/>
        <v>-5</v>
      </c>
      <c r="I90" s="121">
        <f t="shared" si="16"/>
        <v>2.8665157187919332E-5</v>
      </c>
    </row>
    <row r="91" spans="1:9" ht="15.75">
      <c r="A91" s="112" t="s">
        <v>677</v>
      </c>
      <c r="B91" s="117" t="str">
        <f t="shared" si="15"/>
        <v>80-89List Recall</v>
      </c>
      <c r="C91" s="113" t="s">
        <v>25</v>
      </c>
      <c r="D91" s="116" t="s">
        <v>1516</v>
      </c>
      <c r="E91" s="117">
        <f>RBANS!I26</f>
        <v>0</v>
      </c>
      <c r="F91" s="115">
        <v>3.9</v>
      </c>
      <c r="G91" s="115">
        <v>2.2999999999999998</v>
      </c>
      <c r="H91" s="115">
        <f t="shared" si="17"/>
        <v>-1.6956521739130437</v>
      </c>
      <c r="I91" s="121">
        <f t="shared" si="16"/>
        <v>4.4975885410803143</v>
      </c>
    </row>
    <row r="92" spans="1:9" ht="15.75">
      <c r="A92" s="112" t="s">
        <v>677</v>
      </c>
      <c r="B92" s="117" t="str">
        <f t="shared" si="15"/>
        <v>80-89List Recognition</v>
      </c>
      <c r="C92" s="113" t="s">
        <v>1520</v>
      </c>
      <c r="D92" s="116" t="s">
        <v>1513</v>
      </c>
      <c r="E92" s="117">
        <f>RBANS!I28</f>
        <v>0</v>
      </c>
      <c r="F92" s="115">
        <v>18.8</v>
      </c>
      <c r="G92" s="115">
        <v>1.4</v>
      </c>
      <c r="H92" s="115">
        <f t="shared" si="17"/>
        <v>-13.428571428571431</v>
      </c>
      <c r="I92" s="121">
        <f>(NORMSDIST(H92)*100)</f>
        <v>2.0563441093467447E-39</v>
      </c>
    </row>
    <row r="93" spans="1:9" ht="15.75">
      <c r="A93" s="112" t="s">
        <v>677</v>
      </c>
      <c r="B93" s="117" t="str">
        <f t="shared" si="15"/>
        <v>80-89Story Recall</v>
      </c>
      <c r="C93" s="113" t="s">
        <v>1521</v>
      </c>
      <c r="D93" s="116" t="s">
        <v>1522</v>
      </c>
      <c r="E93" s="117">
        <f>RBANS!I30</f>
        <v>0</v>
      </c>
      <c r="F93" s="115">
        <v>7.4</v>
      </c>
      <c r="G93" s="115">
        <v>2.8</v>
      </c>
      <c r="H93" s="115">
        <f t="shared" si="17"/>
        <v>-2.6428571428571432</v>
      </c>
      <c r="I93" s="121">
        <f>(NORMSDIST(H93)*100)</f>
        <v>0.41104856603442858</v>
      </c>
    </row>
    <row r="94" spans="1:9" ht="15.75">
      <c r="A94" s="112" t="s">
        <v>677</v>
      </c>
      <c r="B94" s="117" t="str">
        <f t="shared" si="15"/>
        <v>80-89Figure Recall</v>
      </c>
      <c r="C94" s="118" t="s">
        <v>1523</v>
      </c>
      <c r="D94" s="111" t="s">
        <v>1513</v>
      </c>
      <c r="E94" s="117">
        <f>RBANS!I32</f>
        <v>0</v>
      </c>
      <c r="F94" s="110">
        <v>11.4</v>
      </c>
      <c r="G94" s="110">
        <v>4.0999999999999996</v>
      </c>
      <c r="H94" s="110">
        <f>(E94-F94)/G94</f>
        <v>-2.780487804878049</v>
      </c>
      <c r="I94" s="122">
        <f>NORMSDIST(H94)*100</f>
        <v>0.27138649147354116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V21"/>
  <sheetViews>
    <sheetView workbookViewId="0">
      <pane ySplit="6" topLeftCell="A28" activePane="bottomLeft" state="frozen"/>
      <selection pane="bottomLeft" activeCell="H11" sqref="H11:I11"/>
    </sheetView>
  </sheetViews>
  <sheetFormatPr defaultColWidth="8.85546875" defaultRowHeight="15"/>
  <cols>
    <col min="1" max="6" width="8.85546875" style="79"/>
    <col min="7" max="7" width="10.42578125" style="79" customWidth="1"/>
    <col min="8" max="8" width="8.85546875" style="79"/>
    <col min="9" max="9" width="10" style="79" customWidth="1"/>
    <col min="10" max="10" width="10.28515625" style="79" customWidth="1"/>
    <col min="11" max="11" width="8.42578125" style="79" customWidth="1"/>
    <col min="12" max="12" width="9.42578125" style="79" customWidth="1"/>
    <col min="13" max="13" width="10.140625" style="79" customWidth="1"/>
    <col min="14" max="14" width="8.85546875" style="79"/>
    <col min="15" max="15" width="8.42578125" style="79" customWidth="1"/>
    <col min="16" max="17" width="8.85546875" style="79"/>
    <col min="18" max="18" width="9.42578125" style="79" customWidth="1"/>
    <col min="19" max="16384" width="8.85546875" style="79"/>
  </cols>
  <sheetData>
    <row r="1" spans="1:22" s="210" customFormat="1" ht="15" customHeight="1">
      <c r="C1" s="296"/>
      <c r="D1" s="296"/>
      <c r="E1" s="756" t="s">
        <v>15</v>
      </c>
      <c r="F1" s="756"/>
      <c r="G1" s="756"/>
      <c r="H1" s="756"/>
      <c r="I1" s="756"/>
      <c r="J1" s="756"/>
      <c r="K1" s="756"/>
      <c r="L1" s="756"/>
      <c r="M1" s="756"/>
      <c r="N1" s="756"/>
      <c r="O1" s="296"/>
      <c r="P1" s="296"/>
      <c r="Q1" s="296"/>
      <c r="R1" s="296" t="s">
        <v>2038</v>
      </c>
      <c r="S1" s="297" t="str">
        <f>IF(Home!$J$10="","",Home!$J$10)</f>
        <v/>
      </c>
      <c r="T1" s="296"/>
      <c r="U1" s="296"/>
      <c r="V1" s="296"/>
    </row>
    <row r="2" spans="1:22" s="210" customFormat="1" ht="15" customHeight="1">
      <c r="C2" s="296"/>
      <c r="D2" s="296"/>
      <c r="E2" s="756"/>
      <c r="F2" s="756"/>
      <c r="G2" s="756"/>
      <c r="H2" s="756"/>
      <c r="I2" s="756"/>
      <c r="J2" s="756"/>
      <c r="K2" s="756"/>
      <c r="L2" s="756"/>
      <c r="M2" s="756"/>
      <c r="N2" s="756"/>
      <c r="O2" s="296"/>
      <c r="P2" s="296"/>
      <c r="Q2" s="296"/>
      <c r="R2" s="296" t="s">
        <v>2039</v>
      </c>
      <c r="S2" s="297" t="str">
        <f>Home!$J$25</f>
        <v/>
      </c>
      <c r="T2" s="296"/>
      <c r="U2" s="296"/>
      <c r="V2" s="296"/>
    </row>
    <row r="3" spans="1:22" s="210" customFormat="1" ht="15" customHeight="1">
      <c r="A3" s="296"/>
      <c r="B3" s="296"/>
      <c r="C3" s="296"/>
      <c r="D3" s="29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296"/>
      <c r="P3" s="296"/>
      <c r="Q3" s="296"/>
      <c r="R3" s="296"/>
      <c r="S3" s="296"/>
      <c r="T3" s="296"/>
      <c r="U3" s="296"/>
      <c r="V3" s="296"/>
    </row>
    <row r="4" spans="1:22" s="210" customFormat="1" ht="14.25" customHeight="1">
      <c r="A4" s="296"/>
      <c r="B4" s="296"/>
      <c r="C4" s="296"/>
      <c r="D4" s="29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296"/>
      <c r="P4" s="296"/>
      <c r="Q4" s="296"/>
      <c r="R4" s="296"/>
      <c r="S4" s="296"/>
      <c r="T4" s="296"/>
      <c r="U4" s="296"/>
      <c r="V4" s="296"/>
    </row>
    <row r="8" spans="1:22" ht="21">
      <c r="J8" s="508"/>
      <c r="K8" s="508"/>
      <c r="L8" s="508"/>
      <c r="M8" s="508"/>
      <c r="N8" s="508"/>
      <c r="O8" s="508"/>
    </row>
    <row r="9" spans="1:22" ht="18" customHeight="1" thickBot="1">
      <c r="F9" s="778" t="s">
        <v>81</v>
      </c>
      <c r="G9" s="778"/>
      <c r="H9" s="779" t="s">
        <v>38</v>
      </c>
      <c r="I9" s="779"/>
      <c r="J9" s="509" t="s">
        <v>157</v>
      </c>
      <c r="K9" s="779" t="s">
        <v>761</v>
      </c>
      <c r="L9" s="779"/>
      <c r="M9" s="779" t="s">
        <v>162</v>
      </c>
      <c r="N9" s="779"/>
      <c r="O9" s="779"/>
    </row>
    <row r="10" spans="1:22" ht="18" customHeight="1" thickTop="1">
      <c r="F10" s="68"/>
      <c r="G10" s="68"/>
      <c r="H10" s="67"/>
      <c r="I10" s="67"/>
      <c r="J10" s="67"/>
      <c r="K10" s="67"/>
      <c r="L10" s="67"/>
    </row>
    <row r="11" spans="1:22" ht="21" customHeight="1">
      <c r="F11" s="511" t="s">
        <v>16</v>
      </c>
      <c r="G11" s="510" t="s">
        <v>21</v>
      </c>
      <c r="H11" s="783"/>
      <c r="I11" s="784"/>
      <c r="J11" s="66" t="str">
        <f>IFERROR(VLOOKUP(H11,'mood measures data'!A:C,2,0),"-")</f>
        <v>-</v>
      </c>
      <c r="K11" s="780" t="s">
        <v>1502</v>
      </c>
      <c r="L11" s="780"/>
      <c r="M11" s="781" t="str">
        <f>IFERROR(VLOOKUP(H11,'mood measures data'!A:C,3,0),"-")</f>
        <v>-</v>
      </c>
      <c r="N11" s="781"/>
      <c r="O11" s="781"/>
    </row>
    <row r="12" spans="1:22" ht="21" customHeight="1">
      <c r="F12" s="511"/>
      <c r="G12" s="510"/>
      <c r="H12" s="782"/>
      <c r="I12" s="782"/>
      <c r="J12" s="517"/>
      <c r="K12" s="780"/>
      <c r="L12" s="780"/>
      <c r="M12" s="781"/>
      <c r="N12" s="781"/>
      <c r="O12" s="781"/>
    </row>
    <row r="13" spans="1:22" ht="21" customHeight="1">
      <c r="F13" s="511" t="s">
        <v>17</v>
      </c>
      <c r="G13" s="510" t="s">
        <v>22</v>
      </c>
      <c r="H13" s="783"/>
      <c r="I13" s="784"/>
      <c r="J13" s="517" t="str">
        <f>IFERROR(VLOOKUP(H13,'mood measures data'!A:C,2,0),"-")</f>
        <v>-</v>
      </c>
      <c r="K13" s="780" t="str">
        <f>IFERROR(VLOOKUP(H13,'mood measures data'!E:G,2,0),"-")</f>
        <v>-</v>
      </c>
      <c r="L13" s="780"/>
      <c r="M13" s="781" t="str">
        <f>IFERROR(VLOOKUP(H13,'mood measures data'!E:G,3,0),"-")</f>
        <v>-</v>
      </c>
      <c r="N13" s="781"/>
      <c r="O13" s="781"/>
    </row>
    <row r="14" spans="1:22" ht="21" customHeight="1">
      <c r="F14" s="511"/>
      <c r="G14" s="510"/>
      <c r="H14" s="782"/>
      <c r="I14" s="782"/>
      <c r="J14" s="517"/>
      <c r="K14" s="780"/>
      <c r="L14" s="780"/>
      <c r="M14" s="781"/>
      <c r="N14" s="781"/>
      <c r="O14" s="781"/>
    </row>
    <row r="15" spans="1:22" ht="21" customHeight="1">
      <c r="F15" s="511" t="s">
        <v>18</v>
      </c>
      <c r="G15" s="510" t="s">
        <v>1503</v>
      </c>
      <c r="H15" s="783"/>
      <c r="I15" s="784"/>
      <c r="J15" s="517" t="str">
        <f>IFERROR(VLOOKUP(H15,'mood measures data'!A:C,2,0),"-")</f>
        <v>-</v>
      </c>
      <c r="K15" s="780" t="str">
        <f>IFERROR(VLOOKUP(H15,'mood measures data'!I:L,3,0),"-")</f>
        <v>-</v>
      </c>
      <c r="L15" s="780"/>
      <c r="M15" s="781" t="str">
        <f>IFERROR(VLOOKUP(H15,'mood measures data'!I:L,4,0),"-")</f>
        <v>-</v>
      </c>
      <c r="N15" s="781"/>
      <c r="O15" s="781"/>
    </row>
    <row r="16" spans="1:22" ht="21" customHeight="1">
      <c r="F16" s="511"/>
      <c r="G16" s="510"/>
      <c r="H16" s="782"/>
      <c r="I16" s="782"/>
      <c r="J16" s="517"/>
      <c r="K16" s="780"/>
      <c r="L16" s="780"/>
      <c r="M16" s="781"/>
      <c r="N16" s="781"/>
      <c r="O16" s="781"/>
    </row>
    <row r="17" spans="6:15" ht="21" customHeight="1">
      <c r="F17" s="511" t="s">
        <v>19</v>
      </c>
      <c r="G17" s="510" t="s">
        <v>22</v>
      </c>
      <c r="H17" s="783"/>
      <c r="I17" s="784"/>
      <c r="J17" s="517" t="str">
        <f>IFERROR(VLOOKUP(H17,'mood measures data'!A:C,2,0),"-")</f>
        <v>-</v>
      </c>
      <c r="K17" s="780" t="str">
        <f>IFERROR(VLOOKUP(H17,'mood measures data'!N:P,2,0),"-")</f>
        <v>-</v>
      </c>
      <c r="L17" s="780"/>
      <c r="M17" s="781" t="str">
        <f>IFERROR(VLOOKUP(H17,'mood measures data'!N:P,3,0),"-")</f>
        <v>-</v>
      </c>
      <c r="N17" s="781"/>
      <c r="O17" s="781"/>
    </row>
    <row r="18" spans="6:15" ht="21" customHeight="1">
      <c r="F18" s="511"/>
      <c r="G18" s="510"/>
      <c r="H18" s="782"/>
      <c r="I18" s="782"/>
      <c r="J18" s="517"/>
      <c r="K18" s="780"/>
      <c r="L18" s="780"/>
      <c r="M18" s="781"/>
      <c r="N18" s="781"/>
      <c r="O18" s="781"/>
    </row>
    <row r="19" spans="6:15" ht="21" customHeight="1">
      <c r="F19" s="511" t="s">
        <v>20</v>
      </c>
      <c r="G19" s="510" t="s">
        <v>21</v>
      </c>
      <c r="H19" s="783"/>
      <c r="I19" s="784"/>
      <c r="J19" s="517" t="str">
        <f>IFERROR(VLOOKUP(H19,'mood measures data'!A:C,2,0),"-")</f>
        <v>-</v>
      </c>
      <c r="K19" s="780" t="s">
        <v>1502</v>
      </c>
      <c r="L19" s="780"/>
      <c r="M19" s="781" t="str">
        <f>IFERROR(VLOOKUP(H19,'mood measures data'!R:T,3,0),"-")</f>
        <v>-</v>
      </c>
      <c r="N19" s="781"/>
      <c r="O19" s="781"/>
    </row>
    <row r="21" spans="6:15">
      <c r="H21" s="782"/>
      <c r="I21" s="782"/>
    </row>
  </sheetData>
  <sheetProtection sheet="1" selectLockedCells="1"/>
  <mergeCells count="33">
    <mergeCell ref="H21:I21"/>
    <mergeCell ref="H19:I19"/>
    <mergeCell ref="H11:I11"/>
    <mergeCell ref="K11:L11"/>
    <mergeCell ref="H13:I13"/>
    <mergeCell ref="H15:I15"/>
    <mergeCell ref="K13:L13"/>
    <mergeCell ref="K17:L17"/>
    <mergeCell ref="H17:I17"/>
    <mergeCell ref="H12:I12"/>
    <mergeCell ref="K12:L12"/>
    <mergeCell ref="H14:I14"/>
    <mergeCell ref="K14:L14"/>
    <mergeCell ref="H16:I16"/>
    <mergeCell ref="K16:L16"/>
    <mergeCell ref="H18:I18"/>
    <mergeCell ref="K18:L18"/>
    <mergeCell ref="M13:O13"/>
    <mergeCell ref="M11:O11"/>
    <mergeCell ref="K15:L15"/>
    <mergeCell ref="K19:L19"/>
    <mergeCell ref="M19:O19"/>
    <mergeCell ref="M14:O14"/>
    <mergeCell ref="M16:O16"/>
    <mergeCell ref="M18:O18"/>
    <mergeCell ref="M15:O15"/>
    <mergeCell ref="M17:O17"/>
    <mergeCell ref="M12:O12"/>
    <mergeCell ref="E1:N4"/>
    <mergeCell ref="F9:G9"/>
    <mergeCell ref="H9:I9"/>
    <mergeCell ref="K9:L9"/>
    <mergeCell ref="M9:O9"/>
  </mergeCells>
  <conditionalFormatting sqref="K11:L11">
    <cfRule type="cellIs" dxfId="75" priority="61" operator="equal">
      <formula>"severe"</formula>
    </cfRule>
  </conditionalFormatting>
  <conditionalFormatting sqref="M11:O11">
    <cfRule type="cellIs" dxfId="74" priority="27" operator="equal">
      <formula>"moderately severe depression"</formula>
    </cfRule>
    <cfRule type="cellIs" dxfId="73" priority="28" operator="equal">
      <formula>"severe depression"</formula>
    </cfRule>
    <cfRule type="cellIs" dxfId="72" priority="47" operator="equal">
      <formula>"severe"</formula>
    </cfRule>
  </conditionalFormatting>
  <conditionalFormatting sqref="H11">
    <cfRule type="notContainsBlanks" dxfId="71" priority="19">
      <formula>LEN(TRIM(H11))&gt;0</formula>
    </cfRule>
    <cfRule type="containsBlanks" dxfId="70" priority="20">
      <formula>LEN(TRIM(H11))=0</formula>
    </cfRule>
  </conditionalFormatting>
  <conditionalFormatting sqref="H13 H19 H17 H15">
    <cfRule type="notContainsBlanks" dxfId="69" priority="1">
      <formula>LEN(TRIM(H13))&gt;0</formula>
    </cfRule>
    <cfRule type="containsBlanks" dxfId="68" priority="2">
      <formula>LEN(TRIM(H13))=0</formula>
    </cfRule>
  </conditionalFormatting>
  <conditionalFormatting sqref="K12:L19">
    <cfRule type="cellIs" dxfId="67" priority="6" operator="equal">
      <formula>"severe"</formula>
    </cfRule>
  </conditionalFormatting>
  <conditionalFormatting sqref="M12:O19">
    <cfRule type="cellIs" dxfId="66" priority="3" operator="equal">
      <formula>"moderately severe depression"</formula>
    </cfRule>
    <cfRule type="cellIs" dxfId="65" priority="4" operator="equal">
      <formula>"severe depression"</formula>
    </cfRule>
    <cfRule type="cellIs" dxfId="64" priority="5" operator="equal">
      <formula>"severe"</formula>
    </cfRule>
  </conditionalFormatting>
  <dataValidations count="1">
    <dataValidation type="custom" errorStyle="warning" allowBlank="1" showInputMessage="1" showErrorMessage="1" sqref="M13 K15 K17 M17">
      <formula1>"severe depression"</formula1>
    </dataValidation>
  </dataValidation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B247"/>
  <sheetViews>
    <sheetView tabSelected="1" topLeftCell="E1" workbookViewId="0">
      <pane ySplit="6" topLeftCell="A19" activePane="bottomLeft" state="frozen"/>
      <selection pane="bottomLeft" activeCell="S3" sqref="S3"/>
    </sheetView>
  </sheetViews>
  <sheetFormatPr defaultColWidth="8.85546875" defaultRowHeight="15"/>
  <cols>
    <col min="1" max="2" width="8.85546875" style="79"/>
    <col min="3" max="3" width="15.42578125" style="79" customWidth="1"/>
    <col min="4" max="7" width="8.85546875" style="79"/>
    <col min="8" max="8" width="18.28515625" style="79" customWidth="1"/>
    <col min="9" max="11" width="8.85546875" style="79"/>
    <col min="12" max="12" width="12.28515625" style="79" customWidth="1"/>
    <col min="13" max="17" width="8.85546875" style="79"/>
    <col min="18" max="18" width="15.85546875" style="79" customWidth="1"/>
    <col min="19" max="16384" width="8.85546875" style="79"/>
  </cols>
  <sheetData>
    <row r="1" spans="1:28" s="210" customFormat="1" ht="15" customHeight="1">
      <c r="C1" s="296"/>
      <c r="D1" s="296"/>
      <c r="E1" s="756" t="s">
        <v>26</v>
      </c>
      <c r="F1" s="756"/>
      <c r="G1" s="756"/>
      <c r="H1" s="756"/>
      <c r="I1" s="756"/>
      <c r="J1" s="756"/>
      <c r="K1" s="756"/>
      <c r="L1" s="756"/>
      <c r="M1" s="756"/>
      <c r="N1" s="756"/>
      <c r="O1" s="296"/>
      <c r="P1" s="296"/>
      <c r="Q1" s="296"/>
      <c r="R1" s="296" t="s">
        <v>2038</v>
      </c>
      <c r="S1" s="297" t="str">
        <f>IF(Home!$J$10="","",Home!$J$10)</f>
        <v/>
      </c>
      <c r="T1" s="296"/>
      <c r="U1" s="296"/>
      <c r="V1" s="296"/>
    </row>
    <row r="2" spans="1:28" s="210" customFormat="1" ht="15" customHeight="1">
      <c r="C2" s="296"/>
      <c r="D2" s="296"/>
      <c r="E2" s="756"/>
      <c r="F2" s="756"/>
      <c r="G2" s="756"/>
      <c r="H2" s="756"/>
      <c r="I2" s="756"/>
      <c r="J2" s="756"/>
      <c r="K2" s="756"/>
      <c r="L2" s="756"/>
      <c r="M2" s="756"/>
      <c r="N2" s="756"/>
      <c r="O2" s="296"/>
      <c r="P2" s="296"/>
      <c r="Q2" s="296"/>
      <c r="R2" s="296" t="s">
        <v>2039</v>
      </c>
      <c r="S2" s="297" t="str">
        <f>Home!$J$25</f>
        <v/>
      </c>
      <c r="T2" s="296"/>
      <c r="U2" s="296"/>
      <c r="V2" s="296"/>
    </row>
    <row r="3" spans="1:28" s="210" customFormat="1" ht="15" customHeight="1">
      <c r="A3" s="296"/>
      <c r="B3" s="296"/>
      <c r="C3" s="296"/>
      <c r="D3" s="29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296"/>
      <c r="P3" s="296"/>
      <c r="Q3" s="296"/>
      <c r="R3" s="296" t="s">
        <v>2023</v>
      </c>
      <c r="S3" s="519"/>
      <c r="T3" s="296"/>
      <c r="U3" s="296"/>
      <c r="V3" s="296"/>
    </row>
    <row r="4" spans="1:28" s="210" customFormat="1" ht="14.25" customHeight="1">
      <c r="A4" s="296"/>
      <c r="B4" s="296"/>
      <c r="C4" s="296"/>
      <c r="D4" s="29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296"/>
      <c r="P4" s="296"/>
      <c r="Q4" s="296"/>
      <c r="R4" s="296"/>
      <c r="S4" s="296"/>
      <c r="T4" s="296"/>
      <c r="U4" s="296"/>
      <c r="V4" s="296"/>
    </row>
    <row r="5" spans="1:28">
      <c r="A5" s="299"/>
      <c r="B5" s="299"/>
      <c r="C5" s="299"/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299"/>
      <c r="O5" s="299"/>
      <c r="P5" s="299"/>
      <c r="Q5" s="299"/>
      <c r="R5" s="299"/>
      <c r="S5" s="299"/>
      <c r="T5" s="299"/>
      <c r="U5" s="299"/>
    </row>
    <row r="6" spans="1:28">
      <c r="A6" s="299"/>
      <c r="B6" s="299"/>
      <c r="C6" s="299"/>
      <c r="D6" s="299"/>
      <c r="E6" s="299"/>
      <c r="F6" s="299"/>
      <c r="G6" s="299"/>
      <c r="H6" s="299"/>
      <c r="I6" s="299"/>
      <c r="J6" s="299"/>
      <c r="K6" s="299"/>
      <c r="L6" s="299"/>
      <c r="M6" s="299"/>
      <c r="N6" s="299"/>
      <c r="O6" s="299"/>
      <c r="P6" s="299"/>
      <c r="Q6" s="299"/>
      <c r="R6" s="299"/>
      <c r="S6" s="299"/>
      <c r="T6" s="299"/>
      <c r="U6" s="299"/>
    </row>
    <row r="7" spans="1:28" ht="15.75">
      <c r="A7" s="299"/>
      <c r="B7" s="299"/>
      <c r="E7" s="299"/>
      <c r="F7" s="399"/>
      <c r="G7" s="412"/>
      <c r="H7" s="299"/>
      <c r="I7" s="299"/>
      <c r="J7" s="299"/>
      <c r="K7" s="299"/>
      <c r="L7" s="299"/>
      <c r="M7" s="299"/>
      <c r="N7" s="301"/>
      <c r="O7" s="301"/>
      <c r="P7" s="298"/>
      <c r="Q7" s="365" t="s">
        <v>2018</v>
      </c>
      <c r="R7" s="298" t="str">
        <f>Home!J25</f>
        <v/>
      </c>
      <c r="S7" s="298"/>
      <c r="T7" s="298" t="s">
        <v>2020</v>
      </c>
      <c r="U7" s="298"/>
      <c r="V7" s="287"/>
      <c r="W7" s="287"/>
      <c r="X7" s="214"/>
      <c r="Y7" s="214"/>
      <c r="Z7" s="214"/>
      <c r="AA7" s="214"/>
      <c r="AB7" s="214"/>
    </row>
    <row r="8" spans="1:28">
      <c r="A8" s="299"/>
      <c r="B8" s="299"/>
      <c r="C8" s="299"/>
      <c r="D8" s="299"/>
      <c r="E8" s="299"/>
      <c r="F8" s="299"/>
      <c r="G8" s="299"/>
      <c r="H8" s="299"/>
      <c r="I8" s="299"/>
      <c r="J8" s="299"/>
      <c r="K8" s="299"/>
      <c r="L8" s="299"/>
      <c r="M8" s="299"/>
      <c r="N8" s="301"/>
      <c r="O8" s="301"/>
      <c r="P8" s="365"/>
      <c r="Q8" s="365" t="s">
        <v>2019</v>
      </c>
      <c r="R8" s="298" t="e">
        <f>VLOOKUP(R7,H:I,2,0)</f>
        <v>#N/A</v>
      </c>
      <c r="S8" s="298"/>
      <c r="T8" s="413"/>
      <c r="U8" s="298"/>
      <c r="V8" s="214"/>
      <c r="W8" s="214"/>
      <c r="X8" s="214"/>
      <c r="Y8" s="214"/>
      <c r="Z8" s="214"/>
      <c r="AA8" s="214"/>
      <c r="AB8" s="214"/>
    </row>
    <row r="9" spans="1:28" ht="20.25">
      <c r="A9" s="299"/>
      <c r="B9" s="299"/>
      <c r="C9" s="299"/>
      <c r="D9" s="299"/>
      <c r="E9" s="299"/>
      <c r="F9" s="299"/>
      <c r="G9" s="299"/>
      <c r="H9" s="371"/>
      <c r="I9" s="371"/>
      <c r="K9" s="299"/>
      <c r="M9" s="299"/>
      <c r="N9" s="301"/>
      <c r="O9" s="301"/>
      <c r="P9" s="298"/>
      <c r="Q9" s="365" t="s">
        <v>2031</v>
      </c>
      <c r="R9" s="298" t="e">
        <f>VLOOKUP(R7,H:J,3,0)</f>
        <v>#N/A</v>
      </c>
      <c r="S9" s="298"/>
      <c r="T9" s="413" t="s">
        <v>2021</v>
      </c>
      <c r="U9" s="298"/>
      <c r="V9" s="214"/>
      <c r="W9" s="214"/>
      <c r="X9" s="214"/>
      <c r="Y9" s="214"/>
      <c r="Z9" s="214"/>
      <c r="AA9" s="214"/>
      <c r="AB9" s="214"/>
    </row>
    <row r="10" spans="1:28" ht="18.75" thickBot="1">
      <c r="A10" s="299"/>
      <c r="B10" s="299"/>
      <c r="C10" s="299"/>
      <c r="D10" s="299"/>
      <c r="E10" s="299"/>
      <c r="F10" s="399"/>
      <c r="G10" s="412"/>
      <c r="H10" s="471" t="s">
        <v>2024</v>
      </c>
      <c r="I10" s="434"/>
      <c r="J10" s="472" t="s">
        <v>35</v>
      </c>
      <c r="K10" s="434"/>
      <c r="L10" s="473" t="s">
        <v>83</v>
      </c>
      <c r="M10" s="299"/>
      <c r="N10" s="301"/>
      <c r="O10" s="301"/>
      <c r="P10" s="298"/>
      <c r="Q10" s="298"/>
      <c r="R10" s="298"/>
      <c r="S10" s="298"/>
      <c r="T10" s="298" t="s">
        <v>2022</v>
      </c>
      <c r="U10" s="298"/>
      <c r="V10" s="214"/>
      <c r="W10" s="214"/>
      <c r="X10" s="214"/>
      <c r="Y10" s="214"/>
      <c r="Z10" s="214"/>
      <c r="AA10" s="214"/>
      <c r="AB10" s="214"/>
    </row>
    <row r="11" spans="1:28" ht="15" customHeight="1" thickTop="1">
      <c r="A11" s="299"/>
      <c r="B11" s="299"/>
      <c r="C11" s="299"/>
      <c r="D11" s="299"/>
      <c r="E11" s="299"/>
      <c r="F11" s="399"/>
      <c r="G11" s="412"/>
      <c r="I11" s="299"/>
      <c r="J11" s="412"/>
      <c r="K11" s="299"/>
      <c r="L11" s="299"/>
      <c r="M11" s="299"/>
      <c r="N11" s="299"/>
      <c r="O11" s="301"/>
      <c r="P11" s="298"/>
      <c r="Q11" s="298"/>
      <c r="R11" s="298"/>
      <c r="S11" s="298"/>
      <c r="T11" s="298"/>
      <c r="U11" s="298"/>
      <c r="V11" s="214"/>
      <c r="W11" s="214"/>
      <c r="X11" s="214"/>
      <c r="Y11" s="214"/>
      <c r="Z11" s="214"/>
      <c r="AA11" s="214"/>
      <c r="AB11" s="214"/>
    </row>
    <row r="12" spans="1:28" ht="15" customHeight="1">
      <c r="A12" s="299"/>
      <c r="B12" s="299"/>
      <c r="C12" s="299"/>
      <c r="D12" s="299"/>
      <c r="E12" s="299"/>
      <c r="F12" s="399"/>
      <c r="G12" s="412"/>
      <c r="H12" s="415" t="s">
        <v>2027</v>
      </c>
      <c r="I12" s="299"/>
      <c r="J12" s="31"/>
      <c r="K12" s="298" t="e">
        <f>J12&amp;"|"&amp;$R$8</f>
        <v>#N/A</v>
      </c>
      <c r="L12" s="302">
        <f>IFERROR(VLOOKUP(N12,M:N,2,1),"")</f>
        <v>0</v>
      </c>
      <c r="M12" s="301"/>
      <c r="N12" s="362" t="str">
        <f>IFERROR(VLOOKUP($K12,'Boston data'!K:O,5,0),"")</f>
        <v/>
      </c>
      <c r="O12" s="301"/>
      <c r="P12" s="301"/>
      <c r="Q12" s="301"/>
      <c r="R12" s="301"/>
      <c r="S12" s="301"/>
      <c r="T12" s="301"/>
      <c r="U12" s="301"/>
      <c r="V12" s="214"/>
      <c r="W12" s="214"/>
      <c r="X12" s="214"/>
      <c r="Y12" s="214"/>
      <c r="Z12" s="214"/>
      <c r="AA12" s="214"/>
      <c r="AB12" s="214"/>
    </row>
    <row r="13" spans="1:28" ht="15" customHeight="1">
      <c r="A13" s="299"/>
      <c r="B13" s="299"/>
      <c r="C13" s="299"/>
      <c r="D13" s="299"/>
      <c r="E13" s="299"/>
      <c r="F13" s="399"/>
      <c r="G13" s="412"/>
      <c r="H13" s="415"/>
      <c r="I13" s="299"/>
      <c r="J13" s="412"/>
      <c r="K13" s="298"/>
      <c r="L13" s="416"/>
      <c r="M13" s="299"/>
      <c r="N13" s="302"/>
      <c r="O13" s="301"/>
      <c r="P13" s="301"/>
      <c r="Q13" s="301"/>
      <c r="R13" s="301"/>
      <c r="S13" s="301"/>
      <c r="T13" s="301"/>
      <c r="U13" s="301"/>
      <c r="V13" s="214"/>
      <c r="W13" s="214"/>
      <c r="X13" s="214"/>
      <c r="Y13" s="214"/>
      <c r="Z13" s="214"/>
      <c r="AA13" s="214"/>
      <c r="AB13" s="214"/>
    </row>
    <row r="14" spans="1:28" ht="15" customHeight="1">
      <c r="A14" s="299"/>
      <c r="B14" s="299"/>
      <c r="C14" s="299"/>
      <c r="D14" s="299"/>
      <c r="E14" s="299"/>
      <c r="F14" s="399"/>
      <c r="G14" s="412"/>
      <c r="H14" s="415" t="s">
        <v>2028</v>
      </c>
      <c r="I14" s="299"/>
      <c r="J14" s="31"/>
      <c r="K14" s="298" t="e">
        <f>J14&amp;"|"&amp;$R$8</f>
        <v>#N/A</v>
      </c>
      <c r="L14" s="416" t="s">
        <v>1967</v>
      </c>
      <c r="M14" s="299"/>
      <c r="N14" s="302"/>
      <c r="O14" s="301"/>
      <c r="P14" s="301"/>
      <c r="Q14" s="301"/>
      <c r="R14" s="301"/>
      <c r="S14" s="301"/>
      <c r="T14" s="301"/>
      <c r="U14" s="301"/>
      <c r="V14" s="214"/>
      <c r="W14" s="214"/>
      <c r="X14" s="214"/>
      <c r="Y14" s="214"/>
      <c r="Z14" s="214"/>
      <c r="AA14" s="214"/>
      <c r="AB14" s="214"/>
    </row>
    <row r="15" spans="1:28" ht="15" customHeight="1">
      <c r="A15" s="299"/>
      <c r="B15" s="299"/>
      <c r="C15" s="299"/>
      <c r="D15" s="299"/>
      <c r="E15" s="299"/>
      <c r="F15" s="399"/>
      <c r="G15" s="412"/>
      <c r="H15" s="415"/>
      <c r="I15" s="299"/>
      <c r="J15" s="412"/>
      <c r="K15" s="298"/>
      <c r="L15" s="416"/>
      <c r="M15" s="299"/>
      <c r="N15" s="302"/>
      <c r="O15" s="301"/>
      <c r="P15" s="301"/>
      <c r="Q15" s="301"/>
      <c r="R15" s="301"/>
      <c r="S15" s="301"/>
      <c r="T15" s="301"/>
      <c r="U15" s="301"/>
      <c r="V15" s="214"/>
      <c r="W15" s="214"/>
      <c r="X15" s="214"/>
      <c r="Y15" s="214"/>
      <c r="Z15" s="214"/>
      <c r="AA15" s="214"/>
      <c r="AB15" s="214"/>
    </row>
    <row r="16" spans="1:28" ht="15" customHeight="1">
      <c r="A16" s="299"/>
      <c r="B16" s="299"/>
      <c r="C16" s="299"/>
      <c r="D16" s="299"/>
      <c r="E16" s="299"/>
      <c r="F16" s="399"/>
      <c r="G16" s="412"/>
      <c r="H16" s="415" t="s">
        <v>2029</v>
      </c>
      <c r="I16" s="299"/>
      <c r="J16" s="31"/>
      <c r="K16" s="298" t="e">
        <f>J16&amp;"|"&amp;$R$8</f>
        <v>#N/A</v>
      </c>
      <c r="L16" s="416" t="s">
        <v>1967</v>
      </c>
      <c r="M16" s="299"/>
      <c r="N16" s="302"/>
      <c r="O16" s="301"/>
      <c r="P16" s="301"/>
      <c r="Q16" s="301"/>
      <c r="R16" s="301"/>
      <c r="S16" s="301"/>
      <c r="T16" s="301"/>
      <c r="U16" s="301"/>
      <c r="V16" s="214"/>
      <c r="W16" s="214"/>
      <c r="X16" s="214"/>
      <c r="Y16" s="214"/>
      <c r="Z16" s="214"/>
      <c r="AA16" s="214"/>
      <c r="AB16" s="214"/>
    </row>
    <row r="17" spans="1:28" ht="15" customHeight="1">
      <c r="A17" s="299"/>
      <c r="B17" s="299"/>
      <c r="C17" s="299"/>
      <c r="D17" s="299"/>
      <c r="E17" s="299"/>
      <c r="F17" s="399"/>
      <c r="G17" s="412"/>
      <c r="H17" s="322"/>
      <c r="I17" s="322"/>
      <c r="J17" s="323"/>
      <c r="K17" s="324"/>
      <c r="L17" s="324"/>
      <c r="M17" s="299"/>
      <c r="N17" s="302"/>
      <c r="O17" s="301"/>
      <c r="P17" s="301"/>
      <c r="Q17" s="301"/>
      <c r="R17" s="301"/>
      <c r="S17" s="301"/>
      <c r="T17" s="301"/>
      <c r="U17" s="301"/>
      <c r="V17" s="214"/>
      <c r="W17" s="214"/>
      <c r="X17" s="214"/>
      <c r="Y17" s="214"/>
      <c r="Z17" s="214"/>
      <c r="AA17" s="214"/>
      <c r="AB17" s="214"/>
    </row>
    <row r="18" spans="1:28" ht="15" customHeight="1">
      <c r="A18" s="299"/>
      <c r="B18" s="299"/>
      <c r="C18" s="299"/>
      <c r="D18" s="299"/>
      <c r="E18" s="299"/>
      <c r="F18" s="399"/>
      <c r="G18" s="412"/>
      <c r="H18" s="415"/>
      <c r="I18" s="299"/>
      <c r="J18" s="412"/>
      <c r="K18" s="298"/>
      <c r="L18" s="417"/>
      <c r="M18" s="299"/>
      <c r="N18" s="299"/>
      <c r="O18" s="301"/>
      <c r="P18" s="301"/>
      <c r="Q18" s="301"/>
      <c r="R18" s="301"/>
      <c r="S18" s="301"/>
      <c r="T18" s="301"/>
      <c r="U18" s="301"/>
      <c r="V18" s="214"/>
      <c r="W18" s="214"/>
      <c r="X18" s="214"/>
      <c r="Y18" s="214"/>
      <c r="Z18" s="214"/>
      <c r="AA18" s="214"/>
      <c r="AB18" s="214"/>
    </row>
    <row r="19" spans="1:28" ht="15" customHeight="1">
      <c r="A19" s="299"/>
      <c r="B19" s="299"/>
      <c r="C19" s="299"/>
      <c r="D19" s="299"/>
      <c r="E19" s="299"/>
      <c r="F19" s="399"/>
      <c r="G19" s="412"/>
      <c r="H19" s="415" t="s">
        <v>1672</v>
      </c>
      <c r="I19" s="299"/>
      <c r="J19" s="317" t="str">
        <f>IF(OR(J12="",J14=""),"",J12+J14)</f>
        <v/>
      </c>
      <c r="K19" s="298" t="e">
        <f>J19&amp;"|"&amp;$R$8</f>
        <v>#N/A</v>
      </c>
      <c r="L19" s="416" t="str">
        <f>IFERROR(IF(OR(J12="",J14=""),"",VLOOKUP(N19,M:N,2,1)),"")</f>
        <v/>
      </c>
      <c r="M19" s="299"/>
      <c r="N19" s="298" t="str">
        <f>IFERROR(VLOOKUP(K19,'Boston data'!R:V,5,0),"")</f>
        <v/>
      </c>
      <c r="O19" s="301"/>
      <c r="P19" s="301"/>
      <c r="Q19" s="301"/>
      <c r="R19" s="301"/>
      <c r="S19" s="301"/>
      <c r="T19" s="301"/>
      <c r="U19" s="301"/>
      <c r="V19" s="214"/>
      <c r="W19" s="214"/>
      <c r="X19" s="214"/>
      <c r="Y19" s="214"/>
      <c r="Z19" s="214"/>
      <c r="AA19" s="214"/>
      <c r="AB19" s="214"/>
    </row>
    <row r="20" spans="1:28" ht="15" customHeight="1">
      <c r="A20" s="299"/>
      <c r="B20" s="299"/>
      <c r="C20" s="299"/>
      <c r="D20" s="299"/>
      <c r="E20" s="299"/>
      <c r="F20" s="399"/>
      <c r="G20" s="412"/>
      <c r="H20" s="415"/>
      <c r="I20" s="299"/>
      <c r="J20" s="412"/>
      <c r="K20" s="299"/>
      <c r="L20" s="416"/>
      <c r="M20" s="299"/>
      <c r="N20" s="298"/>
      <c r="O20" s="301"/>
      <c r="P20" s="301"/>
      <c r="Q20" s="301"/>
      <c r="R20" s="301"/>
      <c r="S20" s="301"/>
      <c r="T20" s="301"/>
      <c r="U20" s="301"/>
      <c r="V20" s="214"/>
      <c r="W20" s="214"/>
      <c r="X20" s="214"/>
      <c r="Y20" s="214"/>
      <c r="Z20" s="214"/>
      <c r="AA20" s="214"/>
      <c r="AB20" s="214"/>
    </row>
    <row r="21" spans="1:28" ht="15" customHeight="1">
      <c r="A21" s="299"/>
      <c r="B21" s="299"/>
      <c r="C21" s="299"/>
      <c r="D21" s="299"/>
      <c r="E21" s="299"/>
      <c r="F21" s="399"/>
      <c r="G21" s="412"/>
      <c r="H21" s="415" t="s">
        <v>1673</v>
      </c>
      <c r="I21" s="299"/>
      <c r="J21" s="317" t="str">
        <f>IF(OR(J12="",J14="",J16=""),"",J12+J14+J16)</f>
        <v/>
      </c>
      <c r="K21" s="298" t="e">
        <f>J21&amp;"|"&amp;$R$8</f>
        <v>#N/A</v>
      </c>
      <c r="L21" s="416" t="str">
        <f>IFERROR(IF(OR(J12="",J14="",J16=""),"",VLOOKUP(N21,M:N,2,1)),"")</f>
        <v/>
      </c>
      <c r="M21" s="299"/>
      <c r="N21" s="418" t="str">
        <f>IFERROR(VLOOKUP(K21,'Boston data'!Y:AC,5,0),"")</f>
        <v/>
      </c>
      <c r="O21" s="301"/>
      <c r="P21" s="301"/>
      <c r="Q21" s="301"/>
      <c r="R21" s="301"/>
      <c r="S21" s="301"/>
      <c r="T21" s="301"/>
      <c r="U21" s="301"/>
      <c r="V21" s="214"/>
      <c r="W21" s="214"/>
      <c r="X21" s="214"/>
      <c r="Y21" s="214"/>
      <c r="Z21" s="214"/>
      <c r="AA21" s="214"/>
      <c r="AB21" s="214"/>
    </row>
    <row r="22" spans="1:28" ht="15" customHeight="1">
      <c r="A22" s="299"/>
      <c r="B22" s="299"/>
      <c r="C22" s="299"/>
      <c r="D22" s="299"/>
      <c r="E22" s="299"/>
      <c r="F22" s="399"/>
      <c r="G22" s="412"/>
      <c r="H22" s="322"/>
      <c r="I22" s="322"/>
      <c r="J22" s="323"/>
      <c r="K22" s="324"/>
      <c r="L22" s="324"/>
      <c r="M22" s="299"/>
      <c r="N22" s="299"/>
      <c r="O22" s="301"/>
      <c r="P22" s="301"/>
      <c r="Q22" s="301"/>
      <c r="R22" s="301"/>
      <c r="S22" s="301"/>
      <c r="T22" s="301"/>
      <c r="U22" s="301"/>
      <c r="V22" s="214"/>
      <c r="W22" s="214"/>
      <c r="X22" s="214"/>
      <c r="Y22" s="214"/>
      <c r="Z22" s="214"/>
      <c r="AA22" s="214"/>
      <c r="AB22" s="214"/>
    </row>
    <row r="23" spans="1:28" ht="15" customHeight="1">
      <c r="A23" s="299"/>
      <c r="B23" s="299"/>
      <c r="C23" s="299"/>
      <c r="D23" s="299"/>
      <c r="E23" s="299"/>
      <c r="F23" s="399"/>
      <c r="G23" s="412"/>
      <c r="H23" s="312"/>
      <c r="I23" s="312"/>
      <c r="J23" s="312"/>
      <c r="K23" s="318"/>
      <c r="L23" s="318"/>
      <c r="M23" s="299"/>
      <c r="N23" s="299"/>
      <c r="O23" s="301"/>
      <c r="P23" s="301"/>
      <c r="Q23" s="301"/>
      <c r="R23" s="301"/>
      <c r="S23" s="301"/>
      <c r="T23" s="301"/>
      <c r="U23" s="301"/>
      <c r="V23" s="214"/>
      <c r="W23" s="214"/>
      <c r="X23" s="214"/>
      <c r="Y23" s="214"/>
      <c r="Z23" s="214"/>
      <c r="AA23" s="214"/>
      <c r="AB23" s="214"/>
    </row>
    <row r="24" spans="1:28" ht="15" customHeight="1">
      <c r="A24" s="299"/>
      <c r="B24" s="299"/>
      <c r="C24" s="299"/>
      <c r="D24" s="299"/>
      <c r="E24" s="299"/>
      <c r="F24" s="399"/>
      <c r="G24" s="412"/>
      <c r="H24" s="419" t="s">
        <v>2032</v>
      </c>
      <c r="I24" s="312"/>
      <c r="J24" s="317" t="str">
        <f>IF(OR(J12="",S3=""),"N/A",J12)</f>
        <v>N/A</v>
      </c>
      <c r="K24" s="420" t="e">
        <f>$S$3&amp;"|"&amp;$R$9&amp;"|"&amp;J24</f>
        <v>#N/A</v>
      </c>
      <c r="L24" s="416" t="str">
        <f>IFERROR(IF(S3="","",IF(J12="","",VLOOKUP(M24,M:N,2,1))),"")</f>
        <v/>
      </c>
      <c r="M24" s="298" t="str">
        <f>IFERROR(VLOOKUP(K24,'Boston data'!AM:AN,2,0),"")</f>
        <v/>
      </c>
      <c r="N24" s="299"/>
      <c r="O24" s="301"/>
      <c r="P24" s="301"/>
      <c r="Q24" s="301"/>
      <c r="R24" s="301"/>
      <c r="S24" s="301"/>
      <c r="T24" s="301"/>
      <c r="U24" s="301"/>
      <c r="V24" s="214"/>
      <c r="W24" s="214"/>
      <c r="X24" s="214"/>
      <c r="Y24" s="214"/>
      <c r="Z24" s="214"/>
      <c r="AA24" s="214"/>
      <c r="AB24" s="214"/>
    </row>
    <row r="25" spans="1:28" ht="15" customHeight="1">
      <c r="A25" s="299"/>
      <c r="B25" s="299"/>
      <c r="C25" s="299"/>
      <c r="D25" s="299"/>
      <c r="E25" s="299"/>
      <c r="F25" s="399"/>
      <c r="G25" s="412"/>
      <c r="H25" s="419"/>
      <c r="I25" s="312"/>
      <c r="J25" s="412"/>
      <c r="K25" s="420"/>
      <c r="L25" s="318"/>
      <c r="M25" s="298"/>
      <c r="N25" s="299"/>
      <c r="O25" s="301"/>
      <c r="P25" s="301"/>
      <c r="Q25" s="301"/>
      <c r="R25" s="301"/>
      <c r="S25" s="301"/>
      <c r="T25" s="301"/>
      <c r="U25" s="301"/>
      <c r="V25" s="214"/>
      <c r="W25" s="214"/>
      <c r="X25" s="214"/>
      <c r="Y25" s="214"/>
      <c r="Z25" s="214"/>
      <c r="AA25" s="214"/>
      <c r="AB25" s="214"/>
    </row>
    <row r="26" spans="1:28" ht="15" customHeight="1">
      <c r="A26" s="299"/>
      <c r="B26" s="299"/>
      <c r="C26" s="299"/>
      <c r="D26" s="299"/>
      <c r="E26" s="299"/>
      <c r="F26" s="399"/>
      <c r="G26" s="412"/>
      <c r="H26" s="419" t="s">
        <v>2033</v>
      </c>
      <c r="I26" s="312"/>
      <c r="J26" s="317" t="str">
        <f>IF(OR(J12="",J14="",S3=""),"N/A",J12+J14)</f>
        <v>N/A</v>
      </c>
      <c r="K26" s="420" t="e">
        <f>$S$3&amp;"|"&amp;$R$9&amp;"|"&amp;J26</f>
        <v>#N/A</v>
      </c>
      <c r="L26" s="416" t="str">
        <f>IFERROR(IF(OR(J26="", S3=""),"",VLOOKUP(M26,M:N,2,1)),"")</f>
        <v/>
      </c>
      <c r="M26" s="298" t="str">
        <f>IFERROR(VLOOKUP(K26,'Boston data'!AS:AT,2,1),"")</f>
        <v/>
      </c>
      <c r="N26" s="299"/>
      <c r="O26" s="301"/>
      <c r="P26" s="301"/>
      <c r="Q26" s="301"/>
      <c r="R26" s="301"/>
      <c r="S26" s="301"/>
      <c r="T26" s="301"/>
      <c r="U26" s="301"/>
      <c r="V26" s="214"/>
      <c r="W26" s="214"/>
      <c r="X26" s="214"/>
      <c r="Y26" s="214"/>
      <c r="Z26" s="214"/>
      <c r="AA26" s="214"/>
      <c r="AB26" s="214"/>
    </row>
    <row r="27" spans="1:28" ht="15" customHeight="1">
      <c r="A27" s="299"/>
      <c r="B27" s="299"/>
      <c r="C27" s="299"/>
      <c r="D27" s="299"/>
      <c r="E27" s="299"/>
      <c r="F27" s="399"/>
      <c r="G27" s="412"/>
      <c r="H27" s="329"/>
      <c r="I27" s="312"/>
      <c r="J27" s="412"/>
      <c r="K27" s="420"/>
      <c r="L27" s="318"/>
      <c r="M27" s="298"/>
      <c r="N27" s="299"/>
      <c r="O27" s="301"/>
      <c r="P27" s="301"/>
      <c r="Q27" s="301"/>
      <c r="R27" s="301"/>
      <c r="S27" s="301"/>
      <c r="T27" s="301"/>
      <c r="U27" s="301"/>
      <c r="V27" s="214"/>
      <c r="W27" s="214"/>
      <c r="X27" s="214"/>
      <c r="Y27" s="214"/>
      <c r="Z27" s="214"/>
      <c r="AA27" s="214"/>
      <c r="AB27" s="214"/>
    </row>
    <row r="28" spans="1:28" ht="15" customHeight="1">
      <c r="A28" s="299"/>
      <c r="B28" s="299"/>
      <c r="C28" s="299"/>
      <c r="D28" s="299"/>
      <c r="E28" s="299"/>
      <c r="F28" s="399"/>
      <c r="G28" s="412"/>
      <c r="H28" s="360" t="s">
        <v>2034</v>
      </c>
      <c r="I28" s="299"/>
      <c r="J28" s="317" t="str">
        <f>IF(OR(J12="",J14="",J16="",S3=""),"N/A",J12+J14+J16)</f>
        <v>N/A</v>
      </c>
      <c r="K28" s="420" t="e">
        <f>$S$3&amp;"|"&amp;$R$9&amp;"|"&amp;J28</f>
        <v>#N/A</v>
      </c>
      <c r="L28" s="416" t="str">
        <f>IFERROR(IF(OR(J28="", S3=""),"",VLOOKUP(M28,M:N,2,1)),"")</f>
        <v/>
      </c>
      <c r="M28" s="298" t="str">
        <f>IFERROR(VLOOKUP(K28,'Boston data'!AY:AZ,2,1),"")</f>
        <v/>
      </c>
      <c r="N28" s="299"/>
      <c r="O28" s="301"/>
      <c r="P28" s="301"/>
      <c r="Q28" s="301"/>
      <c r="R28" s="301"/>
      <c r="S28" s="301"/>
      <c r="T28" s="301"/>
      <c r="U28" s="301"/>
      <c r="V28" s="214"/>
      <c r="W28" s="214"/>
      <c r="X28" s="214"/>
      <c r="Y28" s="214"/>
      <c r="Z28" s="214"/>
      <c r="AA28" s="214"/>
      <c r="AB28" s="214"/>
    </row>
    <row r="29" spans="1:28" ht="15" customHeight="1">
      <c r="A29" s="299"/>
      <c r="B29" s="299"/>
      <c r="C29" s="299"/>
      <c r="D29" s="299"/>
      <c r="E29" s="299"/>
      <c r="F29" s="399"/>
      <c r="G29" s="412"/>
      <c r="H29" s="414"/>
      <c r="I29" s="299"/>
      <c r="J29" s="399"/>
      <c r="K29" s="298"/>
      <c r="L29" s="299"/>
      <c r="M29" s="299"/>
      <c r="N29" s="299"/>
      <c r="O29" s="301"/>
      <c r="P29" s="301"/>
      <c r="Q29" s="301"/>
      <c r="R29" s="301"/>
      <c r="S29" s="301"/>
      <c r="T29" s="301"/>
      <c r="U29" s="301"/>
      <c r="V29" s="214"/>
      <c r="W29" s="214"/>
      <c r="X29" s="214"/>
      <c r="Y29" s="214"/>
      <c r="Z29" s="214"/>
      <c r="AA29" s="214"/>
      <c r="AB29" s="214"/>
    </row>
    <row r="30" spans="1:28" ht="15" customHeight="1" thickBot="1">
      <c r="A30" s="299"/>
      <c r="B30" s="299"/>
      <c r="C30" s="299"/>
      <c r="D30" s="299"/>
      <c r="E30" s="299"/>
      <c r="F30" s="399"/>
      <c r="G30" s="412"/>
      <c r="H30" s="471" t="s">
        <v>2125</v>
      </c>
      <c r="I30" s="434"/>
      <c r="J30" s="474"/>
      <c r="K30" s="443"/>
      <c r="L30" s="434"/>
      <c r="M30" s="299"/>
      <c r="N30" s="299"/>
      <c r="O30" s="301"/>
      <c r="P30" s="301"/>
      <c r="Q30" s="301"/>
      <c r="R30" s="301"/>
      <c r="S30" s="301"/>
      <c r="T30" s="301"/>
      <c r="U30" s="301"/>
      <c r="V30" s="214"/>
      <c r="W30" s="214"/>
      <c r="X30" s="214"/>
      <c r="Y30" s="214"/>
      <c r="Z30" s="214"/>
      <c r="AA30" s="214"/>
      <c r="AB30" s="214"/>
    </row>
    <row r="31" spans="1:28" ht="15" customHeight="1" thickTop="1">
      <c r="A31" s="299"/>
      <c r="B31" s="299"/>
      <c r="C31" s="299"/>
      <c r="D31" s="299"/>
      <c r="E31" s="299"/>
      <c r="F31" s="399"/>
      <c r="G31" s="412"/>
      <c r="I31" s="299"/>
      <c r="J31" s="299"/>
      <c r="K31" s="299"/>
      <c r="L31" s="302"/>
      <c r="M31" s="299"/>
      <c r="N31" s="299"/>
      <c r="O31" s="301"/>
      <c r="P31" s="301"/>
      <c r="Q31" s="301"/>
      <c r="R31" s="301"/>
      <c r="S31" s="301"/>
      <c r="T31" s="301"/>
      <c r="U31" s="301"/>
      <c r="V31" s="214"/>
      <c r="W31" s="214"/>
      <c r="X31" s="214"/>
      <c r="Y31" s="214"/>
      <c r="Z31" s="214"/>
      <c r="AA31" s="214"/>
      <c r="AB31" s="214"/>
    </row>
    <row r="32" spans="1:28" ht="15.75">
      <c r="A32" s="299"/>
      <c r="B32" s="299"/>
      <c r="C32" s="299"/>
      <c r="D32" s="299"/>
      <c r="E32" s="299"/>
      <c r="F32" s="399"/>
      <c r="G32" s="412"/>
      <c r="H32" s="415" t="s">
        <v>1737</v>
      </c>
      <c r="I32" s="299"/>
      <c r="J32" s="31"/>
      <c r="K32" s="418" t="str">
        <f>IFERROR(VLOOKUP(J32,Sydney!F:H,3,0),"")</f>
        <v/>
      </c>
      <c r="L32" s="299" t="str">
        <f t="shared" ref="L32:L38" si="0">IFERROR(VLOOKUP(N32,M:N,2,1),"")</f>
        <v/>
      </c>
      <c r="M32" s="302"/>
      <c r="N32" s="418" t="e">
        <f>ROUND(K32,2)</f>
        <v>#VALUE!</v>
      </c>
      <c r="O32" s="302"/>
      <c r="P32" s="302"/>
      <c r="Q32" s="301"/>
      <c r="R32" s="301"/>
      <c r="S32" s="301"/>
      <c r="T32" s="301"/>
      <c r="U32" s="301"/>
      <c r="V32" s="214"/>
      <c r="W32" s="214"/>
      <c r="X32" s="214"/>
      <c r="Y32" s="214"/>
      <c r="Z32" s="214"/>
      <c r="AA32" s="214"/>
      <c r="AB32" s="214"/>
    </row>
    <row r="33" spans="1:28" ht="15" customHeight="1">
      <c r="A33" s="299"/>
      <c r="B33" s="299"/>
      <c r="C33" s="299"/>
      <c r="D33" s="299"/>
      <c r="E33" s="299"/>
      <c r="F33" s="299"/>
      <c r="G33" s="299"/>
      <c r="H33" s="421"/>
      <c r="I33" s="299"/>
      <c r="J33" s="299"/>
      <c r="K33" s="418"/>
      <c r="L33" s="299" t="str">
        <f t="shared" si="0"/>
        <v/>
      </c>
      <c r="M33" s="302"/>
      <c r="N33" s="418">
        <f t="shared" ref="N33:N38" si="1">ROUND(K33,2)</f>
        <v>0</v>
      </c>
      <c r="O33" s="302"/>
      <c r="P33" s="302"/>
      <c r="Q33" s="301"/>
      <c r="R33" s="301"/>
      <c r="S33" s="301"/>
      <c r="T33" s="301"/>
      <c r="U33" s="301"/>
      <c r="V33" s="214"/>
      <c r="W33" s="214"/>
      <c r="X33" s="214"/>
      <c r="Y33" s="214"/>
      <c r="Z33" s="214"/>
      <c r="AA33" s="214"/>
      <c r="AB33" s="214"/>
    </row>
    <row r="34" spans="1:28" ht="15" customHeight="1">
      <c r="A34" s="299"/>
      <c r="B34" s="299"/>
      <c r="C34" s="299"/>
      <c r="D34" s="299"/>
      <c r="E34" s="299"/>
      <c r="F34" s="299"/>
      <c r="G34" s="299"/>
      <c r="H34" s="415" t="s">
        <v>2025</v>
      </c>
      <c r="I34" s="299"/>
      <c r="J34" s="31"/>
      <c r="K34" s="418" t="str">
        <f>IFERROR(VLOOKUP(J34,Sydney!K:M,3,0),"")</f>
        <v/>
      </c>
      <c r="L34" s="299" t="str">
        <f t="shared" si="0"/>
        <v/>
      </c>
      <c r="M34" s="302"/>
      <c r="N34" s="418" t="e">
        <f t="shared" si="1"/>
        <v>#VALUE!</v>
      </c>
      <c r="O34" s="302"/>
      <c r="P34" s="302"/>
      <c r="Q34" s="301"/>
      <c r="R34" s="301"/>
      <c r="S34" s="301"/>
      <c r="T34" s="301"/>
      <c r="U34" s="301"/>
      <c r="V34" s="214"/>
      <c r="W34" s="214"/>
      <c r="X34" s="214"/>
      <c r="Y34" s="214"/>
      <c r="Z34" s="214"/>
      <c r="AA34" s="214"/>
      <c r="AB34" s="214"/>
    </row>
    <row r="35" spans="1:28" ht="15.75">
      <c r="A35" s="299"/>
      <c r="B35" s="299"/>
      <c r="C35" s="299"/>
      <c r="D35" s="299"/>
      <c r="E35" s="299"/>
      <c r="F35" s="299"/>
      <c r="G35" s="299"/>
      <c r="H35" s="415"/>
      <c r="I35" s="299"/>
      <c r="J35" s="299"/>
      <c r="K35" s="418"/>
      <c r="L35" s="299" t="str">
        <f t="shared" si="0"/>
        <v/>
      </c>
      <c r="M35" s="302"/>
      <c r="N35" s="418">
        <f t="shared" si="1"/>
        <v>0</v>
      </c>
      <c r="O35" s="302"/>
      <c r="P35" s="302"/>
      <c r="Q35" s="301"/>
      <c r="R35" s="301"/>
      <c r="S35" s="301"/>
      <c r="T35" s="301"/>
      <c r="U35" s="301"/>
      <c r="V35" s="214"/>
      <c r="W35" s="214"/>
      <c r="X35" s="214"/>
      <c r="Y35" s="214"/>
      <c r="Z35" s="214"/>
      <c r="AA35" s="214"/>
      <c r="AB35" s="214"/>
    </row>
    <row r="36" spans="1:28" ht="15.75">
      <c r="A36" s="299"/>
      <c r="B36" s="299"/>
      <c r="C36" s="299"/>
      <c r="D36" s="299"/>
      <c r="E36" s="299"/>
      <c r="F36" s="299"/>
      <c r="G36" s="299"/>
      <c r="H36" s="415" t="s">
        <v>2026</v>
      </c>
      <c r="I36" s="299"/>
      <c r="J36" s="31"/>
      <c r="K36" s="418" t="str">
        <f>IFERROR(VLOOKUP(J36,Sydney!P:R,3,0),"")</f>
        <v/>
      </c>
      <c r="L36" s="299" t="str">
        <f t="shared" si="0"/>
        <v/>
      </c>
      <c r="M36" s="302"/>
      <c r="N36" s="418" t="e">
        <f t="shared" si="1"/>
        <v>#VALUE!</v>
      </c>
      <c r="O36" s="302"/>
      <c r="P36" s="302"/>
      <c r="Q36" s="301"/>
      <c r="R36" s="301"/>
      <c r="S36" s="301"/>
      <c r="T36" s="301"/>
      <c r="U36" s="301"/>
      <c r="V36" s="214"/>
      <c r="W36" s="214"/>
      <c r="X36" s="214"/>
      <c r="Y36" s="214"/>
      <c r="Z36" s="214"/>
      <c r="AA36" s="214"/>
      <c r="AB36" s="214"/>
    </row>
    <row r="37" spans="1:28" ht="15.75">
      <c r="A37" s="299"/>
      <c r="B37" s="299"/>
      <c r="C37" s="299"/>
      <c r="D37" s="299"/>
      <c r="E37" s="299"/>
      <c r="F37" s="299"/>
      <c r="G37" s="299"/>
      <c r="H37" s="415"/>
      <c r="I37" s="299"/>
      <c r="J37" s="299"/>
      <c r="K37" s="418"/>
      <c r="L37" s="299" t="str">
        <f t="shared" si="0"/>
        <v/>
      </c>
      <c r="M37" s="302"/>
      <c r="N37" s="418">
        <f t="shared" si="1"/>
        <v>0</v>
      </c>
      <c r="O37" s="302"/>
      <c r="P37" s="302"/>
      <c r="Q37" s="301"/>
      <c r="R37" s="301"/>
      <c r="S37" s="301"/>
      <c r="T37" s="301"/>
      <c r="U37" s="301"/>
      <c r="V37" s="214"/>
      <c r="W37" s="214"/>
      <c r="X37" s="214"/>
      <c r="Y37" s="214"/>
      <c r="Z37" s="214"/>
      <c r="AA37" s="214"/>
      <c r="AB37" s="214"/>
    </row>
    <row r="38" spans="1:28" ht="15.75">
      <c r="A38" s="299"/>
      <c r="B38" s="299"/>
      <c r="C38" s="299"/>
      <c r="D38" s="299"/>
      <c r="E38" s="299"/>
      <c r="F38" s="299"/>
      <c r="G38" s="299"/>
      <c r="H38" s="415" t="s">
        <v>1740</v>
      </c>
      <c r="I38" s="299"/>
      <c r="J38" s="31"/>
      <c r="K38" s="418" t="str">
        <f>IFERROR(VLOOKUP(J38,Sydney!U:W,3,0),"")</f>
        <v/>
      </c>
      <c r="L38" s="299" t="str">
        <f t="shared" si="0"/>
        <v/>
      </c>
      <c r="M38" s="302"/>
      <c r="N38" s="418" t="e">
        <f t="shared" si="1"/>
        <v>#VALUE!</v>
      </c>
      <c r="O38" s="302"/>
      <c r="P38" s="302"/>
      <c r="Q38" s="301"/>
      <c r="R38" s="301"/>
      <c r="S38" s="301"/>
      <c r="T38" s="301"/>
      <c r="U38" s="301"/>
      <c r="V38" s="214"/>
      <c r="W38" s="214"/>
      <c r="X38" s="214"/>
      <c r="Y38" s="214"/>
      <c r="Z38" s="214"/>
      <c r="AA38" s="214"/>
      <c r="AB38" s="214"/>
    </row>
    <row r="39" spans="1:28">
      <c r="A39" s="299"/>
      <c r="B39" s="299"/>
      <c r="C39" s="299"/>
      <c r="D39" s="299"/>
      <c r="E39" s="299"/>
      <c r="F39" s="299"/>
      <c r="G39" s="299"/>
      <c r="H39" s="299"/>
      <c r="I39" s="299"/>
      <c r="J39" s="299"/>
      <c r="K39" s="299"/>
      <c r="L39" s="299"/>
      <c r="M39" s="299"/>
      <c r="N39" s="298"/>
      <c r="O39" s="301"/>
      <c r="P39" s="301"/>
      <c r="Q39" s="301"/>
      <c r="R39" s="301"/>
      <c r="S39" s="301"/>
      <c r="T39" s="301"/>
      <c r="U39" s="301"/>
      <c r="V39" s="214"/>
      <c r="W39" s="214"/>
      <c r="X39" s="214"/>
      <c r="Y39" s="214"/>
      <c r="Z39" s="214"/>
      <c r="AA39" s="214"/>
      <c r="AB39" s="214"/>
    </row>
    <row r="40" spans="1:28">
      <c r="A40" s="299"/>
      <c r="B40" s="299"/>
      <c r="C40" s="299"/>
      <c r="D40" s="299"/>
      <c r="E40" s="301"/>
      <c r="F40" s="301"/>
      <c r="G40" s="301"/>
      <c r="H40" s="301"/>
      <c r="I40" s="301"/>
      <c r="J40" s="301"/>
      <c r="K40" s="301"/>
      <c r="L40" s="301"/>
      <c r="M40" s="301"/>
      <c r="N40" s="298"/>
      <c r="O40" s="301"/>
      <c r="P40" s="301"/>
      <c r="Q40" s="301"/>
      <c r="R40" s="301"/>
      <c r="S40" s="301"/>
      <c r="T40" s="301"/>
      <c r="U40" s="301"/>
      <c r="V40" s="214"/>
      <c r="W40" s="214"/>
      <c r="X40" s="214"/>
      <c r="Y40" s="214"/>
      <c r="Z40" s="214"/>
      <c r="AA40" s="214"/>
      <c r="AB40" s="214"/>
    </row>
    <row r="41" spans="1:28" ht="18.75" thickBot="1">
      <c r="A41" s="299"/>
      <c r="B41" s="299"/>
      <c r="C41" s="299"/>
      <c r="D41" s="299"/>
      <c r="E41" s="301"/>
      <c r="F41" s="301"/>
      <c r="G41" s="301"/>
      <c r="H41" s="471" t="s">
        <v>2126</v>
      </c>
      <c r="I41" s="434"/>
      <c r="J41" s="474"/>
      <c r="K41" s="443"/>
      <c r="L41" s="434"/>
      <c r="M41" s="301"/>
      <c r="N41" s="298"/>
      <c r="O41" s="298"/>
      <c r="P41" s="301"/>
      <c r="Q41" s="301"/>
      <c r="R41" s="301"/>
      <c r="S41" s="301"/>
      <c r="T41" s="301"/>
      <c r="U41" s="301"/>
      <c r="V41" s="214"/>
      <c r="W41" s="214"/>
      <c r="X41" s="214"/>
      <c r="Y41" s="214"/>
      <c r="Z41" s="214"/>
      <c r="AA41" s="214"/>
      <c r="AB41" s="214"/>
    </row>
    <row r="42" spans="1:28" ht="15.75" thickTop="1">
      <c r="A42" s="299"/>
      <c r="B42" s="299"/>
      <c r="C42" s="299"/>
      <c r="D42" s="299"/>
      <c r="E42" s="301"/>
      <c r="F42" s="301"/>
      <c r="G42" s="301"/>
      <c r="H42" s="298"/>
      <c r="I42" s="298"/>
      <c r="J42" s="298"/>
      <c r="K42" s="298"/>
      <c r="L42" s="298"/>
      <c r="M42" s="298"/>
      <c r="N42" s="298"/>
      <c r="O42" s="298"/>
      <c r="P42" s="301"/>
      <c r="Q42" s="301"/>
      <c r="R42" s="301"/>
      <c r="S42" s="301"/>
      <c r="T42" s="301"/>
      <c r="U42" s="301"/>
      <c r="V42" s="214"/>
      <c r="W42" s="214"/>
      <c r="X42" s="214"/>
      <c r="Y42" s="214"/>
      <c r="Z42" s="214"/>
      <c r="AA42" s="214"/>
      <c r="AB42" s="214"/>
    </row>
    <row r="43" spans="1:28" ht="16.5">
      <c r="A43" s="299"/>
      <c r="B43" s="299"/>
      <c r="C43" s="299"/>
      <c r="D43" s="299"/>
      <c r="E43" s="301"/>
      <c r="F43" s="301"/>
      <c r="G43" s="301"/>
      <c r="H43" s="415" t="s">
        <v>1737</v>
      </c>
      <c r="I43" s="298">
        <f>J43*2</f>
        <v>0</v>
      </c>
      <c r="J43" s="31"/>
      <c r="K43" s="418" t="str">
        <f>IFERROR(VLOOKUP(I43,Sydney!F:H,3,0),"")</f>
        <v/>
      </c>
      <c r="L43" s="299" t="str">
        <f t="shared" ref="L43:L49" si="2">IFERROR(VLOOKUP(N43,M:N,2,1),"")</f>
        <v/>
      </c>
      <c r="M43" s="310">
        <v>0.2</v>
      </c>
      <c r="N43" s="418" t="e">
        <f>ROUND(K43,2)</f>
        <v>#VALUE!</v>
      </c>
      <c r="O43" s="298"/>
      <c r="P43" s="301"/>
      <c r="Q43" s="301"/>
      <c r="R43" s="301"/>
      <c r="S43" s="301"/>
      <c r="T43" s="301"/>
      <c r="U43" s="301"/>
      <c r="V43" s="214"/>
      <c r="W43" s="214"/>
      <c r="X43" s="214"/>
      <c r="Y43" s="214"/>
      <c r="Z43" s="214"/>
      <c r="AA43" s="214"/>
      <c r="AB43" s="214"/>
    </row>
    <row r="44" spans="1:28" ht="16.5">
      <c r="A44" s="299"/>
      <c r="B44" s="299"/>
      <c r="C44" s="299"/>
      <c r="D44" s="299"/>
      <c r="E44" s="301"/>
      <c r="F44" s="301"/>
      <c r="G44" s="301"/>
      <c r="H44" s="421"/>
      <c r="I44" s="298"/>
      <c r="J44" s="299"/>
      <c r="K44" s="418"/>
      <c r="L44" s="299" t="str">
        <f t="shared" si="2"/>
        <v/>
      </c>
      <c r="M44" s="310">
        <v>0.3</v>
      </c>
      <c r="N44" s="418">
        <f t="shared" ref="N44:N49" si="3">ROUND(K44,2)</f>
        <v>0</v>
      </c>
      <c r="O44" s="298"/>
      <c r="P44" s="301"/>
      <c r="Q44" s="301"/>
      <c r="R44" s="301"/>
      <c r="S44" s="301"/>
      <c r="T44" s="301"/>
      <c r="U44" s="301"/>
      <c r="V44" s="214"/>
      <c r="W44" s="214"/>
      <c r="X44" s="214"/>
      <c r="Y44" s="214"/>
      <c r="Z44" s="214"/>
      <c r="AA44" s="214"/>
      <c r="AB44" s="214"/>
    </row>
    <row r="45" spans="1:28" ht="16.5">
      <c r="A45" s="299"/>
      <c r="B45" s="299"/>
      <c r="C45" s="299"/>
      <c r="D45" s="299"/>
      <c r="E45" s="301"/>
      <c r="F45" s="301"/>
      <c r="G45" s="301"/>
      <c r="H45" s="415" t="s">
        <v>2025</v>
      </c>
      <c r="I45" s="298">
        <f t="shared" ref="I45:I49" si="4">J45*2</f>
        <v>0</v>
      </c>
      <c r="J45" s="31"/>
      <c r="K45" s="418" t="str">
        <f>IFERROR(VLOOKUP(I45,Sydney!K:M,3,0),"")</f>
        <v/>
      </c>
      <c r="L45" s="299" t="str">
        <f t="shared" si="2"/>
        <v/>
      </c>
      <c r="M45" s="310">
        <v>0.4</v>
      </c>
      <c r="N45" s="418" t="e">
        <f t="shared" si="3"/>
        <v>#VALUE!</v>
      </c>
      <c r="O45" s="298"/>
      <c r="P45" s="301"/>
      <c r="Q45" s="301"/>
      <c r="R45" s="301"/>
      <c r="S45" s="301"/>
      <c r="T45" s="301"/>
      <c r="U45" s="301"/>
      <c r="V45" s="214"/>
      <c r="W45" s="214"/>
      <c r="X45" s="214"/>
      <c r="Y45" s="214"/>
      <c r="Z45" s="214"/>
      <c r="AA45" s="214"/>
      <c r="AB45" s="214"/>
    </row>
    <row r="46" spans="1:28" ht="16.5">
      <c r="A46" s="299"/>
      <c r="B46" s="299"/>
      <c r="C46" s="299"/>
      <c r="D46" s="299"/>
      <c r="E46" s="301"/>
      <c r="F46" s="301"/>
      <c r="G46" s="301"/>
      <c r="H46" s="415"/>
      <c r="I46" s="298"/>
      <c r="J46" s="299"/>
      <c r="K46" s="418"/>
      <c r="L46" s="299" t="str">
        <f t="shared" si="2"/>
        <v/>
      </c>
      <c r="M46" s="310">
        <v>0.5</v>
      </c>
      <c r="N46" s="418">
        <f t="shared" si="3"/>
        <v>0</v>
      </c>
      <c r="O46" s="298"/>
      <c r="P46" s="301"/>
      <c r="Q46" s="301"/>
      <c r="R46" s="301"/>
      <c r="S46" s="301"/>
      <c r="T46" s="301"/>
      <c r="U46" s="301"/>
      <c r="V46" s="214"/>
      <c r="W46" s="214"/>
      <c r="X46" s="214"/>
      <c r="Y46" s="214"/>
      <c r="Z46" s="214"/>
      <c r="AA46" s="214"/>
      <c r="AB46" s="214"/>
    </row>
    <row r="47" spans="1:28" ht="16.5">
      <c r="A47" s="299"/>
      <c r="B47" s="299"/>
      <c r="C47" s="299"/>
      <c r="D47" s="299"/>
      <c r="E47" s="301"/>
      <c r="F47" s="301"/>
      <c r="G47" s="301"/>
      <c r="H47" s="415" t="s">
        <v>2026</v>
      </c>
      <c r="I47" s="298">
        <f t="shared" si="4"/>
        <v>0</v>
      </c>
      <c r="J47" s="31"/>
      <c r="K47" s="418" t="str">
        <f>IFERROR(VLOOKUP(I47,Sydney!P:R,3,0),"")</f>
        <v/>
      </c>
      <c r="L47" s="299" t="str">
        <f t="shared" si="2"/>
        <v/>
      </c>
      <c r="M47" s="310">
        <v>0.6</v>
      </c>
      <c r="N47" s="418" t="e">
        <f t="shared" si="3"/>
        <v>#VALUE!</v>
      </c>
      <c r="O47" s="298"/>
      <c r="P47" s="301"/>
      <c r="Q47" s="301"/>
      <c r="R47" s="301"/>
      <c r="S47" s="301"/>
      <c r="T47" s="301"/>
      <c r="U47" s="301"/>
      <c r="V47" s="214"/>
      <c r="W47" s="214"/>
      <c r="X47" s="214"/>
      <c r="Y47" s="214"/>
      <c r="Z47" s="214"/>
      <c r="AA47" s="214"/>
      <c r="AB47" s="214"/>
    </row>
    <row r="48" spans="1:28" ht="16.5">
      <c r="A48" s="299"/>
      <c r="B48" s="299"/>
      <c r="C48" s="299"/>
      <c r="D48" s="299"/>
      <c r="E48" s="301"/>
      <c r="F48" s="301"/>
      <c r="G48" s="301"/>
      <c r="H48" s="415"/>
      <c r="I48" s="298"/>
      <c r="J48" s="299"/>
      <c r="K48" s="418"/>
      <c r="L48" s="299" t="str">
        <f t="shared" si="2"/>
        <v/>
      </c>
      <c r="M48" s="310">
        <v>0.7</v>
      </c>
      <c r="N48" s="418">
        <f t="shared" si="3"/>
        <v>0</v>
      </c>
      <c r="O48" s="298"/>
      <c r="P48" s="301"/>
      <c r="Q48" s="301"/>
      <c r="R48" s="301"/>
      <c r="S48" s="301"/>
      <c r="T48" s="301"/>
      <c r="U48" s="301"/>
      <c r="V48" s="214"/>
      <c r="W48" s="214"/>
      <c r="X48" s="214"/>
      <c r="Y48" s="214"/>
      <c r="Z48" s="214"/>
      <c r="AA48" s="214"/>
      <c r="AB48" s="214"/>
    </row>
    <row r="49" spans="1:28" ht="16.5">
      <c r="A49" s="299"/>
      <c r="B49" s="299"/>
      <c r="C49" s="299"/>
      <c r="D49" s="299"/>
      <c r="E49" s="301"/>
      <c r="F49" s="301"/>
      <c r="G49" s="301"/>
      <c r="H49" s="415" t="s">
        <v>1740</v>
      </c>
      <c r="I49" s="298">
        <f t="shared" si="4"/>
        <v>0</v>
      </c>
      <c r="J49" s="31"/>
      <c r="K49" s="418" t="str">
        <f>IFERROR(VLOOKUP(I49,Sydney!U:W,3,0),"")</f>
        <v/>
      </c>
      <c r="L49" s="299" t="str">
        <f t="shared" si="2"/>
        <v/>
      </c>
      <c r="M49" s="310">
        <v>0.8</v>
      </c>
      <c r="N49" s="418" t="e">
        <f t="shared" si="3"/>
        <v>#VALUE!</v>
      </c>
      <c r="O49" s="298"/>
      <c r="P49" s="301"/>
      <c r="Q49" s="301"/>
      <c r="R49" s="301"/>
      <c r="S49" s="301"/>
      <c r="T49" s="301"/>
      <c r="U49" s="301"/>
      <c r="V49" s="214"/>
      <c r="W49" s="214"/>
      <c r="X49" s="214"/>
      <c r="Y49" s="214"/>
      <c r="Z49" s="214"/>
      <c r="AA49" s="214"/>
      <c r="AB49" s="214"/>
    </row>
    <row r="50" spans="1:28" ht="15.75">
      <c r="A50" s="299"/>
      <c r="B50" s="299"/>
      <c r="C50" s="299"/>
      <c r="D50" s="299"/>
      <c r="E50" s="301"/>
      <c r="F50" s="301"/>
      <c r="G50" s="301"/>
      <c r="H50" s="298">
        <v>7</v>
      </c>
      <c r="I50" s="298" t="s">
        <v>1512</v>
      </c>
      <c r="J50" s="298"/>
      <c r="K50" s="298"/>
      <c r="L50" s="298"/>
      <c r="M50" s="398" t="s">
        <v>1757</v>
      </c>
      <c r="N50" s="310" t="s">
        <v>1857</v>
      </c>
      <c r="O50" s="298"/>
      <c r="P50" s="301"/>
      <c r="Q50" s="301"/>
      <c r="R50" s="301"/>
      <c r="S50" s="301"/>
      <c r="T50" s="301"/>
      <c r="U50" s="301"/>
      <c r="V50" s="214"/>
      <c r="W50" s="214"/>
      <c r="X50" s="214"/>
      <c r="Y50" s="214"/>
      <c r="Z50" s="214"/>
      <c r="AA50" s="214"/>
      <c r="AB50" s="214"/>
    </row>
    <row r="51" spans="1:28" ht="15.75">
      <c r="A51" s="299"/>
      <c r="B51" s="299"/>
      <c r="C51" s="301"/>
      <c r="D51" s="301"/>
      <c r="E51" s="301"/>
      <c r="F51" s="301"/>
      <c r="G51" s="301"/>
      <c r="H51" s="298">
        <v>8</v>
      </c>
      <c r="I51" s="69" t="s">
        <v>2147</v>
      </c>
      <c r="J51" s="69" t="s">
        <v>2148</v>
      </c>
      <c r="K51" s="298"/>
      <c r="L51" s="298"/>
      <c r="M51" s="310">
        <v>1</v>
      </c>
      <c r="N51" s="310" t="s">
        <v>43</v>
      </c>
      <c r="O51" s="298"/>
      <c r="P51" s="301"/>
      <c r="Q51" s="301"/>
      <c r="R51" s="301"/>
      <c r="S51" s="301"/>
      <c r="T51" s="301"/>
      <c r="U51" s="301"/>
      <c r="V51" s="214"/>
      <c r="W51" s="214"/>
      <c r="X51" s="214"/>
      <c r="Y51" s="214"/>
      <c r="Z51" s="214"/>
      <c r="AA51" s="214"/>
      <c r="AB51" s="214"/>
    </row>
    <row r="52" spans="1:28" ht="15.75">
      <c r="A52" s="299"/>
      <c r="B52" s="299"/>
      <c r="C52" s="301"/>
      <c r="D52" s="301"/>
      <c r="E52" s="301"/>
      <c r="F52" s="301"/>
      <c r="G52" s="301"/>
      <c r="H52" s="298">
        <v>9</v>
      </c>
      <c r="I52" s="69" t="s">
        <v>2147</v>
      </c>
      <c r="J52" s="69" t="s">
        <v>2148</v>
      </c>
      <c r="K52" s="298"/>
      <c r="L52" s="298"/>
      <c r="M52" s="310">
        <v>2</v>
      </c>
      <c r="N52" s="310" t="s">
        <v>44</v>
      </c>
      <c r="O52" s="298"/>
      <c r="P52" s="301"/>
      <c r="Q52" s="301"/>
      <c r="R52" s="301"/>
      <c r="S52" s="301"/>
      <c r="T52" s="301"/>
      <c r="U52" s="301"/>
      <c r="V52" s="214"/>
      <c r="W52" s="214"/>
      <c r="X52" s="214"/>
      <c r="Y52" s="214"/>
      <c r="Z52" s="214"/>
      <c r="AA52" s="214"/>
      <c r="AB52" s="214"/>
    </row>
    <row r="53" spans="1:28" ht="15.75">
      <c r="A53" s="299"/>
      <c r="B53" s="299"/>
      <c r="C53" s="301"/>
      <c r="D53" s="301"/>
      <c r="E53" s="301"/>
      <c r="F53" s="301"/>
      <c r="G53" s="301"/>
      <c r="H53" s="298">
        <v>10</v>
      </c>
      <c r="I53" s="69" t="s">
        <v>2147</v>
      </c>
      <c r="J53" s="69" t="s">
        <v>2148</v>
      </c>
      <c r="K53" s="298"/>
      <c r="L53" s="298"/>
      <c r="M53" s="310">
        <v>3</v>
      </c>
      <c r="N53" s="310" t="s">
        <v>101</v>
      </c>
      <c r="O53" s="298"/>
      <c r="P53" s="301"/>
      <c r="Q53" s="301"/>
      <c r="R53" s="301"/>
      <c r="S53" s="301"/>
      <c r="T53" s="301"/>
      <c r="U53" s="301"/>
      <c r="V53" s="214"/>
      <c r="W53" s="214"/>
      <c r="X53" s="214"/>
      <c r="Y53" s="214"/>
      <c r="Z53" s="214"/>
      <c r="AA53" s="214"/>
      <c r="AB53" s="214"/>
    </row>
    <row r="54" spans="1:28" ht="15.75">
      <c r="A54" s="299"/>
      <c r="B54" s="299"/>
      <c r="C54" s="301"/>
      <c r="D54" s="301"/>
      <c r="E54" s="301"/>
      <c r="F54" s="301"/>
      <c r="G54" s="301"/>
      <c r="H54" s="298">
        <v>11</v>
      </c>
      <c r="I54" s="69" t="s">
        <v>2147</v>
      </c>
      <c r="J54" s="69" t="s">
        <v>2148</v>
      </c>
      <c r="K54" s="298"/>
      <c r="L54" s="298"/>
      <c r="M54" s="310">
        <v>4</v>
      </c>
      <c r="N54" s="310" t="s">
        <v>102</v>
      </c>
      <c r="O54" s="298"/>
      <c r="P54" s="301"/>
      <c r="Q54" s="301"/>
      <c r="R54" s="301"/>
      <c r="S54" s="301"/>
      <c r="T54" s="301"/>
      <c r="U54" s="301"/>
      <c r="V54" s="214"/>
      <c r="W54" s="214"/>
      <c r="X54" s="214"/>
      <c r="Y54" s="214"/>
      <c r="Z54" s="214"/>
      <c r="AA54" s="214"/>
      <c r="AB54" s="214"/>
    </row>
    <row r="55" spans="1:28" ht="15.75">
      <c r="A55" s="299"/>
      <c r="B55" s="299"/>
      <c r="C55" s="301"/>
      <c r="D55" s="301"/>
      <c r="E55" s="301"/>
      <c r="F55" s="301"/>
      <c r="G55" s="301"/>
      <c r="H55" s="298">
        <v>12</v>
      </c>
      <c r="I55" s="69" t="s">
        <v>2147</v>
      </c>
      <c r="J55" s="69" t="s">
        <v>2148</v>
      </c>
      <c r="K55" s="298"/>
      <c r="L55" s="298"/>
      <c r="M55" s="310">
        <v>5</v>
      </c>
      <c r="N55" s="310" t="s">
        <v>45</v>
      </c>
      <c r="O55" s="298"/>
      <c r="P55" s="301"/>
      <c r="Q55" s="301"/>
      <c r="R55" s="301"/>
      <c r="S55" s="301"/>
      <c r="T55" s="301"/>
      <c r="U55" s="301"/>
      <c r="V55" s="214"/>
      <c r="W55" s="214"/>
      <c r="X55" s="214"/>
      <c r="Y55" s="214"/>
      <c r="Z55" s="214"/>
      <c r="AA55" s="214"/>
      <c r="AB55" s="214"/>
    </row>
    <row r="56" spans="1:28" ht="15.75">
      <c r="C56" s="214"/>
      <c r="D56" s="214"/>
      <c r="E56" s="214"/>
      <c r="F56" s="214"/>
      <c r="G56" s="214"/>
      <c r="H56" s="69">
        <v>13</v>
      </c>
      <c r="I56" s="69" t="s">
        <v>2147</v>
      </c>
      <c r="J56" s="69" t="s">
        <v>2148</v>
      </c>
      <c r="K56" s="69"/>
      <c r="L56" s="69"/>
      <c r="M56" s="270">
        <v>6</v>
      </c>
      <c r="N56" s="270" t="s">
        <v>103</v>
      </c>
      <c r="O56" s="69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  <c r="AA56" s="214"/>
      <c r="AB56" s="214"/>
    </row>
    <row r="57" spans="1:28" ht="15.75">
      <c r="C57" s="214"/>
      <c r="D57" s="214"/>
      <c r="E57" s="214"/>
      <c r="F57" s="214"/>
      <c r="G57" s="214"/>
      <c r="H57" s="69">
        <v>14</v>
      </c>
      <c r="I57" s="69" t="s">
        <v>2147</v>
      </c>
      <c r="J57" s="69" t="s">
        <v>2148</v>
      </c>
      <c r="K57" s="69"/>
      <c r="L57" s="69"/>
      <c r="M57" s="270">
        <v>7</v>
      </c>
      <c r="N57" s="270" t="s">
        <v>104</v>
      </c>
      <c r="O57" s="69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</row>
    <row r="58" spans="1:28" ht="15.75">
      <c r="C58" s="214"/>
      <c r="D58" s="214"/>
      <c r="E58" s="214"/>
      <c r="F58" s="214"/>
      <c r="G58" s="214"/>
      <c r="H58" s="69">
        <v>15</v>
      </c>
      <c r="I58" s="69" t="s">
        <v>2147</v>
      </c>
      <c r="J58" s="69" t="s">
        <v>2148</v>
      </c>
      <c r="K58" s="69"/>
      <c r="L58" s="69"/>
      <c r="M58" s="270">
        <v>8</v>
      </c>
      <c r="N58" s="270" t="s">
        <v>105</v>
      </c>
      <c r="O58" s="69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  <c r="AA58" s="214"/>
      <c r="AB58" s="214"/>
    </row>
    <row r="59" spans="1:28" ht="15.75">
      <c r="C59" s="214"/>
      <c r="D59" s="214"/>
      <c r="E59" s="214"/>
      <c r="F59" s="214"/>
      <c r="G59" s="214"/>
      <c r="H59" s="69">
        <v>16</v>
      </c>
      <c r="I59" s="69" t="s">
        <v>2147</v>
      </c>
      <c r="J59" s="69" t="s">
        <v>2148</v>
      </c>
      <c r="K59" s="69"/>
      <c r="L59" s="69"/>
      <c r="M59" s="270">
        <v>9</v>
      </c>
      <c r="N59" s="270" t="s">
        <v>46</v>
      </c>
      <c r="O59" s="69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/>
      <c r="AB59" s="214"/>
    </row>
    <row r="60" spans="1:28" ht="15.75">
      <c r="C60" s="214"/>
      <c r="D60" s="214"/>
      <c r="E60" s="214"/>
      <c r="F60" s="214"/>
      <c r="G60" s="214"/>
      <c r="H60" s="69">
        <v>17</v>
      </c>
      <c r="I60" s="69" t="s">
        <v>2147</v>
      </c>
      <c r="J60" s="69" t="s">
        <v>2148</v>
      </c>
      <c r="K60" s="69"/>
      <c r="L60" s="69"/>
      <c r="M60" s="270">
        <v>10</v>
      </c>
      <c r="N60" s="270" t="s">
        <v>106</v>
      </c>
      <c r="O60" s="69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/>
      <c r="AB60" s="214"/>
    </row>
    <row r="61" spans="1:28" ht="15.75">
      <c r="C61" s="214"/>
      <c r="D61" s="214"/>
      <c r="E61" s="214"/>
      <c r="F61" s="214"/>
      <c r="G61" s="214"/>
      <c r="H61" s="69">
        <v>18</v>
      </c>
      <c r="I61" s="69" t="s">
        <v>2147</v>
      </c>
      <c r="J61" s="69" t="s">
        <v>2148</v>
      </c>
      <c r="K61" s="69"/>
      <c r="L61" s="69"/>
      <c r="M61" s="270">
        <v>11</v>
      </c>
      <c r="N61" s="270" t="s">
        <v>1899</v>
      </c>
      <c r="O61" s="69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  <c r="AA61" s="214"/>
      <c r="AB61" s="214"/>
    </row>
    <row r="62" spans="1:28" ht="15.75">
      <c r="C62" s="214"/>
      <c r="D62" s="214"/>
      <c r="E62" s="214"/>
      <c r="F62" s="214"/>
      <c r="G62" s="214"/>
      <c r="H62" s="69">
        <v>19</v>
      </c>
      <c r="I62" s="69" t="s">
        <v>2147</v>
      </c>
      <c r="J62" s="69" t="s">
        <v>2148</v>
      </c>
      <c r="K62" s="69"/>
      <c r="L62" s="69"/>
      <c r="M62" s="270">
        <v>12</v>
      </c>
      <c r="N62" s="270" t="s">
        <v>107</v>
      </c>
      <c r="O62" s="69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  <c r="AA62" s="214"/>
      <c r="AB62" s="214"/>
    </row>
    <row r="63" spans="1:28" ht="15.75">
      <c r="C63" s="214"/>
      <c r="D63" s="214"/>
      <c r="E63" s="214"/>
      <c r="F63" s="214"/>
      <c r="G63" s="214"/>
      <c r="H63" s="69">
        <v>20</v>
      </c>
      <c r="I63" s="69" t="s">
        <v>2147</v>
      </c>
      <c r="J63" s="69" t="s">
        <v>2148</v>
      </c>
      <c r="K63" s="69"/>
      <c r="L63" s="69"/>
      <c r="M63" s="270">
        <v>13</v>
      </c>
      <c r="N63" s="270" t="s">
        <v>108</v>
      </c>
      <c r="O63" s="69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</row>
    <row r="64" spans="1:28" ht="15.75">
      <c r="C64" s="214"/>
      <c r="D64" s="214"/>
      <c r="E64" s="214"/>
      <c r="F64" s="214"/>
      <c r="G64" s="214"/>
      <c r="H64" s="69">
        <v>21</v>
      </c>
      <c r="I64" s="69" t="s">
        <v>2147</v>
      </c>
      <c r="J64" s="69" t="s">
        <v>2148</v>
      </c>
      <c r="K64" s="69"/>
      <c r="L64" s="69"/>
      <c r="M64" s="270">
        <v>14</v>
      </c>
      <c r="N64" s="270" t="s">
        <v>109</v>
      </c>
      <c r="O64" s="69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</row>
    <row r="65" spans="3:28" ht="15.75">
      <c r="C65" s="214"/>
      <c r="D65" s="214"/>
      <c r="E65" s="214"/>
      <c r="F65" s="214"/>
      <c r="G65" s="214"/>
      <c r="H65" s="69">
        <v>22</v>
      </c>
      <c r="I65" s="69" t="s">
        <v>2147</v>
      </c>
      <c r="J65" s="69" t="s">
        <v>2148</v>
      </c>
      <c r="K65" s="69"/>
      <c r="L65" s="69"/>
      <c r="M65" s="270">
        <v>15</v>
      </c>
      <c r="N65" s="270" t="s">
        <v>1900</v>
      </c>
      <c r="O65" s="69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</row>
    <row r="66" spans="3:28" ht="15.75">
      <c r="C66" s="214"/>
      <c r="D66" s="214"/>
      <c r="E66" s="214"/>
      <c r="F66" s="214"/>
      <c r="G66" s="214"/>
      <c r="H66" s="69">
        <v>23</v>
      </c>
      <c r="I66" s="69" t="s">
        <v>2147</v>
      </c>
      <c r="J66" s="69" t="s">
        <v>2148</v>
      </c>
      <c r="K66" s="69"/>
      <c r="L66" s="69"/>
      <c r="M66" s="270">
        <v>16</v>
      </c>
      <c r="N66" s="270" t="s">
        <v>47</v>
      </c>
      <c r="O66" s="69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</row>
    <row r="67" spans="3:28" ht="15.75">
      <c r="C67" s="214"/>
      <c r="D67" s="214"/>
      <c r="E67" s="214"/>
      <c r="F67" s="214"/>
      <c r="G67" s="214"/>
      <c r="H67" s="69">
        <v>24</v>
      </c>
      <c r="I67" s="69" t="s">
        <v>2147</v>
      </c>
      <c r="J67" s="69" t="s">
        <v>2148</v>
      </c>
      <c r="K67" s="69"/>
      <c r="L67" s="69"/>
      <c r="M67" s="270">
        <v>17</v>
      </c>
      <c r="N67" s="270" t="s">
        <v>1901</v>
      </c>
      <c r="O67" s="69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</row>
    <row r="68" spans="3:28" ht="15.75">
      <c r="C68" s="214"/>
      <c r="D68" s="214"/>
      <c r="E68" s="214"/>
      <c r="F68" s="214"/>
      <c r="G68" s="214"/>
      <c r="H68" s="69">
        <v>25</v>
      </c>
      <c r="I68" s="69" t="s">
        <v>2147</v>
      </c>
      <c r="J68" s="69" t="s">
        <v>2148</v>
      </c>
      <c r="K68" s="69"/>
      <c r="L68" s="69"/>
      <c r="M68" s="270">
        <v>18</v>
      </c>
      <c r="N68" s="270" t="s">
        <v>110</v>
      </c>
      <c r="O68" s="69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</row>
    <row r="69" spans="3:28" ht="15.75">
      <c r="C69" s="214"/>
      <c r="D69" s="214"/>
      <c r="E69" s="214"/>
      <c r="F69" s="214"/>
      <c r="G69" s="214"/>
      <c r="H69" s="69">
        <v>26</v>
      </c>
      <c r="I69" s="69" t="s">
        <v>2147</v>
      </c>
      <c r="J69" s="69" t="s">
        <v>2148</v>
      </c>
      <c r="K69" s="69"/>
      <c r="L69" s="69"/>
      <c r="M69" s="270">
        <v>19</v>
      </c>
      <c r="N69" s="270" t="s">
        <v>111</v>
      </c>
      <c r="O69" s="69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</row>
    <row r="70" spans="3:28" ht="15.75">
      <c r="C70" s="214"/>
      <c r="D70" s="214"/>
      <c r="E70" s="214"/>
      <c r="F70" s="214"/>
      <c r="G70" s="214"/>
      <c r="H70" s="69">
        <v>27</v>
      </c>
      <c r="I70" s="69" t="s">
        <v>2147</v>
      </c>
      <c r="J70" s="69" t="s">
        <v>2148</v>
      </c>
      <c r="K70" s="69"/>
      <c r="L70" s="69"/>
      <c r="M70" s="270">
        <v>20</v>
      </c>
      <c r="N70" s="270" t="s">
        <v>1902</v>
      </c>
      <c r="O70" s="69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  <c r="AA70" s="214"/>
      <c r="AB70" s="214"/>
    </row>
    <row r="71" spans="3:28" ht="15.75">
      <c r="C71" s="214"/>
      <c r="D71" s="214"/>
      <c r="E71" s="214"/>
      <c r="F71" s="214"/>
      <c r="G71" s="214"/>
      <c r="H71" s="69">
        <v>28</v>
      </c>
      <c r="I71" s="69" t="s">
        <v>2147</v>
      </c>
      <c r="J71" s="69" t="s">
        <v>2148</v>
      </c>
      <c r="K71" s="69"/>
      <c r="L71" s="69"/>
      <c r="M71" s="270">
        <v>21</v>
      </c>
      <c r="N71" s="270" t="s">
        <v>112</v>
      </c>
      <c r="O71" s="69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  <c r="AA71" s="214"/>
      <c r="AB71" s="214"/>
    </row>
    <row r="72" spans="3:28" ht="15.75">
      <c r="C72" s="214"/>
      <c r="D72" s="214"/>
      <c r="E72" s="214"/>
      <c r="F72" s="214"/>
      <c r="G72" s="214"/>
      <c r="H72" s="69">
        <v>29</v>
      </c>
      <c r="I72" s="69" t="s">
        <v>2147</v>
      </c>
      <c r="J72" s="69" t="s">
        <v>2148</v>
      </c>
      <c r="K72" s="69"/>
      <c r="L72" s="69"/>
      <c r="M72" s="270">
        <v>22</v>
      </c>
      <c r="N72" s="270" t="s">
        <v>1903</v>
      </c>
      <c r="O72" s="69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</row>
    <row r="73" spans="3:28" ht="15.75">
      <c r="C73" s="214"/>
      <c r="D73" s="214"/>
      <c r="E73" s="214"/>
      <c r="F73" s="214"/>
      <c r="G73" s="214"/>
      <c r="H73" s="69">
        <v>30</v>
      </c>
      <c r="I73" s="69" t="s">
        <v>2147</v>
      </c>
      <c r="J73" s="69" t="s">
        <v>2148</v>
      </c>
      <c r="K73" s="69"/>
      <c r="L73" s="69"/>
      <c r="M73" s="270">
        <v>23</v>
      </c>
      <c r="N73" s="270" t="s">
        <v>113</v>
      </c>
      <c r="O73" s="69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</row>
    <row r="74" spans="3:28" ht="15.75">
      <c r="C74" s="214"/>
      <c r="D74" s="214"/>
      <c r="E74" s="214"/>
      <c r="F74" s="214"/>
      <c r="G74" s="214"/>
      <c r="H74" s="69">
        <v>31</v>
      </c>
      <c r="I74" s="69" t="s">
        <v>2147</v>
      </c>
      <c r="J74" s="69" t="s">
        <v>2148</v>
      </c>
      <c r="K74" s="69"/>
      <c r="L74" s="69"/>
      <c r="M74" s="270">
        <v>24</v>
      </c>
      <c r="N74" s="270" t="s">
        <v>1904</v>
      </c>
      <c r="O74" s="69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  <c r="AA74" s="214"/>
      <c r="AB74" s="214"/>
    </row>
    <row r="75" spans="3:28" ht="15.75">
      <c r="C75" s="214"/>
      <c r="D75" s="214"/>
      <c r="E75" s="214"/>
      <c r="F75" s="214"/>
      <c r="G75" s="214"/>
      <c r="H75" s="69">
        <v>32</v>
      </c>
      <c r="I75" s="69" t="s">
        <v>2147</v>
      </c>
      <c r="J75" s="69" t="s">
        <v>2148</v>
      </c>
      <c r="K75" s="69"/>
      <c r="L75" s="69"/>
      <c r="M75" s="270">
        <v>25</v>
      </c>
      <c r="N75" s="270" t="s">
        <v>48</v>
      </c>
      <c r="O75" s="69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</row>
    <row r="76" spans="3:28" ht="15.75">
      <c r="C76" s="214"/>
      <c r="D76" s="214"/>
      <c r="E76" s="214"/>
      <c r="F76" s="214"/>
      <c r="G76" s="214"/>
      <c r="H76" s="69">
        <v>33</v>
      </c>
      <c r="I76" s="69" t="s">
        <v>2147</v>
      </c>
      <c r="J76" s="69" t="s">
        <v>2148</v>
      </c>
      <c r="K76" s="69"/>
      <c r="L76" s="69"/>
      <c r="M76" s="270">
        <v>26</v>
      </c>
      <c r="N76" s="270" t="s">
        <v>1906</v>
      </c>
      <c r="O76" s="69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  <c r="AA76" s="214"/>
      <c r="AB76" s="214"/>
    </row>
    <row r="77" spans="3:28" ht="15.75">
      <c r="C77" s="214"/>
      <c r="D77" s="214"/>
      <c r="E77" s="214"/>
      <c r="F77" s="214"/>
      <c r="G77" s="214"/>
      <c r="H77" s="69">
        <v>34</v>
      </c>
      <c r="I77" s="69" t="s">
        <v>2147</v>
      </c>
      <c r="J77" s="69" t="s">
        <v>2148</v>
      </c>
      <c r="K77" s="69"/>
      <c r="L77" s="69"/>
      <c r="M77" s="270">
        <v>27</v>
      </c>
      <c r="N77" s="270" t="s">
        <v>114</v>
      </c>
      <c r="O77" s="69"/>
      <c r="P77" s="214"/>
      <c r="Q77" s="214"/>
      <c r="R77" s="214"/>
      <c r="S77" s="214"/>
      <c r="T77" s="214"/>
      <c r="U77" s="214"/>
      <c r="V77" s="214"/>
      <c r="W77" s="214"/>
      <c r="X77" s="214"/>
      <c r="Y77" s="214"/>
      <c r="Z77" s="214"/>
      <c r="AA77" s="214"/>
      <c r="AB77" s="214"/>
    </row>
    <row r="78" spans="3:28" ht="15.75">
      <c r="C78" s="214"/>
      <c r="D78" s="214"/>
      <c r="E78" s="214"/>
      <c r="F78" s="214"/>
      <c r="G78" s="214"/>
      <c r="H78" s="69">
        <v>35</v>
      </c>
      <c r="I78" s="69" t="s">
        <v>66</v>
      </c>
      <c r="J78" s="69" t="s">
        <v>2148</v>
      </c>
      <c r="K78" s="69"/>
      <c r="L78" s="69"/>
      <c r="M78" s="270">
        <v>28</v>
      </c>
      <c r="N78" s="270" t="s">
        <v>1907</v>
      </c>
      <c r="O78" s="69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</row>
    <row r="79" spans="3:28" ht="15.75">
      <c r="C79" s="214"/>
      <c r="D79" s="214"/>
      <c r="E79" s="214"/>
      <c r="F79" s="214"/>
      <c r="G79" s="214"/>
      <c r="H79" s="69">
        <v>36</v>
      </c>
      <c r="I79" s="69" t="s">
        <v>66</v>
      </c>
      <c r="J79" s="69" t="s">
        <v>2148</v>
      </c>
      <c r="K79" s="69"/>
      <c r="L79" s="69"/>
      <c r="M79" s="270">
        <v>29</v>
      </c>
      <c r="N79" s="270" t="s">
        <v>1908</v>
      </c>
      <c r="O79" s="69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</row>
    <row r="80" spans="3:28" ht="15.75">
      <c r="C80" s="214"/>
      <c r="D80" s="214"/>
      <c r="E80" s="214"/>
      <c r="F80" s="214"/>
      <c r="G80" s="214"/>
      <c r="H80" s="69">
        <v>37</v>
      </c>
      <c r="I80" s="69" t="s">
        <v>66</v>
      </c>
      <c r="J80" s="69" t="s">
        <v>2148</v>
      </c>
      <c r="K80" s="69"/>
      <c r="L80" s="69"/>
      <c r="M80" s="270">
        <v>30</v>
      </c>
      <c r="N80" s="270" t="s">
        <v>115</v>
      </c>
      <c r="O80" s="69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  <c r="AA80" s="214"/>
      <c r="AB80" s="214"/>
    </row>
    <row r="81" spans="3:28" ht="15.75">
      <c r="C81" s="214"/>
      <c r="D81" s="214"/>
      <c r="E81" s="214"/>
      <c r="F81" s="214"/>
      <c r="G81" s="214"/>
      <c r="H81" s="69">
        <v>38</v>
      </c>
      <c r="I81" s="69" t="s">
        <v>66</v>
      </c>
      <c r="J81" s="69" t="s">
        <v>2148</v>
      </c>
      <c r="K81" s="69"/>
      <c r="L81" s="69"/>
      <c r="M81" s="270">
        <v>31</v>
      </c>
      <c r="N81" s="270" t="s">
        <v>1909</v>
      </c>
      <c r="O81" s="69"/>
      <c r="P81" s="214"/>
      <c r="Q81" s="214"/>
      <c r="R81" s="214"/>
      <c r="S81" s="214"/>
      <c r="T81" s="214"/>
      <c r="U81" s="214"/>
      <c r="V81" s="214"/>
      <c r="W81" s="214"/>
      <c r="X81" s="214"/>
      <c r="Y81" s="214"/>
      <c r="Z81" s="214"/>
      <c r="AA81" s="214"/>
      <c r="AB81" s="214"/>
    </row>
    <row r="82" spans="3:28" ht="15.75">
      <c r="C82" s="214"/>
      <c r="D82" s="214"/>
      <c r="E82" s="214"/>
      <c r="F82" s="214"/>
      <c r="G82" s="214"/>
      <c r="H82" s="69">
        <v>39</v>
      </c>
      <c r="I82" s="69" t="s">
        <v>66</v>
      </c>
      <c r="J82" s="69" t="s">
        <v>2148</v>
      </c>
      <c r="K82" s="69"/>
      <c r="L82" s="69"/>
      <c r="M82" s="270">
        <v>32</v>
      </c>
      <c r="N82" s="270" t="s">
        <v>116</v>
      </c>
      <c r="O82" s="69"/>
      <c r="P82" s="214"/>
      <c r="Q82" s="214"/>
      <c r="R82" s="214"/>
      <c r="S82" s="214"/>
      <c r="T82" s="214"/>
      <c r="U82" s="214"/>
      <c r="V82" s="214"/>
      <c r="W82" s="214"/>
      <c r="X82" s="214"/>
      <c r="Y82" s="214"/>
      <c r="Z82" s="214"/>
      <c r="AA82" s="214"/>
      <c r="AB82" s="214"/>
    </row>
    <row r="83" spans="3:28" ht="15.75">
      <c r="C83" s="214"/>
      <c r="D83" s="214"/>
      <c r="E83" s="214"/>
      <c r="F83" s="214"/>
      <c r="G83" s="214"/>
      <c r="H83" s="69">
        <v>40</v>
      </c>
      <c r="I83" s="69" t="s">
        <v>66</v>
      </c>
      <c r="J83" s="69" t="s">
        <v>2148</v>
      </c>
      <c r="K83" s="69"/>
      <c r="L83" s="69"/>
      <c r="M83" s="270">
        <v>33</v>
      </c>
      <c r="N83" s="270" t="s">
        <v>1858</v>
      </c>
      <c r="O83" s="69"/>
      <c r="P83" s="214"/>
      <c r="Q83" s="214"/>
      <c r="R83" s="214"/>
      <c r="S83" s="214"/>
      <c r="T83" s="214"/>
      <c r="U83" s="214"/>
      <c r="V83" s="214"/>
      <c r="W83" s="214"/>
      <c r="X83" s="214"/>
      <c r="Y83" s="214"/>
      <c r="Z83" s="214"/>
      <c r="AA83" s="214"/>
      <c r="AB83" s="214"/>
    </row>
    <row r="84" spans="3:28" ht="15.75">
      <c r="C84" s="214"/>
      <c r="D84" s="214"/>
      <c r="E84" s="214"/>
      <c r="F84" s="214"/>
      <c r="G84" s="214"/>
      <c r="H84" s="69">
        <v>41</v>
      </c>
      <c r="I84" s="69" t="s">
        <v>66</v>
      </c>
      <c r="J84" s="69" t="s">
        <v>2148</v>
      </c>
      <c r="K84" s="69"/>
      <c r="L84" s="69"/>
      <c r="M84" s="270">
        <v>34</v>
      </c>
      <c r="N84" s="270" t="s">
        <v>117</v>
      </c>
      <c r="O84" s="69"/>
      <c r="P84" s="214"/>
      <c r="Q84" s="214"/>
      <c r="R84" s="214"/>
      <c r="S84" s="214"/>
      <c r="T84" s="214"/>
      <c r="U84" s="214"/>
      <c r="V84" s="214"/>
      <c r="W84" s="214"/>
      <c r="X84" s="214"/>
      <c r="Y84" s="214"/>
      <c r="Z84" s="214"/>
      <c r="AA84" s="214"/>
      <c r="AB84" s="214"/>
    </row>
    <row r="85" spans="3:28" ht="15.75">
      <c r="C85" s="214"/>
      <c r="D85" s="214"/>
      <c r="E85" s="214"/>
      <c r="F85" s="214"/>
      <c r="G85" s="214"/>
      <c r="H85" s="69">
        <v>42</v>
      </c>
      <c r="I85" s="69" t="s">
        <v>66</v>
      </c>
      <c r="J85" s="69" t="s">
        <v>2148</v>
      </c>
      <c r="K85" s="69"/>
      <c r="L85" s="69"/>
      <c r="M85" s="270">
        <v>35</v>
      </c>
      <c r="N85" s="270" t="s">
        <v>1910</v>
      </c>
      <c r="O85" s="69"/>
      <c r="P85" s="214"/>
      <c r="Q85" s="214"/>
      <c r="R85" s="214"/>
      <c r="S85" s="214"/>
      <c r="T85" s="214"/>
      <c r="U85" s="214"/>
      <c r="V85" s="214"/>
      <c r="W85" s="214"/>
      <c r="X85" s="214"/>
      <c r="Y85" s="214"/>
      <c r="Z85" s="214"/>
      <c r="AA85" s="214"/>
      <c r="AB85" s="214"/>
    </row>
    <row r="86" spans="3:28" ht="15.75">
      <c r="C86" s="214"/>
      <c r="D86" s="214"/>
      <c r="E86" s="214"/>
      <c r="F86" s="214"/>
      <c r="G86" s="214"/>
      <c r="H86" s="69">
        <v>43</v>
      </c>
      <c r="I86" s="69" t="s">
        <v>66</v>
      </c>
      <c r="J86" s="69" t="s">
        <v>2148</v>
      </c>
      <c r="K86" s="69"/>
      <c r="L86" s="69"/>
      <c r="M86" s="270">
        <v>36</v>
      </c>
      <c r="N86" s="270" t="s">
        <v>1911</v>
      </c>
      <c r="O86" s="69"/>
      <c r="P86" s="214"/>
      <c r="Q86" s="214"/>
      <c r="R86" s="214"/>
      <c r="S86" s="214"/>
      <c r="T86" s="214"/>
      <c r="U86" s="214"/>
      <c r="V86" s="214"/>
      <c r="W86" s="214"/>
      <c r="X86" s="214"/>
      <c r="Y86" s="214"/>
      <c r="Z86" s="214"/>
      <c r="AA86" s="214"/>
      <c r="AB86" s="214"/>
    </row>
    <row r="87" spans="3:28" ht="15.75">
      <c r="C87" s="214"/>
      <c r="D87" s="214"/>
      <c r="E87" s="214"/>
      <c r="F87" s="214"/>
      <c r="G87" s="214"/>
      <c r="H87" s="69">
        <v>44</v>
      </c>
      <c r="I87" s="69" t="s">
        <v>66</v>
      </c>
      <c r="J87" s="69" t="s">
        <v>2148</v>
      </c>
      <c r="K87" s="69"/>
      <c r="L87" s="69"/>
      <c r="M87" s="270">
        <v>37</v>
      </c>
      <c r="N87" s="270" t="s">
        <v>49</v>
      </c>
      <c r="O87" s="69"/>
      <c r="P87" s="214"/>
      <c r="Q87" s="214"/>
      <c r="R87" s="214"/>
      <c r="S87" s="214"/>
      <c r="T87" s="214"/>
      <c r="U87" s="214"/>
      <c r="V87" s="214"/>
      <c r="W87" s="214"/>
      <c r="X87" s="214"/>
      <c r="Y87" s="214"/>
      <c r="Z87" s="214"/>
      <c r="AA87" s="214"/>
      <c r="AB87" s="214"/>
    </row>
    <row r="88" spans="3:28" ht="15.75">
      <c r="C88" s="214"/>
      <c r="D88" s="214"/>
      <c r="E88" s="69"/>
      <c r="F88" s="69"/>
      <c r="G88" s="69"/>
      <c r="H88" s="69">
        <v>45</v>
      </c>
      <c r="I88" s="69" t="s">
        <v>67</v>
      </c>
      <c r="J88" s="69" t="s">
        <v>2148</v>
      </c>
      <c r="K88" s="69"/>
      <c r="L88" s="69"/>
      <c r="M88" s="270">
        <v>38</v>
      </c>
      <c r="N88" s="270" t="s">
        <v>1912</v>
      </c>
      <c r="O88" s="69"/>
      <c r="P88" s="214"/>
      <c r="Q88" s="214"/>
      <c r="R88" s="214"/>
      <c r="S88" s="214"/>
      <c r="T88" s="214"/>
      <c r="U88" s="214"/>
      <c r="V88" s="214"/>
      <c r="W88" s="214"/>
      <c r="X88" s="214"/>
      <c r="Y88" s="214"/>
      <c r="Z88" s="214"/>
      <c r="AA88" s="214"/>
      <c r="AB88" s="214"/>
    </row>
    <row r="89" spans="3:28" ht="15.75">
      <c r="C89" s="214"/>
      <c r="D89" s="214"/>
      <c r="E89" s="69"/>
      <c r="F89" s="69"/>
      <c r="G89" s="69"/>
      <c r="H89" s="69">
        <v>46</v>
      </c>
      <c r="I89" s="69" t="s">
        <v>67</v>
      </c>
      <c r="J89" s="69" t="s">
        <v>2148</v>
      </c>
      <c r="K89" s="69"/>
      <c r="L89" s="69"/>
      <c r="M89" s="270">
        <v>39</v>
      </c>
      <c r="N89" s="270" t="s">
        <v>118</v>
      </c>
      <c r="O89" s="69"/>
      <c r="P89" s="214"/>
      <c r="Q89" s="214"/>
      <c r="R89" s="214"/>
      <c r="S89" s="214"/>
      <c r="T89" s="214"/>
      <c r="U89" s="214"/>
      <c r="V89" s="214"/>
      <c r="W89" s="214"/>
      <c r="X89" s="214"/>
      <c r="Y89" s="214"/>
      <c r="Z89" s="214"/>
      <c r="AA89" s="214"/>
      <c r="AB89" s="214"/>
    </row>
    <row r="90" spans="3:28" ht="15.75">
      <c r="C90" s="214"/>
      <c r="D90" s="214"/>
      <c r="E90" s="69"/>
      <c r="F90" s="69"/>
      <c r="G90" s="69"/>
      <c r="H90" s="69">
        <v>47</v>
      </c>
      <c r="I90" s="69" t="s">
        <v>67</v>
      </c>
      <c r="J90" s="69" t="s">
        <v>2148</v>
      </c>
      <c r="K90" s="69"/>
      <c r="L90" s="69"/>
      <c r="M90" s="270">
        <v>40</v>
      </c>
      <c r="N90" s="270" t="s">
        <v>1913</v>
      </c>
      <c r="O90" s="69"/>
      <c r="P90" s="214"/>
      <c r="Q90" s="214"/>
      <c r="R90" s="214"/>
      <c r="S90" s="214"/>
      <c r="T90" s="214"/>
      <c r="U90" s="214"/>
      <c r="V90" s="214"/>
      <c r="W90" s="214"/>
      <c r="X90" s="214"/>
      <c r="Y90" s="214"/>
      <c r="Z90" s="214"/>
      <c r="AA90" s="214"/>
      <c r="AB90" s="214"/>
    </row>
    <row r="91" spans="3:28" ht="15.75">
      <c r="C91" s="214"/>
      <c r="D91" s="214"/>
      <c r="E91" s="69"/>
      <c r="F91" s="69"/>
      <c r="G91" s="69"/>
      <c r="H91" s="69">
        <v>48</v>
      </c>
      <c r="I91" s="69" t="s">
        <v>67</v>
      </c>
      <c r="J91" s="69" t="s">
        <v>2148</v>
      </c>
      <c r="K91" s="69"/>
      <c r="L91" s="69"/>
      <c r="M91" s="270">
        <v>41</v>
      </c>
      <c r="N91" s="270" t="s">
        <v>1914</v>
      </c>
      <c r="O91" s="69"/>
      <c r="P91" s="214"/>
      <c r="Q91" s="214"/>
      <c r="R91" s="214"/>
      <c r="S91" s="214"/>
      <c r="T91" s="214"/>
      <c r="U91" s="214"/>
      <c r="V91" s="214"/>
      <c r="W91" s="214"/>
      <c r="X91" s="214"/>
      <c r="Y91" s="214"/>
      <c r="Z91" s="214"/>
      <c r="AA91" s="214"/>
      <c r="AB91" s="214"/>
    </row>
    <row r="92" spans="3:28" ht="15.75">
      <c r="C92" s="214"/>
      <c r="D92" s="214"/>
      <c r="E92" s="69"/>
      <c r="F92" s="69"/>
      <c r="G92" s="69"/>
      <c r="H92" s="69">
        <v>49</v>
      </c>
      <c r="I92" s="69" t="s">
        <v>67</v>
      </c>
      <c r="J92" s="69" t="s">
        <v>2148</v>
      </c>
      <c r="K92" s="69"/>
      <c r="L92" s="69"/>
      <c r="M92" s="270">
        <v>42</v>
      </c>
      <c r="N92" s="270" t="s">
        <v>119</v>
      </c>
      <c r="O92" s="69"/>
      <c r="P92" s="214"/>
      <c r="Q92" s="214"/>
      <c r="R92" s="214"/>
      <c r="S92" s="214"/>
      <c r="T92" s="214"/>
      <c r="U92" s="214"/>
      <c r="V92" s="214"/>
      <c r="W92" s="214"/>
      <c r="X92" s="214"/>
      <c r="Y92" s="214"/>
      <c r="Z92" s="214"/>
      <c r="AA92" s="214"/>
      <c r="AB92" s="214"/>
    </row>
    <row r="93" spans="3:28" ht="15.75">
      <c r="C93" s="214"/>
      <c r="D93" s="214"/>
      <c r="E93" s="69"/>
      <c r="F93" s="69"/>
      <c r="G93" s="69"/>
      <c r="H93" s="69">
        <v>50</v>
      </c>
      <c r="I93" s="69" t="s">
        <v>67</v>
      </c>
      <c r="J93" s="69" t="s">
        <v>2148</v>
      </c>
      <c r="K93" s="69"/>
      <c r="L93" s="69"/>
      <c r="M93" s="270">
        <v>43</v>
      </c>
      <c r="N93" s="270" t="s">
        <v>1915</v>
      </c>
      <c r="O93" s="69"/>
      <c r="P93" s="214"/>
      <c r="Q93" s="214"/>
      <c r="R93" s="214"/>
      <c r="S93" s="214"/>
      <c r="T93" s="214"/>
      <c r="U93" s="214"/>
      <c r="V93" s="214"/>
      <c r="W93" s="214"/>
      <c r="X93" s="214"/>
      <c r="Y93" s="214"/>
      <c r="Z93" s="214"/>
      <c r="AA93" s="214"/>
      <c r="AB93" s="214"/>
    </row>
    <row r="94" spans="3:28" ht="15.75">
      <c r="C94" s="214"/>
      <c r="D94" s="214"/>
      <c r="E94" s="69"/>
      <c r="F94" s="69"/>
      <c r="G94" s="69"/>
      <c r="H94" s="69">
        <v>51</v>
      </c>
      <c r="I94" s="69" t="s">
        <v>67</v>
      </c>
      <c r="J94" s="69" t="s">
        <v>2148</v>
      </c>
      <c r="K94" s="69"/>
      <c r="L94" s="69"/>
      <c r="M94" s="270">
        <v>44</v>
      </c>
      <c r="N94" s="270" t="s">
        <v>1916</v>
      </c>
      <c r="O94" s="69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  <c r="AA94" s="214"/>
      <c r="AB94" s="214"/>
    </row>
    <row r="95" spans="3:28" ht="15.75">
      <c r="C95" s="214"/>
      <c r="D95" s="214"/>
      <c r="E95" s="69"/>
      <c r="F95" s="69"/>
      <c r="G95" s="69"/>
      <c r="H95" s="69">
        <v>52</v>
      </c>
      <c r="I95" s="69" t="s">
        <v>67</v>
      </c>
      <c r="J95" s="69" t="s">
        <v>2148</v>
      </c>
      <c r="K95" s="69"/>
      <c r="L95" s="69"/>
      <c r="M95" s="270">
        <v>45</v>
      </c>
      <c r="N95" s="270" t="s">
        <v>120</v>
      </c>
      <c r="O95" s="69"/>
      <c r="P95" s="214"/>
      <c r="Q95" s="214"/>
      <c r="R95" s="214"/>
      <c r="S95" s="214"/>
      <c r="T95" s="214"/>
      <c r="U95" s="214"/>
      <c r="V95" s="214"/>
      <c r="W95" s="214"/>
      <c r="X95" s="214"/>
      <c r="Y95" s="214"/>
      <c r="Z95" s="214"/>
      <c r="AA95" s="214"/>
      <c r="AB95" s="214"/>
    </row>
    <row r="96" spans="3:28" ht="15.75">
      <c r="C96" s="214"/>
      <c r="D96" s="214"/>
      <c r="E96" s="69"/>
      <c r="F96" s="69"/>
      <c r="G96" s="69"/>
      <c r="H96" s="69">
        <v>53</v>
      </c>
      <c r="I96" s="69" t="s">
        <v>67</v>
      </c>
      <c r="J96" s="69" t="s">
        <v>2148</v>
      </c>
      <c r="K96" s="69"/>
      <c r="L96" s="69"/>
      <c r="M96" s="270">
        <v>46</v>
      </c>
      <c r="N96" s="270" t="s">
        <v>1917</v>
      </c>
      <c r="O96" s="69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  <c r="AA96" s="214"/>
      <c r="AB96" s="214"/>
    </row>
    <row r="97" spans="3:28" ht="15.75">
      <c r="C97" s="214"/>
      <c r="D97" s="214"/>
      <c r="E97" s="69"/>
      <c r="F97" s="69"/>
      <c r="G97" s="69"/>
      <c r="H97" s="69">
        <v>54</v>
      </c>
      <c r="I97" s="69" t="s">
        <v>67</v>
      </c>
      <c r="J97" s="69" t="s">
        <v>2148</v>
      </c>
      <c r="K97" s="69"/>
      <c r="L97" s="69"/>
      <c r="M97" s="270">
        <v>47</v>
      </c>
      <c r="N97" s="270" t="s">
        <v>121</v>
      </c>
      <c r="O97" s="69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  <c r="AA97" s="214"/>
      <c r="AB97" s="214"/>
    </row>
    <row r="98" spans="3:28" ht="15.75">
      <c r="C98" s="214"/>
      <c r="D98" s="214"/>
      <c r="E98" s="69"/>
      <c r="F98" s="69"/>
      <c r="G98" s="69"/>
      <c r="H98" s="69">
        <v>55</v>
      </c>
      <c r="I98" s="69" t="s">
        <v>1675</v>
      </c>
      <c r="J98" s="69" t="s">
        <v>2148</v>
      </c>
      <c r="K98" s="69"/>
      <c r="L98" s="69"/>
      <c r="M98" s="270">
        <v>48</v>
      </c>
      <c r="N98" s="270" t="s">
        <v>1918</v>
      </c>
      <c r="O98" s="69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</row>
    <row r="99" spans="3:28" ht="15.75">
      <c r="C99" s="214"/>
      <c r="D99" s="214"/>
      <c r="E99" s="69"/>
      <c r="F99" s="69"/>
      <c r="G99" s="69"/>
      <c r="H99" s="69">
        <v>56</v>
      </c>
      <c r="I99" s="69" t="s">
        <v>1675</v>
      </c>
      <c r="J99" s="69" t="s">
        <v>2148</v>
      </c>
      <c r="K99" s="69"/>
      <c r="L99" s="69"/>
      <c r="M99" s="270">
        <v>49</v>
      </c>
      <c r="N99" s="270" t="s">
        <v>1919</v>
      </c>
      <c r="O99" s="69"/>
      <c r="P99" s="214"/>
      <c r="Q99" s="214"/>
      <c r="R99" s="214"/>
      <c r="S99" s="214"/>
      <c r="T99" s="214"/>
      <c r="U99" s="214"/>
      <c r="V99" s="214"/>
      <c r="W99" s="214"/>
      <c r="X99" s="214"/>
      <c r="Y99" s="214"/>
      <c r="Z99" s="214"/>
      <c r="AA99" s="214"/>
      <c r="AB99" s="214"/>
    </row>
    <row r="100" spans="3:28" ht="15.75">
      <c r="C100" s="214"/>
      <c r="D100" s="214"/>
      <c r="E100" s="69"/>
      <c r="F100" s="69"/>
      <c r="G100" s="69"/>
      <c r="H100" s="69">
        <v>57</v>
      </c>
      <c r="I100" s="69" t="s">
        <v>1675</v>
      </c>
      <c r="J100" s="69" t="s">
        <v>2148</v>
      </c>
      <c r="K100" s="69"/>
      <c r="L100" s="69"/>
      <c r="M100" s="270">
        <v>50</v>
      </c>
      <c r="N100" s="270" t="s">
        <v>50</v>
      </c>
      <c r="O100" s="69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/>
      <c r="Z100" s="214"/>
      <c r="AA100" s="214"/>
      <c r="AB100" s="214"/>
    </row>
    <row r="101" spans="3:28" ht="15.75">
      <c r="C101" s="214"/>
      <c r="D101" s="214"/>
      <c r="E101" s="69"/>
      <c r="F101" s="69"/>
      <c r="G101" s="69"/>
      <c r="H101" s="69">
        <v>58</v>
      </c>
      <c r="I101" s="69" t="s">
        <v>1675</v>
      </c>
      <c r="J101" s="69" t="s">
        <v>2148</v>
      </c>
      <c r="K101" s="69"/>
      <c r="L101" s="69"/>
      <c r="M101" s="270">
        <v>51</v>
      </c>
      <c r="N101" s="270" t="s">
        <v>1920</v>
      </c>
      <c r="O101" s="69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/>
      <c r="Z101" s="214"/>
      <c r="AA101" s="214"/>
      <c r="AB101" s="214"/>
    </row>
    <row r="102" spans="3:28" ht="15.75">
      <c r="C102" s="214"/>
      <c r="D102" s="214"/>
      <c r="E102" s="69"/>
      <c r="F102" s="69"/>
      <c r="G102" s="69"/>
      <c r="H102" s="69">
        <v>59</v>
      </c>
      <c r="I102" s="69" t="s">
        <v>1675</v>
      </c>
      <c r="J102" s="69" t="s">
        <v>2148</v>
      </c>
      <c r="K102" s="69"/>
      <c r="L102" s="69"/>
      <c r="M102" s="270">
        <v>52</v>
      </c>
      <c r="N102" s="270" t="s">
        <v>1921</v>
      </c>
      <c r="O102" s="69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  <c r="AA102" s="214"/>
      <c r="AB102" s="214"/>
    </row>
    <row r="103" spans="3:28" ht="15.75">
      <c r="C103" s="214"/>
      <c r="D103" s="214"/>
      <c r="E103" s="69"/>
      <c r="F103" s="69"/>
      <c r="G103" s="69"/>
      <c r="H103" s="69">
        <v>60</v>
      </c>
      <c r="I103" s="69" t="s">
        <v>1676</v>
      </c>
      <c r="J103" s="69" t="s">
        <v>2010</v>
      </c>
      <c r="K103" s="69"/>
      <c r="L103" s="69"/>
      <c r="M103" s="270">
        <v>53</v>
      </c>
      <c r="N103" s="270" t="s">
        <v>122</v>
      </c>
      <c r="O103" s="69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/>
      <c r="Z103" s="214"/>
      <c r="AA103" s="214"/>
      <c r="AB103" s="214"/>
    </row>
    <row r="104" spans="3:28" ht="15.75">
      <c r="C104" s="214"/>
      <c r="D104" s="214"/>
      <c r="E104" s="69"/>
      <c r="F104" s="69"/>
      <c r="G104" s="69"/>
      <c r="H104" s="69">
        <v>61</v>
      </c>
      <c r="I104" s="69" t="s">
        <v>1676</v>
      </c>
      <c r="J104" s="69" t="s">
        <v>2010</v>
      </c>
      <c r="K104" s="69"/>
      <c r="L104" s="69"/>
      <c r="M104" s="270">
        <v>54</v>
      </c>
      <c r="N104" s="270" t="s">
        <v>1922</v>
      </c>
      <c r="O104" s="69"/>
      <c r="P104" s="214"/>
      <c r="Q104" s="214"/>
      <c r="R104" s="214"/>
      <c r="S104" s="214"/>
      <c r="T104" s="214"/>
      <c r="U104" s="214"/>
      <c r="V104" s="214"/>
      <c r="W104" s="214"/>
      <c r="X104" s="214"/>
      <c r="Y104" s="214"/>
      <c r="Z104" s="214"/>
      <c r="AA104" s="214"/>
      <c r="AB104" s="214"/>
    </row>
    <row r="105" spans="3:28" ht="15.75">
      <c r="C105" s="214"/>
      <c r="D105" s="214"/>
      <c r="E105" s="69"/>
      <c r="F105" s="69"/>
      <c r="G105" s="69"/>
      <c r="H105" s="69">
        <v>62</v>
      </c>
      <c r="I105" s="69" t="s">
        <v>1676</v>
      </c>
      <c r="J105" s="69" t="s">
        <v>2010</v>
      </c>
      <c r="K105" s="69"/>
      <c r="L105" s="69"/>
      <c r="M105" s="270">
        <v>55</v>
      </c>
      <c r="N105" s="270" t="s">
        <v>123</v>
      </c>
      <c r="O105" s="69"/>
      <c r="P105" s="214"/>
      <c r="Q105" s="214"/>
      <c r="R105" s="214"/>
      <c r="S105" s="214"/>
      <c r="T105" s="214"/>
      <c r="U105" s="214"/>
      <c r="V105" s="214"/>
      <c r="W105" s="214"/>
      <c r="X105" s="214"/>
      <c r="Y105" s="214"/>
      <c r="Z105" s="214"/>
      <c r="AA105" s="214"/>
      <c r="AB105" s="214"/>
    </row>
    <row r="106" spans="3:28" ht="15.75">
      <c r="C106" s="214"/>
      <c r="D106" s="214"/>
      <c r="E106" s="69"/>
      <c r="F106" s="69"/>
      <c r="G106" s="69"/>
      <c r="H106" s="69">
        <v>63</v>
      </c>
      <c r="I106" s="69" t="s">
        <v>1676</v>
      </c>
      <c r="J106" s="69" t="s">
        <v>2010</v>
      </c>
      <c r="K106" s="69"/>
      <c r="L106" s="69"/>
      <c r="M106" s="270">
        <v>56</v>
      </c>
      <c r="N106" s="270" t="s">
        <v>1923</v>
      </c>
      <c r="O106" s="69"/>
      <c r="P106" s="214"/>
      <c r="Y106" s="214"/>
      <c r="Z106" s="214"/>
      <c r="AA106" s="214"/>
      <c r="AB106" s="214"/>
    </row>
    <row r="107" spans="3:28" ht="15.75">
      <c r="C107" s="214"/>
      <c r="D107" s="214"/>
      <c r="E107" s="69"/>
      <c r="F107" s="69"/>
      <c r="G107" s="69"/>
      <c r="H107" s="69">
        <v>64</v>
      </c>
      <c r="I107" s="69" t="s">
        <v>1676</v>
      </c>
      <c r="J107" s="69" t="s">
        <v>2010</v>
      </c>
      <c r="K107" s="69"/>
      <c r="L107" s="69"/>
      <c r="M107" s="270">
        <v>57</v>
      </c>
      <c r="N107" s="270" t="s">
        <v>1924</v>
      </c>
      <c r="O107" s="69"/>
      <c r="P107" s="214"/>
      <c r="Y107" s="214"/>
      <c r="Z107" s="214"/>
      <c r="AA107" s="214"/>
      <c r="AB107" s="214"/>
    </row>
    <row r="108" spans="3:28" ht="15.75">
      <c r="C108" s="214"/>
      <c r="D108" s="214"/>
      <c r="E108" s="69"/>
      <c r="F108" s="69"/>
      <c r="G108" s="69"/>
      <c r="H108" s="69">
        <v>65</v>
      </c>
      <c r="I108" s="69" t="s">
        <v>69</v>
      </c>
      <c r="J108" s="69" t="s">
        <v>2010</v>
      </c>
      <c r="K108" s="69"/>
      <c r="L108" s="69"/>
      <c r="M108" s="270">
        <v>58</v>
      </c>
      <c r="N108" s="270" t="s">
        <v>124</v>
      </c>
      <c r="O108" s="69"/>
      <c r="P108" s="214"/>
      <c r="Y108" s="214"/>
      <c r="Z108" s="214"/>
      <c r="AA108" s="214"/>
      <c r="AB108" s="214"/>
    </row>
    <row r="109" spans="3:28" ht="15.75">
      <c r="C109" s="214"/>
      <c r="D109" s="214"/>
      <c r="E109" s="69"/>
      <c r="F109" s="69"/>
      <c r="G109" s="69"/>
      <c r="H109" s="69">
        <v>66</v>
      </c>
      <c r="I109" s="69" t="s">
        <v>69</v>
      </c>
      <c r="J109" s="69" t="s">
        <v>2010</v>
      </c>
      <c r="K109" s="69"/>
      <c r="L109" s="69"/>
      <c r="M109" s="270">
        <v>59</v>
      </c>
      <c r="N109" s="270" t="s">
        <v>1925</v>
      </c>
      <c r="O109" s="69"/>
      <c r="P109" s="214"/>
      <c r="Y109" s="214"/>
      <c r="Z109" s="214"/>
      <c r="AA109" s="214"/>
      <c r="AB109" s="214"/>
    </row>
    <row r="110" spans="3:28" ht="15.75">
      <c r="C110" s="214"/>
      <c r="D110" s="214"/>
      <c r="E110" s="69"/>
      <c r="F110" s="69"/>
      <c r="G110" s="69"/>
      <c r="H110" s="69">
        <v>67</v>
      </c>
      <c r="I110" s="69" t="s">
        <v>69</v>
      </c>
      <c r="J110" s="69" t="s">
        <v>2010</v>
      </c>
      <c r="K110" s="69"/>
      <c r="L110" s="69"/>
      <c r="M110" s="270">
        <v>60</v>
      </c>
      <c r="N110" s="270" t="s">
        <v>1926</v>
      </c>
      <c r="O110" s="69"/>
      <c r="P110" s="214"/>
      <c r="Y110" s="214"/>
      <c r="Z110" s="214"/>
      <c r="AA110" s="214"/>
      <c r="AB110" s="214"/>
    </row>
    <row r="111" spans="3:28" ht="15.75">
      <c r="C111" s="214"/>
      <c r="D111" s="214"/>
      <c r="E111" s="69"/>
      <c r="F111" s="69"/>
      <c r="G111" s="69"/>
      <c r="H111" s="69">
        <v>68</v>
      </c>
      <c r="I111" s="69" t="s">
        <v>69</v>
      </c>
      <c r="J111" s="69" t="s">
        <v>2010</v>
      </c>
      <c r="K111" s="69"/>
      <c r="L111" s="69"/>
      <c r="M111" s="270">
        <v>61</v>
      </c>
      <c r="N111" s="270" t="s">
        <v>125</v>
      </c>
      <c r="O111" s="69"/>
      <c r="P111" s="214"/>
      <c r="Y111" s="214"/>
      <c r="Z111" s="214"/>
      <c r="AA111" s="214"/>
      <c r="AB111" s="214"/>
    </row>
    <row r="112" spans="3:28" ht="15.75">
      <c r="C112" s="214"/>
      <c r="D112" s="214"/>
      <c r="E112" s="69"/>
      <c r="F112" s="69"/>
      <c r="G112" s="69"/>
      <c r="H112" s="69">
        <v>69</v>
      </c>
      <c r="I112" s="69" t="s">
        <v>69</v>
      </c>
      <c r="J112" s="69" t="s">
        <v>2010</v>
      </c>
      <c r="K112" s="69"/>
      <c r="L112" s="69"/>
      <c r="M112" s="270">
        <v>62</v>
      </c>
      <c r="N112" s="270" t="s">
        <v>1927</v>
      </c>
      <c r="O112" s="69"/>
      <c r="P112" s="214"/>
      <c r="Y112" s="214"/>
      <c r="Z112" s="214"/>
      <c r="AA112" s="214"/>
      <c r="AB112" s="214"/>
    </row>
    <row r="113" spans="3:28" ht="15.75">
      <c r="C113" s="214"/>
      <c r="D113" s="214"/>
      <c r="E113" s="69"/>
      <c r="F113" s="69"/>
      <c r="G113" s="69"/>
      <c r="H113" s="69">
        <v>70</v>
      </c>
      <c r="I113" s="69" t="s">
        <v>70</v>
      </c>
      <c r="J113" s="69" t="s">
        <v>2010</v>
      </c>
      <c r="K113" s="69"/>
      <c r="L113" s="69"/>
      <c r="M113" s="270">
        <v>63</v>
      </c>
      <c r="N113" s="270" t="s">
        <v>51</v>
      </c>
      <c r="O113" s="69"/>
      <c r="P113" s="214"/>
      <c r="Y113" s="214"/>
      <c r="Z113" s="214"/>
      <c r="AA113" s="214"/>
      <c r="AB113" s="214"/>
    </row>
    <row r="114" spans="3:28" ht="15.75">
      <c r="C114" s="214"/>
      <c r="D114" s="214"/>
      <c r="E114" s="69"/>
      <c r="F114" s="69"/>
      <c r="G114" s="69"/>
      <c r="H114" s="69">
        <v>71</v>
      </c>
      <c r="I114" s="69" t="s">
        <v>70</v>
      </c>
      <c r="J114" s="69" t="s">
        <v>2010</v>
      </c>
      <c r="K114" s="69"/>
      <c r="L114" s="69"/>
      <c r="M114" s="270">
        <v>64</v>
      </c>
      <c r="N114" s="270" t="s">
        <v>1928</v>
      </c>
      <c r="O114" s="69"/>
      <c r="P114" s="214"/>
      <c r="Y114" s="214"/>
      <c r="Z114" s="214"/>
      <c r="AA114" s="214"/>
      <c r="AB114" s="214"/>
    </row>
    <row r="115" spans="3:28" ht="15.75">
      <c r="C115" s="214"/>
      <c r="D115" s="214"/>
      <c r="E115" s="69"/>
      <c r="F115" s="69"/>
      <c r="G115" s="69"/>
      <c r="H115" s="69">
        <v>72</v>
      </c>
      <c r="I115" s="69" t="s">
        <v>70</v>
      </c>
      <c r="J115" s="69" t="s">
        <v>2010</v>
      </c>
      <c r="K115" s="69"/>
      <c r="L115" s="69"/>
      <c r="M115" s="270">
        <v>65</v>
      </c>
      <c r="N115" s="270" t="s">
        <v>1929</v>
      </c>
      <c r="O115" s="69"/>
      <c r="P115" s="214"/>
      <c r="Y115" s="214"/>
      <c r="Z115" s="214"/>
      <c r="AA115" s="214"/>
      <c r="AB115" s="214"/>
    </row>
    <row r="116" spans="3:28" ht="15.75">
      <c r="C116" s="214"/>
      <c r="D116" s="214"/>
      <c r="E116" s="69"/>
      <c r="F116" s="69"/>
      <c r="G116" s="69"/>
      <c r="H116" s="69">
        <v>73</v>
      </c>
      <c r="I116" s="69" t="s">
        <v>70</v>
      </c>
      <c r="J116" s="69" t="s">
        <v>2010</v>
      </c>
      <c r="K116" s="69"/>
      <c r="L116" s="69"/>
      <c r="M116" s="270">
        <v>66</v>
      </c>
      <c r="N116" s="270" t="s">
        <v>126</v>
      </c>
      <c r="O116" s="69"/>
      <c r="P116" s="214"/>
      <c r="Y116" s="214"/>
      <c r="Z116" s="214"/>
      <c r="AA116" s="214"/>
      <c r="AB116" s="214"/>
    </row>
    <row r="117" spans="3:28" ht="15.75">
      <c r="C117" s="214"/>
      <c r="D117" s="214"/>
      <c r="E117" s="69"/>
      <c r="F117" s="69"/>
      <c r="G117" s="69"/>
      <c r="H117" s="69">
        <v>74</v>
      </c>
      <c r="I117" s="69" t="s">
        <v>70</v>
      </c>
      <c r="J117" s="69" t="s">
        <v>2010</v>
      </c>
      <c r="K117" s="69"/>
      <c r="L117" s="69"/>
      <c r="M117" s="270">
        <v>67</v>
      </c>
      <c r="N117" s="270" t="s">
        <v>1930</v>
      </c>
      <c r="O117" s="69"/>
      <c r="P117" s="214"/>
      <c r="Y117" s="214"/>
      <c r="Z117" s="214"/>
      <c r="AA117" s="214"/>
      <c r="AB117" s="214"/>
    </row>
    <row r="118" spans="3:28" ht="15.75">
      <c r="C118" s="214"/>
      <c r="D118" s="214"/>
      <c r="E118" s="69"/>
      <c r="F118" s="69"/>
      <c r="G118" s="69"/>
      <c r="H118" s="69">
        <v>75</v>
      </c>
      <c r="I118" s="69" t="s">
        <v>71</v>
      </c>
      <c r="J118" s="69" t="s">
        <v>2010</v>
      </c>
      <c r="K118" s="69"/>
      <c r="L118" s="69"/>
      <c r="M118" s="270">
        <v>68</v>
      </c>
      <c r="N118" s="270" t="s">
        <v>127</v>
      </c>
      <c r="O118" s="69"/>
      <c r="P118" s="214"/>
      <c r="Y118" s="214"/>
      <c r="Z118" s="214"/>
      <c r="AA118" s="214"/>
      <c r="AB118" s="214"/>
    </row>
    <row r="119" spans="3:28" ht="15.75">
      <c r="C119" s="214"/>
      <c r="D119" s="214"/>
      <c r="E119" s="69"/>
      <c r="F119" s="69"/>
      <c r="G119" s="69"/>
      <c r="H119" s="69">
        <v>76</v>
      </c>
      <c r="I119" s="69" t="s">
        <v>71</v>
      </c>
      <c r="J119" s="69" t="s">
        <v>2010</v>
      </c>
      <c r="K119" s="69"/>
      <c r="L119" s="69"/>
      <c r="M119" s="270">
        <v>69</v>
      </c>
      <c r="N119" s="270" t="s">
        <v>1931</v>
      </c>
      <c r="O119" s="69"/>
      <c r="P119" s="214"/>
      <c r="Y119" s="214"/>
      <c r="Z119" s="214"/>
      <c r="AA119" s="214"/>
      <c r="AB119" s="214"/>
    </row>
    <row r="120" spans="3:28" ht="15.75">
      <c r="C120" s="214"/>
      <c r="D120" s="214"/>
      <c r="E120" s="69"/>
      <c r="F120" s="69"/>
      <c r="G120" s="69"/>
      <c r="H120" s="69">
        <v>77</v>
      </c>
      <c r="I120" s="69" t="s">
        <v>71</v>
      </c>
      <c r="J120" s="69" t="s">
        <v>2010</v>
      </c>
      <c r="K120" s="69"/>
      <c r="L120" s="69"/>
      <c r="M120" s="270">
        <v>70</v>
      </c>
      <c r="N120" s="270" t="s">
        <v>128</v>
      </c>
      <c r="O120" s="69"/>
      <c r="P120" s="214"/>
      <c r="Y120" s="214"/>
      <c r="Z120" s="214"/>
      <c r="AA120" s="214"/>
      <c r="AB120" s="214"/>
    </row>
    <row r="121" spans="3:28" ht="15.75">
      <c r="C121" s="214"/>
      <c r="D121" s="214"/>
      <c r="E121" s="69"/>
      <c r="F121" s="69"/>
      <c r="G121" s="69"/>
      <c r="H121" s="69">
        <v>78</v>
      </c>
      <c r="I121" s="69" t="s">
        <v>71</v>
      </c>
      <c r="J121" s="69" t="s">
        <v>2010</v>
      </c>
      <c r="K121" s="69"/>
      <c r="L121" s="69"/>
      <c r="M121" s="270">
        <v>71</v>
      </c>
      <c r="N121" s="270" t="s">
        <v>1932</v>
      </c>
      <c r="O121" s="69"/>
      <c r="P121" s="214"/>
      <c r="Y121" s="214"/>
      <c r="Z121" s="214"/>
      <c r="AA121" s="214"/>
      <c r="AB121" s="214"/>
    </row>
    <row r="122" spans="3:28" ht="15.75">
      <c r="C122" s="214"/>
      <c r="D122" s="214"/>
      <c r="E122" s="69"/>
      <c r="F122" s="69"/>
      <c r="G122" s="69"/>
      <c r="H122" s="69">
        <v>79</v>
      </c>
      <c r="I122" s="69" t="s">
        <v>71</v>
      </c>
      <c r="J122" s="69" t="s">
        <v>2010</v>
      </c>
      <c r="K122" s="69"/>
      <c r="L122" s="69"/>
      <c r="M122" s="270">
        <v>72</v>
      </c>
      <c r="N122" s="270" t="s">
        <v>1933</v>
      </c>
      <c r="O122" s="69"/>
      <c r="P122" s="214"/>
      <c r="Y122" s="214"/>
      <c r="Z122" s="214"/>
      <c r="AA122" s="214"/>
      <c r="AB122" s="214"/>
    </row>
    <row r="123" spans="3:28" ht="15.75">
      <c r="C123" s="214"/>
      <c r="D123" s="214"/>
      <c r="E123" s="69"/>
      <c r="F123" s="69"/>
      <c r="G123" s="69"/>
      <c r="H123" s="69">
        <v>80</v>
      </c>
      <c r="I123" s="69" t="s">
        <v>1677</v>
      </c>
      <c r="J123" s="69" t="s">
        <v>2010</v>
      </c>
      <c r="K123" s="69"/>
      <c r="L123" s="69"/>
      <c r="M123" s="270">
        <v>73</v>
      </c>
      <c r="N123" s="270" t="s">
        <v>129</v>
      </c>
      <c r="O123" s="69"/>
      <c r="P123" s="214"/>
      <c r="Y123" s="214"/>
      <c r="Z123" s="214"/>
      <c r="AA123" s="214"/>
      <c r="AB123" s="214"/>
    </row>
    <row r="124" spans="3:28" ht="15.75">
      <c r="C124" s="214"/>
      <c r="D124" s="214"/>
      <c r="E124" s="69"/>
      <c r="F124" s="69"/>
      <c r="G124" s="69"/>
      <c r="H124" s="69">
        <v>81</v>
      </c>
      <c r="I124" s="69" t="s">
        <v>1677</v>
      </c>
      <c r="J124" s="69" t="s">
        <v>2010</v>
      </c>
      <c r="K124" s="69"/>
      <c r="L124" s="69"/>
      <c r="M124" s="270">
        <v>74</v>
      </c>
      <c r="N124" s="270" t="s">
        <v>1934</v>
      </c>
      <c r="O124" s="69"/>
      <c r="P124" s="214"/>
      <c r="Y124" s="214"/>
      <c r="Z124" s="214"/>
      <c r="AA124" s="214"/>
      <c r="AB124" s="214"/>
    </row>
    <row r="125" spans="3:28" ht="15.75">
      <c r="C125" s="214"/>
      <c r="D125" s="214"/>
      <c r="E125" s="69"/>
      <c r="F125" s="69"/>
      <c r="G125" s="69"/>
      <c r="H125" s="69">
        <v>82</v>
      </c>
      <c r="I125" s="69" t="s">
        <v>1677</v>
      </c>
      <c r="J125" s="69" t="s">
        <v>2010</v>
      </c>
      <c r="K125" s="69"/>
      <c r="L125" s="69"/>
      <c r="M125" s="270">
        <v>75</v>
      </c>
      <c r="N125" s="270" t="s">
        <v>52</v>
      </c>
      <c r="O125" s="69"/>
      <c r="P125" s="214"/>
      <c r="Y125" s="214"/>
      <c r="Z125" s="214"/>
      <c r="AA125" s="214"/>
      <c r="AB125" s="214"/>
    </row>
    <row r="126" spans="3:28" ht="15.75">
      <c r="C126" s="214"/>
      <c r="D126" s="214"/>
      <c r="E126" s="69"/>
      <c r="F126" s="69"/>
      <c r="G126" s="69"/>
      <c r="H126" s="69">
        <v>83</v>
      </c>
      <c r="I126" s="69" t="s">
        <v>1677</v>
      </c>
      <c r="J126" s="69" t="s">
        <v>2010</v>
      </c>
      <c r="K126" s="69"/>
      <c r="L126" s="69"/>
      <c r="M126" s="270">
        <v>76</v>
      </c>
      <c r="N126" s="270" t="s">
        <v>1935</v>
      </c>
      <c r="O126" s="69"/>
      <c r="P126" s="214"/>
      <c r="Y126" s="214"/>
      <c r="Z126" s="214"/>
      <c r="AA126" s="214"/>
      <c r="AB126" s="214"/>
    </row>
    <row r="127" spans="3:28" ht="15.75">
      <c r="C127" s="214"/>
      <c r="D127" s="214"/>
      <c r="E127" s="69"/>
      <c r="F127" s="69"/>
      <c r="G127" s="69"/>
      <c r="H127" s="69">
        <v>84</v>
      </c>
      <c r="I127" s="69" t="s">
        <v>1677</v>
      </c>
      <c r="J127" s="69" t="s">
        <v>2010</v>
      </c>
      <c r="K127" s="69"/>
      <c r="L127" s="69"/>
      <c r="M127" s="270">
        <v>77</v>
      </c>
      <c r="N127" s="270" t="s">
        <v>1573</v>
      </c>
      <c r="O127" s="69"/>
      <c r="P127" s="214"/>
      <c r="Y127" s="214"/>
      <c r="Z127" s="214"/>
      <c r="AA127" s="214"/>
      <c r="AB127" s="214"/>
    </row>
    <row r="128" spans="3:28" ht="15.75">
      <c r="C128" s="214"/>
      <c r="D128" s="214"/>
      <c r="E128" s="69"/>
      <c r="F128" s="69"/>
      <c r="G128" s="69"/>
      <c r="H128" s="69">
        <v>85</v>
      </c>
      <c r="I128" s="69" t="s">
        <v>1677</v>
      </c>
      <c r="J128" s="69" t="s">
        <v>2010</v>
      </c>
      <c r="K128" s="69"/>
      <c r="L128" s="69"/>
      <c r="M128" s="270">
        <v>78</v>
      </c>
      <c r="N128" s="270" t="s">
        <v>1937</v>
      </c>
      <c r="O128" s="69"/>
      <c r="P128" s="214"/>
      <c r="Y128" s="214"/>
      <c r="Z128" s="214"/>
      <c r="AA128" s="214"/>
      <c r="AB128" s="214"/>
    </row>
    <row r="129" spans="3:28" ht="15.75">
      <c r="C129" s="214"/>
      <c r="D129" s="214"/>
      <c r="E129" s="69"/>
      <c r="F129" s="69"/>
      <c r="G129" s="69"/>
      <c r="H129" s="69">
        <v>86</v>
      </c>
      <c r="I129" s="69" t="s">
        <v>1677</v>
      </c>
      <c r="J129" s="69" t="s">
        <v>2010</v>
      </c>
      <c r="K129" s="69"/>
      <c r="L129" s="69"/>
      <c r="M129" s="270">
        <v>79</v>
      </c>
      <c r="N129" s="270" t="s">
        <v>131</v>
      </c>
      <c r="O129" s="69"/>
      <c r="P129" s="214"/>
      <c r="Y129" s="214"/>
      <c r="Z129" s="214"/>
      <c r="AA129" s="214"/>
      <c r="AB129" s="214"/>
    </row>
    <row r="130" spans="3:28" ht="15.75">
      <c r="C130" s="214"/>
      <c r="D130" s="214"/>
      <c r="E130" s="69"/>
      <c r="F130" s="69"/>
      <c r="G130" s="69"/>
      <c r="H130" s="69">
        <v>87</v>
      </c>
      <c r="I130" s="69" t="s">
        <v>1677</v>
      </c>
      <c r="J130" s="69" t="s">
        <v>2010</v>
      </c>
      <c r="K130" s="69"/>
      <c r="L130" s="69"/>
      <c r="M130" s="270">
        <v>80</v>
      </c>
      <c r="N130" s="270" t="s">
        <v>1938</v>
      </c>
      <c r="O130" s="69"/>
      <c r="P130" s="214"/>
      <c r="Y130" s="214"/>
      <c r="Z130" s="214"/>
      <c r="AA130" s="214"/>
      <c r="AB130" s="214"/>
    </row>
    <row r="131" spans="3:28" ht="15.75">
      <c r="C131" s="214"/>
      <c r="D131" s="214"/>
      <c r="E131" s="69"/>
      <c r="F131" s="69"/>
      <c r="G131" s="69"/>
      <c r="H131" s="69">
        <v>88</v>
      </c>
      <c r="I131" s="69" t="s">
        <v>1677</v>
      </c>
      <c r="J131" s="69" t="s">
        <v>2010</v>
      </c>
      <c r="K131" s="69"/>
      <c r="L131" s="69"/>
      <c r="M131" s="270">
        <v>81</v>
      </c>
      <c r="N131" s="270" t="s">
        <v>132</v>
      </c>
      <c r="O131" s="69"/>
      <c r="P131" s="214"/>
      <c r="Y131" s="214"/>
      <c r="Z131" s="214"/>
      <c r="AA131" s="214"/>
      <c r="AB131" s="214"/>
    </row>
    <row r="132" spans="3:28" ht="15.75">
      <c r="C132" s="214"/>
      <c r="D132" s="214"/>
      <c r="E132" s="69"/>
      <c r="F132" s="69"/>
      <c r="G132" s="69"/>
      <c r="H132" s="69"/>
      <c r="I132" s="69"/>
      <c r="J132" s="69"/>
      <c r="K132" s="69"/>
      <c r="L132" s="69"/>
      <c r="M132" s="270">
        <v>82</v>
      </c>
      <c r="N132" s="270" t="s">
        <v>133</v>
      </c>
      <c r="O132" s="69"/>
      <c r="P132" s="214"/>
      <c r="Y132" s="214"/>
      <c r="Z132" s="214"/>
      <c r="AA132" s="214"/>
      <c r="AB132" s="214"/>
    </row>
    <row r="133" spans="3:28" ht="15.75">
      <c r="C133" s="214"/>
      <c r="D133" s="214"/>
      <c r="E133" s="69"/>
      <c r="F133" s="69"/>
      <c r="G133" s="69"/>
      <c r="H133" s="69"/>
      <c r="I133" s="69"/>
      <c r="J133" s="69"/>
      <c r="K133" s="69"/>
      <c r="L133" s="69"/>
      <c r="M133" s="270">
        <v>83</v>
      </c>
      <c r="N133" s="270" t="s">
        <v>1939</v>
      </c>
      <c r="O133" s="69"/>
      <c r="P133" s="214"/>
      <c r="Y133" s="214"/>
      <c r="Z133" s="214"/>
      <c r="AA133" s="214"/>
      <c r="AB133" s="214"/>
    </row>
    <row r="134" spans="3:28" ht="15.75">
      <c r="C134" s="214"/>
      <c r="D134" s="214"/>
      <c r="E134" s="69"/>
      <c r="F134" s="69"/>
      <c r="G134" s="69"/>
      <c r="H134" s="69"/>
      <c r="I134" s="69"/>
      <c r="J134" s="69"/>
      <c r="K134" s="69"/>
      <c r="L134" s="69"/>
      <c r="M134" s="270">
        <v>84</v>
      </c>
      <c r="N134" s="270" t="s">
        <v>53</v>
      </c>
      <c r="O134" s="69"/>
      <c r="P134" s="214"/>
      <c r="Y134" s="214"/>
      <c r="Z134" s="214"/>
      <c r="AA134" s="214"/>
      <c r="AB134" s="214"/>
    </row>
    <row r="135" spans="3:28" ht="15.75">
      <c r="C135" s="214"/>
      <c r="D135" s="214"/>
      <c r="E135" s="69"/>
      <c r="F135" s="69"/>
      <c r="G135" s="69"/>
      <c r="H135" s="69"/>
      <c r="I135" s="69"/>
      <c r="J135" s="69"/>
      <c r="K135" s="69"/>
      <c r="L135" s="69"/>
      <c r="M135" s="270">
        <v>85</v>
      </c>
      <c r="N135" s="270" t="s">
        <v>1940</v>
      </c>
      <c r="O135" s="69"/>
      <c r="P135" s="214"/>
      <c r="Y135" s="214"/>
      <c r="Z135" s="214"/>
      <c r="AA135" s="214"/>
      <c r="AB135" s="214"/>
    </row>
    <row r="136" spans="3:28" ht="15.75">
      <c r="C136" s="214"/>
      <c r="D136" s="214"/>
      <c r="E136" s="69"/>
      <c r="F136" s="69"/>
      <c r="G136" s="69"/>
      <c r="H136" s="69"/>
      <c r="I136" s="69"/>
      <c r="J136" s="69"/>
      <c r="K136" s="69"/>
      <c r="L136" s="69"/>
      <c r="M136" s="270">
        <v>86</v>
      </c>
      <c r="N136" s="270" t="s">
        <v>134</v>
      </c>
      <c r="O136" s="69"/>
      <c r="P136" s="214"/>
      <c r="Y136" s="214"/>
      <c r="Z136" s="214"/>
      <c r="AA136" s="214"/>
      <c r="AB136" s="214"/>
    </row>
    <row r="137" spans="3:28" ht="15.75">
      <c r="C137" s="214"/>
      <c r="D137" s="214"/>
      <c r="E137" s="69"/>
      <c r="F137" s="69"/>
      <c r="G137" s="69"/>
      <c r="H137" s="69"/>
      <c r="I137" s="69"/>
      <c r="J137" s="69"/>
      <c r="K137" s="69"/>
      <c r="L137" s="69"/>
      <c r="M137" s="270">
        <v>87</v>
      </c>
      <c r="N137" s="270" t="s">
        <v>135</v>
      </c>
      <c r="O137" s="69"/>
      <c r="P137" s="214"/>
      <c r="Y137" s="214"/>
      <c r="Z137" s="214"/>
      <c r="AA137" s="214"/>
      <c r="AB137" s="214"/>
    </row>
    <row r="138" spans="3:28" ht="15.75">
      <c r="C138" s="214"/>
      <c r="D138" s="214"/>
      <c r="E138" s="69"/>
      <c r="F138" s="69"/>
      <c r="G138" s="69"/>
      <c r="H138" s="69"/>
      <c r="I138" s="69"/>
      <c r="J138" s="69"/>
      <c r="K138" s="69"/>
      <c r="L138" s="69"/>
      <c r="M138" s="270">
        <v>88</v>
      </c>
      <c r="N138" s="270" t="s">
        <v>136</v>
      </c>
      <c r="O138" s="69"/>
      <c r="P138" s="214"/>
      <c r="Q138" s="214"/>
      <c r="R138" s="214"/>
      <c r="S138" s="214"/>
      <c r="T138" s="214"/>
      <c r="U138" s="214"/>
      <c r="V138" s="214"/>
      <c r="W138" s="214"/>
      <c r="X138" s="214"/>
      <c r="Y138" s="214"/>
      <c r="Z138" s="214"/>
      <c r="AA138" s="214"/>
      <c r="AB138" s="214"/>
    </row>
    <row r="139" spans="3:28" ht="15.75">
      <c r="C139" s="214"/>
      <c r="D139" s="214"/>
      <c r="E139" s="69"/>
      <c r="F139" s="69"/>
      <c r="G139" s="69"/>
      <c r="H139" s="69"/>
      <c r="I139" s="69"/>
      <c r="J139" s="69"/>
      <c r="K139" s="69"/>
      <c r="L139" s="69"/>
      <c r="M139" s="270">
        <v>89</v>
      </c>
      <c r="N139" s="270" t="s">
        <v>1941</v>
      </c>
      <c r="O139" s="69"/>
      <c r="P139" s="214"/>
      <c r="Q139" s="214"/>
      <c r="R139" s="214"/>
      <c r="S139" s="214"/>
      <c r="T139" s="214"/>
      <c r="U139" s="214"/>
      <c r="V139" s="214"/>
      <c r="W139" s="214"/>
      <c r="X139" s="214"/>
      <c r="Y139" s="214"/>
      <c r="Z139" s="214"/>
      <c r="AA139" s="214"/>
      <c r="AB139" s="214"/>
    </row>
    <row r="140" spans="3:28" ht="15.75">
      <c r="C140" s="214"/>
      <c r="D140" s="214"/>
      <c r="E140" s="69"/>
      <c r="F140" s="69"/>
      <c r="G140" s="69"/>
      <c r="H140" s="69"/>
      <c r="I140" s="69"/>
      <c r="J140" s="69"/>
      <c r="K140" s="69"/>
      <c r="L140" s="69"/>
      <c r="M140" s="270">
        <v>90</v>
      </c>
      <c r="N140" s="270" t="s">
        <v>137</v>
      </c>
      <c r="O140" s="69"/>
      <c r="P140" s="214"/>
      <c r="Q140" s="214"/>
      <c r="R140" s="214"/>
      <c r="S140" s="214"/>
      <c r="T140" s="214"/>
      <c r="U140" s="214"/>
      <c r="V140" s="214"/>
      <c r="W140" s="214"/>
      <c r="X140" s="214"/>
      <c r="Y140" s="214"/>
      <c r="Z140" s="214"/>
      <c r="AA140" s="214"/>
      <c r="AB140" s="214"/>
    </row>
    <row r="141" spans="3:28" ht="15.75">
      <c r="C141" s="214"/>
      <c r="D141" s="214"/>
      <c r="E141" s="69"/>
      <c r="F141" s="69"/>
      <c r="G141" s="69"/>
      <c r="H141" s="69"/>
      <c r="I141" s="69"/>
      <c r="J141" s="69"/>
      <c r="K141" s="69"/>
      <c r="L141" s="69"/>
      <c r="M141" s="270">
        <v>91</v>
      </c>
      <c r="N141" s="270" t="s">
        <v>54</v>
      </c>
      <c r="O141" s="69"/>
      <c r="P141" s="214"/>
      <c r="Q141" s="214"/>
      <c r="R141" s="214"/>
      <c r="S141" s="214"/>
      <c r="T141" s="214"/>
      <c r="U141" s="214"/>
      <c r="V141" s="214"/>
      <c r="W141" s="214"/>
      <c r="X141" s="214"/>
      <c r="Y141" s="214"/>
      <c r="Z141" s="214"/>
      <c r="AA141" s="214"/>
      <c r="AB141" s="214"/>
    </row>
    <row r="142" spans="3:28" ht="15.75">
      <c r="C142" s="214"/>
      <c r="D142" s="214"/>
      <c r="E142" s="69"/>
      <c r="F142" s="69"/>
      <c r="G142" s="69"/>
      <c r="H142" s="69"/>
      <c r="I142" s="69"/>
      <c r="J142" s="69"/>
      <c r="K142" s="69"/>
      <c r="L142" s="69"/>
      <c r="M142" s="270">
        <v>92</v>
      </c>
      <c r="N142" s="270" t="s">
        <v>138</v>
      </c>
      <c r="O142" s="69"/>
      <c r="P142" s="214"/>
      <c r="Q142" s="214"/>
      <c r="R142" s="214"/>
      <c r="S142" s="214"/>
      <c r="T142" s="214"/>
      <c r="U142" s="214"/>
      <c r="V142" s="214"/>
      <c r="W142" s="214"/>
      <c r="X142" s="214"/>
      <c r="Y142" s="214"/>
      <c r="Z142" s="214"/>
      <c r="AA142" s="214"/>
      <c r="AB142" s="214"/>
    </row>
    <row r="143" spans="3:28" ht="15.75">
      <c r="C143" s="214"/>
      <c r="D143" s="214"/>
      <c r="E143" s="69"/>
      <c r="F143" s="69"/>
      <c r="G143" s="69"/>
      <c r="H143" s="69"/>
      <c r="I143" s="69"/>
      <c r="J143" s="69"/>
      <c r="K143" s="69"/>
      <c r="L143" s="69"/>
      <c r="M143" s="270">
        <v>93</v>
      </c>
      <c r="N143" s="270" t="s">
        <v>139</v>
      </c>
      <c r="O143" s="69"/>
      <c r="P143" s="214"/>
      <c r="Q143" s="214"/>
      <c r="R143" s="214"/>
      <c r="S143" s="214"/>
      <c r="T143" s="214"/>
      <c r="U143" s="214"/>
      <c r="V143" s="214"/>
      <c r="W143" s="214"/>
      <c r="X143" s="214"/>
      <c r="Y143" s="214"/>
      <c r="Z143" s="214"/>
      <c r="AA143" s="214"/>
      <c r="AB143" s="214"/>
    </row>
    <row r="144" spans="3:28" ht="15.75">
      <c r="C144" s="214"/>
      <c r="D144" s="214"/>
      <c r="E144" s="69"/>
      <c r="F144" s="69"/>
      <c r="G144" s="69"/>
      <c r="H144" s="69"/>
      <c r="I144" s="69"/>
      <c r="J144" s="69"/>
      <c r="K144" s="69"/>
      <c r="L144" s="69"/>
      <c r="M144" s="270">
        <v>94</v>
      </c>
      <c r="N144" s="270" t="s">
        <v>140</v>
      </c>
      <c r="O144" s="69"/>
      <c r="P144" s="214"/>
      <c r="Q144" s="214"/>
      <c r="R144" s="214"/>
      <c r="S144" s="214"/>
      <c r="T144" s="214"/>
      <c r="U144" s="214"/>
      <c r="V144" s="214"/>
      <c r="W144" s="214"/>
      <c r="X144" s="214"/>
      <c r="Y144" s="214"/>
      <c r="Z144" s="214"/>
      <c r="AA144" s="214"/>
      <c r="AB144" s="214"/>
    </row>
    <row r="145" spans="3:28" ht="15.75">
      <c r="C145" s="214"/>
      <c r="D145" s="214"/>
      <c r="E145" s="69"/>
      <c r="F145" s="69"/>
      <c r="G145" s="69"/>
      <c r="H145" s="69"/>
      <c r="I145" s="69"/>
      <c r="J145" s="69"/>
      <c r="K145" s="69"/>
      <c r="L145" s="69"/>
      <c r="M145" s="270">
        <v>95</v>
      </c>
      <c r="N145" s="270" t="s">
        <v>55</v>
      </c>
      <c r="O145" s="69"/>
      <c r="P145" s="214"/>
      <c r="Q145" s="214"/>
      <c r="R145" s="214"/>
      <c r="S145" s="214"/>
      <c r="T145" s="214"/>
      <c r="U145" s="214"/>
      <c r="V145" s="214"/>
      <c r="W145" s="214"/>
      <c r="X145" s="214"/>
      <c r="Y145" s="214"/>
      <c r="Z145" s="214"/>
      <c r="AA145" s="214"/>
      <c r="AB145" s="214"/>
    </row>
    <row r="146" spans="3:28" ht="15.75">
      <c r="C146" s="214"/>
      <c r="D146" s="214"/>
      <c r="E146" s="69"/>
      <c r="F146" s="69"/>
      <c r="G146" s="69"/>
      <c r="H146" s="69"/>
      <c r="I146" s="69"/>
      <c r="J146" s="69"/>
      <c r="K146" s="69"/>
      <c r="L146" s="69"/>
      <c r="M146" s="270">
        <v>96</v>
      </c>
      <c r="N146" s="270" t="s">
        <v>141</v>
      </c>
      <c r="O146" s="69"/>
      <c r="P146" s="214"/>
      <c r="Q146" s="214"/>
      <c r="R146" s="214"/>
      <c r="S146" s="214"/>
      <c r="T146" s="214"/>
      <c r="U146" s="214"/>
      <c r="V146" s="214"/>
      <c r="W146" s="214"/>
      <c r="X146" s="214"/>
      <c r="Y146" s="214"/>
      <c r="Z146" s="214"/>
      <c r="AA146" s="214"/>
      <c r="AB146" s="214"/>
    </row>
    <row r="147" spans="3:28" ht="15.75">
      <c r="C147" s="214"/>
      <c r="D147" s="214"/>
      <c r="E147" s="69"/>
      <c r="F147" s="69"/>
      <c r="G147" s="69"/>
      <c r="H147" s="69"/>
      <c r="I147" s="69"/>
      <c r="J147" s="69"/>
      <c r="K147" s="69"/>
      <c r="L147" s="69"/>
      <c r="M147" s="270">
        <v>97</v>
      </c>
      <c r="N147" s="270" t="s">
        <v>142</v>
      </c>
      <c r="O147" s="69"/>
      <c r="P147" s="214"/>
      <c r="Q147" s="214"/>
      <c r="R147" s="214"/>
      <c r="S147" s="214"/>
      <c r="T147" s="214"/>
      <c r="U147" s="214"/>
      <c r="V147" s="214"/>
      <c r="W147" s="214"/>
      <c r="X147" s="214"/>
      <c r="Y147" s="214"/>
      <c r="Z147" s="214"/>
      <c r="AA147" s="214"/>
      <c r="AB147" s="214"/>
    </row>
    <row r="148" spans="3:28" ht="15.75">
      <c r="C148" s="214"/>
      <c r="D148" s="214"/>
      <c r="E148" s="69"/>
      <c r="F148" s="69"/>
      <c r="G148" s="69"/>
      <c r="H148" s="69"/>
      <c r="I148" s="69"/>
      <c r="J148" s="69"/>
      <c r="K148" s="69"/>
      <c r="L148" s="69"/>
      <c r="M148" s="270">
        <v>98</v>
      </c>
      <c r="N148" s="270" t="s">
        <v>56</v>
      </c>
      <c r="O148" s="69"/>
      <c r="P148" s="214"/>
      <c r="Q148" s="214"/>
      <c r="R148" s="214"/>
      <c r="S148" s="214"/>
      <c r="T148" s="214"/>
      <c r="U148" s="214"/>
      <c r="V148" s="214"/>
      <c r="W148" s="214"/>
      <c r="X148" s="214"/>
      <c r="Y148" s="214"/>
      <c r="Z148" s="214"/>
      <c r="AA148" s="214"/>
      <c r="AB148" s="214"/>
    </row>
    <row r="149" spans="3:28" ht="15.75">
      <c r="C149" s="214"/>
      <c r="D149" s="214"/>
      <c r="E149" s="69"/>
      <c r="F149" s="69"/>
      <c r="G149" s="69"/>
      <c r="H149" s="69"/>
      <c r="I149" s="69"/>
      <c r="J149" s="69"/>
      <c r="K149" s="69"/>
      <c r="L149" s="69"/>
      <c r="M149" s="270">
        <v>99</v>
      </c>
      <c r="N149" s="270" t="s">
        <v>57</v>
      </c>
      <c r="O149" s="69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/>
      <c r="Z149" s="214"/>
      <c r="AA149" s="214"/>
      <c r="AB149" s="214"/>
    </row>
    <row r="150" spans="3:28" ht="15.75">
      <c r="C150" s="214"/>
      <c r="D150" s="214"/>
      <c r="E150" s="69"/>
      <c r="F150" s="69"/>
      <c r="G150" s="69"/>
      <c r="H150" s="69"/>
      <c r="I150" s="69"/>
      <c r="J150" s="69"/>
      <c r="K150" s="69"/>
      <c r="L150" s="69"/>
      <c r="M150" s="270">
        <v>100</v>
      </c>
      <c r="N150" s="270" t="s">
        <v>1944</v>
      </c>
      <c r="O150" s="69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/>
      <c r="Z150" s="214"/>
      <c r="AA150" s="214"/>
      <c r="AB150" s="214"/>
    </row>
    <row r="151" spans="3:28">
      <c r="C151" s="214"/>
      <c r="D151" s="214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/>
      <c r="Z151" s="214"/>
      <c r="AA151" s="214"/>
      <c r="AB151" s="214"/>
    </row>
    <row r="152" spans="3:28">
      <c r="C152" s="214"/>
      <c r="D152" s="214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/>
      <c r="Z152" s="214"/>
      <c r="AA152" s="214"/>
      <c r="AB152" s="214"/>
    </row>
    <row r="153" spans="3:28">
      <c r="C153" s="214"/>
      <c r="D153" s="214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/>
      <c r="Z153" s="214"/>
      <c r="AA153" s="214"/>
      <c r="AB153" s="214"/>
    </row>
    <row r="154" spans="3:28">
      <c r="C154" s="214"/>
      <c r="D154" s="214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/>
      <c r="Z154" s="214"/>
      <c r="AA154" s="214"/>
      <c r="AB154" s="214"/>
    </row>
    <row r="155" spans="3:28">
      <c r="C155" s="214"/>
      <c r="D155" s="214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/>
      <c r="Z155" s="214"/>
      <c r="AA155" s="214"/>
      <c r="AB155" s="214"/>
    </row>
    <row r="156" spans="3:28">
      <c r="C156" s="214"/>
      <c r="D156" s="214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214"/>
      <c r="Q156" s="214"/>
      <c r="R156" s="214"/>
      <c r="S156" s="214"/>
      <c r="T156" s="214"/>
      <c r="U156" s="214"/>
      <c r="V156" s="214"/>
      <c r="W156" s="214"/>
      <c r="X156" s="214"/>
      <c r="Y156" s="214"/>
      <c r="Z156" s="214"/>
      <c r="AA156" s="214"/>
      <c r="AB156" s="214"/>
    </row>
    <row r="157" spans="3:28">
      <c r="C157" s="214"/>
      <c r="D157" s="214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214"/>
      <c r="Q157" s="214"/>
      <c r="R157" s="214"/>
      <c r="S157" s="214"/>
      <c r="T157" s="214"/>
      <c r="U157" s="214"/>
      <c r="V157" s="214"/>
      <c r="W157" s="214"/>
      <c r="X157" s="214"/>
      <c r="Y157" s="214"/>
      <c r="Z157" s="214"/>
      <c r="AA157" s="214"/>
      <c r="AB157" s="214"/>
    </row>
    <row r="158" spans="3:28">
      <c r="C158" s="214"/>
      <c r="D158" s="214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214"/>
      <c r="Q158" s="214"/>
      <c r="R158" s="214"/>
      <c r="S158" s="214"/>
      <c r="T158" s="214"/>
      <c r="U158" s="214"/>
      <c r="V158" s="214"/>
      <c r="W158" s="214"/>
      <c r="X158" s="214"/>
      <c r="Y158" s="214"/>
      <c r="Z158" s="214"/>
      <c r="AA158" s="214"/>
      <c r="AB158" s="214"/>
    </row>
    <row r="159" spans="3:28">
      <c r="C159" s="214"/>
      <c r="D159" s="214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214"/>
      <c r="Q159" s="214"/>
      <c r="R159" s="214"/>
      <c r="S159" s="214"/>
      <c r="T159" s="214"/>
      <c r="U159" s="214"/>
      <c r="V159" s="214"/>
      <c r="W159" s="214"/>
      <c r="X159" s="214"/>
      <c r="Y159" s="214"/>
      <c r="Z159" s="214"/>
      <c r="AA159" s="214"/>
      <c r="AB159" s="214"/>
    </row>
    <row r="160" spans="3:28">
      <c r="C160" s="214"/>
      <c r="D160" s="214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</row>
    <row r="161" spans="3:28">
      <c r="C161" s="214"/>
      <c r="D161" s="214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214"/>
      <c r="Q161" s="214"/>
      <c r="R161" s="214"/>
      <c r="S161" s="214"/>
      <c r="T161" s="214"/>
      <c r="U161" s="214"/>
      <c r="V161" s="214"/>
      <c r="W161" s="214"/>
      <c r="X161" s="214"/>
      <c r="Y161" s="214"/>
      <c r="Z161" s="214"/>
      <c r="AA161" s="214"/>
      <c r="AB161" s="214"/>
    </row>
    <row r="162" spans="3:28">
      <c r="C162" s="214"/>
      <c r="D162" s="214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214"/>
      <c r="Q162" s="214"/>
      <c r="R162" s="214"/>
      <c r="S162" s="214"/>
      <c r="T162" s="214"/>
      <c r="U162" s="214"/>
      <c r="V162" s="214"/>
      <c r="W162" s="214"/>
      <c r="X162" s="214"/>
      <c r="Y162" s="214"/>
      <c r="Z162" s="214"/>
      <c r="AA162" s="214"/>
      <c r="AB162" s="214"/>
    </row>
    <row r="163" spans="3:28">
      <c r="C163" s="214"/>
      <c r="D163" s="214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/>
      <c r="Z163" s="214"/>
      <c r="AA163" s="214"/>
      <c r="AB163" s="214"/>
    </row>
    <row r="164" spans="3:28">
      <c r="C164" s="214"/>
      <c r="D164" s="214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</row>
    <row r="165" spans="3:28">
      <c r="C165" s="214"/>
      <c r="D165" s="214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/>
      <c r="Z165" s="214"/>
      <c r="AA165" s="214"/>
      <c r="AB165" s="214"/>
    </row>
    <row r="166" spans="3:28">
      <c r="C166" s="214"/>
      <c r="D166" s="214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/>
      <c r="Z166" s="214"/>
      <c r="AA166" s="214"/>
      <c r="AB166" s="214"/>
    </row>
    <row r="167" spans="3:28">
      <c r="C167" s="214"/>
      <c r="D167" s="214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/>
      <c r="Z167" s="214"/>
      <c r="AA167" s="214"/>
      <c r="AB167" s="214"/>
    </row>
    <row r="168" spans="3:28"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/>
      <c r="Z168" s="214"/>
      <c r="AA168" s="214"/>
      <c r="AB168" s="214"/>
    </row>
    <row r="169" spans="3:28"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/>
      <c r="Z169" s="214"/>
      <c r="AA169" s="214"/>
      <c r="AB169" s="214"/>
    </row>
    <row r="170" spans="3:28"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/>
      <c r="Z170" s="214"/>
      <c r="AA170" s="214"/>
      <c r="AB170" s="214"/>
    </row>
    <row r="171" spans="3:28"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/>
      <c r="Z171" s="214"/>
      <c r="AA171" s="214"/>
      <c r="AB171" s="214"/>
    </row>
    <row r="172" spans="3:28">
      <c r="H172" s="69"/>
      <c r="I172" s="69"/>
      <c r="J172" s="69"/>
      <c r="K172" s="69"/>
      <c r="L172" s="69"/>
      <c r="M172" s="69"/>
      <c r="N172" s="69"/>
      <c r="O172" s="69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/>
      <c r="Z172" s="214"/>
      <c r="AA172" s="214"/>
      <c r="AB172" s="214"/>
    </row>
    <row r="173" spans="3:28">
      <c r="H173" s="69"/>
      <c r="I173" s="69"/>
      <c r="J173" s="69"/>
      <c r="K173" s="69"/>
      <c r="L173" s="69"/>
      <c r="M173" s="69"/>
      <c r="N173" s="69"/>
      <c r="O173" s="69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/>
      <c r="Z173" s="214"/>
      <c r="AA173" s="214"/>
      <c r="AB173" s="214"/>
    </row>
    <row r="174" spans="3:28">
      <c r="H174" s="69"/>
      <c r="I174" s="69"/>
      <c r="J174" s="69"/>
      <c r="K174" s="69"/>
      <c r="L174" s="69"/>
      <c r="M174" s="69"/>
      <c r="N174" s="69"/>
      <c r="O174" s="69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/>
      <c r="Z174" s="214"/>
      <c r="AA174" s="214"/>
      <c r="AB174" s="214"/>
    </row>
    <row r="175" spans="3:28">
      <c r="H175" s="69"/>
      <c r="I175" s="69"/>
      <c r="J175" s="69"/>
      <c r="K175" s="69"/>
      <c r="L175" s="69"/>
      <c r="M175" s="69"/>
      <c r="N175" s="69"/>
      <c r="O175" s="69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/>
      <c r="Z175" s="214"/>
      <c r="AA175" s="214"/>
      <c r="AB175" s="214"/>
    </row>
    <row r="176" spans="3:28">
      <c r="H176" s="69"/>
      <c r="I176" s="69"/>
      <c r="J176" s="69"/>
      <c r="K176" s="69"/>
      <c r="L176" s="69"/>
      <c r="M176" s="69"/>
      <c r="N176" s="69"/>
      <c r="O176" s="69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/>
      <c r="Z176" s="214"/>
      <c r="AA176" s="214"/>
      <c r="AB176" s="214"/>
    </row>
    <row r="177" spans="8:28">
      <c r="H177" s="69"/>
      <c r="I177" s="69"/>
      <c r="J177" s="69"/>
      <c r="K177" s="69"/>
      <c r="L177" s="69"/>
      <c r="M177" s="69"/>
      <c r="N177" s="69"/>
      <c r="O177" s="69"/>
      <c r="P177" s="214"/>
      <c r="Q177" s="214"/>
      <c r="R177" s="214"/>
      <c r="S177" s="214"/>
      <c r="T177" s="214"/>
      <c r="U177" s="214"/>
      <c r="V177" s="214"/>
      <c r="W177" s="214"/>
      <c r="X177" s="214"/>
      <c r="Y177" s="214"/>
      <c r="Z177" s="214"/>
      <c r="AA177" s="214"/>
      <c r="AB177" s="214"/>
    </row>
    <row r="178" spans="8:28">
      <c r="H178" s="69"/>
      <c r="I178" s="69"/>
      <c r="J178" s="69"/>
      <c r="K178" s="69"/>
      <c r="L178" s="69"/>
      <c r="M178" s="69"/>
      <c r="N178" s="69"/>
      <c r="O178" s="69"/>
      <c r="P178" s="214"/>
      <c r="Q178" s="214"/>
      <c r="R178" s="214"/>
      <c r="S178" s="214"/>
      <c r="T178" s="214"/>
      <c r="U178" s="214"/>
      <c r="V178" s="214"/>
      <c r="W178" s="214"/>
      <c r="X178" s="214"/>
      <c r="Y178" s="214"/>
      <c r="Z178" s="214"/>
      <c r="AA178" s="214"/>
      <c r="AB178" s="214"/>
    </row>
    <row r="179" spans="8:28">
      <c r="H179" s="69"/>
      <c r="I179" s="69"/>
      <c r="J179" s="69"/>
      <c r="K179" s="69"/>
      <c r="L179" s="69"/>
      <c r="M179" s="69"/>
      <c r="N179" s="69"/>
      <c r="O179" s="69"/>
      <c r="P179" s="214"/>
      <c r="Q179" s="214"/>
      <c r="R179" s="214"/>
      <c r="S179" s="214"/>
      <c r="T179" s="214"/>
      <c r="U179" s="214"/>
      <c r="V179" s="214"/>
      <c r="W179" s="214"/>
      <c r="X179" s="214"/>
      <c r="Y179" s="214"/>
      <c r="Z179" s="214"/>
      <c r="AA179" s="214"/>
      <c r="AB179" s="214"/>
    </row>
    <row r="180" spans="8:28">
      <c r="H180" s="69"/>
      <c r="I180" s="69"/>
      <c r="J180" s="69"/>
      <c r="K180" s="69"/>
      <c r="L180" s="69"/>
      <c r="M180" s="69"/>
      <c r="N180" s="69"/>
      <c r="O180" s="69"/>
      <c r="P180" s="214"/>
      <c r="Q180" s="214"/>
      <c r="R180" s="214"/>
      <c r="S180" s="214"/>
      <c r="T180" s="214"/>
      <c r="U180" s="214"/>
      <c r="V180" s="214"/>
      <c r="W180" s="214"/>
      <c r="X180" s="214"/>
      <c r="Y180" s="214"/>
      <c r="Z180" s="214"/>
      <c r="AA180" s="214"/>
      <c r="AB180" s="214"/>
    </row>
    <row r="181" spans="8:28">
      <c r="H181" s="69"/>
      <c r="I181" s="69"/>
      <c r="J181" s="69"/>
      <c r="K181" s="69"/>
      <c r="L181" s="69"/>
      <c r="M181" s="69"/>
      <c r="N181" s="69"/>
      <c r="O181" s="69"/>
      <c r="P181" s="214"/>
      <c r="Q181" s="214"/>
      <c r="R181" s="214"/>
      <c r="S181" s="214"/>
      <c r="T181" s="214"/>
      <c r="U181" s="214"/>
      <c r="V181" s="214"/>
      <c r="W181" s="214"/>
      <c r="X181" s="214"/>
      <c r="Y181" s="214"/>
      <c r="Z181" s="214"/>
      <c r="AA181" s="214"/>
      <c r="AB181" s="214"/>
    </row>
    <row r="182" spans="8:28">
      <c r="H182" s="69"/>
      <c r="I182" s="69"/>
      <c r="J182" s="69"/>
      <c r="K182" s="69"/>
      <c r="L182" s="69"/>
      <c r="M182" s="69"/>
      <c r="N182" s="69"/>
      <c r="O182" s="69"/>
      <c r="P182" s="214"/>
      <c r="Q182" s="214"/>
      <c r="R182" s="214"/>
      <c r="S182" s="214"/>
      <c r="T182" s="214"/>
      <c r="U182" s="214"/>
      <c r="V182" s="214"/>
      <c r="W182" s="214"/>
      <c r="X182" s="214"/>
      <c r="Y182" s="214"/>
      <c r="Z182" s="214"/>
      <c r="AA182" s="214"/>
      <c r="AB182" s="214"/>
    </row>
    <row r="183" spans="8:28">
      <c r="H183" s="69"/>
      <c r="I183" s="69"/>
      <c r="J183" s="69"/>
      <c r="K183" s="69"/>
      <c r="L183" s="69"/>
      <c r="M183" s="69"/>
      <c r="N183" s="69"/>
      <c r="O183" s="69"/>
      <c r="P183" s="214"/>
      <c r="Q183" s="214"/>
      <c r="R183" s="214"/>
      <c r="S183" s="214"/>
      <c r="T183" s="214"/>
      <c r="U183" s="214"/>
      <c r="V183" s="214"/>
      <c r="W183" s="214"/>
      <c r="X183" s="214"/>
      <c r="Y183" s="214"/>
      <c r="Z183" s="214"/>
      <c r="AA183" s="214"/>
      <c r="AB183" s="214"/>
    </row>
    <row r="184" spans="8:28">
      <c r="H184" s="69"/>
      <c r="I184" s="69"/>
      <c r="J184" s="69"/>
      <c r="K184" s="69"/>
      <c r="L184" s="69"/>
      <c r="M184" s="69"/>
      <c r="N184" s="69"/>
      <c r="O184" s="69"/>
      <c r="P184" s="214"/>
      <c r="Q184" s="214"/>
      <c r="R184" s="214"/>
      <c r="S184" s="214"/>
      <c r="T184" s="214"/>
      <c r="U184" s="214"/>
      <c r="V184" s="214"/>
      <c r="W184" s="214"/>
      <c r="X184" s="214"/>
      <c r="Y184" s="214"/>
      <c r="Z184" s="214"/>
      <c r="AA184" s="214"/>
      <c r="AB184" s="214"/>
    </row>
    <row r="185" spans="8:28">
      <c r="H185" s="69"/>
      <c r="I185" s="69"/>
      <c r="J185" s="69"/>
      <c r="K185" s="69"/>
      <c r="L185" s="69"/>
      <c r="M185" s="69"/>
      <c r="N185" s="69"/>
      <c r="O185" s="69"/>
      <c r="P185" s="214"/>
      <c r="Q185" s="214"/>
      <c r="R185" s="214"/>
      <c r="S185" s="214"/>
      <c r="T185" s="214"/>
      <c r="U185" s="214"/>
      <c r="V185" s="214"/>
      <c r="W185" s="214"/>
      <c r="X185" s="214"/>
      <c r="Y185" s="214"/>
      <c r="Z185" s="214"/>
      <c r="AA185" s="214"/>
      <c r="AB185" s="214"/>
    </row>
    <row r="186" spans="8:28">
      <c r="O186" s="214"/>
      <c r="P186" s="214"/>
      <c r="Q186" s="214"/>
      <c r="R186" s="214"/>
      <c r="S186" s="214"/>
      <c r="T186" s="214"/>
      <c r="U186" s="214"/>
      <c r="V186" s="214"/>
      <c r="W186" s="214"/>
      <c r="X186" s="214"/>
      <c r="Y186" s="214"/>
      <c r="Z186" s="214"/>
      <c r="AA186" s="214"/>
      <c r="AB186" s="214"/>
    </row>
    <row r="187" spans="8:28">
      <c r="O187" s="214"/>
      <c r="P187" s="214"/>
      <c r="Q187" s="214"/>
      <c r="R187" s="214"/>
      <c r="S187" s="214"/>
      <c r="T187" s="214"/>
      <c r="U187" s="214"/>
      <c r="V187" s="214"/>
      <c r="W187" s="214"/>
      <c r="X187" s="214"/>
      <c r="Y187" s="214"/>
      <c r="Z187" s="214"/>
      <c r="AA187" s="214"/>
      <c r="AB187" s="214"/>
    </row>
    <row r="188" spans="8:28"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/>
      <c r="Z188" s="214"/>
      <c r="AA188" s="214"/>
      <c r="AB188" s="214"/>
    </row>
    <row r="189" spans="8:28"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/>
      <c r="Z189" s="214"/>
      <c r="AA189" s="214"/>
      <c r="AB189" s="214"/>
    </row>
    <row r="190" spans="8:28"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/>
      <c r="Z190" s="214"/>
      <c r="AA190" s="214"/>
      <c r="AB190" s="214"/>
    </row>
    <row r="191" spans="8:28">
      <c r="O191" s="214"/>
      <c r="P191" s="214"/>
      <c r="Q191" s="214"/>
      <c r="R191" s="214"/>
      <c r="S191" s="214"/>
      <c r="T191" s="214"/>
      <c r="U191" s="214"/>
      <c r="V191" s="214"/>
      <c r="W191" s="214"/>
      <c r="X191" s="214"/>
      <c r="Y191" s="214"/>
      <c r="Z191" s="214"/>
      <c r="AA191" s="214"/>
      <c r="AB191" s="214"/>
    </row>
    <row r="192" spans="8:28">
      <c r="O192" s="214"/>
      <c r="P192" s="214"/>
      <c r="Q192" s="214"/>
      <c r="R192" s="214"/>
      <c r="S192" s="214"/>
      <c r="T192" s="214"/>
      <c r="U192" s="214"/>
      <c r="V192" s="214"/>
      <c r="W192" s="214"/>
      <c r="X192" s="214"/>
      <c r="Y192" s="214"/>
      <c r="Z192" s="214"/>
      <c r="AA192" s="214"/>
      <c r="AB192" s="214"/>
    </row>
    <row r="193" spans="15:28">
      <c r="O193" s="214"/>
      <c r="P193" s="214"/>
      <c r="Q193" s="214"/>
      <c r="R193" s="214"/>
      <c r="S193" s="214"/>
      <c r="T193" s="214"/>
      <c r="U193" s="214"/>
      <c r="V193" s="214"/>
      <c r="W193" s="214"/>
      <c r="X193" s="214"/>
      <c r="Y193" s="214"/>
      <c r="Z193" s="214"/>
      <c r="AA193" s="214"/>
      <c r="AB193" s="214"/>
    </row>
    <row r="194" spans="15:28">
      <c r="O194" s="214"/>
      <c r="P194" s="214"/>
      <c r="Q194" s="214"/>
      <c r="R194" s="214"/>
      <c r="S194" s="214"/>
      <c r="T194" s="214"/>
      <c r="U194" s="214"/>
      <c r="V194" s="214"/>
      <c r="W194" s="214"/>
      <c r="X194" s="214"/>
      <c r="Y194" s="214"/>
      <c r="Z194" s="214"/>
      <c r="AA194" s="214"/>
      <c r="AB194" s="214"/>
    </row>
    <row r="195" spans="15:28"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/>
      <c r="Z195" s="214"/>
      <c r="AA195" s="214"/>
      <c r="AB195" s="214"/>
    </row>
    <row r="196" spans="15:28">
      <c r="O196" s="214"/>
      <c r="P196" s="214"/>
      <c r="Q196" s="214"/>
      <c r="R196" s="214"/>
      <c r="S196" s="214"/>
      <c r="T196" s="214"/>
      <c r="U196" s="214"/>
      <c r="V196" s="214"/>
      <c r="W196" s="214"/>
      <c r="X196" s="214"/>
      <c r="Y196" s="214"/>
      <c r="Z196" s="214"/>
      <c r="AA196" s="214"/>
      <c r="AB196" s="214"/>
    </row>
    <row r="197" spans="15:28">
      <c r="O197" s="214"/>
      <c r="P197" s="214"/>
      <c r="Q197" s="214"/>
      <c r="R197" s="214"/>
      <c r="S197" s="214"/>
      <c r="T197" s="214"/>
      <c r="U197" s="214"/>
      <c r="V197" s="214"/>
      <c r="W197" s="214"/>
      <c r="X197" s="214"/>
      <c r="Y197" s="214"/>
      <c r="Z197" s="214"/>
      <c r="AA197" s="214"/>
      <c r="AB197" s="214"/>
    </row>
    <row r="198" spans="15:28">
      <c r="O198" s="214"/>
      <c r="P198" s="214"/>
      <c r="Q198" s="214"/>
      <c r="R198" s="214"/>
      <c r="S198" s="214"/>
      <c r="T198" s="214"/>
      <c r="U198" s="214"/>
      <c r="V198" s="214"/>
      <c r="W198" s="214"/>
      <c r="X198" s="214"/>
      <c r="Y198" s="214"/>
      <c r="Z198" s="214"/>
      <c r="AA198" s="214"/>
      <c r="AB198" s="214"/>
    </row>
    <row r="199" spans="15:28">
      <c r="O199" s="214"/>
      <c r="P199" s="214"/>
      <c r="Q199" s="214"/>
      <c r="R199" s="214"/>
      <c r="S199" s="214"/>
      <c r="T199" s="214"/>
      <c r="U199" s="214"/>
      <c r="V199" s="214"/>
      <c r="W199" s="214"/>
      <c r="X199" s="214"/>
      <c r="Y199" s="214"/>
      <c r="Z199" s="214"/>
      <c r="AA199" s="214"/>
      <c r="AB199" s="214"/>
    </row>
    <row r="200" spans="15:28">
      <c r="O200" s="214"/>
      <c r="P200" s="214"/>
      <c r="Q200" s="214"/>
      <c r="R200" s="214"/>
      <c r="S200" s="214"/>
      <c r="T200" s="214"/>
      <c r="U200" s="214"/>
      <c r="V200" s="214"/>
      <c r="W200" s="214"/>
      <c r="X200" s="214"/>
      <c r="Y200" s="214"/>
      <c r="Z200" s="214"/>
      <c r="AA200" s="214"/>
      <c r="AB200" s="214"/>
    </row>
    <row r="201" spans="15:28">
      <c r="O201" s="214"/>
      <c r="P201" s="214"/>
      <c r="Q201" s="214"/>
      <c r="R201" s="214"/>
      <c r="S201" s="214"/>
      <c r="T201" s="214"/>
      <c r="U201" s="214"/>
      <c r="V201" s="214"/>
      <c r="W201" s="214"/>
      <c r="X201" s="214"/>
      <c r="Y201" s="214"/>
      <c r="Z201" s="214"/>
      <c r="AA201" s="214"/>
      <c r="AB201" s="214"/>
    </row>
    <row r="202" spans="15:28">
      <c r="O202" s="214"/>
      <c r="P202" s="214"/>
      <c r="Q202" s="214"/>
      <c r="R202" s="214"/>
      <c r="S202" s="214"/>
      <c r="T202" s="214"/>
      <c r="U202" s="214"/>
      <c r="V202" s="214"/>
      <c r="W202" s="214"/>
      <c r="X202" s="214"/>
      <c r="Y202" s="214"/>
      <c r="Z202" s="214"/>
      <c r="AA202" s="214"/>
      <c r="AB202" s="214"/>
    </row>
    <row r="203" spans="15:28">
      <c r="O203" s="214"/>
      <c r="P203" s="214"/>
      <c r="Q203" s="214"/>
      <c r="R203" s="214"/>
      <c r="S203" s="214"/>
      <c r="T203" s="214"/>
      <c r="U203" s="214"/>
      <c r="V203" s="214"/>
      <c r="W203" s="214"/>
      <c r="X203" s="214"/>
      <c r="Y203" s="214"/>
      <c r="Z203" s="214"/>
      <c r="AA203" s="214"/>
      <c r="AB203" s="214"/>
    </row>
    <row r="204" spans="15:28">
      <c r="O204" s="214"/>
      <c r="P204" s="214"/>
      <c r="Q204" s="214"/>
      <c r="R204" s="214"/>
      <c r="S204" s="214"/>
      <c r="T204" s="214"/>
      <c r="U204" s="214"/>
      <c r="V204" s="214"/>
      <c r="W204" s="214"/>
      <c r="X204" s="214"/>
      <c r="Y204" s="214"/>
      <c r="Z204" s="214"/>
      <c r="AA204" s="214"/>
      <c r="AB204" s="214"/>
    </row>
    <row r="205" spans="15:28">
      <c r="O205" s="214"/>
      <c r="P205" s="214"/>
      <c r="Q205" s="214"/>
      <c r="R205" s="214"/>
      <c r="S205" s="214"/>
      <c r="T205" s="214"/>
      <c r="U205" s="214"/>
      <c r="V205" s="214"/>
      <c r="W205" s="214"/>
      <c r="X205" s="214"/>
      <c r="Y205" s="214"/>
      <c r="Z205" s="214"/>
      <c r="AA205" s="214"/>
      <c r="AB205" s="214"/>
    </row>
    <row r="206" spans="15:28">
      <c r="O206" s="214"/>
      <c r="P206" s="214"/>
      <c r="Q206" s="214"/>
      <c r="R206" s="214"/>
      <c r="S206" s="214"/>
      <c r="T206" s="214"/>
      <c r="U206" s="214"/>
      <c r="V206" s="214"/>
      <c r="W206" s="214"/>
      <c r="X206" s="214"/>
      <c r="Y206" s="214"/>
      <c r="Z206" s="214"/>
      <c r="AA206" s="214"/>
      <c r="AB206" s="214"/>
    </row>
    <row r="207" spans="15:28">
      <c r="O207" s="214"/>
      <c r="P207" s="214"/>
      <c r="Q207" s="214"/>
      <c r="R207" s="214"/>
      <c r="S207" s="214"/>
      <c r="T207" s="214"/>
      <c r="U207" s="214"/>
      <c r="V207" s="214"/>
      <c r="W207" s="214"/>
      <c r="X207" s="214"/>
      <c r="Y207" s="214"/>
      <c r="Z207" s="214"/>
      <c r="AA207" s="214"/>
      <c r="AB207" s="214"/>
    </row>
    <row r="208" spans="15:28">
      <c r="O208" s="214"/>
      <c r="P208" s="214"/>
      <c r="Q208" s="214"/>
      <c r="R208" s="214"/>
      <c r="S208" s="214"/>
      <c r="T208" s="214"/>
      <c r="U208" s="214"/>
      <c r="V208" s="214"/>
      <c r="W208" s="214"/>
      <c r="X208" s="214"/>
      <c r="Y208" s="214"/>
      <c r="Z208" s="214"/>
      <c r="AA208" s="214"/>
      <c r="AB208" s="214"/>
    </row>
    <row r="209" spans="15:28">
      <c r="O209" s="214"/>
      <c r="P209" s="214"/>
      <c r="Q209" s="214"/>
      <c r="R209" s="214"/>
      <c r="S209" s="214"/>
      <c r="T209" s="214"/>
      <c r="U209" s="214"/>
      <c r="V209" s="214"/>
      <c r="W209" s="214"/>
      <c r="X209" s="214"/>
      <c r="Y209" s="214"/>
      <c r="Z209" s="214"/>
      <c r="AA209" s="214"/>
      <c r="AB209" s="214"/>
    </row>
    <row r="210" spans="15:28">
      <c r="O210" s="214"/>
      <c r="P210" s="214"/>
      <c r="Q210" s="214"/>
      <c r="R210" s="214"/>
      <c r="S210" s="214"/>
      <c r="T210" s="214"/>
      <c r="U210" s="214"/>
      <c r="V210" s="214"/>
      <c r="W210" s="214"/>
      <c r="X210" s="214"/>
      <c r="Y210" s="214"/>
      <c r="Z210" s="214"/>
      <c r="AA210" s="214"/>
      <c r="AB210" s="214"/>
    </row>
    <row r="211" spans="15:28">
      <c r="O211" s="214"/>
      <c r="P211" s="214"/>
      <c r="Q211" s="214"/>
      <c r="R211" s="214"/>
      <c r="S211" s="214"/>
      <c r="T211" s="214"/>
      <c r="U211" s="214"/>
      <c r="V211" s="214"/>
      <c r="W211" s="214"/>
      <c r="X211" s="214"/>
      <c r="Y211" s="214"/>
      <c r="Z211" s="214"/>
      <c r="AA211" s="214"/>
      <c r="AB211" s="214"/>
    </row>
    <row r="212" spans="15:28">
      <c r="O212" s="214"/>
      <c r="P212" s="214"/>
      <c r="Q212" s="214"/>
      <c r="R212" s="214"/>
      <c r="S212" s="214"/>
      <c r="T212" s="214"/>
      <c r="U212" s="214"/>
      <c r="V212" s="214"/>
      <c r="W212" s="214"/>
      <c r="X212" s="214"/>
      <c r="Y212" s="214"/>
      <c r="Z212" s="214"/>
      <c r="AA212" s="214"/>
      <c r="AB212" s="214"/>
    </row>
    <row r="213" spans="15:28">
      <c r="O213" s="214"/>
      <c r="P213" s="214"/>
      <c r="Q213" s="214"/>
      <c r="R213" s="214"/>
      <c r="S213" s="214"/>
      <c r="T213" s="214"/>
      <c r="U213" s="214"/>
      <c r="V213" s="214"/>
      <c r="W213" s="214"/>
      <c r="X213" s="214"/>
      <c r="Y213" s="214"/>
      <c r="Z213" s="214"/>
      <c r="AA213" s="214"/>
      <c r="AB213" s="214"/>
    </row>
    <row r="214" spans="15:28">
      <c r="O214" s="214"/>
      <c r="P214" s="214"/>
      <c r="Q214" s="214"/>
      <c r="R214" s="214"/>
      <c r="S214" s="214"/>
      <c r="T214" s="214"/>
      <c r="U214" s="214"/>
      <c r="V214" s="214"/>
      <c r="W214" s="214"/>
      <c r="X214" s="214"/>
      <c r="Y214" s="214"/>
      <c r="Z214" s="214"/>
      <c r="AA214" s="214"/>
      <c r="AB214" s="214"/>
    </row>
    <row r="215" spans="15:28">
      <c r="O215" s="214"/>
      <c r="P215" s="214"/>
      <c r="Q215" s="214"/>
      <c r="R215" s="214"/>
      <c r="S215" s="214"/>
      <c r="T215" s="214"/>
      <c r="U215" s="214"/>
      <c r="V215" s="214"/>
      <c r="W215" s="214"/>
      <c r="X215" s="214"/>
      <c r="Y215" s="214"/>
      <c r="Z215" s="214"/>
      <c r="AA215" s="214"/>
      <c r="AB215" s="214"/>
    </row>
    <row r="216" spans="15:28">
      <c r="O216" s="214"/>
      <c r="P216" s="214"/>
      <c r="Q216" s="214"/>
      <c r="R216" s="214"/>
      <c r="S216" s="214"/>
      <c r="T216" s="214"/>
      <c r="U216" s="214"/>
      <c r="V216" s="214"/>
      <c r="W216" s="214"/>
      <c r="X216" s="214"/>
      <c r="Y216" s="214"/>
      <c r="Z216" s="214"/>
      <c r="AA216" s="214"/>
      <c r="AB216" s="214"/>
    </row>
    <row r="217" spans="15:28">
      <c r="O217" s="214"/>
      <c r="P217" s="214"/>
      <c r="Q217" s="214"/>
      <c r="R217" s="214"/>
      <c r="S217" s="214"/>
      <c r="T217" s="214"/>
      <c r="U217" s="214"/>
      <c r="V217" s="214"/>
      <c r="W217" s="214"/>
      <c r="X217" s="214"/>
      <c r="Y217" s="214"/>
      <c r="Z217" s="214"/>
      <c r="AA217" s="214"/>
      <c r="AB217" s="214"/>
    </row>
    <row r="218" spans="15:28">
      <c r="O218" s="214"/>
      <c r="P218" s="214"/>
      <c r="Q218" s="214"/>
      <c r="R218" s="214"/>
      <c r="S218" s="214"/>
      <c r="T218" s="214"/>
      <c r="U218" s="214"/>
      <c r="V218" s="214"/>
      <c r="W218" s="214"/>
      <c r="X218" s="214"/>
      <c r="Y218" s="214"/>
      <c r="Z218" s="214"/>
      <c r="AA218" s="214"/>
      <c r="AB218" s="214"/>
    </row>
    <row r="219" spans="15:28">
      <c r="O219" s="214"/>
      <c r="P219" s="214"/>
      <c r="Q219" s="214"/>
      <c r="R219" s="214"/>
      <c r="S219" s="214"/>
      <c r="T219" s="214"/>
      <c r="U219" s="214"/>
      <c r="V219" s="214"/>
      <c r="W219" s="214"/>
      <c r="X219" s="214"/>
      <c r="Y219" s="214"/>
      <c r="Z219" s="214"/>
      <c r="AA219" s="214"/>
      <c r="AB219" s="214"/>
    </row>
    <row r="220" spans="15:28">
      <c r="O220" s="214"/>
      <c r="P220" s="214"/>
      <c r="Q220" s="214"/>
      <c r="R220" s="214"/>
      <c r="S220" s="214"/>
      <c r="T220" s="214"/>
      <c r="U220" s="214"/>
      <c r="V220" s="214"/>
      <c r="W220" s="214"/>
      <c r="X220" s="214"/>
      <c r="Y220" s="214"/>
      <c r="Z220" s="214"/>
      <c r="AA220" s="214"/>
      <c r="AB220" s="214"/>
    </row>
    <row r="221" spans="15:28">
      <c r="O221" s="214"/>
      <c r="P221" s="214"/>
      <c r="Q221" s="214"/>
      <c r="R221" s="214"/>
      <c r="S221" s="214"/>
      <c r="T221" s="214"/>
      <c r="U221" s="214"/>
      <c r="V221" s="214"/>
      <c r="W221" s="214"/>
      <c r="X221" s="214"/>
      <c r="Y221" s="214"/>
      <c r="Z221" s="214"/>
      <c r="AA221" s="214"/>
      <c r="AB221" s="214"/>
    </row>
    <row r="222" spans="15:28">
      <c r="O222" s="214"/>
      <c r="P222" s="214"/>
      <c r="Q222" s="214"/>
      <c r="R222" s="214"/>
      <c r="S222" s="214"/>
      <c r="T222" s="214"/>
      <c r="U222" s="214"/>
      <c r="V222" s="214"/>
      <c r="W222" s="214"/>
      <c r="X222" s="214"/>
      <c r="Y222" s="214"/>
      <c r="Z222" s="214"/>
      <c r="AA222" s="214"/>
      <c r="AB222" s="214"/>
    </row>
    <row r="223" spans="15:28">
      <c r="O223" s="214"/>
      <c r="P223" s="214"/>
      <c r="Q223" s="214"/>
      <c r="R223" s="214"/>
      <c r="S223" s="214"/>
      <c r="T223" s="214"/>
      <c r="U223" s="214"/>
      <c r="V223" s="214"/>
      <c r="W223" s="214"/>
      <c r="X223" s="214"/>
      <c r="Y223" s="214"/>
      <c r="Z223" s="214"/>
      <c r="AA223" s="214"/>
      <c r="AB223" s="214"/>
    </row>
    <row r="224" spans="15:28">
      <c r="O224" s="214"/>
      <c r="P224" s="214"/>
      <c r="Q224" s="214"/>
      <c r="R224" s="214"/>
      <c r="S224" s="214"/>
      <c r="T224" s="214"/>
      <c r="U224" s="214"/>
      <c r="V224" s="214"/>
      <c r="W224" s="214"/>
      <c r="X224" s="214"/>
      <c r="Y224" s="214"/>
      <c r="Z224" s="214"/>
      <c r="AA224" s="214"/>
      <c r="AB224" s="214"/>
    </row>
    <row r="225" spans="15:28">
      <c r="O225" s="214"/>
      <c r="P225" s="214"/>
      <c r="Q225" s="214"/>
      <c r="R225" s="214"/>
      <c r="S225" s="214"/>
      <c r="T225" s="214"/>
      <c r="U225" s="214"/>
      <c r="V225" s="214"/>
      <c r="W225" s="214"/>
      <c r="X225" s="214"/>
      <c r="Y225" s="214"/>
      <c r="Z225" s="214"/>
      <c r="AA225" s="214"/>
      <c r="AB225" s="214"/>
    </row>
    <row r="226" spans="15:28">
      <c r="O226" s="214"/>
      <c r="P226" s="214"/>
      <c r="Q226" s="214"/>
      <c r="R226" s="214"/>
      <c r="S226" s="214"/>
      <c r="T226" s="214"/>
      <c r="U226" s="214"/>
      <c r="V226" s="214"/>
      <c r="W226" s="214"/>
      <c r="X226" s="214"/>
      <c r="Y226" s="214"/>
      <c r="Z226" s="214"/>
      <c r="AA226" s="214"/>
      <c r="AB226" s="214"/>
    </row>
    <row r="227" spans="15:28">
      <c r="O227" s="214"/>
      <c r="P227" s="214"/>
      <c r="Q227" s="214"/>
      <c r="R227" s="214"/>
      <c r="S227" s="214"/>
      <c r="T227" s="214"/>
      <c r="U227" s="214"/>
      <c r="V227" s="214"/>
      <c r="W227" s="214"/>
      <c r="X227" s="214"/>
      <c r="Y227" s="214"/>
      <c r="Z227" s="214"/>
      <c r="AA227" s="214"/>
      <c r="AB227" s="214"/>
    </row>
    <row r="228" spans="15:28">
      <c r="O228" s="214"/>
      <c r="P228" s="214"/>
      <c r="Q228" s="214"/>
      <c r="R228" s="214"/>
      <c r="S228" s="214"/>
      <c r="T228" s="214"/>
      <c r="U228" s="214"/>
      <c r="V228" s="214"/>
      <c r="W228" s="214"/>
      <c r="X228" s="214"/>
      <c r="Y228" s="214"/>
      <c r="Z228" s="214"/>
      <c r="AA228" s="214"/>
      <c r="AB228" s="214"/>
    </row>
    <row r="229" spans="15:28">
      <c r="O229" s="214"/>
      <c r="P229" s="214"/>
      <c r="Q229" s="214"/>
      <c r="R229" s="214"/>
      <c r="S229" s="214"/>
      <c r="T229" s="214"/>
      <c r="U229" s="214"/>
      <c r="V229" s="214"/>
      <c r="W229" s="214"/>
      <c r="X229" s="214"/>
      <c r="Y229" s="214"/>
      <c r="Z229" s="214"/>
      <c r="AA229" s="214"/>
      <c r="AB229" s="214"/>
    </row>
    <row r="230" spans="15:28">
      <c r="O230" s="214"/>
      <c r="P230" s="214"/>
      <c r="Q230" s="214"/>
      <c r="R230" s="214"/>
      <c r="S230" s="214"/>
      <c r="T230" s="214"/>
      <c r="U230" s="214"/>
      <c r="V230" s="214"/>
      <c r="W230" s="214"/>
      <c r="X230" s="214"/>
      <c r="Y230" s="214"/>
      <c r="Z230" s="214"/>
      <c r="AA230" s="214"/>
      <c r="AB230" s="214"/>
    </row>
    <row r="231" spans="15:28">
      <c r="O231" s="214"/>
      <c r="P231" s="214"/>
      <c r="Q231" s="214"/>
      <c r="R231" s="214"/>
      <c r="S231" s="214"/>
      <c r="T231" s="214"/>
      <c r="U231" s="214"/>
      <c r="V231" s="214"/>
      <c r="W231" s="214"/>
      <c r="X231" s="214"/>
      <c r="Y231" s="214"/>
      <c r="Z231" s="214"/>
      <c r="AA231" s="214"/>
      <c r="AB231" s="214"/>
    </row>
    <row r="232" spans="15:28">
      <c r="O232" s="214"/>
      <c r="P232" s="214"/>
      <c r="Q232" s="214"/>
      <c r="R232" s="214"/>
      <c r="S232" s="214"/>
      <c r="T232" s="214"/>
      <c r="U232" s="214"/>
      <c r="V232" s="214"/>
      <c r="W232" s="214"/>
      <c r="X232" s="214"/>
      <c r="Y232" s="214"/>
      <c r="Z232" s="214"/>
      <c r="AA232" s="214"/>
      <c r="AB232" s="214"/>
    </row>
    <row r="233" spans="15:28"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</row>
    <row r="234" spans="15:28"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</row>
    <row r="235" spans="15:28"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</row>
    <row r="236" spans="15:28"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</row>
    <row r="237" spans="15:28"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</row>
    <row r="238" spans="15:28">
      <c r="O238" s="214"/>
      <c r="P238" s="214"/>
      <c r="Q238" s="214"/>
      <c r="R238" s="214"/>
      <c r="S238" s="214"/>
      <c r="T238" s="214"/>
      <c r="U238" s="214"/>
      <c r="V238" s="214"/>
      <c r="W238" s="214"/>
      <c r="X238" s="214"/>
      <c r="Y238" s="214"/>
      <c r="Z238" s="214"/>
      <c r="AA238" s="214"/>
      <c r="AB238" s="214"/>
    </row>
    <row r="239" spans="15:28">
      <c r="O239" s="214"/>
      <c r="P239" s="214"/>
      <c r="Q239" s="214"/>
      <c r="R239" s="214"/>
      <c r="S239" s="214"/>
      <c r="T239" s="214"/>
      <c r="U239" s="214"/>
      <c r="V239" s="214"/>
      <c r="W239" s="214"/>
      <c r="X239" s="214"/>
      <c r="Y239" s="214"/>
      <c r="Z239" s="214"/>
      <c r="AA239" s="214"/>
      <c r="AB239" s="214"/>
    </row>
    <row r="240" spans="15:28">
      <c r="O240" s="214"/>
      <c r="P240" s="214"/>
      <c r="Q240" s="214"/>
      <c r="R240" s="214"/>
      <c r="S240" s="214"/>
      <c r="T240" s="214"/>
      <c r="U240" s="214"/>
      <c r="V240" s="214"/>
      <c r="W240" s="214"/>
      <c r="X240" s="214"/>
      <c r="Y240" s="214"/>
      <c r="Z240" s="214"/>
      <c r="AA240" s="214"/>
      <c r="AB240" s="214"/>
    </row>
    <row r="241" spans="15:28">
      <c r="O241" s="214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/>
      <c r="Z241" s="214"/>
      <c r="AA241" s="214"/>
      <c r="AB241" s="214"/>
    </row>
    <row r="242" spans="15:28">
      <c r="O242" s="214"/>
      <c r="P242" s="214"/>
      <c r="Q242" s="214"/>
      <c r="R242" s="214"/>
      <c r="S242" s="214"/>
      <c r="T242" s="214"/>
      <c r="U242" s="214"/>
      <c r="V242" s="214"/>
      <c r="W242" s="214"/>
      <c r="X242" s="214"/>
      <c r="Y242" s="214"/>
      <c r="Z242" s="214"/>
      <c r="AA242" s="214"/>
      <c r="AB242" s="214"/>
    </row>
    <row r="243" spans="15:28">
      <c r="O243" s="214"/>
      <c r="P243" s="214"/>
      <c r="Q243" s="214"/>
      <c r="R243" s="214"/>
      <c r="S243" s="214"/>
      <c r="T243" s="214"/>
      <c r="U243" s="214"/>
      <c r="V243" s="214"/>
      <c r="W243" s="214"/>
      <c r="X243" s="214"/>
      <c r="Y243" s="214"/>
      <c r="Z243" s="214"/>
      <c r="AA243" s="214"/>
      <c r="AB243" s="214"/>
    </row>
    <row r="244" spans="15:28">
      <c r="O244" s="214"/>
      <c r="P244" s="214"/>
      <c r="Q244" s="214"/>
      <c r="R244" s="214"/>
      <c r="S244" s="214"/>
      <c r="T244" s="214"/>
      <c r="U244" s="214"/>
      <c r="V244" s="214"/>
      <c r="W244" s="214"/>
      <c r="X244" s="214"/>
      <c r="Y244" s="214"/>
      <c r="Z244" s="214"/>
      <c r="AA244" s="214"/>
      <c r="AB244" s="214"/>
    </row>
    <row r="245" spans="15:28">
      <c r="O245" s="214"/>
      <c r="P245" s="214"/>
      <c r="Q245" s="214"/>
      <c r="R245" s="214"/>
      <c r="S245" s="214"/>
      <c r="T245" s="214"/>
      <c r="U245" s="214"/>
      <c r="V245" s="214"/>
      <c r="W245" s="214"/>
      <c r="X245" s="214"/>
      <c r="Y245" s="214"/>
      <c r="Z245" s="214"/>
      <c r="AA245" s="214"/>
      <c r="AB245" s="214"/>
    </row>
    <row r="246" spans="15:28">
      <c r="O246" s="214"/>
      <c r="P246" s="214"/>
      <c r="Q246" s="214"/>
      <c r="R246" s="214"/>
      <c r="S246" s="214"/>
      <c r="T246" s="214"/>
      <c r="U246" s="214"/>
      <c r="V246" s="214"/>
      <c r="W246" s="214"/>
      <c r="X246" s="214"/>
      <c r="Y246" s="214"/>
      <c r="Z246" s="214"/>
      <c r="AA246" s="214"/>
      <c r="AB246" s="214"/>
    </row>
    <row r="247" spans="15:28">
      <c r="O247" s="214"/>
      <c r="P247" s="214"/>
      <c r="Q247" s="214"/>
      <c r="R247" s="214"/>
      <c r="S247" s="214"/>
      <c r="T247" s="214"/>
      <c r="U247" s="214"/>
      <c r="V247" s="214"/>
      <c r="W247" s="214"/>
      <c r="X247" s="214"/>
      <c r="Y247" s="214"/>
      <c r="Z247" s="214"/>
      <c r="AA247" s="214"/>
      <c r="AB247" s="214"/>
    </row>
  </sheetData>
  <sheetProtection sheet="1" selectLockedCells="1"/>
  <mergeCells count="1">
    <mergeCell ref="E1:N4"/>
  </mergeCells>
  <conditionalFormatting sqref="J38">
    <cfRule type="notContainsBlanks" dxfId="63" priority="29">
      <formula>LEN(TRIM(J38))&gt;0</formula>
    </cfRule>
    <cfRule type="containsBlanks" dxfId="62" priority="30">
      <formula>LEN(TRIM(J38))=0</formula>
    </cfRule>
  </conditionalFormatting>
  <conditionalFormatting sqref="J32">
    <cfRule type="notContainsBlanks" dxfId="61" priority="35">
      <formula>LEN(TRIM(J32))&gt;0</formula>
    </cfRule>
    <cfRule type="containsBlanks" dxfId="60" priority="36">
      <formula>LEN(TRIM(J32))=0</formula>
    </cfRule>
  </conditionalFormatting>
  <conditionalFormatting sqref="J34">
    <cfRule type="notContainsBlanks" dxfId="59" priority="33">
      <formula>LEN(TRIM(J34))&gt;0</formula>
    </cfRule>
    <cfRule type="containsBlanks" dxfId="58" priority="34">
      <formula>LEN(TRIM(J34))=0</formula>
    </cfRule>
  </conditionalFormatting>
  <conditionalFormatting sqref="J36">
    <cfRule type="notContainsBlanks" dxfId="57" priority="31">
      <formula>LEN(TRIM(J36))&gt;0</formula>
    </cfRule>
    <cfRule type="containsBlanks" dxfId="56" priority="32">
      <formula>LEN(TRIM(J36))=0</formula>
    </cfRule>
  </conditionalFormatting>
  <conditionalFormatting sqref="J12 J14 J16">
    <cfRule type="notContainsBlanks" dxfId="55" priority="27">
      <formula>LEN(TRIM(J12))&gt;0</formula>
    </cfRule>
    <cfRule type="containsBlanks" dxfId="54" priority="28">
      <formula>LEN(TRIM(J12))=0</formula>
    </cfRule>
  </conditionalFormatting>
  <conditionalFormatting sqref="J16">
    <cfRule type="notContainsBlanks" dxfId="53" priority="21">
      <formula>LEN(TRIM(J16))&gt;0</formula>
    </cfRule>
    <cfRule type="containsBlanks" dxfId="52" priority="22">
      <formula>LEN(TRIM(J16))=0</formula>
    </cfRule>
  </conditionalFormatting>
  <conditionalFormatting sqref="J19">
    <cfRule type="notContainsBlanks" dxfId="51" priority="19">
      <formula>LEN(TRIM(J19))&gt;0</formula>
    </cfRule>
    <cfRule type="containsBlanks" dxfId="50" priority="20">
      <formula>LEN(TRIM(J19))=0</formula>
    </cfRule>
  </conditionalFormatting>
  <conditionalFormatting sqref="J19">
    <cfRule type="notContainsBlanks" dxfId="49" priority="17">
      <formula>LEN(TRIM(J19))&gt;0</formula>
    </cfRule>
    <cfRule type="containsBlanks" dxfId="48" priority="18">
      <formula>LEN(TRIM(J19))=0</formula>
    </cfRule>
  </conditionalFormatting>
  <conditionalFormatting sqref="J21">
    <cfRule type="notContainsBlanks" dxfId="47" priority="15">
      <formula>LEN(TRIM(J21))&gt;0</formula>
    </cfRule>
    <cfRule type="containsBlanks" dxfId="46" priority="16">
      <formula>LEN(TRIM(J21))=0</formula>
    </cfRule>
  </conditionalFormatting>
  <conditionalFormatting sqref="J21">
    <cfRule type="notContainsBlanks" dxfId="45" priority="13">
      <formula>LEN(TRIM(J21))&gt;0</formula>
    </cfRule>
    <cfRule type="containsBlanks" dxfId="44" priority="14">
      <formula>LEN(TRIM(J21))=0</formula>
    </cfRule>
  </conditionalFormatting>
  <conditionalFormatting sqref="J24 J26 J28">
    <cfRule type="notContainsBlanks" dxfId="43" priority="11">
      <formula>LEN(TRIM(J24))&gt;0</formula>
    </cfRule>
    <cfRule type="containsBlanks" dxfId="42" priority="12">
      <formula>LEN(TRIM(J24))=0</formula>
    </cfRule>
  </conditionalFormatting>
  <conditionalFormatting sqref="J24 J26 J28">
    <cfRule type="notContainsBlanks" dxfId="41" priority="9">
      <formula>LEN(TRIM(J24))&gt;0</formula>
    </cfRule>
    <cfRule type="containsBlanks" dxfId="40" priority="10">
      <formula>LEN(TRIM(J24))=0</formula>
    </cfRule>
  </conditionalFormatting>
  <conditionalFormatting sqref="J49">
    <cfRule type="notContainsBlanks" dxfId="39" priority="1">
      <formula>LEN(TRIM(J49))&gt;0</formula>
    </cfRule>
    <cfRule type="containsBlanks" dxfId="38" priority="2">
      <formula>LEN(TRIM(J49))=0</formula>
    </cfRule>
  </conditionalFormatting>
  <conditionalFormatting sqref="J43">
    <cfRule type="notContainsBlanks" dxfId="37" priority="7">
      <formula>LEN(TRIM(J43))&gt;0</formula>
    </cfRule>
    <cfRule type="containsBlanks" dxfId="36" priority="8">
      <formula>LEN(TRIM(J43))=0</formula>
    </cfRule>
  </conditionalFormatting>
  <conditionalFormatting sqref="J45">
    <cfRule type="notContainsBlanks" dxfId="35" priority="5">
      <formula>LEN(TRIM(J45))&gt;0</formula>
    </cfRule>
    <cfRule type="containsBlanks" dxfId="34" priority="6">
      <formula>LEN(TRIM(J45))=0</formula>
    </cfRule>
  </conditionalFormatting>
  <conditionalFormatting sqref="J47">
    <cfRule type="notContainsBlanks" dxfId="33" priority="3">
      <formula>LEN(TRIM(J47))&gt;0</formula>
    </cfRule>
    <cfRule type="containsBlanks" dxfId="32" priority="4">
      <formula>LEN(TRIM(J47))=0</formula>
    </cfRule>
  </conditionalFormatting>
  <dataValidations count="2">
    <dataValidation showErrorMessage="1" sqref="J36 J32 J34 J29:J30 J11:J27 J41 J47 J43 J45"/>
    <dataValidation type="list" allowBlank="1" showInputMessage="1" showErrorMessage="1" sqref="S3">
      <formula1>T8:T10</formula1>
    </dataValidation>
  </dataValidation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AZ187"/>
  <sheetViews>
    <sheetView workbookViewId="0">
      <selection activeCell="AW3" sqref="AW3:AW12"/>
    </sheetView>
  </sheetViews>
  <sheetFormatPr defaultColWidth="8.85546875" defaultRowHeight="15"/>
  <cols>
    <col min="1" max="1" width="15.28515625" style="78" customWidth="1"/>
    <col min="2" max="2" width="11" style="78" customWidth="1"/>
    <col min="3" max="3" width="12.140625" style="78" customWidth="1"/>
    <col min="4" max="4" width="8.85546875" style="78"/>
    <col min="5" max="5" width="11.85546875" style="78" bestFit="1" customWidth="1"/>
    <col min="6" max="8" width="8.85546875" style="78"/>
    <col min="9" max="9" width="11.42578125" style="78" customWidth="1"/>
    <col min="10" max="10" width="10" style="78" customWidth="1"/>
    <col min="11" max="11" width="15.85546875" style="78" customWidth="1"/>
    <col min="12" max="12" width="19" style="78" customWidth="1"/>
    <col min="13" max="13" width="6.85546875" style="78" customWidth="1"/>
    <col min="14" max="14" width="8.85546875" style="293" customWidth="1"/>
    <col min="15" max="15" width="16" style="78" customWidth="1"/>
    <col min="16" max="16" width="19.42578125" style="78" customWidth="1"/>
    <col min="17" max="17" width="10" style="78" customWidth="1"/>
    <col min="18" max="18" width="18.28515625" style="78" customWidth="1"/>
    <col min="19" max="19" width="10.85546875" style="78" customWidth="1"/>
    <col min="20" max="20" width="5.28515625" style="78" customWidth="1"/>
    <col min="21" max="22" width="8.85546875" style="78"/>
    <col min="23" max="23" width="18.28515625" style="78" customWidth="1"/>
    <col min="24" max="24" width="9.85546875" style="78" customWidth="1"/>
    <col min="25" max="25" width="12" style="78" customWidth="1"/>
    <col min="26" max="38" width="8.85546875" style="78"/>
    <col min="39" max="39" width="17.85546875" style="78" customWidth="1"/>
    <col min="40" max="256" width="8.85546875" style="78"/>
    <col min="257" max="257" width="15.28515625" style="78" customWidth="1"/>
    <col min="258" max="258" width="11" style="78" customWidth="1"/>
    <col min="259" max="259" width="12.140625" style="78" customWidth="1"/>
    <col min="260" max="266" width="8.85546875" style="78"/>
    <col min="267" max="267" width="15.85546875" style="78" customWidth="1"/>
    <col min="268" max="268" width="18.42578125" style="78" customWidth="1"/>
    <col min="269" max="269" width="15.42578125" style="78" customWidth="1"/>
    <col min="270" max="270" width="16" style="78" customWidth="1"/>
    <col min="271" max="271" width="19.42578125" style="78" customWidth="1"/>
    <col min="272" max="512" width="8.85546875" style="78"/>
    <col min="513" max="513" width="15.28515625" style="78" customWidth="1"/>
    <col min="514" max="514" width="11" style="78" customWidth="1"/>
    <col min="515" max="515" width="12.140625" style="78" customWidth="1"/>
    <col min="516" max="522" width="8.85546875" style="78"/>
    <col min="523" max="523" width="15.85546875" style="78" customWidth="1"/>
    <col min="524" max="524" width="18.42578125" style="78" customWidth="1"/>
    <col min="525" max="525" width="15.42578125" style="78" customWidth="1"/>
    <col min="526" max="526" width="16" style="78" customWidth="1"/>
    <col min="527" max="527" width="19.42578125" style="78" customWidth="1"/>
    <col min="528" max="768" width="8.85546875" style="78"/>
    <col min="769" max="769" width="15.28515625" style="78" customWidth="1"/>
    <col min="770" max="770" width="11" style="78" customWidth="1"/>
    <col min="771" max="771" width="12.140625" style="78" customWidth="1"/>
    <col min="772" max="778" width="8.85546875" style="78"/>
    <col min="779" max="779" width="15.85546875" style="78" customWidth="1"/>
    <col min="780" max="780" width="18.42578125" style="78" customWidth="1"/>
    <col min="781" max="781" width="15.42578125" style="78" customWidth="1"/>
    <col min="782" max="782" width="16" style="78" customWidth="1"/>
    <col min="783" max="783" width="19.42578125" style="78" customWidth="1"/>
    <col min="784" max="1024" width="8.85546875" style="78"/>
    <col min="1025" max="1025" width="15.28515625" style="78" customWidth="1"/>
    <col min="1026" max="1026" width="11" style="78" customWidth="1"/>
    <col min="1027" max="1027" width="12.140625" style="78" customWidth="1"/>
    <col min="1028" max="1034" width="8.85546875" style="78"/>
    <col min="1035" max="1035" width="15.85546875" style="78" customWidth="1"/>
    <col min="1036" max="1036" width="18.42578125" style="78" customWidth="1"/>
    <col min="1037" max="1037" width="15.42578125" style="78" customWidth="1"/>
    <col min="1038" max="1038" width="16" style="78" customWidth="1"/>
    <col min="1039" max="1039" width="19.42578125" style="78" customWidth="1"/>
    <col min="1040" max="1280" width="8.85546875" style="78"/>
    <col min="1281" max="1281" width="15.28515625" style="78" customWidth="1"/>
    <col min="1282" max="1282" width="11" style="78" customWidth="1"/>
    <col min="1283" max="1283" width="12.140625" style="78" customWidth="1"/>
    <col min="1284" max="1290" width="8.85546875" style="78"/>
    <col min="1291" max="1291" width="15.85546875" style="78" customWidth="1"/>
    <col min="1292" max="1292" width="18.42578125" style="78" customWidth="1"/>
    <col min="1293" max="1293" width="15.42578125" style="78" customWidth="1"/>
    <col min="1294" max="1294" width="16" style="78" customWidth="1"/>
    <col min="1295" max="1295" width="19.42578125" style="78" customWidth="1"/>
    <col min="1296" max="1536" width="8.85546875" style="78"/>
    <col min="1537" max="1537" width="15.28515625" style="78" customWidth="1"/>
    <col min="1538" max="1538" width="11" style="78" customWidth="1"/>
    <col min="1539" max="1539" width="12.140625" style="78" customWidth="1"/>
    <col min="1540" max="1546" width="8.85546875" style="78"/>
    <col min="1547" max="1547" width="15.85546875" style="78" customWidth="1"/>
    <col min="1548" max="1548" width="18.42578125" style="78" customWidth="1"/>
    <col min="1549" max="1549" width="15.42578125" style="78" customWidth="1"/>
    <col min="1550" max="1550" width="16" style="78" customWidth="1"/>
    <col min="1551" max="1551" width="19.42578125" style="78" customWidth="1"/>
    <col min="1552" max="1792" width="8.85546875" style="78"/>
    <col min="1793" max="1793" width="15.28515625" style="78" customWidth="1"/>
    <col min="1794" max="1794" width="11" style="78" customWidth="1"/>
    <col min="1795" max="1795" width="12.140625" style="78" customWidth="1"/>
    <col min="1796" max="1802" width="8.85546875" style="78"/>
    <col min="1803" max="1803" width="15.85546875" style="78" customWidth="1"/>
    <col min="1804" max="1804" width="18.42578125" style="78" customWidth="1"/>
    <col min="1805" max="1805" width="15.42578125" style="78" customWidth="1"/>
    <col min="1806" max="1806" width="16" style="78" customWidth="1"/>
    <col min="1807" max="1807" width="19.42578125" style="78" customWidth="1"/>
    <col min="1808" max="2048" width="8.85546875" style="78"/>
    <col min="2049" max="2049" width="15.28515625" style="78" customWidth="1"/>
    <col min="2050" max="2050" width="11" style="78" customWidth="1"/>
    <col min="2051" max="2051" width="12.140625" style="78" customWidth="1"/>
    <col min="2052" max="2058" width="8.85546875" style="78"/>
    <col min="2059" max="2059" width="15.85546875" style="78" customWidth="1"/>
    <col min="2060" max="2060" width="18.42578125" style="78" customWidth="1"/>
    <col min="2061" max="2061" width="15.42578125" style="78" customWidth="1"/>
    <col min="2062" max="2062" width="16" style="78" customWidth="1"/>
    <col min="2063" max="2063" width="19.42578125" style="78" customWidth="1"/>
    <col min="2064" max="2304" width="8.85546875" style="78"/>
    <col min="2305" max="2305" width="15.28515625" style="78" customWidth="1"/>
    <col min="2306" max="2306" width="11" style="78" customWidth="1"/>
    <col min="2307" max="2307" width="12.140625" style="78" customWidth="1"/>
    <col min="2308" max="2314" width="8.85546875" style="78"/>
    <col min="2315" max="2315" width="15.85546875" style="78" customWidth="1"/>
    <col min="2316" max="2316" width="18.42578125" style="78" customWidth="1"/>
    <col min="2317" max="2317" width="15.42578125" style="78" customWidth="1"/>
    <col min="2318" max="2318" width="16" style="78" customWidth="1"/>
    <col min="2319" max="2319" width="19.42578125" style="78" customWidth="1"/>
    <col min="2320" max="2560" width="8.85546875" style="78"/>
    <col min="2561" max="2561" width="15.28515625" style="78" customWidth="1"/>
    <col min="2562" max="2562" width="11" style="78" customWidth="1"/>
    <col min="2563" max="2563" width="12.140625" style="78" customWidth="1"/>
    <col min="2564" max="2570" width="8.85546875" style="78"/>
    <col min="2571" max="2571" width="15.85546875" style="78" customWidth="1"/>
    <col min="2572" max="2572" width="18.42578125" style="78" customWidth="1"/>
    <col min="2573" max="2573" width="15.42578125" style="78" customWidth="1"/>
    <col min="2574" max="2574" width="16" style="78" customWidth="1"/>
    <col min="2575" max="2575" width="19.42578125" style="78" customWidth="1"/>
    <col min="2576" max="2816" width="8.85546875" style="78"/>
    <col min="2817" max="2817" width="15.28515625" style="78" customWidth="1"/>
    <col min="2818" max="2818" width="11" style="78" customWidth="1"/>
    <col min="2819" max="2819" width="12.140625" style="78" customWidth="1"/>
    <col min="2820" max="2826" width="8.85546875" style="78"/>
    <col min="2827" max="2827" width="15.85546875" style="78" customWidth="1"/>
    <col min="2828" max="2828" width="18.42578125" style="78" customWidth="1"/>
    <col min="2829" max="2829" width="15.42578125" style="78" customWidth="1"/>
    <col min="2830" max="2830" width="16" style="78" customWidth="1"/>
    <col min="2831" max="2831" width="19.42578125" style="78" customWidth="1"/>
    <col min="2832" max="3072" width="8.85546875" style="78"/>
    <col min="3073" max="3073" width="15.28515625" style="78" customWidth="1"/>
    <col min="3074" max="3074" width="11" style="78" customWidth="1"/>
    <col min="3075" max="3075" width="12.140625" style="78" customWidth="1"/>
    <col min="3076" max="3082" width="8.85546875" style="78"/>
    <col min="3083" max="3083" width="15.85546875" style="78" customWidth="1"/>
    <col min="3084" max="3084" width="18.42578125" style="78" customWidth="1"/>
    <col min="3085" max="3085" width="15.42578125" style="78" customWidth="1"/>
    <col min="3086" max="3086" width="16" style="78" customWidth="1"/>
    <col min="3087" max="3087" width="19.42578125" style="78" customWidth="1"/>
    <col min="3088" max="3328" width="8.85546875" style="78"/>
    <col min="3329" max="3329" width="15.28515625" style="78" customWidth="1"/>
    <col min="3330" max="3330" width="11" style="78" customWidth="1"/>
    <col min="3331" max="3331" width="12.140625" style="78" customWidth="1"/>
    <col min="3332" max="3338" width="8.85546875" style="78"/>
    <col min="3339" max="3339" width="15.85546875" style="78" customWidth="1"/>
    <col min="3340" max="3340" width="18.42578125" style="78" customWidth="1"/>
    <col min="3341" max="3341" width="15.42578125" style="78" customWidth="1"/>
    <col min="3342" max="3342" width="16" style="78" customWidth="1"/>
    <col min="3343" max="3343" width="19.42578125" style="78" customWidth="1"/>
    <col min="3344" max="3584" width="8.85546875" style="78"/>
    <col min="3585" max="3585" width="15.28515625" style="78" customWidth="1"/>
    <col min="3586" max="3586" width="11" style="78" customWidth="1"/>
    <col min="3587" max="3587" width="12.140625" style="78" customWidth="1"/>
    <col min="3588" max="3594" width="8.85546875" style="78"/>
    <col min="3595" max="3595" width="15.85546875" style="78" customWidth="1"/>
    <col min="3596" max="3596" width="18.42578125" style="78" customWidth="1"/>
    <col min="3597" max="3597" width="15.42578125" style="78" customWidth="1"/>
    <col min="3598" max="3598" width="16" style="78" customWidth="1"/>
    <col min="3599" max="3599" width="19.42578125" style="78" customWidth="1"/>
    <col min="3600" max="3840" width="8.85546875" style="78"/>
    <col min="3841" max="3841" width="15.28515625" style="78" customWidth="1"/>
    <col min="3842" max="3842" width="11" style="78" customWidth="1"/>
    <col min="3843" max="3843" width="12.140625" style="78" customWidth="1"/>
    <col min="3844" max="3850" width="8.85546875" style="78"/>
    <col min="3851" max="3851" width="15.85546875" style="78" customWidth="1"/>
    <col min="3852" max="3852" width="18.42578125" style="78" customWidth="1"/>
    <col min="3853" max="3853" width="15.42578125" style="78" customWidth="1"/>
    <col min="3854" max="3854" width="16" style="78" customWidth="1"/>
    <col min="3855" max="3855" width="19.42578125" style="78" customWidth="1"/>
    <col min="3856" max="4096" width="8.85546875" style="78"/>
    <col min="4097" max="4097" width="15.28515625" style="78" customWidth="1"/>
    <col min="4098" max="4098" width="11" style="78" customWidth="1"/>
    <col min="4099" max="4099" width="12.140625" style="78" customWidth="1"/>
    <col min="4100" max="4106" width="8.85546875" style="78"/>
    <col min="4107" max="4107" width="15.85546875" style="78" customWidth="1"/>
    <col min="4108" max="4108" width="18.42578125" style="78" customWidth="1"/>
    <col min="4109" max="4109" width="15.42578125" style="78" customWidth="1"/>
    <col min="4110" max="4110" width="16" style="78" customWidth="1"/>
    <col min="4111" max="4111" width="19.42578125" style="78" customWidth="1"/>
    <col min="4112" max="4352" width="8.85546875" style="78"/>
    <col min="4353" max="4353" width="15.28515625" style="78" customWidth="1"/>
    <col min="4354" max="4354" width="11" style="78" customWidth="1"/>
    <col min="4355" max="4355" width="12.140625" style="78" customWidth="1"/>
    <col min="4356" max="4362" width="8.85546875" style="78"/>
    <col min="4363" max="4363" width="15.85546875" style="78" customWidth="1"/>
    <col min="4364" max="4364" width="18.42578125" style="78" customWidth="1"/>
    <col min="4365" max="4365" width="15.42578125" style="78" customWidth="1"/>
    <col min="4366" max="4366" width="16" style="78" customWidth="1"/>
    <col min="4367" max="4367" width="19.42578125" style="78" customWidth="1"/>
    <col min="4368" max="4608" width="8.85546875" style="78"/>
    <col min="4609" max="4609" width="15.28515625" style="78" customWidth="1"/>
    <col min="4610" max="4610" width="11" style="78" customWidth="1"/>
    <col min="4611" max="4611" width="12.140625" style="78" customWidth="1"/>
    <col min="4612" max="4618" width="8.85546875" style="78"/>
    <col min="4619" max="4619" width="15.85546875" style="78" customWidth="1"/>
    <col min="4620" max="4620" width="18.42578125" style="78" customWidth="1"/>
    <col min="4621" max="4621" width="15.42578125" style="78" customWidth="1"/>
    <col min="4622" max="4622" width="16" style="78" customWidth="1"/>
    <col min="4623" max="4623" width="19.42578125" style="78" customWidth="1"/>
    <col min="4624" max="4864" width="8.85546875" style="78"/>
    <col min="4865" max="4865" width="15.28515625" style="78" customWidth="1"/>
    <col min="4866" max="4866" width="11" style="78" customWidth="1"/>
    <col min="4867" max="4867" width="12.140625" style="78" customWidth="1"/>
    <col min="4868" max="4874" width="8.85546875" style="78"/>
    <col min="4875" max="4875" width="15.85546875" style="78" customWidth="1"/>
    <col min="4876" max="4876" width="18.42578125" style="78" customWidth="1"/>
    <col min="4877" max="4877" width="15.42578125" style="78" customWidth="1"/>
    <col min="4878" max="4878" width="16" style="78" customWidth="1"/>
    <col min="4879" max="4879" width="19.42578125" style="78" customWidth="1"/>
    <col min="4880" max="5120" width="8.85546875" style="78"/>
    <col min="5121" max="5121" width="15.28515625" style="78" customWidth="1"/>
    <col min="5122" max="5122" width="11" style="78" customWidth="1"/>
    <col min="5123" max="5123" width="12.140625" style="78" customWidth="1"/>
    <col min="5124" max="5130" width="8.85546875" style="78"/>
    <col min="5131" max="5131" width="15.85546875" style="78" customWidth="1"/>
    <col min="5132" max="5132" width="18.42578125" style="78" customWidth="1"/>
    <col min="5133" max="5133" width="15.42578125" style="78" customWidth="1"/>
    <col min="5134" max="5134" width="16" style="78" customWidth="1"/>
    <col min="5135" max="5135" width="19.42578125" style="78" customWidth="1"/>
    <col min="5136" max="5376" width="8.85546875" style="78"/>
    <col min="5377" max="5377" width="15.28515625" style="78" customWidth="1"/>
    <col min="5378" max="5378" width="11" style="78" customWidth="1"/>
    <col min="5379" max="5379" width="12.140625" style="78" customWidth="1"/>
    <col min="5380" max="5386" width="8.85546875" style="78"/>
    <col min="5387" max="5387" width="15.85546875" style="78" customWidth="1"/>
    <col min="5388" max="5388" width="18.42578125" style="78" customWidth="1"/>
    <col min="5389" max="5389" width="15.42578125" style="78" customWidth="1"/>
    <col min="5390" max="5390" width="16" style="78" customWidth="1"/>
    <col min="5391" max="5391" width="19.42578125" style="78" customWidth="1"/>
    <col min="5392" max="5632" width="8.85546875" style="78"/>
    <col min="5633" max="5633" width="15.28515625" style="78" customWidth="1"/>
    <col min="5634" max="5634" width="11" style="78" customWidth="1"/>
    <col min="5635" max="5635" width="12.140625" style="78" customWidth="1"/>
    <col min="5636" max="5642" width="8.85546875" style="78"/>
    <col min="5643" max="5643" width="15.85546875" style="78" customWidth="1"/>
    <col min="5644" max="5644" width="18.42578125" style="78" customWidth="1"/>
    <col min="5645" max="5645" width="15.42578125" style="78" customWidth="1"/>
    <col min="5646" max="5646" width="16" style="78" customWidth="1"/>
    <col min="5647" max="5647" width="19.42578125" style="78" customWidth="1"/>
    <col min="5648" max="5888" width="8.85546875" style="78"/>
    <col min="5889" max="5889" width="15.28515625" style="78" customWidth="1"/>
    <col min="5890" max="5890" width="11" style="78" customWidth="1"/>
    <col min="5891" max="5891" width="12.140625" style="78" customWidth="1"/>
    <col min="5892" max="5898" width="8.85546875" style="78"/>
    <col min="5899" max="5899" width="15.85546875" style="78" customWidth="1"/>
    <col min="5900" max="5900" width="18.42578125" style="78" customWidth="1"/>
    <col min="5901" max="5901" width="15.42578125" style="78" customWidth="1"/>
    <col min="5902" max="5902" width="16" style="78" customWidth="1"/>
    <col min="5903" max="5903" width="19.42578125" style="78" customWidth="1"/>
    <col min="5904" max="6144" width="8.85546875" style="78"/>
    <col min="6145" max="6145" width="15.28515625" style="78" customWidth="1"/>
    <col min="6146" max="6146" width="11" style="78" customWidth="1"/>
    <col min="6147" max="6147" width="12.140625" style="78" customWidth="1"/>
    <col min="6148" max="6154" width="8.85546875" style="78"/>
    <col min="6155" max="6155" width="15.85546875" style="78" customWidth="1"/>
    <col min="6156" max="6156" width="18.42578125" style="78" customWidth="1"/>
    <col min="6157" max="6157" width="15.42578125" style="78" customWidth="1"/>
    <col min="6158" max="6158" width="16" style="78" customWidth="1"/>
    <col min="6159" max="6159" width="19.42578125" style="78" customWidth="1"/>
    <col min="6160" max="6400" width="8.85546875" style="78"/>
    <col min="6401" max="6401" width="15.28515625" style="78" customWidth="1"/>
    <col min="6402" max="6402" width="11" style="78" customWidth="1"/>
    <col min="6403" max="6403" width="12.140625" style="78" customWidth="1"/>
    <col min="6404" max="6410" width="8.85546875" style="78"/>
    <col min="6411" max="6411" width="15.85546875" style="78" customWidth="1"/>
    <col min="6412" max="6412" width="18.42578125" style="78" customWidth="1"/>
    <col min="6413" max="6413" width="15.42578125" style="78" customWidth="1"/>
    <col min="6414" max="6414" width="16" style="78" customWidth="1"/>
    <col min="6415" max="6415" width="19.42578125" style="78" customWidth="1"/>
    <col min="6416" max="6656" width="8.85546875" style="78"/>
    <col min="6657" max="6657" width="15.28515625" style="78" customWidth="1"/>
    <col min="6658" max="6658" width="11" style="78" customWidth="1"/>
    <col min="6659" max="6659" width="12.140625" style="78" customWidth="1"/>
    <col min="6660" max="6666" width="8.85546875" style="78"/>
    <col min="6667" max="6667" width="15.85546875" style="78" customWidth="1"/>
    <col min="6668" max="6668" width="18.42578125" style="78" customWidth="1"/>
    <col min="6669" max="6669" width="15.42578125" style="78" customWidth="1"/>
    <col min="6670" max="6670" width="16" style="78" customWidth="1"/>
    <col min="6671" max="6671" width="19.42578125" style="78" customWidth="1"/>
    <col min="6672" max="6912" width="8.85546875" style="78"/>
    <col min="6913" max="6913" width="15.28515625" style="78" customWidth="1"/>
    <col min="6914" max="6914" width="11" style="78" customWidth="1"/>
    <col min="6915" max="6915" width="12.140625" style="78" customWidth="1"/>
    <col min="6916" max="6922" width="8.85546875" style="78"/>
    <col min="6923" max="6923" width="15.85546875" style="78" customWidth="1"/>
    <col min="6924" max="6924" width="18.42578125" style="78" customWidth="1"/>
    <col min="6925" max="6925" width="15.42578125" style="78" customWidth="1"/>
    <col min="6926" max="6926" width="16" style="78" customWidth="1"/>
    <col min="6927" max="6927" width="19.42578125" style="78" customWidth="1"/>
    <col min="6928" max="7168" width="8.85546875" style="78"/>
    <col min="7169" max="7169" width="15.28515625" style="78" customWidth="1"/>
    <col min="7170" max="7170" width="11" style="78" customWidth="1"/>
    <col min="7171" max="7171" width="12.140625" style="78" customWidth="1"/>
    <col min="7172" max="7178" width="8.85546875" style="78"/>
    <col min="7179" max="7179" width="15.85546875" style="78" customWidth="1"/>
    <col min="7180" max="7180" width="18.42578125" style="78" customWidth="1"/>
    <col min="7181" max="7181" width="15.42578125" style="78" customWidth="1"/>
    <col min="7182" max="7182" width="16" style="78" customWidth="1"/>
    <col min="7183" max="7183" width="19.42578125" style="78" customWidth="1"/>
    <col min="7184" max="7424" width="8.85546875" style="78"/>
    <col min="7425" max="7425" width="15.28515625" style="78" customWidth="1"/>
    <col min="7426" max="7426" width="11" style="78" customWidth="1"/>
    <col min="7427" max="7427" width="12.140625" style="78" customWidth="1"/>
    <col min="7428" max="7434" width="8.85546875" style="78"/>
    <col min="7435" max="7435" width="15.85546875" style="78" customWidth="1"/>
    <col min="7436" max="7436" width="18.42578125" style="78" customWidth="1"/>
    <col min="7437" max="7437" width="15.42578125" style="78" customWidth="1"/>
    <col min="7438" max="7438" width="16" style="78" customWidth="1"/>
    <col min="7439" max="7439" width="19.42578125" style="78" customWidth="1"/>
    <col min="7440" max="7680" width="8.85546875" style="78"/>
    <col min="7681" max="7681" width="15.28515625" style="78" customWidth="1"/>
    <col min="7682" max="7682" width="11" style="78" customWidth="1"/>
    <col min="7683" max="7683" width="12.140625" style="78" customWidth="1"/>
    <col min="7684" max="7690" width="8.85546875" style="78"/>
    <col min="7691" max="7691" width="15.85546875" style="78" customWidth="1"/>
    <col min="7692" max="7692" width="18.42578125" style="78" customWidth="1"/>
    <col min="7693" max="7693" width="15.42578125" style="78" customWidth="1"/>
    <col min="7694" max="7694" width="16" style="78" customWidth="1"/>
    <col min="7695" max="7695" width="19.42578125" style="78" customWidth="1"/>
    <col min="7696" max="7936" width="8.85546875" style="78"/>
    <col min="7937" max="7937" width="15.28515625" style="78" customWidth="1"/>
    <col min="7938" max="7938" width="11" style="78" customWidth="1"/>
    <col min="7939" max="7939" width="12.140625" style="78" customWidth="1"/>
    <col min="7940" max="7946" width="8.85546875" style="78"/>
    <col min="7947" max="7947" width="15.85546875" style="78" customWidth="1"/>
    <col min="7948" max="7948" width="18.42578125" style="78" customWidth="1"/>
    <col min="7949" max="7949" width="15.42578125" style="78" customWidth="1"/>
    <col min="7950" max="7950" width="16" style="78" customWidth="1"/>
    <col min="7951" max="7951" width="19.42578125" style="78" customWidth="1"/>
    <col min="7952" max="8192" width="8.85546875" style="78"/>
    <col min="8193" max="8193" width="15.28515625" style="78" customWidth="1"/>
    <col min="8194" max="8194" width="11" style="78" customWidth="1"/>
    <col min="8195" max="8195" width="12.140625" style="78" customWidth="1"/>
    <col min="8196" max="8202" width="8.85546875" style="78"/>
    <col min="8203" max="8203" width="15.85546875" style="78" customWidth="1"/>
    <col min="8204" max="8204" width="18.42578125" style="78" customWidth="1"/>
    <col min="8205" max="8205" width="15.42578125" style="78" customWidth="1"/>
    <col min="8206" max="8206" width="16" style="78" customWidth="1"/>
    <col min="8207" max="8207" width="19.42578125" style="78" customWidth="1"/>
    <col min="8208" max="8448" width="8.85546875" style="78"/>
    <col min="8449" max="8449" width="15.28515625" style="78" customWidth="1"/>
    <col min="8450" max="8450" width="11" style="78" customWidth="1"/>
    <col min="8451" max="8451" width="12.140625" style="78" customWidth="1"/>
    <col min="8452" max="8458" width="8.85546875" style="78"/>
    <col min="8459" max="8459" width="15.85546875" style="78" customWidth="1"/>
    <col min="8460" max="8460" width="18.42578125" style="78" customWidth="1"/>
    <col min="8461" max="8461" width="15.42578125" style="78" customWidth="1"/>
    <col min="8462" max="8462" width="16" style="78" customWidth="1"/>
    <col min="8463" max="8463" width="19.42578125" style="78" customWidth="1"/>
    <col min="8464" max="8704" width="8.85546875" style="78"/>
    <col min="8705" max="8705" width="15.28515625" style="78" customWidth="1"/>
    <col min="8706" max="8706" width="11" style="78" customWidth="1"/>
    <col min="8707" max="8707" width="12.140625" style="78" customWidth="1"/>
    <col min="8708" max="8714" width="8.85546875" style="78"/>
    <col min="8715" max="8715" width="15.85546875" style="78" customWidth="1"/>
    <col min="8716" max="8716" width="18.42578125" style="78" customWidth="1"/>
    <col min="8717" max="8717" width="15.42578125" style="78" customWidth="1"/>
    <col min="8718" max="8718" width="16" style="78" customWidth="1"/>
    <col min="8719" max="8719" width="19.42578125" style="78" customWidth="1"/>
    <col min="8720" max="8960" width="8.85546875" style="78"/>
    <col min="8961" max="8961" width="15.28515625" style="78" customWidth="1"/>
    <col min="8962" max="8962" width="11" style="78" customWidth="1"/>
    <col min="8963" max="8963" width="12.140625" style="78" customWidth="1"/>
    <col min="8964" max="8970" width="8.85546875" style="78"/>
    <col min="8971" max="8971" width="15.85546875" style="78" customWidth="1"/>
    <col min="8972" max="8972" width="18.42578125" style="78" customWidth="1"/>
    <col min="8973" max="8973" width="15.42578125" style="78" customWidth="1"/>
    <col min="8974" max="8974" width="16" style="78" customWidth="1"/>
    <col min="8975" max="8975" width="19.42578125" style="78" customWidth="1"/>
    <col min="8976" max="9216" width="8.85546875" style="78"/>
    <col min="9217" max="9217" width="15.28515625" style="78" customWidth="1"/>
    <col min="9218" max="9218" width="11" style="78" customWidth="1"/>
    <col min="9219" max="9219" width="12.140625" style="78" customWidth="1"/>
    <col min="9220" max="9226" width="8.85546875" style="78"/>
    <col min="9227" max="9227" width="15.85546875" style="78" customWidth="1"/>
    <col min="9228" max="9228" width="18.42578125" style="78" customWidth="1"/>
    <col min="9229" max="9229" width="15.42578125" style="78" customWidth="1"/>
    <col min="9230" max="9230" width="16" style="78" customWidth="1"/>
    <col min="9231" max="9231" width="19.42578125" style="78" customWidth="1"/>
    <col min="9232" max="9472" width="8.85546875" style="78"/>
    <col min="9473" max="9473" width="15.28515625" style="78" customWidth="1"/>
    <col min="9474" max="9474" width="11" style="78" customWidth="1"/>
    <col min="9475" max="9475" width="12.140625" style="78" customWidth="1"/>
    <col min="9476" max="9482" width="8.85546875" style="78"/>
    <col min="9483" max="9483" width="15.85546875" style="78" customWidth="1"/>
    <col min="9484" max="9484" width="18.42578125" style="78" customWidth="1"/>
    <col min="9485" max="9485" width="15.42578125" style="78" customWidth="1"/>
    <col min="9486" max="9486" width="16" style="78" customWidth="1"/>
    <col min="9487" max="9487" width="19.42578125" style="78" customWidth="1"/>
    <col min="9488" max="9728" width="8.85546875" style="78"/>
    <col min="9729" max="9729" width="15.28515625" style="78" customWidth="1"/>
    <col min="9730" max="9730" width="11" style="78" customWidth="1"/>
    <col min="9731" max="9731" width="12.140625" style="78" customWidth="1"/>
    <col min="9732" max="9738" width="8.85546875" style="78"/>
    <col min="9739" max="9739" width="15.85546875" style="78" customWidth="1"/>
    <col min="9740" max="9740" width="18.42578125" style="78" customWidth="1"/>
    <col min="9741" max="9741" width="15.42578125" style="78" customWidth="1"/>
    <col min="9742" max="9742" width="16" style="78" customWidth="1"/>
    <col min="9743" max="9743" width="19.42578125" style="78" customWidth="1"/>
    <col min="9744" max="9984" width="8.85546875" style="78"/>
    <col min="9985" max="9985" width="15.28515625" style="78" customWidth="1"/>
    <col min="9986" max="9986" width="11" style="78" customWidth="1"/>
    <col min="9987" max="9987" width="12.140625" style="78" customWidth="1"/>
    <col min="9988" max="9994" width="8.85546875" style="78"/>
    <col min="9995" max="9995" width="15.85546875" style="78" customWidth="1"/>
    <col min="9996" max="9996" width="18.42578125" style="78" customWidth="1"/>
    <col min="9997" max="9997" width="15.42578125" style="78" customWidth="1"/>
    <col min="9998" max="9998" width="16" style="78" customWidth="1"/>
    <col min="9999" max="9999" width="19.42578125" style="78" customWidth="1"/>
    <col min="10000" max="10240" width="8.85546875" style="78"/>
    <col min="10241" max="10241" width="15.28515625" style="78" customWidth="1"/>
    <col min="10242" max="10242" width="11" style="78" customWidth="1"/>
    <col min="10243" max="10243" width="12.140625" style="78" customWidth="1"/>
    <col min="10244" max="10250" width="8.85546875" style="78"/>
    <col min="10251" max="10251" width="15.85546875" style="78" customWidth="1"/>
    <col min="10252" max="10252" width="18.42578125" style="78" customWidth="1"/>
    <col min="10253" max="10253" width="15.42578125" style="78" customWidth="1"/>
    <col min="10254" max="10254" width="16" style="78" customWidth="1"/>
    <col min="10255" max="10255" width="19.42578125" style="78" customWidth="1"/>
    <col min="10256" max="10496" width="8.85546875" style="78"/>
    <col min="10497" max="10497" width="15.28515625" style="78" customWidth="1"/>
    <col min="10498" max="10498" width="11" style="78" customWidth="1"/>
    <col min="10499" max="10499" width="12.140625" style="78" customWidth="1"/>
    <col min="10500" max="10506" width="8.85546875" style="78"/>
    <col min="10507" max="10507" width="15.85546875" style="78" customWidth="1"/>
    <col min="10508" max="10508" width="18.42578125" style="78" customWidth="1"/>
    <col min="10509" max="10509" width="15.42578125" style="78" customWidth="1"/>
    <col min="10510" max="10510" width="16" style="78" customWidth="1"/>
    <col min="10511" max="10511" width="19.42578125" style="78" customWidth="1"/>
    <col min="10512" max="10752" width="8.85546875" style="78"/>
    <col min="10753" max="10753" width="15.28515625" style="78" customWidth="1"/>
    <col min="10754" max="10754" width="11" style="78" customWidth="1"/>
    <col min="10755" max="10755" width="12.140625" style="78" customWidth="1"/>
    <col min="10756" max="10762" width="8.85546875" style="78"/>
    <col min="10763" max="10763" width="15.85546875" style="78" customWidth="1"/>
    <col min="10764" max="10764" width="18.42578125" style="78" customWidth="1"/>
    <col min="10765" max="10765" width="15.42578125" style="78" customWidth="1"/>
    <col min="10766" max="10766" width="16" style="78" customWidth="1"/>
    <col min="10767" max="10767" width="19.42578125" style="78" customWidth="1"/>
    <col min="10768" max="11008" width="8.85546875" style="78"/>
    <col min="11009" max="11009" width="15.28515625" style="78" customWidth="1"/>
    <col min="11010" max="11010" width="11" style="78" customWidth="1"/>
    <col min="11011" max="11011" width="12.140625" style="78" customWidth="1"/>
    <col min="11012" max="11018" width="8.85546875" style="78"/>
    <col min="11019" max="11019" width="15.85546875" style="78" customWidth="1"/>
    <col min="11020" max="11020" width="18.42578125" style="78" customWidth="1"/>
    <col min="11021" max="11021" width="15.42578125" style="78" customWidth="1"/>
    <col min="11022" max="11022" width="16" style="78" customWidth="1"/>
    <col min="11023" max="11023" width="19.42578125" style="78" customWidth="1"/>
    <col min="11024" max="11264" width="8.85546875" style="78"/>
    <col min="11265" max="11265" width="15.28515625" style="78" customWidth="1"/>
    <col min="11266" max="11266" width="11" style="78" customWidth="1"/>
    <col min="11267" max="11267" width="12.140625" style="78" customWidth="1"/>
    <col min="11268" max="11274" width="8.85546875" style="78"/>
    <col min="11275" max="11275" width="15.85546875" style="78" customWidth="1"/>
    <col min="11276" max="11276" width="18.42578125" style="78" customWidth="1"/>
    <col min="11277" max="11277" width="15.42578125" style="78" customWidth="1"/>
    <col min="11278" max="11278" width="16" style="78" customWidth="1"/>
    <col min="11279" max="11279" width="19.42578125" style="78" customWidth="1"/>
    <col min="11280" max="11520" width="8.85546875" style="78"/>
    <col min="11521" max="11521" width="15.28515625" style="78" customWidth="1"/>
    <col min="11522" max="11522" width="11" style="78" customWidth="1"/>
    <col min="11523" max="11523" width="12.140625" style="78" customWidth="1"/>
    <col min="11524" max="11530" width="8.85546875" style="78"/>
    <col min="11531" max="11531" width="15.85546875" style="78" customWidth="1"/>
    <col min="11532" max="11532" width="18.42578125" style="78" customWidth="1"/>
    <col min="11533" max="11533" width="15.42578125" style="78" customWidth="1"/>
    <col min="11534" max="11534" width="16" style="78" customWidth="1"/>
    <col min="11535" max="11535" width="19.42578125" style="78" customWidth="1"/>
    <col min="11536" max="11776" width="8.85546875" style="78"/>
    <col min="11777" max="11777" width="15.28515625" style="78" customWidth="1"/>
    <col min="11778" max="11778" width="11" style="78" customWidth="1"/>
    <col min="11779" max="11779" width="12.140625" style="78" customWidth="1"/>
    <col min="11780" max="11786" width="8.85546875" style="78"/>
    <col min="11787" max="11787" width="15.85546875" style="78" customWidth="1"/>
    <col min="11788" max="11788" width="18.42578125" style="78" customWidth="1"/>
    <col min="11789" max="11789" width="15.42578125" style="78" customWidth="1"/>
    <col min="11790" max="11790" width="16" style="78" customWidth="1"/>
    <col min="11791" max="11791" width="19.42578125" style="78" customWidth="1"/>
    <col min="11792" max="12032" width="8.85546875" style="78"/>
    <col min="12033" max="12033" width="15.28515625" style="78" customWidth="1"/>
    <col min="12034" max="12034" width="11" style="78" customWidth="1"/>
    <col min="12035" max="12035" width="12.140625" style="78" customWidth="1"/>
    <col min="12036" max="12042" width="8.85546875" style="78"/>
    <col min="12043" max="12043" width="15.85546875" style="78" customWidth="1"/>
    <col min="12044" max="12044" width="18.42578125" style="78" customWidth="1"/>
    <col min="12045" max="12045" width="15.42578125" style="78" customWidth="1"/>
    <col min="12046" max="12046" width="16" style="78" customWidth="1"/>
    <col min="12047" max="12047" width="19.42578125" style="78" customWidth="1"/>
    <col min="12048" max="12288" width="8.85546875" style="78"/>
    <col min="12289" max="12289" width="15.28515625" style="78" customWidth="1"/>
    <col min="12290" max="12290" width="11" style="78" customWidth="1"/>
    <col min="12291" max="12291" width="12.140625" style="78" customWidth="1"/>
    <col min="12292" max="12298" width="8.85546875" style="78"/>
    <col min="12299" max="12299" width="15.85546875" style="78" customWidth="1"/>
    <col min="12300" max="12300" width="18.42578125" style="78" customWidth="1"/>
    <col min="12301" max="12301" width="15.42578125" style="78" customWidth="1"/>
    <col min="12302" max="12302" width="16" style="78" customWidth="1"/>
    <col min="12303" max="12303" width="19.42578125" style="78" customWidth="1"/>
    <col min="12304" max="12544" width="8.85546875" style="78"/>
    <col min="12545" max="12545" width="15.28515625" style="78" customWidth="1"/>
    <col min="12546" max="12546" width="11" style="78" customWidth="1"/>
    <col min="12547" max="12547" width="12.140625" style="78" customWidth="1"/>
    <col min="12548" max="12554" width="8.85546875" style="78"/>
    <col min="12555" max="12555" width="15.85546875" style="78" customWidth="1"/>
    <col min="12556" max="12556" width="18.42578125" style="78" customWidth="1"/>
    <col min="12557" max="12557" width="15.42578125" style="78" customWidth="1"/>
    <col min="12558" max="12558" width="16" style="78" customWidth="1"/>
    <col min="12559" max="12559" width="19.42578125" style="78" customWidth="1"/>
    <col min="12560" max="12800" width="8.85546875" style="78"/>
    <col min="12801" max="12801" width="15.28515625" style="78" customWidth="1"/>
    <col min="12802" max="12802" width="11" style="78" customWidth="1"/>
    <col min="12803" max="12803" width="12.140625" style="78" customWidth="1"/>
    <col min="12804" max="12810" width="8.85546875" style="78"/>
    <col min="12811" max="12811" width="15.85546875" style="78" customWidth="1"/>
    <col min="12812" max="12812" width="18.42578125" style="78" customWidth="1"/>
    <col min="12813" max="12813" width="15.42578125" style="78" customWidth="1"/>
    <col min="12814" max="12814" width="16" style="78" customWidth="1"/>
    <col min="12815" max="12815" width="19.42578125" style="78" customWidth="1"/>
    <col min="12816" max="13056" width="8.85546875" style="78"/>
    <col min="13057" max="13057" width="15.28515625" style="78" customWidth="1"/>
    <col min="13058" max="13058" width="11" style="78" customWidth="1"/>
    <col min="13059" max="13059" width="12.140625" style="78" customWidth="1"/>
    <col min="13060" max="13066" width="8.85546875" style="78"/>
    <col min="13067" max="13067" width="15.85546875" style="78" customWidth="1"/>
    <col min="13068" max="13068" width="18.42578125" style="78" customWidth="1"/>
    <col min="13069" max="13069" width="15.42578125" style="78" customWidth="1"/>
    <col min="13070" max="13070" width="16" style="78" customWidth="1"/>
    <col min="13071" max="13071" width="19.42578125" style="78" customWidth="1"/>
    <col min="13072" max="13312" width="8.85546875" style="78"/>
    <col min="13313" max="13313" width="15.28515625" style="78" customWidth="1"/>
    <col min="13314" max="13314" width="11" style="78" customWidth="1"/>
    <col min="13315" max="13315" width="12.140625" style="78" customWidth="1"/>
    <col min="13316" max="13322" width="8.85546875" style="78"/>
    <col min="13323" max="13323" width="15.85546875" style="78" customWidth="1"/>
    <col min="13324" max="13324" width="18.42578125" style="78" customWidth="1"/>
    <col min="13325" max="13325" width="15.42578125" style="78" customWidth="1"/>
    <col min="13326" max="13326" width="16" style="78" customWidth="1"/>
    <col min="13327" max="13327" width="19.42578125" style="78" customWidth="1"/>
    <col min="13328" max="13568" width="8.85546875" style="78"/>
    <col min="13569" max="13569" width="15.28515625" style="78" customWidth="1"/>
    <col min="13570" max="13570" width="11" style="78" customWidth="1"/>
    <col min="13571" max="13571" width="12.140625" style="78" customWidth="1"/>
    <col min="13572" max="13578" width="8.85546875" style="78"/>
    <col min="13579" max="13579" width="15.85546875" style="78" customWidth="1"/>
    <col min="13580" max="13580" width="18.42578125" style="78" customWidth="1"/>
    <col min="13581" max="13581" width="15.42578125" style="78" customWidth="1"/>
    <col min="13582" max="13582" width="16" style="78" customWidth="1"/>
    <col min="13583" max="13583" width="19.42578125" style="78" customWidth="1"/>
    <col min="13584" max="13824" width="8.85546875" style="78"/>
    <col min="13825" max="13825" width="15.28515625" style="78" customWidth="1"/>
    <col min="13826" max="13826" width="11" style="78" customWidth="1"/>
    <col min="13827" max="13827" width="12.140625" style="78" customWidth="1"/>
    <col min="13828" max="13834" width="8.85546875" style="78"/>
    <col min="13835" max="13835" width="15.85546875" style="78" customWidth="1"/>
    <col min="13836" max="13836" width="18.42578125" style="78" customWidth="1"/>
    <col min="13837" max="13837" width="15.42578125" style="78" customWidth="1"/>
    <col min="13838" max="13838" width="16" style="78" customWidth="1"/>
    <col min="13839" max="13839" width="19.42578125" style="78" customWidth="1"/>
    <col min="13840" max="14080" width="8.85546875" style="78"/>
    <col min="14081" max="14081" width="15.28515625" style="78" customWidth="1"/>
    <col min="14082" max="14082" width="11" style="78" customWidth="1"/>
    <col min="14083" max="14083" width="12.140625" style="78" customWidth="1"/>
    <col min="14084" max="14090" width="8.85546875" style="78"/>
    <col min="14091" max="14091" width="15.85546875" style="78" customWidth="1"/>
    <col min="14092" max="14092" width="18.42578125" style="78" customWidth="1"/>
    <col min="14093" max="14093" width="15.42578125" style="78" customWidth="1"/>
    <col min="14094" max="14094" width="16" style="78" customWidth="1"/>
    <col min="14095" max="14095" width="19.42578125" style="78" customWidth="1"/>
    <col min="14096" max="14336" width="8.85546875" style="78"/>
    <col min="14337" max="14337" width="15.28515625" style="78" customWidth="1"/>
    <col min="14338" max="14338" width="11" style="78" customWidth="1"/>
    <col min="14339" max="14339" width="12.140625" style="78" customWidth="1"/>
    <col min="14340" max="14346" width="8.85546875" style="78"/>
    <col min="14347" max="14347" width="15.85546875" style="78" customWidth="1"/>
    <col min="14348" max="14348" width="18.42578125" style="78" customWidth="1"/>
    <col min="14349" max="14349" width="15.42578125" style="78" customWidth="1"/>
    <col min="14350" max="14350" width="16" style="78" customWidth="1"/>
    <col min="14351" max="14351" width="19.42578125" style="78" customWidth="1"/>
    <col min="14352" max="14592" width="8.85546875" style="78"/>
    <col min="14593" max="14593" width="15.28515625" style="78" customWidth="1"/>
    <col min="14594" max="14594" width="11" style="78" customWidth="1"/>
    <col min="14595" max="14595" width="12.140625" style="78" customWidth="1"/>
    <col min="14596" max="14602" width="8.85546875" style="78"/>
    <col min="14603" max="14603" width="15.85546875" style="78" customWidth="1"/>
    <col min="14604" max="14604" width="18.42578125" style="78" customWidth="1"/>
    <col min="14605" max="14605" width="15.42578125" style="78" customWidth="1"/>
    <col min="14606" max="14606" width="16" style="78" customWidth="1"/>
    <col min="14607" max="14607" width="19.42578125" style="78" customWidth="1"/>
    <col min="14608" max="14848" width="8.85546875" style="78"/>
    <col min="14849" max="14849" width="15.28515625" style="78" customWidth="1"/>
    <col min="14850" max="14850" width="11" style="78" customWidth="1"/>
    <col min="14851" max="14851" width="12.140625" style="78" customWidth="1"/>
    <col min="14852" max="14858" width="8.85546875" style="78"/>
    <col min="14859" max="14859" width="15.85546875" style="78" customWidth="1"/>
    <col min="14860" max="14860" width="18.42578125" style="78" customWidth="1"/>
    <col min="14861" max="14861" width="15.42578125" style="78" customWidth="1"/>
    <col min="14862" max="14862" width="16" style="78" customWidth="1"/>
    <col min="14863" max="14863" width="19.42578125" style="78" customWidth="1"/>
    <col min="14864" max="15104" width="8.85546875" style="78"/>
    <col min="15105" max="15105" width="15.28515625" style="78" customWidth="1"/>
    <col min="15106" max="15106" width="11" style="78" customWidth="1"/>
    <col min="15107" max="15107" width="12.140625" style="78" customWidth="1"/>
    <col min="15108" max="15114" width="8.85546875" style="78"/>
    <col min="15115" max="15115" width="15.85546875" style="78" customWidth="1"/>
    <col min="15116" max="15116" width="18.42578125" style="78" customWidth="1"/>
    <col min="15117" max="15117" width="15.42578125" style="78" customWidth="1"/>
    <col min="15118" max="15118" width="16" style="78" customWidth="1"/>
    <col min="15119" max="15119" width="19.42578125" style="78" customWidth="1"/>
    <col min="15120" max="15360" width="8.85546875" style="78"/>
    <col min="15361" max="15361" width="15.28515625" style="78" customWidth="1"/>
    <col min="15362" max="15362" width="11" style="78" customWidth="1"/>
    <col min="15363" max="15363" width="12.140625" style="78" customWidth="1"/>
    <col min="15364" max="15370" width="8.85546875" style="78"/>
    <col min="15371" max="15371" width="15.85546875" style="78" customWidth="1"/>
    <col min="15372" max="15372" width="18.42578125" style="78" customWidth="1"/>
    <col min="15373" max="15373" width="15.42578125" style="78" customWidth="1"/>
    <col min="15374" max="15374" width="16" style="78" customWidth="1"/>
    <col min="15375" max="15375" width="19.42578125" style="78" customWidth="1"/>
    <col min="15376" max="15616" width="8.85546875" style="78"/>
    <col min="15617" max="15617" width="15.28515625" style="78" customWidth="1"/>
    <col min="15618" max="15618" width="11" style="78" customWidth="1"/>
    <col min="15619" max="15619" width="12.140625" style="78" customWidth="1"/>
    <col min="15620" max="15626" width="8.85546875" style="78"/>
    <col min="15627" max="15627" width="15.85546875" style="78" customWidth="1"/>
    <col min="15628" max="15628" width="18.42578125" style="78" customWidth="1"/>
    <col min="15629" max="15629" width="15.42578125" style="78" customWidth="1"/>
    <col min="15630" max="15630" width="16" style="78" customWidth="1"/>
    <col min="15631" max="15631" width="19.42578125" style="78" customWidth="1"/>
    <col min="15632" max="15872" width="8.85546875" style="78"/>
    <col min="15873" max="15873" width="15.28515625" style="78" customWidth="1"/>
    <col min="15874" max="15874" width="11" style="78" customWidth="1"/>
    <col min="15875" max="15875" width="12.140625" style="78" customWidth="1"/>
    <col min="15876" max="15882" width="8.85546875" style="78"/>
    <col min="15883" max="15883" width="15.85546875" style="78" customWidth="1"/>
    <col min="15884" max="15884" width="18.42578125" style="78" customWidth="1"/>
    <col min="15885" max="15885" width="15.42578125" style="78" customWidth="1"/>
    <col min="15886" max="15886" width="16" style="78" customWidth="1"/>
    <col min="15887" max="15887" width="19.42578125" style="78" customWidth="1"/>
    <col min="15888" max="16128" width="8.85546875" style="78"/>
    <col min="16129" max="16129" width="15.28515625" style="78" customWidth="1"/>
    <col min="16130" max="16130" width="11" style="78" customWidth="1"/>
    <col min="16131" max="16131" width="12.140625" style="78" customWidth="1"/>
    <col min="16132" max="16138" width="8.85546875" style="78"/>
    <col min="16139" max="16139" width="15.85546875" style="78" customWidth="1"/>
    <col min="16140" max="16140" width="18.42578125" style="78" customWidth="1"/>
    <col min="16141" max="16141" width="15.42578125" style="78" customWidth="1"/>
    <col min="16142" max="16142" width="16" style="78" customWidth="1"/>
    <col min="16143" max="16143" width="19.42578125" style="78" customWidth="1"/>
    <col min="16144" max="16384" width="8.85546875" style="78"/>
  </cols>
  <sheetData>
    <row r="1" spans="1:52">
      <c r="A1" s="225" t="s">
        <v>1670</v>
      </c>
      <c r="I1" s="39" t="s">
        <v>2013</v>
      </c>
      <c r="J1" s="39">
        <f>Language!J12</f>
        <v>0</v>
      </c>
      <c r="K1" s="785" t="s">
        <v>2012</v>
      </c>
      <c r="L1" s="785"/>
      <c r="P1" s="78" t="s">
        <v>2030</v>
      </c>
      <c r="Q1" s="78" t="str">
        <f>Language!J19</f>
        <v/>
      </c>
      <c r="W1" s="78" t="s">
        <v>2030</v>
      </c>
      <c r="X1" s="78" t="str">
        <f>Language!J21</f>
        <v/>
      </c>
      <c r="AJ1" s="39" t="s">
        <v>2008</v>
      </c>
      <c r="AP1" s="39" t="s">
        <v>2009</v>
      </c>
      <c r="AV1" s="39" t="s">
        <v>2011</v>
      </c>
    </row>
    <row r="2" spans="1:52">
      <c r="B2" s="225" t="s">
        <v>1671</v>
      </c>
      <c r="D2" s="225" t="s">
        <v>1672</v>
      </c>
      <c r="F2" s="225" t="s">
        <v>1673</v>
      </c>
      <c r="K2" s="78" t="s">
        <v>2014</v>
      </c>
      <c r="R2" s="39" t="s">
        <v>2016</v>
      </c>
      <c r="Y2" s="39" t="s">
        <v>2017</v>
      </c>
      <c r="AJ2" s="39" t="s">
        <v>1678</v>
      </c>
      <c r="AK2" s="39" t="s">
        <v>80</v>
      </c>
      <c r="AL2" s="39" t="s">
        <v>2005</v>
      </c>
      <c r="AM2" s="39" t="s">
        <v>76</v>
      </c>
      <c r="AN2" s="39" t="s">
        <v>83</v>
      </c>
      <c r="AP2" s="39" t="s">
        <v>1678</v>
      </c>
      <c r="AQ2" s="39" t="s">
        <v>80</v>
      </c>
      <c r="AR2" s="39" t="s">
        <v>2005</v>
      </c>
      <c r="AS2" s="39" t="s">
        <v>76</v>
      </c>
      <c r="AT2" s="39" t="s">
        <v>83</v>
      </c>
      <c r="AV2" s="39" t="s">
        <v>1678</v>
      </c>
      <c r="AW2" s="39" t="s">
        <v>80</v>
      </c>
      <c r="AX2" s="39" t="s">
        <v>2005</v>
      </c>
      <c r="AY2" s="39" t="s">
        <v>76</v>
      </c>
      <c r="AZ2" s="39" t="s">
        <v>83</v>
      </c>
    </row>
    <row r="3" spans="1:52">
      <c r="B3" s="225" t="s">
        <v>1531</v>
      </c>
      <c r="C3" s="225" t="s">
        <v>1532</v>
      </c>
      <c r="D3" s="225" t="s">
        <v>1531</v>
      </c>
      <c r="E3" s="225" t="s">
        <v>1532</v>
      </c>
      <c r="F3" s="225" t="s">
        <v>1531</v>
      </c>
      <c r="G3" s="225" t="s">
        <v>1532</v>
      </c>
      <c r="J3" s="225" t="s">
        <v>80</v>
      </c>
      <c r="K3" s="225" t="s">
        <v>76</v>
      </c>
      <c r="L3" s="225" t="s">
        <v>2015</v>
      </c>
      <c r="M3" s="225" t="s">
        <v>1532</v>
      </c>
      <c r="N3" s="295" t="s">
        <v>1533</v>
      </c>
      <c r="O3" s="225" t="s">
        <v>83</v>
      </c>
      <c r="Q3" s="225" t="s">
        <v>80</v>
      </c>
      <c r="R3" s="225" t="s">
        <v>76</v>
      </c>
      <c r="S3" s="225" t="s">
        <v>2015</v>
      </c>
      <c r="T3" s="225" t="s">
        <v>1532</v>
      </c>
      <c r="U3" s="295" t="s">
        <v>1533</v>
      </c>
      <c r="V3" s="225" t="s">
        <v>83</v>
      </c>
      <c r="X3" s="225" t="s">
        <v>80</v>
      </c>
      <c r="Y3" s="225" t="s">
        <v>76</v>
      </c>
      <c r="Z3" s="225" t="s">
        <v>1531</v>
      </c>
      <c r="AA3" s="225" t="s">
        <v>1532</v>
      </c>
      <c r="AB3" s="295" t="s">
        <v>1533</v>
      </c>
      <c r="AC3" s="225" t="s">
        <v>83</v>
      </c>
      <c r="AJ3" s="78" t="s">
        <v>1679</v>
      </c>
      <c r="AK3" s="78" t="s">
        <v>2148</v>
      </c>
      <c r="AL3" s="78">
        <v>29.5</v>
      </c>
      <c r="AM3" s="78" t="str">
        <f>AJ3&amp;"|"&amp;AK3&amp;"|"&amp;AL3</f>
        <v>9-12 years|0-59|29.5</v>
      </c>
      <c r="AN3" s="78">
        <v>90</v>
      </c>
      <c r="AP3" s="78" t="s">
        <v>1679</v>
      </c>
      <c r="AQ3" s="78" t="s">
        <v>2148</v>
      </c>
      <c r="AR3" s="78">
        <v>29.5</v>
      </c>
      <c r="AS3" s="78" t="str">
        <f>AP3&amp;"|"&amp;AQ3&amp;"|"&amp;AR3</f>
        <v>9-12 years|0-59|29.5</v>
      </c>
      <c r="AT3" s="78">
        <v>90</v>
      </c>
      <c r="AV3" s="78" t="s">
        <v>1679</v>
      </c>
      <c r="AW3" s="78" t="s">
        <v>2148</v>
      </c>
      <c r="AX3" s="78">
        <v>30</v>
      </c>
      <c r="AY3" s="78" t="str">
        <f>AV3&amp;"|"&amp;AW3&amp;"|"&amp;AX3</f>
        <v>9-12 years|0-59|30</v>
      </c>
      <c r="AZ3" s="78">
        <v>90</v>
      </c>
    </row>
    <row r="4" spans="1:52">
      <c r="A4" s="225" t="s">
        <v>2147</v>
      </c>
      <c r="B4" s="78">
        <v>27.95</v>
      </c>
      <c r="C4" s="78">
        <v>2.8</v>
      </c>
      <c r="D4" s="78">
        <v>28</v>
      </c>
      <c r="E4" s="78">
        <v>2.9</v>
      </c>
      <c r="F4" s="78">
        <v>29.2</v>
      </c>
      <c r="G4" s="78">
        <v>2.5</v>
      </c>
      <c r="J4" s="225" t="s">
        <v>2147</v>
      </c>
      <c r="K4" s="78" t="str">
        <f>$J$1&amp;"|"&amp;J4</f>
        <v>0|0-34</v>
      </c>
      <c r="L4" s="78">
        <v>27.95</v>
      </c>
      <c r="M4" s="78">
        <v>2.8</v>
      </c>
      <c r="N4" s="293">
        <f>($J$1-L4)/M4</f>
        <v>-9.9821428571428577</v>
      </c>
      <c r="O4" s="294">
        <f>NORMSDIST(N4)*100</f>
        <v>9.1241271827634207E-22</v>
      </c>
      <c r="Q4" s="225" t="s">
        <v>2147</v>
      </c>
      <c r="R4" s="78" t="str">
        <f>$Q$1&amp;"|"&amp;Q4</f>
        <v>|0-34</v>
      </c>
      <c r="S4" s="78">
        <v>28</v>
      </c>
      <c r="T4" s="78">
        <v>2.9</v>
      </c>
      <c r="U4" s="293" t="e">
        <f>($Q$1-S4)/T4</f>
        <v>#VALUE!</v>
      </c>
      <c r="V4" s="294" t="e">
        <f>NORMSDIST(U4)*100</f>
        <v>#VALUE!</v>
      </c>
      <c r="X4" s="225" t="s">
        <v>2147</v>
      </c>
      <c r="Y4" s="78" t="str">
        <f>$X$1&amp;"|"&amp;X4</f>
        <v>|0-34</v>
      </c>
      <c r="Z4" s="78">
        <v>29.2</v>
      </c>
      <c r="AA4" s="78">
        <v>2.5</v>
      </c>
      <c r="AB4" s="78" t="e">
        <f>($X$1-Z4)/AA4</f>
        <v>#VALUE!</v>
      </c>
      <c r="AC4" s="294" t="e">
        <f>NORMSDIST(AB4)*100</f>
        <v>#VALUE!</v>
      </c>
      <c r="AJ4" s="78" t="s">
        <v>1679</v>
      </c>
      <c r="AK4" s="78" t="s">
        <v>2148</v>
      </c>
      <c r="AL4" s="78">
        <v>29</v>
      </c>
      <c r="AM4" s="78" t="str">
        <f>AJ4&amp;"|"&amp;AK4&amp;"|"&amp;AL4</f>
        <v>9-12 years|0-59|29</v>
      </c>
      <c r="AN4" s="78">
        <v>75</v>
      </c>
      <c r="AP4" s="78" t="s">
        <v>1679</v>
      </c>
      <c r="AQ4" s="78" t="s">
        <v>2148</v>
      </c>
      <c r="AR4" s="78">
        <v>29</v>
      </c>
      <c r="AS4" s="78" t="str">
        <f t="shared" ref="AS4:AS22" si="0">AP4&amp;"|"&amp;AQ4&amp;"|"&amp;AR4</f>
        <v>9-12 years|0-59|29</v>
      </c>
      <c r="AT4" s="78">
        <v>75</v>
      </c>
      <c r="AV4" s="78" t="s">
        <v>1679</v>
      </c>
      <c r="AW4" s="78" t="s">
        <v>2148</v>
      </c>
      <c r="AX4" s="78">
        <v>30</v>
      </c>
      <c r="AY4" s="78" t="str">
        <f t="shared" ref="AY4:AY22" si="1">AV4&amp;"|"&amp;AW4&amp;"|"&amp;AX4</f>
        <v>9-12 years|0-59|30</v>
      </c>
      <c r="AZ4" s="78">
        <v>75</v>
      </c>
    </row>
    <row r="5" spans="1:52">
      <c r="A5" s="225" t="s">
        <v>66</v>
      </c>
      <c r="B5" s="78">
        <v>27.25</v>
      </c>
      <c r="C5" s="78">
        <v>3.9</v>
      </c>
      <c r="D5" s="78">
        <v>28.05</v>
      </c>
      <c r="E5" s="78">
        <v>3.6</v>
      </c>
      <c r="F5" s="78">
        <v>29.1</v>
      </c>
      <c r="G5" s="78">
        <v>2.2000000000000002</v>
      </c>
      <c r="J5" s="225" t="s">
        <v>66</v>
      </c>
      <c r="K5" s="78" t="str">
        <f t="shared" ref="K5:K12" si="2">$J$1&amp;"|"&amp;J5</f>
        <v>0|35-44</v>
      </c>
      <c r="L5" s="78">
        <v>27.25</v>
      </c>
      <c r="M5" s="78">
        <v>3.9</v>
      </c>
      <c r="N5" s="293">
        <f t="shared" ref="N5:N12" si="3">($J$1-L5)/M5</f>
        <v>-6.9871794871794872</v>
      </c>
      <c r="O5" s="294">
        <f t="shared" ref="O5:O12" si="4">NORMSDIST(N5)*100</f>
        <v>1.402336721244709E-10</v>
      </c>
      <c r="Q5" s="225" t="s">
        <v>66</v>
      </c>
      <c r="R5" s="78" t="str">
        <f t="shared" ref="R5:R12" si="5">$Q$1&amp;"|"&amp;Q5</f>
        <v>|35-44</v>
      </c>
      <c r="S5" s="78">
        <v>28.05</v>
      </c>
      <c r="T5" s="78">
        <v>3.6</v>
      </c>
      <c r="U5" s="293" t="e">
        <f t="shared" ref="U5:U12" si="6">($Q$1-S5)/T5</f>
        <v>#VALUE!</v>
      </c>
      <c r="V5" s="294" t="e">
        <f t="shared" ref="V5:V12" si="7">NORMSDIST(U5)*100</f>
        <v>#VALUE!</v>
      </c>
      <c r="X5" s="225" t="s">
        <v>66</v>
      </c>
      <c r="Y5" s="78" t="str">
        <f t="shared" ref="Y5:Y12" si="8">$X$1&amp;"|"&amp;X5</f>
        <v>|35-44</v>
      </c>
      <c r="Z5" s="78">
        <v>29.1</v>
      </c>
      <c r="AA5" s="78">
        <v>2.2000000000000002</v>
      </c>
      <c r="AB5" s="78" t="e">
        <f t="shared" ref="AB5:AB12" si="9">($X$1-Z5)/AA5</f>
        <v>#VALUE!</v>
      </c>
      <c r="AC5" s="294" t="e">
        <f t="shared" ref="AC5:AC12" si="10">NORMSDIST(AB5)*100</f>
        <v>#VALUE!</v>
      </c>
      <c r="AJ5" s="78" t="s">
        <v>1679</v>
      </c>
      <c r="AK5" s="78" t="s">
        <v>2148</v>
      </c>
      <c r="AL5" s="78">
        <v>27.5</v>
      </c>
      <c r="AM5" s="78" t="str">
        <f>AJ5&amp;"|"&amp;AK5&amp;"|"&amp;AL5</f>
        <v>9-12 years|0-59|27.5</v>
      </c>
      <c r="AN5" s="78">
        <v>50</v>
      </c>
      <c r="AP5" s="78" t="s">
        <v>1679</v>
      </c>
      <c r="AQ5" s="78" t="s">
        <v>2148</v>
      </c>
      <c r="AR5" s="78">
        <v>28</v>
      </c>
      <c r="AS5" s="78" t="str">
        <f t="shared" si="0"/>
        <v>9-12 years|0-59|28</v>
      </c>
      <c r="AT5" s="78">
        <v>50</v>
      </c>
      <c r="AV5" s="78" t="s">
        <v>1679</v>
      </c>
      <c r="AW5" s="78" t="s">
        <v>2148</v>
      </c>
      <c r="AX5" s="78">
        <v>29.5</v>
      </c>
      <c r="AY5" s="78" t="str">
        <f t="shared" si="1"/>
        <v>9-12 years|0-59|29.5</v>
      </c>
      <c r="AZ5" s="78">
        <v>50</v>
      </c>
    </row>
    <row r="6" spans="1:52">
      <c r="A6" s="225" t="s">
        <v>67</v>
      </c>
      <c r="B6" s="78">
        <v>27.4</v>
      </c>
      <c r="C6" s="78">
        <v>4.0999999999999996</v>
      </c>
      <c r="D6" s="78">
        <v>27.7</v>
      </c>
      <c r="E6" s="78">
        <v>3.6</v>
      </c>
      <c r="F6" s="78">
        <v>29.25</v>
      </c>
      <c r="G6" s="78">
        <v>1.8</v>
      </c>
      <c r="J6" s="225" t="s">
        <v>67</v>
      </c>
      <c r="K6" s="78" t="str">
        <f t="shared" si="2"/>
        <v>0|45-54</v>
      </c>
      <c r="L6" s="78">
        <v>27.4</v>
      </c>
      <c r="M6" s="78">
        <v>4.0999999999999996</v>
      </c>
      <c r="N6" s="293">
        <f t="shared" si="3"/>
        <v>-6.6829268292682933</v>
      </c>
      <c r="O6" s="294">
        <f t="shared" si="4"/>
        <v>1.1710826910768984E-9</v>
      </c>
      <c r="Q6" s="225" t="s">
        <v>67</v>
      </c>
      <c r="R6" s="78" t="str">
        <f t="shared" si="5"/>
        <v>|45-54</v>
      </c>
      <c r="S6" s="78">
        <v>27.7</v>
      </c>
      <c r="T6" s="78">
        <v>3.6</v>
      </c>
      <c r="U6" s="293" t="e">
        <f t="shared" si="6"/>
        <v>#VALUE!</v>
      </c>
      <c r="V6" s="294" t="e">
        <f t="shared" si="7"/>
        <v>#VALUE!</v>
      </c>
      <c r="X6" s="225" t="s">
        <v>67</v>
      </c>
      <c r="Y6" s="78" t="str">
        <f t="shared" si="8"/>
        <v>|45-54</v>
      </c>
      <c r="Z6" s="78">
        <v>29.25</v>
      </c>
      <c r="AA6" s="78">
        <v>1.8</v>
      </c>
      <c r="AB6" s="78" t="e">
        <f t="shared" si="9"/>
        <v>#VALUE!</v>
      </c>
      <c r="AC6" s="294" t="e">
        <f t="shared" si="10"/>
        <v>#VALUE!</v>
      </c>
      <c r="AJ6" s="78" t="s">
        <v>1679</v>
      </c>
      <c r="AK6" s="78" t="s">
        <v>2148</v>
      </c>
      <c r="AL6" s="78">
        <v>26.5</v>
      </c>
      <c r="AM6" s="78" t="str">
        <f>AJ6&amp;"|"&amp;AK6&amp;"|"&amp;AL6</f>
        <v>9-12 years|0-59|26.5</v>
      </c>
      <c r="AN6" s="78">
        <v>25</v>
      </c>
      <c r="AP6" s="78" t="s">
        <v>1679</v>
      </c>
      <c r="AQ6" s="78" t="s">
        <v>2148</v>
      </c>
      <c r="AR6" s="78">
        <v>27</v>
      </c>
      <c r="AS6" s="78" t="str">
        <f t="shared" si="0"/>
        <v>9-12 years|0-59|27</v>
      </c>
      <c r="AT6" s="78">
        <v>25</v>
      </c>
      <c r="AV6" s="78" t="s">
        <v>1679</v>
      </c>
      <c r="AW6" s="78" t="s">
        <v>2148</v>
      </c>
      <c r="AX6" s="78">
        <v>28.5</v>
      </c>
      <c r="AY6" s="78" t="str">
        <f t="shared" si="1"/>
        <v>9-12 years|0-59|28.5</v>
      </c>
      <c r="AZ6" s="78">
        <v>25</v>
      </c>
    </row>
    <row r="7" spans="1:52">
      <c r="A7" s="225" t="s">
        <v>1675</v>
      </c>
      <c r="B7" s="78">
        <v>27.6</v>
      </c>
      <c r="C7" s="78">
        <v>3.6</v>
      </c>
      <c r="D7" s="78">
        <v>28</v>
      </c>
      <c r="E7" s="78">
        <v>3.1</v>
      </c>
      <c r="F7" s="78">
        <v>29.4</v>
      </c>
      <c r="G7" s="78">
        <v>1.3</v>
      </c>
      <c r="J7" s="225" t="s">
        <v>1675</v>
      </c>
      <c r="K7" s="78" t="str">
        <f t="shared" si="2"/>
        <v>0|55-59</v>
      </c>
      <c r="L7" s="78">
        <v>27.6</v>
      </c>
      <c r="M7" s="78">
        <v>3.6</v>
      </c>
      <c r="N7" s="293">
        <f t="shared" si="3"/>
        <v>-7.666666666666667</v>
      </c>
      <c r="O7" s="294">
        <f t="shared" si="4"/>
        <v>8.8261871604534982E-13</v>
      </c>
      <c r="Q7" s="225" t="s">
        <v>1675</v>
      </c>
      <c r="R7" s="78" t="str">
        <f t="shared" si="5"/>
        <v>|55-59</v>
      </c>
      <c r="S7" s="78">
        <v>28</v>
      </c>
      <c r="T7" s="78">
        <v>3.1</v>
      </c>
      <c r="U7" s="293" t="e">
        <f t="shared" si="6"/>
        <v>#VALUE!</v>
      </c>
      <c r="V7" s="294" t="e">
        <f t="shared" si="7"/>
        <v>#VALUE!</v>
      </c>
      <c r="X7" s="225" t="s">
        <v>1675</v>
      </c>
      <c r="Y7" s="78" t="str">
        <f t="shared" si="8"/>
        <v>|55-59</v>
      </c>
      <c r="Z7" s="78">
        <v>29.4</v>
      </c>
      <c r="AA7" s="78">
        <v>1.3</v>
      </c>
      <c r="AB7" s="78" t="e">
        <f t="shared" si="9"/>
        <v>#VALUE!</v>
      </c>
      <c r="AC7" s="294" t="e">
        <f t="shared" si="10"/>
        <v>#VALUE!</v>
      </c>
      <c r="AJ7" s="78" t="s">
        <v>1679</v>
      </c>
      <c r="AK7" s="78" t="s">
        <v>2148</v>
      </c>
      <c r="AL7" s="78">
        <v>24.5</v>
      </c>
      <c r="AM7" s="78" t="str">
        <f>AJ7&amp;"|"&amp;AK7&amp;"|"&amp;AL7</f>
        <v>9-12 years|0-59|24.5</v>
      </c>
      <c r="AN7" s="78">
        <v>10</v>
      </c>
      <c r="AP7" s="78" t="s">
        <v>1679</v>
      </c>
      <c r="AQ7" s="78" t="s">
        <v>2148</v>
      </c>
      <c r="AR7" s="78">
        <v>25.5</v>
      </c>
      <c r="AS7" s="78" t="str">
        <f t="shared" si="0"/>
        <v>9-12 years|0-59|25.5</v>
      </c>
      <c r="AT7" s="78">
        <v>10</v>
      </c>
      <c r="AV7" s="78" t="s">
        <v>1679</v>
      </c>
      <c r="AW7" s="78" t="s">
        <v>2148</v>
      </c>
      <c r="AX7" s="78">
        <v>28</v>
      </c>
      <c r="AY7" s="78" t="str">
        <f t="shared" si="1"/>
        <v>9-12 years|0-59|28</v>
      </c>
      <c r="AZ7" s="78">
        <v>10</v>
      </c>
    </row>
    <row r="8" spans="1:52">
      <c r="A8" s="225" t="s">
        <v>1676</v>
      </c>
      <c r="B8" s="78">
        <v>27.8</v>
      </c>
      <c r="C8" s="78">
        <v>3.5</v>
      </c>
      <c r="D8" s="78">
        <v>28.3</v>
      </c>
      <c r="E8" s="78">
        <v>2.9</v>
      </c>
      <c r="F8" s="78">
        <v>29.35</v>
      </c>
      <c r="G8" s="78">
        <v>1.7</v>
      </c>
      <c r="J8" s="225" t="s">
        <v>1676</v>
      </c>
      <c r="K8" s="78" t="str">
        <f t="shared" si="2"/>
        <v>0|60-64</v>
      </c>
      <c r="L8" s="78">
        <v>27.8</v>
      </c>
      <c r="M8" s="78">
        <v>3.5</v>
      </c>
      <c r="N8" s="293">
        <f t="shared" si="3"/>
        <v>-7.9428571428571431</v>
      </c>
      <c r="O8" s="294">
        <f t="shared" si="4"/>
        <v>9.8788226847862291E-14</v>
      </c>
      <c r="Q8" s="225" t="s">
        <v>1676</v>
      </c>
      <c r="R8" s="78" t="str">
        <f t="shared" si="5"/>
        <v>|60-64</v>
      </c>
      <c r="S8" s="78">
        <v>28.3</v>
      </c>
      <c r="T8" s="78">
        <v>2.9</v>
      </c>
      <c r="U8" s="293" t="e">
        <f t="shared" si="6"/>
        <v>#VALUE!</v>
      </c>
      <c r="V8" s="294" t="e">
        <f t="shared" si="7"/>
        <v>#VALUE!</v>
      </c>
      <c r="X8" s="225" t="s">
        <v>1676</v>
      </c>
      <c r="Y8" s="78" t="str">
        <f t="shared" si="8"/>
        <v>|60-64</v>
      </c>
      <c r="Z8" s="78">
        <v>29.35</v>
      </c>
      <c r="AA8" s="78">
        <v>1.7</v>
      </c>
      <c r="AB8" s="78" t="e">
        <f t="shared" si="9"/>
        <v>#VALUE!</v>
      </c>
      <c r="AC8" s="294" t="e">
        <f t="shared" si="10"/>
        <v>#VALUE!</v>
      </c>
      <c r="AJ8" s="78" t="s">
        <v>1679</v>
      </c>
      <c r="AK8" s="78" t="s">
        <v>2010</v>
      </c>
      <c r="AL8" s="78">
        <v>29</v>
      </c>
      <c r="AM8" s="78" t="str">
        <f t="shared" ref="AM8:AM22" si="11">AJ8&amp;"|"&amp;AK8&amp;"|"&amp;AL8</f>
        <v>9-12 years|60-88|29</v>
      </c>
      <c r="AN8" s="78">
        <v>90</v>
      </c>
      <c r="AP8" s="78" t="s">
        <v>1680</v>
      </c>
      <c r="AQ8" s="78" t="s">
        <v>2148</v>
      </c>
      <c r="AR8" s="78">
        <v>30</v>
      </c>
      <c r="AS8" s="78" t="str">
        <f t="shared" si="0"/>
        <v>13-21 years|0-59|30</v>
      </c>
      <c r="AT8" s="78">
        <v>90</v>
      </c>
      <c r="AV8" s="78" t="s">
        <v>1680</v>
      </c>
      <c r="AW8" s="78" t="s">
        <v>2148</v>
      </c>
      <c r="AX8" s="78">
        <v>30</v>
      </c>
      <c r="AY8" s="78" t="str">
        <f t="shared" si="1"/>
        <v>13-21 years|0-59|30</v>
      </c>
      <c r="AZ8" s="78">
        <v>90</v>
      </c>
    </row>
    <row r="9" spans="1:52">
      <c r="A9" s="225" t="s">
        <v>69</v>
      </c>
      <c r="B9" s="78">
        <v>27.45</v>
      </c>
      <c r="C9" s="78">
        <v>3.9</v>
      </c>
      <c r="D9" s="78">
        <v>27.9</v>
      </c>
      <c r="E9" s="78">
        <v>3.5</v>
      </c>
      <c r="F9" s="78">
        <v>29.2</v>
      </c>
      <c r="G9" s="78">
        <v>1.7</v>
      </c>
      <c r="J9" s="225" t="s">
        <v>69</v>
      </c>
      <c r="K9" s="78" t="str">
        <f t="shared" si="2"/>
        <v>0|65-69</v>
      </c>
      <c r="L9" s="78">
        <v>27.45</v>
      </c>
      <c r="M9" s="78">
        <v>3.9</v>
      </c>
      <c r="N9" s="293">
        <f t="shared" si="3"/>
        <v>-7.0384615384615383</v>
      </c>
      <c r="O9" s="294">
        <f t="shared" si="4"/>
        <v>9.7186968742280523E-11</v>
      </c>
      <c r="Q9" s="225" t="s">
        <v>69</v>
      </c>
      <c r="R9" s="78" t="str">
        <f t="shared" si="5"/>
        <v>|65-69</v>
      </c>
      <c r="S9" s="78">
        <v>27.9</v>
      </c>
      <c r="T9" s="78">
        <v>3.5</v>
      </c>
      <c r="U9" s="293" t="e">
        <f t="shared" si="6"/>
        <v>#VALUE!</v>
      </c>
      <c r="V9" s="294" t="e">
        <f t="shared" si="7"/>
        <v>#VALUE!</v>
      </c>
      <c r="X9" s="225" t="s">
        <v>69</v>
      </c>
      <c r="Y9" s="78" t="str">
        <f t="shared" si="8"/>
        <v>|65-69</v>
      </c>
      <c r="Z9" s="78">
        <v>29.2</v>
      </c>
      <c r="AA9" s="78">
        <v>1.7</v>
      </c>
      <c r="AB9" s="78" t="e">
        <f t="shared" si="9"/>
        <v>#VALUE!</v>
      </c>
      <c r="AC9" s="294" t="e">
        <f t="shared" si="10"/>
        <v>#VALUE!</v>
      </c>
      <c r="AJ9" s="78" t="s">
        <v>1679</v>
      </c>
      <c r="AK9" s="78" t="s">
        <v>2010</v>
      </c>
      <c r="AL9" s="78">
        <v>28</v>
      </c>
      <c r="AM9" s="78" t="str">
        <f t="shared" si="11"/>
        <v>9-12 years|60-88|28</v>
      </c>
      <c r="AN9" s="78">
        <v>75</v>
      </c>
      <c r="AP9" s="78" t="s">
        <v>1680</v>
      </c>
      <c r="AQ9" s="78" t="s">
        <v>2148</v>
      </c>
      <c r="AR9" s="78">
        <v>30</v>
      </c>
      <c r="AS9" s="78" t="str">
        <f t="shared" si="0"/>
        <v>13-21 years|0-59|30</v>
      </c>
      <c r="AT9" s="78">
        <v>75</v>
      </c>
      <c r="AV9" s="78" t="s">
        <v>1680</v>
      </c>
      <c r="AW9" s="78" t="s">
        <v>2148</v>
      </c>
      <c r="AX9" s="78">
        <v>30</v>
      </c>
      <c r="AY9" s="78" t="str">
        <f t="shared" si="1"/>
        <v>13-21 years|0-59|30</v>
      </c>
      <c r="AZ9" s="78">
        <v>75</v>
      </c>
    </row>
    <row r="10" spans="1:52">
      <c r="A10" s="225" t="s">
        <v>70</v>
      </c>
      <c r="B10" s="78">
        <v>26.25</v>
      </c>
      <c r="C10" s="78">
        <v>4.5999999999999996</v>
      </c>
      <c r="D10" s="78">
        <v>27.15</v>
      </c>
      <c r="E10" s="78">
        <v>4.4000000000000004</v>
      </c>
      <c r="F10" s="78">
        <v>28.6</v>
      </c>
      <c r="G10" s="78">
        <v>2.7</v>
      </c>
      <c r="J10" s="225" t="s">
        <v>70</v>
      </c>
      <c r="K10" s="78" t="str">
        <f t="shared" si="2"/>
        <v>0|70-74</v>
      </c>
      <c r="L10" s="78">
        <v>26.25</v>
      </c>
      <c r="M10" s="78">
        <v>4.5999999999999996</v>
      </c>
      <c r="N10" s="293">
        <f t="shared" si="3"/>
        <v>-5.7065217391304355</v>
      </c>
      <c r="O10" s="294">
        <f t="shared" si="4"/>
        <v>5.7654092926766213E-7</v>
      </c>
      <c r="Q10" s="225" t="s">
        <v>70</v>
      </c>
      <c r="R10" s="78" t="str">
        <f t="shared" si="5"/>
        <v>|70-74</v>
      </c>
      <c r="S10" s="78">
        <v>27.15</v>
      </c>
      <c r="T10" s="78">
        <v>4.4000000000000004</v>
      </c>
      <c r="U10" s="293" t="e">
        <f t="shared" si="6"/>
        <v>#VALUE!</v>
      </c>
      <c r="V10" s="294" t="e">
        <f t="shared" si="7"/>
        <v>#VALUE!</v>
      </c>
      <c r="X10" s="225" t="s">
        <v>70</v>
      </c>
      <c r="Y10" s="78" t="str">
        <f t="shared" si="8"/>
        <v>|70-74</v>
      </c>
      <c r="Z10" s="78">
        <v>28.6</v>
      </c>
      <c r="AA10" s="78">
        <v>2.7</v>
      </c>
      <c r="AB10" s="78" t="e">
        <f t="shared" si="9"/>
        <v>#VALUE!</v>
      </c>
      <c r="AC10" s="294" t="e">
        <f t="shared" si="10"/>
        <v>#VALUE!</v>
      </c>
      <c r="AJ10" s="78" t="s">
        <v>1679</v>
      </c>
      <c r="AK10" s="78" t="s">
        <v>2010</v>
      </c>
      <c r="AL10" s="78">
        <v>26.5</v>
      </c>
      <c r="AM10" s="78" t="str">
        <f t="shared" si="11"/>
        <v>9-12 years|60-88|26.5</v>
      </c>
      <c r="AN10" s="78">
        <v>50</v>
      </c>
      <c r="AP10" s="78" t="s">
        <v>1680</v>
      </c>
      <c r="AQ10" s="78" t="s">
        <v>2148</v>
      </c>
      <c r="AR10" s="78">
        <v>29</v>
      </c>
      <c r="AS10" s="78" t="str">
        <f t="shared" si="0"/>
        <v>13-21 years|0-59|29</v>
      </c>
      <c r="AT10" s="78">
        <v>50</v>
      </c>
      <c r="AV10" s="78" t="s">
        <v>1680</v>
      </c>
      <c r="AW10" s="78" t="s">
        <v>2148</v>
      </c>
      <c r="AX10" s="78">
        <v>30</v>
      </c>
      <c r="AY10" s="78" t="str">
        <f t="shared" si="1"/>
        <v>13-21 years|0-59|30</v>
      </c>
      <c r="AZ10" s="78">
        <v>50</v>
      </c>
    </row>
    <row r="11" spans="1:52">
      <c r="A11" s="225" t="s">
        <v>71</v>
      </c>
      <c r="B11" s="78">
        <v>25.85</v>
      </c>
      <c r="C11" s="78">
        <v>5.5</v>
      </c>
      <c r="D11" s="78">
        <v>26.7</v>
      </c>
      <c r="E11" s="78">
        <v>4.5999999999999996</v>
      </c>
      <c r="F11" s="78">
        <v>28.9</v>
      </c>
      <c r="G11" s="78">
        <v>1.9</v>
      </c>
      <c r="J11" s="225" t="s">
        <v>71</v>
      </c>
      <c r="K11" s="78" t="str">
        <f t="shared" si="2"/>
        <v>0|75-79</v>
      </c>
      <c r="L11" s="78">
        <v>25.85</v>
      </c>
      <c r="M11" s="78">
        <v>5.5</v>
      </c>
      <c r="N11" s="293">
        <f t="shared" si="3"/>
        <v>-4.7</v>
      </c>
      <c r="O11" s="294">
        <f t="shared" si="4"/>
        <v>1.3008074539172773E-4</v>
      </c>
      <c r="Q11" s="225" t="s">
        <v>71</v>
      </c>
      <c r="R11" s="78" t="str">
        <f t="shared" si="5"/>
        <v>|75-79</v>
      </c>
      <c r="S11" s="78">
        <v>26.7</v>
      </c>
      <c r="T11" s="78">
        <v>4.5999999999999996</v>
      </c>
      <c r="U11" s="293" t="e">
        <f t="shared" si="6"/>
        <v>#VALUE!</v>
      </c>
      <c r="V11" s="294" t="e">
        <f t="shared" si="7"/>
        <v>#VALUE!</v>
      </c>
      <c r="X11" s="225" t="s">
        <v>71</v>
      </c>
      <c r="Y11" s="78" t="str">
        <f t="shared" si="8"/>
        <v>|75-79</v>
      </c>
      <c r="Z11" s="78">
        <v>28.9</v>
      </c>
      <c r="AA11" s="78">
        <v>1.9</v>
      </c>
      <c r="AB11" s="78" t="e">
        <f t="shared" si="9"/>
        <v>#VALUE!</v>
      </c>
      <c r="AC11" s="294" t="e">
        <f t="shared" si="10"/>
        <v>#VALUE!</v>
      </c>
      <c r="AJ11" s="78" t="s">
        <v>1679</v>
      </c>
      <c r="AK11" s="78" t="s">
        <v>2010</v>
      </c>
      <c r="AL11" s="78">
        <v>24</v>
      </c>
      <c r="AM11" s="78" t="str">
        <f t="shared" si="11"/>
        <v>9-12 years|60-88|24</v>
      </c>
      <c r="AN11" s="78">
        <v>25</v>
      </c>
      <c r="AP11" s="78" t="s">
        <v>1680</v>
      </c>
      <c r="AQ11" s="78" t="s">
        <v>2148</v>
      </c>
      <c r="AR11" s="78">
        <v>27</v>
      </c>
      <c r="AS11" s="78" t="str">
        <f t="shared" si="0"/>
        <v>13-21 years|0-59|27</v>
      </c>
      <c r="AT11" s="78">
        <v>25</v>
      </c>
      <c r="AV11" s="78" t="s">
        <v>1680</v>
      </c>
      <c r="AW11" s="78" t="s">
        <v>2148</v>
      </c>
      <c r="AX11" s="78">
        <v>29.5</v>
      </c>
      <c r="AY11" s="78" t="str">
        <f t="shared" si="1"/>
        <v>13-21 years|0-59|29.5</v>
      </c>
      <c r="AZ11" s="78">
        <v>25</v>
      </c>
    </row>
    <row r="12" spans="1:52">
      <c r="A12" s="225" t="s">
        <v>1677</v>
      </c>
      <c r="B12" s="78">
        <v>26.55</v>
      </c>
      <c r="C12" s="78">
        <v>4</v>
      </c>
      <c r="D12" s="78">
        <v>27.15</v>
      </c>
      <c r="E12" s="78">
        <v>3.8</v>
      </c>
      <c r="F12" s="78">
        <v>29.05</v>
      </c>
      <c r="G12" s="78">
        <v>1.6</v>
      </c>
      <c r="J12" s="225" t="s">
        <v>1677</v>
      </c>
      <c r="K12" s="78" t="str">
        <f t="shared" si="2"/>
        <v>0|80-88</v>
      </c>
      <c r="L12" s="78">
        <v>26.55</v>
      </c>
      <c r="M12" s="78">
        <v>4</v>
      </c>
      <c r="N12" s="293">
        <f t="shared" si="3"/>
        <v>-6.6375000000000002</v>
      </c>
      <c r="O12" s="294">
        <f t="shared" si="4"/>
        <v>1.5952398068583126E-9</v>
      </c>
      <c r="Q12" s="225" t="s">
        <v>1677</v>
      </c>
      <c r="R12" s="78" t="str">
        <f t="shared" si="5"/>
        <v>|80-88</v>
      </c>
      <c r="S12" s="78">
        <v>27.15</v>
      </c>
      <c r="T12" s="78">
        <v>3.8</v>
      </c>
      <c r="U12" s="293" t="e">
        <f t="shared" si="6"/>
        <v>#VALUE!</v>
      </c>
      <c r="V12" s="294" t="e">
        <f t="shared" si="7"/>
        <v>#VALUE!</v>
      </c>
      <c r="X12" s="225" t="s">
        <v>1677</v>
      </c>
      <c r="Y12" s="78" t="str">
        <f t="shared" si="8"/>
        <v>|80-88</v>
      </c>
      <c r="Z12" s="78">
        <v>29.05</v>
      </c>
      <c r="AA12" s="78">
        <v>1.6</v>
      </c>
      <c r="AB12" s="78" t="e">
        <f t="shared" si="9"/>
        <v>#VALUE!</v>
      </c>
      <c r="AC12" s="294" t="e">
        <f t="shared" si="10"/>
        <v>#VALUE!</v>
      </c>
      <c r="AJ12" s="78" t="s">
        <v>1679</v>
      </c>
      <c r="AK12" s="78" t="s">
        <v>2010</v>
      </c>
      <c r="AL12" s="78">
        <v>22.5</v>
      </c>
      <c r="AM12" s="78" t="str">
        <f t="shared" si="11"/>
        <v>9-12 years|60-88|22.5</v>
      </c>
      <c r="AN12" s="78">
        <v>10</v>
      </c>
      <c r="AP12" s="78" t="s">
        <v>1680</v>
      </c>
      <c r="AQ12" s="78" t="s">
        <v>2148</v>
      </c>
      <c r="AR12" s="78">
        <v>26.5</v>
      </c>
      <c r="AS12" s="78" t="str">
        <f t="shared" si="0"/>
        <v>13-21 years|0-59|26.5</v>
      </c>
      <c r="AT12" s="78">
        <v>10</v>
      </c>
      <c r="AV12" s="78" t="s">
        <v>1680</v>
      </c>
      <c r="AW12" s="78" t="s">
        <v>2148</v>
      </c>
      <c r="AX12" s="78">
        <v>29</v>
      </c>
      <c r="AY12" s="78" t="str">
        <f t="shared" si="1"/>
        <v>13-21 years|0-59|29</v>
      </c>
      <c r="AZ12" s="78">
        <v>10</v>
      </c>
    </row>
    <row r="13" spans="1:52">
      <c r="A13" s="225"/>
      <c r="AJ13" s="78" t="s">
        <v>1680</v>
      </c>
      <c r="AK13" s="78" t="s">
        <v>2007</v>
      </c>
      <c r="AL13" s="78">
        <v>30</v>
      </c>
      <c r="AM13" s="78" t="str">
        <f t="shared" si="11"/>
        <v>13-21 years|25-59|30</v>
      </c>
      <c r="AN13" s="78">
        <v>90</v>
      </c>
      <c r="AP13" s="78" t="s">
        <v>1679</v>
      </c>
      <c r="AQ13" s="78" t="s">
        <v>2010</v>
      </c>
      <c r="AR13" s="78">
        <v>29.5</v>
      </c>
      <c r="AS13" s="78" t="str">
        <f t="shared" si="0"/>
        <v>9-12 years|60-88|29.5</v>
      </c>
      <c r="AT13" s="78">
        <v>90</v>
      </c>
      <c r="AV13" s="78" t="s">
        <v>1679</v>
      </c>
      <c r="AW13" s="78" t="s">
        <v>2010</v>
      </c>
      <c r="AX13" s="78">
        <v>30</v>
      </c>
      <c r="AY13" s="78" t="str">
        <f t="shared" si="1"/>
        <v>9-12 years|60-88|30</v>
      </c>
      <c r="AZ13" s="78">
        <v>90</v>
      </c>
    </row>
    <row r="14" spans="1:52">
      <c r="A14" s="225"/>
      <c r="B14" s="225" t="s">
        <v>1671</v>
      </c>
      <c r="D14" s="225" t="s">
        <v>1672</v>
      </c>
      <c r="F14" s="225" t="s">
        <v>1673</v>
      </c>
      <c r="AJ14" s="78" t="s">
        <v>1680</v>
      </c>
      <c r="AK14" s="78" t="s">
        <v>2007</v>
      </c>
      <c r="AL14" s="78">
        <v>29.5</v>
      </c>
      <c r="AM14" s="78" t="str">
        <f t="shared" si="11"/>
        <v>13-21 years|25-59|29.5</v>
      </c>
      <c r="AN14" s="78">
        <v>75</v>
      </c>
      <c r="AP14" s="78" t="s">
        <v>1679</v>
      </c>
      <c r="AQ14" s="78" t="s">
        <v>2010</v>
      </c>
      <c r="AR14" s="78">
        <v>29</v>
      </c>
      <c r="AS14" s="78" t="str">
        <f t="shared" si="0"/>
        <v>9-12 years|60-88|29</v>
      </c>
      <c r="AT14" s="78">
        <v>75</v>
      </c>
      <c r="AV14" s="78" t="s">
        <v>1679</v>
      </c>
      <c r="AW14" s="78" t="s">
        <v>2010</v>
      </c>
      <c r="AX14" s="78">
        <v>29.5</v>
      </c>
      <c r="AY14" s="78" t="str">
        <f t="shared" si="1"/>
        <v>9-12 years|60-88|29.5</v>
      </c>
      <c r="AZ14" s="78">
        <v>75</v>
      </c>
    </row>
    <row r="15" spans="1:52">
      <c r="B15" s="225" t="s">
        <v>1531</v>
      </c>
      <c r="C15" s="225" t="s">
        <v>1532</v>
      </c>
      <c r="D15" s="225" t="s">
        <v>1531</v>
      </c>
      <c r="E15" s="225" t="s">
        <v>1532</v>
      </c>
      <c r="F15" s="225" t="s">
        <v>1531</v>
      </c>
      <c r="G15" s="225" t="s">
        <v>1532</v>
      </c>
      <c r="AJ15" s="78" t="s">
        <v>1680</v>
      </c>
      <c r="AK15" s="78" t="s">
        <v>2007</v>
      </c>
      <c r="AL15" s="78">
        <v>29</v>
      </c>
      <c r="AM15" s="78" t="str">
        <f t="shared" si="11"/>
        <v>13-21 years|25-59|29</v>
      </c>
      <c r="AN15" s="78">
        <v>50</v>
      </c>
      <c r="AP15" s="78" t="s">
        <v>1679</v>
      </c>
      <c r="AQ15" s="78" t="s">
        <v>2010</v>
      </c>
      <c r="AR15" s="78">
        <v>27.5</v>
      </c>
      <c r="AS15" s="78" t="str">
        <f t="shared" si="0"/>
        <v>9-12 years|60-88|27.5</v>
      </c>
      <c r="AT15" s="78">
        <v>50</v>
      </c>
      <c r="AV15" s="78" t="s">
        <v>1679</v>
      </c>
      <c r="AW15" s="78" t="s">
        <v>2010</v>
      </c>
      <c r="AX15" s="78">
        <v>29</v>
      </c>
      <c r="AY15" s="78" t="str">
        <f t="shared" si="1"/>
        <v>9-12 years|60-88|29</v>
      </c>
      <c r="AZ15" s="78">
        <v>50</v>
      </c>
    </row>
    <row r="16" spans="1:52">
      <c r="A16" s="225" t="s">
        <v>1678</v>
      </c>
      <c r="AJ16" s="78" t="s">
        <v>1680</v>
      </c>
      <c r="AK16" s="78" t="s">
        <v>2007</v>
      </c>
      <c r="AL16" s="78">
        <v>27.5</v>
      </c>
      <c r="AM16" s="78" t="str">
        <f t="shared" si="11"/>
        <v>13-21 years|25-59|27.5</v>
      </c>
      <c r="AN16" s="78">
        <v>25</v>
      </c>
      <c r="AP16" s="78" t="s">
        <v>1679</v>
      </c>
      <c r="AQ16" s="78" t="s">
        <v>2010</v>
      </c>
      <c r="AR16" s="78">
        <v>26</v>
      </c>
      <c r="AS16" s="78" t="str">
        <f t="shared" si="0"/>
        <v>9-12 years|60-88|26</v>
      </c>
      <c r="AT16" s="78">
        <v>25</v>
      </c>
      <c r="AV16" s="78" t="s">
        <v>1679</v>
      </c>
      <c r="AW16" s="78" t="s">
        <v>2010</v>
      </c>
      <c r="AX16" s="78">
        <v>28.5</v>
      </c>
      <c r="AY16" s="78" t="str">
        <f t="shared" si="1"/>
        <v>9-12 years|60-88|28.5</v>
      </c>
      <c r="AZ16" s="78">
        <v>25</v>
      </c>
    </row>
    <row r="17" spans="1:52">
      <c r="A17" s="231" t="s">
        <v>1679</v>
      </c>
      <c r="B17" s="78">
        <v>26.7</v>
      </c>
      <c r="C17" s="78">
        <v>4.4000000000000004</v>
      </c>
      <c r="D17" s="78">
        <v>27.25</v>
      </c>
      <c r="E17" s="78">
        <v>3.9</v>
      </c>
      <c r="F17" s="78">
        <v>28.9</v>
      </c>
      <c r="G17" s="78">
        <v>2.1</v>
      </c>
      <c r="AJ17" s="78" t="s">
        <v>1680</v>
      </c>
      <c r="AK17" s="78" t="s">
        <v>2007</v>
      </c>
      <c r="AL17" s="78">
        <v>26.5</v>
      </c>
      <c r="AM17" s="78" t="str">
        <f t="shared" si="11"/>
        <v>13-21 years|25-59|26.5</v>
      </c>
      <c r="AN17" s="78">
        <v>10</v>
      </c>
      <c r="AP17" s="78" t="s">
        <v>1679</v>
      </c>
      <c r="AQ17" s="78" t="s">
        <v>2010</v>
      </c>
      <c r="AR17" s="78">
        <v>23.5</v>
      </c>
      <c r="AS17" s="78" t="str">
        <f t="shared" si="0"/>
        <v>9-12 years|60-88|23.5</v>
      </c>
      <c r="AT17" s="78">
        <v>10</v>
      </c>
      <c r="AV17" s="78" t="s">
        <v>1679</v>
      </c>
      <c r="AW17" s="78" t="s">
        <v>2010</v>
      </c>
      <c r="AX17" s="78">
        <v>27</v>
      </c>
      <c r="AY17" s="78" t="str">
        <f t="shared" si="1"/>
        <v>9-12 years|60-88|27</v>
      </c>
      <c r="AZ17" s="78">
        <v>10</v>
      </c>
    </row>
    <row r="18" spans="1:52">
      <c r="A18" s="226" t="s">
        <v>1680</v>
      </c>
      <c r="B18" s="78">
        <v>27.8</v>
      </c>
      <c r="C18" s="78">
        <v>3.7</v>
      </c>
      <c r="D18" s="78">
        <v>28.15</v>
      </c>
      <c r="E18" s="78">
        <v>3.2</v>
      </c>
      <c r="F18" s="78">
        <v>29.4</v>
      </c>
      <c r="G18" s="78">
        <v>1.7</v>
      </c>
      <c r="AJ18" s="78" t="s">
        <v>1680</v>
      </c>
      <c r="AK18" s="78" t="s">
        <v>2010</v>
      </c>
      <c r="AL18" s="78">
        <v>29</v>
      </c>
      <c r="AM18" s="78" t="str">
        <f t="shared" si="11"/>
        <v>13-21 years|60-88|29</v>
      </c>
      <c r="AN18" s="78">
        <v>90</v>
      </c>
      <c r="AP18" s="78" t="s">
        <v>1680</v>
      </c>
      <c r="AQ18" s="78" t="s">
        <v>2010</v>
      </c>
      <c r="AR18" s="78">
        <v>29.5</v>
      </c>
      <c r="AS18" s="78" t="str">
        <f t="shared" si="0"/>
        <v>13-21 years|60-88|29.5</v>
      </c>
      <c r="AT18" s="78">
        <v>90</v>
      </c>
      <c r="AV18" s="78" t="s">
        <v>1680</v>
      </c>
      <c r="AW18" s="78" t="s">
        <v>2010</v>
      </c>
      <c r="AX18" s="78">
        <v>30</v>
      </c>
      <c r="AY18" s="78" t="str">
        <f t="shared" si="1"/>
        <v>13-21 years|60-88|30</v>
      </c>
      <c r="AZ18" s="78">
        <v>90</v>
      </c>
    </row>
    <row r="19" spans="1:52">
      <c r="AJ19" s="78" t="s">
        <v>1680</v>
      </c>
      <c r="AK19" s="78" t="s">
        <v>2010</v>
      </c>
      <c r="AL19" s="78">
        <v>28</v>
      </c>
      <c r="AM19" s="78" t="str">
        <f t="shared" si="11"/>
        <v>13-21 years|60-88|28</v>
      </c>
      <c r="AN19" s="78">
        <v>75</v>
      </c>
      <c r="AP19" s="78" t="s">
        <v>1680</v>
      </c>
      <c r="AQ19" s="78" t="s">
        <v>2010</v>
      </c>
      <c r="AR19" s="78">
        <v>29</v>
      </c>
      <c r="AS19" s="78" t="str">
        <f t="shared" si="0"/>
        <v>13-21 years|60-88|29</v>
      </c>
      <c r="AT19" s="78">
        <v>75</v>
      </c>
      <c r="AV19" s="78" t="s">
        <v>1680</v>
      </c>
      <c r="AW19" s="78" t="s">
        <v>2010</v>
      </c>
      <c r="AX19" s="78">
        <v>30</v>
      </c>
      <c r="AY19" s="78" t="str">
        <f t="shared" si="1"/>
        <v>13-21 years|60-88|30</v>
      </c>
      <c r="AZ19" s="78">
        <v>75</v>
      </c>
    </row>
    <row r="20" spans="1:52">
      <c r="AJ20" s="78" t="s">
        <v>1680</v>
      </c>
      <c r="AK20" s="78" t="s">
        <v>2010</v>
      </c>
      <c r="AL20" s="78">
        <v>27</v>
      </c>
      <c r="AM20" s="78" t="str">
        <f t="shared" si="11"/>
        <v>13-21 years|60-88|27</v>
      </c>
      <c r="AN20" s="78">
        <v>50</v>
      </c>
      <c r="AP20" s="78" t="s">
        <v>1680</v>
      </c>
      <c r="AQ20" s="78" t="s">
        <v>2010</v>
      </c>
      <c r="AR20" s="78">
        <v>28</v>
      </c>
      <c r="AS20" s="78" t="str">
        <f t="shared" si="0"/>
        <v>13-21 years|60-88|28</v>
      </c>
      <c r="AT20" s="78">
        <v>50</v>
      </c>
      <c r="AV20" s="78" t="s">
        <v>1680</v>
      </c>
      <c r="AW20" s="78" t="s">
        <v>2010</v>
      </c>
      <c r="AX20" s="78">
        <v>29.5</v>
      </c>
      <c r="AY20" s="78" t="str">
        <f t="shared" si="1"/>
        <v>13-21 years|60-88|29.5</v>
      </c>
      <c r="AZ20" s="78">
        <v>50</v>
      </c>
    </row>
    <row r="21" spans="1:52">
      <c r="A21" s="225"/>
      <c r="B21" s="225" t="s">
        <v>2006</v>
      </c>
      <c r="D21" s="225" t="s">
        <v>1681</v>
      </c>
      <c r="AJ21" s="78" t="s">
        <v>1680</v>
      </c>
      <c r="AK21" s="78" t="s">
        <v>2010</v>
      </c>
      <c r="AL21" s="78">
        <v>26</v>
      </c>
      <c r="AM21" s="78" t="str">
        <f t="shared" si="11"/>
        <v>13-21 years|60-88|26</v>
      </c>
      <c r="AN21" s="78">
        <v>25</v>
      </c>
      <c r="AP21" s="78" t="s">
        <v>1680</v>
      </c>
      <c r="AQ21" s="78" t="s">
        <v>2010</v>
      </c>
      <c r="AR21" s="78">
        <v>26.5</v>
      </c>
      <c r="AS21" s="78" t="str">
        <f t="shared" si="0"/>
        <v>13-21 years|60-88|26.5</v>
      </c>
      <c r="AT21" s="78">
        <v>25</v>
      </c>
      <c r="AV21" s="78" t="s">
        <v>1680</v>
      </c>
      <c r="AW21" s="78" t="s">
        <v>2010</v>
      </c>
      <c r="AX21" s="78">
        <v>29</v>
      </c>
      <c r="AY21" s="78" t="str">
        <f t="shared" si="1"/>
        <v>13-21 years|60-88|29</v>
      </c>
      <c r="AZ21" s="78">
        <v>25</v>
      </c>
    </row>
    <row r="22" spans="1:52">
      <c r="A22" s="225" t="s">
        <v>1682</v>
      </c>
      <c r="B22" s="231" t="s">
        <v>1683</v>
      </c>
      <c r="C22" s="78" t="s">
        <v>1680</v>
      </c>
      <c r="D22" s="78" t="s">
        <v>1679</v>
      </c>
      <c r="E22" s="78" t="s">
        <v>1680</v>
      </c>
      <c r="AJ22" s="78" t="s">
        <v>1680</v>
      </c>
      <c r="AK22" s="78" t="s">
        <v>2010</v>
      </c>
      <c r="AL22" s="78">
        <v>24</v>
      </c>
      <c r="AM22" s="78" t="str">
        <f t="shared" si="11"/>
        <v>13-21 years|60-88|24</v>
      </c>
      <c r="AN22" s="78">
        <v>10</v>
      </c>
      <c r="AP22" s="78" t="s">
        <v>1680</v>
      </c>
      <c r="AQ22" s="78" t="s">
        <v>2010</v>
      </c>
      <c r="AR22" s="78">
        <v>24.5</v>
      </c>
      <c r="AS22" s="78" t="str">
        <f t="shared" si="0"/>
        <v>13-21 years|60-88|24.5</v>
      </c>
      <c r="AT22" s="78">
        <v>10</v>
      </c>
      <c r="AV22" s="78" t="s">
        <v>1680</v>
      </c>
      <c r="AW22" s="78" t="s">
        <v>2010</v>
      </c>
      <c r="AX22" s="78">
        <v>28.5</v>
      </c>
      <c r="AY22" s="78" t="str">
        <f t="shared" si="1"/>
        <v>13-21 years|60-88|28.5</v>
      </c>
      <c r="AZ22" s="78">
        <v>10</v>
      </c>
    </row>
    <row r="23" spans="1:52">
      <c r="A23" s="225" t="s">
        <v>1684</v>
      </c>
      <c r="B23" s="231"/>
    </row>
    <row r="24" spans="1:52">
      <c r="A24" s="78">
        <v>90</v>
      </c>
      <c r="B24" s="78">
        <v>29.5</v>
      </c>
      <c r="C24" s="78">
        <v>30</v>
      </c>
      <c r="D24" s="78">
        <v>29</v>
      </c>
      <c r="E24" s="78">
        <v>29</v>
      </c>
    </row>
    <row r="25" spans="1:52">
      <c r="A25" s="78">
        <v>75</v>
      </c>
      <c r="B25" s="78">
        <v>29</v>
      </c>
      <c r="C25" s="78">
        <v>29.5</v>
      </c>
      <c r="D25" s="78">
        <v>28</v>
      </c>
      <c r="E25" s="78">
        <v>28</v>
      </c>
    </row>
    <row r="26" spans="1:52">
      <c r="A26" s="78">
        <v>50</v>
      </c>
      <c r="B26" s="78">
        <v>27.5</v>
      </c>
      <c r="C26" s="78">
        <v>29</v>
      </c>
      <c r="D26" s="78">
        <v>26.5</v>
      </c>
      <c r="E26" s="78">
        <v>27</v>
      </c>
    </row>
    <row r="27" spans="1:52">
      <c r="A27" s="78">
        <v>25</v>
      </c>
      <c r="B27" s="78">
        <v>26.5</v>
      </c>
      <c r="C27" s="78">
        <v>27.5</v>
      </c>
      <c r="D27" s="78">
        <v>24</v>
      </c>
      <c r="E27" s="78">
        <v>26</v>
      </c>
    </row>
    <row r="28" spans="1:52">
      <c r="A28" s="78">
        <v>10</v>
      </c>
      <c r="B28" s="78">
        <v>24.5</v>
      </c>
      <c r="C28" s="78">
        <v>26.5</v>
      </c>
      <c r="D28" s="78">
        <v>22.5</v>
      </c>
      <c r="E28" s="78">
        <v>24</v>
      </c>
    </row>
    <row r="29" spans="1:52">
      <c r="A29" s="225" t="s">
        <v>1672</v>
      </c>
    </row>
    <row r="30" spans="1:52">
      <c r="A30" s="78">
        <v>90</v>
      </c>
      <c r="B30" s="78">
        <v>29.5</v>
      </c>
      <c r="C30" s="78">
        <v>30</v>
      </c>
      <c r="D30" s="78">
        <v>29.5</v>
      </c>
      <c r="E30" s="78">
        <v>29.5</v>
      </c>
    </row>
    <row r="31" spans="1:52">
      <c r="A31" s="78">
        <v>75</v>
      </c>
      <c r="B31" s="78">
        <v>29</v>
      </c>
      <c r="C31" s="78">
        <v>30</v>
      </c>
      <c r="D31" s="78">
        <v>29</v>
      </c>
      <c r="E31" s="78">
        <v>29</v>
      </c>
    </row>
    <row r="32" spans="1:52">
      <c r="A32" s="78">
        <v>50</v>
      </c>
      <c r="B32" s="78">
        <v>28</v>
      </c>
      <c r="C32" s="78">
        <v>29</v>
      </c>
      <c r="D32" s="78">
        <v>27.5</v>
      </c>
      <c r="E32" s="78">
        <v>28</v>
      </c>
    </row>
    <row r="33" spans="1:5">
      <c r="A33" s="78">
        <v>25</v>
      </c>
      <c r="B33" s="78">
        <v>27</v>
      </c>
      <c r="C33" s="78">
        <v>27</v>
      </c>
      <c r="D33" s="78">
        <v>26</v>
      </c>
      <c r="E33" s="78">
        <v>26.5</v>
      </c>
    </row>
    <row r="34" spans="1:5">
      <c r="A34" s="78">
        <v>10</v>
      </c>
      <c r="B34" s="78">
        <v>25.5</v>
      </c>
      <c r="C34" s="78">
        <v>26.5</v>
      </c>
      <c r="D34" s="78">
        <v>23.5</v>
      </c>
      <c r="E34" s="78">
        <v>24.5</v>
      </c>
    </row>
    <row r="35" spans="1:5">
      <c r="A35" s="225" t="s">
        <v>1673</v>
      </c>
    </row>
    <row r="36" spans="1:5">
      <c r="A36" s="78">
        <v>90</v>
      </c>
      <c r="B36" s="78">
        <v>30</v>
      </c>
      <c r="C36" s="78">
        <v>30</v>
      </c>
      <c r="D36" s="78">
        <v>30</v>
      </c>
      <c r="E36" s="78">
        <v>30</v>
      </c>
    </row>
    <row r="37" spans="1:5">
      <c r="A37" s="78">
        <v>75</v>
      </c>
      <c r="B37" s="78">
        <v>30</v>
      </c>
      <c r="C37" s="78">
        <v>30</v>
      </c>
      <c r="D37" s="78">
        <v>29.5</v>
      </c>
      <c r="E37" s="78">
        <v>30</v>
      </c>
    </row>
    <row r="38" spans="1:5">
      <c r="A38" s="78">
        <v>50</v>
      </c>
      <c r="B38" s="78">
        <v>29.5</v>
      </c>
      <c r="C38" s="78">
        <v>30</v>
      </c>
      <c r="D38" s="78">
        <v>29</v>
      </c>
      <c r="E38" s="78">
        <v>29.5</v>
      </c>
    </row>
    <row r="39" spans="1:5">
      <c r="A39" s="78">
        <v>25</v>
      </c>
      <c r="B39" s="78">
        <v>28.5</v>
      </c>
      <c r="C39" s="78">
        <v>29.5</v>
      </c>
      <c r="D39" s="78">
        <v>28.5</v>
      </c>
      <c r="E39" s="78">
        <v>29</v>
      </c>
    </row>
    <row r="40" spans="1:5">
      <c r="A40" s="78">
        <v>10</v>
      </c>
      <c r="B40" s="78">
        <v>28</v>
      </c>
      <c r="C40" s="78">
        <v>29</v>
      </c>
      <c r="D40" s="78">
        <v>27</v>
      </c>
      <c r="E40" s="78">
        <v>28.5</v>
      </c>
    </row>
    <row r="41" spans="1:5">
      <c r="A41" s="39" t="s">
        <v>2008</v>
      </c>
    </row>
    <row r="42" spans="1:5">
      <c r="A42" s="39" t="s">
        <v>80</v>
      </c>
      <c r="B42" s="39" t="s">
        <v>1531</v>
      </c>
      <c r="C42" s="39" t="s">
        <v>1532</v>
      </c>
    </row>
    <row r="43" spans="1:5">
      <c r="A43" s="78" t="s">
        <v>1674</v>
      </c>
      <c r="B43" s="78">
        <v>27.95</v>
      </c>
      <c r="C43" s="78">
        <v>2.8</v>
      </c>
    </row>
    <row r="44" spans="1:5">
      <c r="A44" s="78" t="s">
        <v>2005</v>
      </c>
      <c r="B44" s="78" t="s">
        <v>80</v>
      </c>
      <c r="C44" s="78" t="s">
        <v>76</v>
      </c>
      <c r="D44" s="78" t="s">
        <v>1533</v>
      </c>
      <c r="E44" s="78" t="s">
        <v>83</v>
      </c>
    </row>
    <row r="45" spans="1:5">
      <c r="A45" s="78">
        <v>1</v>
      </c>
      <c r="B45" s="225" t="s">
        <v>1674</v>
      </c>
      <c r="C45" s="78" t="str">
        <f>A45&amp;"|"&amp;B45</f>
        <v>1|25-34</v>
      </c>
      <c r="D45" s="78">
        <f>(A45-$B$43)/$C$43</f>
        <v>-9.625</v>
      </c>
      <c r="E45" s="294">
        <f>NORMSDIST(D45)*100</f>
        <v>3.1353462318874331E-20</v>
      </c>
    </row>
    <row r="46" spans="1:5">
      <c r="A46" s="78">
        <v>2</v>
      </c>
      <c r="B46" s="225" t="s">
        <v>1674</v>
      </c>
      <c r="C46" s="78" t="str">
        <f t="shared" ref="C46:C89" si="12">A46&amp;"|"&amp;B46</f>
        <v>2|25-34</v>
      </c>
      <c r="D46" s="78">
        <f t="shared" ref="D46:D89" si="13">(A46-$B$43)/$C$43</f>
        <v>-9.2678571428571423</v>
      </c>
      <c r="E46" s="294">
        <f t="shared" ref="E46:E89" si="14">NORMSDIST(D46)*100</f>
        <v>9.4961524792512827E-19</v>
      </c>
    </row>
    <row r="47" spans="1:5">
      <c r="A47" s="78">
        <v>3</v>
      </c>
      <c r="B47" s="225" t="s">
        <v>1674</v>
      </c>
      <c r="C47" s="78" t="str">
        <f t="shared" si="12"/>
        <v>3|25-34</v>
      </c>
      <c r="D47" s="78">
        <f t="shared" si="13"/>
        <v>-8.9107142857142865</v>
      </c>
      <c r="E47" s="294">
        <f t="shared" si="14"/>
        <v>2.5352413987638171E-17</v>
      </c>
    </row>
    <row r="48" spans="1:5">
      <c r="A48" s="78">
        <v>4</v>
      </c>
      <c r="B48" s="225" t="s">
        <v>1674</v>
      </c>
      <c r="C48" s="78" t="str">
        <f t="shared" si="12"/>
        <v>4|25-34</v>
      </c>
      <c r="D48" s="78">
        <f t="shared" si="13"/>
        <v>-8.5535714285714288</v>
      </c>
      <c r="E48" s="294">
        <f t="shared" si="14"/>
        <v>5.9668695471163939E-16</v>
      </c>
    </row>
    <row r="49" spans="1:5">
      <c r="A49" s="78">
        <v>5</v>
      </c>
      <c r="B49" s="225" t="s">
        <v>1674</v>
      </c>
      <c r="C49" s="78" t="str">
        <f t="shared" si="12"/>
        <v>5|25-34</v>
      </c>
      <c r="D49" s="78">
        <f t="shared" si="13"/>
        <v>-8.1964285714285712</v>
      </c>
      <c r="E49" s="294">
        <f t="shared" si="14"/>
        <v>1.2381715884454138E-14</v>
      </c>
    </row>
    <row r="50" spans="1:5">
      <c r="A50" s="78">
        <v>6</v>
      </c>
      <c r="B50" s="225" t="s">
        <v>1674</v>
      </c>
      <c r="C50" s="78" t="str">
        <f t="shared" si="12"/>
        <v>6|25-34</v>
      </c>
      <c r="D50" s="78">
        <f t="shared" si="13"/>
        <v>-7.8392857142857144</v>
      </c>
      <c r="E50" s="294">
        <f t="shared" si="14"/>
        <v>2.2655824479725601E-13</v>
      </c>
    </row>
    <row r="51" spans="1:5">
      <c r="A51" s="78">
        <v>7</v>
      </c>
      <c r="B51" s="225" t="s">
        <v>1674</v>
      </c>
      <c r="C51" s="78" t="str">
        <f t="shared" si="12"/>
        <v>7|25-34</v>
      </c>
      <c r="D51" s="78">
        <f t="shared" si="13"/>
        <v>-7.4821428571428577</v>
      </c>
      <c r="E51" s="294">
        <f t="shared" si="14"/>
        <v>3.656019827220765E-12</v>
      </c>
    </row>
    <row r="52" spans="1:5">
      <c r="A52" s="78">
        <v>8</v>
      </c>
      <c r="B52" s="225" t="s">
        <v>1674</v>
      </c>
      <c r="C52" s="78" t="str">
        <f t="shared" si="12"/>
        <v>8|25-34</v>
      </c>
      <c r="D52" s="78">
        <f t="shared" si="13"/>
        <v>-7.125</v>
      </c>
      <c r="E52" s="294">
        <f t="shared" si="14"/>
        <v>5.2040344003167456E-11</v>
      </c>
    </row>
    <row r="53" spans="1:5">
      <c r="A53" s="78">
        <v>9</v>
      </c>
      <c r="B53" s="225" t="s">
        <v>1674</v>
      </c>
      <c r="C53" s="78" t="str">
        <f t="shared" si="12"/>
        <v>9|25-34</v>
      </c>
      <c r="D53" s="78">
        <f t="shared" si="13"/>
        <v>-6.7678571428571432</v>
      </c>
      <c r="E53" s="294">
        <f t="shared" si="14"/>
        <v>6.5351856664962567E-10</v>
      </c>
    </row>
    <row r="54" spans="1:5">
      <c r="A54" s="78">
        <v>10</v>
      </c>
      <c r="B54" s="225" t="s">
        <v>1674</v>
      </c>
      <c r="C54" s="78" t="str">
        <f t="shared" si="12"/>
        <v>10|25-34</v>
      </c>
      <c r="D54" s="78">
        <f t="shared" si="13"/>
        <v>-6.4107142857142856</v>
      </c>
      <c r="E54" s="294">
        <f t="shared" si="14"/>
        <v>7.2419707289162335E-9</v>
      </c>
    </row>
    <row r="55" spans="1:5">
      <c r="A55" s="78">
        <v>11</v>
      </c>
      <c r="B55" s="225" t="s">
        <v>1674</v>
      </c>
      <c r="C55" s="78" t="str">
        <f t="shared" si="12"/>
        <v>11|25-34</v>
      </c>
      <c r="D55" s="78">
        <f t="shared" si="13"/>
        <v>-6.0535714285714288</v>
      </c>
      <c r="E55" s="294">
        <f t="shared" si="14"/>
        <v>7.0834605311122648E-8</v>
      </c>
    </row>
    <row r="56" spans="1:5">
      <c r="A56" s="78">
        <v>12</v>
      </c>
      <c r="B56" s="225" t="s">
        <v>1674</v>
      </c>
      <c r="C56" s="78" t="str">
        <f t="shared" si="12"/>
        <v>12|25-34</v>
      </c>
      <c r="D56" s="78">
        <f t="shared" si="13"/>
        <v>-5.6964285714285712</v>
      </c>
      <c r="E56" s="294">
        <f t="shared" si="14"/>
        <v>6.1171556331281438E-7</v>
      </c>
    </row>
    <row r="57" spans="1:5">
      <c r="A57" s="78">
        <v>13</v>
      </c>
      <c r="B57" s="225" t="s">
        <v>1674</v>
      </c>
      <c r="C57" s="78" t="str">
        <f t="shared" si="12"/>
        <v>13|25-34</v>
      </c>
      <c r="D57" s="78">
        <f t="shared" si="13"/>
        <v>-5.3392857142857144</v>
      </c>
      <c r="E57" s="294">
        <f t="shared" si="14"/>
        <v>4.6656744528928677E-6</v>
      </c>
    </row>
    <row r="58" spans="1:5">
      <c r="A58" s="78">
        <v>14</v>
      </c>
      <c r="B58" s="225" t="s">
        <v>1674</v>
      </c>
      <c r="C58" s="78" t="str">
        <f t="shared" si="12"/>
        <v>14|25-34</v>
      </c>
      <c r="D58" s="78">
        <f t="shared" si="13"/>
        <v>-4.9821428571428568</v>
      </c>
      <c r="E58" s="294">
        <f t="shared" si="14"/>
        <v>3.1441990506532886E-5</v>
      </c>
    </row>
    <row r="59" spans="1:5">
      <c r="A59" s="78">
        <v>15</v>
      </c>
      <c r="B59" s="225" t="s">
        <v>1674</v>
      </c>
      <c r="C59" s="78" t="str">
        <f t="shared" si="12"/>
        <v>15|25-34</v>
      </c>
      <c r="D59" s="78">
        <f t="shared" si="13"/>
        <v>-4.625</v>
      </c>
      <c r="E59" s="294">
        <f t="shared" si="14"/>
        <v>1.8729920055567063E-4</v>
      </c>
    </row>
    <row r="60" spans="1:5">
      <c r="A60" s="78">
        <v>16</v>
      </c>
      <c r="B60" s="225" t="s">
        <v>1674</v>
      </c>
      <c r="C60" s="78" t="str">
        <f t="shared" si="12"/>
        <v>16|25-34</v>
      </c>
      <c r="D60" s="78">
        <f t="shared" si="13"/>
        <v>-4.2678571428571432</v>
      </c>
      <c r="E60" s="294">
        <f t="shared" si="14"/>
        <v>9.8679821957675488E-4</v>
      </c>
    </row>
    <row r="61" spans="1:5">
      <c r="A61" s="78">
        <v>17</v>
      </c>
      <c r="B61" s="225" t="s">
        <v>1674</v>
      </c>
      <c r="C61" s="78" t="str">
        <f t="shared" si="12"/>
        <v>17|25-34</v>
      </c>
      <c r="D61" s="78">
        <f t="shared" si="13"/>
        <v>-3.9107142857142856</v>
      </c>
      <c r="E61" s="294">
        <f t="shared" si="14"/>
        <v>4.6011788459292702E-3</v>
      </c>
    </row>
    <row r="62" spans="1:5">
      <c r="A62" s="78">
        <v>18</v>
      </c>
      <c r="B62" s="225" t="s">
        <v>1674</v>
      </c>
      <c r="C62" s="78" t="str">
        <f t="shared" si="12"/>
        <v>18|25-34</v>
      </c>
      <c r="D62" s="78">
        <f t="shared" si="13"/>
        <v>-3.5535714285714284</v>
      </c>
      <c r="E62" s="294">
        <f t="shared" si="14"/>
        <v>1.9001898909230368E-2</v>
      </c>
    </row>
    <row r="63" spans="1:5">
      <c r="A63" s="78">
        <v>19</v>
      </c>
      <c r="B63" s="225" t="s">
        <v>1674</v>
      </c>
      <c r="C63" s="78" t="str">
        <f t="shared" si="12"/>
        <v>19|25-34</v>
      </c>
      <c r="D63" s="78">
        <f t="shared" si="13"/>
        <v>-3.1964285714285712</v>
      </c>
      <c r="E63" s="294">
        <f t="shared" si="14"/>
        <v>6.9570136112266964E-2</v>
      </c>
    </row>
    <row r="64" spans="1:5">
      <c r="A64" s="78">
        <v>20</v>
      </c>
      <c r="B64" s="225" t="s">
        <v>1674</v>
      </c>
      <c r="C64" s="78" t="str">
        <f t="shared" si="12"/>
        <v>20|25-34</v>
      </c>
      <c r="D64" s="78">
        <f t="shared" si="13"/>
        <v>-2.8392857142857144</v>
      </c>
      <c r="E64" s="294">
        <f t="shared" si="14"/>
        <v>0.22607326067256558</v>
      </c>
    </row>
    <row r="65" spans="1:5">
      <c r="A65" s="78">
        <v>21</v>
      </c>
      <c r="B65" s="225" t="s">
        <v>1674</v>
      </c>
      <c r="C65" s="78" t="str">
        <f t="shared" si="12"/>
        <v>21|25-34</v>
      </c>
      <c r="D65" s="78">
        <f t="shared" si="13"/>
        <v>-2.4821428571428572</v>
      </c>
      <c r="E65" s="294">
        <f t="shared" si="14"/>
        <v>0.65297453573235553</v>
      </c>
    </row>
    <row r="66" spans="1:5">
      <c r="A66" s="78">
        <v>22</v>
      </c>
      <c r="B66" s="225" t="s">
        <v>1674</v>
      </c>
      <c r="C66" s="78" t="str">
        <f t="shared" si="12"/>
        <v>22|25-34</v>
      </c>
      <c r="D66" s="78">
        <f t="shared" si="13"/>
        <v>-2.125</v>
      </c>
      <c r="E66" s="294">
        <f t="shared" si="14"/>
        <v>1.6793306448448799</v>
      </c>
    </row>
    <row r="67" spans="1:5">
      <c r="A67" s="78">
        <v>23</v>
      </c>
      <c r="B67" s="225" t="s">
        <v>1674</v>
      </c>
      <c r="C67" s="78" t="str">
        <f t="shared" si="12"/>
        <v>23|25-34</v>
      </c>
      <c r="D67" s="78">
        <f t="shared" si="13"/>
        <v>-1.7678571428571428</v>
      </c>
      <c r="E67" s="294">
        <f t="shared" si="14"/>
        <v>3.8542394537734608</v>
      </c>
    </row>
    <row r="68" spans="1:5">
      <c r="A68" s="78">
        <v>24</v>
      </c>
      <c r="B68" s="225" t="s">
        <v>1674</v>
      </c>
      <c r="C68" s="78" t="str">
        <f t="shared" si="12"/>
        <v>24|25-34</v>
      </c>
      <c r="D68" s="78">
        <f t="shared" si="13"/>
        <v>-1.4107142857142856</v>
      </c>
      <c r="E68" s="294">
        <f t="shared" si="14"/>
        <v>7.9164438474865211</v>
      </c>
    </row>
    <row r="69" spans="1:5">
      <c r="A69" s="78">
        <v>25</v>
      </c>
      <c r="B69" s="225" t="s">
        <v>1674</v>
      </c>
      <c r="C69" s="78" t="str">
        <f t="shared" si="12"/>
        <v>25|25-34</v>
      </c>
      <c r="D69" s="78">
        <f t="shared" si="13"/>
        <v>-1.0535714285714284</v>
      </c>
      <c r="E69" s="294">
        <f t="shared" si="14"/>
        <v>14.603958793793065</v>
      </c>
    </row>
    <row r="70" spans="1:5">
      <c r="A70" s="78">
        <v>26</v>
      </c>
      <c r="B70" s="225" t="s">
        <v>1674</v>
      </c>
      <c r="C70" s="78" t="str">
        <f t="shared" si="12"/>
        <v>26|25-34</v>
      </c>
      <c r="D70" s="78">
        <f t="shared" si="13"/>
        <v>-0.69642857142857117</v>
      </c>
      <c r="E70" s="294">
        <f t="shared" si="14"/>
        <v>24.308023762022174</v>
      </c>
    </row>
    <row r="71" spans="1:5">
      <c r="A71" s="78">
        <v>27</v>
      </c>
      <c r="B71" s="225" t="s">
        <v>1674</v>
      </c>
      <c r="C71" s="78" t="str">
        <f t="shared" si="12"/>
        <v>27|25-34</v>
      </c>
      <c r="D71" s="78">
        <f t="shared" si="13"/>
        <v>-0.33928571428571408</v>
      </c>
      <c r="E71" s="294">
        <f t="shared" si="14"/>
        <v>36.719725171817217</v>
      </c>
    </row>
    <row r="72" spans="1:5">
      <c r="A72" s="78">
        <v>28</v>
      </c>
      <c r="B72" s="225" t="s">
        <v>1674</v>
      </c>
      <c r="C72" s="78" t="str">
        <f t="shared" si="12"/>
        <v>28|25-34</v>
      </c>
      <c r="D72" s="78">
        <f t="shared" si="13"/>
        <v>1.7857142857143113E-2</v>
      </c>
      <c r="E72" s="294">
        <f t="shared" si="14"/>
        <v>50.712359069867816</v>
      </c>
    </row>
    <row r="73" spans="1:5">
      <c r="A73" s="78">
        <v>29</v>
      </c>
      <c r="B73" s="225" t="s">
        <v>1674</v>
      </c>
      <c r="C73" s="78" t="str">
        <f t="shared" si="12"/>
        <v>29|25-34</v>
      </c>
      <c r="D73" s="78">
        <f t="shared" si="13"/>
        <v>0.37500000000000028</v>
      </c>
      <c r="E73" s="294">
        <f t="shared" si="14"/>
        <v>64.616976667272397</v>
      </c>
    </row>
    <row r="74" spans="1:5">
      <c r="A74" s="78">
        <v>30</v>
      </c>
      <c r="B74" s="225" t="s">
        <v>1674</v>
      </c>
      <c r="C74" s="78" t="str">
        <f t="shared" si="12"/>
        <v>30|25-34</v>
      </c>
      <c r="D74" s="78">
        <f t="shared" si="13"/>
        <v>0.73214285714285743</v>
      </c>
      <c r="E74" s="294">
        <f t="shared" si="14"/>
        <v>76.795931110633006</v>
      </c>
    </row>
    <row r="75" spans="1:5">
      <c r="A75" s="78">
        <v>31</v>
      </c>
      <c r="B75" s="225" t="s">
        <v>1674</v>
      </c>
      <c r="C75" s="78" t="str">
        <f t="shared" si="12"/>
        <v>31|25-34</v>
      </c>
      <c r="D75" s="78">
        <f t="shared" si="13"/>
        <v>1.0892857142857146</v>
      </c>
      <c r="E75" s="294">
        <f t="shared" si="14"/>
        <v>86.19860447460529</v>
      </c>
    </row>
    <row r="76" spans="1:5">
      <c r="A76" s="78">
        <v>32</v>
      </c>
      <c r="B76" s="225" t="s">
        <v>1674</v>
      </c>
      <c r="C76" s="78" t="str">
        <f t="shared" si="12"/>
        <v>32|25-34</v>
      </c>
      <c r="D76" s="78">
        <f t="shared" si="13"/>
        <v>1.4464285714285718</v>
      </c>
      <c r="E76" s="294">
        <f t="shared" si="14"/>
        <v>92.597148353869386</v>
      </c>
    </row>
    <row r="77" spans="1:5">
      <c r="A77" s="78">
        <v>33</v>
      </c>
      <c r="B77" s="225" t="s">
        <v>1674</v>
      </c>
      <c r="C77" s="78" t="str">
        <f t="shared" si="12"/>
        <v>33|25-34</v>
      </c>
      <c r="D77" s="78">
        <f t="shared" si="13"/>
        <v>1.803571428571429</v>
      </c>
      <c r="E77" s="294">
        <f t="shared" si="14"/>
        <v>96.435074076501238</v>
      </c>
    </row>
    <row r="78" spans="1:5">
      <c r="A78" s="78">
        <v>34</v>
      </c>
      <c r="B78" s="225" t="s">
        <v>1674</v>
      </c>
      <c r="C78" s="78" t="str">
        <f t="shared" si="12"/>
        <v>34|25-34</v>
      </c>
      <c r="D78" s="78">
        <f t="shared" si="13"/>
        <v>2.160714285714286</v>
      </c>
      <c r="E78" s="294">
        <f t="shared" si="14"/>
        <v>98.464129165081431</v>
      </c>
    </row>
    <row r="79" spans="1:5">
      <c r="A79" s="78">
        <v>35</v>
      </c>
      <c r="B79" s="225" t="s">
        <v>1674</v>
      </c>
      <c r="C79" s="78" t="str">
        <f t="shared" si="12"/>
        <v>35|25-34</v>
      </c>
      <c r="D79" s="78">
        <f t="shared" si="13"/>
        <v>2.5178571428571432</v>
      </c>
      <c r="E79" s="294">
        <f t="shared" si="14"/>
        <v>99.409644004518256</v>
      </c>
    </row>
    <row r="80" spans="1:5">
      <c r="A80" s="78">
        <v>36</v>
      </c>
      <c r="B80" s="225" t="s">
        <v>1674</v>
      </c>
      <c r="C80" s="78" t="str">
        <f t="shared" si="12"/>
        <v>36|25-34</v>
      </c>
      <c r="D80" s="78">
        <f t="shared" si="13"/>
        <v>2.8750000000000004</v>
      </c>
      <c r="E80" s="294">
        <f t="shared" si="14"/>
        <v>99.797986251005398</v>
      </c>
    </row>
    <row r="81" spans="1:5">
      <c r="A81" s="78">
        <v>37</v>
      </c>
      <c r="B81" s="225" t="s">
        <v>1674</v>
      </c>
      <c r="C81" s="78" t="str">
        <f t="shared" si="12"/>
        <v>37|25-34</v>
      </c>
      <c r="D81" s="78">
        <f t="shared" si="13"/>
        <v>3.2321428571428577</v>
      </c>
      <c r="E81" s="294">
        <f t="shared" si="14"/>
        <v>99.938567192565799</v>
      </c>
    </row>
    <row r="82" spans="1:5">
      <c r="A82" s="78">
        <v>38</v>
      </c>
      <c r="B82" s="225" t="s">
        <v>1674</v>
      </c>
      <c r="C82" s="78" t="str">
        <f t="shared" si="12"/>
        <v>38|25-34</v>
      </c>
      <c r="D82" s="78">
        <f t="shared" si="13"/>
        <v>3.5892857142857149</v>
      </c>
      <c r="E82" s="294">
        <f t="shared" si="14"/>
        <v>99.983420736649251</v>
      </c>
    </row>
    <row r="83" spans="1:5">
      <c r="A83" s="78">
        <v>39</v>
      </c>
      <c r="B83" s="225" t="s">
        <v>1674</v>
      </c>
      <c r="C83" s="78" t="str">
        <f t="shared" si="12"/>
        <v>39|25-34</v>
      </c>
      <c r="D83" s="78">
        <f t="shared" si="13"/>
        <v>3.9464285714285721</v>
      </c>
      <c r="E83" s="294">
        <f t="shared" si="14"/>
        <v>99.996033721399897</v>
      </c>
    </row>
    <row r="84" spans="1:5">
      <c r="A84" s="78">
        <v>40</v>
      </c>
      <c r="B84" s="225" t="s">
        <v>1674</v>
      </c>
      <c r="C84" s="78" t="str">
        <f t="shared" si="12"/>
        <v>40|25-34</v>
      </c>
      <c r="D84" s="78">
        <f t="shared" si="13"/>
        <v>4.3035714285714288</v>
      </c>
      <c r="E84" s="294">
        <f t="shared" si="14"/>
        <v>99.999159666856258</v>
      </c>
    </row>
    <row r="85" spans="1:5">
      <c r="A85" s="78">
        <v>41</v>
      </c>
      <c r="B85" s="225" t="s">
        <v>1674</v>
      </c>
      <c r="C85" s="78" t="str">
        <f t="shared" si="12"/>
        <v>41|25-34</v>
      </c>
      <c r="D85" s="78">
        <f t="shared" si="13"/>
        <v>4.6607142857142865</v>
      </c>
      <c r="E85" s="294">
        <f t="shared" si="14"/>
        <v>99.999842443051037</v>
      </c>
    </row>
    <row r="86" spans="1:5">
      <c r="A86" s="78">
        <v>42</v>
      </c>
      <c r="B86" s="225" t="s">
        <v>1674</v>
      </c>
      <c r="C86" s="78" t="str">
        <f t="shared" si="12"/>
        <v>42|25-34</v>
      </c>
      <c r="D86" s="78">
        <f t="shared" si="13"/>
        <v>5.0178571428571432</v>
      </c>
      <c r="E86" s="294">
        <f t="shared" si="14"/>
        <v>99.999973874496789</v>
      </c>
    </row>
    <row r="87" spans="1:5">
      <c r="A87" s="78">
        <v>43</v>
      </c>
      <c r="B87" s="225" t="s">
        <v>1674</v>
      </c>
      <c r="C87" s="78" t="str">
        <f t="shared" si="12"/>
        <v>43|25-34</v>
      </c>
      <c r="D87" s="78">
        <f t="shared" si="13"/>
        <v>5.3750000000000009</v>
      </c>
      <c r="E87" s="294">
        <f t="shared" si="14"/>
        <v>99.999996170865884</v>
      </c>
    </row>
    <row r="88" spans="1:5">
      <c r="A88" s="78">
        <v>44</v>
      </c>
      <c r="B88" s="225" t="s">
        <v>1674</v>
      </c>
      <c r="C88" s="78" t="str">
        <f t="shared" si="12"/>
        <v>44|25-34</v>
      </c>
      <c r="D88" s="78">
        <f t="shared" si="13"/>
        <v>5.7321428571428577</v>
      </c>
      <c r="E88" s="294">
        <f t="shared" si="14"/>
        <v>99.999999504151546</v>
      </c>
    </row>
    <row r="89" spans="1:5">
      <c r="A89" s="78">
        <v>45</v>
      </c>
      <c r="B89" s="225" t="s">
        <v>1674</v>
      </c>
      <c r="C89" s="78" t="str">
        <f t="shared" si="12"/>
        <v>45|25-34</v>
      </c>
      <c r="D89" s="78">
        <f t="shared" si="13"/>
        <v>6.0892857142857153</v>
      </c>
      <c r="E89" s="294">
        <f t="shared" si="14"/>
        <v>99.999999943292224</v>
      </c>
    </row>
    <row r="91" spans="1:5">
      <c r="A91" s="39" t="s">
        <v>80</v>
      </c>
      <c r="B91" s="39" t="s">
        <v>1531</v>
      </c>
      <c r="C91" s="39" t="s">
        <v>1532</v>
      </c>
    </row>
    <row r="92" spans="1:5">
      <c r="A92" s="78" t="s">
        <v>66</v>
      </c>
      <c r="B92" s="78">
        <v>27.25</v>
      </c>
      <c r="C92" s="78">
        <v>3.9</v>
      </c>
    </row>
    <row r="93" spans="1:5">
      <c r="A93" s="78" t="s">
        <v>2005</v>
      </c>
      <c r="B93" s="78" t="s">
        <v>80</v>
      </c>
      <c r="C93" s="78" t="s">
        <v>76</v>
      </c>
      <c r="D93" s="78" t="s">
        <v>1533</v>
      </c>
      <c r="E93" s="78" t="s">
        <v>83</v>
      </c>
    </row>
    <row r="94" spans="1:5">
      <c r="A94" s="78">
        <v>1</v>
      </c>
      <c r="B94" s="78" t="s">
        <v>66</v>
      </c>
      <c r="C94" s="78" t="str">
        <f t="shared" ref="C94:C138" si="15">A94&amp;"|"&amp;B94</f>
        <v>1|35-44</v>
      </c>
      <c r="D94" s="78">
        <f>(A94-B$92)/$C$92</f>
        <v>-6.7307692307692308</v>
      </c>
      <c r="E94" s="294">
        <f>NORMSDIST(D94)*100</f>
        <v>8.4384227317296198E-10</v>
      </c>
    </row>
    <row r="95" spans="1:5">
      <c r="A95" s="78">
        <v>2</v>
      </c>
      <c r="B95" s="78" t="s">
        <v>66</v>
      </c>
      <c r="C95" s="78" t="str">
        <f t="shared" si="15"/>
        <v>2|35-44</v>
      </c>
      <c r="D95" s="78">
        <f t="shared" ref="D95:D138" si="16">(A95-B$92)/$C$92</f>
        <v>-6.4743589743589745</v>
      </c>
      <c r="E95" s="294">
        <f t="shared" ref="E95:E138" si="17">NORMSDIST(D95)*100</f>
        <v>4.7607646172021678E-9</v>
      </c>
    </row>
    <row r="96" spans="1:5">
      <c r="A96" s="78">
        <v>3</v>
      </c>
      <c r="B96" s="78" t="s">
        <v>66</v>
      </c>
      <c r="C96" s="78" t="str">
        <f t="shared" si="15"/>
        <v>3|35-44</v>
      </c>
      <c r="D96" s="78">
        <f t="shared" si="16"/>
        <v>-6.2179487179487181</v>
      </c>
      <c r="E96" s="294">
        <f t="shared" si="17"/>
        <v>2.5184805522096928E-8</v>
      </c>
    </row>
    <row r="97" spans="1:5">
      <c r="A97" s="78">
        <v>4</v>
      </c>
      <c r="B97" s="78" t="s">
        <v>66</v>
      </c>
      <c r="C97" s="78" t="str">
        <f t="shared" si="15"/>
        <v>4|35-44</v>
      </c>
      <c r="D97" s="78">
        <f t="shared" si="16"/>
        <v>-5.9615384615384617</v>
      </c>
      <c r="E97" s="294">
        <f t="shared" si="17"/>
        <v>1.2493704270788716E-7</v>
      </c>
    </row>
    <row r="98" spans="1:5">
      <c r="A98" s="78">
        <v>5</v>
      </c>
      <c r="B98" s="78" t="s">
        <v>66</v>
      </c>
      <c r="C98" s="78" t="str">
        <f t="shared" si="15"/>
        <v>5|35-44</v>
      </c>
      <c r="D98" s="78">
        <f t="shared" si="16"/>
        <v>-5.7051282051282053</v>
      </c>
      <c r="E98" s="294">
        <f t="shared" si="17"/>
        <v>5.8127776064347849E-7</v>
      </c>
    </row>
    <row r="99" spans="1:5">
      <c r="A99" s="78">
        <v>6</v>
      </c>
      <c r="B99" s="78" t="s">
        <v>66</v>
      </c>
      <c r="C99" s="78" t="str">
        <f t="shared" si="15"/>
        <v>6|35-44</v>
      </c>
      <c r="D99" s="78">
        <f t="shared" si="16"/>
        <v>-5.4487179487179489</v>
      </c>
      <c r="E99" s="294">
        <f t="shared" si="17"/>
        <v>2.5367097123772506E-6</v>
      </c>
    </row>
    <row r="100" spans="1:5">
      <c r="A100" s="78">
        <v>7</v>
      </c>
      <c r="B100" s="78" t="s">
        <v>66</v>
      </c>
      <c r="C100" s="78" t="str">
        <f t="shared" si="15"/>
        <v>7|35-44</v>
      </c>
      <c r="D100" s="78">
        <f t="shared" si="16"/>
        <v>-5.1923076923076925</v>
      </c>
      <c r="E100" s="294">
        <f t="shared" si="17"/>
        <v>1.038516828545605E-5</v>
      </c>
    </row>
    <row r="101" spans="1:5">
      <c r="A101" s="78">
        <v>8</v>
      </c>
      <c r="B101" s="78" t="s">
        <v>66</v>
      </c>
      <c r="C101" s="78" t="str">
        <f t="shared" si="15"/>
        <v>8|35-44</v>
      </c>
      <c r="D101" s="78">
        <f t="shared" si="16"/>
        <v>-4.9358974358974361</v>
      </c>
      <c r="E101" s="294">
        <f t="shared" si="17"/>
        <v>3.9891514798344451E-5</v>
      </c>
    </row>
    <row r="102" spans="1:5">
      <c r="A102" s="78">
        <v>9</v>
      </c>
      <c r="B102" s="78" t="s">
        <v>66</v>
      </c>
      <c r="C102" s="78" t="str">
        <f t="shared" si="15"/>
        <v>9|35-44</v>
      </c>
      <c r="D102" s="78">
        <f t="shared" si="16"/>
        <v>-4.6794871794871797</v>
      </c>
      <c r="E102" s="294">
        <f t="shared" si="17"/>
        <v>1.4379667054649747E-4</v>
      </c>
    </row>
    <row r="103" spans="1:5">
      <c r="A103" s="78">
        <v>10</v>
      </c>
      <c r="B103" s="78" t="s">
        <v>66</v>
      </c>
      <c r="C103" s="78" t="str">
        <f t="shared" si="15"/>
        <v>10|35-44</v>
      </c>
      <c r="D103" s="78">
        <f t="shared" si="16"/>
        <v>-4.4230769230769234</v>
      </c>
      <c r="E103" s="294">
        <f t="shared" si="17"/>
        <v>4.8652538396278384E-4</v>
      </c>
    </row>
    <row r="104" spans="1:5">
      <c r="A104" s="78">
        <v>11</v>
      </c>
      <c r="B104" s="78" t="s">
        <v>66</v>
      </c>
      <c r="C104" s="78" t="str">
        <f t="shared" si="15"/>
        <v>11|35-44</v>
      </c>
      <c r="D104" s="78">
        <f t="shared" si="16"/>
        <v>-4.166666666666667</v>
      </c>
      <c r="E104" s="294">
        <f t="shared" si="17"/>
        <v>1.545429688229596E-3</v>
      </c>
    </row>
    <row r="105" spans="1:5">
      <c r="A105" s="78">
        <v>12</v>
      </c>
      <c r="B105" s="78" t="s">
        <v>66</v>
      </c>
      <c r="C105" s="78" t="str">
        <f t="shared" si="15"/>
        <v>12|35-44</v>
      </c>
      <c r="D105" s="78">
        <f t="shared" si="16"/>
        <v>-3.9102564102564101</v>
      </c>
      <c r="E105" s="294">
        <f t="shared" si="17"/>
        <v>4.6099098569259266E-3</v>
      </c>
    </row>
    <row r="106" spans="1:5">
      <c r="A106" s="78">
        <v>13</v>
      </c>
      <c r="B106" s="78" t="s">
        <v>66</v>
      </c>
      <c r="C106" s="78" t="str">
        <f t="shared" si="15"/>
        <v>13|35-44</v>
      </c>
      <c r="D106" s="78">
        <f t="shared" si="16"/>
        <v>-3.6538461538461537</v>
      </c>
      <c r="E106" s="294">
        <f t="shared" si="17"/>
        <v>1.2917054916747406E-2</v>
      </c>
    </row>
    <row r="107" spans="1:5">
      <c r="A107" s="78">
        <v>14</v>
      </c>
      <c r="B107" s="78" t="s">
        <v>66</v>
      </c>
      <c r="C107" s="78" t="str">
        <f t="shared" si="15"/>
        <v>14|35-44</v>
      </c>
      <c r="D107" s="78">
        <f t="shared" si="16"/>
        <v>-3.3974358974358974</v>
      </c>
      <c r="E107" s="294">
        <f t="shared" si="17"/>
        <v>3.4010261096886429E-2</v>
      </c>
    </row>
    <row r="108" spans="1:5">
      <c r="A108" s="78">
        <v>15</v>
      </c>
      <c r="B108" s="78" t="s">
        <v>66</v>
      </c>
      <c r="C108" s="78" t="str">
        <f t="shared" si="15"/>
        <v>15|35-44</v>
      </c>
      <c r="D108" s="78">
        <f t="shared" si="16"/>
        <v>-3.141025641025641</v>
      </c>
      <c r="E108" s="294">
        <f t="shared" si="17"/>
        <v>8.4178646002875918E-2</v>
      </c>
    </row>
    <row r="109" spans="1:5">
      <c r="A109" s="78">
        <v>16</v>
      </c>
      <c r="B109" s="78" t="s">
        <v>66</v>
      </c>
      <c r="C109" s="78" t="str">
        <f t="shared" si="15"/>
        <v>16|35-44</v>
      </c>
      <c r="D109" s="78">
        <f t="shared" si="16"/>
        <v>-2.8846153846153846</v>
      </c>
      <c r="E109" s="294">
        <f t="shared" si="17"/>
        <v>0.19594605909435195</v>
      </c>
    </row>
    <row r="110" spans="1:5">
      <c r="A110" s="78">
        <v>17</v>
      </c>
      <c r="B110" s="78" t="s">
        <v>66</v>
      </c>
      <c r="C110" s="78" t="str">
        <f t="shared" si="15"/>
        <v>17|35-44</v>
      </c>
      <c r="D110" s="78">
        <f t="shared" si="16"/>
        <v>-2.6282051282051282</v>
      </c>
      <c r="E110" s="294">
        <f t="shared" si="17"/>
        <v>0.42918368805023449</v>
      </c>
    </row>
    <row r="111" spans="1:5">
      <c r="A111" s="78">
        <v>18</v>
      </c>
      <c r="B111" s="78" t="s">
        <v>66</v>
      </c>
      <c r="C111" s="78" t="str">
        <f t="shared" si="15"/>
        <v>18|35-44</v>
      </c>
      <c r="D111" s="78">
        <f t="shared" si="16"/>
        <v>-2.3717948717948718</v>
      </c>
      <c r="E111" s="294">
        <f t="shared" si="17"/>
        <v>0.88509576851607208</v>
      </c>
    </row>
    <row r="112" spans="1:5">
      <c r="A112" s="78">
        <v>19</v>
      </c>
      <c r="B112" s="78" t="s">
        <v>66</v>
      </c>
      <c r="C112" s="78" t="str">
        <f t="shared" si="15"/>
        <v>19|35-44</v>
      </c>
      <c r="D112" s="78">
        <f t="shared" si="16"/>
        <v>-2.1153846153846154</v>
      </c>
      <c r="E112" s="294">
        <f t="shared" si="17"/>
        <v>1.7198589971619236</v>
      </c>
    </row>
    <row r="113" spans="1:5">
      <c r="A113" s="78">
        <v>20</v>
      </c>
      <c r="B113" s="78" t="s">
        <v>66</v>
      </c>
      <c r="C113" s="78" t="str">
        <f t="shared" si="15"/>
        <v>20|35-44</v>
      </c>
      <c r="D113" s="78">
        <f t="shared" si="16"/>
        <v>-1.858974358974359</v>
      </c>
      <c r="E113" s="294">
        <f t="shared" si="17"/>
        <v>3.1515386467334183</v>
      </c>
    </row>
    <row r="114" spans="1:5">
      <c r="A114" s="78">
        <v>21</v>
      </c>
      <c r="B114" s="78" t="s">
        <v>66</v>
      </c>
      <c r="C114" s="78" t="str">
        <f t="shared" si="15"/>
        <v>21|35-44</v>
      </c>
      <c r="D114" s="78">
        <f t="shared" si="16"/>
        <v>-1.6025641025641026</v>
      </c>
      <c r="E114" s="294">
        <f t="shared" si="17"/>
        <v>5.451546222667325</v>
      </c>
    </row>
    <row r="115" spans="1:5">
      <c r="A115" s="78">
        <v>22</v>
      </c>
      <c r="B115" s="78" t="s">
        <v>66</v>
      </c>
      <c r="C115" s="78" t="str">
        <f t="shared" si="15"/>
        <v>22|35-44</v>
      </c>
      <c r="D115" s="78">
        <f t="shared" si="16"/>
        <v>-1.3461538461538463</v>
      </c>
      <c r="E115" s="294">
        <f t="shared" si="17"/>
        <v>8.9126453098029863</v>
      </c>
    </row>
    <row r="116" spans="1:5">
      <c r="A116" s="78">
        <v>23</v>
      </c>
      <c r="B116" s="78" t="s">
        <v>66</v>
      </c>
      <c r="C116" s="78" t="str">
        <f t="shared" si="15"/>
        <v>23|35-44</v>
      </c>
      <c r="D116" s="78">
        <f t="shared" si="16"/>
        <v>-1.0897435897435899</v>
      </c>
      <c r="E116" s="294">
        <f t="shared" si="17"/>
        <v>13.791305447966861</v>
      </c>
    </row>
    <row r="117" spans="1:5">
      <c r="A117" s="78">
        <v>24</v>
      </c>
      <c r="B117" s="78" t="s">
        <v>66</v>
      </c>
      <c r="C117" s="78" t="str">
        <f t="shared" si="15"/>
        <v>24|35-44</v>
      </c>
      <c r="D117" s="78">
        <f t="shared" si="16"/>
        <v>-0.83333333333333337</v>
      </c>
      <c r="E117" s="294">
        <f t="shared" si="17"/>
        <v>20.232838096364304</v>
      </c>
    </row>
    <row r="118" spans="1:5">
      <c r="A118" s="78">
        <v>25</v>
      </c>
      <c r="B118" s="78" t="s">
        <v>66</v>
      </c>
      <c r="C118" s="78" t="str">
        <f t="shared" si="15"/>
        <v>25|35-44</v>
      </c>
      <c r="D118" s="78">
        <f t="shared" si="16"/>
        <v>-0.57692307692307698</v>
      </c>
      <c r="E118" s="294">
        <f t="shared" si="17"/>
        <v>28.199571030898475</v>
      </c>
    </row>
    <row r="119" spans="1:5">
      <c r="A119" s="78">
        <v>26</v>
      </c>
      <c r="B119" s="78" t="s">
        <v>66</v>
      </c>
      <c r="C119" s="78" t="str">
        <f t="shared" si="15"/>
        <v>26|35-44</v>
      </c>
      <c r="D119" s="78">
        <f t="shared" si="16"/>
        <v>-0.32051282051282054</v>
      </c>
      <c r="E119" s="294">
        <f t="shared" si="17"/>
        <v>37.428980660421743</v>
      </c>
    </row>
    <row r="120" spans="1:5">
      <c r="A120" s="78">
        <v>27</v>
      </c>
      <c r="B120" s="78" t="s">
        <v>66</v>
      </c>
      <c r="C120" s="78" t="str">
        <f t="shared" si="15"/>
        <v>27|35-44</v>
      </c>
      <c r="D120" s="78">
        <f t="shared" si="16"/>
        <v>-6.4102564102564111E-2</v>
      </c>
      <c r="E120" s="294">
        <f t="shared" si="17"/>
        <v>47.444428009440614</v>
      </c>
    </row>
    <row r="121" spans="1:5">
      <c r="A121" s="78">
        <v>28</v>
      </c>
      <c r="B121" s="78" t="s">
        <v>66</v>
      </c>
      <c r="C121" s="78" t="str">
        <f t="shared" si="15"/>
        <v>28|35-44</v>
      </c>
      <c r="D121" s="78">
        <f t="shared" si="16"/>
        <v>0.19230769230769232</v>
      </c>
      <c r="E121" s="294">
        <f t="shared" si="17"/>
        <v>57.624940336595273</v>
      </c>
    </row>
    <row r="122" spans="1:5">
      <c r="A122" s="78">
        <v>29</v>
      </c>
      <c r="B122" s="78" t="s">
        <v>66</v>
      </c>
      <c r="C122" s="78" t="str">
        <f t="shared" si="15"/>
        <v>29|35-44</v>
      </c>
      <c r="D122" s="78">
        <f t="shared" si="16"/>
        <v>0.44871794871794873</v>
      </c>
      <c r="E122" s="294">
        <f t="shared" si="17"/>
        <v>67.31824324276954</v>
      </c>
    </row>
    <row r="123" spans="1:5">
      <c r="A123" s="78">
        <v>30</v>
      </c>
      <c r="B123" s="78" t="s">
        <v>66</v>
      </c>
      <c r="C123" s="78" t="str">
        <f t="shared" si="15"/>
        <v>30|35-44</v>
      </c>
      <c r="D123" s="78">
        <f t="shared" si="16"/>
        <v>0.70512820512820518</v>
      </c>
      <c r="E123" s="294">
        <f t="shared" si="17"/>
        <v>75.9634772303434</v>
      </c>
    </row>
    <row r="124" spans="1:5">
      <c r="A124" s="78">
        <v>31</v>
      </c>
      <c r="B124" s="78" t="s">
        <v>66</v>
      </c>
      <c r="C124" s="78" t="str">
        <f t="shared" si="15"/>
        <v>31|35-44</v>
      </c>
      <c r="D124" s="78">
        <f t="shared" si="16"/>
        <v>0.96153846153846156</v>
      </c>
      <c r="E124" s="294">
        <f t="shared" si="17"/>
        <v>83.185925176966123</v>
      </c>
    </row>
    <row r="125" spans="1:5">
      <c r="A125" s="78">
        <v>32</v>
      </c>
      <c r="B125" s="78" t="s">
        <v>66</v>
      </c>
      <c r="C125" s="78" t="str">
        <f t="shared" si="15"/>
        <v>32|35-44</v>
      </c>
      <c r="D125" s="78">
        <f t="shared" si="16"/>
        <v>1.2179487179487181</v>
      </c>
      <c r="E125" s="294">
        <f t="shared" si="17"/>
        <v>88.837826943454871</v>
      </c>
    </row>
    <row r="126" spans="1:5">
      <c r="A126" s="78">
        <v>33</v>
      </c>
      <c r="B126" s="78" t="s">
        <v>66</v>
      </c>
      <c r="C126" s="78" t="str">
        <f t="shared" si="15"/>
        <v>33|35-44</v>
      </c>
      <c r="D126" s="78">
        <f t="shared" si="16"/>
        <v>1.4743589743589745</v>
      </c>
      <c r="E126" s="294">
        <f t="shared" si="17"/>
        <v>92.980751786035938</v>
      </c>
    </row>
    <row r="127" spans="1:5">
      <c r="A127" s="78">
        <v>34</v>
      </c>
      <c r="B127" s="78" t="s">
        <v>66</v>
      </c>
      <c r="C127" s="78" t="str">
        <f t="shared" si="15"/>
        <v>34|35-44</v>
      </c>
      <c r="D127" s="78">
        <f t="shared" si="16"/>
        <v>1.7307692307692308</v>
      </c>
      <c r="E127" s="294">
        <f t="shared" si="17"/>
        <v>95.825353407909091</v>
      </c>
    </row>
    <row r="128" spans="1:5">
      <c r="A128" s="78">
        <v>35</v>
      </c>
      <c r="B128" s="78" t="s">
        <v>66</v>
      </c>
      <c r="C128" s="78" t="str">
        <f t="shared" si="15"/>
        <v>35|35-44</v>
      </c>
      <c r="D128" s="78">
        <f t="shared" si="16"/>
        <v>1.9871794871794872</v>
      </c>
      <c r="E128" s="294">
        <f t="shared" si="17"/>
        <v>97.654874491157997</v>
      </c>
    </row>
    <row r="129" spans="1:5">
      <c r="A129" s="78">
        <v>36</v>
      </c>
      <c r="B129" s="78" t="s">
        <v>66</v>
      </c>
      <c r="C129" s="78" t="str">
        <f t="shared" si="15"/>
        <v>36|35-44</v>
      </c>
      <c r="D129" s="78">
        <f t="shared" si="16"/>
        <v>2.2435897435897436</v>
      </c>
      <c r="E129" s="294">
        <f t="shared" si="17"/>
        <v>98.757059511263918</v>
      </c>
    </row>
    <row r="130" spans="1:5">
      <c r="A130" s="78">
        <v>37</v>
      </c>
      <c r="B130" s="78" t="s">
        <v>66</v>
      </c>
      <c r="C130" s="78" t="str">
        <f t="shared" si="15"/>
        <v>37|35-44</v>
      </c>
      <c r="D130" s="78">
        <f t="shared" si="16"/>
        <v>2.5</v>
      </c>
      <c r="E130" s="294">
        <f t="shared" si="17"/>
        <v>99.379033467422389</v>
      </c>
    </row>
    <row r="131" spans="1:5">
      <c r="A131" s="78">
        <v>38</v>
      </c>
      <c r="B131" s="78" t="s">
        <v>66</v>
      </c>
      <c r="C131" s="78" t="str">
        <f t="shared" si="15"/>
        <v>38|35-44</v>
      </c>
      <c r="D131" s="78">
        <f t="shared" si="16"/>
        <v>2.7564102564102564</v>
      </c>
      <c r="E131" s="294">
        <f t="shared" si="17"/>
        <v>99.707801765184982</v>
      </c>
    </row>
    <row r="132" spans="1:5">
      <c r="A132" s="78">
        <v>39</v>
      </c>
      <c r="B132" s="78" t="s">
        <v>66</v>
      </c>
      <c r="C132" s="78" t="str">
        <f t="shared" si="15"/>
        <v>39|35-44</v>
      </c>
      <c r="D132" s="78">
        <f t="shared" si="16"/>
        <v>3.0128205128205128</v>
      </c>
      <c r="E132" s="294">
        <f t="shared" si="17"/>
        <v>99.870584023556347</v>
      </c>
    </row>
    <row r="133" spans="1:5">
      <c r="A133" s="78">
        <v>40</v>
      </c>
      <c r="B133" s="78" t="s">
        <v>66</v>
      </c>
      <c r="C133" s="78" t="str">
        <f t="shared" si="15"/>
        <v>40|35-44</v>
      </c>
      <c r="D133" s="78">
        <f t="shared" si="16"/>
        <v>3.2692307692307692</v>
      </c>
      <c r="E133" s="294">
        <f t="shared" si="17"/>
        <v>99.946079844944535</v>
      </c>
    </row>
    <row r="134" spans="1:5">
      <c r="A134" s="78">
        <v>41</v>
      </c>
      <c r="B134" s="78" t="s">
        <v>66</v>
      </c>
      <c r="C134" s="78" t="str">
        <f t="shared" si="15"/>
        <v>41|35-44</v>
      </c>
      <c r="D134" s="78">
        <f t="shared" si="16"/>
        <v>3.5256410256410255</v>
      </c>
      <c r="E134" s="294">
        <f t="shared" si="17"/>
        <v>99.978877040945406</v>
      </c>
    </row>
    <row r="135" spans="1:5">
      <c r="A135" s="78">
        <v>42</v>
      </c>
      <c r="B135" s="78" t="s">
        <v>66</v>
      </c>
      <c r="C135" s="78" t="str">
        <f t="shared" si="15"/>
        <v>42|35-44</v>
      </c>
      <c r="D135" s="78">
        <f t="shared" si="16"/>
        <v>3.7820512820512819</v>
      </c>
      <c r="E135" s="294">
        <f t="shared" si="17"/>
        <v>99.992222934627222</v>
      </c>
    </row>
    <row r="136" spans="1:5">
      <c r="A136" s="78">
        <v>43</v>
      </c>
      <c r="B136" s="78" t="s">
        <v>66</v>
      </c>
      <c r="C136" s="78" t="str">
        <f t="shared" si="15"/>
        <v>43|35-44</v>
      </c>
      <c r="D136" s="78">
        <f t="shared" si="16"/>
        <v>4.0384615384615383</v>
      </c>
      <c r="E136" s="294">
        <f t="shared" si="17"/>
        <v>99.997309854356729</v>
      </c>
    </row>
    <row r="137" spans="1:5">
      <c r="A137" s="78">
        <v>44</v>
      </c>
      <c r="B137" s="78" t="s">
        <v>66</v>
      </c>
      <c r="C137" s="78" t="str">
        <f t="shared" si="15"/>
        <v>44|35-44</v>
      </c>
      <c r="D137" s="78">
        <f t="shared" si="16"/>
        <v>4.2948717948717947</v>
      </c>
      <c r="E137" s="294">
        <f t="shared" si="17"/>
        <v>99.999126028406451</v>
      </c>
    </row>
    <row r="138" spans="1:5">
      <c r="A138" s="78">
        <v>45</v>
      </c>
      <c r="B138" s="78" t="s">
        <v>66</v>
      </c>
      <c r="C138" s="78" t="str">
        <f t="shared" si="15"/>
        <v>45|35-44</v>
      </c>
      <c r="D138" s="78">
        <f t="shared" si="16"/>
        <v>4.5512820512820511</v>
      </c>
      <c r="E138" s="294">
        <f t="shared" si="17"/>
        <v>99.999733399937597</v>
      </c>
    </row>
    <row r="140" spans="1:5">
      <c r="A140" s="39" t="s">
        <v>80</v>
      </c>
      <c r="B140" s="39" t="s">
        <v>1531</v>
      </c>
      <c r="C140" s="39" t="s">
        <v>1532</v>
      </c>
    </row>
    <row r="141" spans="1:5">
      <c r="A141" s="225" t="s">
        <v>67</v>
      </c>
      <c r="B141" s="78">
        <v>27.4</v>
      </c>
      <c r="C141" s="78">
        <v>4.0999999999999996</v>
      </c>
    </row>
    <row r="142" spans="1:5">
      <c r="A142" s="78" t="s">
        <v>2005</v>
      </c>
      <c r="B142" s="78" t="s">
        <v>80</v>
      </c>
      <c r="C142" s="78" t="s">
        <v>76</v>
      </c>
      <c r="D142" s="78" t="s">
        <v>1533</v>
      </c>
      <c r="E142" s="78" t="s">
        <v>83</v>
      </c>
    </row>
    <row r="143" spans="1:5">
      <c r="A143" s="78">
        <v>1</v>
      </c>
      <c r="B143" s="225" t="s">
        <v>67</v>
      </c>
      <c r="C143" s="78" t="str">
        <f t="shared" ref="C143:C187" si="18">A143&amp;"|"&amp;B143</f>
        <v>1|45-54</v>
      </c>
      <c r="D143" s="78">
        <f>(A143-$B$141)/C$141</f>
        <v>-6.4390243902439028</v>
      </c>
    </row>
    <row r="144" spans="1:5">
      <c r="A144" s="78">
        <v>2</v>
      </c>
      <c r="B144" s="225" t="s">
        <v>67</v>
      </c>
      <c r="C144" s="78" t="str">
        <f t="shared" si="18"/>
        <v>2|45-54</v>
      </c>
    </row>
    <row r="145" spans="1:3">
      <c r="A145" s="78">
        <v>3</v>
      </c>
      <c r="B145" s="225" t="s">
        <v>67</v>
      </c>
      <c r="C145" s="78" t="str">
        <f t="shared" si="18"/>
        <v>3|45-54</v>
      </c>
    </row>
    <row r="146" spans="1:3">
      <c r="A146" s="78">
        <v>4</v>
      </c>
      <c r="B146" s="225" t="s">
        <v>67</v>
      </c>
      <c r="C146" s="78" t="str">
        <f t="shared" si="18"/>
        <v>4|45-54</v>
      </c>
    </row>
    <row r="147" spans="1:3">
      <c r="A147" s="78">
        <v>5</v>
      </c>
      <c r="B147" s="225" t="s">
        <v>67</v>
      </c>
      <c r="C147" s="78" t="str">
        <f t="shared" si="18"/>
        <v>5|45-54</v>
      </c>
    </row>
    <row r="148" spans="1:3">
      <c r="A148" s="78">
        <v>6</v>
      </c>
      <c r="B148" s="225" t="s">
        <v>67</v>
      </c>
      <c r="C148" s="78" t="str">
        <f t="shared" si="18"/>
        <v>6|45-54</v>
      </c>
    </row>
    <row r="149" spans="1:3">
      <c r="A149" s="78">
        <v>7</v>
      </c>
      <c r="B149" s="225" t="s">
        <v>67</v>
      </c>
      <c r="C149" s="78" t="str">
        <f t="shared" si="18"/>
        <v>7|45-54</v>
      </c>
    </row>
    <row r="150" spans="1:3">
      <c r="A150" s="78">
        <v>8</v>
      </c>
      <c r="B150" s="225" t="s">
        <v>67</v>
      </c>
      <c r="C150" s="78" t="str">
        <f t="shared" si="18"/>
        <v>8|45-54</v>
      </c>
    </row>
    <row r="151" spans="1:3">
      <c r="A151" s="78">
        <v>9</v>
      </c>
      <c r="B151" s="225" t="s">
        <v>67</v>
      </c>
      <c r="C151" s="78" t="str">
        <f t="shared" si="18"/>
        <v>9|45-54</v>
      </c>
    </row>
    <row r="152" spans="1:3">
      <c r="A152" s="78">
        <v>10</v>
      </c>
      <c r="B152" s="225" t="s">
        <v>67</v>
      </c>
      <c r="C152" s="78" t="str">
        <f t="shared" si="18"/>
        <v>10|45-54</v>
      </c>
    </row>
    <row r="153" spans="1:3">
      <c r="A153" s="78">
        <v>11</v>
      </c>
      <c r="B153" s="225" t="s">
        <v>67</v>
      </c>
      <c r="C153" s="78" t="str">
        <f t="shared" si="18"/>
        <v>11|45-54</v>
      </c>
    </row>
    <row r="154" spans="1:3">
      <c r="A154" s="78">
        <v>12</v>
      </c>
      <c r="B154" s="225" t="s">
        <v>67</v>
      </c>
      <c r="C154" s="78" t="str">
        <f t="shared" si="18"/>
        <v>12|45-54</v>
      </c>
    </row>
    <row r="155" spans="1:3">
      <c r="A155" s="78">
        <v>13</v>
      </c>
      <c r="B155" s="225" t="s">
        <v>67</v>
      </c>
      <c r="C155" s="78" t="str">
        <f t="shared" si="18"/>
        <v>13|45-54</v>
      </c>
    </row>
    <row r="156" spans="1:3">
      <c r="A156" s="78">
        <v>14</v>
      </c>
      <c r="B156" s="225" t="s">
        <v>67</v>
      </c>
      <c r="C156" s="78" t="str">
        <f t="shared" si="18"/>
        <v>14|45-54</v>
      </c>
    </row>
    <row r="157" spans="1:3">
      <c r="A157" s="78">
        <v>15</v>
      </c>
      <c r="B157" s="225" t="s">
        <v>67</v>
      </c>
      <c r="C157" s="78" t="str">
        <f t="shared" si="18"/>
        <v>15|45-54</v>
      </c>
    </row>
    <row r="158" spans="1:3">
      <c r="A158" s="78">
        <v>16</v>
      </c>
      <c r="B158" s="225" t="s">
        <v>67</v>
      </c>
      <c r="C158" s="78" t="str">
        <f t="shared" si="18"/>
        <v>16|45-54</v>
      </c>
    </row>
    <row r="159" spans="1:3">
      <c r="A159" s="78">
        <v>17</v>
      </c>
      <c r="B159" s="225" t="s">
        <v>67</v>
      </c>
      <c r="C159" s="78" t="str">
        <f t="shared" si="18"/>
        <v>17|45-54</v>
      </c>
    </row>
    <row r="160" spans="1:3">
      <c r="A160" s="78">
        <v>18</v>
      </c>
      <c r="B160" s="225" t="s">
        <v>67</v>
      </c>
      <c r="C160" s="78" t="str">
        <f t="shared" si="18"/>
        <v>18|45-54</v>
      </c>
    </row>
    <row r="161" spans="1:3">
      <c r="A161" s="78">
        <v>19</v>
      </c>
      <c r="B161" s="225" t="s">
        <v>67</v>
      </c>
      <c r="C161" s="78" t="str">
        <f t="shared" si="18"/>
        <v>19|45-54</v>
      </c>
    </row>
    <row r="162" spans="1:3">
      <c r="A162" s="78">
        <v>20</v>
      </c>
      <c r="B162" s="225" t="s">
        <v>67</v>
      </c>
      <c r="C162" s="78" t="str">
        <f t="shared" si="18"/>
        <v>20|45-54</v>
      </c>
    </row>
    <row r="163" spans="1:3">
      <c r="A163" s="78">
        <v>21</v>
      </c>
      <c r="B163" s="225" t="s">
        <v>67</v>
      </c>
      <c r="C163" s="78" t="str">
        <f t="shared" si="18"/>
        <v>21|45-54</v>
      </c>
    </row>
    <row r="164" spans="1:3">
      <c r="A164" s="78">
        <v>22</v>
      </c>
      <c r="B164" s="225" t="s">
        <v>67</v>
      </c>
      <c r="C164" s="78" t="str">
        <f t="shared" si="18"/>
        <v>22|45-54</v>
      </c>
    </row>
    <row r="165" spans="1:3">
      <c r="A165" s="78">
        <v>23</v>
      </c>
      <c r="B165" s="225" t="s">
        <v>67</v>
      </c>
      <c r="C165" s="78" t="str">
        <f t="shared" si="18"/>
        <v>23|45-54</v>
      </c>
    </row>
    <row r="166" spans="1:3">
      <c r="A166" s="78">
        <v>24</v>
      </c>
      <c r="B166" s="225" t="s">
        <v>67</v>
      </c>
      <c r="C166" s="78" t="str">
        <f t="shared" si="18"/>
        <v>24|45-54</v>
      </c>
    </row>
    <row r="167" spans="1:3">
      <c r="A167" s="78">
        <v>25</v>
      </c>
      <c r="B167" s="225" t="s">
        <v>67</v>
      </c>
      <c r="C167" s="78" t="str">
        <f t="shared" si="18"/>
        <v>25|45-54</v>
      </c>
    </row>
    <row r="168" spans="1:3">
      <c r="A168" s="78">
        <v>26</v>
      </c>
      <c r="B168" s="225" t="s">
        <v>67</v>
      </c>
      <c r="C168" s="78" t="str">
        <f t="shared" si="18"/>
        <v>26|45-54</v>
      </c>
    </row>
    <row r="169" spans="1:3">
      <c r="A169" s="78">
        <v>27</v>
      </c>
      <c r="B169" s="225" t="s">
        <v>67</v>
      </c>
      <c r="C169" s="78" t="str">
        <f t="shared" si="18"/>
        <v>27|45-54</v>
      </c>
    </row>
    <row r="170" spans="1:3">
      <c r="A170" s="78">
        <v>28</v>
      </c>
      <c r="B170" s="225" t="s">
        <v>67</v>
      </c>
      <c r="C170" s="78" t="str">
        <f t="shared" si="18"/>
        <v>28|45-54</v>
      </c>
    </row>
    <row r="171" spans="1:3">
      <c r="A171" s="78">
        <v>29</v>
      </c>
      <c r="B171" s="225" t="s">
        <v>67</v>
      </c>
      <c r="C171" s="78" t="str">
        <f t="shared" si="18"/>
        <v>29|45-54</v>
      </c>
    </row>
    <row r="172" spans="1:3">
      <c r="A172" s="78">
        <v>30</v>
      </c>
      <c r="B172" s="225" t="s">
        <v>67</v>
      </c>
      <c r="C172" s="78" t="str">
        <f t="shared" si="18"/>
        <v>30|45-54</v>
      </c>
    </row>
    <row r="173" spans="1:3">
      <c r="A173" s="78">
        <v>31</v>
      </c>
      <c r="B173" s="225" t="s">
        <v>67</v>
      </c>
      <c r="C173" s="78" t="str">
        <f t="shared" si="18"/>
        <v>31|45-54</v>
      </c>
    </row>
    <row r="174" spans="1:3">
      <c r="A174" s="78">
        <v>32</v>
      </c>
      <c r="B174" s="225" t="s">
        <v>67</v>
      </c>
      <c r="C174" s="78" t="str">
        <f t="shared" si="18"/>
        <v>32|45-54</v>
      </c>
    </row>
    <row r="175" spans="1:3">
      <c r="A175" s="78">
        <v>33</v>
      </c>
      <c r="B175" s="225" t="s">
        <v>67</v>
      </c>
      <c r="C175" s="78" t="str">
        <f t="shared" si="18"/>
        <v>33|45-54</v>
      </c>
    </row>
    <row r="176" spans="1:3">
      <c r="A176" s="78">
        <v>34</v>
      </c>
      <c r="B176" s="225" t="s">
        <v>67</v>
      </c>
      <c r="C176" s="78" t="str">
        <f t="shared" si="18"/>
        <v>34|45-54</v>
      </c>
    </row>
    <row r="177" spans="1:3">
      <c r="A177" s="78">
        <v>35</v>
      </c>
      <c r="B177" s="225" t="s">
        <v>67</v>
      </c>
      <c r="C177" s="78" t="str">
        <f t="shared" si="18"/>
        <v>35|45-54</v>
      </c>
    </row>
    <row r="178" spans="1:3">
      <c r="A178" s="78">
        <v>36</v>
      </c>
      <c r="B178" s="225" t="s">
        <v>67</v>
      </c>
      <c r="C178" s="78" t="str">
        <f t="shared" si="18"/>
        <v>36|45-54</v>
      </c>
    </row>
    <row r="179" spans="1:3">
      <c r="A179" s="78">
        <v>37</v>
      </c>
      <c r="B179" s="225" t="s">
        <v>67</v>
      </c>
      <c r="C179" s="78" t="str">
        <f t="shared" si="18"/>
        <v>37|45-54</v>
      </c>
    </row>
    <row r="180" spans="1:3">
      <c r="A180" s="78">
        <v>38</v>
      </c>
      <c r="B180" s="225" t="s">
        <v>67</v>
      </c>
      <c r="C180" s="78" t="str">
        <f t="shared" si="18"/>
        <v>38|45-54</v>
      </c>
    </row>
    <row r="181" spans="1:3">
      <c r="A181" s="78">
        <v>39</v>
      </c>
      <c r="B181" s="225" t="s">
        <v>67</v>
      </c>
      <c r="C181" s="78" t="str">
        <f t="shared" si="18"/>
        <v>39|45-54</v>
      </c>
    </row>
    <row r="182" spans="1:3">
      <c r="A182" s="78">
        <v>40</v>
      </c>
      <c r="B182" s="225" t="s">
        <v>67</v>
      </c>
      <c r="C182" s="78" t="str">
        <f t="shared" si="18"/>
        <v>40|45-54</v>
      </c>
    </row>
    <row r="183" spans="1:3">
      <c r="A183" s="78">
        <v>41</v>
      </c>
      <c r="B183" s="225" t="s">
        <v>67</v>
      </c>
      <c r="C183" s="78" t="str">
        <f t="shared" si="18"/>
        <v>41|45-54</v>
      </c>
    </row>
    <row r="184" spans="1:3">
      <c r="A184" s="78">
        <v>42</v>
      </c>
      <c r="B184" s="225" t="s">
        <v>67</v>
      </c>
      <c r="C184" s="78" t="str">
        <f t="shared" si="18"/>
        <v>42|45-54</v>
      </c>
    </row>
    <row r="185" spans="1:3">
      <c r="A185" s="78">
        <v>43</v>
      </c>
      <c r="B185" s="225" t="s">
        <v>67</v>
      </c>
      <c r="C185" s="78" t="str">
        <f t="shared" si="18"/>
        <v>43|45-54</v>
      </c>
    </row>
    <row r="186" spans="1:3">
      <c r="A186" s="78">
        <v>44</v>
      </c>
      <c r="B186" s="225" t="s">
        <v>67</v>
      </c>
      <c r="C186" s="78" t="str">
        <f t="shared" si="18"/>
        <v>44|45-54</v>
      </c>
    </row>
    <row r="187" spans="1:3">
      <c r="A187" s="78">
        <v>45</v>
      </c>
      <c r="B187" s="225" t="s">
        <v>67</v>
      </c>
      <c r="C187" s="78" t="str">
        <f t="shared" si="18"/>
        <v>45|45-54</v>
      </c>
    </row>
  </sheetData>
  <mergeCells count="1">
    <mergeCell ref="K1:L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W63"/>
  <sheetViews>
    <sheetView workbookViewId="0">
      <selection activeCell="N27" sqref="N27"/>
    </sheetView>
  </sheetViews>
  <sheetFormatPr defaultColWidth="8.85546875" defaultRowHeight="12.75"/>
  <cols>
    <col min="1" max="1" width="18.28515625" style="216" customWidth="1"/>
    <col min="2" max="7" width="8.85546875" style="216"/>
    <col min="8" max="8" width="12.140625" style="216" bestFit="1" customWidth="1"/>
    <col min="9" max="9" width="8.85546875" style="216"/>
    <col min="10" max="10" width="17.7109375" style="216" customWidth="1"/>
    <col min="11" max="12" width="8.85546875" style="216"/>
    <col min="13" max="13" width="12" style="216" bestFit="1" customWidth="1"/>
    <col min="14" max="17" width="8.85546875" style="216"/>
    <col min="18" max="18" width="12" style="216" bestFit="1" customWidth="1"/>
    <col min="19" max="256" width="8.85546875" style="216"/>
    <col min="257" max="257" width="18.28515625" style="216" customWidth="1"/>
    <col min="258" max="512" width="8.85546875" style="216"/>
    <col min="513" max="513" width="18.28515625" style="216" customWidth="1"/>
    <col min="514" max="768" width="8.85546875" style="216"/>
    <col min="769" max="769" width="18.28515625" style="216" customWidth="1"/>
    <col min="770" max="1024" width="8.85546875" style="216"/>
    <col min="1025" max="1025" width="18.28515625" style="216" customWidth="1"/>
    <col min="1026" max="1280" width="8.85546875" style="216"/>
    <col min="1281" max="1281" width="18.28515625" style="216" customWidth="1"/>
    <col min="1282" max="1536" width="8.85546875" style="216"/>
    <col min="1537" max="1537" width="18.28515625" style="216" customWidth="1"/>
    <col min="1538" max="1792" width="8.85546875" style="216"/>
    <col min="1793" max="1793" width="18.28515625" style="216" customWidth="1"/>
    <col min="1794" max="2048" width="8.85546875" style="216"/>
    <col min="2049" max="2049" width="18.28515625" style="216" customWidth="1"/>
    <col min="2050" max="2304" width="8.85546875" style="216"/>
    <col min="2305" max="2305" width="18.28515625" style="216" customWidth="1"/>
    <col min="2306" max="2560" width="8.85546875" style="216"/>
    <col min="2561" max="2561" width="18.28515625" style="216" customWidth="1"/>
    <col min="2562" max="2816" width="8.85546875" style="216"/>
    <col min="2817" max="2817" width="18.28515625" style="216" customWidth="1"/>
    <col min="2818" max="3072" width="8.85546875" style="216"/>
    <col min="3073" max="3073" width="18.28515625" style="216" customWidth="1"/>
    <col min="3074" max="3328" width="8.85546875" style="216"/>
    <col min="3329" max="3329" width="18.28515625" style="216" customWidth="1"/>
    <col min="3330" max="3584" width="8.85546875" style="216"/>
    <col min="3585" max="3585" width="18.28515625" style="216" customWidth="1"/>
    <col min="3586" max="3840" width="8.85546875" style="216"/>
    <col min="3841" max="3841" width="18.28515625" style="216" customWidth="1"/>
    <col min="3842" max="4096" width="8.85546875" style="216"/>
    <col min="4097" max="4097" width="18.28515625" style="216" customWidth="1"/>
    <col min="4098" max="4352" width="8.85546875" style="216"/>
    <col min="4353" max="4353" width="18.28515625" style="216" customWidth="1"/>
    <col min="4354" max="4608" width="8.85546875" style="216"/>
    <col min="4609" max="4609" width="18.28515625" style="216" customWidth="1"/>
    <col min="4610" max="4864" width="8.85546875" style="216"/>
    <col min="4865" max="4865" width="18.28515625" style="216" customWidth="1"/>
    <col min="4866" max="5120" width="8.85546875" style="216"/>
    <col min="5121" max="5121" width="18.28515625" style="216" customWidth="1"/>
    <col min="5122" max="5376" width="8.85546875" style="216"/>
    <col min="5377" max="5377" width="18.28515625" style="216" customWidth="1"/>
    <col min="5378" max="5632" width="8.85546875" style="216"/>
    <col min="5633" max="5633" width="18.28515625" style="216" customWidth="1"/>
    <col min="5634" max="5888" width="8.85546875" style="216"/>
    <col min="5889" max="5889" width="18.28515625" style="216" customWidth="1"/>
    <col min="5890" max="6144" width="8.85546875" style="216"/>
    <col min="6145" max="6145" width="18.28515625" style="216" customWidth="1"/>
    <col min="6146" max="6400" width="8.85546875" style="216"/>
    <col min="6401" max="6401" width="18.28515625" style="216" customWidth="1"/>
    <col min="6402" max="6656" width="8.85546875" style="216"/>
    <col min="6657" max="6657" width="18.28515625" style="216" customWidth="1"/>
    <col min="6658" max="6912" width="8.85546875" style="216"/>
    <col min="6913" max="6913" width="18.28515625" style="216" customWidth="1"/>
    <col min="6914" max="7168" width="8.85546875" style="216"/>
    <col min="7169" max="7169" width="18.28515625" style="216" customWidth="1"/>
    <col min="7170" max="7424" width="8.85546875" style="216"/>
    <col min="7425" max="7425" width="18.28515625" style="216" customWidth="1"/>
    <col min="7426" max="7680" width="8.85546875" style="216"/>
    <col min="7681" max="7681" width="18.28515625" style="216" customWidth="1"/>
    <col min="7682" max="7936" width="8.85546875" style="216"/>
    <col min="7937" max="7937" width="18.28515625" style="216" customWidth="1"/>
    <col min="7938" max="8192" width="8.85546875" style="216"/>
    <col min="8193" max="8193" width="18.28515625" style="216" customWidth="1"/>
    <col min="8194" max="8448" width="8.85546875" style="216"/>
    <col min="8449" max="8449" width="18.28515625" style="216" customWidth="1"/>
    <col min="8450" max="8704" width="8.85546875" style="216"/>
    <col min="8705" max="8705" width="18.28515625" style="216" customWidth="1"/>
    <col min="8706" max="8960" width="8.85546875" style="216"/>
    <col min="8961" max="8961" width="18.28515625" style="216" customWidth="1"/>
    <col min="8962" max="9216" width="8.85546875" style="216"/>
    <col min="9217" max="9217" width="18.28515625" style="216" customWidth="1"/>
    <col min="9218" max="9472" width="8.85546875" style="216"/>
    <col min="9473" max="9473" width="18.28515625" style="216" customWidth="1"/>
    <col min="9474" max="9728" width="8.85546875" style="216"/>
    <col min="9729" max="9729" width="18.28515625" style="216" customWidth="1"/>
    <col min="9730" max="9984" width="8.85546875" style="216"/>
    <col min="9985" max="9985" width="18.28515625" style="216" customWidth="1"/>
    <col min="9986" max="10240" width="8.85546875" style="216"/>
    <col min="10241" max="10241" width="18.28515625" style="216" customWidth="1"/>
    <col min="10242" max="10496" width="8.85546875" style="216"/>
    <col min="10497" max="10497" width="18.28515625" style="216" customWidth="1"/>
    <col min="10498" max="10752" width="8.85546875" style="216"/>
    <col min="10753" max="10753" width="18.28515625" style="216" customWidth="1"/>
    <col min="10754" max="11008" width="8.85546875" style="216"/>
    <col min="11009" max="11009" width="18.28515625" style="216" customWidth="1"/>
    <col min="11010" max="11264" width="8.85546875" style="216"/>
    <col min="11265" max="11265" width="18.28515625" style="216" customWidth="1"/>
    <col min="11266" max="11520" width="8.85546875" style="216"/>
    <col min="11521" max="11521" width="18.28515625" style="216" customWidth="1"/>
    <col min="11522" max="11776" width="8.85546875" style="216"/>
    <col min="11777" max="11777" width="18.28515625" style="216" customWidth="1"/>
    <col min="11778" max="12032" width="8.85546875" style="216"/>
    <col min="12033" max="12033" width="18.28515625" style="216" customWidth="1"/>
    <col min="12034" max="12288" width="8.85546875" style="216"/>
    <col min="12289" max="12289" width="18.28515625" style="216" customWidth="1"/>
    <col min="12290" max="12544" width="8.85546875" style="216"/>
    <col min="12545" max="12545" width="18.28515625" style="216" customWidth="1"/>
    <col min="12546" max="12800" width="8.85546875" style="216"/>
    <col min="12801" max="12801" width="18.28515625" style="216" customWidth="1"/>
    <col min="12802" max="13056" width="8.85546875" style="216"/>
    <col min="13057" max="13057" width="18.28515625" style="216" customWidth="1"/>
    <col min="13058" max="13312" width="8.85546875" style="216"/>
    <col min="13313" max="13313" width="18.28515625" style="216" customWidth="1"/>
    <col min="13314" max="13568" width="8.85546875" style="216"/>
    <col min="13569" max="13569" width="18.28515625" style="216" customWidth="1"/>
    <col min="13570" max="13824" width="8.85546875" style="216"/>
    <col min="13825" max="13825" width="18.28515625" style="216" customWidth="1"/>
    <col min="13826" max="14080" width="8.85546875" style="216"/>
    <col min="14081" max="14081" width="18.28515625" style="216" customWidth="1"/>
    <col min="14082" max="14336" width="8.85546875" style="216"/>
    <col min="14337" max="14337" width="18.28515625" style="216" customWidth="1"/>
    <col min="14338" max="14592" width="8.85546875" style="216"/>
    <col min="14593" max="14593" width="18.28515625" style="216" customWidth="1"/>
    <col min="14594" max="14848" width="8.85546875" style="216"/>
    <col min="14849" max="14849" width="18.28515625" style="216" customWidth="1"/>
    <col min="14850" max="15104" width="8.85546875" style="216"/>
    <col min="15105" max="15105" width="18.28515625" style="216" customWidth="1"/>
    <col min="15106" max="15360" width="8.85546875" style="216"/>
    <col min="15361" max="15361" width="18.28515625" style="216" customWidth="1"/>
    <col min="15362" max="15616" width="8.85546875" style="216"/>
    <col min="15617" max="15617" width="18.28515625" style="216" customWidth="1"/>
    <col min="15618" max="15872" width="8.85546875" style="216"/>
    <col min="15873" max="15873" width="18.28515625" style="216" customWidth="1"/>
    <col min="15874" max="16128" width="8.85546875" style="216"/>
    <col min="16129" max="16129" width="18.28515625" style="216" customWidth="1"/>
    <col min="16130" max="16384" width="8.85546875" style="216"/>
  </cols>
  <sheetData>
    <row r="1" spans="1:23">
      <c r="A1" s="217" t="s">
        <v>1736</v>
      </c>
    </row>
    <row r="2" spans="1:23">
      <c r="B2" s="216" t="s">
        <v>1531</v>
      </c>
      <c r="C2" s="216" t="s">
        <v>1532</v>
      </c>
      <c r="E2" s="216" t="s">
        <v>1737</v>
      </c>
      <c r="J2" s="216" t="s">
        <v>1738</v>
      </c>
      <c r="O2" s="216" t="s">
        <v>1739</v>
      </c>
      <c r="T2" s="216" t="s">
        <v>1740</v>
      </c>
    </row>
    <row r="3" spans="1:23">
      <c r="A3" s="217" t="s">
        <v>1737</v>
      </c>
      <c r="B3" s="216">
        <v>26.6</v>
      </c>
      <c r="C3" s="216">
        <v>2.1</v>
      </c>
      <c r="F3" s="216" t="s">
        <v>2005</v>
      </c>
      <c r="G3" s="216" t="s">
        <v>1533</v>
      </c>
      <c r="H3" s="216" t="s">
        <v>83</v>
      </c>
      <c r="K3" s="216" t="s">
        <v>2005</v>
      </c>
      <c r="L3" s="216" t="s">
        <v>1533</v>
      </c>
      <c r="M3" s="216" t="s">
        <v>83</v>
      </c>
      <c r="P3" s="216" t="s">
        <v>2005</v>
      </c>
      <c r="Q3" s="216" t="s">
        <v>1533</v>
      </c>
      <c r="R3" s="216" t="s">
        <v>83</v>
      </c>
      <c r="U3" s="216" t="s">
        <v>2005</v>
      </c>
      <c r="V3" s="216" t="s">
        <v>1533</v>
      </c>
      <c r="W3" s="216" t="s">
        <v>83</v>
      </c>
    </row>
    <row r="4" spans="1:23">
      <c r="A4" s="217" t="s">
        <v>1738</v>
      </c>
      <c r="B4" s="216">
        <v>29.1</v>
      </c>
      <c r="C4" s="216">
        <v>1.1000000000000001</v>
      </c>
      <c r="F4" s="216">
        <v>1</v>
      </c>
      <c r="G4" s="216">
        <f>(F4-$B$3)/$C$3</f>
        <v>-12.19047619047619</v>
      </c>
      <c r="H4" s="123">
        <f>NORMSDIST(G4)*100</f>
        <v>1.7468693375647411E-32</v>
      </c>
      <c r="K4" s="216">
        <v>1</v>
      </c>
      <c r="L4" s="216">
        <f>(K4-$B$4)/$C$4</f>
        <v>-25.545454545454543</v>
      </c>
      <c r="M4" s="123">
        <f>NORMSDIST(L4)*100</f>
        <v>3.0839304979901037E-142</v>
      </c>
      <c r="P4" s="216">
        <v>1</v>
      </c>
      <c r="Q4" s="216">
        <f>(P4-$B$5)/$C$5</f>
        <v>-19.071428571428573</v>
      </c>
      <c r="R4" s="123">
        <f>NORMSDIST(Q4)*100</f>
        <v>2.1811190415803519E-79</v>
      </c>
      <c r="U4" s="216">
        <v>1</v>
      </c>
      <c r="V4" s="216">
        <f>(U4-$B$6)/$C$6</f>
        <v>-96.333333333333329</v>
      </c>
      <c r="W4" s="292">
        <f>NORMSDIST(V4)*100</f>
        <v>0</v>
      </c>
    </row>
    <row r="5" spans="1:23">
      <c r="A5" s="217" t="s">
        <v>1739</v>
      </c>
      <c r="B5" s="216">
        <v>27.7</v>
      </c>
      <c r="C5" s="216">
        <v>1.4</v>
      </c>
      <c r="F5" s="216">
        <v>2</v>
      </c>
      <c r="G5" s="216">
        <f t="shared" ref="G5:G63" si="0">(F5-$B$3)/$C$3</f>
        <v>-11.714285714285715</v>
      </c>
      <c r="H5" s="123">
        <f t="shared" ref="H5:H63" si="1">NORMSDIST(G5)*100</f>
        <v>5.3847524582805735E-30</v>
      </c>
      <c r="K5" s="216">
        <v>2</v>
      </c>
      <c r="L5" s="216">
        <f t="shared" ref="L5:L63" si="2">(K5-$B$4)/$C$4</f>
        <v>-24.636363636363637</v>
      </c>
      <c r="M5" s="123">
        <f t="shared" ref="M5:M63" si="3">NORMSDIST(L5)*100</f>
        <v>2.57639959651808E-132</v>
      </c>
      <c r="P5" s="216">
        <v>2</v>
      </c>
      <c r="Q5" s="216">
        <f t="shared" ref="Q5:Q63" si="4">(P5-$B$5)/$C$5</f>
        <v>-18.357142857142858</v>
      </c>
      <c r="R5" s="123">
        <f t="shared" ref="R5:R63" si="5">NORMSDIST(Q5)*100</f>
        <v>1.4472018781518606E-73</v>
      </c>
      <c r="U5" s="216">
        <v>2</v>
      </c>
      <c r="V5" s="216">
        <f t="shared" ref="V5:V63" si="6">(U5-$B$6)/$C$6</f>
        <v>-93</v>
      </c>
      <c r="W5" s="292">
        <f t="shared" ref="W5:W63" si="7">NORMSDIST(V5)*100</f>
        <v>0</v>
      </c>
    </row>
    <row r="6" spans="1:23">
      <c r="A6" s="217" t="s">
        <v>1740</v>
      </c>
      <c r="B6" s="216">
        <v>29.9</v>
      </c>
      <c r="C6" s="216">
        <v>0.3</v>
      </c>
      <c r="F6" s="216">
        <v>3</v>
      </c>
      <c r="G6" s="216">
        <f t="shared" si="0"/>
        <v>-11.238095238095239</v>
      </c>
      <c r="H6" s="123">
        <f t="shared" si="1"/>
        <v>1.3251961152237935E-27</v>
      </c>
      <c r="K6" s="216">
        <v>3</v>
      </c>
      <c r="L6" s="216">
        <f t="shared" si="2"/>
        <v>-23.727272727272727</v>
      </c>
      <c r="M6" s="123">
        <f t="shared" si="3"/>
        <v>9.43163050330521E-123</v>
      </c>
      <c r="P6" s="216">
        <v>3</v>
      </c>
      <c r="Q6" s="216">
        <f t="shared" si="4"/>
        <v>-17.642857142857142</v>
      </c>
      <c r="R6" s="123">
        <f t="shared" si="5"/>
        <v>5.7735991168418477E-68</v>
      </c>
      <c r="U6" s="216">
        <v>3</v>
      </c>
      <c r="V6" s="216">
        <f t="shared" si="6"/>
        <v>-89.666666666666671</v>
      </c>
      <c r="W6" s="292">
        <f t="shared" si="7"/>
        <v>0</v>
      </c>
    </row>
    <row r="7" spans="1:23">
      <c r="F7" s="216">
        <v>4</v>
      </c>
      <c r="G7" s="216">
        <f t="shared" si="0"/>
        <v>-10.761904761904763</v>
      </c>
      <c r="H7" s="123">
        <f t="shared" si="1"/>
        <v>2.6041180593767659E-25</v>
      </c>
      <c r="K7" s="216">
        <v>4</v>
      </c>
      <c r="L7" s="216">
        <f t="shared" si="2"/>
        <v>-22.818181818181817</v>
      </c>
      <c r="M7" s="123">
        <f t="shared" si="3"/>
        <v>1.5131102220421731E-113</v>
      </c>
      <c r="P7" s="216">
        <v>4</v>
      </c>
      <c r="Q7" s="216">
        <f t="shared" si="4"/>
        <v>-16.928571428571431</v>
      </c>
      <c r="R7" s="123">
        <f t="shared" si="5"/>
        <v>1.3851102801497857E-62</v>
      </c>
      <c r="U7" s="216">
        <v>4</v>
      </c>
      <c r="V7" s="216">
        <f t="shared" si="6"/>
        <v>-86.333333333333329</v>
      </c>
      <c r="W7" s="292">
        <f t="shared" si="7"/>
        <v>0</v>
      </c>
    </row>
    <row r="8" spans="1:23">
      <c r="F8" s="216">
        <v>5</v>
      </c>
      <c r="G8" s="216">
        <f t="shared" si="0"/>
        <v>-10.285714285714286</v>
      </c>
      <c r="H8" s="123">
        <f t="shared" si="1"/>
        <v>4.0866888465715448E-23</v>
      </c>
      <c r="K8" s="216">
        <v>5</v>
      </c>
      <c r="L8" s="216">
        <f t="shared" si="2"/>
        <v>-21.90909090909091</v>
      </c>
      <c r="M8" s="123">
        <f t="shared" si="3"/>
        <v>1.0639356130520446E-104</v>
      </c>
      <c r="P8" s="216">
        <v>5</v>
      </c>
      <c r="Q8" s="216">
        <f t="shared" si="4"/>
        <v>-16.214285714285715</v>
      </c>
      <c r="R8" s="123">
        <f t="shared" si="5"/>
        <v>1.9984871695586755E-57</v>
      </c>
      <c r="U8" s="216">
        <v>5</v>
      </c>
      <c r="V8" s="216">
        <f t="shared" si="6"/>
        <v>-83</v>
      </c>
      <c r="W8" s="292">
        <f t="shared" si="7"/>
        <v>0</v>
      </c>
    </row>
    <row r="9" spans="1:23">
      <c r="F9" s="216">
        <v>6</v>
      </c>
      <c r="G9" s="216">
        <f t="shared" si="0"/>
        <v>-9.8095238095238102</v>
      </c>
      <c r="H9" s="123">
        <f t="shared" si="1"/>
        <v>5.1225438379734314E-21</v>
      </c>
      <c r="K9" s="216">
        <v>6</v>
      </c>
      <c r="L9" s="216">
        <f t="shared" si="2"/>
        <v>-21</v>
      </c>
      <c r="M9" s="123">
        <f t="shared" si="3"/>
        <v>3.2792780189789432E-96</v>
      </c>
      <c r="P9" s="216">
        <v>6</v>
      </c>
      <c r="Q9" s="216">
        <f t="shared" si="4"/>
        <v>-15.5</v>
      </c>
      <c r="R9" s="123">
        <f t="shared" si="5"/>
        <v>1.7344607917938205E-52</v>
      </c>
      <c r="U9" s="216">
        <v>6</v>
      </c>
      <c r="V9" s="216">
        <f t="shared" si="6"/>
        <v>-79.666666666666671</v>
      </c>
      <c r="W9" s="292">
        <f t="shared" si="7"/>
        <v>0</v>
      </c>
    </row>
    <row r="10" spans="1:23">
      <c r="F10" s="216">
        <v>7</v>
      </c>
      <c r="G10" s="216">
        <f t="shared" si="0"/>
        <v>-9.3333333333333339</v>
      </c>
      <c r="H10" s="123">
        <f t="shared" si="1"/>
        <v>5.129628470959147E-19</v>
      </c>
      <c r="K10" s="216">
        <v>7</v>
      </c>
      <c r="L10" s="216">
        <f t="shared" si="2"/>
        <v>-20.09090909090909</v>
      </c>
      <c r="M10" s="123">
        <f t="shared" si="3"/>
        <v>4.4312250952317938E-88</v>
      </c>
      <c r="P10" s="216">
        <v>7</v>
      </c>
      <c r="Q10" s="216">
        <f t="shared" si="4"/>
        <v>-14.785714285714286</v>
      </c>
      <c r="R10" s="123">
        <f t="shared" si="5"/>
        <v>9.0562773403842072E-48</v>
      </c>
      <c r="U10" s="216">
        <v>7</v>
      </c>
      <c r="V10" s="216">
        <f t="shared" si="6"/>
        <v>-76.333333333333329</v>
      </c>
      <c r="W10" s="292">
        <f t="shared" si="7"/>
        <v>0</v>
      </c>
    </row>
    <row r="11" spans="1:23">
      <c r="F11" s="216">
        <v>8</v>
      </c>
      <c r="G11" s="216">
        <f t="shared" si="0"/>
        <v>-8.8571428571428577</v>
      </c>
      <c r="H11" s="123">
        <f t="shared" si="1"/>
        <v>4.1045652533918698E-17</v>
      </c>
      <c r="K11" s="216">
        <v>8</v>
      </c>
      <c r="L11" s="216">
        <f t="shared" si="2"/>
        <v>-19.18181818181818</v>
      </c>
      <c r="M11" s="123">
        <f t="shared" si="3"/>
        <v>2.6255811351309614E-80</v>
      </c>
      <c r="P11" s="216">
        <v>8</v>
      </c>
      <c r="Q11" s="216">
        <f t="shared" si="4"/>
        <v>-14.071428571428571</v>
      </c>
      <c r="R11" s="123">
        <f t="shared" si="5"/>
        <v>2.8454040794677278E-43</v>
      </c>
      <c r="U11" s="216">
        <v>8</v>
      </c>
      <c r="V11" s="216">
        <f t="shared" si="6"/>
        <v>-73</v>
      </c>
      <c r="W11" s="292">
        <f t="shared" si="7"/>
        <v>0</v>
      </c>
    </row>
    <row r="12" spans="1:23">
      <c r="F12" s="216">
        <v>9</v>
      </c>
      <c r="G12" s="216">
        <f t="shared" si="0"/>
        <v>-8.3809523809523814</v>
      </c>
      <c r="H12" s="123">
        <f t="shared" si="1"/>
        <v>2.6250569672598213E-15</v>
      </c>
      <c r="K12" s="216">
        <v>9</v>
      </c>
      <c r="L12" s="216">
        <f t="shared" si="2"/>
        <v>-18.272727272727273</v>
      </c>
      <c r="M12" s="123">
        <f t="shared" si="3"/>
        <v>6.8228681906126663E-73</v>
      </c>
      <c r="P12" s="216">
        <v>9</v>
      </c>
      <c r="Q12" s="216">
        <f t="shared" si="4"/>
        <v>-13.357142857142858</v>
      </c>
      <c r="R12" s="123">
        <f t="shared" si="5"/>
        <v>5.3808041059107641E-39</v>
      </c>
      <c r="U12" s="216">
        <v>9</v>
      </c>
      <c r="V12" s="216">
        <f t="shared" si="6"/>
        <v>-69.666666666666671</v>
      </c>
      <c r="W12" s="292">
        <f t="shared" si="7"/>
        <v>0</v>
      </c>
    </row>
    <row r="13" spans="1:23">
      <c r="F13" s="216">
        <v>10</v>
      </c>
      <c r="G13" s="216">
        <f t="shared" si="0"/>
        <v>-7.9047619047619051</v>
      </c>
      <c r="H13" s="123">
        <f t="shared" si="1"/>
        <v>1.3422310076184663E-13</v>
      </c>
      <c r="K13" s="216">
        <v>10</v>
      </c>
      <c r="L13" s="216">
        <f t="shared" si="2"/>
        <v>-17.363636363636363</v>
      </c>
      <c r="M13" s="123">
        <f t="shared" si="3"/>
        <v>7.7775860909791472E-66</v>
      </c>
      <c r="P13" s="216">
        <v>10</v>
      </c>
      <c r="Q13" s="216">
        <f t="shared" si="4"/>
        <v>-12.642857142857142</v>
      </c>
      <c r="R13" s="123">
        <f t="shared" si="5"/>
        <v>6.1259748954895843E-35</v>
      </c>
      <c r="U13" s="216">
        <v>10</v>
      </c>
      <c r="V13" s="216">
        <f t="shared" si="6"/>
        <v>-66.333333333333329</v>
      </c>
      <c r="W13" s="292">
        <f t="shared" si="7"/>
        <v>0</v>
      </c>
    </row>
    <row r="14" spans="1:23">
      <c r="F14" s="216">
        <v>11</v>
      </c>
      <c r="G14" s="216">
        <f t="shared" si="0"/>
        <v>-7.4285714285714288</v>
      </c>
      <c r="H14" s="123">
        <f t="shared" si="1"/>
        <v>5.4888398368931263E-12</v>
      </c>
      <c r="K14" s="216">
        <v>11</v>
      </c>
      <c r="L14" s="216">
        <f t="shared" si="2"/>
        <v>-16.454545454545453</v>
      </c>
      <c r="M14" s="123">
        <f t="shared" si="3"/>
        <v>3.8901876866287161E-59</v>
      </c>
      <c r="P14" s="216">
        <v>11</v>
      </c>
      <c r="Q14" s="216">
        <f t="shared" si="4"/>
        <v>-11.928571428571429</v>
      </c>
      <c r="R14" s="123">
        <f t="shared" si="5"/>
        <v>4.2001339910004669E-31</v>
      </c>
      <c r="U14" s="216">
        <v>11</v>
      </c>
      <c r="V14" s="216">
        <f t="shared" si="6"/>
        <v>-63</v>
      </c>
      <c r="W14" s="292">
        <f t="shared" si="7"/>
        <v>0</v>
      </c>
    </row>
    <row r="15" spans="1:23">
      <c r="F15" s="216">
        <v>12</v>
      </c>
      <c r="G15" s="216">
        <f t="shared" si="0"/>
        <v>-6.9523809523809526</v>
      </c>
      <c r="H15" s="123">
        <f t="shared" si="1"/>
        <v>1.7958595128524444E-10</v>
      </c>
      <c r="K15" s="216">
        <v>12</v>
      </c>
      <c r="L15" s="216">
        <f t="shared" si="2"/>
        <v>-15.545454545454545</v>
      </c>
      <c r="M15" s="123">
        <f t="shared" si="3"/>
        <v>8.5403220610754737E-53</v>
      </c>
      <c r="P15" s="216">
        <v>12</v>
      </c>
      <c r="Q15" s="216">
        <f t="shared" si="4"/>
        <v>-11.214285714285715</v>
      </c>
      <c r="R15" s="123">
        <f t="shared" si="5"/>
        <v>1.7348816635889069E-27</v>
      </c>
      <c r="U15" s="216">
        <v>12</v>
      </c>
      <c r="V15" s="216">
        <f t="shared" si="6"/>
        <v>-59.666666666666664</v>
      </c>
      <c r="W15" s="292">
        <f t="shared" si="7"/>
        <v>0</v>
      </c>
    </row>
    <row r="16" spans="1:23">
      <c r="F16" s="216">
        <v>13</v>
      </c>
      <c r="G16" s="216">
        <f t="shared" si="0"/>
        <v>-6.4761904761904763</v>
      </c>
      <c r="H16" s="123">
        <f t="shared" si="1"/>
        <v>4.7033643975734553E-9</v>
      </c>
      <c r="K16" s="216">
        <v>13</v>
      </c>
      <c r="L16" s="216">
        <f t="shared" si="2"/>
        <v>-14.636363636363637</v>
      </c>
      <c r="M16" s="123">
        <f t="shared" si="3"/>
        <v>8.2320651728152664E-47</v>
      </c>
      <c r="P16" s="216">
        <v>13</v>
      </c>
      <c r="Q16" s="216">
        <f t="shared" si="4"/>
        <v>-10.5</v>
      </c>
      <c r="R16" s="123">
        <f t="shared" si="5"/>
        <v>4.3190063178092006E-24</v>
      </c>
      <c r="U16" s="216">
        <v>13</v>
      </c>
      <c r="V16" s="216">
        <f t="shared" si="6"/>
        <v>-56.333333333333329</v>
      </c>
      <c r="W16" s="292">
        <f t="shared" si="7"/>
        <v>0</v>
      </c>
    </row>
    <row r="17" spans="6:23">
      <c r="F17" s="216">
        <v>14</v>
      </c>
      <c r="G17" s="216">
        <f t="shared" si="0"/>
        <v>-6</v>
      </c>
      <c r="H17" s="123">
        <f t="shared" si="1"/>
        <v>9.8658764503769432E-8</v>
      </c>
      <c r="K17" s="216">
        <v>14</v>
      </c>
      <c r="L17" s="216">
        <f t="shared" si="2"/>
        <v>-13.727272727272727</v>
      </c>
      <c r="M17" s="123">
        <f t="shared" si="3"/>
        <v>3.4854232319229697E-41</v>
      </c>
      <c r="P17" s="216">
        <v>14</v>
      </c>
      <c r="Q17" s="216">
        <f t="shared" si="4"/>
        <v>-9.7857142857142865</v>
      </c>
      <c r="R17" s="123">
        <f t="shared" si="5"/>
        <v>6.4838194526666858E-21</v>
      </c>
      <c r="U17" s="216">
        <v>14</v>
      </c>
      <c r="V17" s="216">
        <f t="shared" si="6"/>
        <v>-53</v>
      </c>
      <c r="W17" s="292">
        <f t="shared" si="7"/>
        <v>0</v>
      </c>
    </row>
    <row r="18" spans="6:23">
      <c r="F18" s="216">
        <v>15</v>
      </c>
      <c r="G18" s="216">
        <f t="shared" si="0"/>
        <v>-5.5238095238095246</v>
      </c>
      <c r="H18" s="123">
        <f t="shared" si="1"/>
        <v>1.6586354457704362E-6</v>
      </c>
      <c r="K18" s="216">
        <v>15</v>
      </c>
      <c r="L18" s="216">
        <f t="shared" si="2"/>
        <v>-12.818181818181818</v>
      </c>
      <c r="M18" s="123">
        <f t="shared" si="3"/>
        <v>6.4853225035210579E-36</v>
      </c>
      <c r="P18" s="216">
        <v>15</v>
      </c>
      <c r="Q18" s="216">
        <f t="shared" si="4"/>
        <v>-9.0714285714285712</v>
      </c>
      <c r="R18" s="123">
        <f t="shared" si="5"/>
        <v>5.8733323414891552E-18</v>
      </c>
      <c r="U18" s="216">
        <v>15</v>
      </c>
      <c r="V18" s="216">
        <f t="shared" si="6"/>
        <v>-49.666666666666664</v>
      </c>
      <c r="W18" s="292">
        <f t="shared" si="7"/>
        <v>0</v>
      </c>
    </row>
    <row r="19" spans="6:23">
      <c r="F19" s="216">
        <v>16</v>
      </c>
      <c r="G19" s="216">
        <f t="shared" si="0"/>
        <v>-5.0476190476190483</v>
      </c>
      <c r="H19" s="123">
        <f t="shared" si="1"/>
        <v>2.2367501081096071E-5</v>
      </c>
      <c r="K19" s="216">
        <v>16</v>
      </c>
      <c r="L19" s="216">
        <f t="shared" si="2"/>
        <v>-11.90909090909091</v>
      </c>
      <c r="M19" s="123">
        <f t="shared" si="3"/>
        <v>5.3064000157163177E-31</v>
      </c>
      <c r="P19" s="216">
        <v>16</v>
      </c>
      <c r="Q19" s="216">
        <f t="shared" si="4"/>
        <v>-8.3571428571428577</v>
      </c>
      <c r="R19" s="123">
        <f t="shared" si="5"/>
        <v>3.2127735863579101E-15</v>
      </c>
      <c r="U19" s="216">
        <v>16</v>
      </c>
      <c r="V19" s="216">
        <f t="shared" si="6"/>
        <v>-46.333333333333329</v>
      </c>
      <c r="W19" s="292">
        <f t="shared" si="7"/>
        <v>0</v>
      </c>
    </row>
    <row r="20" spans="6:23">
      <c r="F20" s="216">
        <v>17</v>
      </c>
      <c r="G20" s="216">
        <f t="shared" si="0"/>
        <v>-4.5714285714285721</v>
      </c>
      <c r="H20" s="123">
        <f t="shared" si="1"/>
        <v>2.4220520631795231E-4</v>
      </c>
      <c r="K20" s="216">
        <v>17</v>
      </c>
      <c r="L20" s="216">
        <f t="shared" si="2"/>
        <v>-11</v>
      </c>
      <c r="M20" s="123">
        <f t="shared" si="3"/>
        <v>1.9106595744986621E-26</v>
      </c>
      <c r="P20" s="216">
        <v>17</v>
      </c>
      <c r="Q20" s="216">
        <f t="shared" si="4"/>
        <v>-7.6428571428571432</v>
      </c>
      <c r="R20" s="123">
        <f t="shared" si="5"/>
        <v>1.0622683626401404E-12</v>
      </c>
      <c r="U20" s="216">
        <v>17</v>
      </c>
      <c r="V20" s="216">
        <f t="shared" si="6"/>
        <v>-43</v>
      </c>
      <c r="W20" s="292">
        <f t="shared" si="7"/>
        <v>0</v>
      </c>
    </row>
    <row r="21" spans="6:23">
      <c r="F21" s="216">
        <v>18</v>
      </c>
      <c r="G21" s="216">
        <f t="shared" si="0"/>
        <v>-4.0952380952380958</v>
      </c>
      <c r="H21" s="123">
        <f t="shared" si="1"/>
        <v>2.1086737280251004E-3</v>
      </c>
      <c r="K21" s="216">
        <v>18</v>
      </c>
      <c r="L21" s="216">
        <f t="shared" si="2"/>
        <v>-10.090909090909092</v>
      </c>
      <c r="M21" s="123">
        <f t="shared" si="3"/>
        <v>3.0302804782843187E-22</v>
      </c>
      <c r="P21" s="216">
        <v>18</v>
      </c>
      <c r="Q21" s="216">
        <f t="shared" si="4"/>
        <v>-6.9285714285714288</v>
      </c>
      <c r="R21" s="123">
        <f t="shared" si="5"/>
        <v>2.1255575757808237E-10</v>
      </c>
      <c r="U21" s="216">
        <v>18</v>
      </c>
      <c r="V21" s="216">
        <f t="shared" si="6"/>
        <v>-39.666666666666664</v>
      </c>
      <c r="W21" s="292">
        <f t="shared" si="7"/>
        <v>0</v>
      </c>
    </row>
    <row r="22" spans="6:23">
      <c r="F22" s="216">
        <v>19</v>
      </c>
      <c r="G22" s="216">
        <f t="shared" si="0"/>
        <v>-3.6190476190476195</v>
      </c>
      <c r="H22" s="123">
        <f t="shared" si="1"/>
        <v>1.4784461472289038E-2</v>
      </c>
      <c r="K22" s="216">
        <v>19</v>
      </c>
      <c r="L22" s="216">
        <f t="shared" si="2"/>
        <v>-9.1818181818181817</v>
      </c>
      <c r="M22" s="123">
        <f t="shared" si="3"/>
        <v>2.119365339743865E-18</v>
      </c>
      <c r="P22" s="216">
        <v>19</v>
      </c>
      <c r="Q22" s="216">
        <f t="shared" si="4"/>
        <v>-6.2142857142857144</v>
      </c>
      <c r="R22" s="123">
        <f t="shared" si="5"/>
        <v>2.577932019356585E-8</v>
      </c>
      <c r="U22" s="216">
        <v>19</v>
      </c>
      <c r="V22" s="216">
        <f t="shared" si="6"/>
        <v>-36.333333333333329</v>
      </c>
      <c r="W22" s="292">
        <f t="shared" si="7"/>
        <v>2.4087455906584309E-287</v>
      </c>
    </row>
    <row r="23" spans="6:23">
      <c r="F23" s="216">
        <v>20</v>
      </c>
      <c r="G23" s="216">
        <f t="shared" si="0"/>
        <v>-3.1428571428571432</v>
      </c>
      <c r="H23" s="123">
        <f t="shared" si="1"/>
        <v>8.3653736107615687E-2</v>
      </c>
      <c r="K23" s="216">
        <v>20</v>
      </c>
      <c r="L23" s="216">
        <f t="shared" si="2"/>
        <v>-8.2727272727272734</v>
      </c>
      <c r="M23" s="123">
        <f t="shared" si="3"/>
        <v>6.5464480831791284E-15</v>
      </c>
      <c r="P23" s="216">
        <v>20</v>
      </c>
      <c r="Q23" s="216">
        <f t="shared" si="4"/>
        <v>-5.5</v>
      </c>
      <c r="R23" s="123">
        <f t="shared" si="5"/>
        <v>1.898956246588769E-6</v>
      </c>
      <c r="U23" s="216">
        <v>20</v>
      </c>
      <c r="V23" s="216">
        <f t="shared" si="6"/>
        <v>-33</v>
      </c>
      <c r="W23" s="292">
        <f t="shared" si="7"/>
        <v>4.0611856209158551E-237</v>
      </c>
    </row>
    <row r="24" spans="6:23">
      <c r="F24" s="216">
        <v>21</v>
      </c>
      <c r="G24" s="216">
        <f t="shared" si="0"/>
        <v>-2.6666666666666674</v>
      </c>
      <c r="H24" s="123">
        <f t="shared" si="1"/>
        <v>0.38303805675897246</v>
      </c>
      <c r="K24" s="216">
        <v>21</v>
      </c>
      <c r="L24" s="216">
        <f t="shared" si="2"/>
        <v>-7.3636363636363642</v>
      </c>
      <c r="M24" s="123">
        <f t="shared" si="3"/>
        <v>8.9483398508643473E-12</v>
      </c>
      <c r="P24" s="216">
        <v>21</v>
      </c>
      <c r="Q24" s="216">
        <f t="shared" si="4"/>
        <v>-4.7857142857142856</v>
      </c>
      <c r="R24" s="123">
        <f t="shared" si="5"/>
        <v>8.5190145946131891E-5</v>
      </c>
      <c r="U24" s="216">
        <v>21</v>
      </c>
      <c r="V24" s="216">
        <f t="shared" si="6"/>
        <v>-29.666666666666664</v>
      </c>
      <c r="W24" s="292">
        <f t="shared" si="7"/>
        <v>1.0338314627526283E-191</v>
      </c>
    </row>
    <row r="25" spans="6:23">
      <c r="F25" s="216">
        <v>22</v>
      </c>
      <c r="G25" s="216">
        <f t="shared" si="0"/>
        <v>-2.1904761904761911</v>
      </c>
      <c r="H25" s="123">
        <f t="shared" si="1"/>
        <v>1.4244859855367848</v>
      </c>
      <c r="K25" s="216">
        <v>22</v>
      </c>
      <c r="L25" s="216">
        <f t="shared" si="2"/>
        <v>-6.454545454545455</v>
      </c>
      <c r="M25" s="123">
        <f t="shared" si="3"/>
        <v>5.4272098036948192E-9</v>
      </c>
      <c r="P25" s="216">
        <v>22</v>
      </c>
      <c r="Q25" s="216">
        <f t="shared" si="4"/>
        <v>-4.0714285714285712</v>
      </c>
      <c r="R25" s="123">
        <f t="shared" si="5"/>
        <v>2.3362845428970681E-3</v>
      </c>
      <c r="U25" s="216">
        <v>22</v>
      </c>
      <c r="V25" s="216">
        <f t="shared" si="6"/>
        <v>-26.333333333333329</v>
      </c>
      <c r="W25" s="292">
        <f t="shared" si="7"/>
        <v>3.9832019050827616E-151</v>
      </c>
    </row>
    <row r="26" spans="6:23">
      <c r="F26" s="216">
        <v>23</v>
      </c>
      <c r="G26" s="216">
        <f t="shared" si="0"/>
        <v>-1.7142857142857149</v>
      </c>
      <c r="H26" s="123">
        <f t="shared" si="1"/>
        <v>4.3238132746832765</v>
      </c>
      <c r="K26" s="216">
        <v>23</v>
      </c>
      <c r="L26" s="216">
        <f t="shared" si="2"/>
        <v>-5.5454545454545459</v>
      </c>
      <c r="M26" s="123">
        <f t="shared" si="3"/>
        <v>1.4659574876468052E-6</v>
      </c>
      <c r="P26" s="216">
        <v>23</v>
      </c>
      <c r="Q26" s="216">
        <f t="shared" si="4"/>
        <v>-3.3571428571428568</v>
      </c>
      <c r="R26" s="123">
        <f t="shared" si="5"/>
        <v>3.9376205667823211E-2</v>
      </c>
      <c r="U26" s="216">
        <v>23</v>
      </c>
      <c r="V26" s="216">
        <f t="shared" si="6"/>
        <v>-22.999999999999996</v>
      </c>
      <c r="W26" s="292">
        <f t="shared" si="7"/>
        <v>2.3306370062206491E-115</v>
      </c>
    </row>
    <row r="27" spans="6:23">
      <c r="F27" s="216">
        <v>24</v>
      </c>
      <c r="G27" s="216">
        <f t="shared" si="0"/>
        <v>-1.2380952380952388</v>
      </c>
      <c r="H27" s="123">
        <f t="shared" si="1"/>
        <v>10.78403746805072</v>
      </c>
      <c r="K27" s="216">
        <v>24</v>
      </c>
      <c r="L27" s="216">
        <f t="shared" si="2"/>
        <v>-4.6363636363636376</v>
      </c>
      <c r="M27" s="123">
        <f t="shared" si="3"/>
        <v>1.7729596758898862E-4</v>
      </c>
      <c r="P27" s="216">
        <v>24</v>
      </c>
      <c r="Q27" s="216">
        <f t="shared" si="4"/>
        <v>-2.6428571428571423</v>
      </c>
      <c r="R27" s="123">
        <f t="shared" si="5"/>
        <v>0.41104856603442963</v>
      </c>
      <c r="U27" s="216">
        <v>24</v>
      </c>
      <c r="V27" s="216">
        <f t="shared" si="6"/>
        <v>-19.666666666666664</v>
      </c>
      <c r="W27" s="292">
        <f t="shared" si="7"/>
        <v>2.0813078256686832E-84</v>
      </c>
    </row>
    <row r="28" spans="6:23">
      <c r="F28" s="216">
        <v>25</v>
      </c>
      <c r="G28" s="216">
        <f t="shared" si="0"/>
        <v>-0.76190476190476253</v>
      </c>
      <c r="H28" s="123">
        <f t="shared" si="1"/>
        <v>22.305842386064146</v>
      </c>
      <c r="K28" s="216">
        <v>25</v>
      </c>
      <c r="L28" s="216">
        <f t="shared" si="2"/>
        <v>-3.7272727272727284</v>
      </c>
      <c r="M28" s="123">
        <f t="shared" si="3"/>
        <v>9.6781485576007097E-3</v>
      </c>
      <c r="P28" s="216">
        <v>25</v>
      </c>
      <c r="Q28" s="216">
        <f t="shared" si="4"/>
        <v>-1.9285714285714282</v>
      </c>
      <c r="R28" s="123">
        <f t="shared" si="5"/>
        <v>2.6892044431199165</v>
      </c>
      <c r="U28" s="216">
        <v>25</v>
      </c>
      <c r="V28" s="216">
        <f t="shared" si="6"/>
        <v>-16.333333333333329</v>
      </c>
      <c r="W28" s="292">
        <f t="shared" si="7"/>
        <v>2.8586692066839191E-58</v>
      </c>
    </row>
    <row r="29" spans="6:23">
      <c r="F29" s="216">
        <v>26</v>
      </c>
      <c r="G29" s="216">
        <f t="shared" si="0"/>
        <v>-0.28571428571428636</v>
      </c>
      <c r="H29" s="123">
        <f t="shared" si="1"/>
        <v>38.754848109799205</v>
      </c>
      <c r="K29" s="216">
        <v>26</v>
      </c>
      <c r="L29" s="216">
        <f t="shared" si="2"/>
        <v>-2.8181818181818192</v>
      </c>
      <c r="M29" s="123">
        <f t="shared" si="3"/>
        <v>0.24148226279699594</v>
      </c>
      <c r="P29" s="216">
        <v>26</v>
      </c>
      <c r="Q29" s="216">
        <f t="shared" si="4"/>
        <v>-1.2142857142857137</v>
      </c>
      <c r="R29" s="123">
        <f t="shared" si="5"/>
        <v>11.231931946189025</v>
      </c>
      <c r="U29" s="216">
        <v>26</v>
      </c>
      <c r="V29" s="216">
        <f t="shared" si="6"/>
        <v>-12.999999999999996</v>
      </c>
      <c r="W29" s="292">
        <f t="shared" si="7"/>
        <v>6.1171643995501414E-37</v>
      </c>
    </row>
    <row r="30" spans="6:23">
      <c r="F30" s="216">
        <v>27</v>
      </c>
      <c r="G30" s="216">
        <f t="shared" si="0"/>
        <v>0.1904761904761898</v>
      </c>
      <c r="H30" s="123">
        <f t="shared" si="1"/>
        <v>57.553200055972574</v>
      </c>
      <c r="K30" s="216">
        <v>27</v>
      </c>
      <c r="L30" s="216">
        <f t="shared" si="2"/>
        <v>-1.9090909090909103</v>
      </c>
      <c r="M30" s="123">
        <f t="shared" si="3"/>
        <v>2.8125182640983355</v>
      </c>
      <c r="P30" s="216">
        <v>27</v>
      </c>
      <c r="Q30" s="216">
        <f t="shared" si="4"/>
        <v>-0.4999999999999995</v>
      </c>
      <c r="R30" s="123">
        <f t="shared" si="5"/>
        <v>30.853753872598698</v>
      </c>
      <c r="U30" s="216">
        <v>27</v>
      </c>
      <c r="V30" s="216">
        <f t="shared" si="6"/>
        <v>-9.6666666666666625</v>
      </c>
      <c r="W30" s="292">
        <f t="shared" si="7"/>
        <v>2.0888181982290888E-20</v>
      </c>
    </row>
    <row r="31" spans="6:23">
      <c r="F31" s="216">
        <v>28</v>
      </c>
      <c r="G31" s="216">
        <f t="shared" si="0"/>
        <v>0.66666666666666596</v>
      </c>
      <c r="H31" s="123">
        <f t="shared" si="1"/>
        <v>74.750746245307681</v>
      </c>
      <c r="K31" s="216">
        <v>28</v>
      </c>
      <c r="L31" s="216">
        <f t="shared" si="2"/>
        <v>-1.0000000000000011</v>
      </c>
      <c r="M31" s="123">
        <f t="shared" si="3"/>
        <v>15.865525393145674</v>
      </c>
      <c r="P31" s="216">
        <v>28</v>
      </c>
      <c r="Q31" s="216">
        <f t="shared" si="4"/>
        <v>0.2142857142857148</v>
      </c>
      <c r="R31" s="123">
        <f t="shared" si="5"/>
        <v>58.483787117210248</v>
      </c>
      <c r="U31" s="216">
        <v>28</v>
      </c>
      <c r="V31" s="216">
        <f t="shared" si="6"/>
        <v>-6.3333333333333286</v>
      </c>
      <c r="W31" s="292">
        <f t="shared" si="7"/>
        <v>1.1996022615582396E-8</v>
      </c>
    </row>
    <row r="32" spans="6:23">
      <c r="F32" s="216">
        <v>29</v>
      </c>
      <c r="G32" s="216">
        <f t="shared" si="0"/>
        <v>1.1428571428571421</v>
      </c>
      <c r="H32" s="123">
        <f t="shared" si="1"/>
        <v>87.345104552644216</v>
      </c>
      <c r="K32" s="216">
        <v>29</v>
      </c>
      <c r="L32" s="216">
        <f t="shared" si="2"/>
        <v>-9.0909090909092188E-2</v>
      </c>
      <c r="M32" s="123">
        <f t="shared" si="3"/>
        <v>46.378241330310509</v>
      </c>
      <c r="P32" s="216">
        <v>29</v>
      </c>
      <c r="Q32" s="216">
        <f t="shared" si="4"/>
        <v>0.92857142857142916</v>
      </c>
      <c r="R32" s="123">
        <f t="shared" si="5"/>
        <v>82.344438274699741</v>
      </c>
      <c r="U32" s="216">
        <v>29</v>
      </c>
      <c r="V32" s="216">
        <f t="shared" si="6"/>
        <v>-2.9999999999999956</v>
      </c>
      <c r="W32" s="292">
        <f t="shared" si="7"/>
        <v>0.13498980316301126</v>
      </c>
    </row>
    <row r="33" spans="6:23">
      <c r="F33" s="216">
        <v>30</v>
      </c>
      <c r="G33" s="216">
        <f t="shared" si="0"/>
        <v>1.6190476190476184</v>
      </c>
      <c r="H33" s="123">
        <f t="shared" si="1"/>
        <v>94.728149110993726</v>
      </c>
      <c r="K33" s="216">
        <v>30</v>
      </c>
      <c r="L33" s="216">
        <f t="shared" si="2"/>
        <v>0.81818181818181679</v>
      </c>
      <c r="M33" s="123">
        <f t="shared" si="3"/>
        <v>79.337331225317939</v>
      </c>
      <c r="P33" s="216">
        <v>30</v>
      </c>
      <c r="Q33" s="216">
        <f t="shared" si="4"/>
        <v>1.6428571428571435</v>
      </c>
      <c r="R33" s="123">
        <f t="shared" si="5"/>
        <v>94.979375300694869</v>
      </c>
      <c r="U33" s="216">
        <v>30</v>
      </c>
      <c r="V33" s="216">
        <f t="shared" si="6"/>
        <v>0.33333333333333809</v>
      </c>
      <c r="W33" s="292">
        <f t="shared" si="7"/>
        <v>63.055865981823821</v>
      </c>
    </row>
    <row r="34" spans="6:23">
      <c r="F34" s="216">
        <v>31</v>
      </c>
      <c r="G34" s="216">
        <f t="shared" si="0"/>
        <v>2.0952380952380945</v>
      </c>
      <c r="H34" s="123">
        <f t="shared" si="1"/>
        <v>98.192508381157054</v>
      </c>
      <c r="K34" s="216">
        <v>31</v>
      </c>
      <c r="L34" s="216">
        <f t="shared" si="2"/>
        <v>1.7272727272727257</v>
      </c>
      <c r="M34" s="123">
        <f t="shared" si="3"/>
        <v>95.794065260104304</v>
      </c>
      <c r="P34" s="216">
        <v>31</v>
      </c>
      <c r="Q34" s="216">
        <f t="shared" si="4"/>
        <v>2.3571428571428577</v>
      </c>
      <c r="R34" s="123">
        <f t="shared" si="5"/>
        <v>99.079191971184798</v>
      </c>
      <c r="U34" s="216">
        <v>31</v>
      </c>
      <c r="V34" s="216">
        <f t="shared" si="6"/>
        <v>3.6666666666666714</v>
      </c>
      <c r="W34" s="292">
        <f t="shared" si="7"/>
        <v>99.987713361003486</v>
      </c>
    </row>
    <row r="35" spans="6:23">
      <c r="F35" s="216">
        <v>32</v>
      </c>
      <c r="G35" s="216">
        <f t="shared" si="0"/>
        <v>2.5714285714285707</v>
      </c>
      <c r="H35" s="123">
        <f t="shared" si="1"/>
        <v>99.49360047253046</v>
      </c>
      <c r="K35" s="216">
        <v>32</v>
      </c>
      <c r="L35" s="216">
        <f t="shared" si="2"/>
        <v>2.6363636363636349</v>
      </c>
      <c r="M35" s="123">
        <f t="shared" si="3"/>
        <v>99.581000627949308</v>
      </c>
      <c r="P35" s="216">
        <v>32</v>
      </c>
      <c r="Q35" s="216">
        <f t="shared" si="4"/>
        <v>3.0714285714285721</v>
      </c>
      <c r="R35" s="123">
        <f t="shared" si="5"/>
        <v>99.893481435657222</v>
      </c>
      <c r="U35" s="216">
        <v>32</v>
      </c>
      <c r="V35" s="216">
        <f t="shared" si="6"/>
        <v>7.0000000000000053</v>
      </c>
      <c r="W35" s="292">
        <f t="shared" si="7"/>
        <v>99.999999999872017</v>
      </c>
    </row>
    <row r="36" spans="6:23">
      <c r="F36" s="216">
        <v>33</v>
      </c>
      <c r="G36" s="216">
        <f t="shared" si="0"/>
        <v>3.047619047619047</v>
      </c>
      <c r="H36" s="123">
        <f t="shared" si="1"/>
        <v>99.884668929971667</v>
      </c>
      <c r="K36" s="216">
        <v>33</v>
      </c>
      <c r="L36" s="216">
        <f t="shared" si="2"/>
        <v>3.5454545454545441</v>
      </c>
      <c r="M36" s="123">
        <f t="shared" si="3"/>
        <v>99.980403171075011</v>
      </c>
      <c r="P36" s="216">
        <v>33</v>
      </c>
      <c r="Q36" s="216">
        <f t="shared" si="4"/>
        <v>3.7857142857142865</v>
      </c>
      <c r="R36" s="123">
        <f t="shared" si="5"/>
        <v>99.992336615299777</v>
      </c>
      <c r="U36" s="216">
        <v>33</v>
      </c>
      <c r="V36" s="216">
        <f t="shared" si="6"/>
        <v>10.333333333333339</v>
      </c>
      <c r="W36" s="292">
        <f t="shared" si="7"/>
        <v>100</v>
      </c>
    </row>
    <row r="37" spans="6:23">
      <c r="F37" s="216">
        <v>34</v>
      </c>
      <c r="G37" s="216">
        <f t="shared" si="0"/>
        <v>3.5238095238095228</v>
      </c>
      <c r="H37" s="123">
        <f t="shared" si="1"/>
        <v>99.978730503543289</v>
      </c>
      <c r="K37" s="216">
        <v>34</v>
      </c>
      <c r="L37" s="216">
        <f t="shared" si="2"/>
        <v>4.4545454545454533</v>
      </c>
      <c r="M37" s="123">
        <f t="shared" si="3"/>
        <v>99.999579644414609</v>
      </c>
      <c r="P37" s="216">
        <v>34</v>
      </c>
      <c r="Q37" s="216">
        <f t="shared" si="4"/>
        <v>4.5000000000000009</v>
      </c>
      <c r="R37" s="123">
        <f t="shared" si="5"/>
        <v>99.999660232687532</v>
      </c>
      <c r="U37" s="216">
        <v>34</v>
      </c>
      <c r="V37" s="216">
        <f t="shared" si="6"/>
        <v>13.666666666666671</v>
      </c>
      <c r="W37" s="292">
        <f t="shared" si="7"/>
        <v>100</v>
      </c>
    </row>
    <row r="38" spans="6:23">
      <c r="F38" s="216">
        <v>35</v>
      </c>
      <c r="G38" s="216">
        <f t="shared" si="0"/>
        <v>3.9999999999999991</v>
      </c>
      <c r="H38" s="123">
        <f t="shared" si="1"/>
        <v>99.996832875816693</v>
      </c>
      <c r="K38" s="216">
        <v>35</v>
      </c>
      <c r="L38" s="216">
        <f t="shared" si="2"/>
        <v>5.3636363636363615</v>
      </c>
      <c r="M38" s="123">
        <f t="shared" si="3"/>
        <v>99.999995921848807</v>
      </c>
      <c r="P38" s="216">
        <v>35</v>
      </c>
      <c r="Q38" s="216">
        <f t="shared" si="4"/>
        <v>5.2142857142857153</v>
      </c>
      <c r="R38" s="123">
        <f t="shared" si="5"/>
        <v>99.999990773656421</v>
      </c>
      <c r="U38" s="216">
        <v>35</v>
      </c>
      <c r="V38" s="216">
        <f t="shared" si="6"/>
        <v>17.000000000000007</v>
      </c>
      <c r="W38" s="292">
        <f t="shared" si="7"/>
        <v>100</v>
      </c>
    </row>
    <row r="39" spans="6:23">
      <c r="F39" s="216">
        <v>36</v>
      </c>
      <c r="G39" s="216">
        <f t="shared" si="0"/>
        <v>4.4761904761904754</v>
      </c>
      <c r="H39" s="123">
        <f t="shared" si="1"/>
        <v>99.999620066510502</v>
      </c>
      <c r="K39" s="216">
        <v>36</v>
      </c>
      <c r="L39" s="216">
        <f t="shared" si="2"/>
        <v>6.2727272727272707</v>
      </c>
      <c r="M39" s="123">
        <f t="shared" si="3"/>
        <v>99.999999982261102</v>
      </c>
      <c r="P39" s="216">
        <v>36</v>
      </c>
      <c r="Q39" s="216">
        <f t="shared" si="4"/>
        <v>5.9285714285714297</v>
      </c>
      <c r="R39" s="123">
        <f t="shared" si="5"/>
        <v>99.999999847209253</v>
      </c>
      <c r="U39" s="216">
        <v>36</v>
      </c>
      <c r="V39" s="216">
        <f t="shared" si="6"/>
        <v>20.333333333333339</v>
      </c>
      <c r="W39" s="292">
        <f t="shared" si="7"/>
        <v>100</v>
      </c>
    </row>
    <row r="40" spans="6:23">
      <c r="F40" s="216">
        <v>37</v>
      </c>
      <c r="G40" s="216">
        <f t="shared" si="0"/>
        <v>4.9523809523809517</v>
      </c>
      <c r="H40" s="123">
        <f t="shared" si="1"/>
        <v>99.999963344546771</v>
      </c>
      <c r="K40" s="216">
        <v>37</v>
      </c>
      <c r="L40" s="216">
        <f t="shared" si="2"/>
        <v>7.1818181818181799</v>
      </c>
      <c r="M40" s="123">
        <f t="shared" si="3"/>
        <v>99.99999999996561</v>
      </c>
      <c r="P40" s="216">
        <v>37</v>
      </c>
      <c r="Q40" s="216">
        <f t="shared" si="4"/>
        <v>6.6428571428571441</v>
      </c>
      <c r="R40" s="123">
        <f t="shared" si="5"/>
        <v>99.999999998461703</v>
      </c>
      <c r="U40" s="216">
        <v>37</v>
      </c>
      <c r="V40" s="216">
        <f t="shared" si="6"/>
        <v>23.666666666666671</v>
      </c>
      <c r="W40" s="292">
        <f t="shared" si="7"/>
        <v>100</v>
      </c>
    </row>
    <row r="41" spans="6:23">
      <c r="F41" s="216">
        <v>38</v>
      </c>
      <c r="G41" s="216">
        <f t="shared" si="0"/>
        <v>5.4285714285714279</v>
      </c>
      <c r="H41" s="123">
        <f t="shared" si="1"/>
        <v>99.99999715965447</v>
      </c>
      <c r="K41" s="216">
        <v>38</v>
      </c>
      <c r="L41" s="216">
        <f t="shared" si="2"/>
        <v>8.0909090909090882</v>
      </c>
      <c r="M41" s="123">
        <f t="shared" si="3"/>
        <v>99.999999999999972</v>
      </c>
      <c r="P41" s="216">
        <v>38</v>
      </c>
      <c r="Q41" s="216">
        <f t="shared" si="4"/>
        <v>7.3571428571428585</v>
      </c>
      <c r="R41" s="123">
        <f t="shared" si="5"/>
        <v>99.999999999990607</v>
      </c>
      <c r="U41" s="216">
        <v>38</v>
      </c>
      <c r="V41" s="216">
        <f t="shared" si="6"/>
        <v>27.000000000000007</v>
      </c>
      <c r="W41" s="292">
        <f t="shared" si="7"/>
        <v>100</v>
      </c>
    </row>
    <row r="42" spans="6:23">
      <c r="F42" s="216">
        <v>39</v>
      </c>
      <c r="G42" s="216">
        <f t="shared" si="0"/>
        <v>5.9047619047619042</v>
      </c>
      <c r="H42" s="123">
        <f t="shared" si="1"/>
        <v>99.999999823421788</v>
      </c>
      <c r="K42" s="216">
        <v>39</v>
      </c>
      <c r="L42" s="216">
        <f t="shared" si="2"/>
        <v>8.9999999999999982</v>
      </c>
      <c r="M42" s="123">
        <f t="shared" si="3"/>
        <v>100</v>
      </c>
      <c r="P42" s="216">
        <v>39</v>
      </c>
      <c r="Q42" s="216">
        <f t="shared" si="4"/>
        <v>8.071428571428573</v>
      </c>
      <c r="R42" s="123">
        <f t="shared" si="5"/>
        <v>99.999999999999972</v>
      </c>
      <c r="U42" s="216">
        <v>39</v>
      </c>
      <c r="V42" s="216">
        <f t="shared" si="6"/>
        <v>30.333333333333339</v>
      </c>
      <c r="W42" s="292">
        <f t="shared" si="7"/>
        <v>100</v>
      </c>
    </row>
    <row r="43" spans="6:23">
      <c r="F43" s="216">
        <v>40</v>
      </c>
      <c r="G43" s="216">
        <f t="shared" si="0"/>
        <v>6.3809523809523796</v>
      </c>
      <c r="H43" s="123">
        <f t="shared" si="1"/>
        <v>99.999999991200497</v>
      </c>
      <c r="K43" s="216">
        <v>40</v>
      </c>
      <c r="L43" s="216">
        <f t="shared" si="2"/>
        <v>9.9090909090909065</v>
      </c>
      <c r="M43" s="123">
        <f t="shared" si="3"/>
        <v>100</v>
      </c>
      <c r="P43" s="216">
        <v>40</v>
      </c>
      <c r="Q43" s="216">
        <f t="shared" si="4"/>
        <v>8.7857142857142865</v>
      </c>
      <c r="R43" s="123">
        <f t="shared" si="5"/>
        <v>100</v>
      </c>
      <c r="U43" s="216">
        <v>40</v>
      </c>
      <c r="V43" s="216">
        <f t="shared" si="6"/>
        <v>33.666666666666671</v>
      </c>
      <c r="W43" s="292">
        <f t="shared" si="7"/>
        <v>100</v>
      </c>
    </row>
    <row r="44" spans="6:23">
      <c r="F44" s="216">
        <v>41</v>
      </c>
      <c r="G44" s="216">
        <f t="shared" si="0"/>
        <v>6.8571428571428559</v>
      </c>
      <c r="H44" s="123">
        <f t="shared" si="1"/>
        <v>99.99999999964875</v>
      </c>
      <c r="K44" s="216">
        <v>41</v>
      </c>
      <c r="L44" s="216">
        <f t="shared" si="2"/>
        <v>10.818181818181817</v>
      </c>
      <c r="M44" s="123">
        <f t="shared" si="3"/>
        <v>100</v>
      </c>
      <c r="P44" s="216">
        <v>41</v>
      </c>
      <c r="Q44" s="216">
        <f t="shared" si="4"/>
        <v>9.5000000000000018</v>
      </c>
      <c r="R44" s="123">
        <f t="shared" si="5"/>
        <v>100</v>
      </c>
      <c r="U44" s="216">
        <v>41</v>
      </c>
      <c r="V44" s="216">
        <f t="shared" si="6"/>
        <v>37.000000000000007</v>
      </c>
      <c r="W44" s="292">
        <f t="shared" si="7"/>
        <v>100</v>
      </c>
    </row>
    <row r="45" spans="6:23">
      <c r="F45" s="216">
        <v>42</v>
      </c>
      <c r="G45" s="216">
        <f t="shared" si="0"/>
        <v>7.3333333333333321</v>
      </c>
      <c r="H45" s="123">
        <f t="shared" si="1"/>
        <v>99.999999999988773</v>
      </c>
      <c r="K45" s="216">
        <v>42</v>
      </c>
      <c r="L45" s="216">
        <f t="shared" si="2"/>
        <v>11.727272727272725</v>
      </c>
      <c r="M45" s="123">
        <f t="shared" si="3"/>
        <v>100</v>
      </c>
      <c r="P45" s="216">
        <v>42</v>
      </c>
      <c r="Q45" s="216">
        <f t="shared" si="4"/>
        <v>10.214285714285715</v>
      </c>
      <c r="R45" s="123">
        <f t="shared" si="5"/>
        <v>100</v>
      </c>
      <c r="U45" s="216">
        <v>42</v>
      </c>
      <c r="V45" s="216">
        <f t="shared" si="6"/>
        <v>40.333333333333343</v>
      </c>
      <c r="W45" s="292">
        <f t="shared" si="7"/>
        <v>100</v>
      </c>
    </row>
    <row r="46" spans="6:23">
      <c r="F46" s="216">
        <v>43</v>
      </c>
      <c r="G46" s="216">
        <f t="shared" si="0"/>
        <v>7.8095238095238084</v>
      </c>
      <c r="H46" s="123">
        <f t="shared" si="1"/>
        <v>99.999999999999716</v>
      </c>
      <c r="K46" s="216">
        <v>43</v>
      </c>
      <c r="L46" s="216">
        <f t="shared" si="2"/>
        <v>12.636363636363635</v>
      </c>
      <c r="M46" s="123">
        <f t="shared" si="3"/>
        <v>100</v>
      </c>
      <c r="P46" s="216">
        <v>43</v>
      </c>
      <c r="Q46" s="216">
        <f t="shared" si="4"/>
        <v>10.928571428571431</v>
      </c>
      <c r="R46" s="123">
        <f t="shared" si="5"/>
        <v>100</v>
      </c>
      <c r="U46" s="216">
        <v>43</v>
      </c>
      <c r="V46" s="216">
        <f t="shared" si="6"/>
        <v>43.666666666666671</v>
      </c>
      <c r="W46" s="292">
        <f t="shared" si="7"/>
        <v>100</v>
      </c>
    </row>
    <row r="47" spans="6:23">
      <c r="F47" s="216">
        <v>44</v>
      </c>
      <c r="G47" s="216">
        <f t="shared" si="0"/>
        <v>8.2857142857142847</v>
      </c>
      <c r="H47" s="123">
        <f t="shared" si="1"/>
        <v>99.999999999999986</v>
      </c>
      <c r="K47" s="216">
        <v>44</v>
      </c>
      <c r="L47" s="216">
        <f t="shared" si="2"/>
        <v>13.545454545454543</v>
      </c>
      <c r="M47" s="123">
        <f t="shared" si="3"/>
        <v>100</v>
      </c>
      <c r="P47" s="216">
        <v>44</v>
      </c>
      <c r="Q47" s="216">
        <f t="shared" si="4"/>
        <v>11.642857142857144</v>
      </c>
      <c r="R47" s="123">
        <f t="shared" si="5"/>
        <v>100</v>
      </c>
      <c r="U47" s="216">
        <v>44</v>
      </c>
      <c r="V47" s="216">
        <f t="shared" si="6"/>
        <v>47.000000000000007</v>
      </c>
      <c r="W47" s="292">
        <f t="shared" si="7"/>
        <v>100</v>
      </c>
    </row>
    <row r="48" spans="6:23">
      <c r="F48" s="216">
        <v>45</v>
      </c>
      <c r="G48" s="216">
        <f t="shared" si="0"/>
        <v>8.761904761904761</v>
      </c>
      <c r="H48" s="123">
        <f t="shared" si="1"/>
        <v>100</v>
      </c>
      <c r="K48" s="216">
        <v>45</v>
      </c>
      <c r="L48" s="216">
        <f t="shared" si="2"/>
        <v>14.454545454545451</v>
      </c>
      <c r="M48" s="123">
        <f t="shared" si="3"/>
        <v>100</v>
      </c>
      <c r="P48" s="216">
        <v>45</v>
      </c>
      <c r="Q48" s="216">
        <f t="shared" si="4"/>
        <v>12.357142857142858</v>
      </c>
      <c r="R48" s="123">
        <f t="shared" si="5"/>
        <v>100</v>
      </c>
      <c r="U48" s="216">
        <v>45</v>
      </c>
      <c r="V48" s="216">
        <f t="shared" si="6"/>
        <v>50.333333333333343</v>
      </c>
      <c r="W48" s="292">
        <f t="shared" si="7"/>
        <v>100</v>
      </c>
    </row>
    <row r="49" spans="6:23">
      <c r="F49" s="216">
        <v>46</v>
      </c>
      <c r="G49" s="216">
        <f t="shared" si="0"/>
        <v>9.2380952380952372</v>
      </c>
      <c r="H49" s="123">
        <f t="shared" si="1"/>
        <v>100</v>
      </c>
      <c r="K49" s="216">
        <v>46</v>
      </c>
      <c r="L49" s="216">
        <f t="shared" si="2"/>
        <v>15.363636363636362</v>
      </c>
      <c r="M49" s="123">
        <f t="shared" si="3"/>
        <v>100</v>
      </c>
      <c r="P49" s="216">
        <v>46</v>
      </c>
      <c r="Q49" s="216">
        <f t="shared" si="4"/>
        <v>13.071428571428573</v>
      </c>
      <c r="R49" s="123">
        <f t="shared" si="5"/>
        <v>100</v>
      </c>
      <c r="U49" s="216">
        <v>46</v>
      </c>
      <c r="V49" s="216">
        <f t="shared" si="6"/>
        <v>53.666666666666671</v>
      </c>
      <c r="W49" s="292">
        <f t="shared" si="7"/>
        <v>100</v>
      </c>
    </row>
    <row r="50" spans="6:23">
      <c r="F50" s="216">
        <v>47</v>
      </c>
      <c r="G50" s="216">
        <f t="shared" si="0"/>
        <v>9.7142857142857135</v>
      </c>
      <c r="H50" s="123">
        <f t="shared" si="1"/>
        <v>100</v>
      </c>
      <c r="K50" s="216">
        <v>47</v>
      </c>
      <c r="L50" s="216">
        <f t="shared" si="2"/>
        <v>16.27272727272727</v>
      </c>
      <c r="M50" s="123">
        <f t="shared" si="3"/>
        <v>100</v>
      </c>
      <c r="P50" s="216">
        <v>47</v>
      </c>
      <c r="Q50" s="216">
        <f t="shared" si="4"/>
        <v>13.785714285714286</v>
      </c>
      <c r="R50" s="123">
        <f t="shared" si="5"/>
        <v>100</v>
      </c>
      <c r="U50" s="216">
        <v>47</v>
      </c>
      <c r="V50" s="216">
        <f t="shared" si="6"/>
        <v>57.000000000000007</v>
      </c>
      <c r="W50" s="292">
        <f t="shared" si="7"/>
        <v>100</v>
      </c>
    </row>
    <row r="51" spans="6:23">
      <c r="F51" s="216">
        <v>48</v>
      </c>
      <c r="G51" s="216">
        <f t="shared" si="0"/>
        <v>10.19047619047619</v>
      </c>
      <c r="H51" s="123">
        <f t="shared" si="1"/>
        <v>100</v>
      </c>
      <c r="K51" s="216">
        <v>48</v>
      </c>
      <c r="L51" s="216">
        <f t="shared" si="2"/>
        <v>17.18181818181818</v>
      </c>
      <c r="M51" s="123">
        <f t="shared" si="3"/>
        <v>100</v>
      </c>
      <c r="P51" s="216">
        <v>48</v>
      </c>
      <c r="Q51" s="216">
        <f t="shared" si="4"/>
        <v>14.500000000000002</v>
      </c>
      <c r="R51" s="123">
        <f t="shared" si="5"/>
        <v>100</v>
      </c>
      <c r="U51" s="216">
        <v>48</v>
      </c>
      <c r="V51" s="216">
        <f t="shared" si="6"/>
        <v>60.333333333333343</v>
      </c>
      <c r="W51" s="292">
        <f t="shared" si="7"/>
        <v>100</v>
      </c>
    </row>
    <row r="52" spans="6:23">
      <c r="F52" s="216">
        <v>49</v>
      </c>
      <c r="G52" s="216">
        <f t="shared" si="0"/>
        <v>10.666666666666666</v>
      </c>
      <c r="H52" s="123">
        <f t="shared" si="1"/>
        <v>100</v>
      </c>
      <c r="K52" s="216">
        <v>49</v>
      </c>
      <c r="L52" s="216">
        <f t="shared" si="2"/>
        <v>18.090909090909086</v>
      </c>
      <c r="M52" s="123">
        <f t="shared" si="3"/>
        <v>100</v>
      </c>
      <c r="P52" s="216">
        <v>49</v>
      </c>
      <c r="Q52" s="216">
        <f t="shared" si="4"/>
        <v>15.214285714285715</v>
      </c>
      <c r="R52" s="123">
        <f t="shared" si="5"/>
        <v>100</v>
      </c>
      <c r="U52" s="216">
        <v>49</v>
      </c>
      <c r="V52" s="216">
        <f t="shared" si="6"/>
        <v>63.666666666666671</v>
      </c>
      <c r="W52" s="292">
        <f t="shared" si="7"/>
        <v>100</v>
      </c>
    </row>
    <row r="53" spans="6:23">
      <c r="F53" s="216">
        <v>50</v>
      </c>
      <c r="G53" s="216">
        <f t="shared" si="0"/>
        <v>11.142857142857142</v>
      </c>
      <c r="H53" s="123">
        <f t="shared" si="1"/>
        <v>100</v>
      </c>
      <c r="K53" s="216">
        <v>50</v>
      </c>
      <c r="L53" s="216">
        <f t="shared" si="2"/>
        <v>18.999999999999996</v>
      </c>
      <c r="M53" s="123">
        <f t="shared" si="3"/>
        <v>100</v>
      </c>
      <c r="P53" s="216">
        <v>50</v>
      </c>
      <c r="Q53" s="216">
        <f t="shared" si="4"/>
        <v>15.928571428571431</v>
      </c>
      <c r="R53" s="123">
        <f t="shared" si="5"/>
        <v>100</v>
      </c>
      <c r="U53" s="216">
        <v>50</v>
      </c>
      <c r="V53" s="216">
        <f t="shared" si="6"/>
        <v>67.000000000000014</v>
      </c>
      <c r="W53" s="292">
        <f t="shared" si="7"/>
        <v>100</v>
      </c>
    </row>
    <row r="54" spans="6:23">
      <c r="F54" s="216">
        <v>51</v>
      </c>
      <c r="G54" s="216">
        <f t="shared" si="0"/>
        <v>11.619047619047619</v>
      </c>
      <c r="H54" s="123">
        <f t="shared" si="1"/>
        <v>100</v>
      </c>
      <c r="K54" s="216">
        <v>51</v>
      </c>
      <c r="L54" s="216">
        <f t="shared" si="2"/>
        <v>19.909090909090907</v>
      </c>
      <c r="M54" s="123">
        <f t="shared" si="3"/>
        <v>100</v>
      </c>
      <c r="P54" s="216">
        <v>51</v>
      </c>
      <c r="Q54" s="216">
        <f t="shared" si="4"/>
        <v>16.642857142857146</v>
      </c>
      <c r="R54" s="123">
        <f t="shared" si="5"/>
        <v>100</v>
      </c>
      <c r="U54" s="216">
        <v>51</v>
      </c>
      <c r="V54" s="216">
        <f t="shared" si="6"/>
        <v>70.333333333333343</v>
      </c>
      <c r="W54" s="292">
        <f t="shared" si="7"/>
        <v>100</v>
      </c>
    </row>
    <row r="55" spans="6:23">
      <c r="F55" s="216">
        <v>52</v>
      </c>
      <c r="G55" s="216">
        <f t="shared" si="0"/>
        <v>12.095238095238095</v>
      </c>
      <c r="H55" s="123">
        <f t="shared" si="1"/>
        <v>100</v>
      </c>
      <c r="K55" s="216">
        <v>52</v>
      </c>
      <c r="L55" s="216">
        <f t="shared" si="2"/>
        <v>20.818181818181817</v>
      </c>
      <c r="M55" s="123">
        <f t="shared" si="3"/>
        <v>100</v>
      </c>
      <c r="P55" s="216">
        <v>52</v>
      </c>
      <c r="Q55" s="216">
        <f t="shared" si="4"/>
        <v>17.357142857142858</v>
      </c>
      <c r="R55" s="123">
        <f t="shared" si="5"/>
        <v>100</v>
      </c>
      <c r="U55" s="216">
        <v>52</v>
      </c>
      <c r="V55" s="216">
        <f t="shared" si="6"/>
        <v>73.666666666666671</v>
      </c>
      <c r="W55" s="292">
        <f t="shared" si="7"/>
        <v>100</v>
      </c>
    </row>
    <row r="56" spans="6:23">
      <c r="F56" s="216">
        <v>53</v>
      </c>
      <c r="G56" s="216">
        <f t="shared" si="0"/>
        <v>12.571428571428569</v>
      </c>
      <c r="H56" s="123">
        <f t="shared" si="1"/>
        <v>100</v>
      </c>
      <c r="K56" s="216">
        <v>53</v>
      </c>
      <c r="L56" s="216">
        <f t="shared" si="2"/>
        <v>21.727272727272723</v>
      </c>
      <c r="M56" s="123">
        <f t="shared" si="3"/>
        <v>100</v>
      </c>
      <c r="P56" s="216">
        <v>53</v>
      </c>
      <c r="Q56" s="216">
        <f t="shared" si="4"/>
        <v>18.071428571428573</v>
      </c>
      <c r="R56" s="123">
        <f t="shared" si="5"/>
        <v>100</v>
      </c>
      <c r="U56" s="216">
        <v>53</v>
      </c>
      <c r="V56" s="216">
        <f t="shared" si="6"/>
        <v>77.000000000000014</v>
      </c>
      <c r="W56" s="292">
        <f t="shared" si="7"/>
        <v>100</v>
      </c>
    </row>
    <row r="57" spans="6:23">
      <c r="F57" s="216">
        <v>54</v>
      </c>
      <c r="G57" s="216">
        <f t="shared" si="0"/>
        <v>13.047619047619046</v>
      </c>
      <c r="H57" s="123">
        <f t="shared" si="1"/>
        <v>100</v>
      </c>
      <c r="K57" s="216">
        <v>54</v>
      </c>
      <c r="L57" s="216">
        <f t="shared" si="2"/>
        <v>22.636363636363633</v>
      </c>
      <c r="M57" s="123">
        <f t="shared" si="3"/>
        <v>100</v>
      </c>
      <c r="P57" s="216">
        <v>54</v>
      </c>
      <c r="Q57" s="216">
        <f t="shared" si="4"/>
        <v>18.785714285714288</v>
      </c>
      <c r="R57" s="123">
        <f t="shared" si="5"/>
        <v>100</v>
      </c>
      <c r="U57" s="216">
        <v>54</v>
      </c>
      <c r="V57" s="216">
        <f t="shared" si="6"/>
        <v>80.333333333333343</v>
      </c>
      <c r="W57" s="292">
        <f t="shared" si="7"/>
        <v>100</v>
      </c>
    </row>
    <row r="58" spans="6:23">
      <c r="F58" s="216">
        <v>55</v>
      </c>
      <c r="G58" s="216">
        <f t="shared" si="0"/>
        <v>13.523809523809522</v>
      </c>
      <c r="H58" s="123">
        <f t="shared" si="1"/>
        <v>100</v>
      </c>
      <c r="K58" s="216">
        <v>55</v>
      </c>
      <c r="L58" s="216">
        <f t="shared" si="2"/>
        <v>23.545454545454543</v>
      </c>
      <c r="M58" s="123">
        <f t="shared" si="3"/>
        <v>100</v>
      </c>
      <c r="P58" s="216">
        <v>55</v>
      </c>
      <c r="Q58" s="216">
        <f t="shared" si="4"/>
        <v>19.5</v>
      </c>
      <c r="R58" s="123">
        <f t="shared" si="5"/>
        <v>100</v>
      </c>
      <c r="U58" s="216">
        <v>55</v>
      </c>
      <c r="V58" s="216">
        <f t="shared" si="6"/>
        <v>83.666666666666671</v>
      </c>
      <c r="W58" s="292">
        <f t="shared" si="7"/>
        <v>100</v>
      </c>
    </row>
    <row r="59" spans="6:23">
      <c r="F59" s="216">
        <v>56</v>
      </c>
      <c r="G59" s="216">
        <f t="shared" si="0"/>
        <v>13.999999999999998</v>
      </c>
      <c r="H59" s="123">
        <f t="shared" si="1"/>
        <v>100</v>
      </c>
      <c r="K59" s="216">
        <v>56</v>
      </c>
      <c r="L59" s="216">
        <f t="shared" si="2"/>
        <v>24.45454545454545</v>
      </c>
      <c r="M59" s="123">
        <f t="shared" si="3"/>
        <v>100</v>
      </c>
      <c r="P59" s="216">
        <v>56</v>
      </c>
      <c r="Q59" s="216">
        <f t="shared" si="4"/>
        <v>20.214285714285715</v>
      </c>
      <c r="R59" s="123">
        <f t="shared" si="5"/>
        <v>100</v>
      </c>
      <c r="U59" s="216">
        <v>56</v>
      </c>
      <c r="V59" s="216">
        <f t="shared" si="6"/>
        <v>87.000000000000014</v>
      </c>
      <c r="W59" s="292">
        <f t="shared" si="7"/>
        <v>100</v>
      </c>
    </row>
    <row r="60" spans="6:23">
      <c r="F60" s="216">
        <v>57</v>
      </c>
      <c r="G60" s="216">
        <f t="shared" si="0"/>
        <v>14.476190476190474</v>
      </c>
      <c r="H60" s="123">
        <f t="shared" si="1"/>
        <v>100</v>
      </c>
      <c r="K60" s="216">
        <v>57</v>
      </c>
      <c r="L60" s="216">
        <f t="shared" si="2"/>
        <v>25.36363636363636</v>
      </c>
      <c r="M60" s="123">
        <f t="shared" si="3"/>
        <v>100</v>
      </c>
      <c r="P60" s="216">
        <v>57</v>
      </c>
      <c r="Q60" s="216">
        <f t="shared" si="4"/>
        <v>20.928571428571431</v>
      </c>
      <c r="R60" s="123">
        <f t="shared" si="5"/>
        <v>100</v>
      </c>
      <c r="U60" s="216">
        <v>57</v>
      </c>
      <c r="V60" s="216">
        <f t="shared" si="6"/>
        <v>90.333333333333343</v>
      </c>
      <c r="W60" s="292">
        <f t="shared" si="7"/>
        <v>100</v>
      </c>
    </row>
    <row r="61" spans="6:23">
      <c r="F61" s="216">
        <v>58</v>
      </c>
      <c r="G61" s="216">
        <f t="shared" si="0"/>
        <v>14.952380952380951</v>
      </c>
      <c r="H61" s="123">
        <f t="shared" si="1"/>
        <v>100</v>
      </c>
      <c r="K61" s="216">
        <v>58</v>
      </c>
      <c r="L61" s="216">
        <f t="shared" si="2"/>
        <v>26.27272727272727</v>
      </c>
      <c r="M61" s="123">
        <f t="shared" si="3"/>
        <v>100</v>
      </c>
      <c r="P61" s="216">
        <v>58</v>
      </c>
      <c r="Q61" s="216">
        <f t="shared" si="4"/>
        <v>21.642857142857146</v>
      </c>
      <c r="R61" s="123">
        <f t="shared" si="5"/>
        <v>100</v>
      </c>
      <c r="U61" s="216">
        <v>58</v>
      </c>
      <c r="V61" s="216">
        <f t="shared" si="6"/>
        <v>93.666666666666671</v>
      </c>
      <c r="W61" s="292">
        <f t="shared" si="7"/>
        <v>100</v>
      </c>
    </row>
    <row r="62" spans="6:23">
      <c r="F62" s="216">
        <v>59</v>
      </c>
      <c r="G62" s="216">
        <f t="shared" si="0"/>
        <v>15.428571428571427</v>
      </c>
      <c r="H62" s="123">
        <f t="shared" si="1"/>
        <v>100</v>
      </c>
      <c r="K62" s="216">
        <v>59</v>
      </c>
      <c r="L62" s="216">
        <f t="shared" si="2"/>
        <v>27.18181818181818</v>
      </c>
      <c r="M62" s="123">
        <f t="shared" si="3"/>
        <v>100</v>
      </c>
      <c r="P62" s="216">
        <v>59</v>
      </c>
      <c r="Q62" s="216">
        <f t="shared" si="4"/>
        <v>22.357142857142858</v>
      </c>
      <c r="R62" s="123">
        <f t="shared" si="5"/>
        <v>100</v>
      </c>
      <c r="U62" s="216">
        <v>59</v>
      </c>
      <c r="V62" s="216">
        <f t="shared" si="6"/>
        <v>97.000000000000014</v>
      </c>
      <c r="W62" s="292">
        <f t="shared" si="7"/>
        <v>100</v>
      </c>
    </row>
    <row r="63" spans="6:23">
      <c r="F63" s="216">
        <v>60</v>
      </c>
      <c r="G63" s="216">
        <f t="shared" si="0"/>
        <v>15.904761904761903</v>
      </c>
      <c r="H63" s="123">
        <f t="shared" si="1"/>
        <v>100</v>
      </c>
      <c r="K63" s="216">
        <v>60</v>
      </c>
      <c r="L63" s="216">
        <f t="shared" si="2"/>
        <v>28.090909090909086</v>
      </c>
      <c r="M63" s="123">
        <f t="shared" si="3"/>
        <v>100</v>
      </c>
      <c r="P63" s="216">
        <v>60</v>
      </c>
      <c r="Q63" s="216">
        <f t="shared" si="4"/>
        <v>23.071428571428569</v>
      </c>
      <c r="R63" s="123">
        <f t="shared" si="5"/>
        <v>100</v>
      </c>
      <c r="U63" s="216">
        <v>60</v>
      </c>
      <c r="V63" s="216">
        <f t="shared" si="6"/>
        <v>100.33333333333334</v>
      </c>
      <c r="W63" s="292">
        <f t="shared" si="7"/>
        <v>100</v>
      </c>
    </row>
  </sheetData>
  <pageMargins left="0.75" right="0.75" top="1" bottom="1" header="0.5" footer="0.5"/>
  <pageSetup paperSize="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T66"/>
  <sheetViews>
    <sheetView workbookViewId="0">
      <selection activeCell="O9" sqref="O9"/>
    </sheetView>
  </sheetViews>
  <sheetFormatPr defaultColWidth="8.85546875" defaultRowHeight="15"/>
  <cols>
    <col min="7" max="7" width="30" bestFit="1" customWidth="1"/>
    <col min="9" max="9" width="11.7109375" customWidth="1"/>
  </cols>
  <sheetData>
    <row r="1" spans="1:20" ht="15.75">
      <c r="A1" s="54" t="s">
        <v>155</v>
      </c>
      <c r="B1" s="55"/>
      <c r="C1" s="55"/>
      <c r="E1" s="53" t="s">
        <v>163</v>
      </c>
      <c r="F1" s="52"/>
      <c r="G1" s="52"/>
      <c r="I1" s="84" t="s">
        <v>18</v>
      </c>
      <c r="J1" s="85"/>
      <c r="K1" s="85"/>
      <c r="L1" s="85"/>
      <c r="N1" s="82" t="s">
        <v>19</v>
      </c>
      <c r="O1" s="83"/>
      <c r="P1" s="83"/>
      <c r="R1" s="80" t="s">
        <v>20</v>
      </c>
      <c r="S1" s="81"/>
      <c r="T1" s="81"/>
    </row>
    <row r="2" spans="1:20" ht="15.75">
      <c r="A2" s="54" t="s">
        <v>156</v>
      </c>
      <c r="B2" s="54" t="s">
        <v>157</v>
      </c>
      <c r="C2" s="55"/>
      <c r="E2" s="53" t="s">
        <v>156</v>
      </c>
      <c r="F2" s="53" t="s">
        <v>164</v>
      </c>
      <c r="G2" s="52"/>
      <c r="I2" s="84" t="s">
        <v>35</v>
      </c>
      <c r="J2" s="84" t="s">
        <v>157</v>
      </c>
      <c r="K2" s="84" t="s">
        <v>761</v>
      </c>
      <c r="L2" s="85"/>
      <c r="N2" s="82" t="s">
        <v>35</v>
      </c>
      <c r="O2" s="82" t="s">
        <v>761</v>
      </c>
      <c r="P2" s="82" t="s">
        <v>763</v>
      </c>
      <c r="R2" s="80" t="s">
        <v>35</v>
      </c>
      <c r="S2" s="80" t="s">
        <v>157</v>
      </c>
      <c r="T2" s="80" t="s">
        <v>766</v>
      </c>
    </row>
    <row r="3" spans="1:20" ht="15.75">
      <c r="A3" s="107" t="s">
        <v>1501</v>
      </c>
      <c r="B3" s="55"/>
      <c r="C3" s="55"/>
      <c r="E3" s="52">
        <v>1</v>
      </c>
      <c r="F3" s="52">
        <v>1</v>
      </c>
      <c r="G3" s="52" t="s">
        <v>165</v>
      </c>
      <c r="I3" s="85"/>
      <c r="J3" s="85"/>
      <c r="K3" s="85"/>
      <c r="L3" s="85"/>
      <c r="N3" s="83"/>
      <c r="O3" s="83"/>
      <c r="P3" s="83"/>
      <c r="R3" s="81"/>
      <c r="S3" s="81"/>
      <c r="T3" s="81"/>
    </row>
    <row r="4" spans="1:20" ht="15.75">
      <c r="A4" s="55">
        <v>1</v>
      </c>
      <c r="B4" s="55">
        <v>1</v>
      </c>
      <c r="C4" s="55" t="s">
        <v>158</v>
      </c>
      <c r="E4" s="52">
        <v>2</v>
      </c>
      <c r="F4" s="52">
        <v>1</v>
      </c>
      <c r="G4" s="52" t="s">
        <v>165</v>
      </c>
      <c r="I4" s="85">
        <v>1</v>
      </c>
      <c r="J4" s="85">
        <v>1</v>
      </c>
      <c r="K4" s="85">
        <v>1</v>
      </c>
      <c r="L4" s="85" t="s">
        <v>158</v>
      </c>
      <c r="N4" s="83">
        <v>1</v>
      </c>
      <c r="O4" s="83">
        <v>1</v>
      </c>
      <c r="P4" s="83" t="s">
        <v>764</v>
      </c>
      <c r="R4" s="81">
        <v>1</v>
      </c>
      <c r="S4" s="81">
        <v>1</v>
      </c>
      <c r="T4" s="81" t="s">
        <v>764</v>
      </c>
    </row>
    <row r="5" spans="1:20" ht="15.75">
      <c r="A5" s="55">
        <v>2</v>
      </c>
      <c r="B5" s="55">
        <v>1</v>
      </c>
      <c r="C5" s="55" t="s">
        <v>158</v>
      </c>
      <c r="E5" s="52">
        <v>3</v>
      </c>
      <c r="F5" s="52">
        <v>1</v>
      </c>
      <c r="G5" s="52" t="s">
        <v>165</v>
      </c>
      <c r="I5" s="85">
        <v>2</v>
      </c>
      <c r="J5" s="85">
        <v>1</v>
      </c>
      <c r="K5" s="85">
        <v>1</v>
      </c>
      <c r="L5" s="85" t="s">
        <v>158</v>
      </c>
      <c r="N5" s="83">
        <v>2</v>
      </c>
      <c r="O5" s="83">
        <v>1</v>
      </c>
      <c r="P5" s="83" t="s">
        <v>764</v>
      </c>
      <c r="R5" s="81">
        <v>2</v>
      </c>
      <c r="S5" s="81">
        <v>1</v>
      </c>
      <c r="T5" s="81" t="s">
        <v>764</v>
      </c>
    </row>
    <row r="6" spans="1:20" ht="15.75">
      <c r="A6" s="55">
        <v>3</v>
      </c>
      <c r="B6" s="55">
        <v>1</v>
      </c>
      <c r="C6" s="55" t="s">
        <v>158</v>
      </c>
      <c r="E6" s="52">
        <v>4</v>
      </c>
      <c r="F6" s="52">
        <v>1</v>
      </c>
      <c r="G6" s="52" t="s">
        <v>165</v>
      </c>
      <c r="I6" s="85">
        <v>3</v>
      </c>
      <c r="J6" s="85">
        <v>1</v>
      </c>
      <c r="K6" s="85">
        <v>1</v>
      </c>
      <c r="L6" s="85" t="s">
        <v>158</v>
      </c>
      <c r="N6" s="83">
        <v>3</v>
      </c>
      <c r="O6" s="83">
        <v>1</v>
      </c>
      <c r="P6" s="83" t="s">
        <v>764</v>
      </c>
      <c r="R6" s="81">
        <v>3</v>
      </c>
      <c r="S6" s="81">
        <v>1</v>
      </c>
      <c r="T6" s="81" t="s">
        <v>764</v>
      </c>
    </row>
    <row r="7" spans="1:20" ht="15.75">
      <c r="A7" s="55">
        <v>4</v>
      </c>
      <c r="B7" s="55">
        <v>1</v>
      </c>
      <c r="C7" s="55" t="s">
        <v>158</v>
      </c>
      <c r="E7" s="52">
        <v>5</v>
      </c>
      <c r="F7" s="52">
        <v>2</v>
      </c>
      <c r="G7" s="52" t="s">
        <v>166</v>
      </c>
      <c r="I7" s="85">
        <v>4</v>
      </c>
      <c r="J7" s="85">
        <v>1</v>
      </c>
      <c r="K7" s="85">
        <v>1</v>
      </c>
      <c r="L7" s="85" t="s">
        <v>158</v>
      </c>
      <c r="N7" s="83">
        <v>4</v>
      </c>
      <c r="O7" s="83">
        <v>1</v>
      </c>
      <c r="P7" s="83" t="s">
        <v>764</v>
      </c>
      <c r="R7" s="81">
        <v>4</v>
      </c>
      <c r="S7" s="81">
        <v>1</v>
      </c>
      <c r="T7" s="81" t="s">
        <v>764</v>
      </c>
    </row>
    <row r="8" spans="1:20" ht="15.75">
      <c r="A8" s="55">
        <v>5</v>
      </c>
      <c r="B8" s="55">
        <v>2</v>
      </c>
      <c r="C8" s="55" t="s">
        <v>159</v>
      </c>
      <c r="E8" s="52">
        <v>6</v>
      </c>
      <c r="F8" s="52">
        <v>2</v>
      </c>
      <c r="G8" s="52" t="s">
        <v>166</v>
      </c>
      <c r="I8" s="85">
        <v>5</v>
      </c>
      <c r="J8" s="85">
        <v>1</v>
      </c>
      <c r="K8" s="85">
        <v>1</v>
      </c>
      <c r="L8" s="85" t="s">
        <v>158</v>
      </c>
      <c r="N8" s="83">
        <v>5</v>
      </c>
      <c r="O8" s="83">
        <v>1</v>
      </c>
      <c r="P8" s="83" t="s">
        <v>764</v>
      </c>
      <c r="R8" s="81">
        <v>5</v>
      </c>
      <c r="S8" s="81">
        <v>1</v>
      </c>
      <c r="T8" s="81" t="s">
        <v>764</v>
      </c>
    </row>
    <row r="9" spans="1:20" ht="15.75">
      <c r="A9" s="55">
        <v>6</v>
      </c>
      <c r="B9" s="55">
        <v>2</v>
      </c>
      <c r="C9" s="55" t="s">
        <v>159</v>
      </c>
      <c r="E9" s="52">
        <v>7</v>
      </c>
      <c r="F9" s="52">
        <v>2</v>
      </c>
      <c r="G9" s="52" t="s">
        <v>166</v>
      </c>
      <c r="I9" s="85">
        <v>6</v>
      </c>
      <c r="J9" s="85">
        <v>1</v>
      </c>
      <c r="K9" s="85">
        <v>1</v>
      </c>
      <c r="L9" s="85" t="s">
        <v>158</v>
      </c>
      <c r="N9" s="83">
        <v>6</v>
      </c>
      <c r="O9" s="83">
        <v>1</v>
      </c>
      <c r="P9" s="83" t="s">
        <v>764</v>
      </c>
      <c r="R9" s="81">
        <v>6</v>
      </c>
      <c r="S9" s="81">
        <v>1</v>
      </c>
      <c r="T9" s="81" t="s">
        <v>764</v>
      </c>
    </row>
    <row r="10" spans="1:20" ht="15.75">
      <c r="A10" s="55">
        <v>7</v>
      </c>
      <c r="B10" s="55">
        <v>2</v>
      </c>
      <c r="C10" s="55" t="s">
        <v>159</v>
      </c>
      <c r="E10" s="52">
        <v>8</v>
      </c>
      <c r="F10" s="52">
        <v>2</v>
      </c>
      <c r="G10" s="52" t="s">
        <v>166</v>
      </c>
      <c r="I10" s="85">
        <v>7</v>
      </c>
      <c r="J10" s="85">
        <v>1</v>
      </c>
      <c r="K10" s="85">
        <v>1</v>
      </c>
      <c r="L10" s="85" t="s">
        <v>158</v>
      </c>
      <c r="N10" s="83">
        <v>7</v>
      </c>
      <c r="O10" s="83">
        <v>1</v>
      </c>
      <c r="P10" s="83" t="s">
        <v>764</v>
      </c>
      <c r="R10" s="81">
        <v>7</v>
      </c>
      <c r="S10" s="81">
        <v>1</v>
      </c>
      <c r="T10" s="81" t="s">
        <v>764</v>
      </c>
    </row>
    <row r="11" spans="1:20" ht="15.75">
      <c r="A11" s="55">
        <v>8</v>
      </c>
      <c r="B11" s="55">
        <v>2</v>
      </c>
      <c r="C11" s="55" t="s">
        <v>159</v>
      </c>
      <c r="E11" s="52">
        <v>9</v>
      </c>
      <c r="F11" s="52">
        <v>2</v>
      </c>
      <c r="G11" s="52" t="s">
        <v>166</v>
      </c>
      <c r="I11" s="85">
        <v>8</v>
      </c>
      <c r="J11" s="85">
        <v>2</v>
      </c>
      <c r="K11" s="85">
        <v>2</v>
      </c>
      <c r="L11" s="85" t="s">
        <v>762</v>
      </c>
      <c r="N11" s="83">
        <v>8</v>
      </c>
      <c r="O11" s="83">
        <v>1</v>
      </c>
      <c r="P11" s="83" t="s">
        <v>764</v>
      </c>
      <c r="R11" s="81">
        <v>8</v>
      </c>
      <c r="S11" s="81">
        <v>2</v>
      </c>
      <c r="T11" s="81" t="s">
        <v>159</v>
      </c>
    </row>
    <row r="12" spans="1:20" ht="15.75">
      <c r="A12" s="55">
        <v>9</v>
      </c>
      <c r="B12" s="55">
        <v>2</v>
      </c>
      <c r="C12" s="55" t="s">
        <v>159</v>
      </c>
      <c r="E12" s="52">
        <v>10</v>
      </c>
      <c r="F12" s="52">
        <v>3</v>
      </c>
      <c r="G12" s="52" t="s">
        <v>167</v>
      </c>
      <c r="I12" s="85">
        <v>9</v>
      </c>
      <c r="J12" s="85">
        <v>2</v>
      </c>
      <c r="K12" s="85">
        <v>2</v>
      </c>
      <c r="L12" s="85" t="s">
        <v>762</v>
      </c>
      <c r="N12" s="83">
        <v>9</v>
      </c>
      <c r="O12" s="83">
        <v>1</v>
      </c>
      <c r="P12" s="83" t="s">
        <v>764</v>
      </c>
      <c r="R12" s="81">
        <v>9</v>
      </c>
      <c r="S12" s="81">
        <v>2</v>
      </c>
      <c r="T12" s="81" t="s">
        <v>159</v>
      </c>
    </row>
    <row r="13" spans="1:20" ht="15.75">
      <c r="A13" s="55">
        <v>10</v>
      </c>
      <c r="B13" s="55">
        <v>3</v>
      </c>
      <c r="C13" s="55" t="s">
        <v>160</v>
      </c>
      <c r="E13" s="52">
        <v>11</v>
      </c>
      <c r="F13" s="52">
        <v>3</v>
      </c>
      <c r="G13" s="52" t="s">
        <v>167</v>
      </c>
      <c r="I13" s="85">
        <v>10</v>
      </c>
      <c r="J13" s="85">
        <v>2</v>
      </c>
      <c r="K13" s="85">
        <v>2</v>
      </c>
      <c r="L13" s="85" t="s">
        <v>762</v>
      </c>
      <c r="N13" s="83">
        <v>10</v>
      </c>
      <c r="O13" s="83">
        <v>1</v>
      </c>
      <c r="P13" s="83" t="s">
        <v>764</v>
      </c>
      <c r="R13" s="81">
        <v>10</v>
      </c>
      <c r="S13" s="81">
        <v>2</v>
      </c>
      <c r="T13" s="81" t="s">
        <v>159</v>
      </c>
    </row>
    <row r="14" spans="1:20" ht="15.75">
      <c r="A14" s="55">
        <v>11</v>
      </c>
      <c r="B14" s="55">
        <v>3</v>
      </c>
      <c r="C14" s="55" t="s">
        <v>160</v>
      </c>
      <c r="E14" s="52">
        <v>12</v>
      </c>
      <c r="F14" s="52">
        <v>3</v>
      </c>
      <c r="G14" s="52" t="s">
        <v>167</v>
      </c>
      <c r="I14" s="85">
        <v>11</v>
      </c>
      <c r="J14" s="85">
        <v>3</v>
      </c>
      <c r="K14" s="85">
        <v>3</v>
      </c>
      <c r="L14" s="85" t="s">
        <v>161</v>
      </c>
      <c r="N14" s="83">
        <v>11</v>
      </c>
      <c r="O14" s="83">
        <v>1</v>
      </c>
      <c r="P14" s="83" t="s">
        <v>764</v>
      </c>
      <c r="R14" s="81">
        <v>11</v>
      </c>
      <c r="S14" s="81">
        <v>2</v>
      </c>
      <c r="T14" s="81" t="s">
        <v>159</v>
      </c>
    </row>
    <row r="15" spans="1:20" ht="15.75">
      <c r="A15" s="55">
        <v>12</v>
      </c>
      <c r="B15" s="55">
        <v>3</v>
      </c>
      <c r="C15" s="55" t="s">
        <v>160</v>
      </c>
      <c r="E15" s="52">
        <v>13</v>
      </c>
      <c r="F15" s="52">
        <v>3</v>
      </c>
      <c r="G15" s="52" t="s">
        <v>167</v>
      </c>
      <c r="I15" s="85">
        <v>12</v>
      </c>
      <c r="J15" s="85">
        <v>3</v>
      </c>
      <c r="K15" s="85">
        <v>3</v>
      </c>
      <c r="L15" s="85" t="s">
        <v>161</v>
      </c>
      <c r="N15" s="83">
        <v>12</v>
      </c>
      <c r="O15" s="83">
        <v>1</v>
      </c>
      <c r="P15" s="83" t="s">
        <v>764</v>
      </c>
      <c r="R15" s="81">
        <v>12</v>
      </c>
      <c r="S15" s="81">
        <v>2</v>
      </c>
      <c r="T15" s="81" t="s">
        <v>159</v>
      </c>
    </row>
    <row r="16" spans="1:20" ht="15.75">
      <c r="A16" s="55">
        <v>13</v>
      </c>
      <c r="B16" s="55">
        <v>3</v>
      </c>
      <c r="C16" s="55" t="s">
        <v>160</v>
      </c>
      <c r="E16" s="52">
        <v>14</v>
      </c>
      <c r="F16" s="52">
        <v>3</v>
      </c>
      <c r="G16" s="52" t="s">
        <v>167</v>
      </c>
      <c r="I16" s="85">
        <v>13</v>
      </c>
      <c r="J16" s="85">
        <v>3</v>
      </c>
      <c r="K16" s="85">
        <v>3</v>
      </c>
      <c r="L16" s="85" t="s">
        <v>161</v>
      </c>
      <c r="N16" s="83">
        <v>13</v>
      </c>
      <c r="O16" s="83">
        <v>1</v>
      </c>
      <c r="P16" s="83" t="s">
        <v>764</v>
      </c>
      <c r="R16" s="81">
        <v>13</v>
      </c>
      <c r="S16" s="81">
        <v>2</v>
      </c>
      <c r="T16" s="81" t="s">
        <v>159</v>
      </c>
    </row>
    <row r="17" spans="1:20" ht="15.75">
      <c r="A17" s="55">
        <v>14</v>
      </c>
      <c r="B17" s="55">
        <v>3</v>
      </c>
      <c r="C17" s="55" t="s">
        <v>160</v>
      </c>
      <c r="E17" s="52">
        <v>15</v>
      </c>
      <c r="F17" s="52">
        <v>4</v>
      </c>
      <c r="G17" s="52" t="s">
        <v>168</v>
      </c>
      <c r="I17" s="85">
        <v>14</v>
      </c>
      <c r="J17" s="85">
        <v>3</v>
      </c>
      <c r="K17" s="85">
        <v>3</v>
      </c>
      <c r="L17" s="85" t="s">
        <v>161</v>
      </c>
      <c r="N17" s="83">
        <v>14</v>
      </c>
      <c r="O17" s="83">
        <v>2</v>
      </c>
      <c r="P17" s="83" t="s">
        <v>159</v>
      </c>
      <c r="R17" s="81">
        <v>14</v>
      </c>
      <c r="S17" s="81">
        <v>2</v>
      </c>
      <c r="T17" s="81" t="s">
        <v>159</v>
      </c>
    </row>
    <row r="18" spans="1:20" ht="15.75">
      <c r="A18" s="55">
        <v>15</v>
      </c>
      <c r="B18" s="55">
        <v>4</v>
      </c>
      <c r="C18" s="55" t="s">
        <v>161</v>
      </c>
      <c r="E18" s="52">
        <v>16</v>
      </c>
      <c r="F18" s="52">
        <v>4</v>
      </c>
      <c r="G18" s="52" t="s">
        <v>168</v>
      </c>
      <c r="I18" s="85">
        <v>15</v>
      </c>
      <c r="J18" s="85">
        <v>3</v>
      </c>
      <c r="K18" s="85">
        <v>3</v>
      </c>
      <c r="L18" s="85" t="s">
        <v>161</v>
      </c>
      <c r="N18" s="83">
        <v>15</v>
      </c>
      <c r="O18" s="83">
        <v>2</v>
      </c>
      <c r="P18" s="83" t="s">
        <v>159</v>
      </c>
      <c r="R18" s="81">
        <v>15</v>
      </c>
      <c r="S18" s="81">
        <v>2</v>
      </c>
      <c r="T18" s="81" t="s">
        <v>159</v>
      </c>
    </row>
    <row r="19" spans="1:20" ht="15.75">
      <c r="A19" s="55">
        <v>16</v>
      </c>
      <c r="B19" s="55">
        <v>4</v>
      </c>
      <c r="C19" s="55" t="s">
        <v>161</v>
      </c>
      <c r="E19" s="52">
        <v>17</v>
      </c>
      <c r="F19" s="52">
        <v>4</v>
      </c>
      <c r="G19" s="52" t="s">
        <v>168</v>
      </c>
      <c r="I19" s="85">
        <v>16</v>
      </c>
      <c r="J19" s="85">
        <v>3</v>
      </c>
      <c r="K19" s="85">
        <v>3</v>
      </c>
      <c r="L19" s="85" t="s">
        <v>161</v>
      </c>
      <c r="N19" s="83">
        <v>16</v>
      </c>
      <c r="O19" s="83">
        <v>2</v>
      </c>
      <c r="P19" s="83" t="s">
        <v>159</v>
      </c>
      <c r="R19" s="81">
        <v>16</v>
      </c>
      <c r="S19" s="81">
        <v>3</v>
      </c>
      <c r="T19" s="81" t="s">
        <v>160</v>
      </c>
    </row>
    <row r="20" spans="1:20" ht="15.75">
      <c r="A20" s="55">
        <v>17</v>
      </c>
      <c r="B20" s="55">
        <v>4</v>
      </c>
      <c r="C20" s="55" t="s">
        <v>161</v>
      </c>
      <c r="E20" s="52">
        <v>18</v>
      </c>
      <c r="F20" s="52">
        <v>4</v>
      </c>
      <c r="G20" s="52" t="s">
        <v>168</v>
      </c>
      <c r="I20" s="85">
        <v>17</v>
      </c>
      <c r="J20" s="85">
        <v>3</v>
      </c>
      <c r="K20" s="85">
        <v>3</v>
      </c>
      <c r="L20" s="85" t="s">
        <v>161</v>
      </c>
      <c r="N20" s="83">
        <v>17</v>
      </c>
      <c r="O20" s="83">
        <v>2</v>
      </c>
      <c r="P20" s="83" t="s">
        <v>159</v>
      </c>
      <c r="R20" s="81">
        <v>17</v>
      </c>
      <c r="S20" s="81">
        <v>3</v>
      </c>
      <c r="T20" s="81" t="s">
        <v>160</v>
      </c>
    </row>
    <row r="21" spans="1:20" ht="15.75">
      <c r="A21" s="55">
        <v>18</v>
      </c>
      <c r="B21" s="55">
        <v>4</v>
      </c>
      <c r="C21" s="55" t="s">
        <v>161</v>
      </c>
      <c r="E21" s="52">
        <v>19</v>
      </c>
      <c r="F21" s="52">
        <v>4</v>
      </c>
      <c r="G21" s="52" t="s">
        <v>168</v>
      </c>
      <c r="I21" s="85">
        <v>18</v>
      </c>
      <c r="J21" s="85">
        <v>3</v>
      </c>
      <c r="K21" s="85">
        <v>3</v>
      </c>
      <c r="L21" s="85" t="s">
        <v>161</v>
      </c>
      <c r="N21" s="83">
        <v>18</v>
      </c>
      <c r="O21" s="83">
        <v>2</v>
      </c>
      <c r="P21" s="83" t="s">
        <v>159</v>
      </c>
      <c r="R21" s="81">
        <v>18</v>
      </c>
      <c r="S21" s="81">
        <v>3</v>
      </c>
      <c r="T21" s="81" t="s">
        <v>160</v>
      </c>
    </row>
    <row r="22" spans="1:20" ht="15.75">
      <c r="A22" s="55">
        <v>19</v>
      </c>
      <c r="B22" s="55">
        <v>4</v>
      </c>
      <c r="C22" s="55" t="s">
        <v>161</v>
      </c>
      <c r="E22" s="52">
        <v>20</v>
      </c>
      <c r="F22" s="52">
        <v>5</v>
      </c>
      <c r="G22" s="52" t="s">
        <v>169</v>
      </c>
      <c r="I22" s="85">
        <v>19</v>
      </c>
      <c r="J22" s="85">
        <v>3</v>
      </c>
      <c r="K22" s="85">
        <v>3</v>
      </c>
      <c r="L22" s="85" t="s">
        <v>161</v>
      </c>
      <c r="N22" s="83">
        <v>19</v>
      </c>
      <c r="O22" s="83">
        <v>2</v>
      </c>
      <c r="P22" s="83" t="s">
        <v>159</v>
      </c>
      <c r="R22" s="81">
        <v>19</v>
      </c>
      <c r="S22" s="81">
        <v>3</v>
      </c>
      <c r="T22" s="81" t="s">
        <v>160</v>
      </c>
    </row>
    <row r="23" spans="1:20" ht="15.75">
      <c r="A23" s="55">
        <v>20</v>
      </c>
      <c r="B23" s="55">
        <v>4</v>
      </c>
      <c r="C23" s="55" t="s">
        <v>161</v>
      </c>
      <c r="E23" s="52">
        <v>21</v>
      </c>
      <c r="F23" s="52">
        <v>5</v>
      </c>
      <c r="G23" s="52" t="s">
        <v>169</v>
      </c>
      <c r="I23" s="85">
        <v>20</v>
      </c>
      <c r="J23" s="85">
        <v>3</v>
      </c>
      <c r="K23" s="85">
        <v>3</v>
      </c>
      <c r="L23" s="85" t="s">
        <v>161</v>
      </c>
      <c r="N23" s="83">
        <v>20</v>
      </c>
      <c r="O23" s="83">
        <v>3</v>
      </c>
      <c r="P23" s="83" t="s">
        <v>160</v>
      </c>
      <c r="R23" s="81">
        <v>20</v>
      </c>
      <c r="S23" s="81">
        <v>3</v>
      </c>
      <c r="T23" s="81" t="s">
        <v>160</v>
      </c>
    </row>
    <row r="24" spans="1:20" ht="15.75">
      <c r="A24" s="55">
        <v>21</v>
      </c>
      <c r="B24" s="55">
        <v>4</v>
      </c>
      <c r="C24" s="55" t="s">
        <v>161</v>
      </c>
      <c r="E24" s="52">
        <v>22</v>
      </c>
      <c r="F24" s="52">
        <v>5</v>
      </c>
      <c r="G24" s="52" t="s">
        <v>169</v>
      </c>
      <c r="I24" s="85">
        <v>21</v>
      </c>
      <c r="J24" s="85">
        <v>3</v>
      </c>
      <c r="K24" s="85">
        <v>3</v>
      </c>
      <c r="L24" s="85" t="s">
        <v>161</v>
      </c>
      <c r="N24" s="83">
        <v>21</v>
      </c>
      <c r="O24" s="83">
        <v>3</v>
      </c>
      <c r="P24" s="83" t="s">
        <v>160</v>
      </c>
      <c r="R24" s="81">
        <v>21</v>
      </c>
      <c r="S24" s="81">
        <v>3</v>
      </c>
      <c r="T24" s="81" t="s">
        <v>160</v>
      </c>
    </row>
    <row r="25" spans="1:20" ht="15.75">
      <c r="E25" s="52">
        <v>23</v>
      </c>
      <c r="F25" s="52">
        <v>5</v>
      </c>
      <c r="G25" s="52" t="s">
        <v>169</v>
      </c>
      <c r="N25" s="83">
        <v>22</v>
      </c>
      <c r="O25" s="83">
        <v>3</v>
      </c>
      <c r="P25" s="83" t="s">
        <v>160</v>
      </c>
      <c r="R25" s="81">
        <v>22</v>
      </c>
      <c r="S25" s="81">
        <v>3</v>
      </c>
      <c r="T25" s="81" t="s">
        <v>160</v>
      </c>
    </row>
    <row r="26" spans="1:20" ht="15.75">
      <c r="E26" s="52">
        <v>24</v>
      </c>
      <c r="F26" s="52">
        <v>5</v>
      </c>
      <c r="G26" s="52" t="s">
        <v>169</v>
      </c>
      <c r="N26" s="83">
        <v>23</v>
      </c>
      <c r="O26" s="83">
        <v>3</v>
      </c>
      <c r="P26" s="83" t="s">
        <v>160</v>
      </c>
      <c r="R26" s="81">
        <v>23</v>
      </c>
      <c r="S26" s="81">
        <v>3</v>
      </c>
      <c r="T26" s="81" t="s">
        <v>160</v>
      </c>
    </row>
    <row r="27" spans="1:20" ht="15.75">
      <c r="E27" s="52">
        <v>25</v>
      </c>
      <c r="F27" s="52">
        <v>5</v>
      </c>
      <c r="G27" s="52" t="s">
        <v>169</v>
      </c>
      <c r="N27" s="83">
        <v>24</v>
      </c>
      <c r="O27" s="83">
        <v>3</v>
      </c>
      <c r="P27" s="83" t="s">
        <v>160</v>
      </c>
      <c r="R27" s="81">
        <v>24</v>
      </c>
      <c r="S27" s="81">
        <v>3</v>
      </c>
      <c r="T27" s="81" t="s">
        <v>160</v>
      </c>
    </row>
    <row r="28" spans="1:20" ht="15.75">
      <c r="E28" s="52">
        <v>26</v>
      </c>
      <c r="F28" s="52">
        <v>5</v>
      </c>
      <c r="G28" s="52" t="s">
        <v>169</v>
      </c>
      <c r="N28" s="83">
        <v>25</v>
      </c>
      <c r="O28" s="83">
        <v>3</v>
      </c>
      <c r="P28" s="83" t="s">
        <v>160</v>
      </c>
      <c r="R28" s="81">
        <v>25</v>
      </c>
      <c r="S28" s="81">
        <v>3</v>
      </c>
      <c r="T28" s="81" t="s">
        <v>160</v>
      </c>
    </row>
    <row r="29" spans="1:20" ht="15.75">
      <c r="E29" s="52">
        <v>27</v>
      </c>
      <c r="F29" s="52">
        <v>5</v>
      </c>
      <c r="G29" s="52" t="s">
        <v>169</v>
      </c>
      <c r="N29" s="83">
        <v>26</v>
      </c>
      <c r="O29" s="83">
        <v>3</v>
      </c>
      <c r="P29" s="83" t="s">
        <v>160</v>
      </c>
      <c r="R29" s="81">
        <v>26</v>
      </c>
      <c r="S29" s="81">
        <v>4</v>
      </c>
      <c r="T29" s="81" t="s">
        <v>765</v>
      </c>
    </row>
    <row r="30" spans="1:20" ht="15.75">
      <c r="N30" s="83">
        <v>27</v>
      </c>
      <c r="O30" s="83">
        <v>3</v>
      </c>
      <c r="P30" s="83" t="s">
        <v>160</v>
      </c>
      <c r="R30" s="81">
        <v>27</v>
      </c>
      <c r="S30" s="81">
        <v>4</v>
      </c>
      <c r="T30" s="81" t="s">
        <v>765</v>
      </c>
    </row>
    <row r="31" spans="1:20" ht="15.75">
      <c r="N31" s="83">
        <v>28</v>
      </c>
      <c r="O31" s="83">
        <v>3</v>
      </c>
      <c r="P31" s="83" t="s">
        <v>160</v>
      </c>
      <c r="R31" s="81">
        <v>28</v>
      </c>
      <c r="S31" s="81">
        <v>4</v>
      </c>
      <c r="T31" s="81" t="s">
        <v>765</v>
      </c>
    </row>
    <row r="32" spans="1:20" ht="15.75">
      <c r="N32" s="83">
        <v>29</v>
      </c>
      <c r="O32" s="83">
        <v>4</v>
      </c>
      <c r="P32" s="83" t="s">
        <v>765</v>
      </c>
      <c r="R32" s="81">
        <v>29</v>
      </c>
      <c r="S32" s="81">
        <v>4</v>
      </c>
      <c r="T32" s="81" t="s">
        <v>765</v>
      </c>
    </row>
    <row r="33" spans="14:20" ht="15.75">
      <c r="N33" s="83">
        <v>30</v>
      </c>
      <c r="O33" s="83">
        <v>4</v>
      </c>
      <c r="P33" s="83" t="s">
        <v>765</v>
      </c>
      <c r="R33" s="81">
        <v>30</v>
      </c>
      <c r="S33" s="81">
        <v>4</v>
      </c>
      <c r="T33" s="81" t="s">
        <v>765</v>
      </c>
    </row>
    <row r="34" spans="14:20" ht="15.75">
      <c r="N34" s="83">
        <v>31</v>
      </c>
      <c r="O34" s="83">
        <v>4</v>
      </c>
      <c r="P34" s="83" t="s">
        <v>765</v>
      </c>
      <c r="R34" s="81">
        <v>31</v>
      </c>
      <c r="S34" s="81">
        <v>4</v>
      </c>
      <c r="T34" s="81" t="s">
        <v>765</v>
      </c>
    </row>
    <row r="35" spans="14:20" ht="15.75">
      <c r="N35" s="83">
        <v>32</v>
      </c>
      <c r="O35" s="83">
        <v>4</v>
      </c>
      <c r="P35" s="83" t="s">
        <v>765</v>
      </c>
      <c r="R35" s="81">
        <v>32</v>
      </c>
      <c r="S35" s="81">
        <v>4</v>
      </c>
      <c r="T35" s="81" t="s">
        <v>765</v>
      </c>
    </row>
    <row r="36" spans="14:20" ht="15.75">
      <c r="N36" s="83">
        <v>33</v>
      </c>
      <c r="O36" s="83">
        <v>4</v>
      </c>
      <c r="P36" s="83" t="s">
        <v>765</v>
      </c>
      <c r="R36" s="81">
        <v>33</v>
      </c>
      <c r="S36" s="81">
        <v>4</v>
      </c>
      <c r="T36" s="81" t="s">
        <v>765</v>
      </c>
    </row>
    <row r="37" spans="14:20" ht="15.75">
      <c r="N37" s="83">
        <v>34</v>
      </c>
      <c r="O37" s="83">
        <v>4</v>
      </c>
      <c r="P37" s="83" t="s">
        <v>765</v>
      </c>
      <c r="R37" s="81">
        <v>34</v>
      </c>
      <c r="S37" s="81">
        <v>4</v>
      </c>
      <c r="T37" s="81" t="s">
        <v>765</v>
      </c>
    </row>
    <row r="38" spans="14:20" ht="15.75">
      <c r="N38" s="83">
        <v>35</v>
      </c>
      <c r="O38" s="83">
        <v>4</v>
      </c>
      <c r="P38" s="83" t="s">
        <v>765</v>
      </c>
      <c r="R38" s="81">
        <v>35</v>
      </c>
      <c r="S38" s="81">
        <v>4</v>
      </c>
      <c r="T38" s="81" t="s">
        <v>765</v>
      </c>
    </row>
    <row r="39" spans="14:20" ht="15.75">
      <c r="N39" s="83">
        <v>36</v>
      </c>
      <c r="O39" s="83">
        <v>4</v>
      </c>
      <c r="P39" s="83" t="s">
        <v>765</v>
      </c>
      <c r="R39" s="81">
        <v>36</v>
      </c>
      <c r="S39" s="81">
        <v>4</v>
      </c>
      <c r="T39" s="81" t="s">
        <v>765</v>
      </c>
    </row>
    <row r="40" spans="14:20" ht="15.75">
      <c r="N40" s="83">
        <v>37</v>
      </c>
      <c r="O40" s="83">
        <v>4</v>
      </c>
      <c r="P40" s="83" t="s">
        <v>765</v>
      </c>
      <c r="R40" s="81">
        <v>37</v>
      </c>
      <c r="S40" s="81">
        <v>4</v>
      </c>
      <c r="T40" s="81" t="s">
        <v>765</v>
      </c>
    </row>
    <row r="41" spans="14:20" ht="15.75">
      <c r="N41" s="83">
        <v>38</v>
      </c>
      <c r="O41" s="83">
        <v>4</v>
      </c>
      <c r="P41" s="83" t="s">
        <v>765</v>
      </c>
      <c r="R41" s="81">
        <v>38</v>
      </c>
      <c r="S41" s="81">
        <v>4</v>
      </c>
      <c r="T41" s="81" t="s">
        <v>765</v>
      </c>
    </row>
    <row r="42" spans="14:20" ht="15.75">
      <c r="N42" s="83">
        <v>39</v>
      </c>
      <c r="O42" s="83">
        <v>4</v>
      </c>
      <c r="P42" s="83" t="s">
        <v>765</v>
      </c>
      <c r="R42" s="81">
        <v>39</v>
      </c>
      <c r="S42" s="81">
        <v>4</v>
      </c>
      <c r="T42" s="81" t="s">
        <v>765</v>
      </c>
    </row>
    <row r="43" spans="14:20" ht="15.75">
      <c r="N43" s="83">
        <v>40</v>
      </c>
      <c r="O43" s="83">
        <v>4</v>
      </c>
      <c r="P43" s="83" t="s">
        <v>765</v>
      </c>
      <c r="R43" s="81">
        <v>40</v>
      </c>
      <c r="S43" s="81">
        <v>4</v>
      </c>
      <c r="T43" s="81" t="s">
        <v>765</v>
      </c>
    </row>
    <row r="44" spans="14:20" ht="15.75">
      <c r="N44" s="83">
        <v>41</v>
      </c>
      <c r="O44" s="83">
        <v>4</v>
      </c>
      <c r="P44" s="83" t="s">
        <v>765</v>
      </c>
      <c r="R44" s="81">
        <v>41</v>
      </c>
      <c r="S44" s="81">
        <v>4</v>
      </c>
      <c r="T44" s="81" t="s">
        <v>765</v>
      </c>
    </row>
    <row r="45" spans="14:20" ht="15.75">
      <c r="N45" s="83">
        <v>42</v>
      </c>
      <c r="O45" s="83">
        <v>4</v>
      </c>
      <c r="P45" s="83" t="s">
        <v>765</v>
      </c>
      <c r="R45" s="81">
        <v>42</v>
      </c>
      <c r="S45" s="81">
        <v>4</v>
      </c>
      <c r="T45" s="81" t="s">
        <v>765</v>
      </c>
    </row>
    <row r="46" spans="14:20" ht="15.75">
      <c r="N46" s="83">
        <v>43</v>
      </c>
      <c r="O46" s="83">
        <v>4</v>
      </c>
      <c r="P46" s="83" t="s">
        <v>765</v>
      </c>
      <c r="R46" s="81">
        <v>43</v>
      </c>
      <c r="S46" s="81">
        <v>4</v>
      </c>
      <c r="T46" s="81" t="s">
        <v>765</v>
      </c>
    </row>
    <row r="47" spans="14:20" ht="15.75">
      <c r="N47" s="83">
        <v>44</v>
      </c>
      <c r="O47" s="83">
        <v>4</v>
      </c>
      <c r="P47" s="83" t="s">
        <v>765</v>
      </c>
      <c r="R47" s="81">
        <v>44</v>
      </c>
      <c r="S47" s="81">
        <v>4</v>
      </c>
      <c r="T47" s="81" t="s">
        <v>765</v>
      </c>
    </row>
    <row r="48" spans="14:20" ht="15.75">
      <c r="N48" s="83">
        <v>45</v>
      </c>
      <c r="O48" s="83">
        <v>4</v>
      </c>
      <c r="P48" s="83" t="s">
        <v>765</v>
      </c>
      <c r="R48" s="81">
        <v>45</v>
      </c>
      <c r="S48" s="81">
        <v>4</v>
      </c>
      <c r="T48" s="81" t="s">
        <v>765</v>
      </c>
    </row>
    <row r="49" spans="14:20" ht="15.75">
      <c r="N49" s="83">
        <v>46</v>
      </c>
      <c r="O49" s="83">
        <v>4</v>
      </c>
      <c r="P49" s="83" t="s">
        <v>765</v>
      </c>
      <c r="R49" s="81">
        <v>46</v>
      </c>
      <c r="S49" s="81">
        <v>4</v>
      </c>
      <c r="T49" s="81" t="s">
        <v>765</v>
      </c>
    </row>
    <row r="50" spans="14:20" ht="15.75">
      <c r="N50" s="83">
        <v>47</v>
      </c>
      <c r="O50" s="83">
        <v>4</v>
      </c>
      <c r="P50" s="83" t="s">
        <v>765</v>
      </c>
      <c r="R50" s="81">
        <v>47</v>
      </c>
      <c r="S50" s="81">
        <v>4</v>
      </c>
      <c r="T50" s="81" t="s">
        <v>765</v>
      </c>
    </row>
    <row r="51" spans="14:20" ht="15.75">
      <c r="N51" s="83">
        <v>48</v>
      </c>
      <c r="O51" s="83">
        <v>4</v>
      </c>
      <c r="P51" s="83" t="s">
        <v>765</v>
      </c>
      <c r="R51" s="81">
        <v>48</v>
      </c>
      <c r="S51" s="81">
        <v>4</v>
      </c>
      <c r="T51" s="81" t="s">
        <v>765</v>
      </c>
    </row>
    <row r="52" spans="14:20" ht="15.75">
      <c r="N52" s="83">
        <v>49</v>
      </c>
      <c r="O52" s="83">
        <v>4</v>
      </c>
      <c r="P52" s="83" t="s">
        <v>765</v>
      </c>
      <c r="R52" s="81">
        <v>49</v>
      </c>
      <c r="S52" s="81">
        <v>4</v>
      </c>
      <c r="T52" s="81" t="s">
        <v>765</v>
      </c>
    </row>
    <row r="53" spans="14:20" ht="15.75">
      <c r="N53" s="83">
        <v>50</v>
      </c>
      <c r="O53" s="83">
        <v>4</v>
      </c>
      <c r="P53" s="83" t="s">
        <v>765</v>
      </c>
      <c r="R53" s="81">
        <v>50</v>
      </c>
      <c r="S53" s="81">
        <v>4</v>
      </c>
      <c r="T53" s="81" t="s">
        <v>765</v>
      </c>
    </row>
    <row r="54" spans="14:20" ht="15.75">
      <c r="N54" s="83">
        <v>51</v>
      </c>
      <c r="O54" s="83">
        <v>4</v>
      </c>
      <c r="P54" s="83" t="s">
        <v>765</v>
      </c>
      <c r="R54" s="81">
        <v>51</v>
      </c>
      <c r="S54" s="81">
        <v>4</v>
      </c>
      <c r="T54" s="81" t="s">
        <v>765</v>
      </c>
    </row>
    <row r="55" spans="14:20" ht="15.75">
      <c r="N55" s="83">
        <v>52</v>
      </c>
      <c r="O55" s="83">
        <v>4</v>
      </c>
      <c r="P55" s="83" t="s">
        <v>765</v>
      </c>
      <c r="R55" s="81">
        <v>52</v>
      </c>
      <c r="S55" s="81">
        <v>4</v>
      </c>
      <c r="T55" s="81" t="s">
        <v>765</v>
      </c>
    </row>
    <row r="56" spans="14:20" ht="15.75">
      <c r="N56" s="83">
        <v>53</v>
      </c>
      <c r="O56" s="83">
        <v>4</v>
      </c>
      <c r="P56" s="83" t="s">
        <v>765</v>
      </c>
      <c r="R56" s="81">
        <v>53</v>
      </c>
      <c r="S56" s="81">
        <v>4</v>
      </c>
      <c r="T56" s="81" t="s">
        <v>765</v>
      </c>
    </row>
    <row r="57" spans="14:20" ht="15.75">
      <c r="N57" s="83">
        <v>54</v>
      </c>
      <c r="O57" s="83">
        <v>4</v>
      </c>
      <c r="P57" s="83" t="s">
        <v>765</v>
      </c>
      <c r="R57" s="81">
        <v>54</v>
      </c>
      <c r="S57" s="81">
        <v>4</v>
      </c>
      <c r="T57" s="81" t="s">
        <v>765</v>
      </c>
    </row>
    <row r="58" spans="14:20" ht="15.75">
      <c r="N58" s="83">
        <v>55</v>
      </c>
      <c r="O58" s="83">
        <v>4</v>
      </c>
      <c r="P58" s="83" t="s">
        <v>765</v>
      </c>
      <c r="R58" s="81">
        <v>55</v>
      </c>
      <c r="S58" s="81">
        <v>4</v>
      </c>
      <c r="T58" s="81" t="s">
        <v>765</v>
      </c>
    </row>
    <row r="59" spans="14:20" ht="15.75">
      <c r="N59" s="83">
        <v>56</v>
      </c>
      <c r="O59" s="83">
        <v>4</v>
      </c>
      <c r="P59" s="83" t="s">
        <v>765</v>
      </c>
      <c r="R59" s="81">
        <v>56</v>
      </c>
      <c r="S59" s="81">
        <v>4</v>
      </c>
      <c r="T59" s="81" t="s">
        <v>765</v>
      </c>
    </row>
    <row r="60" spans="14:20" ht="15.75">
      <c r="N60" s="83">
        <v>57</v>
      </c>
      <c r="O60" s="83">
        <v>4</v>
      </c>
      <c r="P60" s="83" t="s">
        <v>765</v>
      </c>
      <c r="R60" s="81">
        <v>57</v>
      </c>
      <c r="S60" s="81">
        <v>4</v>
      </c>
      <c r="T60" s="81" t="s">
        <v>765</v>
      </c>
    </row>
    <row r="61" spans="14:20" ht="15.75">
      <c r="N61" s="83">
        <v>58</v>
      </c>
      <c r="O61" s="83">
        <v>4</v>
      </c>
      <c r="P61" s="83" t="s">
        <v>765</v>
      </c>
      <c r="R61" s="81">
        <v>58</v>
      </c>
      <c r="S61" s="81">
        <v>4</v>
      </c>
      <c r="T61" s="81" t="s">
        <v>765</v>
      </c>
    </row>
    <row r="62" spans="14:20" ht="15.75">
      <c r="N62" s="83">
        <v>59</v>
      </c>
      <c r="O62" s="83">
        <v>4</v>
      </c>
      <c r="P62" s="83" t="s">
        <v>765</v>
      </c>
      <c r="R62" s="81">
        <v>59</v>
      </c>
      <c r="S62" s="81">
        <v>4</v>
      </c>
      <c r="T62" s="81" t="s">
        <v>765</v>
      </c>
    </row>
    <row r="63" spans="14:20" ht="15.75">
      <c r="N63" s="83">
        <v>60</v>
      </c>
      <c r="O63" s="83">
        <v>4</v>
      </c>
      <c r="P63" s="83" t="s">
        <v>765</v>
      </c>
      <c r="R63" s="81">
        <v>60</v>
      </c>
      <c r="S63" s="81">
        <v>4</v>
      </c>
      <c r="T63" s="81" t="s">
        <v>765</v>
      </c>
    </row>
    <row r="64" spans="14:20" ht="15.75">
      <c r="N64" s="83">
        <v>61</v>
      </c>
      <c r="O64" s="83">
        <v>4</v>
      </c>
      <c r="P64" s="83" t="s">
        <v>765</v>
      </c>
      <c r="R64" s="81">
        <v>61</v>
      </c>
      <c r="S64" s="81">
        <v>4</v>
      </c>
      <c r="T64" s="81" t="s">
        <v>765</v>
      </c>
    </row>
    <row r="65" spans="14:20" ht="15.75">
      <c r="N65" s="83">
        <v>62</v>
      </c>
      <c r="O65" s="83">
        <v>4</v>
      </c>
      <c r="P65" s="83" t="s">
        <v>765</v>
      </c>
      <c r="R65" s="81">
        <v>62</v>
      </c>
      <c r="S65" s="81">
        <v>4</v>
      </c>
      <c r="T65" s="81" t="s">
        <v>765</v>
      </c>
    </row>
    <row r="66" spans="14:20" ht="15.75">
      <c r="N66" s="83">
        <v>63</v>
      </c>
      <c r="O66" s="83">
        <v>4</v>
      </c>
      <c r="P66" s="83" t="s">
        <v>765</v>
      </c>
      <c r="R66" s="81">
        <v>63</v>
      </c>
      <c r="S66" s="81">
        <v>4</v>
      </c>
      <c r="T66" s="81" t="s">
        <v>765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X135"/>
  <sheetViews>
    <sheetView workbookViewId="0">
      <pane ySplit="6" topLeftCell="A7" activePane="bottomLeft" state="frozen"/>
      <selection pane="bottomLeft" activeCell="J12" sqref="J12"/>
    </sheetView>
  </sheetViews>
  <sheetFormatPr defaultColWidth="8.85546875" defaultRowHeight="15"/>
  <cols>
    <col min="1" max="9" width="8.85546875" style="79"/>
    <col min="10" max="10" width="8.28515625" style="79" customWidth="1"/>
    <col min="11" max="16384" width="8.85546875" style="79"/>
  </cols>
  <sheetData>
    <row r="1" spans="1:24" s="210" customFormat="1" ht="15" customHeight="1">
      <c r="C1" s="296"/>
      <c r="D1" s="296"/>
      <c r="E1" s="756" t="s">
        <v>27</v>
      </c>
      <c r="F1" s="756"/>
      <c r="G1" s="756"/>
      <c r="H1" s="756"/>
      <c r="I1" s="756"/>
      <c r="J1" s="756"/>
      <c r="K1" s="756"/>
      <c r="L1" s="756"/>
      <c r="M1" s="756"/>
      <c r="N1" s="756"/>
      <c r="O1" s="296"/>
      <c r="P1" s="296"/>
      <c r="Q1" s="296"/>
      <c r="R1" s="296" t="s">
        <v>2038</v>
      </c>
      <c r="S1" s="297" t="str">
        <f>IF(Home!$J$10="","",Home!$J$10)</f>
        <v/>
      </c>
      <c r="T1" s="296"/>
      <c r="U1" s="296"/>
      <c r="V1" s="296"/>
    </row>
    <row r="2" spans="1:24" s="210" customFormat="1" ht="15" customHeight="1">
      <c r="C2" s="296"/>
      <c r="D2" s="296"/>
      <c r="E2" s="756"/>
      <c r="F2" s="756"/>
      <c r="G2" s="756"/>
      <c r="H2" s="756"/>
      <c r="I2" s="756"/>
      <c r="J2" s="756"/>
      <c r="K2" s="756"/>
      <c r="L2" s="756"/>
      <c r="M2" s="756"/>
      <c r="N2" s="756"/>
      <c r="O2" s="296"/>
      <c r="P2" s="296"/>
      <c r="Q2" s="296"/>
      <c r="R2" s="296" t="s">
        <v>2039</v>
      </c>
      <c r="S2" s="297" t="str">
        <f>Home!$J$25</f>
        <v/>
      </c>
      <c r="T2" s="296"/>
      <c r="U2" s="296"/>
      <c r="V2" s="296"/>
    </row>
    <row r="3" spans="1:24" s="210" customFormat="1" ht="15" customHeight="1">
      <c r="A3" s="296"/>
      <c r="B3" s="296"/>
      <c r="C3" s="296"/>
      <c r="D3" s="29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296"/>
      <c r="P3" s="296"/>
      <c r="Q3" s="296"/>
      <c r="R3" s="296"/>
      <c r="S3" s="296"/>
      <c r="T3" s="296"/>
      <c r="U3" s="296"/>
      <c r="V3" s="296"/>
    </row>
    <row r="4" spans="1:24" s="210" customFormat="1" ht="14.25" customHeight="1">
      <c r="A4" s="296"/>
      <c r="B4" s="296"/>
      <c r="C4" s="296"/>
      <c r="D4" s="29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296"/>
      <c r="P4" s="296"/>
      <c r="Q4" s="296"/>
      <c r="R4" s="296"/>
      <c r="S4" s="296"/>
      <c r="T4" s="296"/>
      <c r="U4" s="296"/>
      <c r="V4" s="296"/>
    </row>
    <row r="5" spans="1:24">
      <c r="A5" s="299"/>
      <c r="B5" s="299"/>
      <c r="C5" s="299"/>
      <c r="D5" s="299"/>
      <c r="E5" s="299"/>
      <c r="F5" s="299"/>
      <c r="G5" s="299"/>
      <c r="H5" s="299"/>
      <c r="I5" s="299"/>
      <c r="J5" s="299"/>
      <c r="K5" s="299"/>
      <c r="L5" s="299"/>
      <c r="M5" s="299"/>
      <c r="N5" s="299"/>
      <c r="O5" s="299"/>
      <c r="P5" s="299"/>
      <c r="Q5" s="299"/>
      <c r="R5" s="299"/>
      <c r="S5" s="299"/>
      <c r="T5" s="299"/>
      <c r="U5" s="299"/>
      <c r="V5" s="299"/>
      <c r="W5" s="299"/>
      <c r="X5" s="299"/>
    </row>
    <row r="6" spans="1:24">
      <c r="A6" s="299"/>
      <c r="B6" s="299"/>
      <c r="C6" s="299"/>
      <c r="D6" s="299"/>
      <c r="E6" s="299"/>
      <c r="F6" s="299"/>
      <c r="G6" s="299"/>
      <c r="H6" s="299"/>
      <c r="I6" s="299"/>
      <c r="J6" s="299"/>
      <c r="K6" s="299"/>
      <c r="L6" s="299"/>
      <c r="M6" s="299"/>
      <c r="N6" s="299"/>
      <c r="O6" s="299"/>
      <c r="P6" s="299"/>
      <c r="Q6" s="299"/>
      <c r="R6" s="299"/>
      <c r="S6" s="299"/>
      <c r="T6" s="299"/>
      <c r="U6" s="299"/>
      <c r="V6" s="299"/>
      <c r="W6" s="299"/>
      <c r="X6" s="299"/>
    </row>
    <row r="7" spans="1:24">
      <c r="A7" s="299"/>
      <c r="B7" s="299"/>
      <c r="C7" s="299"/>
      <c r="D7" s="299"/>
      <c r="E7" s="299"/>
      <c r="F7" s="299"/>
      <c r="G7" s="299"/>
      <c r="H7" s="299"/>
      <c r="I7" s="299"/>
      <c r="J7" s="299"/>
      <c r="K7" s="299"/>
      <c r="L7" s="299"/>
      <c r="M7" s="299"/>
      <c r="N7" s="299"/>
      <c r="O7" s="299"/>
      <c r="P7" s="299"/>
      <c r="Q7" s="299"/>
      <c r="R7" s="299"/>
      <c r="S7" s="299"/>
      <c r="T7" s="299"/>
      <c r="U7" s="299"/>
      <c r="V7" s="299"/>
      <c r="W7" s="299"/>
      <c r="X7" s="299"/>
    </row>
    <row r="8" spans="1:24">
      <c r="A8" s="786"/>
      <c r="B8" s="786"/>
      <c r="C8" s="298"/>
      <c r="D8" s="786"/>
      <c r="E8" s="786"/>
      <c r="F8" s="299"/>
      <c r="G8" s="299"/>
      <c r="H8" s="299"/>
      <c r="I8" s="299"/>
      <c r="J8" s="299"/>
      <c r="K8" s="299"/>
      <c r="L8" s="299"/>
      <c r="M8" s="299"/>
      <c r="N8" s="299"/>
      <c r="O8" s="299"/>
      <c r="P8" s="299"/>
      <c r="Q8" s="299"/>
      <c r="R8" s="299"/>
      <c r="S8" s="299"/>
      <c r="T8" s="299"/>
      <c r="U8" s="299"/>
      <c r="V8" s="299"/>
      <c r="W8" s="299"/>
      <c r="X8" s="299"/>
    </row>
    <row r="9" spans="1:24" ht="15.75">
      <c r="A9" s="298">
        <f>Home!J13</f>
        <v>0</v>
      </c>
      <c r="B9" s="298"/>
      <c r="C9" s="298"/>
      <c r="D9" s="298"/>
      <c r="E9" s="298"/>
      <c r="F9" s="299"/>
      <c r="G9" s="299"/>
      <c r="H9" s="373"/>
      <c r="I9" s="299"/>
      <c r="J9" s="299"/>
      <c r="K9" s="299"/>
      <c r="L9" s="299"/>
      <c r="M9" s="299"/>
      <c r="N9" s="298" t="str">
        <f>Home!J25</f>
        <v/>
      </c>
      <c r="O9" s="298" t="e">
        <f>VLOOKUP(N9,P:Q,2,0)</f>
        <v>#N/A</v>
      </c>
      <c r="P9" s="298"/>
      <c r="Q9" s="298" t="s">
        <v>1534</v>
      </c>
      <c r="R9" s="298"/>
      <c r="S9" s="299"/>
      <c r="T9" s="299"/>
      <c r="U9" s="299"/>
      <c r="V9" s="299"/>
      <c r="W9" s="299"/>
      <c r="X9" s="299"/>
    </row>
    <row r="10" spans="1:24" ht="21" thickBot="1">
      <c r="A10" s="298" t="str">
        <f>Home!J25</f>
        <v/>
      </c>
      <c r="B10" s="298" t="e">
        <f>VLOOKUP(A10,C:D,2,0)</f>
        <v>#N/A</v>
      </c>
      <c r="C10" s="298"/>
      <c r="D10" s="298"/>
      <c r="E10" s="298"/>
      <c r="F10" s="299"/>
      <c r="G10" s="478" t="s">
        <v>81</v>
      </c>
      <c r="H10" s="458"/>
      <c r="I10" s="475"/>
      <c r="J10" s="513" t="s">
        <v>35</v>
      </c>
      <c r="K10" s="434"/>
      <c r="L10" s="475" t="s">
        <v>83</v>
      </c>
      <c r="M10" s="434"/>
      <c r="N10" s="298"/>
      <c r="O10" s="298"/>
      <c r="P10" s="298">
        <v>9</v>
      </c>
      <c r="Q10" s="422">
        <v>9</v>
      </c>
      <c r="R10" s="298"/>
      <c r="S10" s="299"/>
      <c r="T10" s="299"/>
      <c r="U10" s="299"/>
      <c r="V10" s="299"/>
      <c r="W10" s="299"/>
      <c r="X10" s="299"/>
    </row>
    <row r="11" spans="1:24" ht="16.5" thickTop="1">
      <c r="A11" s="298"/>
      <c r="B11" s="298"/>
      <c r="C11" s="298">
        <v>16</v>
      </c>
      <c r="D11" s="377" t="s">
        <v>1658</v>
      </c>
      <c r="E11" s="327"/>
      <c r="F11" s="399"/>
      <c r="G11" s="299"/>
      <c r="H11" s="378"/>
      <c r="I11" s="399"/>
      <c r="J11" s="299"/>
      <c r="K11" s="299"/>
      <c r="L11" s="299"/>
      <c r="M11" s="299"/>
      <c r="N11" s="298"/>
      <c r="O11" s="298"/>
      <c r="P11" s="298">
        <f>P10+1</f>
        <v>10</v>
      </c>
      <c r="Q11" s="422">
        <v>10</v>
      </c>
      <c r="R11" s="298"/>
      <c r="S11" s="299"/>
      <c r="T11" s="299"/>
      <c r="U11" s="299"/>
      <c r="V11" s="299"/>
      <c r="W11" s="299"/>
      <c r="X11" s="299"/>
    </row>
    <row r="12" spans="1:24" ht="15" customHeight="1">
      <c r="A12" s="298"/>
      <c r="B12" s="298"/>
      <c r="C12" s="298">
        <f>C11+1</f>
        <v>17</v>
      </c>
      <c r="D12" s="377" t="s">
        <v>1658</v>
      </c>
      <c r="E12" s="327"/>
      <c r="F12" s="399"/>
      <c r="G12" s="512"/>
      <c r="H12" s="476" t="s">
        <v>1650</v>
      </c>
      <c r="I12" s="399"/>
      <c r="J12" s="215"/>
      <c r="K12" s="418" t="e">
        <f>VLOOKUP(O$9,'Function Data'!A:F,6,0)</f>
        <v>#N/A</v>
      </c>
      <c r="L12" s="299" t="str">
        <f>IFERROR(IF(J12="","",VLOOKUP(K12,V:W,2,TRUE)),"")</f>
        <v/>
      </c>
      <c r="M12" s="299"/>
      <c r="N12" s="418" t="e">
        <f>ROUND(K12,0)</f>
        <v>#N/A</v>
      </c>
      <c r="O12" s="298"/>
      <c r="P12" s="298">
        <f t="shared" ref="P12:P75" si="0">P11+1</f>
        <v>11</v>
      </c>
      <c r="Q12" s="422">
        <v>11</v>
      </c>
      <c r="R12" s="298"/>
      <c r="S12" s="299"/>
      <c r="T12" s="299"/>
      <c r="U12" s="299"/>
      <c r="V12" s="310">
        <v>0</v>
      </c>
      <c r="W12" s="310" t="s">
        <v>1866</v>
      </c>
      <c r="X12" s="298"/>
    </row>
    <row r="13" spans="1:24" ht="15" customHeight="1">
      <c r="A13" s="299"/>
      <c r="B13" s="299"/>
      <c r="C13" s="298">
        <f t="shared" ref="C13:C65" si="1">C12+1</f>
        <v>18</v>
      </c>
      <c r="D13" s="377" t="s">
        <v>1658</v>
      </c>
      <c r="E13" s="399"/>
      <c r="F13" s="399"/>
      <c r="G13" s="512"/>
      <c r="H13" s="477"/>
      <c r="I13" s="399"/>
      <c r="J13" s="299"/>
      <c r="K13" s="418"/>
      <c r="L13" s="299"/>
      <c r="M13" s="299"/>
      <c r="N13" s="418"/>
      <c r="O13" s="298"/>
      <c r="P13" s="298">
        <f t="shared" si="0"/>
        <v>12</v>
      </c>
      <c r="Q13" s="422">
        <v>12</v>
      </c>
      <c r="R13" s="298"/>
      <c r="S13" s="299"/>
      <c r="T13" s="299"/>
      <c r="U13" s="299"/>
      <c r="V13" s="310">
        <v>0.1</v>
      </c>
      <c r="W13" s="310" t="s">
        <v>41</v>
      </c>
      <c r="X13" s="298"/>
    </row>
    <row r="14" spans="1:24" ht="16.5">
      <c r="A14" s="299"/>
      <c r="B14" s="299"/>
      <c r="C14" s="298">
        <f t="shared" si="1"/>
        <v>19</v>
      </c>
      <c r="D14" s="377" t="s">
        <v>1658</v>
      </c>
      <c r="E14" s="399"/>
      <c r="F14" s="399"/>
      <c r="G14" s="512"/>
      <c r="H14" s="476" t="s">
        <v>1653</v>
      </c>
      <c r="I14" s="399"/>
      <c r="J14" s="215"/>
      <c r="K14" s="418" t="str">
        <f>IFERROR(VLOOKUP(O$9,'Function Data'!H:M,6,0), "")</f>
        <v/>
      </c>
      <c r="L14" s="299" t="str">
        <f>IFERROR(IF(J14="","",VLOOKUP(K14,V:W,2,TRUE)),"")</f>
        <v/>
      </c>
      <c r="M14" s="299"/>
      <c r="N14" s="418" t="e">
        <f t="shared" ref="N14:N18" si="2">ROUND(K14,0)</f>
        <v>#VALUE!</v>
      </c>
      <c r="O14" s="298"/>
      <c r="P14" s="298">
        <f t="shared" si="0"/>
        <v>13</v>
      </c>
      <c r="Q14" s="422">
        <v>13</v>
      </c>
      <c r="R14" s="298"/>
      <c r="S14" s="299"/>
      <c r="T14" s="299"/>
      <c r="U14" s="299"/>
      <c r="V14" s="310">
        <v>0.2</v>
      </c>
      <c r="W14" s="310" t="s">
        <v>98</v>
      </c>
      <c r="X14" s="298"/>
    </row>
    <row r="15" spans="1:24" ht="15" customHeight="1">
      <c r="A15" s="299"/>
      <c r="B15" s="299"/>
      <c r="C15" s="298">
        <f t="shared" si="1"/>
        <v>20</v>
      </c>
      <c r="D15" s="377" t="s">
        <v>1658</v>
      </c>
      <c r="E15" s="299"/>
      <c r="F15" s="299"/>
      <c r="G15" s="512"/>
      <c r="H15" s="476"/>
      <c r="I15" s="299"/>
      <c r="J15" s="299"/>
      <c r="K15" s="418"/>
      <c r="L15" s="299"/>
      <c r="M15" s="299"/>
      <c r="N15" s="418"/>
      <c r="O15" s="298"/>
      <c r="P15" s="298">
        <f t="shared" si="0"/>
        <v>14</v>
      </c>
      <c r="Q15" s="422">
        <v>14</v>
      </c>
      <c r="R15" s="298"/>
      <c r="S15" s="299"/>
      <c r="T15" s="299"/>
      <c r="U15" s="299"/>
      <c r="V15" s="310">
        <v>0.3</v>
      </c>
      <c r="W15" s="310" t="s">
        <v>99</v>
      </c>
      <c r="X15" s="298"/>
    </row>
    <row r="16" spans="1:24" ht="15" customHeight="1">
      <c r="A16" s="299"/>
      <c r="B16" s="299"/>
      <c r="C16" s="298">
        <f t="shared" si="1"/>
        <v>21</v>
      </c>
      <c r="D16" s="377" t="s">
        <v>1658</v>
      </c>
      <c r="E16" s="299"/>
      <c r="F16" s="299"/>
      <c r="G16" s="512"/>
      <c r="H16" s="476" t="s">
        <v>1651</v>
      </c>
      <c r="I16" s="299"/>
      <c r="J16" s="31"/>
      <c r="K16" s="418" t="str">
        <f>IFERROR(VLOOKUP(B10&amp;A9,'Function Data'!O:T, 6,0),"")</f>
        <v/>
      </c>
      <c r="L16" s="299" t="str">
        <f>IFERROR(IF(J16="","",VLOOKUP(K16,V:W,2,TRUE)),"")</f>
        <v/>
      </c>
      <c r="M16" s="299"/>
      <c r="N16" s="418" t="e">
        <f t="shared" si="2"/>
        <v>#VALUE!</v>
      </c>
      <c r="O16" s="298"/>
      <c r="P16" s="298">
        <f t="shared" si="0"/>
        <v>15</v>
      </c>
      <c r="Q16" s="422" t="s">
        <v>1648</v>
      </c>
      <c r="R16" s="298"/>
      <c r="S16" s="299"/>
      <c r="T16" s="299"/>
      <c r="U16" s="299"/>
      <c r="V16" s="310">
        <v>0.4</v>
      </c>
      <c r="W16" s="310" t="s">
        <v>42</v>
      </c>
      <c r="X16" s="298"/>
    </row>
    <row r="17" spans="1:24" ht="16.5">
      <c r="A17" s="299"/>
      <c r="B17" s="299"/>
      <c r="C17" s="298">
        <f t="shared" si="1"/>
        <v>22</v>
      </c>
      <c r="D17" s="377" t="s">
        <v>1658</v>
      </c>
      <c r="E17" s="299"/>
      <c r="F17" s="299"/>
      <c r="G17" s="512"/>
      <c r="H17" s="476"/>
      <c r="I17" s="299"/>
      <c r="J17" s="299"/>
      <c r="K17" s="418" t="str">
        <f>IFERROR(VLOOKUP(B11&amp;A10,'Function Data'!O:T, 6,0),"")</f>
        <v/>
      </c>
      <c r="L17" s="299"/>
      <c r="M17" s="299"/>
      <c r="N17" s="418"/>
      <c r="O17" s="298"/>
      <c r="P17" s="298">
        <f t="shared" si="0"/>
        <v>16</v>
      </c>
      <c r="Q17" s="422" t="s">
        <v>1648</v>
      </c>
      <c r="R17" s="298"/>
      <c r="S17" s="299"/>
      <c r="T17" s="299"/>
      <c r="U17" s="299"/>
      <c r="V17" s="310">
        <v>0.5</v>
      </c>
      <c r="W17" s="310" t="s">
        <v>100</v>
      </c>
      <c r="X17" s="298"/>
    </row>
    <row r="18" spans="1:24" ht="16.5">
      <c r="A18" s="299"/>
      <c r="B18" s="299"/>
      <c r="C18" s="298">
        <f t="shared" si="1"/>
        <v>23</v>
      </c>
      <c r="D18" s="377" t="s">
        <v>1658</v>
      </c>
      <c r="E18" s="299"/>
      <c r="F18" s="299"/>
      <c r="G18" s="512"/>
      <c r="H18" s="476" t="s">
        <v>1652</v>
      </c>
      <c r="I18" s="299"/>
      <c r="J18" s="31"/>
      <c r="K18" s="418" t="str">
        <f>IFERROR(VLOOKUP(B10&amp;A9,'Function Data'!O:T, 6,0),"")</f>
        <v/>
      </c>
      <c r="L18" s="299" t="str">
        <f>IFERROR(IF(J18="","",VLOOKUP(K18,V:W,2,TRUE)),"")</f>
        <v/>
      </c>
      <c r="M18" s="299"/>
      <c r="N18" s="418" t="e">
        <f t="shared" si="2"/>
        <v>#VALUE!</v>
      </c>
      <c r="O18" s="298"/>
      <c r="P18" s="298">
        <f t="shared" si="0"/>
        <v>17</v>
      </c>
      <c r="Q18" s="422" t="s">
        <v>1648</v>
      </c>
      <c r="R18" s="298"/>
      <c r="S18" s="299"/>
      <c r="T18" s="299"/>
      <c r="U18" s="299"/>
      <c r="V18" s="310">
        <v>0.6</v>
      </c>
      <c r="W18" s="310" t="s">
        <v>1877</v>
      </c>
      <c r="X18" s="298"/>
    </row>
    <row r="19" spans="1:24" ht="15.75">
      <c r="A19" s="299"/>
      <c r="B19" s="299"/>
      <c r="C19" s="298">
        <f t="shared" si="1"/>
        <v>24</v>
      </c>
      <c r="D19" s="377" t="s">
        <v>1658</v>
      </c>
      <c r="E19" s="299"/>
      <c r="F19" s="299"/>
      <c r="G19" s="299"/>
      <c r="H19" s="342"/>
      <c r="I19" s="299"/>
      <c r="J19" s="299"/>
      <c r="K19" s="299"/>
      <c r="L19" s="416"/>
      <c r="M19" s="299"/>
      <c r="N19" s="298"/>
      <c r="O19" s="298"/>
      <c r="P19" s="298">
        <f t="shared" si="0"/>
        <v>18</v>
      </c>
      <c r="Q19" s="422" t="s">
        <v>1648</v>
      </c>
      <c r="R19" s="298"/>
      <c r="S19" s="299"/>
      <c r="T19" s="299"/>
      <c r="U19" s="299"/>
      <c r="V19" s="310">
        <v>0.7</v>
      </c>
      <c r="W19" s="310" t="s">
        <v>1880</v>
      </c>
      <c r="X19" s="298"/>
    </row>
    <row r="20" spans="1:24" ht="15.75">
      <c r="A20" s="299"/>
      <c r="B20" s="299"/>
      <c r="C20" s="298">
        <f t="shared" si="1"/>
        <v>25</v>
      </c>
      <c r="D20" s="377" t="s">
        <v>1659</v>
      </c>
      <c r="E20" s="299"/>
      <c r="F20" s="299"/>
      <c r="G20" s="299"/>
      <c r="H20" s="299"/>
      <c r="I20" s="299"/>
      <c r="J20" s="299"/>
      <c r="K20" s="299"/>
      <c r="L20" s="299"/>
      <c r="M20" s="299"/>
      <c r="N20" s="298"/>
      <c r="O20" s="298"/>
      <c r="P20" s="298">
        <f t="shared" si="0"/>
        <v>19</v>
      </c>
      <c r="Q20" s="422" t="s">
        <v>1648</v>
      </c>
      <c r="R20" s="298"/>
      <c r="S20" s="299"/>
      <c r="T20" s="299"/>
      <c r="U20" s="299"/>
      <c r="V20" s="310">
        <v>0.8</v>
      </c>
      <c r="W20" s="310" t="s">
        <v>1883</v>
      </c>
      <c r="X20" s="298"/>
    </row>
    <row r="21" spans="1:24" ht="15.75">
      <c r="A21" s="299"/>
      <c r="B21" s="299"/>
      <c r="C21" s="298">
        <f t="shared" si="1"/>
        <v>26</v>
      </c>
      <c r="D21" s="377" t="s">
        <v>1659</v>
      </c>
      <c r="E21" s="299"/>
      <c r="F21" s="299"/>
      <c r="G21" s="299"/>
      <c r="H21" s="299"/>
      <c r="I21" s="299"/>
      <c r="J21" s="299"/>
      <c r="K21" s="299"/>
      <c r="L21" s="299"/>
      <c r="M21" s="299"/>
      <c r="N21" s="298"/>
      <c r="O21" s="298"/>
      <c r="P21" s="298">
        <f t="shared" si="0"/>
        <v>20</v>
      </c>
      <c r="Q21" s="422" t="s">
        <v>245</v>
      </c>
      <c r="R21" s="298"/>
      <c r="S21" s="299"/>
      <c r="T21" s="299"/>
      <c r="U21" s="299"/>
      <c r="V21" s="398" t="s">
        <v>1757</v>
      </c>
      <c r="W21" s="310" t="s">
        <v>1857</v>
      </c>
      <c r="X21" s="298"/>
    </row>
    <row r="22" spans="1:24" ht="15.75">
      <c r="A22" s="299"/>
      <c r="B22" s="299"/>
      <c r="C22" s="298">
        <f t="shared" si="1"/>
        <v>27</v>
      </c>
      <c r="D22" s="377" t="s">
        <v>1659</v>
      </c>
      <c r="E22" s="299"/>
      <c r="F22" s="299"/>
      <c r="G22" s="299"/>
      <c r="H22" s="299"/>
      <c r="I22" s="299"/>
      <c r="J22" s="299"/>
      <c r="K22" s="299"/>
      <c r="L22" s="299"/>
      <c r="M22" s="299"/>
      <c r="N22" s="298"/>
      <c r="O22" s="298"/>
      <c r="P22" s="298">
        <f t="shared" si="0"/>
        <v>21</v>
      </c>
      <c r="Q22" s="422" t="s">
        <v>245</v>
      </c>
      <c r="R22" s="298"/>
      <c r="S22" s="299"/>
      <c r="T22" s="299"/>
      <c r="U22" s="299"/>
      <c r="V22" s="310">
        <v>1</v>
      </c>
      <c r="W22" s="310" t="s">
        <v>43</v>
      </c>
      <c r="X22" s="298"/>
    </row>
    <row r="23" spans="1:24" ht="15.75">
      <c r="A23" s="299"/>
      <c r="B23" s="299"/>
      <c r="C23" s="298">
        <f t="shared" si="1"/>
        <v>28</v>
      </c>
      <c r="D23" s="377" t="s">
        <v>1659</v>
      </c>
      <c r="E23" s="299"/>
      <c r="F23" s="299"/>
      <c r="G23" s="299"/>
      <c r="H23" s="299"/>
      <c r="I23" s="299"/>
      <c r="J23" s="299"/>
      <c r="K23" s="299"/>
      <c r="L23" s="299"/>
      <c r="M23" s="299"/>
      <c r="N23" s="298"/>
      <c r="O23" s="298"/>
      <c r="P23" s="298">
        <f t="shared" si="0"/>
        <v>22</v>
      </c>
      <c r="Q23" s="422" t="s">
        <v>245</v>
      </c>
      <c r="R23" s="298"/>
      <c r="S23" s="299"/>
      <c r="T23" s="299"/>
      <c r="U23" s="299"/>
      <c r="V23" s="310">
        <v>2</v>
      </c>
      <c r="W23" s="310" t="s">
        <v>44</v>
      </c>
      <c r="X23" s="298"/>
    </row>
    <row r="24" spans="1:24" ht="15.75">
      <c r="A24" s="299"/>
      <c r="B24" s="299"/>
      <c r="C24" s="298">
        <f t="shared" si="1"/>
        <v>29</v>
      </c>
      <c r="D24" s="377" t="s">
        <v>1659</v>
      </c>
      <c r="E24" s="299"/>
      <c r="F24" s="299"/>
      <c r="G24" s="299"/>
      <c r="H24" s="299"/>
      <c r="I24" s="299"/>
      <c r="J24" s="299"/>
      <c r="K24" s="299"/>
      <c r="L24" s="299"/>
      <c r="M24" s="299"/>
      <c r="N24" s="298"/>
      <c r="O24" s="298"/>
      <c r="P24" s="298">
        <f t="shared" si="0"/>
        <v>23</v>
      </c>
      <c r="Q24" s="422" t="s">
        <v>245</v>
      </c>
      <c r="R24" s="298"/>
      <c r="S24" s="299"/>
      <c r="T24" s="299"/>
      <c r="U24" s="299"/>
      <c r="V24" s="310">
        <v>3</v>
      </c>
      <c r="W24" s="310" t="s">
        <v>101</v>
      </c>
      <c r="X24" s="298"/>
    </row>
    <row r="25" spans="1:24" ht="15.75">
      <c r="A25" s="299"/>
      <c r="B25" s="299"/>
      <c r="C25" s="298">
        <f t="shared" si="1"/>
        <v>30</v>
      </c>
      <c r="D25" s="377" t="s">
        <v>1659</v>
      </c>
      <c r="E25" s="299"/>
      <c r="F25" s="299"/>
      <c r="G25" s="299"/>
      <c r="H25" s="299"/>
      <c r="I25" s="299"/>
      <c r="J25" s="299"/>
      <c r="K25" s="299"/>
      <c r="L25" s="299"/>
      <c r="M25" s="299"/>
      <c r="N25" s="298"/>
      <c r="O25" s="298"/>
      <c r="P25" s="298">
        <f t="shared" si="0"/>
        <v>24</v>
      </c>
      <c r="Q25" s="422" t="s">
        <v>245</v>
      </c>
      <c r="R25" s="298"/>
      <c r="S25" s="299"/>
      <c r="T25" s="299"/>
      <c r="U25" s="299"/>
      <c r="V25" s="310">
        <v>4</v>
      </c>
      <c r="W25" s="310" t="s">
        <v>102</v>
      </c>
      <c r="X25" s="298"/>
    </row>
    <row r="26" spans="1:24" ht="15.75">
      <c r="A26" s="299"/>
      <c r="B26" s="299"/>
      <c r="C26" s="298">
        <f t="shared" si="1"/>
        <v>31</v>
      </c>
      <c r="D26" s="377" t="s">
        <v>1659</v>
      </c>
      <c r="E26" s="299"/>
      <c r="F26" s="299"/>
      <c r="G26" s="299"/>
      <c r="H26" s="299"/>
      <c r="I26" s="299"/>
      <c r="J26" s="299"/>
      <c r="K26" s="299"/>
      <c r="L26" s="299"/>
      <c r="M26" s="299"/>
      <c r="N26" s="298"/>
      <c r="O26" s="298"/>
      <c r="P26" s="298">
        <f t="shared" si="0"/>
        <v>25</v>
      </c>
      <c r="Q26" s="422" t="s">
        <v>245</v>
      </c>
      <c r="R26" s="298"/>
      <c r="S26" s="299"/>
      <c r="T26" s="299"/>
      <c r="U26" s="299"/>
      <c r="V26" s="310">
        <v>5</v>
      </c>
      <c r="W26" s="310" t="s">
        <v>45</v>
      </c>
      <c r="X26" s="298"/>
    </row>
    <row r="27" spans="1:24" ht="15.75">
      <c r="A27" s="299"/>
      <c r="B27" s="299"/>
      <c r="C27" s="298">
        <f t="shared" si="1"/>
        <v>32</v>
      </c>
      <c r="D27" s="377" t="s">
        <v>1659</v>
      </c>
      <c r="E27" s="299"/>
      <c r="F27" s="299"/>
      <c r="G27" s="299"/>
      <c r="H27" s="299"/>
      <c r="I27" s="299"/>
      <c r="J27" s="299"/>
      <c r="K27" s="299"/>
      <c r="L27" s="299"/>
      <c r="M27" s="299"/>
      <c r="N27" s="298"/>
      <c r="O27" s="298"/>
      <c r="P27" s="298">
        <f t="shared" si="0"/>
        <v>26</v>
      </c>
      <c r="Q27" s="422" t="s">
        <v>245</v>
      </c>
      <c r="R27" s="298"/>
      <c r="S27" s="299"/>
      <c r="T27" s="299"/>
      <c r="U27" s="299"/>
      <c r="V27" s="310">
        <v>6</v>
      </c>
      <c r="W27" s="310" t="s">
        <v>103</v>
      </c>
      <c r="X27" s="298"/>
    </row>
    <row r="28" spans="1:24" ht="15.75">
      <c r="A28" s="299"/>
      <c r="B28" s="299"/>
      <c r="C28" s="298">
        <f t="shared" si="1"/>
        <v>33</v>
      </c>
      <c r="D28" s="377" t="s">
        <v>1659</v>
      </c>
      <c r="E28" s="299"/>
      <c r="F28" s="299"/>
      <c r="G28" s="299"/>
      <c r="H28" s="299"/>
      <c r="I28" s="299"/>
      <c r="J28" s="299"/>
      <c r="K28" s="299"/>
      <c r="L28" s="299"/>
      <c r="M28" s="299"/>
      <c r="N28" s="298"/>
      <c r="O28" s="298"/>
      <c r="P28" s="298">
        <f t="shared" si="0"/>
        <v>27</v>
      </c>
      <c r="Q28" s="422" t="s">
        <v>245</v>
      </c>
      <c r="R28" s="298"/>
      <c r="S28" s="299"/>
      <c r="T28" s="299"/>
      <c r="U28" s="299"/>
      <c r="V28" s="310">
        <v>7</v>
      </c>
      <c r="W28" s="310" t="s">
        <v>104</v>
      </c>
      <c r="X28" s="298"/>
    </row>
    <row r="29" spans="1:24" ht="15.75">
      <c r="A29" s="299"/>
      <c r="B29" s="299"/>
      <c r="C29" s="298">
        <f t="shared" si="1"/>
        <v>34</v>
      </c>
      <c r="D29" s="377" t="s">
        <v>1659</v>
      </c>
      <c r="E29" s="299"/>
      <c r="F29" s="299"/>
      <c r="G29" s="299"/>
      <c r="H29" s="299"/>
      <c r="I29" s="299"/>
      <c r="J29" s="299"/>
      <c r="K29" s="299"/>
      <c r="L29" s="299"/>
      <c r="M29" s="299"/>
      <c r="N29" s="298"/>
      <c r="O29" s="298"/>
      <c r="P29" s="298">
        <f t="shared" si="0"/>
        <v>28</v>
      </c>
      <c r="Q29" s="422" t="s">
        <v>245</v>
      </c>
      <c r="R29" s="298"/>
      <c r="S29" s="299"/>
      <c r="T29" s="299"/>
      <c r="U29" s="299"/>
      <c r="V29" s="310">
        <v>8</v>
      </c>
      <c r="W29" s="310" t="s">
        <v>105</v>
      </c>
      <c r="X29" s="298"/>
    </row>
    <row r="30" spans="1:24" ht="15.75">
      <c r="A30" s="299"/>
      <c r="B30" s="299"/>
      <c r="C30" s="298">
        <f t="shared" si="1"/>
        <v>35</v>
      </c>
      <c r="D30" s="377" t="s">
        <v>1659</v>
      </c>
      <c r="E30" s="299"/>
      <c r="F30" s="299"/>
      <c r="G30" s="299"/>
      <c r="H30" s="299"/>
      <c r="I30" s="299"/>
      <c r="J30" s="299"/>
      <c r="K30" s="299"/>
      <c r="L30" s="299"/>
      <c r="M30" s="299"/>
      <c r="N30" s="298"/>
      <c r="O30" s="298"/>
      <c r="P30" s="298">
        <f t="shared" si="0"/>
        <v>29</v>
      </c>
      <c r="Q30" s="422" t="s">
        <v>245</v>
      </c>
      <c r="R30" s="298"/>
      <c r="S30" s="299"/>
      <c r="T30" s="299"/>
      <c r="U30" s="299"/>
      <c r="V30" s="310">
        <v>9</v>
      </c>
      <c r="W30" s="310" t="s">
        <v>46</v>
      </c>
      <c r="X30" s="298"/>
    </row>
    <row r="31" spans="1:24" ht="15.75">
      <c r="A31" s="299"/>
      <c r="B31" s="299"/>
      <c r="C31" s="298">
        <f t="shared" si="1"/>
        <v>36</v>
      </c>
      <c r="D31" s="377" t="s">
        <v>1659</v>
      </c>
      <c r="E31" s="299"/>
      <c r="F31" s="299"/>
      <c r="G31" s="299"/>
      <c r="H31" s="299"/>
      <c r="I31" s="299"/>
      <c r="J31" s="299"/>
      <c r="K31" s="299"/>
      <c r="L31" s="299"/>
      <c r="M31" s="299"/>
      <c r="N31" s="298"/>
      <c r="O31" s="298"/>
      <c r="P31" s="298">
        <f t="shared" si="0"/>
        <v>30</v>
      </c>
      <c r="Q31" s="422" t="s">
        <v>317</v>
      </c>
      <c r="R31" s="298"/>
      <c r="S31" s="299"/>
      <c r="T31" s="299"/>
      <c r="U31" s="299"/>
      <c r="V31" s="310">
        <v>10</v>
      </c>
      <c r="W31" s="310" t="s">
        <v>106</v>
      </c>
      <c r="X31" s="298"/>
    </row>
    <row r="32" spans="1:24" ht="15.75">
      <c r="A32" s="299"/>
      <c r="B32" s="299"/>
      <c r="C32" s="298">
        <f t="shared" si="1"/>
        <v>37</v>
      </c>
      <c r="D32" s="377" t="s">
        <v>1659</v>
      </c>
      <c r="E32" s="299"/>
      <c r="F32" s="299"/>
      <c r="G32" s="299"/>
      <c r="H32" s="299"/>
      <c r="I32" s="299"/>
      <c r="J32" s="299"/>
      <c r="K32" s="299"/>
      <c r="L32" s="299"/>
      <c r="M32" s="299"/>
      <c r="N32" s="298"/>
      <c r="O32" s="298"/>
      <c r="P32" s="298">
        <f t="shared" si="0"/>
        <v>31</v>
      </c>
      <c r="Q32" s="422" t="s">
        <v>317</v>
      </c>
      <c r="R32" s="298"/>
      <c r="S32" s="299"/>
      <c r="T32" s="299"/>
      <c r="U32" s="299"/>
      <c r="V32" s="310">
        <v>11</v>
      </c>
      <c r="W32" s="310" t="s">
        <v>1899</v>
      </c>
      <c r="X32" s="298"/>
    </row>
    <row r="33" spans="1:24" ht="15.75">
      <c r="A33" s="299"/>
      <c r="B33" s="299"/>
      <c r="C33" s="298">
        <f t="shared" si="1"/>
        <v>38</v>
      </c>
      <c r="D33" s="377" t="s">
        <v>1659</v>
      </c>
      <c r="E33" s="299"/>
      <c r="F33" s="299"/>
      <c r="G33" s="299"/>
      <c r="H33" s="299"/>
      <c r="I33" s="299"/>
      <c r="J33" s="299"/>
      <c r="K33" s="299"/>
      <c r="L33" s="299"/>
      <c r="M33" s="299"/>
      <c r="N33" s="298"/>
      <c r="O33" s="298"/>
      <c r="P33" s="298">
        <f t="shared" si="0"/>
        <v>32</v>
      </c>
      <c r="Q33" s="422" t="s">
        <v>317</v>
      </c>
      <c r="R33" s="298"/>
      <c r="S33" s="299"/>
      <c r="T33" s="299"/>
      <c r="U33" s="299"/>
      <c r="V33" s="310">
        <v>12</v>
      </c>
      <c r="W33" s="310" t="s">
        <v>107</v>
      </c>
      <c r="X33" s="298"/>
    </row>
    <row r="34" spans="1:24" ht="15.75">
      <c r="A34" s="299"/>
      <c r="B34" s="299"/>
      <c r="C34" s="298">
        <f t="shared" si="1"/>
        <v>39</v>
      </c>
      <c r="D34" s="377" t="s">
        <v>1659</v>
      </c>
      <c r="E34" s="299"/>
      <c r="F34" s="299"/>
      <c r="G34" s="299"/>
      <c r="H34" s="299"/>
      <c r="I34" s="299"/>
      <c r="J34" s="299"/>
      <c r="K34" s="299"/>
      <c r="L34" s="299"/>
      <c r="M34" s="299"/>
      <c r="N34" s="298"/>
      <c r="O34" s="298"/>
      <c r="P34" s="298">
        <f t="shared" si="0"/>
        <v>33</v>
      </c>
      <c r="Q34" s="422" t="s">
        <v>317</v>
      </c>
      <c r="R34" s="298"/>
      <c r="S34" s="299"/>
      <c r="T34" s="299"/>
      <c r="U34" s="299"/>
      <c r="V34" s="310">
        <v>13</v>
      </c>
      <c r="W34" s="310" t="s">
        <v>108</v>
      </c>
      <c r="X34" s="298"/>
    </row>
    <row r="35" spans="1:24" ht="15.75">
      <c r="A35" s="299"/>
      <c r="B35" s="299"/>
      <c r="C35" s="298">
        <f t="shared" si="1"/>
        <v>40</v>
      </c>
      <c r="D35" s="377" t="s">
        <v>1660</v>
      </c>
      <c r="E35" s="299"/>
      <c r="F35" s="299"/>
      <c r="G35" s="299"/>
      <c r="H35" s="299"/>
      <c r="I35" s="299"/>
      <c r="J35" s="299"/>
      <c r="K35" s="299"/>
      <c r="L35" s="299"/>
      <c r="M35" s="299"/>
      <c r="N35" s="298"/>
      <c r="O35" s="298"/>
      <c r="P35" s="298">
        <f t="shared" si="0"/>
        <v>34</v>
      </c>
      <c r="Q35" s="422" t="s">
        <v>317</v>
      </c>
      <c r="R35" s="298"/>
      <c r="S35" s="299"/>
      <c r="T35" s="299"/>
      <c r="U35" s="299"/>
      <c r="V35" s="310">
        <v>14</v>
      </c>
      <c r="W35" s="310" t="s">
        <v>109</v>
      </c>
      <c r="X35" s="298"/>
    </row>
    <row r="36" spans="1:24" ht="15.75">
      <c r="A36" s="299"/>
      <c r="B36" s="299"/>
      <c r="C36" s="298">
        <f t="shared" si="1"/>
        <v>41</v>
      </c>
      <c r="D36" s="377" t="s">
        <v>1660</v>
      </c>
      <c r="E36" s="299"/>
      <c r="F36" s="299"/>
      <c r="G36" s="299"/>
      <c r="H36" s="299"/>
      <c r="I36" s="299"/>
      <c r="J36" s="299"/>
      <c r="K36" s="299"/>
      <c r="L36" s="299"/>
      <c r="M36" s="299"/>
      <c r="N36" s="298"/>
      <c r="O36" s="298"/>
      <c r="P36" s="298">
        <f t="shared" si="0"/>
        <v>35</v>
      </c>
      <c r="Q36" s="422" t="s">
        <v>317</v>
      </c>
      <c r="R36" s="298"/>
      <c r="S36" s="299"/>
      <c r="T36" s="299"/>
      <c r="U36" s="299"/>
      <c r="V36" s="310">
        <v>15</v>
      </c>
      <c r="W36" s="310" t="s">
        <v>1900</v>
      </c>
      <c r="X36" s="298"/>
    </row>
    <row r="37" spans="1:24" ht="15.75">
      <c r="C37" s="69">
        <f t="shared" si="1"/>
        <v>42</v>
      </c>
      <c r="D37" s="229" t="s">
        <v>1660</v>
      </c>
      <c r="N37" s="69"/>
      <c r="O37" s="69"/>
      <c r="P37" s="69">
        <f t="shared" si="0"/>
        <v>36</v>
      </c>
      <c r="Q37" s="230" t="s">
        <v>317</v>
      </c>
      <c r="R37" s="69"/>
      <c r="V37" s="270">
        <v>16</v>
      </c>
      <c r="W37" s="270" t="s">
        <v>47</v>
      </c>
      <c r="X37" s="69"/>
    </row>
    <row r="38" spans="1:24" ht="15.75">
      <c r="C38" s="69">
        <f t="shared" si="1"/>
        <v>43</v>
      </c>
      <c r="D38" s="229" t="s">
        <v>1660</v>
      </c>
      <c r="N38" s="69"/>
      <c r="O38" s="69"/>
      <c r="P38" s="69">
        <f t="shared" si="0"/>
        <v>37</v>
      </c>
      <c r="Q38" s="230" t="s">
        <v>317</v>
      </c>
      <c r="R38" s="69"/>
      <c r="V38" s="270">
        <v>17</v>
      </c>
      <c r="W38" s="270" t="s">
        <v>1901</v>
      </c>
      <c r="X38" s="69"/>
    </row>
    <row r="39" spans="1:24" ht="15.75">
      <c r="C39" s="69">
        <f t="shared" si="1"/>
        <v>44</v>
      </c>
      <c r="D39" s="229" t="s">
        <v>1660</v>
      </c>
      <c r="N39" s="69"/>
      <c r="O39" s="69"/>
      <c r="P39" s="69">
        <f t="shared" si="0"/>
        <v>38</v>
      </c>
      <c r="Q39" s="230" t="s">
        <v>317</v>
      </c>
      <c r="R39" s="69"/>
      <c r="V39" s="270">
        <v>18</v>
      </c>
      <c r="W39" s="270" t="s">
        <v>110</v>
      </c>
      <c r="X39" s="69"/>
    </row>
    <row r="40" spans="1:24" ht="15.75">
      <c r="C40" s="69">
        <f t="shared" si="1"/>
        <v>45</v>
      </c>
      <c r="D40" s="229" t="s">
        <v>1660</v>
      </c>
      <c r="N40" s="69"/>
      <c r="O40" s="69"/>
      <c r="P40" s="69">
        <f t="shared" si="0"/>
        <v>39</v>
      </c>
      <c r="Q40" s="230" t="s">
        <v>317</v>
      </c>
      <c r="R40" s="69"/>
      <c r="V40" s="270">
        <v>19</v>
      </c>
      <c r="W40" s="270" t="s">
        <v>111</v>
      </c>
      <c r="X40" s="69"/>
    </row>
    <row r="41" spans="1:24" ht="15.75">
      <c r="C41" s="69">
        <f t="shared" si="1"/>
        <v>46</v>
      </c>
      <c r="D41" s="229" t="s">
        <v>1660</v>
      </c>
      <c r="N41" s="69"/>
      <c r="O41" s="69"/>
      <c r="P41" s="69">
        <f t="shared" si="0"/>
        <v>40</v>
      </c>
      <c r="Q41" s="230" t="s">
        <v>389</v>
      </c>
      <c r="R41" s="69"/>
      <c r="V41" s="270">
        <v>20</v>
      </c>
      <c r="W41" s="270" t="s">
        <v>1902</v>
      </c>
      <c r="X41" s="69"/>
    </row>
    <row r="42" spans="1:24" ht="15.75">
      <c r="C42" s="69">
        <f t="shared" si="1"/>
        <v>47</v>
      </c>
      <c r="D42" s="229" t="s">
        <v>1660</v>
      </c>
      <c r="N42" s="69"/>
      <c r="O42" s="69"/>
      <c r="P42" s="69">
        <f t="shared" si="0"/>
        <v>41</v>
      </c>
      <c r="Q42" s="230" t="s">
        <v>389</v>
      </c>
      <c r="R42" s="69"/>
      <c r="V42" s="270">
        <v>21</v>
      </c>
      <c r="W42" s="270" t="s">
        <v>112</v>
      </c>
      <c r="X42" s="69"/>
    </row>
    <row r="43" spans="1:24" ht="15.75">
      <c r="C43" s="69">
        <f t="shared" si="1"/>
        <v>48</v>
      </c>
      <c r="D43" s="229" t="s">
        <v>1660</v>
      </c>
      <c r="N43" s="69"/>
      <c r="O43" s="69"/>
      <c r="P43" s="69">
        <f t="shared" si="0"/>
        <v>42</v>
      </c>
      <c r="Q43" s="230" t="s">
        <v>389</v>
      </c>
      <c r="R43" s="69"/>
      <c r="V43" s="270">
        <v>22</v>
      </c>
      <c r="W43" s="270" t="s">
        <v>1903</v>
      </c>
      <c r="X43" s="69"/>
    </row>
    <row r="44" spans="1:24" ht="15.75">
      <c r="C44" s="69">
        <f t="shared" si="1"/>
        <v>49</v>
      </c>
      <c r="D44" s="229" t="s">
        <v>1660</v>
      </c>
      <c r="N44" s="69"/>
      <c r="O44" s="69"/>
      <c r="P44" s="69">
        <f t="shared" si="0"/>
        <v>43</v>
      </c>
      <c r="Q44" s="230" t="s">
        <v>389</v>
      </c>
      <c r="R44" s="69"/>
      <c r="V44" s="270">
        <v>23</v>
      </c>
      <c r="W44" s="270" t="s">
        <v>113</v>
      </c>
      <c r="X44" s="69"/>
    </row>
    <row r="45" spans="1:24" ht="15.75">
      <c r="C45" s="69">
        <f t="shared" si="1"/>
        <v>50</v>
      </c>
      <c r="D45" s="229" t="s">
        <v>1660</v>
      </c>
      <c r="N45" s="69"/>
      <c r="O45" s="69"/>
      <c r="P45" s="69">
        <f t="shared" si="0"/>
        <v>44</v>
      </c>
      <c r="Q45" s="230" t="s">
        <v>389</v>
      </c>
      <c r="R45" s="69"/>
      <c r="V45" s="270">
        <v>24</v>
      </c>
      <c r="W45" s="270" t="s">
        <v>1904</v>
      </c>
      <c r="X45" s="69"/>
    </row>
    <row r="46" spans="1:24" ht="15.75">
      <c r="C46" s="69">
        <f t="shared" si="1"/>
        <v>51</v>
      </c>
      <c r="D46" s="229" t="s">
        <v>1660</v>
      </c>
      <c r="N46" s="69"/>
      <c r="O46" s="69"/>
      <c r="P46" s="69">
        <f t="shared" si="0"/>
        <v>45</v>
      </c>
      <c r="Q46" s="230" t="s">
        <v>389</v>
      </c>
      <c r="R46" s="69"/>
      <c r="V46" s="270">
        <v>25</v>
      </c>
      <c r="W46" s="270" t="s">
        <v>48</v>
      </c>
      <c r="X46" s="69"/>
    </row>
    <row r="47" spans="1:24" ht="15.75">
      <c r="C47" s="69">
        <f t="shared" si="1"/>
        <v>52</v>
      </c>
      <c r="D47" s="229" t="s">
        <v>1660</v>
      </c>
      <c r="N47" s="69"/>
      <c r="O47" s="69"/>
      <c r="P47" s="69">
        <f t="shared" si="0"/>
        <v>46</v>
      </c>
      <c r="Q47" s="230" t="s">
        <v>389</v>
      </c>
      <c r="R47" s="69"/>
      <c r="V47" s="270">
        <v>26</v>
      </c>
      <c r="W47" s="270" t="s">
        <v>1906</v>
      </c>
      <c r="X47" s="69"/>
    </row>
    <row r="48" spans="1:24" ht="15.75">
      <c r="C48" s="69">
        <f t="shared" si="1"/>
        <v>53</v>
      </c>
      <c r="D48" s="229" t="s">
        <v>1660</v>
      </c>
      <c r="N48" s="69"/>
      <c r="O48" s="69"/>
      <c r="P48" s="69">
        <f t="shared" si="0"/>
        <v>47</v>
      </c>
      <c r="Q48" s="230" t="s">
        <v>389</v>
      </c>
      <c r="R48" s="69"/>
      <c r="V48" s="270">
        <v>27</v>
      </c>
      <c r="W48" s="270" t="s">
        <v>114</v>
      </c>
      <c r="X48" s="69"/>
    </row>
    <row r="49" spans="3:24" ht="15.75">
      <c r="C49" s="69">
        <f t="shared" si="1"/>
        <v>54</v>
      </c>
      <c r="D49" s="229" t="s">
        <v>1660</v>
      </c>
      <c r="N49" s="69"/>
      <c r="O49" s="69"/>
      <c r="P49" s="69">
        <f t="shared" si="0"/>
        <v>48</v>
      </c>
      <c r="Q49" s="230" t="s">
        <v>389</v>
      </c>
      <c r="R49" s="69"/>
      <c r="V49" s="270">
        <v>28</v>
      </c>
      <c r="W49" s="270" t="s">
        <v>1907</v>
      </c>
      <c r="X49" s="69"/>
    </row>
    <row r="50" spans="3:24" ht="15.75">
      <c r="C50" s="69">
        <f t="shared" si="1"/>
        <v>55</v>
      </c>
      <c r="D50" s="229" t="s">
        <v>1661</v>
      </c>
      <c r="N50" s="69"/>
      <c r="O50" s="69"/>
      <c r="P50" s="69">
        <f t="shared" si="0"/>
        <v>49</v>
      </c>
      <c r="Q50" s="230" t="s">
        <v>389</v>
      </c>
      <c r="R50" s="69"/>
      <c r="V50" s="270">
        <v>29</v>
      </c>
      <c r="W50" s="270" t="s">
        <v>1908</v>
      </c>
      <c r="X50" s="69"/>
    </row>
    <row r="51" spans="3:24" ht="15.75">
      <c r="C51" s="69">
        <f t="shared" si="1"/>
        <v>56</v>
      </c>
      <c r="D51" s="229" t="s">
        <v>1661</v>
      </c>
      <c r="N51" s="69"/>
      <c r="O51" s="69"/>
      <c r="P51" s="69">
        <f t="shared" si="0"/>
        <v>50</v>
      </c>
      <c r="Q51" s="230" t="s">
        <v>461</v>
      </c>
      <c r="R51" s="69"/>
      <c r="V51" s="270">
        <v>30</v>
      </c>
      <c r="W51" s="270" t="s">
        <v>115</v>
      </c>
      <c r="X51" s="69"/>
    </row>
    <row r="52" spans="3:24" ht="15.75">
      <c r="C52" s="69">
        <f t="shared" si="1"/>
        <v>57</v>
      </c>
      <c r="D52" s="229" t="s">
        <v>1661</v>
      </c>
      <c r="N52" s="69"/>
      <c r="O52" s="69"/>
      <c r="P52" s="69">
        <f t="shared" si="0"/>
        <v>51</v>
      </c>
      <c r="Q52" s="230" t="s">
        <v>461</v>
      </c>
      <c r="R52" s="69"/>
      <c r="V52" s="270">
        <v>31</v>
      </c>
      <c r="W52" s="270" t="s">
        <v>1909</v>
      </c>
      <c r="X52" s="69"/>
    </row>
    <row r="53" spans="3:24" ht="15.75">
      <c r="C53" s="69">
        <f t="shared" si="1"/>
        <v>58</v>
      </c>
      <c r="D53" s="229" t="s">
        <v>1661</v>
      </c>
      <c r="N53" s="69"/>
      <c r="O53" s="69"/>
      <c r="P53" s="69">
        <f t="shared" si="0"/>
        <v>52</v>
      </c>
      <c r="Q53" s="230" t="s">
        <v>461</v>
      </c>
      <c r="R53" s="69"/>
      <c r="V53" s="270">
        <v>32</v>
      </c>
      <c r="W53" s="270" t="s">
        <v>116</v>
      </c>
      <c r="X53" s="69"/>
    </row>
    <row r="54" spans="3:24" ht="15.75">
      <c r="C54" s="69">
        <f t="shared" si="1"/>
        <v>59</v>
      </c>
      <c r="D54" s="229" t="s">
        <v>1661</v>
      </c>
      <c r="N54" s="69"/>
      <c r="O54" s="69"/>
      <c r="P54" s="69">
        <f t="shared" si="0"/>
        <v>53</v>
      </c>
      <c r="Q54" s="230" t="s">
        <v>461</v>
      </c>
      <c r="R54" s="69"/>
      <c r="V54" s="270">
        <v>33</v>
      </c>
      <c r="W54" s="270" t="s">
        <v>1858</v>
      </c>
      <c r="X54" s="69"/>
    </row>
    <row r="55" spans="3:24" ht="15.75">
      <c r="C55" s="69">
        <f t="shared" si="1"/>
        <v>60</v>
      </c>
      <c r="D55" s="229" t="s">
        <v>1661</v>
      </c>
      <c r="N55" s="69"/>
      <c r="O55" s="69"/>
      <c r="P55" s="69">
        <f t="shared" si="0"/>
        <v>54</v>
      </c>
      <c r="Q55" s="230" t="s">
        <v>461</v>
      </c>
      <c r="R55" s="69"/>
      <c r="V55" s="270">
        <v>34</v>
      </c>
      <c r="W55" s="270" t="s">
        <v>117</v>
      </c>
      <c r="X55" s="69"/>
    </row>
    <row r="56" spans="3:24" ht="15.75">
      <c r="C56" s="69">
        <f t="shared" si="1"/>
        <v>61</v>
      </c>
      <c r="D56" s="229" t="s">
        <v>1661</v>
      </c>
      <c r="N56" s="69"/>
      <c r="O56" s="69"/>
      <c r="P56" s="69">
        <f t="shared" si="0"/>
        <v>55</v>
      </c>
      <c r="Q56" s="230" t="s">
        <v>461</v>
      </c>
      <c r="R56" s="69"/>
      <c r="V56" s="270">
        <v>35</v>
      </c>
      <c r="W56" s="270" t="s">
        <v>1910</v>
      </c>
      <c r="X56" s="69"/>
    </row>
    <row r="57" spans="3:24" ht="15.75">
      <c r="C57" s="69">
        <f t="shared" si="1"/>
        <v>62</v>
      </c>
      <c r="D57" s="229" t="s">
        <v>1661</v>
      </c>
      <c r="N57" s="69"/>
      <c r="O57" s="69"/>
      <c r="P57" s="69">
        <f t="shared" si="0"/>
        <v>56</v>
      </c>
      <c r="Q57" s="230" t="s">
        <v>461</v>
      </c>
      <c r="R57" s="69"/>
      <c r="V57" s="270">
        <v>36</v>
      </c>
      <c r="W57" s="270" t="s">
        <v>1911</v>
      </c>
      <c r="X57" s="69"/>
    </row>
    <row r="58" spans="3:24" ht="15.75">
      <c r="C58" s="69">
        <f t="shared" si="1"/>
        <v>63</v>
      </c>
      <c r="D58" s="229" t="s">
        <v>1661</v>
      </c>
      <c r="N58" s="69"/>
      <c r="O58" s="69"/>
      <c r="P58" s="69">
        <f t="shared" si="0"/>
        <v>57</v>
      </c>
      <c r="Q58" s="230" t="s">
        <v>461</v>
      </c>
      <c r="R58" s="69"/>
      <c r="V58" s="270">
        <v>37</v>
      </c>
      <c r="W58" s="270" t="s">
        <v>49</v>
      </c>
      <c r="X58" s="69"/>
    </row>
    <row r="59" spans="3:24" ht="15.75">
      <c r="C59" s="69">
        <f t="shared" si="1"/>
        <v>64</v>
      </c>
      <c r="D59" s="229" t="s">
        <v>1661</v>
      </c>
      <c r="N59" s="69"/>
      <c r="O59" s="69"/>
      <c r="P59" s="69">
        <f t="shared" si="0"/>
        <v>58</v>
      </c>
      <c r="Q59" s="230" t="s">
        <v>461</v>
      </c>
      <c r="R59" s="69"/>
      <c r="V59" s="270">
        <v>38</v>
      </c>
      <c r="W59" s="270" t="s">
        <v>1912</v>
      </c>
      <c r="X59" s="69"/>
    </row>
    <row r="60" spans="3:24" ht="15.75">
      <c r="C60" s="69">
        <f t="shared" si="1"/>
        <v>65</v>
      </c>
      <c r="D60" s="229" t="s">
        <v>1661</v>
      </c>
      <c r="N60" s="69"/>
      <c r="O60" s="69"/>
      <c r="P60" s="69">
        <f t="shared" si="0"/>
        <v>59</v>
      </c>
      <c r="Q60" s="230" t="s">
        <v>461</v>
      </c>
      <c r="R60" s="69"/>
      <c r="V60" s="270">
        <v>39</v>
      </c>
      <c r="W60" s="270" t="s">
        <v>118</v>
      </c>
      <c r="X60" s="69"/>
    </row>
    <row r="61" spans="3:24" ht="15.75">
      <c r="C61" s="69">
        <f t="shared" si="1"/>
        <v>66</v>
      </c>
      <c r="D61" s="229" t="s">
        <v>1661</v>
      </c>
      <c r="N61" s="69"/>
      <c r="O61" s="69"/>
      <c r="P61" s="69">
        <f t="shared" si="0"/>
        <v>60</v>
      </c>
      <c r="Q61" s="230" t="s">
        <v>1649</v>
      </c>
      <c r="R61" s="69"/>
      <c r="V61" s="270">
        <v>40</v>
      </c>
      <c r="W61" s="270" t="s">
        <v>1913</v>
      </c>
      <c r="X61" s="69"/>
    </row>
    <row r="62" spans="3:24" ht="15.75">
      <c r="C62" s="69">
        <f t="shared" si="1"/>
        <v>67</v>
      </c>
      <c r="D62" s="229" t="s">
        <v>1661</v>
      </c>
      <c r="N62" s="69"/>
      <c r="O62" s="69"/>
      <c r="P62" s="69">
        <f t="shared" si="0"/>
        <v>61</v>
      </c>
      <c r="Q62" s="230" t="s">
        <v>1649</v>
      </c>
      <c r="R62" s="69"/>
      <c r="V62" s="270">
        <v>41</v>
      </c>
      <c r="W62" s="270" t="s">
        <v>1914</v>
      </c>
      <c r="X62" s="69"/>
    </row>
    <row r="63" spans="3:24" ht="15.75">
      <c r="C63" s="69">
        <f t="shared" si="1"/>
        <v>68</v>
      </c>
      <c r="D63" s="229" t="s">
        <v>1661</v>
      </c>
      <c r="N63" s="69"/>
      <c r="O63" s="69"/>
      <c r="P63" s="69">
        <f t="shared" si="0"/>
        <v>62</v>
      </c>
      <c r="Q63" s="230" t="s">
        <v>1649</v>
      </c>
      <c r="R63" s="69"/>
      <c r="V63" s="270">
        <v>42</v>
      </c>
      <c r="W63" s="270" t="s">
        <v>119</v>
      </c>
      <c r="X63" s="69"/>
    </row>
    <row r="64" spans="3:24" ht="15.75">
      <c r="C64" s="69">
        <f t="shared" si="1"/>
        <v>69</v>
      </c>
      <c r="D64" s="229" t="s">
        <v>1661</v>
      </c>
      <c r="N64" s="69"/>
      <c r="O64" s="69"/>
      <c r="P64" s="69">
        <f t="shared" si="0"/>
        <v>63</v>
      </c>
      <c r="Q64" s="230" t="s">
        <v>1649</v>
      </c>
      <c r="R64" s="69"/>
      <c r="V64" s="270">
        <v>43</v>
      </c>
      <c r="W64" s="270" t="s">
        <v>1915</v>
      </c>
      <c r="X64" s="69"/>
    </row>
    <row r="65" spans="3:24" ht="15.75">
      <c r="C65" s="69">
        <f t="shared" si="1"/>
        <v>70</v>
      </c>
      <c r="D65" s="229" t="s">
        <v>1661</v>
      </c>
      <c r="N65" s="69"/>
      <c r="O65" s="69"/>
      <c r="P65" s="69">
        <f t="shared" si="0"/>
        <v>64</v>
      </c>
      <c r="Q65" s="230" t="s">
        <v>1649</v>
      </c>
      <c r="R65" s="69"/>
      <c r="V65" s="270">
        <v>44</v>
      </c>
      <c r="W65" s="270" t="s">
        <v>1916</v>
      </c>
      <c r="X65" s="69"/>
    </row>
    <row r="66" spans="3:24" ht="15.75">
      <c r="N66" s="69"/>
      <c r="O66" s="69"/>
      <c r="P66" s="69">
        <f t="shared" si="0"/>
        <v>65</v>
      </c>
      <c r="Q66" s="230" t="s">
        <v>1649</v>
      </c>
      <c r="R66" s="69"/>
      <c r="V66" s="270">
        <v>45</v>
      </c>
      <c r="W66" s="270" t="s">
        <v>120</v>
      </c>
      <c r="X66" s="69"/>
    </row>
    <row r="67" spans="3:24" ht="15.75">
      <c r="N67" s="69"/>
      <c r="O67" s="69"/>
      <c r="P67" s="69">
        <f t="shared" si="0"/>
        <v>66</v>
      </c>
      <c r="Q67" s="230" t="s">
        <v>1649</v>
      </c>
      <c r="R67" s="69"/>
      <c r="V67" s="270">
        <v>46</v>
      </c>
      <c r="W67" s="270" t="s">
        <v>1917</v>
      </c>
      <c r="X67" s="69"/>
    </row>
    <row r="68" spans="3:24" ht="15.75">
      <c r="N68" s="69"/>
      <c r="O68" s="69"/>
      <c r="P68" s="69">
        <f t="shared" si="0"/>
        <v>67</v>
      </c>
      <c r="Q68" s="230" t="s">
        <v>1649</v>
      </c>
      <c r="R68" s="69"/>
      <c r="V68" s="270">
        <v>47</v>
      </c>
      <c r="W68" s="270" t="s">
        <v>121</v>
      </c>
      <c r="X68" s="69"/>
    </row>
    <row r="69" spans="3:24" ht="15.75">
      <c r="N69" s="69"/>
      <c r="O69" s="69"/>
      <c r="P69" s="69">
        <f t="shared" si="0"/>
        <v>68</v>
      </c>
      <c r="Q69" s="230" t="s">
        <v>1649</v>
      </c>
      <c r="R69" s="69"/>
      <c r="V69" s="270">
        <v>48</v>
      </c>
      <c r="W69" s="270" t="s">
        <v>1918</v>
      </c>
      <c r="X69" s="69"/>
    </row>
    <row r="70" spans="3:24" ht="15.75">
      <c r="N70" s="69"/>
      <c r="O70" s="69"/>
      <c r="P70" s="69">
        <f t="shared" si="0"/>
        <v>69</v>
      </c>
      <c r="Q70" s="230" t="s">
        <v>1649</v>
      </c>
      <c r="R70" s="69"/>
      <c r="V70" s="270">
        <v>49</v>
      </c>
      <c r="W70" s="270" t="s">
        <v>1919</v>
      </c>
      <c r="X70" s="69"/>
    </row>
    <row r="71" spans="3:24" ht="15.75">
      <c r="N71" s="69"/>
      <c r="O71" s="69"/>
      <c r="P71" s="69">
        <f t="shared" si="0"/>
        <v>70</v>
      </c>
      <c r="Q71" s="230" t="s">
        <v>1649</v>
      </c>
      <c r="R71" s="69"/>
      <c r="V71" s="270">
        <v>50</v>
      </c>
      <c r="W71" s="270" t="s">
        <v>50</v>
      </c>
      <c r="X71" s="69"/>
    </row>
    <row r="72" spans="3:24" ht="15.75">
      <c r="N72" s="69"/>
      <c r="O72" s="69"/>
      <c r="P72" s="69">
        <f t="shared" si="0"/>
        <v>71</v>
      </c>
      <c r="Q72" s="230" t="s">
        <v>1649</v>
      </c>
      <c r="R72" s="69"/>
      <c r="V72" s="270">
        <v>51</v>
      </c>
      <c r="W72" s="270" t="s">
        <v>1920</v>
      </c>
      <c r="X72" s="69"/>
    </row>
    <row r="73" spans="3:24" ht="15.75">
      <c r="N73" s="69"/>
      <c r="O73" s="69"/>
      <c r="P73" s="69">
        <f t="shared" si="0"/>
        <v>72</v>
      </c>
      <c r="Q73" s="230" t="s">
        <v>1649</v>
      </c>
      <c r="R73" s="69"/>
      <c r="V73" s="270">
        <v>52</v>
      </c>
      <c r="W73" s="270" t="s">
        <v>1921</v>
      </c>
      <c r="X73" s="69"/>
    </row>
    <row r="74" spans="3:24" ht="15.75">
      <c r="N74" s="69"/>
      <c r="O74" s="69"/>
      <c r="P74" s="69">
        <f t="shared" si="0"/>
        <v>73</v>
      </c>
      <c r="Q74" s="230" t="s">
        <v>1649</v>
      </c>
      <c r="R74" s="69"/>
      <c r="V74" s="270">
        <v>53</v>
      </c>
      <c r="W74" s="270" t="s">
        <v>122</v>
      </c>
      <c r="X74" s="69"/>
    </row>
    <row r="75" spans="3:24" ht="15.75">
      <c r="N75" s="69"/>
      <c r="O75" s="69"/>
      <c r="P75" s="69">
        <f t="shared" si="0"/>
        <v>74</v>
      </c>
      <c r="Q75" s="230" t="s">
        <v>1649</v>
      </c>
      <c r="R75" s="69"/>
      <c r="V75" s="270">
        <v>54</v>
      </c>
      <c r="W75" s="270" t="s">
        <v>1922</v>
      </c>
      <c r="X75" s="69"/>
    </row>
    <row r="76" spans="3:24" ht="15.75">
      <c r="N76" s="69"/>
      <c r="O76" s="69"/>
      <c r="P76" s="69">
        <f t="shared" ref="P76:P91" si="3">P75+1</f>
        <v>75</v>
      </c>
      <c r="Q76" s="230" t="s">
        <v>1649</v>
      </c>
      <c r="R76" s="69"/>
      <c r="V76" s="270">
        <v>55</v>
      </c>
      <c r="W76" s="270" t="s">
        <v>123</v>
      </c>
      <c r="X76" s="69"/>
    </row>
    <row r="77" spans="3:24" ht="15.75">
      <c r="N77" s="69"/>
      <c r="O77" s="69"/>
      <c r="P77" s="69">
        <f t="shared" si="3"/>
        <v>76</v>
      </c>
      <c r="Q77" s="230" t="s">
        <v>1649</v>
      </c>
      <c r="R77" s="69"/>
      <c r="V77" s="270">
        <v>56</v>
      </c>
      <c r="W77" s="270" t="s">
        <v>1923</v>
      </c>
      <c r="X77" s="69"/>
    </row>
    <row r="78" spans="3:24" ht="15.75">
      <c r="N78" s="69"/>
      <c r="O78" s="69"/>
      <c r="P78" s="69">
        <f t="shared" si="3"/>
        <v>77</v>
      </c>
      <c r="Q78" s="230" t="s">
        <v>1649</v>
      </c>
      <c r="R78" s="69"/>
      <c r="V78" s="270">
        <v>57</v>
      </c>
      <c r="W78" s="270" t="s">
        <v>1924</v>
      </c>
      <c r="X78" s="69"/>
    </row>
    <row r="79" spans="3:24" ht="15.75">
      <c r="N79" s="69"/>
      <c r="O79" s="69"/>
      <c r="P79" s="69">
        <f t="shared" si="3"/>
        <v>78</v>
      </c>
      <c r="Q79" s="230" t="s">
        <v>1649</v>
      </c>
      <c r="R79" s="69"/>
      <c r="V79" s="270">
        <v>58</v>
      </c>
      <c r="W79" s="270" t="s">
        <v>124</v>
      </c>
      <c r="X79" s="69"/>
    </row>
    <row r="80" spans="3:24" ht="15.75">
      <c r="N80" s="69"/>
      <c r="O80" s="69"/>
      <c r="P80" s="69">
        <f t="shared" si="3"/>
        <v>79</v>
      </c>
      <c r="Q80" s="230" t="s">
        <v>1649</v>
      </c>
      <c r="R80" s="69"/>
      <c r="V80" s="270">
        <v>59</v>
      </c>
      <c r="W80" s="270" t="s">
        <v>1925</v>
      </c>
      <c r="X80" s="69"/>
    </row>
    <row r="81" spans="14:24" ht="15.75">
      <c r="N81" s="69"/>
      <c r="O81" s="69"/>
      <c r="P81" s="69">
        <f t="shared" si="3"/>
        <v>80</v>
      </c>
      <c r="Q81" s="230" t="s">
        <v>1649</v>
      </c>
      <c r="R81" s="69"/>
      <c r="V81" s="270">
        <v>60</v>
      </c>
      <c r="W81" s="270" t="s">
        <v>1926</v>
      </c>
      <c r="X81" s="69"/>
    </row>
    <row r="82" spans="14:24" ht="15.75">
      <c r="N82" s="69"/>
      <c r="O82" s="69"/>
      <c r="P82" s="69">
        <f t="shared" si="3"/>
        <v>81</v>
      </c>
      <c r="Q82" s="230" t="s">
        <v>1649</v>
      </c>
      <c r="R82" s="69"/>
      <c r="V82" s="270">
        <v>61</v>
      </c>
      <c r="W82" s="270" t="s">
        <v>125</v>
      </c>
      <c r="X82" s="69"/>
    </row>
    <row r="83" spans="14:24" ht="15.75">
      <c r="N83" s="69"/>
      <c r="O83" s="69"/>
      <c r="P83" s="69">
        <f t="shared" si="3"/>
        <v>82</v>
      </c>
      <c r="Q83" s="230" t="s">
        <v>1649</v>
      </c>
      <c r="R83" s="69"/>
      <c r="V83" s="270">
        <v>62</v>
      </c>
      <c r="W83" s="270" t="s">
        <v>1927</v>
      </c>
      <c r="X83" s="69"/>
    </row>
    <row r="84" spans="14:24" ht="15.75">
      <c r="N84" s="69"/>
      <c r="O84" s="69"/>
      <c r="P84" s="69">
        <f t="shared" si="3"/>
        <v>83</v>
      </c>
      <c r="Q84" s="230" t="s">
        <v>1649</v>
      </c>
      <c r="R84" s="69"/>
      <c r="V84" s="270">
        <v>63</v>
      </c>
      <c r="W84" s="270" t="s">
        <v>51</v>
      </c>
      <c r="X84" s="69"/>
    </row>
    <row r="85" spans="14:24" ht="15.75">
      <c r="N85" s="69"/>
      <c r="O85" s="69"/>
      <c r="P85" s="69">
        <f t="shared" si="3"/>
        <v>84</v>
      </c>
      <c r="Q85" s="230" t="s">
        <v>1649</v>
      </c>
      <c r="R85" s="69"/>
      <c r="V85" s="270">
        <v>64</v>
      </c>
      <c r="W85" s="270" t="s">
        <v>1928</v>
      </c>
      <c r="X85" s="69"/>
    </row>
    <row r="86" spans="14:24" ht="15.75">
      <c r="N86" s="69"/>
      <c r="O86" s="69"/>
      <c r="P86" s="69">
        <f t="shared" si="3"/>
        <v>85</v>
      </c>
      <c r="Q86" s="230" t="s">
        <v>1649</v>
      </c>
      <c r="R86" s="69"/>
      <c r="V86" s="270">
        <v>65</v>
      </c>
      <c r="W86" s="270" t="s">
        <v>1929</v>
      </c>
      <c r="X86" s="69"/>
    </row>
    <row r="87" spans="14:24" ht="15.75">
      <c r="N87" s="69"/>
      <c r="O87" s="69"/>
      <c r="P87" s="69">
        <f t="shared" si="3"/>
        <v>86</v>
      </c>
      <c r="Q87" s="230" t="s">
        <v>1649</v>
      </c>
      <c r="R87" s="69"/>
      <c r="V87" s="270">
        <v>66</v>
      </c>
      <c r="W87" s="270" t="s">
        <v>126</v>
      </c>
      <c r="X87" s="69"/>
    </row>
    <row r="88" spans="14:24" ht="15.75">
      <c r="N88" s="69"/>
      <c r="O88" s="69"/>
      <c r="P88" s="69">
        <f t="shared" si="3"/>
        <v>87</v>
      </c>
      <c r="Q88" s="230" t="s">
        <v>1649</v>
      </c>
      <c r="R88" s="69"/>
      <c r="V88" s="270">
        <v>67</v>
      </c>
      <c r="W88" s="270" t="s">
        <v>1930</v>
      </c>
      <c r="X88" s="69"/>
    </row>
    <row r="89" spans="14:24" ht="15.75">
      <c r="N89" s="69"/>
      <c r="O89" s="69"/>
      <c r="P89" s="69">
        <f t="shared" si="3"/>
        <v>88</v>
      </c>
      <c r="Q89" s="230" t="s">
        <v>1649</v>
      </c>
      <c r="R89" s="69"/>
      <c r="V89" s="270">
        <v>68</v>
      </c>
      <c r="W89" s="270" t="s">
        <v>127</v>
      </c>
      <c r="X89" s="69"/>
    </row>
    <row r="90" spans="14:24" ht="15.75">
      <c r="N90" s="69"/>
      <c r="O90" s="69"/>
      <c r="P90" s="69">
        <f t="shared" si="3"/>
        <v>89</v>
      </c>
      <c r="Q90" s="230" t="s">
        <v>1649</v>
      </c>
      <c r="R90" s="69"/>
      <c r="V90" s="270">
        <v>69</v>
      </c>
      <c r="W90" s="270" t="s">
        <v>1931</v>
      </c>
      <c r="X90" s="69"/>
    </row>
    <row r="91" spans="14:24" ht="15.75">
      <c r="N91" s="69"/>
      <c r="O91" s="69"/>
      <c r="P91" s="69">
        <f t="shared" si="3"/>
        <v>90</v>
      </c>
      <c r="Q91" s="230" t="s">
        <v>1649</v>
      </c>
      <c r="R91" s="69"/>
      <c r="V91" s="270">
        <v>70</v>
      </c>
      <c r="W91" s="270" t="s">
        <v>128</v>
      </c>
      <c r="X91" s="69"/>
    </row>
    <row r="92" spans="14:24" ht="15.75">
      <c r="Q92" s="230"/>
      <c r="R92" s="69"/>
      <c r="V92" s="270">
        <v>71</v>
      </c>
      <c r="W92" s="270" t="s">
        <v>1932</v>
      </c>
      <c r="X92" s="69"/>
    </row>
    <row r="93" spans="14:24" ht="15.75">
      <c r="Q93" s="69"/>
      <c r="R93" s="69"/>
      <c r="V93" s="270">
        <v>72</v>
      </c>
      <c r="W93" s="270" t="s">
        <v>1933</v>
      </c>
      <c r="X93" s="69"/>
    </row>
    <row r="94" spans="14:24" ht="15.75">
      <c r="V94" s="270">
        <v>73</v>
      </c>
      <c r="W94" s="270" t="s">
        <v>129</v>
      </c>
      <c r="X94" s="69"/>
    </row>
    <row r="95" spans="14:24" ht="15.75">
      <c r="V95" s="270">
        <v>74</v>
      </c>
      <c r="W95" s="270" t="s">
        <v>1934</v>
      </c>
      <c r="X95" s="69"/>
    </row>
    <row r="96" spans="14:24" ht="15.75">
      <c r="V96" s="270">
        <v>75</v>
      </c>
      <c r="W96" s="270" t="s">
        <v>52</v>
      </c>
      <c r="X96" s="69"/>
    </row>
    <row r="97" spans="22:24" ht="15.75">
      <c r="V97" s="270">
        <v>76</v>
      </c>
      <c r="W97" s="270" t="s">
        <v>1935</v>
      </c>
      <c r="X97" s="69"/>
    </row>
    <row r="98" spans="22:24" ht="15.75">
      <c r="V98" s="270">
        <v>77</v>
      </c>
      <c r="W98" s="270" t="s">
        <v>1573</v>
      </c>
      <c r="X98" s="69"/>
    </row>
    <row r="99" spans="22:24" ht="15.75">
      <c r="V99" s="270">
        <v>78</v>
      </c>
      <c r="W99" s="270" t="s">
        <v>1937</v>
      </c>
      <c r="X99" s="69"/>
    </row>
    <row r="100" spans="22:24" ht="15.75">
      <c r="V100" s="270">
        <v>79</v>
      </c>
      <c r="W100" s="270" t="s">
        <v>131</v>
      </c>
      <c r="X100" s="69"/>
    </row>
    <row r="101" spans="22:24" ht="15.75">
      <c r="V101" s="270">
        <v>80</v>
      </c>
      <c r="W101" s="270" t="s">
        <v>1938</v>
      </c>
      <c r="X101" s="69"/>
    </row>
    <row r="102" spans="22:24" ht="15.75">
      <c r="V102" s="270">
        <v>81</v>
      </c>
      <c r="W102" s="270" t="s">
        <v>132</v>
      </c>
      <c r="X102" s="69"/>
    </row>
    <row r="103" spans="22:24" ht="15.75">
      <c r="V103" s="270">
        <v>82</v>
      </c>
      <c r="W103" s="270" t="s">
        <v>133</v>
      </c>
      <c r="X103" s="69"/>
    </row>
    <row r="104" spans="22:24" ht="15.75">
      <c r="V104" s="270">
        <v>83</v>
      </c>
      <c r="W104" s="270" t="s">
        <v>1939</v>
      </c>
      <c r="X104" s="69"/>
    </row>
    <row r="105" spans="22:24" ht="15.75">
      <c r="V105" s="270">
        <v>84</v>
      </c>
      <c r="W105" s="270" t="s">
        <v>53</v>
      </c>
      <c r="X105" s="69"/>
    </row>
    <row r="106" spans="22:24" ht="15.75">
      <c r="V106" s="270">
        <v>85</v>
      </c>
      <c r="W106" s="270" t="s">
        <v>1940</v>
      </c>
      <c r="X106" s="69"/>
    </row>
    <row r="107" spans="22:24" ht="15.75">
      <c r="V107" s="270">
        <v>86</v>
      </c>
      <c r="W107" s="270" t="s">
        <v>134</v>
      </c>
      <c r="X107" s="69"/>
    </row>
    <row r="108" spans="22:24" ht="15.75">
      <c r="V108" s="270">
        <v>87</v>
      </c>
      <c r="W108" s="270" t="s">
        <v>135</v>
      </c>
      <c r="X108" s="69"/>
    </row>
    <row r="109" spans="22:24" ht="15.75">
      <c r="V109" s="270">
        <v>88</v>
      </c>
      <c r="W109" s="270" t="s">
        <v>136</v>
      </c>
      <c r="X109" s="69"/>
    </row>
    <row r="110" spans="22:24" ht="15.75">
      <c r="V110" s="270">
        <v>89</v>
      </c>
      <c r="W110" s="270" t="s">
        <v>1941</v>
      </c>
      <c r="X110" s="69"/>
    </row>
    <row r="111" spans="22:24" ht="15.75">
      <c r="V111" s="270">
        <v>90</v>
      </c>
      <c r="W111" s="270" t="s">
        <v>137</v>
      </c>
      <c r="X111" s="69"/>
    </row>
    <row r="112" spans="22:24" ht="15.75">
      <c r="V112" s="270">
        <v>91</v>
      </c>
      <c r="W112" s="270" t="s">
        <v>54</v>
      </c>
      <c r="X112" s="69"/>
    </row>
    <row r="113" spans="22:24" ht="15.75">
      <c r="V113" s="270">
        <v>92</v>
      </c>
      <c r="W113" s="270" t="s">
        <v>138</v>
      </c>
      <c r="X113" s="69"/>
    </row>
    <row r="114" spans="22:24" ht="15.75">
      <c r="V114" s="270">
        <v>93</v>
      </c>
      <c r="W114" s="270" t="s">
        <v>139</v>
      </c>
      <c r="X114" s="69"/>
    </row>
    <row r="115" spans="22:24" ht="15.75">
      <c r="V115" s="270">
        <v>94</v>
      </c>
      <c r="W115" s="270" t="s">
        <v>140</v>
      </c>
      <c r="X115" s="69"/>
    </row>
    <row r="116" spans="22:24" ht="15.75">
      <c r="V116" s="270">
        <v>95</v>
      </c>
      <c r="W116" s="270" t="s">
        <v>55</v>
      </c>
      <c r="X116" s="69"/>
    </row>
    <row r="117" spans="22:24" ht="15.75">
      <c r="V117" s="270">
        <v>96</v>
      </c>
      <c r="W117" s="270" t="s">
        <v>141</v>
      </c>
      <c r="X117" s="69"/>
    </row>
    <row r="118" spans="22:24" ht="15.75">
      <c r="V118" s="270">
        <v>97</v>
      </c>
      <c r="W118" s="270" t="s">
        <v>142</v>
      </c>
      <c r="X118" s="69"/>
    </row>
    <row r="119" spans="22:24" ht="15.75">
      <c r="V119" s="270">
        <v>98</v>
      </c>
      <c r="W119" s="270" t="s">
        <v>56</v>
      </c>
      <c r="X119" s="69"/>
    </row>
    <row r="120" spans="22:24" ht="15.75">
      <c r="V120" s="270">
        <v>99</v>
      </c>
      <c r="W120" s="270" t="s">
        <v>57</v>
      </c>
      <c r="X120" s="69"/>
    </row>
    <row r="121" spans="22:24" ht="15.75">
      <c r="V121" s="270">
        <v>100</v>
      </c>
      <c r="W121" s="270" t="s">
        <v>1944</v>
      </c>
      <c r="X121" s="69"/>
    </row>
    <row r="122" spans="22:24">
      <c r="V122" s="69"/>
      <c r="W122" s="69"/>
      <c r="X122" s="69"/>
    </row>
    <row r="123" spans="22:24">
      <c r="V123" s="69"/>
      <c r="W123" s="69"/>
      <c r="X123" s="69"/>
    </row>
    <row r="124" spans="22:24">
      <c r="V124" s="69"/>
      <c r="W124" s="69"/>
      <c r="X124" s="69"/>
    </row>
    <row r="125" spans="22:24">
      <c r="V125" s="69"/>
      <c r="W125" s="69"/>
      <c r="X125" s="69"/>
    </row>
    <row r="126" spans="22:24">
      <c r="V126" s="69"/>
      <c r="W126" s="69"/>
      <c r="X126" s="69"/>
    </row>
    <row r="127" spans="22:24">
      <c r="V127" s="69"/>
      <c r="W127" s="69"/>
      <c r="X127" s="69"/>
    </row>
    <row r="128" spans="22:24">
      <c r="V128" s="69"/>
      <c r="W128" s="69"/>
      <c r="X128" s="69"/>
    </row>
    <row r="129" spans="22:24">
      <c r="V129" s="69"/>
      <c r="W129" s="69"/>
      <c r="X129" s="69"/>
    </row>
    <row r="130" spans="22:24">
      <c r="V130" s="69"/>
      <c r="W130" s="69"/>
      <c r="X130" s="69"/>
    </row>
    <row r="131" spans="22:24">
      <c r="V131" s="69"/>
      <c r="W131" s="69"/>
      <c r="X131" s="69"/>
    </row>
    <row r="132" spans="22:24">
      <c r="V132" s="69"/>
      <c r="W132" s="69"/>
      <c r="X132" s="69"/>
    </row>
    <row r="133" spans="22:24">
      <c r="V133" s="69"/>
      <c r="W133" s="69"/>
      <c r="X133" s="69"/>
    </row>
    <row r="134" spans="22:24">
      <c r="V134" s="69"/>
      <c r="W134" s="69"/>
      <c r="X134" s="69"/>
    </row>
    <row r="135" spans="22:24">
      <c r="V135" s="69"/>
      <c r="W135" s="69"/>
      <c r="X135" s="69"/>
    </row>
  </sheetData>
  <sheetProtection sheet="1" selectLockedCells="1"/>
  <mergeCells count="3">
    <mergeCell ref="E1:N4"/>
    <mergeCell ref="A8:B8"/>
    <mergeCell ref="D8:E8"/>
  </mergeCells>
  <conditionalFormatting sqref="J12">
    <cfRule type="notContainsBlanks" dxfId="31" priority="19">
      <formula>LEN(TRIM(J12))&gt;0</formula>
    </cfRule>
    <cfRule type="containsBlanks" dxfId="30" priority="20">
      <formula>LEN(TRIM(J12))=0</formula>
    </cfRule>
  </conditionalFormatting>
  <conditionalFormatting sqref="J14">
    <cfRule type="notContainsBlanks" dxfId="29" priority="5">
      <formula>LEN(TRIM(J14))&gt;0</formula>
    </cfRule>
    <cfRule type="containsBlanks" dxfId="28" priority="6">
      <formula>LEN(TRIM(J14))=0</formula>
    </cfRule>
  </conditionalFormatting>
  <conditionalFormatting sqref="J16">
    <cfRule type="notContainsBlanks" dxfId="27" priority="9">
      <formula>LEN(TRIM(J16))&gt;0</formula>
    </cfRule>
    <cfRule type="containsBlanks" dxfId="26" priority="10">
      <formula>LEN(TRIM(J16))=0</formula>
    </cfRule>
  </conditionalFormatting>
  <conditionalFormatting sqref="J18">
    <cfRule type="notContainsBlanks" dxfId="25" priority="7">
      <formula>LEN(TRIM(J18))&gt;0</formula>
    </cfRule>
    <cfRule type="containsBlanks" dxfId="24" priority="8">
      <formula>LEN(TRIM(J18))=0</formula>
    </cfRule>
  </conditionalFormatting>
  <dataValidations count="1">
    <dataValidation showErrorMessage="1" sqref="J18 J16 J12:K12 J14:K14"/>
  </dataValidations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AC18"/>
  <sheetViews>
    <sheetView workbookViewId="0">
      <selection activeCell="J23" sqref="J23"/>
    </sheetView>
  </sheetViews>
  <sheetFormatPr defaultColWidth="8.85546875" defaultRowHeight="15"/>
  <cols>
    <col min="9" max="9" width="11" customWidth="1"/>
    <col min="15" max="15" width="13.140625" customWidth="1"/>
    <col min="16" max="16" width="8.85546875" style="78"/>
    <col min="19" max="22" width="8.85546875" style="78"/>
    <col min="23" max="23" width="12.85546875" style="78" customWidth="1"/>
    <col min="24" max="24" width="11" style="78" customWidth="1"/>
  </cols>
  <sheetData>
    <row r="1" spans="1:29">
      <c r="A1" s="217" t="s">
        <v>1643</v>
      </c>
      <c r="B1" s="217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O1" s="225" t="s">
        <v>1654</v>
      </c>
      <c r="P1" s="225"/>
      <c r="Q1" s="78"/>
      <c r="R1" s="78"/>
      <c r="Y1" s="78"/>
      <c r="Z1" s="78"/>
      <c r="AA1" s="78"/>
      <c r="AB1" s="78"/>
      <c r="AC1" s="78"/>
    </row>
    <row r="2" spans="1:29">
      <c r="A2" s="216" t="s">
        <v>1644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O2" s="78" t="s">
        <v>1655</v>
      </c>
      <c r="Q2" s="78"/>
      <c r="R2" s="78"/>
      <c r="Y2" s="78"/>
      <c r="Z2" s="78"/>
      <c r="AA2" s="78"/>
      <c r="AB2" s="78"/>
      <c r="AC2" s="78"/>
    </row>
    <row r="3" spans="1:29">
      <c r="A3" s="222"/>
      <c r="B3" s="222"/>
      <c r="C3" s="223" t="s">
        <v>1645</v>
      </c>
      <c r="D3" s="223"/>
      <c r="E3" s="223"/>
      <c r="F3" s="223"/>
      <c r="G3" s="217"/>
      <c r="H3" s="223"/>
      <c r="I3" s="223"/>
      <c r="J3" s="223" t="s">
        <v>1646</v>
      </c>
      <c r="K3" s="222"/>
      <c r="L3" s="222"/>
      <c r="M3" s="222"/>
      <c r="O3" s="227"/>
      <c r="P3" s="228" t="s">
        <v>1645</v>
      </c>
      <c r="Q3" s="227"/>
      <c r="R3" s="227"/>
      <c r="S3" s="227"/>
      <c r="T3" s="227"/>
      <c r="U3" s="30"/>
      <c r="V3" s="30"/>
      <c r="W3" s="227"/>
      <c r="X3" s="227"/>
      <c r="Y3" s="228" t="s">
        <v>1656</v>
      </c>
      <c r="Z3" s="227"/>
      <c r="AA3" s="227"/>
      <c r="AB3" s="227"/>
      <c r="AC3" s="227"/>
    </row>
    <row r="4" spans="1:29">
      <c r="A4" s="217" t="s">
        <v>34</v>
      </c>
      <c r="B4" s="217" t="s">
        <v>35</v>
      </c>
      <c r="C4" s="217" t="s">
        <v>1531</v>
      </c>
      <c r="D4" s="217" t="s">
        <v>1532</v>
      </c>
      <c r="E4" s="217" t="s">
        <v>1647</v>
      </c>
      <c r="F4" s="217" t="s">
        <v>83</v>
      </c>
      <c r="G4" s="217"/>
      <c r="H4" s="217" t="s">
        <v>34</v>
      </c>
      <c r="I4" s="217" t="s">
        <v>35</v>
      </c>
      <c r="J4" s="217" t="s">
        <v>1531</v>
      </c>
      <c r="K4" s="217" t="s">
        <v>1532</v>
      </c>
      <c r="L4" s="217" t="s">
        <v>1647</v>
      </c>
      <c r="M4" s="217" t="s">
        <v>83</v>
      </c>
      <c r="O4" s="225" t="s">
        <v>34</v>
      </c>
      <c r="P4" s="225" t="s">
        <v>35</v>
      </c>
      <c r="Q4" s="225" t="s">
        <v>1531</v>
      </c>
      <c r="R4" s="225" t="s">
        <v>1532</v>
      </c>
      <c r="S4" s="217" t="s">
        <v>1647</v>
      </c>
      <c r="T4" s="217" t="s">
        <v>83</v>
      </c>
      <c r="U4" s="225"/>
      <c r="V4" s="225"/>
      <c r="W4" s="225" t="s">
        <v>34</v>
      </c>
      <c r="X4" s="225" t="s">
        <v>35</v>
      </c>
      <c r="Y4" s="225" t="s">
        <v>1531</v>
      </c>
      <c r="Z4" s="225" t="s">
        <v>1657</v>
      </c>
      <c r="AA4" s="217" t="s">
        <v>1647</v>
      </c>
      <c r="AB4" s="217" t="s">
        <v>83</v>
      </c>
      <c r="AC4" s="78"/>
    </row>
    <row r="5" spans="1:29">
      <c r="A5" s="219">
        <v>9</v>
      </c>
      <c r="B5" s="224">
        <f>Function!J$12</f>
        <v>0</v>
      </c>
      <c r="C5" s="216">
        <v>74.39</v>
      </c>
      <c r="D5" s="216">
        <v>15.47</v>
      </c>
      <c r="E5" s="216">
        <f>(B5-C5)/D5</f>
        <v>-4.8086619263089849</v>
      </c>
      <c r="F5" s="221">
        <f>NORMSDIST(E5)*100</f>
        <v>7.5971961239759551E-5</v>
      </c>
      <c r="G5" s="216"/>
      <c r="H5" s="219">
        <v>9</v>
      </c>
      <c r="I5" s="224">
        <f>Function!J$14</f>
        <v>0</v>
      </c>
      <c r="J5" s="216">
        <v>80.77</v>
      </c>
      <c r="K5" s="216">
        <v>15.91</v>
      </c>
      <c r="L5" s="216">
        <f>(I5-J5)/K5</f>
        <v>-5.0766813324952853</v>
      </c>
      <c r="M5" s="221">
        <f>NORMSDIST(L5)*100</f>
        <v>1.9204211867582788E-5</v>
      </c>
      <c r="O5" s="226" t="s">
        <v>1662</v>
      </c>
      <c r="P5" s="226">
        <f>Function!J$16</f>
        <v>0</v>
      </c>
      <c r="Q5" s="78">
        <v>49.5</v>
      </c>
      <c r="R5" s="78">
        <v>5.0999999999999996</v>
      </c>
      <c r="S5" s="216">
        <f>(P5-Q5)/R5</f>
        <v>-9.7058823529411775</v>
      </c>
      <c r="T5" s="221">
        <f>NORMSDIST(S5)*100</f>
        <v>1.4230151887996719E-20</v>
      </c>
      <c r="W5" s="226" t="s">
        <v>1662</v>
      </c>
      <c r="X5" s="226">
        <f>Function!J$18</f>
        <v>0</v>
      </c>
      <c r="Y5" s="78">
        <v>45.6</v>
      </c>
      <c r="Z5" s="78">
        <v>5.0999999999999996</v>
      </c>
      <c r="AA5" s="216">
        <f>(X5-Y5)/Z5</f>
        <v>-8.9411764705882355</v>
      </c>
      <c r="AB5" s="221">
        <f>NORMSDIST(AA5)*100</f>
        <v>1.9252446099377828E-17</v>
      </c>
      <c r="AC5" s="78"/>
    </row>
    <row r="6" spans="1:29">
      <c r="A6" s="219">
        <v>10</v>
      </c>
      <c r="B6" s="224">
        <f>Function!J$12</f>
        <v>0</v>
      </c>
      <c r="C6" s="216">
        <v>71.88</v>
      </c>
      <c r="D6" s="216">
        <v>9.39</v>
      </c>
      <c r="E6" s="216">
        <f t="shared" ref="E6:E16" si="0">(B6-C6)/D6</f>
        <v>-7.6549520766773149</v>
      </c>
      <c r="F6" s="221">
        <f t="shared" ref="F6:F16" si="1">NORMSDIST(E6)*100</f>
        <v>9.6692172533553248E-13</v>
      </c>
      <c r="G6" s="216"/>
      <c r="H6" s="219">
        <v>10</v>
      </c>
      <c r="I6" s="224">
        <f>Function!J$14</f>
        <v>0</v>
      </c>
      <c r="J6" s="216">
        <v>76.650000000000006</v>
      </c>
      <c r="K6" s="216">
        <v>11.75</v>
      </c>
      <c r="L6" s="216">
        <f t="shared" ref="L6:L16" si="2">(I6-J6)/K6</f>
        <v>-6.5234042553191491</v>
      </c>
      <c r="M6" s="221">
        <f t="shared" ref="M6:M16" si="3">NORMSDIST(L6)*100</f>
        <v>3.4364645865784149E-9</v>
      </c>
      <c r="O6" s="226" t="s">
        <v>1663</v>
      </c>
      <c r="P6" s="226">
        <f>Function!J$16</f>
        <v>0</v>
      </c>
      <c r="Q6" s="78">
        <v>49</v>
      </c>
      <c r="R6" s="78">
        <v>4.0999999999999996</v>
      </c>
      <c r="S6" s="216">
        <f t="shared" ref="S6:S8" si="4">(P6-Q6)/R6</f>
        <v>-11.951219512195124</v>
      </c>
      <c r="T6" s="221">
        <f t="shared" ref="T6:T8" si="5">NORMSDIST(S6)*100</f>
        <v>3.198972158756006E-31</v>
      </c>
      <c r="U6" s="217"/>
      <c r="V6" s="225"/>
      <c r="W6" s="226" t="s">
        <v>1663</v>
      </c>
      <c r="X6" s="226">
        <f>Function!J$18</f>
        <v>0</v>
      </c>
      <c r="Y6" s="78">
        <v>44.6</v>
      </c>
      <c r="Z6" s="78">
        <v>4.5999999999999996</v>
      </c>
      <c r="AA6" s="216">
        <f t="shared" ref="AA6:AA8" si="6">(X6-Y6)/Z6</f>
        <v>-9.6956521739130448</v>
      </c>
      <c r="AB6" s="221">
        <f t="shared" ref="AB6:AB8" si="7">NORMSDIST(AA6)*100</f>
        <v>1.5731057434552867E-20</v>
      </c>
      <c r="AC6" s="78"/>
    </row>
    <row r="7" spans="1:29">
      <c r="A7" s="219">
        <v>11</v>
      </c>
      <c r="B7" s="224">
        <f>Function!J$12</f>
        <v>0</v>
      </c>
      <c r="C7" s="216">
        <v>68.069999999999993</v>
      </c>
      <c r="D7" s="216">
        <v>8.64</v>
      </c>
      <c r="E7" s="216">
        <f t="shared" si="0"/>
        <v>-7.8784722222222205</v>
      </c>
      <c r="F7" s="221">
        <f t="shared" si="1"/>
        <v>1.6570407500344895E-13</v>
      </c>
      <c r="G7" s="216"/>
      <c r="H7" s="219">
        <v>11</v>
      </c>
      <c r="I7" s="224">
        <f>Function!J$14</f>
        <v>0</v>
      </c>
      <c r="J7" s="216">
        <v>71.5</v>
      </c>
      <c r="K7" s="216">
        <v>10</v>
      </c>
      <c r="L7" s="216">
        <f t="shared" si="2"/>
        <v>-7.15</v>
      </c>
      <c r="M7" s="221">
        <f t="shared" si="3"/>
        <v>4.3388950271780355E-11</v>
      </c>
      <c r="O7" s="226" t="s">
        <v>1664</v>
      </c>
      <c r="P7" s="226">
        <f>Function!J$16</f>
        <v>0</v>
      </c>
      <c r="Q7" s="78">
        <v>47</v>
      </c>
      <c r="R7" s="78">
        <v>5.6</v>
      </c>
      <c r="S7" s="216">
        <f t="shared" si="4"/>
        <v>-8.3928571428571441</v>
      </c>
      <c r="T7" s="221">
        <f t="shared" si="5"/>
        <v>2.3723399858131332E-15</v>
      </c>
      <c r="W7" s="226" t="s">
        <v>1664</v>
      </c>
      <c r="X7" s="226">
        <f>Function!J$18</f>
        <v>0</v>
      </c>
      <c r="Y7" s="78">
        <v>43.5</v>
      </c>
      <c r="Z7" s="78">
        <v>5.2</v>
      </c>
      <c r="AA7" s="216">
        <f t="shared" si="6"/>
        <v>-8.365384615384615</v>
      </c>
      <c r="AB7" s="221">
        <f t="shared" si="7"/>
        <v>2.9959571365872753E-15</v>
      </c>
      <c r="AC7" s="78"/>
    </row>
    <row r="8" spans="1:29">
      <c r="A8" s="219">
        <v>12</v>
      </c>
      <c r="B8" s="224">
        <f>Function!J$12</f>
        <v>0</v>
      </c>
      <c r="C8" s="216">
        <v>65.069999999999993</v>
      </c>
      <c r="D8" s="216">
        <v>8.5500000000000007</v>
      </c>
      <c r="E8" s="216">
        <f t="shared" si="0"/>
        <v>-7.610526315789472</v>
      </c>
      <c r="F8" s="221">
        <f t="shared" si="1"/>
        <v>1.3649098816468642E-12</v>
      </c>
      <c r="G8" s="216"/>
      <c r="H8" s="219">
        <v>12</v>
      </c>
      <c r="I8" s="224">
        <f>Function!J$14</f>
        <v>0</v>
      </c>
      <c r="J8" s="216">
        <v>68.94</v>
      </c>
      <c r="K8" s="216">
        <v>9.44</v>
      </c>
      <c r="L8" s="216">
        <f t="shared" si="2"/>
        <v>-7.3029661016949152</v>
      </c>
      <c r="M8" s="221">
        <f t="shared" si="3"/>
        <v>1.4074606067672485E-11</v>
      </c>
      <c r="O8" s="226" t="s">
        <v>1665</v>
      </c>
      <c r="P8" s="226">
        <f>Function!J$16</f>
        <v>0</v>
      </c>
      <c r="Q8" s="78">
        <v>45.7</v>
      </c>
      <c r="R8" s="78">
        <v>5.5</v>
      </c>
      <c r="S8" s="216">
        <f t="shared" si="4"/>
        <v>-8.3090909090909104</v>
      </c>
      <c r="T8" s="221">
        <f t="shared" si="5"/>
        <v>4.8219010576420588E-15</v>
      </c>
      <c r="W8" s="226" t="s">
        <v>1665</v>
      </c>
      <c r="X8" s="226">
        <f>Function!J$18</f>
        <v>0</v>
      </c>
      <c r="Y8" s="78">
        <v>40.4</v>
      </c>
      <c r="Z8" s="78">
        <v>5.2</v>
      </c>
      <c r="AA8" s="216">
        <f t="shared" si="6"/>
        <v>-7.7692307692307683</v>
      </c>
      <c r="AB8" s="221">
        <f t="shared" si="7"/>
        <v>3.9482095425997427E-13</v>
      </c>
      <c r="AC8" s="78"/>
    </row>
    <row r="9" spans="1:29">
      <c r="A9" s="219">
        <v>13</v>
      </c>
      <c r="B9" s="224">
        <f>Function!J$12</f>
        <v>0</v>
      </c>
      <c r="C9" s="216">
        <v>60.96</v>
      </c>
      <c r="D9" s="216">
        <v>6.54</v>
      </c>
      <c r="E9" s="216">
        <f t="shared" si="0"/>
        <v>-9.3211009174311936</v>
      </c>
      <c r="F9" s="221">
        <f t="shared" si="1"/>
        <v>5.7569657604985354E-19</v>
      </c>
      <c r="G9" s="216"/>
      <c r="H9" s="219">
        <v>13</v>
      </c>
      <c r="I9" s="224">
        <f>Function!J$14</f>
        <v>0</v>
      </c>
      <c r="J9" s="216">
        <v>65.61</v>
      </c>
      <c r="K9" s="216">
        <v>9.3800000000000008</v>
      </c>
      <c r="L9" s="216">
        <f t="shared" si="2"/>
        <v>-6.9946695095948819</v>
      </c>
      <c r="M9" s="221">
        <f t="shared" si="3"/>
        <v>1.3294246943689093E-10</v>
      </c>
      <c r="O9" s="78"/>
      <c r="Q9" s="78"/>
      <c r="R9" s="78"/>
      <c r="Y9" s="78"/>
      <c r="Z9" s="78"/>
      <c r="AA9" s="78"/>
      <c r="AB9" s="78"/>
      <c r="AC9" s="78"/>
    </row>
    <row r="10" spans="1:29">
      <c r="A10" s="219">
        <v>14</v>
      </c>
      <c r="B10" s="224">
        <f>Function!J$12</f>
        <v>0</v>
      </c>
      <c r="C10" s="216">
        <v>65.88</v>
      </c>
      <c r="D10" s="216">
        <v>11.88</v>
      </c>
      <c r="E10" s="216">
        <f t="shared" si="0"/>
        <v>-5.545454545454545</v>
      </c>
      <c r="F10" s="221">
        <f t="shared" si="1"/>
        <v>1.4659574876468105E-6</v>
      </c>
      <c r="G10" s="216"/>
      <c r="H10" s="219">
        <v>14</v>
      </c>
      <c r="I10" s="224">
        <f>Function!J$14</f>
        <v>0</v>
      </c>
      <c r="J10" s="216">
        <v>70.66</v>
      </c>
      <c r="K10" s="216">
        <v>8.31</v>
      </c>
      <c r="L10" s="216">
        <f t="shared" si="2"/>
        <v>-8.5030084235860404</v>
      </c>
      <c r="M10" s="221">
        <f t="shared" si="3"/>
        <v>9.2369747734096906E-16</v>
      </c>
      <c r="O10" s="225" t="s">
        <v>34</v>
      </c>
      <c r="P10" s="225"/>
      <c r="Q10" s="225" t="s">
        <v>1531</v>
      </c>
      <c r="R10" s="225" t="s">
        <v>1532</v>
      </c>
      <c r="S10" s="225"/>
      <c r="T10" s="225"/>
      <c r="W10" s="225"/>
      <c r="Y10" s="225" t="s">
        <v>1656</v>
      </c>
      <c r="Z10" s="78"/>
      <c r="AA10" s="78"/>
      <c r="AB10" s="78"/>
      <c r="AC10" s="78"/>
    </row>
    <row r="11" spans="1:29">
      <c r="A11" s="220" t="s">
        <v>1648</v>
      </c>
      <c r="B11" s="224">
        <f>Function!J$12</f>
        <v>0</v>
      </c>
      <c r="C11" s="216">
        <v>66.05</v>
      </c>
      <c r="D11" s="216">
        <v>10.4</v>
      </c>
      <c r="E11" s="216">
        <f t="shared" si="0"/>
        <v>-6.3509615384615383</v>
      </c>
      <c r="F11" s="221">
        <f t="shared" si="1"/>
        <v>1.0698660390953994E-8</v>
      </c>
      <c r="G11" s="216"/>
      <c r="H11" s="220" t="s">
        <v>1648</v>
      </c>
      <c r="I11" s="224">
        <f>Function!J$14</f>
        <v>0</v>
      </c>
      <c r="J11" s="216">
        <v>70.5</v>
      </c>
      <c r="K11" s="216">
        <v>11.1</v>
      </c>
      <c r="L11" s="216">
        <f t="shared" si="2"/>
        <v>-6.3513513513513518</v>
      </c>
      <c r="M11" s="221">
        <f t="shared" si="3"/>
        <v>1.0671579855517196E-8</v>
      </c>
      <c r="O11" s="226" t="s">
        <v>1666</v>
      </c>
      <c r="P11" s="226">
        <f>Function!J$16</f>
        <v>0</v>
      </c>
      <c r="Q11" s="78">
        <v>52.9</v>
      </c>
      <c r="R11" s="78">
        <v>5.0999999999999996</v>
      </c>
      <c r="S11" s="216">
        <f t="shared" ref="S11" si="8">(P11-Q11)/R11</f>
        <v>-10.372549019607844</v>
      </c>
      <c r="T11" s="221">
        <f t="shared" ref="T11:T14" si="9">NORMSDIST(S11)*100</f>
        <v>1.6529333927949988E-23</v>
      </c>
      <c r="W11" s="225" t="s">
        <v>34</v>
      </c>
      <c r="X11" s="225"/>
      <c r="Y11" s="225" t="s">
        <v>1531</v>
      </c>
      <c r="Z11" s="225" t="s">
        <v>1657</v>
      </c>
      <c r="AA11" s="217" t="s">
        <v>1647</v>
      </c>
      <c r="AB11" s="217" t="s">
        <v>83</v>
      </c>
      <c r="AC11" s="78"/>
    </row>
    <row r="12" spans="1:29">
      <c r="A12" s="220" t="s">
        <v>245</v>
      </c>
      <c r="B12" s="224">
        <f>Function!J$12</f>
        <v>0</v>
      </c>
      <c r="C12" s="216">
        <v>63.4</v>
      </c>
      <c r="D12" s="216">
        <v>7.9</v>
      </c>
      <c r="E12" s="216">
        <f t="shared" si="0"/>
        <v>-8.0253164556962027</v>
      </c>
      <c r="F12" s="221">
        <f t="shared" si="1"/>
        <v>5.0632278361853502E-14</v>
      </c>
      <c r="G12" s="216"/>
      <c r="H12" s="220" t="s">
        <v>245</v>
      </c>
      <c r="I12" s="224">
        <f>Function!J$14</f>
        <v>0</v>
      </c>
      <c r="J12" s="216">
        <v>69.099999999999994</v>
      </c>
      <c r="K12" s="216">
        <v>18.7</v>
      </c>
      <c r="L12" s="216">
        <f t="shared" si="2"/>
        <v>-3.6951871657754007</v>
      </c>
      <c r="M12" s="221">
        <f t="shared" si="3"/>
        <v>1.0986243382046987E-2</v>
      </c>
      <c r="O12" s="226" t="s">
        <v>1667</v>
      </c>
      <c r="P12" s="226">
        <f>Function!J$16</f>
        <v>0</v>
      </c>
      <c r="Q12" s="78">
        <v>52.7</v>
      </c>
      <c r="R12" s="78">
        <v>6.8</v>
      </c>
      <c r="S12" s="216">
        <f t="shared" ref="S12:S14" si="10">(P12-Q12)/R12</f>
        <v>-7.7500000000000009</v>
      </c>
      <c r="T12" s="221">
        <f t="shared" si="9"/>
        <v>4.5946274357785627E-13</v>
      </c>
      <c r="W12" s="226" t="s">
        <v>1666</v>
      </c>
      <c r="X12" s="226">
        <f>Function!J$18</f>
        <v>0</v>
      </c>
      <c r="Y12" s="78">
        <v>84.2</v>
      </c>
      <c r="Z12" s="78">
        <v>4.4000000000000004</v>
      </c>
      <c r="AA12" s="216">
        <f t="shared" ref="AA12:AA15" si="11">(X12-Y12)/Z12</f>
        <v>-19.136363636363637</v>
      </c>
      <c r="AB12" s="221">
        <f t="shared" ref="AB12:AB15" si="12">NORMSDIST(AA12)*100</f>
        <v>6.2872875861109608E-80</v>
      </c>
      <c r="AC12" s="78"/>
    </row>
    <row r="13" spans="1:29">
      <c r="A13" s="220" t="s">
        <v>317</v>
      </c>
      <c r="B13" s="224">
        <f>Function!J$12</f>
        <v>0</v>
      </c>
      <c r="C13" s="216">
        <v>62.95</v>
      </c>
      <c r="D13" s="216">
        <v>8.4</v>
      </c>
      <c r="E13" s="216">
        <f t="shared" si="0"/>
        <v>-7.4940476190476195</v>
      </c>
      <c r="F13" s="221">
        <f t="shared" si="1"/>
        <v>3.3390738681243581E-12</v>
      </c>
      <c r="G13" s="216"/>
      <c r="H13" s="220" t="s">
        <v>317</v>
      </c>
      <c r="I13" s="224">
        <f>Function!J$14</f>
        <v>0</v>
      </c>
      <c r="J13" s="216">
        <v>67.150000000000006</v>
      </c>
      <c r="K13" s="216">
        <v>12.2</v>
      </c>
      <c r="L13" s="216">
        <f t="shared" si="2"/>
        <v>-5.5040983606557381</v>
      </c>
      <c r="M13" s="221">
        <f t="shared" si="3"/>
        <v>1.8553117514991091E-6</v>
      </c>
      <c r="O13" s="226" t="s">
        <v>1668</v>
      </c>
      <c r="P13" s="226">
        <f>Function!J$16</f>
        <v>0</v>
      </c>
      <c r="Q13" s="78">
        <v>54.3</v>
      </c>
      <c r="R13" s="78">
        <v>5.7</v>
      </c>
      <c r="S13" s="216">
        <f t="shared" si="10"/>
        <v>-9.5263157894736832</v>
      </c>
      <c r="T13" s="221">
        <f t="shared" si="9"/>
        <v>8.1482097338496131E-20</v>
      </c>
      <c r="W13" s="226" t="s">
        <v>1667</v>
      </c>
      <c r="X13" s="226">
        <f>Function!J$18</f>
        <v>0</v>
      </c>
      <c r="Y13" s="78">
        <v>48.7</v>
      </c>
      <c r="Z13" s="78">
        <v>5.7</v>
      </c>
      <c r="AA13" s="216">
        <f t="shared" si="11"/>
        <v>-8.5438596491228065</v>
      </c>
      <c r="AB13" s="221">
        <f t="shared" si="12"/>
        <v>6.4905843352164846E-16</v>
      </c>
      <c r="AC13" s="78"/>
    </row>
    <row r="14" spans="1:29">
      <c r="A14" s="220" t="s">
        <v>389</v>
      </c>
      <c r="B14" s="224">
        <f>Function!J$12</f>
        <v>0</v>
      </c>
      <c r="C14" s="216">
        <v>63.5</v>
      </c>
      <c r="D14" s="216">
        <v>7.2</v>
      </c>
      <c r="E14" s="216">
        <f t="shared" si="0"/>
        <v>-8.8194444444444446</v>
      </c>
      <c r="F14" s="221">
        <f t="shared" si="1"/>
        <v>5.7514501312083131E-17</v>
      </c>
      <c r="G14" s="216"/>
      <c r="H14" s="220" t="s">
        <v>389</v>
      </c>
      <c r="I14" s="224">
        <f>Function!J$14</f>
        <v>0</v>
      </c>
      <c r="J14" s="216">
        <v>69.05</v>
      </c>
      <c r="K14" s="216">
        <v>9.8000000000000007</v>
      </c>
      <c r="L14" s="216">
        <f t="shared" si="2"/>
        <v>-7.0459183673469381</v>
      </c>
      <c r="M14" s="221">
        <f t="shared" si="3"/>
        <v>9.2121125322079778E-11</v>
      </c>
      <c r="O14" s="226" t="s">
        <v>1669</v>
      </c>
      <c r="P14" s="226">
        <f>Function!J$16</f>
        <v>0</v>
      </c>
      <c r="Q14" s="78">
        <v>53.5</v>
      </c>
      <c r="R14" s="78">
        <v>6.4</v>
      </c>
      <c r="S14" s="216">
        <f t="shared" si="10"/>
        <v>-8.359375</v>
      </c>
      <c r="T14" s="221">
        <f t="shared" si="9"/>
        <v>3.1525696203117661E-15</v>
      </c>
      <c r="U14" s="225"/>
      <c r="V14" s="225"/>
      <c r="W14" s="226" t="s">
        <v>1668</v>
      </c>
      <c r="X14" s="226">
        <f>Function!J$18</f>
        <v>0</v>
      </c>
      <c r="Y14" s="78">
        <v>48.9</v>
      </c>
      <c r="Z14" s="78">
        <v>5.8</v>
      </c>
      <c r="AA14" s="216">
        <f t="shared" si="11"/>
        <v>-8.431034482758621</v>
      </c>
      <c r="AB14" s="221">
        <f t="shared" si="12"/>
        <v>1.7131138257816312E-15</v>
      </c>
      <c r="AC14" s="78"/>
    </row>
    <row r="15" spans="1:29">
      <c r="A15" s="220" t="s">
        <v>461</v>
      </c>
      <c r="B15" s="224">
        <f>Function!J$12</f>
        <v>0</v>
      </c>
      <c r="C15" s="216">
        <v>68.099999999999994</v>
      </c>
      <c r="D15" s="216">
        <v>9.42</v>
      </c>
      <c r="E15" s="216">
        <f t="shared" si="0"/>
        <v>-7.2292993630573239</v>
      </c>
      <c r="F15" s="221">
        <f t="shared" si="1"/>
        <v>2.4274608987334225E-11</v>
      </c>
      <c r="G15" s="216"/>
      <c r="H15" s="220" t="s">
        <v>461</v>
      </c>
      <c r="I15" s="224">
        <f>Function!J$14</f>
        <v>0</v>
      </c>
      <c r="J15" s="216">
        <v>74.7</v>
      </c>
      <c r="K15" s="216">
        <v>10.51</v>
      </c>
      <c r="L15" s="216">
        <f t="shared" si="2"/>
        <v>-7.1075166508087539</v>
      </c>
      <c r="M15" s="221">
        <f t="shared" si="3"/>
        <v>5.9074743397697466E-11</v>
      </c>
      <c r="O15" s="78"/>
      <c r="Q15" s="78"/>
      <c r="R15" s="78"/>
      <c r="W15" s="226" t="s">
        <v>1669</v>
      </c>
      <c r="X15" s="226">
        <f>Function!J$18</f>
        <v>0</v>
      </c>
      <c r="Y15" s="78">
        <v>48.3</v>
      </c>
      <c r="Z15" s="78">
        <v>5</v>
      </c>
      <c r="AA15" s="216">
        <f t="shared" si="11"/>
        <v>-9.66</v>
      </c>
      <c r="AB15" s="221">
        <f t="shared" si="12"/>
        <v>2.229319816950133E-20</v>
      </c>
      <c r="AC15" s="78"/>
    </row>
    <row r="16" spans="1:29">
      <c r="A16" s="220" t="s">
        <v>1649</v>
      </c>
      <c r="B16" s="224">
        <f>Function!J$12</f>
        <v>0</v>
      </c>
      <c r="C16" s="216">
        <v>82.7</v>
      </c>
      <c r="D16" s="216">
        <v>18.7</v>
      </c>
      <c r="E16" s="216">
        <f t="shared" si="0"/>
        <v>-4.4224598930481287</v>
      </c>
      <c r="F16" s="221">
        <f t="shared" si="1"/>
        <v>4.8791733925439832E-4</v>
      </c>
      <c r="G16" s="216"/>
      <c r="H16" s="220" t="s">
        <v>1649</v>
      </c>
      <c r="I16" s="224">
        <f>Function!J$14</f>
        <v>0</v>
      </c>
      <c r="J16" s="216">
        <v>87.95</v>
      </c>
      <c r="K16" s="216">
        <v>26.2</v>
      </c>
      <c r="L16" s="216">
        <f t="shared" si="2"/>
        <v>-3.356870229007634</v>
      </c>
      <c r="M16" s="221">
        <f t="shared" si="3"/>
        <v>3.9415051234018325E-2</v>
      </c>
      <c r="Y16" s="78"/>
      <c r="Z16" s="78"/>
      <c r="AA16" s="78"/>
      <c r="AB16" s="78"/>
      <c r="AC16" s="78"/>
    </row>
    <row r="17" spans="3:9">
      <c r="I17" s="224"/>
    </row>
    <row r="18" spans="3:9">
      <c r="C18" s="217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V27"/>
  <sheetViews>
    <sheetView workbookViewId="0">
      <pane ySplit="6" topLeftCell="A7" activePane="bottomLeft" state="frozen"/>
      <selection pane="bottomLeft" activeCell="I11" sqref="I11"/>
    </sheetView>
  </sheetViews>
  <sheetFormatPr defaultColWidth="8.85546875" defaultRowHeight="15"/>
  <cols>
    <col min="1" max="6" width="8.85546875" style="79"/>
    <col min="7" max="7" width="8.85546875" style="127"/>
    <col min="8" max="8" width="8.85546875" style="79"/>
    <col min="9" max="10" width="10.85546875" style="79" customWidth="1"/>
    <col min="11" max="11" width="13" style="79" customWidth="1"/>
    <col min="12" max="16384" width="8.85546875" style="79"/>
  </cols>
  <sheetData>
    <row r="1" spans="1:22" s="210" customFormat="1" ht="15" customHeight="1">
      <c r="C1" s="296"/>
      <c r="D1" s="296"/>
      <c r="E1" s="756" t="s">
        <v>2124</v>
      </c>
      <c r="F1" s="756"/>
      <c r="G1" s="756"/>
      <c r="H1" s="756"/>
      <c r="I1" s="756"/>
      <c r="J1" s="756"/>
      <c r="K1" s="756"/>
      <c r="L1" s="756"/>
      <c r="M1" s="756"/>
      <c r="N1" s="756"/>
      <c r="O1" s="296"/>
      <c r="P1" s="296"/>
      <c r="Q1" s="296"/>
      <c r="R1" s="296" t="s">
        <v>2038</v>
      </c>
      <c r="S1" s="297" t="str">
        <f>IF(Home!$J$10,"","")</f>
        <v/>
      </c>
      <c r="T1" s="296"/>
      <c r="U1" s="296"/>
      <c r="V1" s="296"/>
    </row>
    <row r="2" spans="1:22" s="210" customFormat="1" ht="15" customHeight="1">
      <c r="C2" s="296"/>
      <c r="D2" s="296"/>
      <c r="E2" s="756"/>
      <c r="F2" s="756"/>
      <c r="G2" s="756"/>
      <c r="H2" s="756"/>
      <c r="I2" s="756"/>
      <c r="J2" s="756"/>
      <c r="K2" s="756"/>
      <c r="L2" s="756"/>
      <c r="M2" s="756"/>
      <c r="N2" s="756"/>
      <c r="O2" s="296"/>
      <c r="P2" s="296"/>
      <c r="Q2" s="296"/>
      <c r="R2" s="296" t="s">
        <v>2039</v>
      </c>
      <c r="S2" s="297" t="str">
        <f>Home!$J$25</f>
        <v/>
      </c>
      <c r="T2" s="296"/>
      <c r="U2" s="296"/>
      <c r="V2" s="296"/>
    </row>
    <row r="3" spans="1:22" s="210" customFormat="1" ht="15" customHeight="1">
      <c r="A3" s="296"/>
      <c r="B3" s="296"/>
      <c r="C3" s="296"/>
      <c r="D3" s="29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296"/>
      <c r="P3" s="296"/>
      <c r="Q3" s="296"/>
      <c r="R3" s="296"/>
      <c r="S3" s="296"/>
      <c r="T3" s="296"/>
      <c r="U3" s="296"/>
      <c r="V3" s="296"/>
    </row>
    <row r="4" spans="1:22" s="210" customFormat="1" ht="14.25" customHeight="1">
      <c r="A4" s="296"/>
      <c r="B4" s="296"/>
      <c r="C4" s="296"/>
      <c r="D4" s="296"/>
      <c r="E4" s="756"/>
      <c r="F4" s="756"/>
      <c r="G4" s="756"/>
      <c r="H4" s="756"/>
      <c r="I4" s="756"/>
      <c r="J4" s="756"/>
      <c r="K4" s="756"/>
      <c r="L4" s="756"/>
      <c r="M4" s="756"/>
      <c r="N4" s="756"/>
      <c r="O4" s="296"/>
      <c r="P4" s="296"/>
      <c r="Q4" s="296"/>
      <c r="R4" s="296"/>
      <c r="S4" s="296"/>
      <c r="T4" s="296"/>
      <c r="U4" s="296"/>
      <c r="V4" s="296"/>
    </row>
    <row r="8" spans="1:22">
      <c r="A8" s="782"/>
      <c r="B8" s="782"/>
      <c r="D8" s="782"/>
      <c r="E8" s="782"/>
    </row>
    <row r="9" spans="1:22" ht="21" thickBot="1">
      <c r="E9" s="146"/>
      <c r="F9" s="146"/>
      <c r="G9" s="481" t="s">
        <v>81</v>
      </c>
      <c r="H9" s="482"/>
      <c r="I9" s="483" t="s">
        <v>35</v>
      </c>
      <c r="J9" s="482"/>
      <c r="K9" s="482" t="s">
        <v>1548</v>
      </c>
      <c r="L9" s="458"/>
    </row>
    <row r="10" spans="1:22" ht="15.75" thickTop="1"/>
    <row r="11" spans="1:22" ht="18">
      <c r="F11" s="104"/>
      <c r="G11" s="479" t="s">
        <v>2118</v>
      </c>
      <c r="H11" s="104"/>
      <c r="I11" s="144"/>
      <c r="K11" s="150" t="str">
        <f>IF(AND(I11&gt;5,I11&lt;&gt;""),"PASS",IF(I11="","","FAIL"))</f>
        <v/>
      </c>
    </row>
    <row r="12" spans="1:22" ht="15" customHeight="1">
      <c r="F12" s="104"/>
      <c r="G12" s="147"/>
      <c r="H12" s="104"/>
      <c r="I12" s="148" t="s">
        <v>1550</v>
      </c>
      <c r="J12" s="149" t="s">
        <v>1549</v>
      </c>
    </row>
    <row r="13" spans="1:22" ht="18">
      <c r="F13" s="104"/>
      <c r="G13" s="479" t="s">
        <v>2119</v>
      </c>
      <c r="H13" s="104"/>
      <c r="I13" s="144"/>
      <c r="J13" s="144"/>
      <c r="K13" s="150" t="str">
        <f>IF(J13&gt;I13,"PASS",IF(OR(J13="",I13=""), "", "FAIL"))</f>
        <v/>
      </c>
    </row>
    <row r="14" spans="1:22" ht="15" customHeight="1">
      <c r="F14" s="104"/>
      <c r="G14" s="147"/>
      <c r="H14" s="104"/>
      <c r="I14" s="104"/>
      <c r="K14" s="149" t="s">
        <v>2123</v>
      </c>
    </row>
    <row r="15" spans="1:22" ht="18">
      <c r="F15" s="104"/>
      <c r="G15" s="479" t="s">
        <v>2120</v>
      </c>
      <c r="H15" s="104"/>
      <c r="I15" s="144"/>
      <c r="K15" s="619"/>
    </row>
    <row r="16" spans="1:22">
      <c r="F16" s="104"/>
      <c r="G16" s="147"/>
      <c r="H16" s="104"/>
      <c r="I16" s="104"/>
    </row>
    <row r="17" spans="5:21" ht="15.75">
      <c r="F17" s="104"/>
      <c r="G17" s="480" t="s">
        <v>23</v>
      </c>
      <c r="H17" s="104"/>
      <c r="I17" s="144"/>
      <c r="U17" s="69" t="s">
        <v>1552</v>
      </c>
    </row>
    <row r="18" spans="5:21">
      <c r="F18" s="105"/>
      <c r="G18" s="147"/>
      <c r="H18" s="104"/>
      <c r="I18" s="104"/>
      <c r="U18" s="69" t="s">
        <v>1551</v>
      </c>
    </row>
    <row r="19" spans="5:21" ht="15.75">
      <c r="F19" s="105"/>
      <c r="G19" s="480" t="s">
        <v>2115</v>
      </c>
      <c r="H19" s="104"/>
      <c r="I19" s="144"/>
      <c r="U19" s="69"/>
    </row>
    <row r="20" spans="5:21">
      <c r="G20" s="147"/>
    </row>
    <row r="21" spans="5:21" ht="18">
      <c r="E21" s="145"/>
      <c r="G21" s="479" t="s">
        <v>2116</v>
      </c>
      <c r="I21" s="144"/>
      <c r="K21" s="150" t="str">
        <f>IF(I21&gt;8,"PASS", IF(I21&lt;&gt;"","FAIL",""))</f>
        <v/>
      </c>
    </row>
    <row r="22" spans="5:21" ht="18">
      <c r="G22" s="479"/>
      <c r="K22" s="150"/>
    </row>
    <row r="23" spans="5:21" ht="18">
      <c r="G23" s="479" t="s">
        <v>2121</v>
      </c>
      <c r="I23" s="144"/>
      <c r="K23" s="150" t="str">
        <f>IF(AND(I23&lt;16,I23&lt;&gt;""),"PASS",IF(I23="","","FAIL"))</f>
        <v/>
      </c>
    </row>
    <row r="24" spans="5:21" ht="18">
      <c r="G24" s="479"/>
      <c r="I24" s="479"/>
      <c r="K24" s="150"/>
    </row>
    <row r="25" spans="5:21" ht="18">
      <c r="G25" s="479" t="s">
        <v>2122</v>
      </c>
      <c r="I25" s="144"/>
      <c r="K25" s="150"/>
    </row>
    <row r="26" spans="5:21" ht="15.75">
      <c r="G26" s="479"/>
    </row>
    <row r="27" spans="5:21" ht="18">
      <c r="G27" s="479" t="s">
        <v>2117</v>
      </c>
      <c r="I27" s="611" t="str">
        <f>IF(OR(I21="",I23="",I25=""),"",I21+I23-I25)</f>
        <v/>
      </c>
      <c r="K27" s="150" t="str">
        <f>IF(AND(I27&lt;&gt;"", I27&gt;20),"PASS", IF(I27="","",IF(I27&lt;28,"FAIL","")))</f>
        <v/>
      </c>
      <c r="N27" s="69" t="str">
        <f>IF(I27&gt;19,"PASS","FAIL")</f>
        <v>PASS</v>
      </c>
      <c r="O27" s="69" t="str">
        <f>IF(J27&gt;19,"PASS","FAIL")</f>
        <v>FAIL</v>
      </c>
    </row>
  </sheetData>
  <sheetProtection sheet="1" selectLockedCells="1"/>
  <dataConsolidate/>
  <mergeCells count="3">
    <mergeCell ref="E1:N4"/>
    <mergeCell ref="A8:B8"/>
    <mergeCell ref="D8:E8"/>
  </mergeCells>
  <conditionalFormatting sqref="I11">
    <cfRule type="notContainsBlanks" dxfId="23" priority="27">
      <formula>LEN(TRIM(I11))&gt;0</formula>
    </cfRule>
    <cfRule type="containsBlanks" dxfId="22" priority="28">
      <formula>LEN(TRIM(I11))=0</formula>
    </cfRule>
  </conditionalFormatting>
  <conditionalFormatting sqref="I13">
    <cfRule type="notContainsBlanks" dxfId="21" priority="25">
      <formula>LEN(TRIM(I13))&gt;0</formula>
    </cfRule>
    <cfRule type="containsBlanks" dxfId="20" priority="26">
      <formula>LEN(TRIM(I13))=0</formula>
    </cfRule>
  </conditionalFormatting>
  <conditionalFormatting sqref="I15">
    <cfRule type="notContainsBlanks" dxfId="19" priority="23">
      <formula>LEN(TRIM(I15))&gt;0</formula>
    </cfRule>
    <cfRule type="containsBlanks" dxfId="18" priority="24">
      <formula>LEN(TRIM(I15))=0</formula>
    </cfRule>
  </conditionalFormatting>
  <conditionalFormatting sqref="I17">
    <cfRule type="notContainsBlanks" dxfId="17" priority="21">
      <formula>LEN(TRIM(I17))&gt;0</formula>
    </cfRule>
    <cfRule type="containsBlanks" dxfId="16" priority="22">
      <formula>LEN(TRIM(I17))=0</formula>
    </cfRule>
  </conditionalFormatting>
  <conditionalFormatting sqref="I19">
    <cfRule type="notContainsBlanks" dxfId="15" priority="19">
      <formula>LEN(TRIM(I19))&gt;0</formula>
    </cfRule>
    <cfRule type="containsBlanks" dxfId="14" priority="20">
      <formula>LEN(TRIM(I19))=0</formula>
    </cfRule>
  </conditionalFormatting>
  <conditionalFormatting sqref="I21">
    <cfRule type="notContainsBlanks" dxfId="13" priority="17">
      <formula>LEN(TRIM(I21))&gt;0</formula>
    </cfRule>
    <cfRule type="containsBlanks" dxfId="12" priority="18">
      <formula>LEN(TRIM(I21))=0</formula>
    </cfRule>
  </conditionalFormatting>
  <conditionalFormatting sqref="I23 I25">
    <cfRule type="notContainsBlanks" dxfId="11" priority="15">
      <formula>LEN(TRIM(I23))&gt;0</formula>
    </cfRule>
    <cfRule type="containsBlanks" dxfId="10" priority="16">
      <formula>LEN(TRIM(I23))=0</formula>
    </cfRule>
  </conditionalFormatting>
  <conditionalFormatting sqref="I27">
    <cfRule type="notContainsBlanks" dxfId="9" priority="13">
      <formula>LEN(TRIM(I27))&gt;0</formula>
    </cfRule>
    <cfRule type="containsBlanks" dxfId="8" priority="14">
      <formula>LEN(TRIM(I27))=0</formula>
    </cfRule>
  </conditionalFormatting>
  <conditionalFormatting sqref="K28:K1048576 K16:K26 K5:K13">
    <cfRule type="beginsWith" dxfId="7" priority="12" operator="beginsWith" text="fail">
      <formula>LEFT(K5,LEN("fail"))="fail"</formula>
    </cfRule>
  </conditionalFormatting>
  <conditionalFormatting sqref="J13">
    <cfRule type="notContainsBlanks" dxfId="6" priority="10">
      <formula>LEN(TRIM(J13))&gt;0</formula>
    </cfRule>
    <cfRule type="containsBlanks" dxfId="5" priority="11">
      <formula>LEN(TRIM(J13))=0</formula>
    </cfRule>
  </conditionalFormatting>
  <conditionalFormatting sqref="K15">
    <cfRule type="containsBlanks" dxfId="4" priority="5">
      <formula>LEN(TRIM(K15))=0</formula>
    </cfRule>
    <cfRule type="beginsWith" dxfId="3" priority="6" operator="beginsWith" text="fail">
      <formula>LEFT(K15,LEN("fail"))="fail"</formula>
    </cfRule>
  </conditionalFormatting>
  <conditionalFormatting sqref="K27">
    <cfRule type="beginsWith" dxfId="2" priority="1" operator="beginsWith" text="fail">
      <formula>LEFT(K27,LEN("fail"))="fail"</formula>
    </cfRule>
  </conditionalFormatting>
  <dataValidations xWindow="381" yWindow="467" count="10">
    <dataValidation allowBlank="1" showInputMessage="1" showErrorMessage="1" prompt="Longest string forward + Longest string backwards_x000a_Where String scores 2pts_x000a_When = 6 or above Pass - Fail Below " sqref="G12"/>
    <dataValidation allowBlank="1" showInputMessage="1" showErrorMessage="1" prompt="0-60 _x000a_Pass or fail must be  input usinh ACS Manula_x000a_" sqref="G15:G16"/>
    <dataValidation allowBlank="1" showInputMessage="1" showErrorMessage="1" prompt="WMS-IV Vis Rep Rec - Raw Score_x000a_" sqref="G17:G18"/>
    <dataValidation allowBlank="1" showInputMessage="1" showErrorMessage="1" prompt="Logical Memory (Recognition) - Raw Score (Verbal Memory)_x000a_ " sqref="G19"/>
    <dataValidation allowBlank="1" showInputMessage="1" showErrorMessage="1" prompt="Immediate and Recognition _x000a_20 or above = Pass" sqref="G27"/>
    <dataValidation allowBlank="1" showInputMessage="1" showErrorMessage="1" prompt="Longest string forward + Longest string backwards_x000a_Where String scores 2pts_x000a_" sqref="G11"/>
    <dataValidation type="list" allowBlank="1" showInputMessage="1" showErrorMessage="1" sqref="K15">
      <formula1>$U$17:$U$19</formula1>
    </dataValidation>
    <dataValidation allowBlank="1" showInputMessage="1" showErrorMessage="1" prompt="Raw Score - False positives - out of 30 _x000a_Max score of 15 - False positives" sqref="G23:G26"/>
    <dataValidation allowBlank="1" showInputMessage="1" showErrorMessage="1" prompt="0-15 8 or greater = Pass" sqref="G21:G22"/>
    <dataValidation allowBlank="1" showInputMessage="1" showErrorMessage="1" prompt="Irregular must be greater - Pass or fail _x000a_Inputs - Regular  - TIming" sqref="G13:G14"/>
  </dataValidation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S77"/>
  <sheetViews>
    <sheetView workbookViewId="0">
      <selection activeCell="I22" sqref="I22"/>
    </sheetView>
  </sheetViews>
  <sheetFormatPr defaultColWidth="8.85546875" defaultRowHeight="15"/>
  <sheetData>
    <row r="1" spans="1:19" ht="15.75">
      <c r="A1" s="50" t="s">
        <v>750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</row>
    <row r="2" spans="1:19" ht="15.75">
      <c r="A2" s="50" t="s">
        <v>751</v>
      </c>
      <c r="B2" s="51"/>
      <c r="C2" s="51"/>
      <c r="D2" s="51"/>
      <c r="E2" s="50" t="s">
        <v>5</v>
      </c>
      <c r="F2" s="51"/>
      <c r="G2" s="51"/>
      <c r="H2" s="51"/>
      <c r="I2" s="50" t="s">
        <v>6</v>
      </c>
      <c r="J2" s="51"/>
      <c r="K2" s="51"/>
      <c r="L2" s="51"/>
      <c r="M2" s="50" t="s">
        <v>7</v>
      </c>
      <c r="N2" s="51"/>
      <c r="O2" s="51"/>
      <c r="P2" s="51"/>
      <c r="Q2" s="50" t="s">
        <v>8</v>
      </c>
      <c r="R2" s="51"/>
      <c r="S2" s="51"/>
    </row>
    <row r="3" spans="1:19" ht="15.75">
      <c r="A3" s="49" t="s">
        <v>752</v>
      </c>
      <c r="B3" s="50" t="s">
        <v>96</v>
      </c>
      <c r="C3" s="47" t="s">
        <v>83</v>
      </c>
      <c r="D3" s="51"/>
      <c r="E3" s="49" t="s">
        <v>752</v>
      </c>
      <c r="F3" s="50" t="s">
        <v>96</v>
      </c>
      <c r="G3" s="50" t="s">
        <v>83</v>
      </c>
      <c r="H3" s="51"/>
      <c r="I3" s="49" t="s">
        <v>752</v>
      </c>
      <c r="J3" s="50" t="s">
        <v>96</v>
      </c>
      <c r="K3" s="50" t="s">
        <v>83</v>
      </c>
      <c r="L3" s="51"/>
      <c r="M3" s="49" t="s">
        <v>752</v>
      </c>
      <c r="N3" s="50" t="s">
        <v>96</v>
      </c>
      <c r="O3" s="50" t="s">
        <v>83</v>
      </c>
      <c r="P3" s="51"/>
      <c r="Q3" s="49" t="s">
        <v>752</v>
      </c>
      <c r="R3" s="49" t="s">
        <v>96</v>
      </c>
      <c r="S3" s="49" t="s">
        <v>83</v>
      </c>
    </row>
    <row r="4" spans="1:19" ht="15.75">
      <c r="A4" s="51">
        <v>1</v>
      </c>
      <c r="B4" s="51">
        <v>45</v>
      </c>
      <c r="C4" s="48" t="s">
        <v>753</v>
      </c>
      <c r="D4" s="51"/>
      <c r="E4" s="51">
        <v>1</v>
      </c>
      <c r="F4" s="51">
        <v>62</v>
      </c>
      <c r="G4" s="51">
        <v>1</v>
      </c>
      <c r="H4" s="51"/>
      <c r="I4" s="51">
        <v>1</v>
      </c>
      <c r="J4" s="51">
        <v>40</v>
      </c>
      <c r="K4" s="48" t="s">
        <v>753</v>
      </c>
      <c r="L4" s="51"/>
      <c r="M4" s="51">
        <v>1</v>
      </c>
      <c r="N4" s="51">
        <v>55</v>
      </c>
      <c r="O4" s="51">
        <v>0.1</v>
      </c>
      <c r="P4" s="51"/>
      <c r="Q4" s="51">
        <v>1</v>
      </c>
      <c r="R4" s="51">
        <v>60</v>
      </c>
      <c r="S4" s="51">
        <v>0.4</v>
      </c>
    </row>
    <row r="5" spans="1:19" ht="15.75">
      <c r="A5" s="51">
        <v>2</v>
      </c>
      <c r="B5" s="51">
        <v>48</v>
      </c>
      <c r="C5" s="48" t="s">
        <v>753</v>
      </c>
      <c r="D5" s="51"/>
      <c r="E5" s="51">
        <v>2</v>
      </c>
      <c r="F5" s="51">
        <v>64</v>
      </c>
      <c r="G5" s="51">
        <v>1</v>
      </c>
      <c r="H5" s="51"/>
      <c r="I5" s="51">
        <v>2</v>
      </c>
      <c r="J5" s="51">
        <v>44</v>
      </c>
      <c r="K5" s="48" t="s">
        <v>753</v>
      </c>
      <c r="L5" s="51"/>
      <c r="M5" s="51">
        <v>2</v>
      </c>
      <c r="N5" s="51">
        <v>57</v>
      </c>
      <c r="O5" s="51">
        <v>0.1</v>
      </c>
      <c r="P5" s="51"/>
      <c r="Q5" s="51">
        <v>2</v>
      </c>
      <c r="R5" s="51">
        <v>62</v>
      </c>
      <c r="S5" s="51">
        <v>1</v>
      </c>
    </row>
    <row r="6" spans="1:19" ht="15.75">
      <c r="A6" s="51">
        <v>3</v>
      </c>
      <c r="B6" s="51">
        <v>51</v>
      </c>
      <c r="C6" s="48" t="s">
        <v>753</v>
      </c>
      <c r="D6" s="51"/>
      <c r="E6" s="51">
        <v>3</v>
      </c>
      <c r="F6" s="51">
        <v>66</v>
      </c>
      <c r="G6" s="51">
        <v>1</v>
      </c>
      <c r="H6" s="51"/>
      <c r="I6" s="51">
        <v>3</v>
      </c>
      <c r="J6" s="51">
        <v>48</v>
      </c>
      <c r="K6" s="48" t="s">
        <v>753</v>
      </c>
      <c r="L6" s="51"/>
      <c r="M6" s="51">
        <v>3</v>
      </c>
      <c r="N6" s="51">
        <v>59</v>
      </c>
      <c r="O6" s="51">
        <v>0.3</v>
      </c>
      <c r="P6" s="51"/>
      <c r="Q6" s="51">
        <v>3</v>
      </c>
      <c r="R6" s="51">
        <v>64</v>
      </c>
      <c r="S6" s="51">
        <v>1</v>
      </c>
    </row>
    <row r="7" spans="1:19" ht="15.75">
      <c r="A7" s="51">
        <v>4</v>
      </c>
      <c r="B7" s="51">
        <v>54</v>
      </c>
      <c r="C7" s="48">
        <v>0.1</v>
      </c>
      <c r="D7" s="51"/>
      <c r="E7" s="51">
        <v>4</v>
      </c>
      <c r="F7" s="51">
        <v>67</v>
      </c>
      <c r="G7" s="51">
        <v>1</v>
      </c>
      <c r="H7" s="51"/>
      <c r="I7" s="51">
        <v>4</v>
      </c>
      <c r="J7" s="51">
        <v>51</v>
      </c>
      <c r="K7" s="48" t="s">
        <v>753</v>
      </c>
      <c r="L7" s="51"/>
      <c r="M7" s="51">
        <v>4</v>
      </c>
      <c r="N7" s="51">
        <v>61</v>
      </c>
      <c r="O7" s="51">
        <v>0.5</v>
      </c>
      <c r="P7" s="51"/>
      <c r="Q7" s="51">
        <v>4</v>
      </c>
      <c r="R7" s="51">
        <v>66</v>
      </c>
      <c r="S7" s="51">
        <v>1</v>
      </c>
    </row>
    <row r="8" spans="1:19" ht="15.75">
      <c r="A8" s="51">
        <v>5</v>
      </c>
      <c r="B8" s="51">
        <v>57</v>
      </c>
      <c r="C8" s="48">
        <v>0.1</v>
      </c>
      <c r="D8" s="51"/>
      <c r="E8" s="51">
        <v>5</v>
      </c>
      <c r="F8" s="51">
        <v>69</v>
      </c>
      <c r="G8" s="51">
        <v>2</v>
      </c>
      <c r="H8" s="51"/>
      <c r="I8" s="51">
        <v>5</v>
      </c>
      <c r="J8" s="51">
        <v>55</v>
      </c>
      <c r="K8" s="51">
        <v>0.1</v>
      </c>
      <c r="L8" s="51"/>
      <c r="M8" s="51">
        <v>5</v>
      </c>
      <c r="N8" s="51">
        <v>63</v>
      </c>
      <c r="O8" s="51">
        <v>1</v>
      </c>
      <c r="P8" s="51"/>
      <c r="Q8" s="51">
        <v>5</v>
      </c>
      <c r="R8" s="51">
        <v>68</v>
      </c>
      <c r="S8" s="51">
        <v>2</v>
      </c>
    </row>
    <row r="9" spans="1:19" ht="15.75">
      <c r="A9" s="51">
        <v>6</v>
      </c>
      <c r="B9" s="51">
        <v>59</v>
      </c>
      <c r="C9" s="48">
        <v>0.3</v>
      </c>
      <c r="D9" s="51"/>
      <c r="E9" s="51">
        <v>6</v>
      </c>
      <c r="F9" s="51">
        <v>71</v>
      </c>
      <c r="G9" s="51">
        <v>3</v>
      </c>
      <c r="H9" s="51"/>
      <c r="I9" s="51">
        <v>6</v>
      </c>
      <c r="J9" s="51">
        <v>58</v>
      </c>
      <c r="K9" s="51">
        <v>0.2</v>
      </c>
      <c r="L9" s="51"/>
      <c r="M9" s="51">
        <v>6</v>
      </c>
      <c r="N9" s="51">
        <v>65</v>
      </c>
      <c r="O9" s="51">
        <v>1</v>
      </c>
      <c r="P9" s="51"/>
      <c r="Q9" s="51">
        <v>6</v>
      </c>
      <c r="R9" s="51">
        <v>70</v>
      </c>
      <c r="S9" s="51">
        <v>2</v>
      </c>
    </row>
    <row r="10" spans="1:19" ht="15.75">
      <c r="A10" s="51">
        <v>7</v>
      </c>
      <c r="B10" s="51">
        <v>62</v>
      </c>
      <c r="C10" s="48">
        <v>1</v>
      </c>
      <c r="D10" s="51"/>
      <c r="E10" s="51">
        <v>7</v>
      </c>
      <c r="F10" s="51">
        <v>72</v>
      </c>
      <c r="G10" s="51">
        <v>3</v>
      </c>
      <c r="H10" s="51"/>
      <c r="I10" s="51">
        <v>7</v>
      </c>
      <c r="J10" s="51">
        <v>61</v>
      </c>
      <c r="K10" s="51">
        <v>0.5</v>
      </c>
      <c r="L10" s="51"/>
      <c r="M10" s="51">
        <v>7</v>
      </c>
      <c r="N10" s="51">
        <v>67</v>
      </c>
      <c r="O10" s="51">
        <v>1</v>
      </c>
      <c r="P10" s="51"/>
      <c r="Q10" s="51">
        <v>7</v>
      </c>
      <c r="R10" s="51">
        <v>72</v>
      </c>
      <c r="S10" s="51">
        <v>3</v>
      </c>
    </row>
    <row r="11" spans="1:19" ht="15.75">
      <c r="A11" s="51">
        <v>8</v>
      </c>
      <c r="B11" s="51">
        <v>64</v>
      </c>
      <c r="C11" s="48">
        <v>1</v>
      </c>
      <c r="D11" s="51"/>
      <c r="E11" s="51">
        <v>8</v>
      </c>
      <c r="F11" s="51">
        <v>74</v>
      </c>
      <c r="G11" s="51">
        <v>4</v>
      </c>
      <c r="H11" s="51"/>
      <c r="I11" s="51">
        <v>8</v>
      </c>
      <c r="J11" s="51">
        <v>64</v>
      </c>
      <c r="K11" s="51">
        <v>1</v>
      </c>
      <c r="L11" s="51"/>
      <c r="M11" s="51">
        <v>8</v>
      </c>
      <c r="N11" s="51">
        <v>69</v>
      </c>
      <c r="O11" s="51">
        <v>2</v>
      </c>
      <c r="P11" s="51"/>
      <c r="Q11" s="51">
        <v>8</v>
      </c>
      <c r="R11" s="51">
        <v>74</v>
      </c>
      <c r="S11" s="51">
        <v>4</v>
      </c>
    </row>
    <row r="12" spans="1:19" ht="15.75">
      <c r="A12" s="51">
        <v>9</v>
      </c>
      <c r="B12" s="51">
        <v>66</v>
      </c>
      <c r="C12" s="48">
        <v>1</v>
      </c>
      <c r="D12" s="51"/>
      <c r="E12" s="51">
        <v>9</v>
      </c>
      <c r="F12" s="51">
        <v>75</v>
      </c>
      <c r="G12" s="51">
        <v>5</v>
      </c>
      <c r="H12" s="51"/>
      <c r="I12" s="51">
        <v>9</v>
      </c>
      <c r="J12" s="51">
        <v>66</v>
      </c>
      <c r="K12" s="51">
        <v>1</v>
      </c>
      <c r="L12" s="51"/>
      <c r="M12" s="51">
        <v>9</v>
      </c>
      <c r="N12" s="51">
        <v>70</v>
      </c>
      <c r="O12" s="51">
        <v>2</v>
      </c>
      <c r="P12" s="51"/>
      <c r="Q12" s="51">
        <v>9</v>
      </c>
      <c r="R12" s="51">
        <v>75</v>
      </c>
      <c r="S12" s="51">
        <v>5</v>
      </c>
    </row>
    <row r="13" spans="1:19" ht="15.75">
      <c r="A13" s="51">
        <v>10</v>
      </c>
      <c r="B13" s="51">
        <v>68</v>
      </c>
      <c r="C13" s="48">
        <v>2</v>
      </c>
      <c r="D13" s="51"/>
      <c r="E13" s="51">
        <v>10</v>
      </c>
      <c r="F13" s="51">
        <v>77</v>
      </c>
      <c r="G13" s="51">
        <v>6</v>
      </c>
      <c r="H13" s="51"/>
      <c r="I13" s="51">
        <v>10</v>
      </c>
      <c r="J13" s="51">
        <v>69</v>
      </c>
      <c r="K13" s="51">
        <v>2</v>
      </c>
      <c r="L13" s="51"/>
      <c r="M13" s="51">
        <v>10</v>
      </c>
      <c r="N13" s="51">
        <v>72</v>
      </c>
      <c r="O13" s="51">
        <v>3</v>
      </c>
      <c r="P13" s="51"/>
      <c r="Q13" s="51">
        <v>10</v>
      </c>
      <c r="R13" s="51">
        <v>77</v>
      </c>
      <c r="S13" s="51">
        <v>6</v>
      </c>
    </row>
    <row r="14" spans="1:19" ht="15.75">
      <c r="A14" s="51">
        <v>11</v>
      </c>
      <c r="B14" s="51">
        <v>70</v>
      </c>
      <c r="C14" s="48">
        <v>2</v>
      </c>
      <c r="D14" s="51"/>
      <c r="E14" s="51">
        <v>11</v>
      </c>
      <c r="F14" s="51">
        <v>78</v>
      </c>
      <c r="G14" s="51">
        <v>7</v>
      </c>
      <c r="H14" s="51"/>
      <c r="I14" s="51">
        <v>11</v>
      </c>
      <c r="J14" s="51">
        <v>71</v>
      </c>
      <c r="K14" s="51">
        <v>3</v>
      </c>
      <c r="L14" s="51"/>
      <c r="M14" s="51">
        <v>11</v>
      </c>
      <c r="N14" s="51">
        <v>73</v>
      </c>
      <c r="O14" s="51">
        <v>4</v>
      </c>
      <c r="P14" s="51"/>
      <c r="Q14" s="51">
        <v>11</v>
      </c>
      <c r="R14" s="51">
        <v>78</v>
      </c>
      <c r="S14" s="51">
        <v>7</v>
      </c>
    </row>
    <row r="15" spans="1:19" ht="15.75">
      <c r="A15" s="51">
        <v>12</v>
      </c>
      <c r="B15" s="51">
        <v>72</v>
      </c>
      <c r="C15" s="48">
        <v>3</v>
      </c>
      <c r="D15" s="51"/>
      <c r="E15" s="51">
        <v>12</v>
      </c>
      <c r="F15" s="51">
        <v>78</v>
      </c>
      <c r="G15" s="51">
        <v>7</v>
      </c>
      <c r="H15" s="51"/>
      <c r="I15" s="51">
        <v>12</v>
      </c>
      <c r="J15" s="51">
        <v>74</v>
      </c>
      <c r="K15" s="51">
        <v>4</v>
      </c>
      <c r="L15" s="51"/>
      <c r="M15" s="51">
        <v>12</v>
      </c>
      <c r="N15" s="51">
        <v>75</v>
      </c>
      <c r="O15" s="51">
        <v>5</v>
      </c>
      <c r="P15" s="51"/>
      <c r="Q15" s="51">
        <v>12</v>
      </c>
      <c r="R15" s="51">
        <v>79</v>
      </c>
      <c r="S15" s="51">
        <v>8</v>
      </c>
    </row>
    <row r="16" spans="1:19" ht="15.75">
      <c r="A16" s="51">
        <v>13</v>
      </c>
      <c r="B16" s="51">
        <v>74</v>
      </c>
      <c r="C16" s="48">
        <v>4</v>
      </c>
      <c r="D16" s="51"/>
      <c r="E16" s="51">
        <v>13</v>
      </c>
      <c r="F16" s="51">
        <v>80</v>
      </c>
      <c r="G16" s="51">
        <v>9</v>
      </c>
      <c r="H16" s="51"/>
      <c r="I16" s="51">
        <v>13</v>
      </c>
      <c r="J16" s="51">
        <v>76</v>
      </c>
      <c r="K16" s="51">
        <v>5</v>
      </c>
      <c r="L16" s="51"/>
      <c r="M16" s="51">
        <v>13</v>
      </c>
      <c r="N16" s="51">
        <v>76</v>
      </c>
      <c r="O16" s="51">
        <v>5</v>
      </c>
      <c r="P16" s="51"/>
      <c r="Q16" s="51">
        <v>13</v>
      </c>
      <c r="R16" s="51">
        <v>81</v>
      </c>
      <c r="S16" s="51">
        <v>10</v>
      </c>
    </row>
    <row r="17" spans="1:19" ht="15.75">
      <c r="A17" s="51">
        <v>14</v>
      </c>
      <c r="B17" s="51">
        <v>75</v>
      </c>
      <c r="C17" s="48">
        <v>5</v>
      </c>
      <c r="D17" s="51"/>
      <c r="E17" s="51">
        <v>14</v>
      </c>
      <c r="F17" s="51">
        <v>81</v>
      </c>
      <c r="G17" s="51">
        <v>10</v>
      </c>
      <c r="H17" s="51"/>
      <c r="I17" s="51">
        <v>14</v>
      </c>
      <c r="J17" s="51">
        <v>78</v>
      </c>
      <c r="K17" s="51">
        <v>7</v>
      </c>
      <c r="L17" s="51"/>
      <c r="M17" s="51">
        <v>14</v>
      </c>
      <c r="N17" s="51">
        <v>78</v>
      </c>
      <c r="O17" s="51">
        <v>7</v>
      </c>
      <c r="P17" s="51"/>
      <c r="Q17" s="51">
        <v>14</v>
      </c>
      <c r="R17" s="51">
        <v>82</v>
      </c>
      <c r="S17" s="51">
        <v>12</v>
      </c>
    </row>
    <row r="18" spans="1:19" ht="15.75">
      <c r="A18" s="51">
        <v>15</v>
      </c>
      <c r="B18" s="51">
        <v>77</v>
      </c>
      <c r="C18" s="48">
        <v>6</v>
      </c>
      <c r="D18" s="51"/>
      <c r="E18" s="51">
        <v>15</v>
      </c>
      <c r="F18" s="51">
        <v>82</v>
      </c>
      <c r="G18" s="51">
        <v>12</v>
      </c>
      <c r="H18" s="51"/>
      <c r="I18" s="51">
        <v>15</v>
      </c>
      <c r="J18" s="51">
        <v>80</v>
      </c>
      <c r="K18" s="51">
        <v>9</v>
      </c>
      <c r="L18" s="51"/>
      <c r="M18" s="51">
        <v>15</v>
      </c>
      <c r="N18" s="51">
        <v>79</v>
      </c>
      <c r="O18" s="51">
        <v>8</v>
      </c>
      <c r="P18" s="51"/>
      <c r="Q18" s="51">
        <v>15</v>
      </c>
      <c r="R18" s="51">
        <v>83</v>
      </c>
      <c r="S18" s="51">
        <v>13</v>
      </c>
    </row>
    <row r="19" spans="1:19" ht="15.75">
      <c r="A19" s="51">
        <v>16</v>
      </c>
      <c r="B19" s="51">
        <v>78</v>
      </c>
      <c r="C19" s="48">
        <v>7</v>
      </c>
      <c r="D19" s="51"/>
      <c r="E19" s="51">
        <v>16</v>
      </c>
      <c r="F19" s="51">
        <v>83</v>
      </c>
      <c r="G19" s="51">
        <v>13</v>
      </c>
      <c r="H19" s="51"/>
      <c r="I19" s="51">
        <v>16</v>
      </c>
      <c r="J19" s="51">
        <v>81</v>
      </c>
      <c r="K19" s="51">
        <v>10</v>
      </c>
      <c r="L19" s="51"/>
      <c r="M19" s="51">
        <v>16</v>
      </c>
      <c r="N19" s="51">
        <v>80</v>
      </c>
      <c r="O19" s="51">
        <v>9</v>
      </c>
      <c r="P19" s="51"/>
      <c r="Q19" s="51">
        <v>16</v>
      </c>
      <c r="R19" s="51">
        <v>84</v>
      </c>
      <c r="S19" s="51">
        <v>14</v>
      </c>
    </row>
    <row r="20" spans="1:19" ht="15.75">
      <c r="A20" s="51">
        <v>17</v>
      </c>
      <c r="B20" s="51">
        <v>80</v>
      </c>
      <c r="C20" s="48">
        <v>9</v>
      </c>
      <c r="D20" s="51"/>
      <c r="E20" s="51">
        <v>17</v>
      </c>
      <c r="F20" s="51">
        <v>84</v>
      </c>
      <c r="G20" s="51">
        <v>14</v>
      </c>
      <c r="H20" s="51"/>
      <c r="I20" s="51">
        <v>17</v>
      </c>
      <c r="J20" s="51">
        <v>83</v>
      </c>
      <c r="K20" s="51">
        <v>13</v>
      </c>
      <c r="L20" s="51"/>
      <c r="M20" s="51">
        <v>17</v>
      </c>
      <c r="N20" s="51">
        <v>81</v>
      </c>
      <c r="O20" s="51">
        <v>10</v>
      </c>
      <c r="P20" s="51"/>
      <c r="Q20" s="51">
        <v>17</v>
      </c>
      <c r="R20" s="51">
        <v>85</v>
      </c>
      <c r="S20" s="51">
        <v>16</v>
      </c>
    </row>
    <row r="21" spans="1:19" ht="15.75">
      <c r="A21" s="51">
        <v>18</v>
      </c>
      <c r="B21" s="51">
        <v>81</v>
      </c>
      <c r="C21" s="48">
        <v>10</v>
      </c>
      <c r="D21" s="51"/>
      <c r="E21" s="51">
        <v>18</v>
      </c>
      <c r="F21" s="51">
        <v>85</v>
      </c>
      <c r="G21" s="51">
        <v>16</v>
      </c>
      <c r="H21" s="51"/>
      <c r="I21" s="51">
        <v>18</v>
      </c>
      <c r="J21" s="51">
        <v>85</v>
      </c>
      <c r="K21" s="51">
        <v>16</v>
      </c>
      <c r="L21" s="51"/>
      <c r="M21" s="51">
        <v>18</v>
      </c>
      <c r="N21" s="51">
        <v>82</v>
      </c>
      <c r="O21" s="51">
        <v>12</v>
      </c>
      <c r="P21" s="51"/>
      <c r="Q21" s="51">
        <v>18</v>
      </c>
      <c r="R21" s="51">
        <v>86</v>
      </c>
      <c r="S21" s="51">
        <v>18</v>
      </c>
    </row>
    <row r="22" spans="1:19" ht="15.75">
      <c r="A22" s="51">
        <v>19</v>
      </c>
      <c r="B22" s="51">
        <v>82</v>
      </c>
      <c r="C22" s="48">
        <v>12</v>
      </c>
      <c r="D22" s="51"/>
      <c r="E22" s="51">
        <v>19</v>
      </c>
      <c r="F22" s="51">
        <v>85</v>
      </c>
      <c r="G22" s="51">
        <v>16</v>
      </c>
      <c r="H22" s="51"/>
      <c r="I22" s="51">
        <v>19</v>
      </c>
      <c r="J22" s="51">
        <v>86</v>
      </c>
      <c r="K22" s="51">
        <v>16</v>
      </c>
      <c r="L22" s="51"/>
      <c r="M22" s="51">
        <v>19</v>
      </c>
      <c r="N22" s="51">
        <v>83</v>
      </c>
      <c r="O22" s="51">
        <v>13</v>
      </c>
      <c r="P22" s="51"/>
      <c r="Q22" s="51">
        <v>19</v>
      </c>
      <c r="R22" s="51">
        <v>87</v>
      </c>
      <c r="S22" s="51">
        <v>19</v>
      </c>
    </row>
    <row r="23" spans="1:19" ht="15.75">
      <c r="A23" s="51">
        <v>20</v>
      </c>
      <c r="B23" s="51">
        <v>83</v>
      </c>
      <c r="C23" s="48">
        <v>13</v>
      </c>
      <c r="D23" s="51"/>
      <c r="E23" s="51">
        <v>20</v>
      </c>
      <c r="F23" s="51">
        <v>86</v>
      </c>
      <c r="G23" s="51">
        <v>16</v>
      </c>
      <c r="H23" s="51"/>
      <c r="I23" s="51">
        <v>20</v>
      </c>
      <c r="J23" s="51">
        <v>87</v>
      </c>
      <c r="K23" s="51">
        <v>19</v>
      </c>
      <c r="L23" s="51"/>
      <c r="M23" s="51">
        <v>20</v>
      </c>
      <c r="N23" s="51">
        <v>84</v>
      </c>
      <c r="O23" s="51">
        <v>14</v>
      </c>
      <c r="P23" s="51"/>
      <c r="Q23" s="51">
        <v>20</v>
      </c>
      <c r="R23" s="51">
        <v>88</v>
      </c>
      <c r="S23" s="51">
        <v>21</v>
      </c>
    </row>
    <row r="24" spans="1:19" ht="15.75">
      <c r="A24" s="51">
        <v>21</v>
      </c>
      <c r="B24" s="51">
        <v>85</v>
      </c>
      <c r="C24" s="48">
        <v>16</v>
      </c>
      <c r="D24" s="51"/>
      <c r="E24" s="51">
        <v>21</v>
      </c>
      <c r="F24" s="51">
        <v>87</v>
      </c>
      <c r="G24" s="51">
        <v>19</v>
      </c>
      <c r="H24" s="51"/>
      <c r="I24" s="51">
        <v>21</v>
      </c>
      <c r="J24" s="51">
        <v>89</v>
      </c>
      <c r="K24" s="51">
        <v>19</v>
      </c>
      <c r="L24" s="51"/>
      <c r="M24" s="51">
        <v>21</v>
      </c>
      <c r="N24" s="51">
        <v>85</v>
      </c>
      <c r="O24" s="51">
        <v>16</v>
      </c>
      <c r="P24" s="51"/>
      <c r="Q24" s="51">
        <v>21</v>
      </c>
      <c r="R24" s="51">
        <v>88</v>
      </c>
      <c r="S24" s="51">
        <v>21</v>
      </c>
    </row>
    <row r="25" spans="1:19" ht="15.75">
      <c r="A25" s="51">
        <v>22</v>
      </c>
      <c r="B25" s="51">
        <v>86</v>
      </c>
      <c r="C25" s="48">
        <v>18</v>
      </c>
      <c r="D25" s="51"/>
      <c r="E25" s="51">
        <v>22</v>
      </c>
      <c r="F25" s="51">
        <v>87</v>
      </c>
      <c r="G25" s="51">
        <v>19</v>
      </c>
      <c r="H25" s="51"/>
      <c r="I25" s="51">
        <v>22</v>
      </c>
      <c r="J25" s="51">
        <v>90</v>
      </c>
      <c r="K25" s="51">
        <v>25</v>
      </c>
      <c r="L25" s="51"/>
      <c r="M25" s="51">
        <v>22</v>
      </c>
      <c r="N25" s="51">
        <v>86</v>
      </c>
      <c r="O25" s="51">
        <v>18</v>
      </c>
      <c r="P25" s="51"/>
      <c r="Q25" s="51">
        <v>22</v>
      </c>
      <c r="R25" s="51">
        <v>89</v>
      </c>
      <c r="S25" s="51">
        <v>23</v>
      </c>
    </row>
    <row r="26" spans="1:19" ht="15.75">
      <c r="A26" s="51">
        <v>23</v>
      </c>
      <c r="B26" s="51">
        <v>86</v>
      </c>
      <c r="C26" s="48">
        <v>18</v>
      </c>
      <c r="D26" s="51"/>
      <c r="E26" s="51">
        <v>23</v>
      </c>
      <c r="F26" s="51">
        <v>88</v>
      </c>
      <c r="G26" s="51">
        <v>21</v>
      </c>
      <c r="H26" s="51"/>
      <c r="I26" s="51">
        <v>23</v>
      </c>
      <c r="J26" s="51">
        <v>91</v>
      </c>
      <c r="K26" s="51">
        <v>27</v>
      </c>
      <c r="L26" s="51"/>
      <c r="M26" s="51">
        <v>23</v>
      </c>
      <c r="N26" s="51">
        <v>87</v>
      </c>
      <c r="O26" s="51">
        <v>19</v>
      </c>
      <c r="P26" s="51"/>
      <c r="Q26" s="51">
        <v>23</v>
      </c>
      <c r="R26" s="51">
        <v>90</v>
      </c>
      <c r="S26" s="51">
        <v>25</v>
      </c>
    </row>
    <row r="27" spans="1:19" ht="15.75">
      <c r="A27" s="51">
        <v>24</v>
      </c>
      <c r="B27" s="51">
        <v>87</v>
      </c>
      <c r="C27" s="48">
        <v>19</v>
      </c>
      <c r="D27" s="51"/>
      <c r="E27" s="51">
        <v>24</v>
      </c>
      <c r="F27" s="51">
        <v>88</v>
      </c>
      <c r="G27" s="51">
        <v>21</v>
      </c>
      <c r="H27" s="51"/>
      <c r="I27" s="51">
        <v>24</v>
      </c>
      <c r="J27" s="51">
        <v>92</v>
      </c>
      <c r="K27" s="51">
        <v>30</v>
      </c>
      <c r="L27" s="51"/>
      <c r="M27" s="51">
        <v>24</v>
      </c>
      <c r="N27" s="51">
        <v>88</v>
      </c>
      <c r="O27" s="51">
        <v>21</v>
      </c>
      <c r="P27" s="51"/>
      <c r="Q27" s="51">
        <v>24</v>
      </c>
      <c r="R27" s="51">
        <v>90</v>
      </c>
      <c r="S27" s="51">
        <v>25</v>
      </c>
    </row>
    <row r="28" spans="1:19" ht="15.75">
      <c r="A28" s="51">
        <v>25</v>
      </c>
      <c r="B28" s="51">
        <v>88</v>
      </c>
      <c r="C28" s="48">
        <v>21</v>
      </c>
      <c r="D28" s="51"/>
      <c r="E28" s="51">
        <v>25</v>
      </c>
      <c r="F28" s="51">
        <v>89</v>
      </c>
      <c r="G28" s="51">
        <v>23</v>
      </c>
      <c r="H28" s="51"/>
      <c r="I28" s="51">
        <v>25</v>
      </c>
      <c r="J28" s="51">
        <v>93</v>
      </c>
      <c r="K28" s="51">
        <v>23</v>
      </c>
      <c r="L28" s="51"/>
      <c r="M28" s="51">
        <v>25</v>
      </c>
      <c r="N28" s="51">
        <v>89</v>
      </c>
      <c r="O28" s="51">
        <v>23</v>
      </c>
      <c r="P28" s="51"/>
      <c r="Q28" s="51">
        <v>25</v>
      </c>
      <c r="R28" s="51">
        <v>91</v>
      </c>
      <c r="S28" s="51">
        <v>27</v>
      </c>
    </row>
    <row r="29" spans="1:19" ht="15.75">
      <c r="A29" s="51">
        <v>26</v>
      </c>
      <c r="B29" s="51">
        <v>89</v>
      </c>
      <c r="C29" s="48">
        <v>23</v>
      </c>
      <c r="D29" s="51"/>
      <c r="E29" s="51">
        <v>26</v>
      </c>
      <c r="F29" s="51">
        <v>89</v>
      </c>
      <c r="G29" s="51">
        <v>23</v>
      </c>
      <c r="H29" s="51"/>
      <c r="I29" s="51">
        <v>26</v>
      </c>
      <c r="J29" s="51">
        <v>94</v>
      </c>
      <c r="K29" s="51">
        <v>34</v>
      </c>
      <c r="L29" s="51"/>
      <c r="M29" s="51">
        <v>26</v>
      </c>
      <c r="N29" s="51">
        <v>90</v>
      </c>
      <c r="O29" s="51">
        <v>25</v>
      </c>
      <c r="P29" s="51"/>
      <c r="Q29" s="51">
        <v>26</v>
      </c>
      <c r="R29" s="51">
        <v>91</v>
      </c>
      <c r="S29" s="51">
        <v>27</v>
      </c>
    </row>
    <row r="30" spans="1:19" ht="15.75">
      <c r="A30" s="51">
        <v>27</v>
      </c>
      <c r="B30" s="51">
        <v>90</v>
      </c>
      <c r="C30" s="48">
        <v>25</v>
      </c>
      <c r="D30" s="51"/>
      <c r="E30" s="51">
        <v>27</v>
      </c>
      <c r="F30" s="51">
        <v>90</v>
      </c>
      <c r="G30" s="51">
        <v>25</v>
      </c>
      <c r="H30" s="51"/>
      <c r="I30" s="51">
        <v>27</v>
      </c>
      <c r="J30" s="51">
        <v>94</v>
      </c>
      <c r="K30" s="51">
        <v>34</v>
      </c>
      <c r="L30" s="51"/>
      <c r="M30" s="51">
        <v>27</v>
      </c>
      <c r="N30" s="51">
        <v>90</v>
      </c>
      <c r="O30" s="51">
        <v>25</v>
      </c>
      <c r="P30" s="51"/>
      <c r="Q30" s="51">
        <v>27</v>
      </c>
      <c r="R30" s="51">
        <v>92</v>
      </c>
      <c r="S30" s="51">
        <v>30</v>
      </c>
    </row>
    <row r="31" spans="1:19" ht="15.75">
      <c r="A31" s="51">
        <v>28</v>
      </c>
      <c r="B31" s="51">
        <v>90</v>
      </c>
      <c r="C31" s="48">
        <v>25</v>
      </c>
      <c r="D31" s="51"/>
      <c r="E31" s="51">
        <v>28</v>
      </c>
      <c r="F31" s="51">
        <v>90</v>
      </c>
      <c r="G31" s="51">
        <v>25</v>
      </c>
      <c r="H31" s="51"/>
      <c r="I31" s="51">
        <v>28</v>
      </c>
      <c r="J31" s="51">
        <v>95</v>
      </c>
      <c r="K31" s="51">
        <v>37</v>
      </c>
      <c r="L31" s="51"/>
      <c r="M31" s="51">
        <v>28</v>
      </c>
      <c r="N31" s="51">
        <v>91</v>
      </c>
      <c r="O31" s="51">
        <v>27</v>
      </c>
      <c r="P31" s="51"/>
      <c r="Q31" s="51">
        <v>28</v>
      </c>
      <c r="R31" s="51">
        <v>92</v>
      </c>
      <c r="S31" s="51">
        <v>30</v>
      </c>
    </row>
    <row r="32" spans="1:19" ht="15.75">
      <c r="A32" s="51">
        <v>29</v>
      </c>
      <c r="B32" s="51">
        <v>91</v>
      </c>
      <c r="C32" s="48">
        <v>27</v>
      </c>
      <c r="D32" s="51"/>
      <c r="E32" s="51">
        <v>29</v>
      </c>
      <c r="F32" s="51">
        <v>91</v>
      </c>
      <c r="G32" s="51">
        <v>27</v>
      </c>
      <c r="H32" s="51"/>
      <c r="I32" s="51">
        <v>29</v>
      </c>
      <c r="J32" s="51">
        <v>96</v>
      </c>
      <c r="K32" s="51">
        <v>40</v>
      </c>
      <c r="L32" s="51"/>
      <c r="M32" s="51">
        <v>29</v>
      </c>
      <c r="N32" s="51">
        <v>92</v>
      </c>
      <c r="O32" s="51">
        <v>30</v>
      </c>
      <c r="P32" s="51"/>
      <c r="Q32" s="51">
        <v>29</v>
      </c>
      <c r="R32" s="51">
        <v>93</v>
      </c>
      <c r="S32" s="51">
        <v>32</v>
      </c>
    </row>
    <row r="33" spans="1:19" ht="15.75">
      <c r="A33" s="51">
        <v>30</v>
      </c>
      <c r="B33" s="51">
        <v>92</v>
      </c>
      <c r="C33" s="48">
        <v>30</v>
      </c>
      <c r="D33" s="51"/>
      <c r="E33" s="51">
        <v>30</v>
      </c>
      <c r="F33" s="51">
        <v>91</v>
      </c>
      <c r="G33" s="51">
        <v>27</v>
      </c>
      <c r="H33" s="51"/>
      <c r="I33" s="51">
        <v>30</v>
      </c>
      <c r="J33" s="51">
        <v>96</v>
      </c>
      <c r="K33" s="51">
        <v>40</v>
      </c>
      <c r="L33" s="51"/>
      <c r="M33" s="51">
        <v>30</v>
      </c>
      <c r="N33" s="51">
        <v>92</v>
      </c>
      <c r="O33" s="51">
        <v>30</v>
      </c>
      <c r="P33" s="51"/>
      <c r="Q33" s="51">
        <v>30</v>
      </c>
      <c r="R33" s="51">
        <v>93</v>
      </c>
      <c r="S33" s="51">
        <v>32</v>
      </c>
    </row>
    <row r="34" spans="1:19" ht="15.75">
      <c r="A34" s="51">
        <v>31</v>
      </c>
      <c r="B34" s="51">
        <v>92</v>
      </c>
      <c r="C34" s="48">
        <v>30</v>
      </c>
      <c r="D34" s="51"/>
      <c r="E34" s="51">
        <v>31</v>
      </c>
      <c r="F34" s="51">
        <v>91</v>
      </c>
      <c r="G34" s="51">
        <v>27</v>
      </c>
      <c r="H34" s="51"/>
      <c r="I34" s="51">
        <v>31</v>
      </c>
      <c r="J34" s="51">
        <v>97</v>
      </c>
      <c r="K34" s="51">
        <v>42</v>
      </c>
      <c r="L34" s="51"/>
      <c r="M34" s="51">
        <v>31</v>
      </c>
      <c r="N34" s="51">
        <v>93</v>
      </c>
      <c r="O34" s="51">
        <v>32</v>
      </c>
      <c r="P34" s="51"/>
      <c r="Q34" s="51">
        <v>31</v>
      </c>
      <c r="R34" s="51">
        <v>94</v>
      </c>
      <c r="S34" s="51">
        <v>34</v>
      </c>
    </row>
    <row r="35" spans="1:19" ht="15.75">
      <c r="A35" s="51">
        <v>32</v>
      </c>
      <c r="B35" s="51">
        <v>93</v>
      </c>
      <c r="C35" s="48">
        <v>32</v>
      </c>
      <c r="D35" s="51"/>
      <c r="E35" s="51">
        <v>32</v>
      </c>
      <c r="F35" s="51">
        <v>92</v>
      </c>
      <c r="G35" s="51">
        <v>30</v>
      </c>
      <c r="H35" s="51"/>
      <c r="I35" s="51">
        <v>32</v>
      </c>
      <c r="J35" s="51">
        <v>97</v>
      </c>
      <c r="K35" s="51">
        <v>42</v>
      </c>
      <c r="L35" s="51"/>
      <c r="M35" s="51">
        <v>32</v>
      </c>
      <c r="N35" s="51">
        <v>94</v>
      </c>
      <c r="O35" s="51">
        <v>34</v>
      </c>
      <c r="P35" s="51"/>
      <c r="Q35" s="51">
        <v>32</v>
      </c>
      <c r="R35" s="51">
        <v>94</v>
      </c>
      <c r="S35" s="51">
        <v>34</v>
      </c>
    </row>
    <row r="36" spans="1:19" ht="15.75">
      <c r="A36" s="51">
        <v>33</v>
      </c>
      <c r="B36" s="51">
        <v>93</v>
      </c>
      <c r="C36" s="48">
        <v>32</v>
      </c>
      <c r="D36" s="51"/>
      <c r="E36" s="51">
        <v>33</v>
      </c>
      <c r="F36" s="51">
        <v>92</v>
      </c>
      <c r="G36" s="51">
        <v>30</v>
      </c>
      <c r="H36" s="51"/>
      <c r="I36" s="51">
        <v>33</v>
      </c>
      <c r="J36" s="51">
        <v>98</v>
      </c>
      <c r="K36" s="51">
        <v>45</v>
      </c>
      <c r="L36" s="51"/>
      <c r="M36" s="51">
        <v>33</v>
      </c>
      <c r="N36" s="51">
        <v>94</v>
      </c>
      <c r="O36" s="51">
        <v>34</v>
      </c>
      <c r="P36" s="51"/>
      <c r="Q36" s="51">
        <v>33</v>
      </c>
      <c r="R36" s="51">
        <v>94</v>
      </c>
      <c r="S36" s="51">
        <v>34</v>
      </c>
    </row>
    <row r="37" spans="1:19" ht="15.75">
      <c r="A37" s="51">
        <v>34</v>
      </c>
      <c r="B37" s="51">
        <v>94</v>
      </c>
      <c r="C37" s="48">
        <v>34</v>
      </c>
      <c r="D37" s="51"/>
      <c r="E37" s="51">
        <v>34</v>
      </c>
      <c r="F37" s="51">
        <v>92</v>
      </c>
      <c r="G37" s="51">
        <v>30</v>
      </c>
      <c r="H37" s="51"/>
      <c r="I37" s="51">
        <v>34</v>
      </c>
      <c r="J37" s="51">
        <v>98</v>
      </c>
      <c r="K37" s="51">
        <v>45</v>
      </c>
      <c r="L37" s="51"/>
      <c r="M37" s="51">
        <v>34</v>
      </c>
      <c r="N37" s="51">
        <v>95</v>
      </c>
      <c r="O37" s="51">
        <v>37</v>
      </c>
      <c r="P37" s="51"/>
      <c r="Q37" s="51">
        <v>34</v>
      </c>
      <c r="R37" s="51">
        <v>95</v>
      </c>
      <c r="S37" s="51">
        <v>37</v>
      </c>
    </row>
    <row r="38" spans="1:19" ht="15.75">
      <c r="A38" s="51">
        <v>35</v>
      </c>
      <c r="B38" s="51">
        <v>94</v>
      </c>
      <c r="C38" s="48">
        <v>34</v>
      </c>
      <c r="D38" s="51"/>
      <c r="E38" s="51">
        <v>35</v>
      </c>
      <c r="F38" s="51">
        <v>93</v>
      </c>
      <c r="G38" s="51">
        <v>32</v>
      </c>
      <c r="H38" s="51"/>
      <c r="I38" s="51">
        <v>35</v>
      </c>
      <c r="J38" s="51">
        <v>98</v>
      </c>
      <c r="K38" s="51">
        <v>45</v>
      </c>
      <c r="L38" s="51"/>
      <c r="M38" s="51">
        <v>35</v>
      </c>
      <c r="N38" s="51">
        <v>95</v>
      </c>
      <c r="O38" s="51">
        <v>37</v>
      </c>
      <c r="P38" s="51"/>
      <c r="Q38" s="51">
        <v>35</v>
      </c>
      <c r="R38" s="51">
        <v>95</v>
      </c>
      <c r="S38" s="51">
        <v>37</v>
      </c>
    </row>
    <row r="39" spans="1:19" ht="15.75">
      <c r="A39" s="51">
        <v>36</v>
      </c>
      <c r="B39" s="51">
        <v>94</v>
      </c>
      <c r="C39" s="48">
        <v>34</v>
      </c>
      <c r="D39" s="51"/>
      <c r="E39" s="51">
        <v>36</v>
      </c>
      <c r="F39" s="51">
        <v>93</v>
      </c>
      <c r="G39" s="51">
        <v>32</v>
      </c>
      <c r="H39" s="51"/>
      <c r="I39" s="51">
        <v>36</v>
      </c>
      <c r="J39" s="51">
        <v>99</v>
      </c>
      <c r="K39" s="51">
        <v>47</v>
      </c>
      <c r="L39" s="51"/>
      <c r="M39" s="51">
        <v>36</v>
      </c>
      <c r="N39" s="51">
        <v>96</v>
      </c>
      <c r="O39" s="51">
        <v>40</v>
      </c>
      <c r="P39" s="51"/>
      <c r="Q39" s="51">
        <v>36</v>
      </c>
      <c r="R39" s="51">
        <v>95</v>
      </c>
      <c r="S39" s="51">
        <v>37</v>
      </c>
    </row>
    <row r="40" spans="1:19" ht="15.75">
      <c r="A40" s="51">
        <v>37</v>
      </c>
      <c r="B40" s="51">
        <v>95</v>
      </c>
      <c r="C40" s="48">
        <v>37</v>
      </c>
      <c r="D40" s="51"/>
      <c r="E40" s="51">
        <v>37</v>
      </c>
      <c r="F40" s="51">
        <v>93</v>
      </c>
      <c r="G40" s="51">
        <v>32</v>
      </c>
      <c r="H40" s="51"/>
      <c r="I40" s="51">
        <v>37</v>
      </c>
      <c r="J40" s="51">
        <v>99</v>
      </c>
      <c r="K40" s="51">
        <v>47</v>
      </c>
      <c r="L40" s="51"/>
      <c r="M40" s="51">
        <v>37</v>
      </c>
      <c r="N40" s="51">
        <v>96</v>
      </c>
      <c r="O40" s="51">
        <v>40</v>
      </c>
      <c r="P40" s="51"/>
      <c r="Q40" s="51">
        <v>37</v>
      </c>
      <c r="R40" s="51">
        <v>96</v>
      </c>
      <c r="S40" s="51">
        <v>40</v>
      </c>
    </row>
    <row r="41" spans="1:19" ht="15.75">
      <c r="A41" s="51">
        <v>38</v>
      </c>
      <c r="B41" s="51">
        <v>95</v>
      </c>
      <c r="C41" s="48">
        <v>37</v>
      </c>
      <c r="D41" s="51"/>
      <c r="E41" s="51">
        <v>38</v>
      </c>
      <c r="F41" s="51">
        <v>94</v>
      </c>
      <c r="G41" s="51">
        <v>34</v>
      </c>
      <c r="H41" s="51"/>
      <c r="I41" s="51">
        <v>38</v>
      </c>
      <c r="J41" s="51">
        <v>99</v>
      </c>
      <c r="K41" s="51">
        <v>47</v>
      </c>
      <c r="L41" s="51"/>
      <c r="M41" s="51">
        <v>38</v>
      </c>
      <c r="N41" s="51">
        <v>97</v>
      </c>
      <c r="O41" s="51">
        <v>42</v>
      </c>
      <c r="P41" s="51"/>
      <c r="Q41" s="51">
        <v>38</v>
      </c>
      <c r="R41" s="51">
        <v>96</v>
      </c>
      <c r="S41" s="51">
        <v>40</v>
      </c>
    </row>
    <row r="42" spans="1:19" ht="15.75">
      <c r="A42" s="51">
        <v>39</v>
      </c>
      <c r="B42" s="51">
        <v>96</v>
      </c>
      <c r="C42" s="48">
        <v>40</v>
      </c>
      <c r="D42" s="51"/>
      <c r="E42" s="51">
        <v>39</v>
      </c>
      <c r="F42" s="51">
        <v>94</v>
      </c>
      <c r="G42" s="51">
        <v>34</v>
      </c>
      <c r="H42" s="51"/>
      <c r="I42" s="51">
        <v>39</v>
      </c>
      <c r="J42" s="51">
        <v>99</v>
      </c>
      <c r="K42" s="51">
        <v>47</v>
      </c>
      <c r="L42" s="51"/>
      <c r="M42" s="51">
        <v>39</v>
      </c>
      <c r="N42" s="51">
        <v>97</v>
      </c>
      <c r="O42" s="51">
        <v>42</v>
      </c>
      <c r="P42" s="51"/>
      <c r="Q42" s="51">
        <v>39</v>
      </c>
      <c r="R42" s="51">
        <v>96</v>
      </c>
      <c r="S42" s="51">
        <v>40</v>
      </c>
    </row>
    <row r="43" spans="1:19" ht="15.75">
      <c r="A43" s="51">
        <v>40</v>
      </c>
      <c r="B43" s="51">
        <v>96</v>
      </c>
      <c r="C43" s="48">
        <v>40</v>
      </c>
      <c r="D43" s="51"/>
      <c r="E43" s="51">
        <v>40</v>
      </c>
      <c r="F43" s="51">
        <v>95</v>
      </c>
      <c r="G43" s="51">
        <v>37</v>
      </c>
      <c r="H43" s="51"/>
      <c r="I43" s="51">
        <v>40</v>
      </c>
      <c r="J43" s="51">
        <v>100</v>
      </c>
      <c r="K43" s="51">
        <v>50</v>
      </c>
      <c r="L43" s="51"/>
      <c r="M43" s="51">
        <v>40</v>
      </c>
      <c r="N43" s="51">
        <v>98</v>
      </c>
      <c r="O43" s="51">
        <v>45</v>
      </c>
      <c r="P43" s="51"/>
      <c r="Q43" s="51">
        <v>40</v>
      </c>
      <c r="R43" s="51">
        <v>96</v>
      </c>
      <c r="S43" s="51">
        <v>40</v>
      </c>
    </row>
    <row r="44" spans="1:19" ht="15.75">
      <c r="A44" s="51">
        <v>41</v>
      </c>
      <c r="B44" s="51">
        <v>97</v>
      </c>
      <c r="C44" s="48">
        <v>42</v>
      </c>
      <c r="D44" s="51"/>
      <c r="E44" s="51">
        <v>41</v>
      </c>
      <c r="F44" s="51">
        <v>95</v>
      </c>
      <c r="G44" s="51">
        <v>37</v>
      </c>
      <c r="H44" s="51"/>
      <c r="I44" s="51">
        <v>41</v>
      </c>
      <c r="J44" s="51">
        <v>100</v>
      </c>
      <c r="K44" s="51">
        <v>50</v>
      </c>
      <c r="L44" s="51"/>
      <c r="M44" s="51">
        <v>41</v>
      </c>
      <c r="N44" s="51">
        <v>98</v>
      </c>
      <c r="O44" s="51">
        <v>45</v>
      </c>
      <c r="P44" s="51"/>
      <c r="Q44" s="51">
        <v>41</v>
      </c>
      <c r="R44" s="51">
        <v>97</v>
      </c>
      <c r="S44" s="51">
        <v>42</v>
      </c>
    </row>
    <row r="45" spans="1:19" ht="15.75">
      <c r="A45" s="51">
        <v>42</v>
      </c>
      <c r="B45" s="51">
        <v>97</v>
      </c>
      <c r="C45" s="48">
        <v>42</v>
      </c>
      <c r="D45" s="51"/>
      <c r="E45" s="51">
        <v>42</v>
      </c>
      <c r="F45" s="51">
        <v>95</v>
      </c>
      <c r="G45" s="51">
        <v>37</v>
      </c>
      <c r="H45" s="51"/>
      <c r="I45" s="51">
        <v>42</v>
      </c>
      <c r="J45" s="51">
        <v>100</v>
      </c>
      <c r="K45" s="51">
        <v>50</v>
      </c>
      <c r="L45" s="51"/>
      <c r="M45" s="51">
        <v>42</v>
      </c>
      <c r="N45" s="51">
        <v>99</v>
      </c>
      <c r="O45" s="51">
        <v>47</v>
      </c>
      <c r="P45" s="51"/>
      <c r="Q45" s="51">
        <v>42</v>
      </c>
      <c r="R45" s="51">
        <v>97</v>
      </c>
      <c r="S45" s="51">
        <v>42</v>
      </c>
    </row>
    <row r="46" spans="1:19" ht="15.75">
      <c r="A46" s="51">
        <v>43</v>
      </c>
      <c r="B46" s="51">
        <v>97</v>
      </c>
      <c r="C46" s="48">
        <v>42</v>
      </c>
      <c r="D46" s="51"/>
      <c r="E46" s="51">
        <v>43</v>
      </c>
      <c r="F46" s="51">
        <v>96</v>
      </c>
      <c r="G46" s="51">
        <v>40</v>
      </c>
      <c r="H46" s="51"/>
      <c r="I46" s="51">
        <v>43</v>
      </c>
      <c r="J46" s="51">
        <v>100</v>
      </c>
      <c r="K46" s="51">
        <v>50</v>
      </c>
      <c r="L46" s="51"/>
      <c r="M46" s="51">
        <v>43</v>
      </c>
      <c r="N46" s="51">
        <v>99</v>
      </c>
      <c r="O46" s="51">
        <v>47</v>
      </c>
      <c r="P46" s="51"/>
      <c r="Q46" s="51">
        <v>43</v>
      </c>
      <c r="R46" s="51">
        <v>97</v>
      </c>
      <c r="S46" s="51">
        <v>42</v>
      </c>
    </row>
    <row r="47" spans="1:19" ht="15.75">
      <c r="A47" s="51">
        <v>44</v>
      </c>
      <c r="B47" s="51">
        <v>98</v>
      </c>
      <c r="C47" s="48">
        <v>45</v>
      </c>
      <c r="D47" s="51"/>
      <c r="E47" s="51">
        <v>44</v>
      </c>
      <c r="F47" s="51">
        <v>96</v>
      </c>
      <c r="G47" s="51">
        <v>40</v>
      </c>
      <c r="H47" s="51"/>
      <c r="I47" s="51">
        <v>44</v>
      </c>
      <c r="J47" s="51">
        <v>101</v>
      </c>
      <c r="K47" s="51">
        <v>53</v>
      </c>
      <c r="L47" s="51"/>
      <c r="M47" s="51">
        <v>44</v>
      </c>
      <c r="N47" s="51">
        <v>100</v>
      </c>
      <c r="O47" s="51">
        <v>50</v>
      </c>
      <c r="P47" s="51"/>
      <c r="Q47" s="51">
        <v>44</v>
      </c>
      <c r="R47" s="51">
        <v>97</v>
      </c>
      <c r="S47" s="51">
        <v>42</v>
      </c>
    </row>
    <row r="48" spans="1:19" ht="15.75">
      <c r="A48" s="51">
        <v>45</v>
      </c>
      <c r="B48" s="51">
        <v>98</v>
      </c>
      <c r="C48" s="48">
        <v>45</v>
      </c>
      <c r="D48" s="51"/>
      <c r="E48" s="51">
        <v>45</v>
      </c>
      <c r="F48" s="51">
        <v>97</v>
      </c>
      <c r="G48" s="51">
        <v>42</v>
      </c>
      <c r="H48" s="51"/>
      <c r="I48" s="51">
        <v>45</v>
      </c>
      <c r="J48" s="51">
        <v>101</v>
      </c>
      <c r="K48" s="51">
        <v>53</v>
      </c>
      <c r="L48" s="51"/>
      <c r="M48" s="51">
        <v>45</v>
      </c>
      <c r="N48" s="51">
        <v>100</v>
      </c>
      <c r="O48" s="51">
        <v>50</v>
      </c>
      <c r="P48" s="51"/>
      <c r="Q48" s="51">
        <v>45</v>
      </c>
      <c r="R48" s="51">
        <v>98</v>
      </c>
      <c r="S48" s="51">
        <v>45</v>
      </c>
    </row>
    <row r="49" spans="1:19" ht="15.75">
      <c r="A49" s="51">
        <v>46</v>
      </c>
      <c r="B49" s="51">
        <v>99</v>
      </c>
      <c r="C49" s="48">
        <v>47</v>
      </c>
      <c r="D49" s="51"/>
      <c r="E49" s="51">
        <v>46</v>
      </c>
      <c r="F49" s="51">
        <v>97</v>
      </c>
      <c r="G49" s="51">
        <v>42</v>
      </c>
      <c r="H49" s="51"/>
      <c r="I49" s="51">
        <v>46</v>
      </c>
      <c r="J49" s="51">
        <v>101</v>
      </c>
      <c r="K49" s="51">
        <v>53</v>
      </c>
      <c r="L49" s="51"/>
      <c r="M49" s="51">
        <v>46</v>
      </c>
      <c r="N49" s="51">
        <v>101</v>
      </c>
      <c r="O49" s="51">
        <v>53</v>
      </c>
      <c r="P49" s="51"/>
      <c r="Q49" s="51">
        <v>46</v>
      </c>
      <c r="R49" s="51">
        <v>98</v>
      </c>
      <c r="S49" s="51">
        <v>45</v>
      </c>
    </row>
    <row r="50" spans="1:19" ht="15.75">
      <c r="A50" s="51">
        <v>47</v>
      </c>
      <c r="B50" s="51">
        <v>99</v>
      </c>
      <c r="C50" s="48">
        <v>47</v>
      </c>
      <c r="D50" s="51"/>
      <c r="E50" s="51">
        <v>47</v>
      </c>
      <c r="F50" s="51">
        <v>98</v>
      </c>
      <c r="G50" s="51">
        <v>45</v>
      </c>
      <c r="H50" s="51"/>
      <c r="I50" s="51">
        <v>47</v>
      </c>
      <c r="J50" s="51">
        <v>101</v>
      </c>
      <c r="K50" s="51">
        <v>53</v>
      </c>
      <c r="L50" s="51"/>
      <c r="M50" s="51">
        <v>47</v>
      </c>
      <c r="N50" s="51">
        <v>102</v>
      </c>
      <c r="O50" s="51">
        <v>55</v>
      </c>
      <c r="P50" s="51"/>
      <c r="Q50" s="51">
        <v>47</v>
      </c>
      <c r="R50" s="51">
        <v>98</v>
      </c>
      <c r="S50" s="51">
        <v>45</v>
      </c>
    </row>
    <row r="51" spans="1:19" ht="15.75">
      <c r="A51" s="51">
        <v>48</v>
      </c>
      <c r="B51" s="51">
        <v>100</v>
      </c>
      <c r="C51" s="48">
        <v>50</v>
      </c>
      <c r="D51" s="51"/>
      <c r="E51" s="51">
        <v>48</v>
      </c>
      <c r="F51" s="51">
        <v>98</v>
      </c>
      <c r="G51" s="51">
        <v>45</v>
      </c>
      <c r="H51" s="51"/>
      <c r="I51" s="51">
        <v>48</v>
      </c>
      <c r="J51" s="51">
        <v>102</v>
      </c>
      <c r="K51" s="51">
        <v>55</v>
      </c>
      <c r="L51" s="51"/>
      <c r="M51" s="51">
        <v>48</v>
      </c>
      <c r="N51" s="51">
        <v>102</v>
      </c>
      <c r="O51" s="51">
        <v>55</v>
      </c>
      <c r="P51" s="51"/>
      <c r="Q51" s="51">
        <v>48</v>
      </c>
      <c r="R51" s="51">
        <v>99</v>
      </c>
      <c r="S51" s="51">
        <v>47</v>
      </c>
    </row>
    <row r="52" spans="1:19" ht="15.75">
      <c r="A52" s="51">
        <v>49</v>
      </c>
      <c r="B52" s="51">
        <v>101</v>
      </c>
      <c r="C52" s="48">
        <v>53</v>
      </c>
      <c r="D52" s="51"/>
      <c r="E52" s="51">
        <v>49</v>
      </c>
      <c r="F52" s="51">
        <v>99</v>
      </c>
      <c r="G52" s="51">
        <v>47</v>
      </c>
      <c r="H52" s="51"/>
      <c r="I52" s="51">
        <v>49</v>
      </c>
      <c r="J52" s="51">
        <v>102</v>
      </c>
      <c r="K52" s="51">
        <v>55</v>
      </c>
      <c r="L52" s="51"/>
      <c r="M52" s="51">
        <v>49</v>
      </c>
      <c r="N52" s="51">
        <v>103</v>
      </c>
      <c r="O52" s="51">
        <v>58</v>
      </c>
      <c r="P52" s="51"/>
      <c r="Q52" s="51">
        <v>49</v>
      </c>
      <c r="R52" s="51">
        <v>99</v>
      </c>
      <c r="S52" s="51">
        <v>47</v>
      </c>
    </row>
    <row r="53" spans="1:19" ht="15.75">
      <c r="A53" s="51">
        <v>50</v>
      </c>
      <c r="B53" s="51">
        <v>101</v>
      </c>
      <c r="C53" s="48">
        <v>53</v>
      </c>
      <c r="D53" s="51"/>
      <c r="E53" s="51">
        <v>50</v>
      </c>
      <c r="F53" s="51">
        <v>100</v>
      </c>
      <c r="G53" s="51">
        <v>50</v>
      </c>
      <c r="H53" s="51"/>
      <c r="I53" s="51">
        <v>50</v>
      </c>
      <c r="J53" s="51">
        <v>102</v>
      </c>
      <c r="K53" s="51">
        <v>55</v>
      </c>
      <c r="L53" s="51"/>
      <c r="M53" s="51">
        <v>50</v>
      </c>
      <c r="N53" s="51">
        <v>103</v>
      </c>
      <c r="O53" s="51">
        <v>58</v>
      </c>
      <c r="P53" s="51"/>
      <c r="Q53" s="51">
        <v>50</v>
      </c>
      <c r="R53" s="51">
        <v>99</v>
      </c>
      <c r="S53" s="51">
        <v>47</v>
      </c>
    </row>
    <row r="54" spans="1:19" ht="15.75">
      <c r="A54" s="51">
        <v>51</v>
      </c>
      <c r="B54" s="51">
        <v>102</v>
      </c>
      <c r="C54" s="48">
        <v>55</v>
      </c>
      <c r="D54" s="51"/>
      <c r="E54" s="51">
        <v>51</v>
      </c>
      <c r="F54" s="51">
        <v>100</v>
      </c>
      <c r="G54" s="51">
        <v>50</v>
      </c>
      <c r="H54" s="51"/>
      <c r="I54" s="51">
        <v>51</v>
      </c>
      <c r="J54" s="51">
        <v>103</v>
      </c>
      <c r="K54" s="51">
        <v>58</v>
      </c>
      <c r="L54" s="51"/>
      <c r="M54" s="51">
        <v>51</v>
      </c>
      <c r="N54" s="51">
        <v>104</v>
      </c>
      <c r="O54" s="51">
        <v>61</v>
      </c>
      <c r="P54" s="51"/>
      <c r="Q54" s="51">
        <v>51</v>
      </c>
      <c r="R54" s="51">
        <v>100</v>
      </c>
      <c r="S54" s="51">
        <v>50</v>
      </c>
    </row>
    <row r="55" spans="1:19" ht="15.75">
      <c r="A55" s="51">
        <v>52</v>
      </c>
      <c r="B55" s="51">
        <v>102</v>
      </c>
      <c r="C55" s="48">
        <v>55</v>
      </c>
      <c r="D55" s="51"/>
      <c r="E55" s="51">
        <v>52</v>
      </c>
      <c r="F55" s="51">
        <v>101</v>
      </c>
      <c r="G55" s="51">
        <v>53</v>
      </c>
      <c r="H55" s="51"/>
      <c r="I55" s="51">
        <v>52</v>
      </c>
      <c r="J55" s="51">
        <v>103</v>
      </c>
      <c r="K55" s="51">
        <v>58</v>
      </c>
      <c r="L55" s="51"/>
      <c r="M55" s="51">
        <v>52</v>
      </c>
      <c r="N55" s="51">
        <v>104</v>
      </c>
      <c r="O55" s="51">
        <v>61</v>
      </c>
      <c r="P55" s="51"/>
      <c r="Q55" s="51">
        <v>52</v>
      </c>
      <c r="R55" s="51">
        <v>100</v>
      </c>
      <c r="S55" s="51">
        <v>50</v>
      </c>
    </row>
    <row r="56" spans="1:19" ht="15.75">
      <c r="A56" s="51">
        <v>53</v>
      </c>
      <c r="B56" s="51">
        <v>103</v>
      </c>
      <c r="C56" s="48">
        <v>58</v>
      </c>
      <c r="D56" s="51"/>
      <c r="E56" s="51">
        <v>53</v>
      </c>
      <c r="F56" s="51">
        <v>102</v>
      </c>
      <c r="G56" s="51">
        <v>55</v>
      </c>
      <c r="H56" s="51"/>
      <c r="I56" s="51">
        <v>53</v>
      </c>
      <c r="J56" s="51">
        <v>104</v>
      </c>
      <c r="K56" s="51">
        <v>61</v>
      </c>
      <c r="L56" s="51"/>
      <c r="M56" s="51">
        <v>53</v>
      </c>
      <c r="N56" s="51">
        <v>105</v>
      </c>
      <c r="O56" s="51">
        <v>63</v>
      </c>
      <c r="P56" s="51"/>
      <c r="Q56" s="51">
        <v>53</v>
      </c>
      <c r="R56" s="51">
        <v>100</v>
      </c>
      <c r="S56" s="51">
        <v>50</v>
      </c>
    </row>
    <row r="57" spans="1:19" ht="15.75">
      <c r="A57" s="51">
        <v>54</v>
      </c>
      <c r="B57" s="51">
        <v>104</v>
      </c>
      <c r="C57" s="48">
        <v>61</v>
      </c>
      <c r="D57" s="51"/>
      <c r="E57" s="51">
        <v>54</v>
      </c>
      <c r="F57" s="51">
        <v>103</v>
      </c>
      <c r="G57" s="51">
        <v>58</v>
      </c>
      <c r="H57" s="51"/>
      <c r="I57" s="51">
        <v>54</v>
      </c>
      <c r="J57" s="51">
        <v>104</v>
      </c>
      <c r="K57" s="51">
        <v>61</v>
      </c>
      <c r="L57" s="51"/>
      <c r="M57" s="51">
        <v>54</v>
      </c>
      <c r="N57" s="51">
        <v>106</v>
      </c>
      <c r="O57" s="51">
        <v>66</v>
      </c>
      <c r="P57" s="51"/>
      <c r="Q57" s="51">
        <v>54</v>
      </c>
      <c r="R57" s="51">
        <v>101</v>
      </c>
      <c r="S57" s="51">
        <v>53</v>
      </c>
    </row>
    <row r="58" spans="1:19" ht="15.75">
      <c r="A58" s="51">
        <v>55</v>
      </c>
      <c r="B58" s="51">
        <v>105</v>
      </c>
      <c r="C58" s="48">
        <v>63</v>
      </c>
      <c r="D58" s="51"/>
      <c r="E58" s="51">
        <v>55</v>
      </c>
      <c r="F58" s="51">
        <v>104</v>
      </c>
      <c r="G58" s="51">
        <v>61</v>
      </c>
      <c r="H58" s="51"/>
      <c r="I58" s="51">
        <v>55</v>
      </c>
      <c r="J58" s="51">
        <v>105</v>
      </c>
      <c r="K58" s="51">
        <v>63</v>
      </c>
      <c r="L58" s="51"/>
      <c r="M58" s="51">
        <v>55</v>
      </c>
      <c r="N58" s="51">
        <v>106</v>
      </c>
      <c r="O58" s="51">
        <v>66</v>
      </c>
      <c r="P58" s="51"/>
      <c r="Q58" s="51">
        <v>55</v>
      </c>
      <c r="R58" s="51">
        <v>101</v>
      </c>
      <c r="S58" s="51">
        <v>53</v>
      </c>
    </row>
    <row r="59" spans="1:19" ht="15.75">
      <c r="A59" s="51">
        <v>56</v>
      </c>
      <c r="B59" s="51">
        <v>106</v>
      </c>
      <c r="C59" s="48">
        <v>66</v>
      </c>
      <c r="D59" s="51"/>
      <c r="E59" s="51">
        <v>56</v>
      </c>
      <c r="F59" s="51">
        <v>105</v>
      </c>
      <c r="G59" s="51">
        <v>63</v>
      </c>
      <c r="H59" s="51"/>
      <c r="I59" s="51">
        <v>56</v>
      </c>
      <c r="J59" s="51">
        <v>105</v>
      </c>
      <c r="K59" s="51">
        <v>63</v>
      </c>
      <c r="L59" s="51"/>
      <c r="M59" s="51">
        <v>56</v>
      </c>
      <c r="N59" s="51">
        <v>107</v>
      </c>
      <c r="O59" s="51">
        <v>68</v>
      </c>
      <c r="P59" s="51"/>
      <c r="Q59" s="51">
        <v>56</v>
      </c>
      <c r="R59" s="51">
        <v>102</v>
      </c>
      <c r="S59" s="51">
        <v>55</v>
      </c>
    </row>
    <row r="60" spans="1:19" ht="15.75">
      <c r="A60" s="51">
        <v>57</v>
      </c>
      <c r="B60" s="51">
        <v>107</v>
      </c>
      <c r="C60" s="48">
        <v>68</v>
      </c>
      <c r="D60" s="51"/>
      <c r="E60" s="51">
        <v>57</v>
      </c>
      <c r="F60" s="51">
        <v>106</v>
      </c>
      <c r="G60" s="51">
        <v>66</v>
      </c>
      <c r="H60" s="51"/>
      <c r="I60" s="51">
        <v>57</v>
      </c>
      <c r="J60" s="51">
        <v>106</v>
      </c>
      <c r="K60" s="51">
        <v>66</v>
      </c>
      <c r="L60" s="51"/>
      <c r="M60" s="51">
        <v>57</v>
      </c>
      <c r="N60" s="51">
        <v>108</v>
      </c>
      <c r="O60" s="51">
        <v>70</v>
      </c>
      <c r="P60" s="51"/>
      <c r="Q60" s="51">
        <v>57</v>
      </c>
      <c r="R60" s="51">
        <v>102</v>
      </c>
      <c r="S60" s="51">
        <v>55</v>
      </c>
    </row>
    <row r="61" spans="1:19" ht="15.75">
      <c r="A61" s="51">
        <v>58</v>
      </c>
      <c r="B61" s="51">
        <v>108</v>
      </c>
      <c r="C61" s="48">
        <v>70</v>
      </c>
      <c r="D61" s="51"/>
      <c r="E61" s="51">
        <v>58</v>
      </c>
      <c r="F61" s="51">
        <v>107</v>
      </c>
      <c r="G61" s="51">
        <v>68</v>
      </c>
      <c r="H61" s="51"/>
      <c r="I61" s="51">
        <v>58</v>
      </c>
      <c r="J61" s="51">
        <v>107</v>
      </c>
      <c r="K61" s="51">
        <v>68</v>
      </c>
      <c r="L61" s="51"/>
      <c r="M61" s="51">
        <v>58</v>
      </c>
      <c r="N61" s="51">
        <v>108</v>
      </c>
      <c r="O61" s="51">
        <v>70</v>
      </c>
      <c r="P61" s="51"/>
      <c r="Q61" s="51">
        <v>58</v>
      </c>
      <c r="R61" s="51">
        <v>103</v>
      </c>
      <c r="S61" s="51">
        <v>58</v>
      </c>
    </row>
    <row r="62" spans="1:19" ht="15.75">
      <c r="A62" s="51">
        <v>59</v>
      </c>
      <c r="B62" s="51">
        <v>109</v>
      </c>
      <c r="C62" s="48">
        <v>73</v>
      </c>
      <c r="D62" s="51"/>
      <c r="E62" s="51">
        <v>59</v>
      </c>
      <c r="F62" s="51">
        <v>108</v>
      </c>
      <c r="G62" s="51">
        <v>70</v>
      </c>
      <c r="H62" s="51"/>
      <c r="I62" s="51">
        <v>59</v>
      </c>
      <c r="J62" s="51">
        <v>108</v>
      </c>
      <c r="K62" s="51">
        <v>70</v>
      </c>
      <c r="L62" s="51"/>
      <c r="M62" s="51">
        <v>59</v>
      </c>
      <c r="N62" s="51">
        <v>109</v>
      </c>
      <c r="O62" s="51">
        <v>73</v>
      </c>
      <c r="P62" s="51"/>
      <c r="Q62" s="51">
        <v>59</v>
      </c>
      <c r="R62" s="51">
        <v>104</v>
      </c>
      <c r="S62" s="51">
        <v>61</v>
      </c>
    </row>
    <row r="63" spans="1:19" ht="15.75">
      <c r="A63" s="51">
        <v>60</v>
      </c>
      <c r="B63" s="51">
        <v>110</v>
      </c>
      <c r="C63" s="48">
        <v>75</v>
      </c>
      <c r="D63" s="51"/>
      <c r="E63" s="51">
        <v>60</v>
      </c>
      <c r="F63" s="51">
        <v>109</v>
      </c>
      <c r="G63" s="51">
        <v>73</v>
      </c>
      <c r="H63" s="51"/>
      <c r="I63" s="51">
        <v>60</v>
      </c>
      <c r="J63" s="51">
        <v>109</v>
      </c>
      <c r="K63" s="51">
        <v>73</v>
      </c>
      <c r="L63" s="51"/>
      <c r="M63" s="51">
        <v>60</v>
      </c>
      <c r="N63" s="51">
        <v>110</v>
      </c>
      <c r="O63" s="51">
        <v>75</v>
      </c>
      <c r="P63" s="51"/>
      <c r="Q63" s="51">
        <v>60</v>
      </c>
      <c r="R63" s="51">
        <v>104</v>
      </c>
      <c r="S63" s="51">
        <v>61</v>
      </c>
    </row>
    <row r="64" spans="1:19" ht="15.75">
      <c r="A64" s="51">
        <v>61</v>
      </c>
      <c r="B64" s="51">
        <v>111</v>
      </c>
      <c r="C64" s="48">
        <v>77</v>
      </c>
      <c r="D64" s="51"/>
      <c r="E64" s="51">
        <v>61</v>
      </c>
      <c r="F64" s="51">
        <v>111</v>
      </c>
      <c r="G64" s="51">
        <v>77</v>
      </c>
      <c r="H64" s="51"/>
      <c r="I64" s="51">
        <v>61</v>
      </c>
      <c r="J64" s="51">
        <v>110</v>
      </c>
      <c r="K64" s="51">
        <v>75</v>
      </c>
      <c r="L64" s="51"/>
      <c r="M64" s="51">
        <v>61</v>
      </c>
      <c r="N64" s="51">
        <v>111</v>
      </c>
      <c r="O64" s="51">
        <v>77</v>
      </c>
      <c r="P64" s="51"/>
      <c r="Q64" s="51">
        <v>61</v>
      </c>
      <c r="R64" s="51">
        <v>105</v>
      </c>
      <c r="S64" s="51">
        <v>63</v>
      </c>
    </row>
    <row r="65" spans="1:19" ht="15.75">
      <c r="A65" s="51">
        <v>62</v>
      </c>
      <c r="B65" s="51">
        <v>113</v>
      </c>
      <c r="C65" s="48">
        <v>81</v>
      </c>
      <c r="D65" s="51"/>
      <c r="E65" s="51">
        <v>62</v>
      </c>
      <c r="F65" s="51">
        <v>112</v>
      </c>
      <c r="G65" s="51">
        <v>79</v>
      </c>
      <c r="H65" s="51"/>
      <c r="I65" s="51">
        <v>62</v>
      </c>
      <c r="J65" s="51">
        <v>111</v>
      </c>
      <c r="K65" s="51">
        <v>77</v>
      </c>
      <c r="L65" s="51"/>
      <c r="M65" s="51">
        <v>62</v>
      </c>
      <c r="N65" s="51">
        <v>112</v>
      </c>
      <c r="O65" s="51">
        <v>79</v>
      </c>
      <c r="P65" s="51"/>
      <c r="Q65" s="51">
        <v>62</v>
      </c>
      <c r="R65" s="51">
        <v>106</v>
      </c>
      <c r="S65" s="51">
        <v>66</v>
      </c>
    </row>
    <row r="66" spans="1:19" ht="15.75">
      <c r="A66" s="51">
        <v>63</v>
      </c>
      <c r="B66" s="51">
        <v>114</v>
      </c>
      <c r="C66" s="48">
        <v>82</v>
      </c>
      <c r="D66" s="51"/>
      <c r="E66" s="51">
        <v>63</v>
      </c>
      <c r="F66" s="51">
        <v>114</v>
      </c>
      <c r="G66" s="51">
        <v>82</v>
      </c>
      <c r="H66" s="51"/>
      <c r="I66" s="51">
        <v>63</v>
      </c>
      <c r="J66" s="51">
        <v>112</v>
      </c>
      <c r="K66" s="51">
        <v>79</v>
      </c>
      <c r="L66" s="51"/>
      <c r="M66" s="51">
        <v>63</v>
      </c>
      <c r="N66" s="51">
        <v>113</v>
      </c>
      <c r="O66" s="51">
        <v>81</v>
      </c>
      <c r="P66" s="51"/>
      <c r="Q66" s="51">
        <v>63</v>
      </c>
      <c r="R66" s="51">
        <v>107</v>
      </c>
      <c r="S66" s="51">
        <v>68</v>
      </c>
    </row>
    <row r="67" spans="1:19" ht="15.75">
      <c r="A67" s="51">
        <v>64</v>
      </c>
      <c r="B67" s="51">
        <v>116</v>
      </c>
      <c r="C67" s="48">
        <v>86</v>
      </c>
      <c r="D67" s="51"/>
      <c r="E67" s="51">
        <v>64</v>
      </c>
      <c r="F67" s="51">
        <v>115</v>
      </c>
      <c r="G67" s="51">
        <v>84</v>
      </c>
      <c r="H67" s="51"/>
      <c r="I67" s="51">
        <v>64</v>
      </c>
      <c r="J67" s="51">
        <v>113</v>
      </c>
      <c r="K67" s="51">
        <v>81</v>
      </c>
      <c r="L67" s="51"/>
      <c r="M67" s="51">
        <v>64</v>
      </c>
      <c r="N67" s="51">
        <v>113</v>
      </c>
      <c r="O67" s="51">
        <v>81</v>
      </c>
      <c r="P67" s="51"/>
      <c r="Q67" s="51">
        <v>64</v>
      </c>
      <c r="R67" s="51">
        <v>107</v>
      </c>
      <c r="S67" s="51">
        <v>68</v>
      </c>
    </row>
    <row r="68" spans="1:19" ht="15.75">
      <c r="A68" s="51">
        <v>65</v>
      </c>
      <c r="B68" s="51">
        <v>117</v>
      </c>
      <c r="C68" s="48">
        <v>87</v>
      </c>
      <c r="D68" s="51"/>
      <c r="E68" s="51">
        <v>65</v>
      </c>
      <c r="F68" s="51">
        <v>117</v>
      </c>
      <c r="G68" s="51">
        <v>87</v>
      </c>
      <c r="H68" s="51"/>
      <c r="I68" s="51">
        <v>65</v>
      </c>
      <c r="J68" s="51">
        <v>114</v>
      </c>
      <c r="K68" s="51">
        <v>82</v>
      </c>
      <c r="L68" s="51"/>
      <c r="M68" s="51">
        <v>65</v>
      </c>
      <c r="N68" s="51">
        <v>114</v>
      </c>
      <c r="O68" s="51">
        <v>82</v>
      </c>
      <c r="P68" s="51"/>
      <c r="Q68" s="51">
        <v>65</v>
      </c>
      <c r="R68" s="51">
        <v>108</v>
      </c>
      <c r="S68" s="51">
        <v>70</v>
      </c>
    </row>
    <row r="69" spans="1:19" ht="15.75">
      <c r="A69" s="51">
        <v>66</v>
      </c>
      <c r="B69" s="51">
        <v>119</v>
      </c>
      <c r="C69" s="48">
        <v>90</v>
      </c>
      <c r="D69" s="51"/>
      <c r="E69" s="51">
        <v>66</v>
      </c>
      <c r="F69" s="51">
        <v>119</v>
      </c>
      <c r="G69" s="51">
        <v>90</v>
      </c>
      <c r="H69" s="51"/>
      <c r="I69" s="51">
        <v>66</v>
      </c>
      <c r="J69" s="51">
        <v>116</v>
      </c>
      <c r="K69" s="51">
        <v>86</v>
      </c>
      <c r="L69" s="51"/>
      <c r="M69" s="51">
        <v>66</v>
      </c>
      <c r="N69" s="51">
        <v>116</v>
      </c>
      <c r="O69" s="51">
        <v>86</v>
      </c>
      <c r="P69" s="51"/>
      <c r="Q69" s="51">
        <v>66</v>
      </c>
      <c r="R69" s="51">
        <v>109</v>
      </c>
      <c r="S69" s="51">
        <v>73</v>
      </c>
    </row>
    <row r="70" spans="1:19" ht="15.75">
      <c r="A70" s="51">
        <v>67</v>
      </c>
      <c r="B70" s="51">
        <v>121</v>
      </c>
      <c r="C70" s="48">
        <v>92</v>
      </c>
      <c r="D70" s="51"/>
      <c r="E70" s="51">
        <v>67</v>
      </c>
      <c r="F70" s="51">
        <v>121</v>
      </c>
      <c r="G70" s="51">
        <v>92</v>
      </c>
      <c r="H70" s="51"/>
      <c r="I70" s="51">
        <v>67</v>
      </c>
      <c r="J70" s="51">
        <v>117</v>
      </c>
      <c r="K70" s="51">
        <v>87</v>
      </c>
      <c r="L70" s="51"/>
      <c r="M70" s="51">
        <v>67</v>
      </c>
      <c r="N70" s="51">
        <v>117</v>
      </c>
      <c r="O70" s="51">
        <v>87</v>
      </c>
      <c r="P70" s="51"/>
      <c r="Q70" s="51">
        <v>67</v>
      </c>
      <c r="R70" s="51">
        <v>110</v>
      </c>
      <c r="S70" s="51">
        <v>75</v>
      </c>
    </row>
    <row r="71" spans="1:19" ht="15.75">
      <c r="A71" s="51">
        <v>68</v>
      </c>
      <c r="B71" s="51">
        <v>123</v>
      </c>
      <c r="C71" s="48">
        <v>94</v>
      </c>
      <c r="D71" s="51"/>
      <c r="E71" s="51">
        <v>68</v>
      </c>
      <c r="F71" s="51">
        <v>123</v>
      </c>
      <c r="G71" s="51">
        <v>94</v>
      </c>
      <c r="H71" s="51"/>
      <c r="I71" s="51">
        <v>68</v>
      </c>
      <c r="J71" s="51">
        <v>119</v>
      </c>
      <c r="K71" s="51">
        <v>90</v>
      </c>
      <c r="L71" s="51"/>
      <c r="M71" s="51">
        <v>68</v>
      </c>
      <c r="N71" s="51">
        <v>118</v>
      </c>
      <c r="O71" s="51">
        <v>88</v>
      </c>
      <c r="P71" s="51"/>
      <c r="Q71" s="51">
        <v>68</v>
      </c>
      <c r="R71" s="51">
        <v>111</v>
      </c>
      <c r="S71" s="51">
        <v>77</v>
      </c>
    </row>
    <row r="72" spans="1:19" ht="15.75">
      <c r="A72" s="51">
        <v>69</v>
      </c>
      <c r="B72" s="51">
        <v>125</v>
      </c>
      <c r="C72" s="48">
        <v>95</v>
      </c>
      <c r="D72" s="51"/>
      <c r="E72" s="51">
        <v>69</v>
      </c>
      <c r="F72" s="51">
        <v>125</v>
      </c>
      <c r="G72" s="51">
        <v>95</v>
      </c>
      <c r="H72" s="51"/>
      <c r="I72" s="51">
        <v>69</v>
      </c>
      <c r="J72" s="51">
        <v>121</v>
      </c>
      <c r="K72" s="51">
        <v>92</v>
      </c>
      <c r="L72" s="51"/>
      <c r="M72" s="51">
        <v>69</v>
      </c>
      <c r="N72" s="51">
        <v>119</v>
      </c>
      <c r="O72" s="51">
        <v>90</v>
      </c>
      <c r="P72" s="51"/>
      <c r="Q72" s="51">
        <v>69</v>
      </c>
      <c r="R72" s="51">
        <v>113</v>
      </c>
      <c r="S72" s="51">
        <v>81</v>
      </c>
    </row>
    <row r="73" spans="1:19" ht="15.75">
      <c r="A73" s="51">
        <v>70</v>
      </c>
      <c r="B73" s="51">
        <v>127</v>
      </c>
      <c r="C73" s="48">
        <v>96</v>
      </c>
      <c r="D73" s="51"/>
      <c r="E73" s="51">
        <v>70</v>
      </c>
      <c r="F73" s="51">
        <v>127</v>
      </c>
      <c r="G73" s="51">
        <v>96</v>
      </c>
      <c r="H73" s="51"/>
      <c r="I73" s="51">
        <v>70</v>
      </c>
      <c r="J73" s="51">
        <v>123</v>
      </c>
      <c r="K73" s="51">
        <v>94</v>
      </c>
      <c r="L73" s="51"/>
      <c r="M73" s="51">
        <v>70</v>
      </c>
      <c r="N73" s="51">
        <v>120</v>
      </c>
      <c r="O73" s="51">
        <v>91</v>
      </c>
      <c r="P73" s="51"/>
      <c r="Q73" s="51">
        <v>70</v>
      </c>
      <c r="R73" s="51">
        <v>114</v>
      </c>
      <c r="S73" s="51">
        <v>82</v>
      </c>
    </row>
    <row r="75" spans="1:19" ht="15.75">
      <c r="A75" s="50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</row>
    <row r="76" spans="1:19" ht="15.75">
      <c r="A76" s="50"/>
      <c r="B76" s="51"/>
      <c r="C76" s="51"/>
      <c r="D76" s="51"/>
      <c r="E76" s="50"/>
      <c r="F76" s="51"/>
      <c r="G76" s="51"/>
      <c r="H76" s="51"/>
      <c r="I76" s="50"/>
      <c r="J76" s="51"/>
      <c r="K76" s="51"/>
      <c r="L76" s="51"/>
      <c r="M76" s="51"/>
      <c r="N76" s="51"/>
      <c r="O76" s="51"/>
      <c r="P76" s="51"/>
      <c r="Q76" s="51"/>
      <c r="R76" s="51"/>
      <c r="S76" s="51"/>
    </row>
    <row r="77" spans="1:19" ht="15.75">
      <c r="A77" s="49"/>
      <c r="B77" s="50"/>
      <c r="C77" s="47"/>
      <c r="D77" s="51"/>
      <c r="E77" s="49"/>
      <c r="F77" s="50"/>
      <c r="G77" s="50"/>
      <c r="H77" s="51"/>
      <c r="I77" s="49"/>
      <c r="J77" s="50"/>
      <c r="K77" s="50"/>
      <c r="L77" s="51"/>
      <c r="M77" s="51"/>
      <c r="N77" s="51"/>
      <c r="O77" s="51"/>
      <c r="P77" s="51"/>
      <c r="Q77" s="51"/>
      <c r="R77" s="51"/>
      <c r="S77" s="5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S571"/>
  <sheetViews>
    <sheetView topLeftCell="A550" workbookViewId="0">
      <selection activeCell="E446" sqref="E446:E478"/>
    </sheetView>
  </sheetViews>
  <sheetFormatPr defaultColWidth="8.85546875" defaultRowHeight="15"/>
  <cols>
    <col min="5" max="5" width="13.7109375" customWidth="1"/>
    <col min="12" max="12" width="17.28515625" customWidth="1"/>
  </cols>
  <sheetData>
    <row r="1" spans="1:19">
      <c r="A1" s="787" t="s">
        <v>170</v>
      </c>
      <c r="B1" s="787"/>
      <c r="C1" s="787"/>
      <c r="D1" s="787"/>
      <c r="E1" s="787"/>
      <c r="H1" s="788" t="s">
        <v>13</v>
      </c>
      <c r="I1" s="788"/>
      <c r="J1" s="788"/>
      <c r="K1" s="788"/>
      <c r="L1" s="788"/>
      <c r="O1" s="789" t="s">
        <v>749</v>
      </c>
      <c r="P1" s="789"/>
      <c r="Q1" s="789"/>
      <c r="R1" s="789"/>
      <c r="S1" s="789"/>
    </row>
    <row r="2" spans="1:19">
      <c r="A2" s="787"/>
      <c r="B2" s="787"/>
      <c r="C2" s="787"/>
      <c r="D2" s="787"/>
      <c r="E2" s="787"/>
      <c r="H2" s="788"/>
      <c r="I2" s="788"/>
      <c r="J2" s="788"/>
      <c r="K2" s="788"/>
      <c r="L2" s="788"/>
      <c r="O2" s="789"/>
      <c r="P2" s="789"/>
      <c r="Q2" s="789"/>
      <c r="R2" s="789"/>
      <c r="S2" s="789"/>
    </row>
    <row r="3" spans="1:19">
      <c r="A3" s="56" t="s">
        <v>80</v>
      </c>
      <c r="B3" s="56" t="s">
        <v>171</v>
      </c>
      <c r="C3" s="56" t="s">
        <v>76</v>
      </c>
      <c r="D3" s="56" t="s">
        <v>172</v>
      </c>
      <c r="E3" s="58" t="s">
        <v>39</v>
      </c>
      <c r="H3" s="61" t="s">
        <v>80</v>
      </c>
      <c r="I3" s="61" t="s">
        <v>171</v>
      </c>
      <c r="J3" s="61" t="s">
        <v>36</v>
      </c>
      <c r="K3" s="61" t="s">
        <v>172</v>
      </c>
      <c r="L3" s="63" t="s">
        <v>39</v>
      </c>
      <c r="O3" s="64" t="s">
        <v>34</v>
      </c>
      <c r="P3" s="64" t="s">
        <v>171</v>
      </c>
      <c r="Q3" s="64" t="s">
        <v>76</v>
      </c>
      <c r="R3" s="64" t="s">
        <v>172</v>
      </c>
      <c r="S3" s="64" t="s">
        <v>39</v>
      </c>
    </row>
    <row r="4" spans="1:19">
      <c r="A4" s="57" t="s">
        <v>173</v>
      </c>
      <c r="B4" s="56">
        <v>0</v>
      </c>
      <c r="C4" s="56" t="s">
        <v>174</v>
      </c>
      <c r="D4" s="56">
        <v>1</v>
      </c>
      <c r="E4" s="56" t="s">
        <v>41</v>
      </c>
      <c r="H4" s="62" t="s">
        <v>173</v>
      </c>
      <c r="I4" s="61">
        <v>0</v>
      </c>
      <c r="J4" s="61" t="s">
        <v>174</v>
      </c>
      <c r="K4" s="61">
        <v>1</v>
      </c>
      <c r="L4" s="61" t="s">
        <v>41</v>
      </c>
      <c r="O4" s="65" t="s">
        <v>173</v>
      </c>
      <c r="P4" s="64">
        <v>0</v>
      </c>
      <c r="Q4" s="64" t="s">
        <v>174</v>
      </c>
      <c r="R4" s="64">
        <v>1</v>
      </c>
      <c r="S4" s="64" t="s">
        <v>41</v>
      </c>
    </row>
    <row r="5" spans="1:19">
      <c r="A5" s="57" t="s">
        <v>173</v>
      </c>
      <c r="B5" s="56">
        <v>1</v>
      </c>
      <c r="C5" s="56" t="s">
        <v>175</v>
      </c>
      <c r="D5" s="56">
        <v>1</v>
      </c>
      <c r="E5" s="56" t="s">
        <v>41</v>
      </c>
      <c r="H5" s="62" t="s">
        <v>173</v>
      </c>
      <c r="I5" s="61">
        <v>1</v>
      </c>
      <c r="J5" s="61" t="s">
        <v>175</v>
      </c>
      <c r="K5" s="61">
        <v>1</v>
      </c>
      <c r="L5" s="61" t="s">
        <v>41</v>
      </c>
      <c r="O5" s="65" t="s">
        <v>173</v>
      </c>
      <c r="P5" s="64">
        <v>1</v>
      </c>
      <c r="Q5" s="64" t="s">
        <v>175</v>
      </c>
      <c r="R5" s="64">
        <v>1</v>
      </c>
      <c r="S5" s="64" t="s">
        <v>41</v>
      </c>
    </row>
    <row r="6" spans="1:19">
      <c r="A6" s="57" t="s">
        <v>173</v>
      </c>
      <c r="B6" s="56">
        <v>2</v>
      </c>
      <c r="C6" s="56" t="s">
        <v>176</v>
      </c>
      <c r="D6" s="56">
        <v>1</v>
      </c>
      <c r="E6" s="56" t="s">
        <v>41</v>
      </c>
      <c r="H6" s="62" t="s">
        <v>173</v>
      </c>
      <c r="I6" s="61">
        <v>2</v>
      </c>
      <c r="J6" s="61" t="s">
        <v>176</v>
      </c>
      <c r="K6" s="61">
        <v>1</v>
      </c>
      <c r="L6" s="61" t="s">
        <v>41</v>
      </c>
      <c r="O6" s="65" t="s">
        <v>173</v>
      </c>
      <c r="P6" s="64">
        <v>2</v>
      </c>
      <c r="Q6" s="64" t="s">
        <v>176</v>
      </c>
      <c r="R6" s="64">
        <v>1</v>
      </c>
      <c r="S6" s="64" t="s">
        <v>41</v>
      </c>
    </row>
    <row r="7" spans="1:19">
      <c r="A7" s="57" t="s">
        <v>173</v>
      </c>
      <c r="B7" s="56">
        <v>3</v>
      </c>
      <c r="C7" s="56" t="s">
        <v>177</v>
      </c>
      <c r="D7" s="56">
        <v>2</v>
      </c>
      <c r="E7" s="56" t="s">
        <v>42</v>
      </c>
      <c r="H7" s="62" t="s">
        <v>173</v>
      </c>
      <c r="I7" s="61">
        <v>3</v>
      </c>
      <c r="J7" s="61" t="s">
        <v>177</v>
      </c>
      <c r="K7" s="61">
        <v>1</v>
      </c>
      <c r="L7" s="61" t="s">
        <v>41</v>
      </c>
      <c r="O7" s="65" t="s">
        <v>173</v>
      </c>
      <c r="P7" s="64">
        <v>3</v>
      </c>
      <c r="Q7" s="64" t="s">
        <v>177</v>
      </c>
      <c r="R7" s="64">
        <v>1</v>
      </c>
      <c r="S7" s="64" t="s">
        <v>41</v>
      </c>
    </row>
    <row r="8" spans="1:19">
      <c r="A8" s="57" t="s">
        <v>173</v>
      </c>
      <c r="B8" s="56">
        <v>4</v>
      </c>
      <c r="C8" s="56" t="s">
        <v>178</v>
      </c>
      <c r="D8" s="56">
        <v>3</v>
      </c>
      <c r="E8" s="56" t="s">
        <v>43</v>
      </c>
      <c r="H8" s="62" t="s">
        <v>173</v>
      </c>
      <c r="I8" s="61">
        <v>4</v>
      </c>
      <c r="J8" s="61" t="s">
        <v>178</v>
      </c>
      <c r="K8" s="61">
        <v>1</v>
      </c>
      <c r="L8" s="61" t="s">
        <v>41</v>
      </c>
      <c r="O8" s="65" t="s">
        <v>173</v>
      </c>
      <c r="P8" s="64">
        <v>4</v>
      </c>
      <c r="Q8" s="64" t="s">
        <v>178</v>
      </c>
      <c r="R8" s="64">
        <v>1</v>
      </c>
      <c r="S8" s="64" t="s">
        <v>41</v>
      </c>
    </row>
    <row r="9" spans="1:19">
      <c r="A9" s="57" t="s">
        <v>173</v>
      </c>
      <c r="B9" s="56">
        <v>5</v>
      </c>
      <c r="C9" s="56" t="s">
        <v>179</v>
      </c>
      <c r="D9" s="56">
        <v>4</v>
      </c>
      <c r="E9" s="56" t="s">
        <v>44</v>
      </c>
      <c r="H9" s="62" t="s">
        <v>173</v>
      </c>
      <c r="I9" s="61">
        <v>5</v>
      </c>
      <c r="J9" s="61" t="s">
        <v>179</v>
      </c>
      <c r="K9" s="61">
        <v>1</v>
      </c>
      <c r="L9" s="61" t="s">
        <v>41</v>
      </c>
      <c r="O9" s="65" t="s">
        <v>173</v>
      </c>
      <c r="P9" s="64">
        <v>5</v>
      </c>
      <c r="Q9" s="64" t="s">
        <v>179</v>
      </c>
      <c r="R9" s="64">
        <v>1</v>
      </c>
      <c r="S9" s="64" t="s">
        <v>41</v>
      </c>
    </row>
    <row r="10" spans="1:19">
      <c r="A10" s="57" t="s">
        <v>173</v>
      </c>
      <c r="B10" s="56">
        <v>6</v>
      </c>
      <c r="C10" s="56" t="s">
        <v>180</v>
      </c>
      <c r="D10" s="56">
        <v>5</v>
      </c>
      <c r="E10" s="56" t="s">
        <v>45</v>
      </c>
      <c r="H10" s="62" t="s">
        <v>173</v>
      </c>
      <c r="I10" s="61">
        <v>6</v>
      </c>
      <c r="J10" s="61" t="s">
        <v>180</v>
      </c>
      <c r="K10" s="61">
        <v>1</v>
      </c>
      <c r="L10" s="61" t="s">
        <v>41</v>
      </c>
      <c r="O10" s="65" t="s">
        <v>173</v>
      </c>
      <c r="P10" s="64">
        <v>6</v>
      </c>
      <c r="Q10" s="64" t="s">
        <v>180</v>
      </c>
      <c r="R10" s="64">
        <v>1</v>
      </c>
      <c r="S10" s="64" t="s">
        <v>41</v>
      </c>
    </row>
    <row r="11" spans="1:19">
      <c r="A11" s="57" t="s">
        <v>173</v>
      </c>
      <c r="B11" s="56">
        <v>7</v>
      </c>
      <c r="C11" s="56" t="s">
        <v>181</v>
      </c>
      <c r="D11" s="56">
        <v>6</v>
      </c>
      <c r="E11" s="56" t="s">
        <v>46</v>
      </c>
      <c r="H11" s="62" t="s">
        <v>173</v>
      </c>
      <c r="I11" s="61">
        <v>7</v>
      </c>
      <c r="J11" s="61" t="s">
        <v>181</v>
      </c>
      <c r="K11" s="61">
        <v>1</v>
      </c>
      <c r="L11" s="61" t="s">
        <v>41</v>
      </c>
      <c r="O11" s="65" t="s">
        <v>173</v>
      </c>
      <c r="P11" s="64">
        <v>7</v>
      </c>
      <c r="Q11" s="64" t="s">
        <v>181</v>
      </c>
      <c r="R11" s="64">
        <v>1</v>
      </c>
      <c r="S11" s="64" t="s">
        <v>41</v>
      </c>
    </row>
    <row r="12" spans="1:19">
      <c r="A12" s="57" t="s">
        <v>173</v>
      </c>
      <c r="B12" s="56">
        <v>8</v>
      </c>
      <c r="C12" s="56" t="s">
        <v>182</v>
      </c>
      <c r="D12" s="56">
        <v>7</v>
      </c>
      <c r="E12" s="56" t="s">
        <v>47</v>
      </c>
      <c r="H12" s="62" t="s">
        <v>173</v>
      </c>
      <c r="I12" s="61">
        <v>8</v>
      </c>
      <c r="J12" s="61" t="s">
        <v>182</v>
      </c>
      <c r="K12" s="61">
        <v>1</v>
      </c>
      <c r="L12" s="61" t="s">
        <v>41</v>
      </c>
      <c r="O12" s="65" t="s">
        <v>173</v>
      </c>
      <c r="P12" s="64">
        <v>8</v>
      </c>
      <c r="Q12" s="64" t="s">
        <v>182</v>
      </c>
      <c r="R12" s="64">
        <v>1</v>
      </c>
      <c r="S12" s="64" t="s">
        <v>41</v>
      </c>
    </row>
    <row r="13" spans="1:19">
      <c r="A13" s="57" t="s">
        <v>173</v>
      </c>
      <c r="B13" s="56">
        <v>9</v>
      </c>
      <c r="C13" s="56" t="s">
        <v>183</v>
      </c>
      <c r="D13" s="56">
        <v>8</v>
      </c>
      <c r="E13" s="56" t="s">
        <v>48</v>
      </c>
      <c r="H13" s="62" t="s">
        <v>173</v>
      </c>
      <c r="I13" s="61">
        <v>9</v>
      </c>
      <c r="J13" s="61" t="s">
        <v>183</v>
      </c>
      <c r="K13" s="61">
        <v>1</v>
      </c>
      <c r="L13" s="61" t="s">
        <v>41</v>
      </c>
      <c r="O13" s="65" t="s">
        <v>173</v>
      </c>
      <c r="P13" s="64">
        <v>9</v>
      </c>
      <c r="Q13" s="64" t="s">
        <v>183</v>
      </c>
      <c r="R13" s="64">
        <v>2</v>
      </c>
      <c r="S13" s="64" t="s">
        <v>42</v>
      </c>
    </row>
    <row r="14" spans="1:19">
      <c r="A14" s="57" t="s">
        <v>173</v>
      </c>
      <c r="B14" s="56">
        <v>10</v>
      </c>
      <c r="C14" s="56" t="s">
        <v>184</v>
      </c>
      <c r="D14" s="56">
        <v>9</v>
      </c>
      <c r="E14" s="56" t="s">
        <v>49</v>
      </c>
      <c r="H14" s="62" t="s">
        <v>173</v>
      </c>
      <c r="I14" s="61">
        <v>10</v>
      </c>
      <c r="J14" s="61" t="s">
        <v>184</v>
      </c>
      <c r="K14" s="61">
        <v>1</v>
      </c>
      <c r="L14" s="61" t="s">
        <v>41</v>
      </c>
      <c r="O14" s="65" t="s">
        <v>173</v>
      </c>
      <c r="P14" s="64">
        <v>10</v>
      </c>
      <c r="Q14" s="64" t="s">
        <v>184</v>
      </c>
      <c r="R14" s="64">
        <v>2</v>
      </c>
      <c r="S14" s="64" t="s">
        <v>42</v>
      </c>
    </row>
    <row r="15" spans="1:19">
      <c r="A15" s="57" t="s">
        <v>173</v>
      </c>
      <c r="B15" s="56">
        <v>11</v>
      </c>
      <c r="C15" s="56" t="s">
        <v>185</v>
      </c>
      <c r="D15" s="56">
        <v>10</v>
      </c>
      <c r="E15" s="56" t="s">
        <v>50</v>
      </c>
      <c r="H15" s="62" t="s">
        <v>173</v>
      </c>
      <c r="I15" s="61">
        <v>11</v>
      </c>
      <c r="J15" s="61" t="s">
        <v>185</v>
      </c>
      <c r="K15" s="61">
        <v>1</v>
      </c>
      <c r="L15" s="61" t="s">
        <v>41</v>
      </c>
      <c r="O15" s="65" t="s">
        <v>173</v>
      </c>
      <c r="P15" s="64">
        <v>11</v>
      </c>
      <c r="Q15" s="64" t="s">
        <v>185</v>
      </c>
      <c r="R15" s="64">
        <v>2</v>
      </c>
      <c r="S15" s="64" t="s">
        <v>42</v>
      </c>
    </row>
    <row r="16" spans="1:19">
      <c r="A16" s="57" t="s">
        <v>173</v>
      </c>
      <c r="B16" s="56">
        <v>12</v>
      </c>
      <c r="C16" s="56" t="s">
        <v>186</v>
      </c>
      <c r="D16" s="56">
        <v>11</v>
      </c>
      <c r="E16" s="56" t="s">
        <v>51</v>
      </c>
      <c r="H16" s="62" t="s">
        <v>173</v>
      </c>
      <c r="I16" s="61">
        <v>12</v>
      </c>
      <c r="J16" s="61" t="s">
        <v>186</v>
      </c>
      <c r="K16" s="61">
        <v>1</v>
      </c>
      <c r="L16" s="61" t="s">
        <v>41</v>
      </c>
      <c r="O16" s="65" t="s">
        <v>173</v>
      </c>
      <c r="P16" s="64">
        <v>12</v>
      </c>
      <c r="Q16" s="64" t="s">
        <v>186</v>
      </c>
      <c r="R16" s="64">
        <v>3</v>
      </c>
      <c r="S16" s="64" t="s">
        <v>43</v>
      </c>
    </row>
    <row r="17" spans="1:19">
      <c r="A17" s="57" t="s">
        <v>173</v>
      </c>
      <c r="B17" s="56">
        <v>13</v>
      </c>
      <c r="C17" s="56" t="s">
        <v>187</v>
      </c>
      <c r="D17" s="56">
        <v>12</v>
      </c>
      <c r="E17" s="56" t="s">
        <v>52</v>
      </c>
      <c r="H17" s="62" t="s">
        <v>173</v>
      </c>
      <c r="I17" s="61">
        <v>13</v>
      </c>
      <c r="J17" s="61" t="s">
        <v>187</v>
      </c>
      <c r="K17" s="61">
        <v>1</v>
      </c>
      <c r="L17" s="61" t="s">
        <v>41</v>
      </c>
      <c r="O17" s="65" t="s">
        <v>173</v>
      </c>
      <c r="P17" s="64">
        <v>13</v>
      </c>
      <c r="Q17" s="64" t="s">
        <v>187</v>
      </c>
      <c r="R17" s="64">
        <v>3</v>
      </c>
      <c r="S17" s="64" t="s">
        <v>43</v>
      </c>
    </row>
    <row r="18" spans="1:19">
      <c r="A18" s="57" t="s">
        <v>173</v>
      </c>
      <c r="B18" s="56">
        <v>14</v>
      </c>
      <c r="C18" s="56" t="s">
        <v>188</v>
      </c>
      <c r="D18" s="56">
        <v>13</v>
      </c>
      <c r="E18" s="56" t="s">
        <v>53</v>
      </c>
      <c r="H18" s="62" t="s">
        <v>173</v>
      </c>
      <c r="I18" s="61">
        <v>14</v>
      </c>
      <c r="J18" s="61" t="s">
        <v>188</v>
      </c>
      <c r="K18" s="61">
        <v>1</v>
      </c>
      <c r="L18" s="61" t="s">
        <v>41</v>
      </c>
      <c r="O18" s="65" t="s">
        <v>173</v>
      </c>
      <c r="P18" s="64">
        <v>14</v>
      </c>
      <c r="Q18" s="64" t="s">
        <v>188</v>
      </c>
      <c r="R18" s="64">
        <v>3</v>
      </c>
      <c r="S18" s="64" t="s">
        <v>43</v>
      </c>
    </row>
    <row r="19" spans="1:19">
      <c r="A19" s="57" t="s">
        <v>173</v>
      </c>
      <c r="B19" s="56">
        <v>15</v>
      </c>
      <c r="C19" s="56" t="s">
        <v>189</v>
      </c>
      <c r="D19" s="56">
        <v>14</v>
      </c>
      <c r="E19" s="56" t="s">
        <v>54</v>
      </c>
      <c r="H19" s="62" t="s">
        <v>173</v>
      </c>
      <c r="I19" s="61">
        <v>15</v>
      </c>
      <c r="J19" s="61" t="s">
        <v>189</v>
      </c>
      <c r="K19" s="61">
        <v>1</v>
      </c>
      <c r="L19" s="61" t="s">
        <v>41</v>
      </c>
      <c r="O19" s="65" t="s">
        <v>173</v>
      </c>
      <c r="P19" s="64">
        <v>15</v>
      </c>
      <c r="Q19" s="64" t="s">
        <v>189</v>
      </c>
      <c r="R19" s="64">
        <v>4</v>
      </c>
      <c r="S19" s="64" t="s">
        <v>44</v>
      </c>
    </row>
    <row r="20" spans="1:19">
      <c r="A20" s="57" t="s">
        <v>173</v>
      </c>
      <c r="B20" s="56">
        <v>16</v>
      </c>
      <c r="C20" s="56" t="s">
        <v>190</v>
      </c>
      <c r="D20" s="56">
        <v>15</v>
      </c>
      <c r="E20" s="56" t="s">
        <v>55</v>
      </c>
      <c r="H20" s="62" t="s">
        <v>173</v>
      </c>
      <c r="I20" s="61">
        <v>16</v>
      </c>
      <c r="J20" s="61" t="s">
        <v>190</v>
      </c>
      <c r="K20" s="61">
        <v>2</v>
      </c>
      <c r="L20" s="61" t="s">
        <v>42</v>
      </c>
      <c r="O20" s="65" t="s">
        <v>173</v>
      </c>
      <c r="P20" s="64">
        <v>16</v>
      </c>
      <c r="Q20" s="64" t="s">
        <v>190</v>
      </c>
      <c r="R20" s="64">
        <v>4</v>
      </c>
      <c r="S20" s="64" t="s">
        <v>44</v>
      </c>
    </row>
    <row r="21" spans="1:19">
      <c r="A21" s="57" t="s">
        <v>173</v>
      </c>
      <c r="B21" s="56">
        <v>17</v>
      </c>
      <c r="C21" s="56" t="s">
        <v>191</v>
      </c>
      <c r="D21" s="56">
        <v>16</v>
      </c>
      <c r="E21" s="64" t="s">
        <v>55</v>
      </c>
      <c r="H21" s="62" t="s">
        <v>173</v>
      </c>
      <c r="I21" s="61">
        <v>17</v>
      </c>
      <c r="J21" s="61" t="s">
        <v>191</v>
      </c>
      <c r="K21" s="61">
        <v>2</v>
      </c>
      <c r="L21" s="61" t="s">
        <v>42</v>
      </c>
      <c r="O21" s="65" t="s">
        <v>173</v>
      </c>
      <c r="P21" s="64">
        <v>17</v>
      </c>
      <c r="Q21" s="64" t="s">
        <v>191</v>
      </c>
      <c r="R21" s="64">
        <v>4</v>
      </c>
      <c r="S21" s="64" t="s">
        <v>44</v>
      </c>
    </row>
    <row r="22" spans="1:19">
      <c r="A22" s="57" t="s">
        <v>173</v>
      </c>
      <c r="B22" s="56">
        <v>18</v>
      </c>
      <c r="C22" s="56" t="s">
        <v>192</v>
      </c>
      <c r="D22" s="56">
        <v>17</v>
      </c>
      <c r="E22" s="64" t="s">
        <v>55</v>
      </c>
      <c r="H22" s="62" t="s">
        <v>173</v>
      </c>
      <c r="I22" s="61">
        <v>18</v>
      </c>
      <c r="J22" s="61" t="s">
        <v>192</v>
      </c>
      <c r="K22" s="61">
        <v>2</v>
      </c>
      <c r="L22" s="61" t="s">
        <v>42</v>
      </c>
      <c r="O22" s="65" t="s">
        <v>173</v>
      </c>
      <c r="P22" s="64">
        <v>18</v>
      </c>
      <c r="Q22" s="64" t="s">
        <v>192</v>
      </c>
      <c r="R22" s="64">
        <v>5</v>
      </c>
      <c r="S22" s="64" t="s">
        <v>45</v>
      </c>
    </row>
    <row r="23" spans="1:19">
      <c r="A23" s="57" t="s">
        <v>173</v>
      </c>
      <c r="B23" s="56">
        <v>19</v>
      </c>
      <c r="C23" s="56" t="s">
        <v>193</v>
      </c>
      <c r="D23" s="56">
        <v>18</v>
      </c>
      <c r="E23" s="64" t="s">
        <v>55</v>
      </c>
      <c r="H23" s="62" t="s">
        <v>173</v>
      </c>
      <c r="I23" s="61">
        <v>19</v>
      </c>
      <c r="J23" s="61" t="s">
        <v>193</v>
      </c>
      <c r="K23" s="61">
        <v>3</v>
      </c>
      <c r="L23" s="61" t="s">
        <v>43</v>
      </c>
      <c r="O23" s="65" t="s">
        <v>173</v>
      </c>
      <c r="P23" s="64">
        <v>19</v>
      </c>
      <c r="Q23" s="64" t="s">
        <v>193</v>
      </c>
      <c r="R23" s="64">
        <v>5</v>
      </c>
      <c r="S23" s="64" t="s">
        <v>45</v>
      </c>
    </row>
    <row r="24" spans="1:19">
      <c r="A24" s="57" t="s">
        <v>173</v>
      </c>
      <c r="B24" s="56">
        <v>20</v>
      </c>
      <c r="C24" s="56" t="s">
        <v>194</v>
      </c>
      <c r="D24" s="56">
        <v>19</v>
      </c>
      <c r="E24" s="64" t="s">
        <v>55</v>
      </c>
      <c r="H24" s="62" t="s">
        <v>173</v>
      </c>
      <c r="I24" s="61">
        <v>20</v>
      </c>
      <c r="J24" s="61" t="s">
        <v>194</v>
      </c>
      <c r="K24" s="61">
        <v>3</v>
      </c>
      <c r="L24" s="61" t="s">
        <v>43</v>
      </c>
      <c r="O24" s="65" t="s">
        <v>173</v>
      </c>
      <c r="P24" s="64">
        <v>20</v>
      </c>
      <c r="Q24" s="64" t="s">
        <v>194</v>
      </c>
      <c r="R24" s="64">
        <v>5</v>
      </c>
      <c r="S24" s="64" t="s">
        <v>45</v>
      </c>
    </row>
    <row r="25" spans="1:19">
      <c r="A25" s="57" t="s">
        <v>173</v>
      </c>
      <c r="B25" s="56">
        <v>21</v>
      </c>
      <c r="C25" s="56" t="s">
        <v>195</v>
      </c>
      <c r="D25" s="56">
        <v>19</v>
      </c>
      <c r="E25" s="64" t="s">
        <v>55</v>
      </c>
      <c r="H25" s="62" t="s">
        <v>173</v>
      </c>
      <c r="I25" s="61">
        <v>21</v>
      </c>
      <c r="J25" s="61" t="s">
        <v>195</v>
      </c>
      <c r="K25" s="61">
        <v>4</v>
      </c>
      <c r="L25" s="61" t="s">
        <v>44</v>
      </c>
      <c r="O25" s="65" t="s">
        <v>173</v>
      </c>
      <c r="P25" s="64">
        <v>21</v>
      </c>
      <c r="Q25" s="64" t="s">
        <v>195</v>
      </c>
      <c r="R25" s="64">
        <v>6</v>
      </c>
      <c r="S25" s="64" t="s">
        <v>46</v>
      </c>
    </row>
    <row r="26" spans="1:19">
      <c r="A26" s="57" t="s">
        <v>173</v>
      </c>
      <c r="B26" s="56">
        <v>22</v>
      </c>
      <c r="C26" s="56" t="s">
        <v>196</v>
      </c>
      <c r="D26" s="56">
        <v>19</v>
      </c>
      <c r="E26" s="64" t="s">
        <v>55</v>
      </c>
      <c r="H26" s="62" t="s">
        <v>173</v>
      </c>
      <c r="I26" s="61">
        <v>22</v>
      </c>
      <c r="J26" s="61" t="s">
        <v>196</v>
      </c>
      <c r="K26" s="61">
        <v>4</v>
      </c>
      <c r="L26" s="61" t="s">
        <v>44</v>
      </c>
      <c r="O26" s="65" t="s">
        <v>173</v>
      </c>
      <c r="P26" s="64">
        <v>22</v>
      </c>
      <c r="Q26" s="64" t="s">
        <v>196</v>
      </c>
      <c r="R26" s="64">
        <v>6</v>
      </c>
      <c r="S26" s="64" t="s">
        <v>46</v>
      </c>
    </row>
    <row r="27" spans="1:19">
      <c r="A27" s="57" t="s">
        <v>173</v>
      </c>
      <c r="B27" s="56">
        <v>23</v>
      </c>
      <c r="C27" s="56" t="s">
        <v>197</v>
      </c>
      <c r="D27" s="56">
        <v>19</v>
      </c>
      <c r="E27" s="64" t="s">
        <v>55</v>
      </c>
      <c r="H27" s="62" t="s">
        <v>173</v>
      </c>
      <c r="I27" s="61">
        <v>23</v>
      </c>
      <c r="J27" s="61" t="s">
        <v>197</v>
      </c>
      <c r="K27" s="61">
        <v>4</v>
      </c>
      <c r="L27" s="61" t="s">
        <v>44</v>
      </c>
      <c r="O27" s="65" t="s">
        <v>173</v>
      </c>
      <c r="P27" s="64">
        <v>23</v>
      </c>
      <c r="Q27" s="64" t="s">
        <v>197</v>
      </c>
      <c r="R27" s="64">
        <v>6</v>
      </c>
      <c r="S27" s="64" t="s">
        <v>46</v>
      </c>
    </row>
    <row r="28" spans="1:19">
      <c r="A28" s="57" t="s">
        <v>173</v>
      </c>
      <c r="B28" s="56">
        <v>24</v>
      </c>
      <c r="C28" s="56" t="s">
        <v>198</v>
      </c>
      <c r="D28" s="56">
        <v>19</v>
      </c>
      <c r="E28" s="64" t="s">
        <v>55</v>
      </c>
      <c r="H28" s="62" t="s">
        <v>173</v>
      </c>
      <c r="I28" s="61">
        <v>24</v>
      </c>
      <c r="J28" s="61" t="s">
        <v>198</v>
      </c>
      <c r="K28" s="61">
        <v>5</v>
      </c>
      <c r="L28" s="61" t="s">
        <v>45</v>
      </c>
      <c r="O28" s="65" t="s">
        <v>173</v>
      </c>
      <c r="P28" s="64">
        <v>24</v>
      </c>
      <c r="Q28" s="64" t="s">
        <v>198</v>
      </c>
      <c r="R28" s="64">
        <v>7</v>
      </c>
      <c r="S28" s="64" t="s">
        <v>47</v>
      </c>
    </row>
    <row r="29" spans="1:19">
      <c r="A29" s="57" t="s">
        <v>173</v>
      </c>
      <c r="B29" s="56">
        <v>25</v>
      </c>
      <c r="C29" s="56" t="s">
        <v>199</v>
      </c>
      <c r="D29" s="56">
        <v>19</v>
      </c>
      <c r="E29" s="64" t="s">
        <v>55</v>
      </c>
      <c r="H29" s="62" t="s">
        <v>173</v>
      </c>
      <c r="I29" s="61">
        <v>25</v>
      </c>
      <c r="J29" s="61" t="s">
        <v>199</v>
      </c>
      <c r="K29" s="61">
        <v>5</v>
      </c>
      <c r="L29" s="61" t="s">
        <v>45</v>
      </c>
      <c r="O29" s="65" t="s">
        <v>173</v>
      </c>
      <c r="P29" s="64">
        <v>25</v>
      </c>
      <c r="Q29" s="64" t="s">
        <v>199</v>
      </c>
      <c r="R29" s="64">
        <v>7</v>
      </c>
      <c r="S29" s="64" t="s">
        <v>47</v>
      </c>
    </row>
    <row r="30" spans="1:19">
      <c r="A30" s="57" t="s">
        <v>173</v>
      </c>
      <c r="B30" s="56">
        <v>26</v>
      </c>
      <c r="C30" s="56" t="s">
        <v>200</v>
      </c>
      <c r="D30" s="56">
        <v>19</v>
      </c>
      <c r="E30" s="64" t="s">
        <v>55</v>
      </c>
      <c r="H30" s="62" t="s">
        <v>173</v>
      </c>
      <c r="I30" s="61">
        <v>26</v>
      </c>
      <c r="J30" s="61" t="s">
        <v>200</v>
      </c>
      <c r="K30" s="61">
        <v>6</v>
      </c>
      <c r="L30" s="61" t="s">
        <v>46</v>
      </c>
      <c r="O30" s="65" t="s">
        <v>173</v>
      </c>
      <c r="P30" s="64">
        <v>26</v>
      </c>
      <c r="Q30" s="64" t="s">
        <v>200</v>
      </c>
      <c r="R30" s="64">
        <v>7</v>
      </c>
      <c r="S30" s="64" t="s">
        <v>47</v>
      </c>
    </row>
    <row r="31" spans="1:19">
      <c r="A31" s="57" t="s">
        <v>173</v>
      </c>
      <c r="B31" s="56">
        <v>27</v>
      </c>
      <c r="C31" s="56" t="s">
        <v>201</v>
      </c>
      <c r="D31" s="56">
        <v>19</v>
      </c>
      <c r="E31" s="64" t="s">
        <v>55</v>
      </c>
      <c r="H31" s="62" t="s">
        <v>173</v>
      </c>
      <c r="I31" s="61">
        <v>27</v>
      </c>
      <c r="J31" s="61" t="s">
        <v>201</v>
      </c>
      <c r="K31" s="61">
        <v>6</v>
      </c>
      <c r="L31" s="61" t="s">
        <v>46</v>
      </c>
      <c r="O31" s="65" t="s">
        <v>173</v>
      </c>
      <c r="P31" s="64">
        <v>27</v>
      </c>
      <c r="Q31" s="64" t="s">
        <v>201</v>
      </c>
      <c r="R31" s="64">
        <v>8</v>
      </c>
      <c r="S31" s="64" t="s">
        <v>48</v>
      </c>
    </row>
    <row r="32" spans="1:19">
      <c r="A32" s="57" t="s">
        <v>173</v>
      </c>
      <c r="B32" s="56">
        <v>28</v>
      </c>
      <c r="C32" s="56" t="s">
        <v>202</v>
      </c>
      <c r="D32" s="56">
        <v>19</v>
      </c>
      <c r="E32" s="64" t="s">
        <v>55</v>
      </c>
      <c r="H32" s="62" t="s">
        <v>173</v>
      </c>
      <c r="I32" s="61">
        <v>28</v>
      </c>
      <c r="J32" s="61" t="s">
        <v>202</v>
      </c>
      <c r="K32" s="61">
        <v>6</v>
      </c>
      <c r="L32" s="61" t="s">
        <v>46</v>
      </c>
      <c r="O32" s="65" t="s">
        <v>173</v>
      </c>
      <c r="P32" s="64">
        <v>28</v>
      </c>
      <c r="Q32" s="64" t="s">
        <v>202</v>
      </c>
      <c r="R32" s="64">
        <v>8</v>
      </c>
      <c r="S32" s="64" t="s">
        <v>48</v>
      </c>
    </row>
    <row r="33" spans="1:19">
      <c r="A33" s="57" t="s">
        <v>173</v>
      </c>
      <c r="B33" s="56">
        <v>29</v>
      </c>
      <c r="C33" s="56" t="s">
        <v>203</v>
      </c>
      <c r="D33" s="56">
        <v>19</v>
      </c>
      <c r="E33" s="64" t="s">
        <v>55</v>
      </c>
      <c r="H33" s="62" t="s">
        <v>173</v>
      </c>
      <c r="I33" s="61">
        <v>29</v>
      </c>
      <c r="J33" s="61" t="s">
        <v>203</v>
      </c>
      <c r="K33" s="61">
        <v>7</v>
      </c>
      <c r="L33" s="61" t="s">
        <v>47</v>
      </c>
      <c r="O33" s="65" t="s">
        <v>173</v>
      </c>
      <c r="P33" s="64">
        <v>29</v>
      </c>
      <c r="Q33" s="64" t="s">
        <v>203</v>
      </c>
      <c r="R33" s="64">
        <v>8</v>
      </c>
      <c r="S33" s="64" t="s">
        <v>48</v>
      </c>
    </row>
    <row r="34" spans="1:19">
      <c r="A34" s="57" t="s">
        <v>173</v>
      </c>
      <c r="B34" s="56">
        <v>30</v>
      </c>
      <c r="C34" s="56" t="s">
        <v>204</v>
      </c>
      <c r="D34" s="56">
        <v>19</v>
      </c>
      <c r="E34" s="64" t="s">
        <v>55</v>
      </c>
      <c r="H34" s="62" t="s">
        <v>173</v>
      </c>
      <c r="I34" s="61">
        <v>30</v>
      </c>
      <c r="J34" s="61" t="s">
        <v>204</v>
      </c>
      <c r="K34" s="61">
        <v>7</v>
      </c>
      <c r="L34" s="61" t="s">
        <v>47</v>
      </c>
      <c r="O34" s="65" t="s">
        <v>173</v>
      </c>
      <c r="P34" s="64">
        <v>30</v>
      </c>
      <c r="Q34" s="64" t="s">
        <v>204</v>
      </c>
      <c r="R34" s="64">
        <v>9</v>
      </c>
      <c r="S34" s="64" t="s">
        <v>49</v>
      </c>
    </row>
    <row r="35" spans="1:19">
      <c r="A35" s="57" t="s">
        <v>173</v>
      </c>
      <c r="B35" s="56">
        <v>31</v>
      </c>
      <c r="C35" s="56" t="s">
        <v>205</v>
      </c>
      <c r="D35" s="56">
        <v>19</v>
      </c>
      <c r="E35" s="64" t="s">
        <v>55</v>
      </c>
      <c r="H35" s="62" t="s">
        <v>173</v>
      </c>
      <c r="I35" s="61">
        <v>31</v>
      </c>
      <c r="J35" s="61" t="s">
        <v>205</v>
      </c>
      <c r="K35" s="61">
        <v>8</v>
      </c>
      <c r="L35" s="61" t="s">
        <v>48</v>
      </c>
      <c r="O35" s="65" t="s">
        <v>173</v>
      </c>
      <c r="P35" s="64">
        <v>31</v>
      </c>
      <c r="Q35" s="64" t="s">
        <v>205</v>
      </c>
      <c r="R35" s="64">
        <v>9</v>
      </c>
      <c r="S35" s="64" t="s">
        <v>49</v>
      </c>
    </row>
    <row r="36" spans="1:19">
      <c r="A36" s="57" t="s">
        <v>173</v>
      </c>
      <c r="B36" s="56">
        <v>32</v>
      </c>
      <c r="C36" s="56" t="s">
        <v>206</v>
      </c>
      <c r="D36" s="56">
        <v>19</v>
      </c>
      <c r="E36" s="64" t="s">
        <v>55</v>
      </c>
      <c r="H36" s="62" t="s">
        <v>173</v>
      </c>
      <c r="I36" s="61">
        <v>32</v>
      </c>
      <c r="J36" s="61" t="s">
        <v>206</v>
      </c>
      <c r="K36" s="61">
        <v>8</v>
      </c>
      <c r="L36" s="61" t="s">
        <v>48</v>
      </c>
      <c r="O36" s="65" t="s">
        <v>173</v>
      </c>
      <c r="P36" s="64">
        <v>32</v>
      </c>
      <c r="Q36" s="64" t="s">
        <v>206</v>
      </c>
      <c r="R36" s="64">
        <v>9</v>
      </c>
      <c r="S36" s="64" t="s">
        <v>49</v>
      </c>
    </row>
    <row r="37" spans="1:19">
      <c r="A37" s="57" t="s">
        <v>173</v>
      </c>
      <c r="B37" s="56">
        <v>33</v>
      </c>
      <c r="C37" s="56" t="s">
        <v>207</v>
      </c>
      <c r="D37" s="56">
        <v>19</v>
      </c>
      <c r="E37" s="64" t="s">
        <v>55</v>
      </c>
      <c r="H37" s="62" t="s">
        <v>173</v>
      </c>
      <c r="I37" s="61">
        <v>33</v>
      </c>
      <c r="J37" s="61" t="s">
        <v>207</v>
      </c>
      <c r="K37" s="61">
        <v>8</v>
      </c>
      <c r="L37" s="61" t="s">
        <v>48</v>
      </c>
      <c r="O37" s="65" t="s">
        <v>173</v>
      </c>
      <c r="P37" s="64">
        <v>33</v>
      </c>
      <c r="Q37" s="64" t="s">
        <v>207</v>
      </c>
      <c r="R37" s="64">
        <v>10</v>
      </c>
      <c r="S37" s="64" t="s">
        <v>50</v>
      </c>
    </row>
    <row r="38" spans="1:19">
      <c r="A38" s="57" t="s">
        <v>173</v>
      </c>
      <c r="B38" s="56">
        <v>34</v>
      </c>
      <c r="C38" s="56" t="s">
        <v>208</v>
      </c>
      <c r="D38" s="56">
        <v>19</v>
      </c>
      <c r="E38" s="64" t="s">
        <v>55</v>
      </c>
      <c r="H38" s="62" t="s">
        <v>173</v>
      </c>
      <c r="I38" s="61">
        <v>34</v>
      </c>
      <c r="J38" s="61" t="s">
        <v>208</v>
      </c>
      <c r="K38" s="61">
        <v>9</v>
      </c>
      <c r="L38" s="61" t="s">
        <v>49</v>
      </c>
      <c r="O38" s="65" t="s">
        <v>173</v>
      </c>
      <c r="P38" s="64">
        <v>34</v>
      </c>
      <c r="Q38" s="64" t="s">
        <v>208</v>
      </c>
      <c r="R38" s="64">
        <v>10</v>
      </c>
      <c r="S38" s="64" t="s">
        <v>50</v>
      </c>
    </row>
    <row r="39" spans="1:19">
      <c r="A39" s="57" t="s">
        <v>173</v>
      </c>
      <c r="B39" s="56">
        <v>35</v>
      </c>
      <c r="C39" s="56" t="s">
        <v>209</v>
      </c>
      <c r="D39" s="59">
        <v>9</v>
      </c>
      <c r="E39" s="64" t="s">
        <v>55</v>
      </c>
      <c r="H39" s="62" t="s">
        <v>173</v>
      </c>
      <c r="I39" s="61">
        <v>35</v>
      </c>
      <c r="J39" s="61" t="s">
        <v>209</v>
      </c>
      <c r="K39" s="61">
        <v>9</v>
      </c>
      <c r="L39" s="61" t="s">
        <v>49</v>
      </c>
      <c r="O39" s="65" t="s">
        <v>173</v>
      </c>
      <c r="P39" s="64">
        <v>35</v>
      </c>
      <c r="Q39" s="64" t="s">
        <v>209</v>
      </c>
      <c r="R39" s="64">
        <v>10</v>
      </c>
      <c r="S39" s="64" t="s">
        <v>50</v>
      </c>
    </row>
    <row r="40" spans="1:19">
      <c r="A40" s="57" t="s">
        <v>173</v>
      </c>
      <c r="B40" s="56">
        <v>36</v>
      </c>
      <c r="C40" s="56" t="s">
        <v>210</v>
      </c>
      <c r="D40" s="56">
        <v>10</v>
      </c>
      <c r="E40" s="64" t="s">
        <v>55</v>
      </c>
      <c r="H40" s="62" t="s">
        <v>173</v>
      </c>
      <c r="I40" s="61">
        <v>36</v>
      </c>
      <c r="J40" s="61" t="s">
        <v>210</v>
      </c>
      <c r="K40" s="61">
        <v>10</v>
      </c>
      <c r="L40" s="61" t="s">
        <v>50</v>
      </c>
      <c r="O40" s="65" t="s">
        <v>173</v>
      </c>
      <c r="P40" s="64">
        <v>36</v>
      </c>
      <c r="Q40" s="64" t="s">
        <v>210</v>
      </c>
      <c r="R40" s="64">
        <v>11</v>
      </c>
      <c r="S40" s="64" t="s">
        <v>51</v>
      </c>
    </row>
    <row r="41" spans="1:19">
      <c r="A41" s="57" t="s">
        <v>173</v>
      </c>
      <c r="B41" s="56">
        <v>37</v>
      </c>
      <c r="C41" s="56" t="s">
        <v>211</v>
      </c>
      <c r="D41" s="56">
        <v>10</v>
      </c>
      <c r="E41" s="64" t="s">
        <v>55</v>
      </c>
      <c r="H41" s="62" t="s">
        <v>173</v>
      </c>
      <c r="I41" s="61">
        <v>37</v>
      </c>
      <c r="J41" s="61" t="s">
        <v>211</v>
      </c>
      <c r="K41" s="61">
        <v>10</v>
      </c>
      <c r="L41" s="61" t="s">
        <v>50</v>
      </c>
      <c r="O41" s="65" t="s">
        <v>173</v>
      </c>
      <c r="P41" s="64">
        <v>37</v>
      </c>
      <c r="Q41" s="64" t="s">
        <v>211</v>
      </c>
      <c r="R41" s="64">
        <v>11</v>
      </c>
      <c r="S41" s="64" t="s">
        <v>51</v>
      </c>
    </row>
    <row r="42" spans="1:19">
      <c r="A42" s="57" t="s">
        <v>173</v>
      </c>
      <c r="B42" s="56">
        <v>38</v>
      </c>
      <c r="C42" s="56" t="s">
        <v>212</v>
      </c>
      <c r="D42" s="56">
        <v>10</v>
      </c>
      <c r="E42" s="64" t="s">
        <v>55</v>
      </c>
      <c r="H42" s="62" t="s">
        <v>173</v>
      </c>
      <c r="I42" s="61">
        <v>38</v>
      </c>
      <c r="J42" s="61" t="s">
        <v>212</v>
      </c>
      <c r="K42" s="61">
        <v>10</v>
      </c>
      <c r="L42" s="61" t="s">
        <v>50</v>
      </c>
      <c r="O42" s="65" t="s">
        <v>173</v>
      </c>
      <c r="P42" s="64">
        <v>38</v>
      </c>
      <c r="Q42" s="64" t="s">
        <v>212</v>
      </c>
      <c r="R42" s="64">
        <v>11</v>
      </c>
      <c r="S42" s="64" t="s">
        <v>51</v>
      </c>
    </row>
    <row r="43" spans="1:19">
      <c r="A43" s="57" t="s">
        <v>173</v>
      </c>
      <c r="B43" s="56">
        <v>39</v>
      </c>
      <c r="C43" s="56" t="s">
        <v>213</v>
      </c>
      <c r="D43" s="56">
        <v>11</v>
      </c>
      <c r="E43" s="64" t="s">
        <v>55</v>
      </c>
      <c r="H43" s="62" t="s">
        <v>173</v>
      </c>
      <c r="I43" s="61">
        <v>39</v>
      </c>
      <c r="J43" s="61" t="s">
        <v>213</v>
      </c>
      <c r="K43" s="61">
        <v>11</v>
      </c>
      <c r="L43" s="61" t="s">
        <v>51</v>
      </c>
      <c r="O43" s="65" t="s">
        <v>173</v>
      </c>
      <c r="P43" s="64">
        <v>39</v>
      </c>
      <c r="Q43" s="64" t="s">
        <v>213</v>
      </c>
      <c r="R43" s="64">
        <v>12</v>
      </c>
      <c r="S43" s="64" t="s">
        <v>52</v>
      </c>
    </row>
    <row r="44" spans="1:19">
      <c r="A44" s="57" t="s">
        <v>173</v>
      </c>
      <c r="B44" s="56">
        <v>40</v>
      </c>
      <c r="C44" s="56" t="s">
        <v>214</v>
      </c>
      <c r="D44" s="56">
        <v>11</v>
      </c>
      <c r="E44" s="64" t="s">
        <v>55</v>
      </c>
      <c r="H44" s="62" t="s">
        <v>173</v>
      </c>
      <c r="I44" s="61">
        <v>40</v>
      </c>
      <c r="J44" s="61" t="s">
        <v>214</v>
      </c>
      <c r="K44" s="61">
        <v>11</v>
      </c>
      <c r="L44" s="61" t="s">
        <v>51</v>
      </c>
      <c r="O44" s="65" t="s">
        <v>173</v>
      </c>
      <c r="P44" s="64">
        <v>40</v>
      </c>
      <c r="Q44" s="64" t="s">
        <v>214</v>
      </c>
      <c r="R44" s="64">
        <v>12</v>
      </c>
      <c r="S44" s="64" t="s">
        <v>52</v>
      </c>
    </row>
    <row r="45" spans="1:19">
      <c r="A45" s="57" t="s">
        <v>173</v>
      </c>
      <c r="B45" s="56">
        <v>41</v>
      </c>
      <c r="C45" s="56" t="s">
        <v>215</v>
      </c>
      <c r="D45" s="56">
        <v>12</v>
      </c>
      <c r="E45" s="64" t="s">
        <v>55</v>
      </c>
      <c r="H45" s="62" t="s">
        <v>173</v>
      </c>
      <c r="I45" s="61">
        <v>41</v>
      </c>
      <c r="J45" s="61" t="s">
        <v>215</v>
      </c>
      <c r="K45" s="61">
        <v>12</v>
      </c>
      <c r="L45" s="61" t="s">
        <v>52</v>
      </c>
      <c r="O45" s="65" t="s">
        <v>173</v>
      </c>
      <c r="P45" s="64">
        <v>41</v>
      </c>
      <c r="Q45" s="64" t="s">
        <v>215</v>
      </c>
      <c r="R45" s="64">
        <v>12</v>
      </c>
      <c r="S45" s="64" t="s">
        <v>52</v>
      </c>
    </row>
    <row r="46" spans="1:19">
      <c r="A46" s="57" t="s">
        <v>173</v>
      </c>
      <c r="B46" s="56">
        <v>42</v>
      </c>
      <c r="C46" s="56" t="s">
        <v>216</v>
      </c>
      <c r="D46" s="56">
        <v>12</v>
      </c>
      <c r="E46" s="64" t="s">
        <v>55</v>
      </c>
      <c r="H46" s="62" t="s">
        <v>173</v>
      </c>
      <c r="I46" s="61">
        <v>42</v>
      </c>
      <c r="J46" s="61" t="s">
        <v>216</v>
      </c>
      <c r="K46" s="61">
        <v>12</v>
      </c>
      <c r="L46" s="61" t="s">
        <v>52</v>
      </c>
      <c r="O46" s="65" t="s">
        <v>173</v>
      </c>
      <c r="P46" s="64">
        <v>42</v>
      </c>
      <c r="Q46" s="64" t="s">
        <v>216</v>
      </c>
      <c r="R46" s="64">
        <v>13</v>
      </c>
      <c r="S46" s="64" t="s">
        <v>53</v>
      </c>
    </row>
    <row r="47" spans="1:19">
      <c r="A47" s="57" t="s">
        <v>173</v>
      </c>
      <c r="B47" s="56">
        <v>43</v>
      </c>
      <c r="C47" s="56" t="s">
        <v>217</v>
      </c>
      <c r="D47" s="56">
        <v>12</v>
      </c>
      <c r="E47" s="64" t="s">
        <v>55</v>
      </c>
      <c r="H47" s="62" t="s">
        <v>173</v>
      </c>
      <c r="I47" s="61">
        <v>43</v>
      </c>
      <c r="J47" s="61" t="s">
        <v>217</v>
      </c>
      <c r="K47" s="61">
        <v>12</v>
      </c>
      <c r="L47" s="61" t="s">
        <v>52</v>
      </c>
      <c r="O47" s="65" t="s">
        <v>173</v>
      </c>
      <c r="P47" s="64">
        <v>43</v>
      </c>
      <c r="Q47" s="64" t="s">
        <v>217</v>
      </c>
      <c r="R47" s="64">
        <v>13</v>
      </c>
      <c r="S47" s="64" t="s">
        <v>53</v>
      </c>
    </row>
    <row r="48" spans="1:19">
      <c r="A48" s="57" t="s">
        <v>173</v>
      </c>
      <c r="B48" s="56">
        <v>44</v>
      </c>
      <c r="C48" s="56" t="s">
        <v>218</v>
      </c>
      <c r="D48" s="56">
        <v>13</v>
      </c>
      <c r="E48" s="64" t="s">
        <v>55</v>
      </c>
      <c r="H48" s="62" t="s">
        <v>173</v>
      </c>
      <c r="I48" s="61">
        <v>44</v>
      </c>
      <c r="J48" s="61" t="s">
        <v>218</v>
      </c>
      <c r="K48" s="61">
        <v>13</v>
      </c>
      <c r="L48" s="61" t="s">
        <v>53</v>
      </c>
      <c r="O48" s="65" t="s">
        <v>173</v>
      </c>
      <c r="P48" s="64">
        <v>44</v>
      </c>
      <c r="Q48" s="64" t="s">
        <v>218</v>
      </c>
      <c r="R48" s="64">
        <v>13</v>
      </c>
      <c r="S48" s="64" t="s">
        <v>53</v>
      </c>
    </row>
    <row r="49" spans="1:19">
      <c r="A49" s="57" t="s">
        <v>173</v>
      </c>
      <c r="B49" s="56">
        <v>45</v>
      </c>
      <c r="C49" s="56" t="s">
        <v>219</v>
      </c>
      <c r="D49" s="56">
        <v>13</v>
      </c>
      <c r="E49" s="64" t="s">
        <v>55</v>
      </c>
      <c r="H49" s="62" t="s">
        <v>173</v>
      </c>
      <c r="I49" s="61">
        <v>45</v>
      </c>
      <c r="J49" s="61" t="s">
        <v>219</v>
      </c>
      <c r="K49" s="61">
        <v>13</v>
      </c>
      <c r="L49" s="61" t="s">
        <v>53</v>
      </c>
      <c r="O49" s="65" t="s">
        <v>173</v>
      </c>
      <c r="P49" s="64">
        <v>45</v>
      </c>
      <c r="Q49" s="64" t="s">
        <v>219</v>
      </c>
      <c r="R49" s="64">
        <v>14</v>
      </c>
      <c r="S49" s="64" t="s">
        <v>54</v>
      </c>
    </row>
    <row r="50" spans="1:19">
      <c r="A50" s="57" t="s">
        <v>173</v>
      </c>
      <c r="B50" s="56">
        <v>46</v>
      </c>
      <c r="C50" s="56" t="s">
        <v>220</v>
      </c>
      <c r="D50" s="56">
        <v>14</v>
      </c>
      <c r="E50" s="64" t="s">
        <v>55</v>
      </c>
      <c r="H50" s="62" t="s">
        <v>173</v>
      </c>
      <c r="I50" s="61">
        <v>46</v>
      </c>
      <c r="J50" s="61" t="s">
        <v>220</v>
      </c>
      <c r="K50" s="61">
        <v>14</v>
      </c>
      <c r="L50" s="61" t="s">
        <v>54</v>
      </c>
      <c r="O50" s="65" t="s">
        <v>173</v>
      </c>
      <c r="P50" s="64">
        <v>46</v>
      </c>
      <c r="Q50" s="64" t="s">
        <v>220</v>
      </c>
      <c r="R50" s="64">
        <v>14</v>
      </c>
      <c r="S50" s="64" t="s">
        <v>54</v>
      </c>
    </row>
    <row r="51" spans="1:19">
      <c r="A51" s="57" t="s">
        <v>173</v>
      </c>
      <c r="B51" s="56">
        <v>47</v>
      </c>
      <c r="C51" s="56" t="s">
        <v>221</v>
      </c>
      <c r="D51" s="56">
        <v>14</v>
      </c>
      <c r="E51" s="64" t="s">
        <v>55</v>
      </c>
      <c r="H51" s="62" t="s">
        <v>173</v>
      </c>
      <c r="I51" s="61">
        <v>47</v>
      </c>
      <c r="J51" s="61" t="s">
        <v>221</v>
      </c>
      <c r="K51" s="61">
        <v>14</v>
      </c>
      <c r="L51" s="61" t="s">
        <v>54</v>
      </c>
      <c r="O51" s="65" t="s">
        <v>173</v>
      </c>
      <c r="P51" s="64">
        <v>47</v>
      </c>
      <c r="Q51" s="64" t="s">
        <v>221</v>
      </c>
      <c r="R51" s="64">
        <v>14</v>
      </c>
      <c r="S51" s="64" t="s">
        <v>54</v>
      </c>
    </row>
    <row r="52" spans="1:19">
      <c r="A52" s="57" t="s">
        <v>173</v>
      </c>
      <c r="B52" s="56">
        <v>48</v>
      </c>
      <c r="C52" s="56" t="s">
        <v>222</v>
      </c>
      <c r="D52" s="56">
        <v>14</v>
      </c>
      <c r="E52" s="64" t="s">
        <v>55</v>
      </c>
      <c r="H52" s="62" t="s">
        <v>173</v>
      </c>
      <c r="I52" s="61">
        <v>48</v>
      </c>
      <c r="J52" s="61" t="s">
        <v>222</v>
      </c>
      <c r="K52" s="61">
        <v>14</v>
      </c>
      <c r="L52" s="61" t="s">
        <v>54</v>
      </c>
      <c r="O52" s="65" t="s">
        <v>173</v>
      </c>
      <c r="P52" s="64">
        <v>48</v>
      </c>
      <c r="Q52" s="64" t="s">
        <v>222</v>
      </c>
      <c r="R52" s="64">
        <v>15</v>
      </c>
      <c r="S52" s="64" t="s">
        <v>55</v>
      </c>
    </row>
    <row r="53" spans="1:19">
      <c r="A53" s="57" t="s">
        <v>173</v>
      </c>
      <c r="B53" s="56">
        <v>49</v>
      </c>
      <c r="C53" s="56" t="s">
        <v>223</v>
      </c>
      <c r="D53" s="56">
        <v>15</v>
      </c>
      <c r="E53" s="56" t="s">
        <v>55</v>
      </c>
      <c r="H53" s="62" t="s">
        <v>173</v>
      </c>
      <c r="I53" s="61">
        <v>49</v>
      </c>
      <c r="J53" s="61" t="s">
        <v>223</v>
      </c>
      <c r="K53" s="61">
        <v>15</v>
      </c>
      <c r="L53" s="61" t="s">
        <v>55</v>
      </c>
      <c r="O53" s="65" t="s">
        <v>173</v>
      </c>
      <c r="P53" s="64">
        <v>49</v>
      </c>
      <c r="Q53" s="64" t="s">
        <v>223</v>
      </c>
      <c r="R53" s="64">
        <v>15</v>
      </c>
      <c r="S53" s="64" t="s">
        <v>55</v>
      </c>
    </row>
    <row r="54" spans="1:19">
      <c r="A54" s="57" t="s">
        <v>173</v>
      </c>
      <c r="B54" s="56">
        <v>50</v>
      </c>
      <c r="C54" s="56" t="s">
        <v>224</v>
      </c>
      <c r="D54" s="56">
        <v>15</v>
      </c>
      <c r="E54" s="56" t="s">
        <v>55</v>
      </c>
      <c r="H54" s="62" t="s">
        <v>173</v>
      </c>
      <c r="I54" s="61">
        <v>50</v>
      </c>
      <c r="J54" s="61" t="s">
        <v>224</v>
      </c>
      <c r="K54" s="61">
        <v>15</v>
      </c>
      <c r="L54" s="61" t="s">
        <v>55</v>
      </c>
      <c r="O54" s="65" t="s">
        <v>173</v>
      </c>
      <c r="P54" s="64">
        <v>50</v>
      </c>
      <c r="Q54" s="64" t="s">
        <v>224</v>
      </c>
      <c r="R54" s="64">
        <v>15</v>
      </c>
      <c r="S54" s="64" t="s">
        <v>55</v>
      </c>
    </row>
    <row r="55" spans="1:19">
      <c r="A55" s="57" t="s">
        <v>173</v>
      </c>
      <c r="B55" s="56">
        <v>51</v>
      </c>
      <c r="C55" s="56" t="s">
        <v>225</v>
      </c>
      <c r="D55" s="56">
        <v>16</v>
      </c>
      <c r="E55" s="56" t="s">
        <v>56</v>
      </c>
      <c r="H55" s="62" t="s">
        <v>173</v>
      </c>
      <c r="I55" s="61">
        <v>51</v>
      </c>
      <c r="J55" s="61" t="s">
        <v>225</v>
      </c>
      <c r="K55" s="61">
        <v>16</v>
      </c>
      <c r="L55" s="61" t="s">
        <v>56</v>
      </c>
      <c r="O55" s="65" t="s">
        <v>173</v>
      </c>
      <c r="P55" s="64">
        <v>51</v>
      </c>
      <c r="Q55" s="64" t="s">
        <v>225</v>
      </c>
      <c r="R55" s="64">
        <v>16</v>
      </c>
      <c r="S55" s="64" t="s">
        <v>56</v>
      </c>
    </row>
    <row r="56" spans="1:19">
      <c r="A56" s="57" t="s">
        <v>173</v>
      </c>
      <c r="B56" s="56">
        <v>52</v>
      </c>
      <c r="C56" s="56" t="s">
        <v>226</v>
      </c>
      <c r="D56" s="56">
        <v>16</v>
      </c>
      <c r="E56" s="56" t="s">
        <v>56</v>
      </c>
      <c r="H56" s="62" t="s">
        <v>173</v>
      </c>
      <c r="I56" s="61">
        <v>52</v>
      </c>
      <c r="J56" s="61" t="s">
        <v>226</v>
      </c>
      <c r="K56" s="61">
        <v>16</v>
      </c>
      <c r="L56" s="61" t="s">
        <v>56</v>
      </c>
      <c r="O56" s="65" t="s">
        <v>173</v>
      </c>
      <c r="P56" s="64">
        <v>52</v>
      </c>
      <c r="Q56" s="64" t="s">
        <v>226</v>
      </c>
      <c r="R56" s="64">
        <v>16</v>
      </c>
      <c r="S56" s="64" t="s">
        <v>56</v>
      </c>
    </row>
    <row r="57" spans="1:19">
      <c r="A57" s="57" t="s">
        <v>173</v>
      </c>
      <c r="B57" s="56">
        <v>53</v>
      </c>
      <c r="C57" s="56" t="s">
        <v>227</v>
      </c>
      <c r="D57" s="56">
        <v>16</v>
      </c>
      <c r="E57" s="56" t="s">
        <v>56</v>
      </c>
      <c r="H57" s="62" t="s">
        <v>173</v>
      </c>
      <c r="I57" s="61">
        <v>53</v>
      </c>
      <c r="J57" s="61" t="s">
        <v>227</v>
      </c>
      <c r="K57" s="61">
        <v>16</v>
      </c>
      <c r="L57" s="61" t="s">
        <v>56</v>
      </c>
      <c r="O57" s="65" t="s">
        <v>173</v>
      </c>
      <c r="P57" s="64">
        <v>53</v>
      </c>
      <c r="Q57" s="64" t="s">
        <v>227</v>
      </c>
      <c r="R57" s="64">
        <v>16</v>
      </c>
      <c r="S57" s="64" t="s">
        <v>56</v>
      </c>
    </row>
    <row r="58" spans="1:19">
      <c r="A58" s="57" t="s">
        <v>173</v>
      </c>
      <c r="B58" s="56">
        <v>54</v>
      </c>
      <c r="C58" s="56" t="s">
        <v>228</v>
      </c>
      <c r="D58" s="56">
        <v>17</v>
      </c>
      <c r="E58" s="56" t="s">
        <v>57</v>
      </c>
      <c r="H58" s="62" t="s">
        <v>173</v>
      </c>
      <c r="I58" s="61">
        <v>54</v>
      </c>
      <c r="J58" s="61" t="s">
        <v>228</v>
      </c>
      <c r="K58" s="61">
        <v>17</v>
      </c>
      <c r="L58" s="61" t="s">
        <v>57</v>
      </c>
      <c r="O58" s="65" t="s">
        <v>173</v>
      </c>
      <c r="P58" s="64">
        <v>54</v>
      </c>
      <c r="Q58" s="64" t="s">
        <v>228</v>
      </c>
      <c r="R58" s="64">
        <v>17</v>
      </c>
      <c r="S58" s="64" t="s">
        <v>57</v>
      </c>
    </row>
    <row r="59" spans="1:19">
      <c r="A59" s="57" t="s">
        <v>173</v>
      </c>
      <c r="B59" s="56">
        <v>55</v>
      </c>
      <c r="C59" s="56" t="s">
        <v>229</v>
      </c>
      <c r="D59" s="56">
        <v>17</v>
      </c>
      <c r="E59" s="56" t="s">
        <v>57</v>
      </c>
      <c r="H59" s="62" t="s">
        <v>173</v>
      </c>
      <c r="I59" s="61">
        <v>55</v>
      </c>
      <c r="J59" s="61" t="s">
        <v>229</v>
      </c>
      <c r="K59" s="61">
        <v>17</v>
      </c>
      <c r="L59" s="61" t="s">
        <v>57</v>
      </c>
      <c r="O59" s="65" t="s">
        <v>173</v>
      </c>
      <c r="P59" s="64">
        <v>55</v>
      </c>
      <c r="Q59" s="64" t="s">
        <v>229</v>
      </c>
      <c r="R59" s="64">
        <v>17</v>
      </c>
      <c r="S59" s="64" t="s">
        <v>57</v>
      </c>
    </row>
    <row r="60" spans="1:19">
      <c r="A60" s="57" t="s">
        <v>173</v>
      </c>
      <c r="B60" s="56">
        <v>56</v>
      </c>
      <c r="C60" s="56" t="s">
        <v>230</v>
      </c>
      <c r="D60" s="56">
        <v>18</v>
      </c>
      <c r="E60" s="56" t="s">
        <v>58</v>
      </c>
      <c r="H60" s="62" t="s">
        <v>173</v>
      </c>
      <c r="I60" s="61">
        <v>56</v>
      </c>
      <c r="J60" s="61" t="s">
        <v>230</v>
      </c>
      <c r="K60" s="61">
        <v>18</v>
      </c>
      <c r="L60" s="61" t="s">
        <v>58</v>
      </c>
      <c r="O60" s="65" t="s">
        <v>173</v>
      </c>
      <c r="P60" s="64">
        <v>56</v>
      </c>
      <c r="Q60" s="64" t="s">
        <v>230</v>
      </c>
      <c r="R60" s="64">
        <v>17</v>
      </c>
      <c r="S60" s="64" t="s">
        <v>57</v>
      </c>
    </row>
    <row r="61" spans="1:19">
      <c r="A61" s="57" t="s">
        <v>173</v>
      </c>
      <c r="B61" s="56">
        <v>57</v>
      </c>
      <c r="C61" s="56" t="s">
        <v>231</v>
      </c>
      <c r="D61" s="56">
        <v>18</v>
      </c>
      <c r="E61" s="56" t="s">
        <v>58</v>
      </c>
      <c r="H61" s="62" t="s">
        <v>173</v>
      </c>
      <c r="I61" s="61">
        <v>57</v>
      </c>
      <c r="J61" s="61" t="s">
        <v>231</v>
      </c>
      <c r="K61" s="61">
        <v>18</v>
      </c>
      <c r="L61" s="61" t="s">
        <v>58</v>
      </c>
      <c r="O61" s="65" t="s">
        <v>173</v>
      </c>
      <c r="P61" s="64">
        <v>57</v>
      </c>
      <c r="Q61" s="64" t="s">
        <v>231</v>
      </c>
      <c r="R61" s="64">
        <v>18</v>
      </c>
      <c r="S61" s="64" t="s">
        <v>58</v>
      </c>
    </row>
    <row r="62" spans="1:19">
      <c r="A62" s="57" t="s">
        <v>173</v>
      </c>
      <c r="B62" s="56">
        <v>58</v>
      </c>
      <c r="C62" s="56" t="s">
        <v>232</v>
      </c>
      <c r="D62" s="56">
        <v>18</v>
      </c>
      <c r="E62" s="56" t="s">
        <v>58</v>
      </c>
      <c r="H62" s="62" t="s">
        <v>173</v>
      </c>
      <c r="I62" s="61">
        <v>58</v>
      </c>
      <c r="J62" s="61" t="s">
        <v>232</v>
      </c>
      <c r="K62" s="61">
        <v>18</v>
      </c>
      <c r="L62" s="61" t="s">
        <v>58</v>
      </c>
      <c r="O62" s="65" t="s">
        <v>173</v>
      </c>
      <c r="P62" s="64">
        <v>58</v>
      </c>
      <c r="Q62" s="64" t="s">
        <v>232</v>
      </c>
      <c r="R62" s="64">
        <v>18</v>
      </c>
      <c r="S62" s="64" t="s">
        <v>58</v>
      </c>
    </row>
    <row r="63" spans="1:19">
      <c r="A63" s="57" t="s">
        <v>173</v>
      </c>
      <c r="B63" s="56">
        <v>59</v>
      </c>
      <c r="C63" s="56" t="s">
        <v>233</v>
      </c>
      <c r="D63" s="56">
        <v>19</v>
      </c>
      <c r="E63" s="56" t="s">
        <v>59</v>
      </c>
      <c r="H63" s="62" t="s">
        <v>173</v>
      </c>
      <c r="I63" s="61">
        <v>59</v>
      </c>
      <c r="J63" s="61" t="s">
        <v>233</v>
      </c>
      <c r="K63" s="61">
        <v>19</v>
      </c>
      <c r="L63" s="61" t="s">
        <v>59</v>
      </c>
      <c r="O63" s="65" t="s">
        <v>173</v>
      </c>
      <c r="P63" s="64">
        <v>59</v>
      </c>
      <c r="Q63" s="64" t="s">
        <v>233</v>
      </c>
      <c r="R63" s="64">
        <v>18</v>
      </c>
      <c r="S63" s="64" t="s">
        <v>58</v>
      </c>
    </row>
    <row r="64" spans="1:19">
      <c r="A64" s="57" t="s">
        <v>173</v>
      </c>
      <c r="B64" s="56">
        <v>60</v>
      </c>
      <c r="C64" s="56" t="s">
        <v>234</v>
      </c>
      <c r="D64" s="56">
        <v>19</v>
      </c>
      <c r="E64" s="56" t="s">
        <v>59</v>
      </c>
      <c r="H64" s="62" t="s">
        <v>173</v>
      </c>
      <c r="I64" s="61">
        <v>60</v>
      </c>
      <c r="J64" s="61" t="s">
        <v>234</v>
      </c>
      <c r="K64" s="61">
        <v>19</v>
      </c>
      <c r="L64" s="61" t="s">
        <v>59</v>
      </c>
      <c r="O64" s="65" t="s">
        <v>173</v>
      </c>
      <c r="P64" s="64">
        <v>60</v>
      </c>
      <c r="Q64" s="64" t="s">
        <v>234</v>
      </c>
      <c r="R64" s="64">
        <v>19</v>
      </c>
      <c r="S64" s="64" t="s">
        <v>59</v>
      </c>
    </row>
    <row r="65" spans="1:19">
      <c r="A65" s="57" t="s">
        <v>173</v>
      </c>
      <c r="B65" s="56">
        <v>61</v>
      </c>
      <c r="C65" s="56" t="s">
        <v>235</v>
      </c>
      <c r="D65" s="56">
        <v>19</v>
      </c>
      <c r="E65" s="56" t="s">
        <v>59</v>
      </c>
      <c r="H65" s="62" t="s">
        <v>173</v>
      </c>
      <c r="I65" s="61">
        <v>61</v>
      </c>
      <c r="J65" s="61" t="s">
        <v>235</v>
      </c>
      <c r="K65" s="61">
        <v>19</v>
      </c>
      <c r="L65" s="61" t="s">
        <v>59</v>
      </c>
      <c r="O65" s="65" t="s">
        <v>173</v>
      </c>
      <c r="P65" s="64">
        <v>61</v>
      </c>
      <c r="Q65" s="64" t="s">
        <v>235</v>
      </c>
      <c r="R65" s="64">
        <v>19</v>
      </c>
      <c r="S65" s="64" t="s">
        <v>59</v>
      </c>
    </row>
    <row r="66" spans="1:19">
      <c r="A66" s="57" t="s">
        <v>173</v>
      </c>
      <c r="B66" s="56">
        <v>62</v>
      </c>
      <c r="C66" s="56" t="s">
        <v>236</v>
      </c>
      <c r="D66" s="56">
        <v>19</v>
      </c>
      <c r="E66" s="56" t="s">
        <v>59</v>
      </c>
      <c r="H66" s="62" t="s">
        <v>173</v>
      </c>
      <c r="I66" s="61">
        <v>62</v>
      </c>
      <c r="J66" s="61" t="s">
        <v>236</v>
      </c>
      <c r="K66" s="61">
        <v>19</v>
      </c>
      <c r="L66" s="61" t="s">
        <v>59</v>
      </c>
      <c r="O66" s="65" t="s">
        <v>173</v>
      </c>
      <c r="P66" s="64">
        <v>62</v>
      </c>
      <c r="Q66" s="64" t="s">
        <v>236</v>
      </c>
      <c r="R66" s="64">
        <v>19</v>
      </c>
      <c r="S66" s="64" t="s">
        <v>59</v>
      </c>
    </row>
    <row r="67" spans="1:19">
      <c r="A67" s="57" t="s">
        <v>173</v>
      </c>
      <c r="B67" s="56">
        <v>63</v>
      </c>
      <c r="C67" s="56" t="s">
        <v>237</v>
      </c>
      <c r="D67" s="56">
        <v>19</v>
      </c>
      <c r="E67" s="56" t="s">
        <v>59</v>
      </c>
      <c r="H67" s="62" t="s">
        <v>173</v>
      </c>
      <c r="I67" s="61">
        <v>63</v>
      </c>
      <c r="J67" s="61" t="s">
        <v>237</v>
      </c>
      <c r="K67" s="61">
        <v>19</v>
      </c>
      <c r="L67" s="61" t="s">
        <v>59</v>
      </c>
      <c r="O67" s="65" t="s">
        <v>173</v>
      </c>
      <c r="P67" s="64">
        <v>63</v>
      </c>
      <c r="Q67" s="64" t="s">
        <v>237</v>
      </c>
      <c r="R67" s="64">
        <v>19</v>
      </c>
      <c r="S67" s="64" t="s">
        <v>59</v>
      </c>
    </row>
    <row r="68" spans="1:19">
      <c r="A68" s="57" t="s">
        <v>173</v>
      </c>
      <c r="B68" s="56">
        <v>64</v>
      </c>
      <c r="C68" s="56" t="s">
        <v>238</v>
      </c>
      <c r="D68" s="56">
        <v>19</v>
      </c>
      <c r="E68" s="56" t="s">
        <v>59</v>
      </c>
      <c r="H68" s="62" t="s">
        <v>173</v>
      </c>
      <c r="I68" s="61">
        <v>64</v>
      </c>
      <c r="J68" s="61" t="s">
        <v>238</v>
      </c>
      <c r="K68" s="61">
        <v>19</v>
      </c>
      <c r="L68" s="61" t="s">
        <v>59</v>
      </c>
      <c r="O68" s="65" t="s">
        <v>173</v>
      </c>
      <c r="P68" s="64">
        <v>64</v>
      </c>
      <c r="Q68" s="64" t="s">
        <v>238</v>
      </c>
      <c r="R68" s="64">
        <v>19</v>
      </c>
      <c r="S68" s="64" t="s">
        <v>59</v>
      </c>
    </row>
    <row r="69" spans="1:19">
      <c r="A69" s="57" t="s">
        <v>173</v>
      </c>
      <c r="B69" s="56">
        <v>65</v>
      </c>
      <c r="C69" s="56" t="s">
        <v>239</v>
      </c>
      <c r="D69" s="56">
        <v>19</v>
      </c>
      <c r="E69" s="56" t="s">
        <v>59</v>
      </c>
      <c r="H69" s="62" t="s">
        <v>173</v>
      </c>
      <c r="I69" s="61">
        <v>65</v>
      </c>
      <c r="J69" s="61" t="s">
        <v>239</v>
      </c>
      <c r="K69" s="61">
        <v>19</v>
      </c>
      <c r="L69" s="61" t="s">
        <v>59</v>
      </c>
      <c r="O69" s="65" t="s">
        <v>173</v>
      </c>
      <c r="P69" s="64">
        <v>65</v>
      </c>
      <c r="Q69" s="64" t="s">
        <v>239</v>
      </c>
      <c r="R69" s="64">
        <v>19</v>
      </c>
      <c r="S69" s="64" t="s">
        <v>59</v>
      </c>
    </row>
    <row r="70" spans="1:19">
      <c r="A70" s="57" t="s">
        <v>173</v>
      </c>
      <c r="B70" s="56">
        <v>66</v>
      </c>
      <c r="C70" s="56" t="s">
        <v>240</v>
      </c>
      <c r="D70" s="56">
        <v>19</v>
      </c>
      <c r="E70" s="56" t="s">
        <v>59</v>
      </c>
      <c r="H70" s="62" t="s">
        <v>173</v>
      </c>
      <c r="I70" s="61">
        <v>66</v>
      </c>
      <c r="J70" s="61" t="s">
        <v>240</v>
      </c>
      <c r="K70" s="61">
        <v>19</v>
      </c>
      <c r="L70" s="61" t="s">
        <v>59</v>
      </c>
      <c r="O70" s="65" t="s">
        <v>173</v>
      </c>
      <c r="P70" s="64">
        <v>66</v>
      </c>
      <c r="Q70" s="64" t="s">
        <v>240</v>
      </c>
      <c r="R70" s="64">
        <v>19</v>
      </c>
      <c r="S70" s="64" t="s">
        <v>59</v>
      </c>
    </row>
    <row r="71" spans="1:19">
      <c r="A71" s="57" t="s">
        <v>173</v>
      </c>
      <c r="B71" s="56">
        <v>67</v>
      </c>
      <c r="C71" s="56" t="s">
        <v>241</v>
      </c>
      <c r="D71" s="56">
        <v>19</v>
      </c>
      <c r="E71" s="56" t="s">
        <v>59</v>
      </c>
      <c r="H71" s="62" t="s">
        <v>173</v>
      </c>
      <c r="I71" s="61">
        <v>67</v>
      </c>
      <c r="J71" s="61" t="s">
        <v>241</v>
      </c>
      <c r="K71" s="61">
        <v>19</v>
      </c>
      <c r="L71" s="61" t="s">
        <v>59</v>
      </c>
      <c r="O71" s="65" t="s">
        <v>173</v>
      </c>
      <c r="P71" s="64">
        <v>67</v>
      </c>
      <c r="Q71" s="64" t="s">
        <v>241</v>
      </c>
      <c r="R71" s="64">
        <v>19</v>
      </c>
      <c r="S71" s="64" t="s">
        <v>59</v>
      </c>
    </row>
    <row r="72" spans="1:19">
      <c r="A72" s="57" t="s">
        <v>173</v>
      </c>
      <c r="B72" s="56">
        <v>68</v>
      </c>
      <c r="C72" s="56" t="s">
        <v>242</v>
      </c>
      <c r="D72" s="56">
        <v>19</v>
      </c>
      <c r="E72" s="56" t="s">
        <v>59</v>
      </c>
      <c r="H72" s="62" t="s">
        <v>173</v>
      </c>
      <c r="I72" s="61">
        <v>68</v>
      </c>
      <c r="J72" s="61" t="s">
        <v>242</v>
      </c>
      <c r="K72" s="61">
        <v>19</v>
      </c>
      <c r="L72" s="61" t="s">
        <v>59</v>
      </c>
      <c r="O72" s="65" t="s">
        <v>173</v>
      </c>
      <c r="P72" s="64">
        <v>68</v>
      </c>
      <c r="Q72" s="64" t="s">
        <v>242</v>
      </c>
      <c r="R72" s="64">
        <v>19</v>
      </c>
      <c r="S72" s="64" t="s">
        <v>59</v>
      </c>
    </row>
    <row r="73" spans="1:19">
      <c r="A73" s="57" t="s">
        <v>173</v>
      </c>
      <c r="B73" s="56">
        <v>69</v>
      </c>
      <c r="C73" s="56" t="s">
        <v>243</v>
      </c>
      <c r="D73" s="56">
        <v>19</v>
      </c>
      <c r="E73" s="56" t="s">
        <v>59</v>
      </c>
      <c r="H73" s="62" t="s">
        <v>173</v>
      </c>
      <c r="I73" s="61">
        <v>69</v>
      </c>
      <c r="J73" s="61" t="s">
        <v>243</v>
      </c>
      <c r="K73" s="61">
        <v>19</v>
      </c>
      <c r="L73" s="61" t="s">
        <v>59</v>
      </c>
      <c r="O73" s="65" t="s">
        <v>173</v>
      </c>
      <c r="P73" s="64">
        <v>69</v>
      </c>
      <c r="Q73" s="64" t="s">
        <v>243</v>
      </c>
      <c r="R73" s="64">
        <v>19</v>
      </c>
      <c r="S73" s="64" t="s">
        <v>59</v>
      </c>
    </row>
    <row r="74" spans="1:19">
      <c r="A74" s="57" t="s">
        <v>173</v>
      </c>
      <c r="B74" s="56">
        <v>70</v>
      </c>
      <c r="C74" s="56" t="s">
        <v>244</v>
      </c>
      <c r="D74" s="56">
        <v>19</v>
      </c>
      <c r="E74" s="56" t="s">
        <v>59</v>
      </c>
      <c r="H74" s="62" t="s">
        <v>173</v>
      </c>
      <c r="I74" s="61">
        <v>70</v>
      </c>
      <c r="J74" s="61" t="s">
        <v>244</v>
      </c>
      <c r="K74" s="61">
        <v>19</v>
      </c>
      <c r="L74" s="61" t="s">
        <v>59</v>
      </c>
      <c r="O74" s="65" t="s">
        <v>173</v>
      </c>
      <c r="P74" s="64">
        <v>70</v>
      </c>
      <c r="Q74" s="64" t="s">
        <v>244</v>
      </c>
      <c r="R74" s="64">
        <v>19</v>
      </c>
      <c r="S74" s="64" t="s">
        <v>59</v>
      </c>
    </row>
    <row r="75" spans="1:19">
      <c r="A75" s="57" t="s">
        <v>245</v>
      </c>
      <c r="B75" s="56">
        <v>0</v>
      </c>
      <c r="C75" s="56" t="s">
        <v>246</v>
      </c>
      <c r="D75" s="56">
        <v>1</v>
      </c>
      <c r="E75" s="56" t="s">
        <v>41</v>
      </c>
      <c r="H75" s="62" t="s">
        <v>245</v>
      </c>
      <c r="I75" s="61">
        <v>0</v>
      </c>
      <c r="J75" s="61" t="s">
        <v>246</v>
      </c>
      <c r="K75" s="61">
        <v>1</v>
      </c>
      <c r="L75" s="61" t="s">
        <v>41</v>
      </c>
      <c r="O75" s="65" t="s">
        <v>245</v>
      </c>
      <c r="P75" s="64">
        <v>0</v>
      </c>
      <c r="Q75" s="64" t="s">
        <v>246</v>
      </c>
      <c r="R75" s="64">
        <v>1</v>
      </c>
      <c r="S75" s="64" t="s">
        <v>41</v>
      </c>
    </row>
    <row r="76" spans="1:19">
      <c r="A76" s="57" t="s">
        <v>245</v>
      </c>
      <c r="B76" s="56">
        <v>1</v>
      </c>
      <c r="C76" s="56" t="s">
        <v>247</v>
      </c>
      <c r="D76" s="56">
        <v>1</v>
      </c>
      <c r="E76" s="56" t="s">
        <v>41</v>
      </c>
      <c r="H76" s="62" t="s">
        <v>245</v>
      </c>
      <c r="I76" s="61">
        <v>1</v>
      </c>
      <c r="J76" s="61" t="s">
        <v>247</v>
      </c>
      <c r="K76" s="61">
        <v>1</v>
      </c>
      <c r="L76" s="61" t="s">
        <v>41</v>
      </c>
      <c r="O76" s="65" t="s">
        <v>245</v>
      </c>
      <c r="P76" s="64">
        <v>1</v>
      </c>
      <c r="Q76" s="64" t="s">
        <v>247</v>
      </c>
      <c r="R76" s="64">
        <v>1</v>
      </c>
      <c r="S76" s="64" t="s">
        <v>41</v>
      </c>
    </row>
    <row r="77" spans="1:19">
      <c r="A77" s="57" t="s">
        <v>245</v>
      </c>
      <c r="B77" s="56">
        <v>2</v>
      </c>
      <c r="C77" s="56" t="s">
        <v>248</v>
      </c>
      <c r="D77" s="56">
        <v>1</v>
      </c>
      <c r="E77" s="56" t="s">
        <v>41</v>
      </c>
      <c r="H77" s="62" t="s">
        <v>245</v>
      </c>
      <c r="I77" s="61">
        <v>2</v>
      </c>
      <c r="J77" s="61" t="s">
        <v>248</v>
      </c>
      <c r="K77" s="61">
        <v>1</v>
      </c>
      <c r="L77" s="61" t="s">
        <v>41</v>
      </c>
      <c r="O77" s="65" t="s">
        <v>245</v>
      </c>
      <c r="P77" s="64">
        <v>2</v>
      </c>
      <c r="Q77" s="64" t="s">
        <v>248</v>
      </c>
      <c r="R77" s="64">
        <v>1</v>
      </c>
      <c r="S77" s="64" t="s">
        <v>41</v>
      </c>
    </row>
    <row r="78" spans="1:19">
      <c r="A78" s="57" t="s">
        <v>245</v>
      </c>
      <c r="B78" s="56">
        <v>3</v>
      </c>
      <c r="C78" s="56" t="s">
        <v>249</v>
      </c>
      <c r="D78" s="56">
        <v>1</v>
      </c>
      <c r="E78" s="56" t="s">
        <v>41</v>
      </c>
      <c r="H78" s="62" t="s">
        <v>245</v>
      </c>
      <c r="I78" s="61">
        <v>3</v>
      </c>
      <c r="J78" s="61" t="s">
        <v>249</v>
      </c>
      <c r="K78" s="61">
        <v>1</v>
      </c>
      <c r="L78" s="61" t="s">
        <v>41</v>
      </c>
      <c r="O78" s="65" t="s">
        <v>245</v>
      </c>
      <c r="P78" s="64">
        <v>3</v>
      </c>
      <c r="Q78" s="64" t="s">
        <v>249</v>
      </c>
      <c r="R78" s="64">
        <v>1</v>
      </c>
      <c r="S78" s="64" t="s">
        <v>41</v>
      </c>
    </row>
    <row r="79" spans="1:19">
      <c r="A79" s="57" t="s">
        <v>245</v>
      </c>
      <c r="B79" s="56">
        <v>4</v>
      </c>
      <c r="C79" s="56" t="s">
        <v>250</v>
      </c>
      <c r="D79" s="56">
        <v>2</v>
      </c>
      <c r="E79" s="56" t="s">
        <v>42</v>
      </c>
      <c r="H79" s="62" t="s">
        <v>245</v>
      </c>
      <c r="I79" s="61">
        <v>4</v>
      </c>
      <c r="J79" s="61" t="s">
        <v>250</v>
      </c>
      <c r="K79" s="61">
        <v>1</v>
      </c>
      <c r="L79" s="61" t="s">
        <v>41</v>
      </c>
      <c r="O79" s="65" t="s">
        <v>245</v>
      </c>
      <c r="P79" s="64">
        <v>4</v>
      </c>
      <c r="Q79" s="64" t="s">
        <v>250</v>
      </c>
      <c r="R79" s="64">
        <v>1</v>
      </c>
      <c r="S79" s="64" t="s">
        <v>41</v>
      </c>
    </row>
    <row r="80" spans="1:19">
      <c r="A80" s="57" t="s">
        <v>245</v>
      </c>
      <c r="B80" s="56">
        <v>5</v>
      </c>
      <c r="C80" s="56" t="s">
        <v>251</v>
      </c>
      <c r="D80" s="56">
        <v>3</v>
      </c>
      <c r="E80" s="56" t="s">
        <v>43</v>
      </c>
      <c r="H80" s="62" t="s">
        <v>245</v>
      </c>
      <c r="I80" s="61">
        <v>5</v>
      </c>
      <c r="J80" s="61" t="s">
        <v>251</v>
      </c>
      <c r="K80" s="61">
        <v>1</v>
      </c>
      <c r="L80" s="61" t="s">
        <v>41</v>
      </c>
      <c r="O80" s="65" t="s">
        <v>245</v>
      </c>
      <c r="P80" s="64">
        <v>5</v>
      </c>
      <c r="Q80" s="64" t="s">
        <v>251</v>
      </c>
      <c r="R80" s="64">
        <v>1</v>
      </c>
      <c r="S80" s="64" t="s">
        <v>41</v>
      </c>
    </row>
    <row r="81" spans="1:19">
      <c r="A81" s="57" t="s">
        <v>245</v>
      </c>
      <c r="B81" s="56">
        <v>6</v>
      </c>
      <c r="C81" s="56" t="s">
        <v>252</v>
      </c>
      <c r="D81" s="56">
        <v>4</v>
      </c>
      <c r="E81" s="56" t="s">
        <v>44</v>
      </c>
      <c r="H81" s="62" t="s">
        <v>245</v>
      </c>
      <c r="I81" s="61">
        <v>6</v>
      </c>
      <c r="J81" s="61" t="s">
        <v>252</v>
      </c>
      <c r="K81" s="61">
        <v>1</v>
      </c>
      <c r="L81" s="61" t="s">
        <v>41</v>
      </c>
      <c r="O81" s="65" t="s">
        <v>245</v>
      </c>
      <c r="P81" s="64">
        <v>6</v>
      </c>
      <c r="Q81" s="64" t="s">
        <v>252</v>
      </c>
      <c r="R81" s="64">
        <v>1</v>
      </c>
      <c r="S81" s="64" t="s">
        <v>41</v>
      </c>
    </row>
    <row r="82" spans="1:19">
      <c r="A82" s="57" t="s">
        <v>245</v>
      </c>
      <c r="B82" s="56">
        <v>7</v>
      </c>
      <c r="C82" s="56" t="s">
        <v>253</v>
      </c>
      <c r="D82" s="56">
        <v>5</v>
      </c>
      <c r="E82" s="56" t="s">
        <v>45</v>
      </c>
      <c r="H82" s="62" t="s">
        <v>245</v>
      </c>
      <c r="I82" s="61">
        <v>7</v>
      </c>
      <c r="J82" s="61" t="s">
        <v>253</v>
      </c>
      <c r="K82" s="61">
        <v>1</v>
      </c>
      <c r="L82" s="61" t="s">
        <v>41</v>
      </c>
      <c r="O82" s="65" t="s">
        <v>245</v>
      </c>
      <c r="P82" s="64">
        <v>7</v>
      </c>
      <c r="Q82" s="64" t="s">
        <v>253</v>
      </c>
      <c r="R82" s="64">
        <v>1</v>
      </c>
      <c r="S82" s="64" t="s">
        <v>41</v>
      </c>
    </row>
    <row r="83" spans="1:19">
      <c r="A83" s="57" t="s">
        <v>245</v>
      </c>
      <c r="B83" s="56">
        <v>8</v>
      </c>
      <c r="C83" s="56" t="s">
        <v>254</v>
      </c>
      <c r="D83" s="56">
        <v>6</v>
      </c>
      <c r="E83" s="56" t="s">
        <v>46</v>
      </c>
      <c r="H83" s="62" t="s">
        <v>245</v>
      </c>
      <c r="I83" s="61">
        <v>8</v>
      </c>
      <c r="J83" s="61" t="s">
        <v>254</v>
      </c>
      <c r="K83" s="61">
        <v>1</v>
      </c>
      <c r="L83" s="61" t="s">
        <v>41</v>
      </c>
      <c r="O83" s="65" t="s">
        <v>245</v>
      </c>
      <c r="P83" s="64">
        <v>8</v>
      </c>
      <c r="Q83" s="64" t="s">
        <v>254</v>
      </c>
      <c r="R83" s="64">
        <v>1</v>
      </c>
      <c r="S83" s="64" t="s">
        <v>41</v>
      </c>
    </row>
    <row r="84" spans="1:19">
      <c r="A84" s="57" t="s">
        <v>245</v>
      </c>
      <c r="B84" s="56">
        <v>9</v>
      </c>
      <c r="C84" s="56" t="s">
        <v>255</v>
      </c>
      <c r="D84" s="56">
        <v>7</v>
      </c>
      <c r="E84" s="56" t="s">
        <v>47</v>
      </c>
      <c r="H84" s="62" t="s">
        <v>245</v>
      </c>
      <c r="I84" s="61">
        <v>9</v>
      </c>
      <c r="J84" s="61" t="s">
        <v>255</v>
      </c>
      <c r="K84" s="61">
        <v>1</v>
      </c>
      <c r="L84" s="61" t="s">
        <v>41</v>
      </c>
      <c r="O84" s="65" t="s">
        <v>245</v>
      </c>
      <c r="P84" s="64">
        <v>9</v>
      </c>
      <c r="Q84" s="64" t="s">
        <v>255</v>
      </c>
      <c r="R84" s="64">
        <v>2</v>
      </c>
      <c r="S84" s="64" t="s">
        <v>42</v>
      </c>
    </row>
    <row r="85" spans="1:19">
      <c r="A85" s="57" t="s">
        <v>245</v>
      </c>
      <c r="B85" s="56">
        <v>10</v>
      </c>
      <c r="C85" s="56" t="s">
        <v>256</v>
      </c>
      <c r="D85" s="56">
        <v>8</v>
      </c>
      <c r="E85" s="56" t="s">
        <v>48</v>
      </c>
      <c r="H85" s="62" t="s">
        <v>245</v>
      </c>
      <c r="I85" s="61">
        <v>10</v>
      </c>
      <c r="J85" s="61" t="s">
        <v>256</v>
      </c>
      <c r="K85" s="61">
        <v>1</v>
      </c>
      <c r="L85" s="61" t="s">
        <v>41</v>
      </c>
      <c r="O85" s="65" t="s">
        <v>245</v>
      </c>
      <c r="P85" s="64">
        <v>10</v>
      </c>
      <c r="Q85" s="64" t="s">
        <v>256</v>
      </c>
      <c r="R85" s="64">
        <v>2</v>
      </c>
      <c r="S85" s="64" t="s">
        <v>42</v>
      </c>
    </row>
    <row r="86" spans="1:19">
      <c r="A86" s="57" t="s">
        <v>245</v>
      </c>
      <c r="B86" s="56">
        <v>11</v>
      </c>
      <c r="C86" s="56" t="s">
        <v>257</v>
      </c>
      <c r="D86" s="56">
        <v>9</v>
      </c>
      <c r="E86" s="56" t="s">
        <v>49</v>
      </c>
      <c r="H86" s="62" t="s">
        <v>245</v>
      </c>
      <c r="I86" s="61">
        <v>11</v>
      </c>
      <c r="J86" s="61" t="s">
        <v>257</v>
      </c>
      <c r="K86" s="61">
        <v>1</v>
      </c>
      <c r="L86" s="61" t="s">
        <v>41</v>
      </c>
      <c r="O86" s="65" t="s">
        <v>245</v>
      </c>
      <c r="P86" s="64">
        <v>11</v>
      </c>
      <c r="Q86" s="64" t="s">
        <v>257</v>
      </c>
      <c r="R86" s="64">
        <v>2</v>
      </c>
      <c r="S86" s="64" t="s">
        <v>42</v>
      </c>
    </row>
    <row r="87" spans="1:19">
      <c r="A87" s="57" t="s">
        <v>245</v>
      </c>
      <c r="B87" s="56">
        <v>12</v>
      </c>
      <c r="C87" s="56" t="s">
        <v>258</v>
      </c>
      <c r="D87" s="56">
        <v>10</v>
      </c>
      <c r="E87" s="56" t="s">
        <v>50</v>
      </c>
      <c r="H87" s="62" t="s">
        <v>245</v>
      </c>
      <c r="I87" s="61">
        <v>12</v>
      </c>
      <c r="J87" s="61" t="s">
        <v>258</v>
      </c>
      <c r="K87" s="61">
        <v>1</v>
      </c>
      <c r="L87" s="61" t="s">
        <v>41</v>
      </c>
      <c r="O87" s="65" t="s">
        <v>245</v>
      </c>
      <c r="P87" s="64">
        <v>12</v>
      </c>
      <c r="Q87" s="64" t="s">
        <v>258</v>
      </c>
      <c r="R87" s="64">
        <v>3</v>
      </c>
      <c r="S87" s="64" t="s">
        <v>43</v>
      </c>
    </row>
    <row r="88" spans="1:19">
      <c r="A88" s="57" t="s">
        <v>245</v>
      </c>
      <c r="B88" s="56">
        <v>13</v>
      </c>
      <c r="C88" s="56" t="s">
        <v>259</v>
      </c>
      <c r="D88" s="56">
        <v>11</v>
      </c>
      <c r="E88" s="56" t="s">
        <v>51</v>
      </c>
      <c r="H88" s="62" t="s">
        <v>245</v>
      </c>
      <c r="I88" s="61">
        <v>13</v>
      </c>
      <c r="J88" s="61" t="s">
        <v>259</v>
      </c>
      <c r="K88" s="61">
        <v>1</v>
      </c>
      <c r="L88" s="61" t="s">
        <v>41</v>
      </c>
      <c r="O88" s="65" t="s">
        <v>245</v>
      </c>
      <c r="P88" s="64">
        <v>13</v>
      </c>
      <c r="Q88" s="64" t="s">
        <v>259</v>
      </c>
      <c r="R88" s="64">
        <v>3</v>
      </c>
      <c r="S88" s="64" t="s">
        <v>43</v>
      </c>
    </row>
    <row r="89" spans="1:19">
      <c r="A89" s="57" t="s">
        <v>245</v>
      </c>
      <c r="B89" s="56">
        <v>14</v>
      </c>
      <c r="C89" s="56" t="s">
        <v>260</v>
      </c>
      <c r="D89" s="56">
        <v>12</v>
      </c>
      <c r="E89" s="56" t="s">
        <v>52</v>
      </c>
      <c r="H89" s="62" t="s">
        <v>245</v>
      </c>
      <c r="I89" s="61">
        <v>14</v>
      </c>
      <c r="J89" s="61" t="s">
        <v>260</v>
      </c>
      <c r="K89" s="61">
        <v>1</v>
      </c>
      <c r="L89" s="61" t="s">
        <v>41</v>
      </c>
      <c r="O89" s="65" t="s">
        <v>245</v>
      </c>
      <c r="P89" s="64">
        <v>14</v>
      </c>
      <c r="Q89" s="64" t="s">
        <v>260</v>
      </c>
      <c r="R89" s="64">
        <v>3</v>
      </c>
      <c r="S89" s="64" t="s">
        <v>43</v>
      </c>
    </row>
    <row r="90" spans="1:19">
      <c r="A90" s="57" t="s">
        <v>245</v>
      </c>
      <c r="B90" s="56">
        <v>15</v>
      </c>
      <c r="C90" s="56" t="s">
        <v>261</v>
      </c>
      <c r="D90" s="56">
        <v>13</v>
      </c>
      <c r="E90" s="56" t="s">
        <v>53</v>
      </c>
      <c r="H90" s="62" t="s">
        <v>245</v>
      </c>
      <c r="I90" s="61">
        <v>15</v>
      </c>
      <c r="J90" s="61" t="s">
        <v>261</v>
      </c>
      <c r="K90" s="61">
        <v>1</v>
      </c>
      <c r="L90" s="61" t="s">
        <v>41</v>
      </c>
      <c r="O90" s="65" t="s">
        <v>245</v>
      </c>
      <c r="P90" s="64">
        <v>15</v>
      </c>
      <c r="Q90" s="64" t="s">
        <v>261</v>
      </c>
      <c r="R90" s="64">
        <v>3</v>
      </c>
      <c r="S90" s="64" t="s">
        <v>43</v>
      </c>
    </row>
    <row r="91" spans="1:19">
      <c r="A91" s="57" t="s">
        <v>245</v>
      </c>
      <c r="B91" s="56">
        <v>16</v>
      </c>
      <c r="C91" s="56" t="s">
        <v>262</v>
      </c>
      <c r="D91" s="56">
        <v>14</v>
      </c>
      <c r="E91" s="56" t="s">
        <v>54</v>
      </c>
      <c r="H91" s="62" t="s">
        <v>245</v>
      </c>
      <c r="I91" s="61">
        <v>16</v>
      </c>
      <c r="J91" s="61" t="s">
        <v>262</v>
      </c>
      <c r="K91" s="61">
        <v>1</v>
      </c>
      <c r="L91" s="61" t="s">
        <v>41</v>
      </c>
      <c r="O91" s="65" t="s">
        <v>245</v>
      </c>
      <c r="P91" s="64">
        <v>16</v>
      </c>
      <c r="Q91" s="64" t="s">
        <v>262</v>
      </c>
      <c r="R91" s="64">
        <v>4</v>
      </c>
      <c r="S91" s="64" t="s">
        <v>44</v>
      </c>
    </row>
    <row r="92" spans="1:19">
      <c r="A92" s="57" t="s">
        <v>245</v>
      </c>
      <c r="B92" s="56">
        <v>17</v>
      </c>
      <c r="C92" s="56" t="s">
        <v>263</v>
      </c>
      <c r="D92" s="56">
        <v>15</v>
      </c>
      <c r="E92" s="56" t="s">
        <v>55</v>
      </c>
      <c r="H92" s="62" t="s">
        <v>245</v>
      </c>
      <c r="I92" s="61">
        <v>17</v>
      </c>
      <c r="J92" s="61" t="s">
        <v>263</v>
      </c>
      <c r="K92" s="61">
        <v>1</v>
      </c>
      <c r="L92" s="61" t="s">
        <v>41</v>
      </c>
      <c r="O92" s="65" t="s">
        <v>245</v>
      </c>
      <c r="P92" s="64">
        <v>17</v>
      </c>
      <c r="Q92" s="64" t="s">
        <v>263</v>
      </c>
      <c r="R92" s="64">
        <v>4</v>
      </c>
      <c r="S92" s="64" t="s">
        <v>44</v>
      </c>
    </row>
    <row r="93" spans="1:19">
      <c r="A93" s="57" t="s">
        <v>245</v>
      </c>
      <c r="B93" s="56">
        <v>18</v>
      </c>
      <c r="C93" s="56" t="s">
        <v>264</v>
      </c>
      <c r="D93" s="56">
        <v>16</v>
      </c>
      <c r="E93" s="64" t="s">
        <v>55</v>
      </c>
      <c r="H93" s="62" t="s">
        <v>245</v>
      </c>
      <c r="I93" s="61">
        <v>18</v>
      </c>
      <c r="J93" s="61" t="s">
        <v>264</v>
      </c>
      <c r="K93" s="61">
        <v>2</v>
      </c>
      <c r="L93" s="61" t="s">
        <v>42</v>
      </c>
      <c r="O93" s="65" t="s">
        <v>245</v>
      </c>
      <c r="P93" s="64">
        <v>18</v>
      </c>
      <c r="Q93" s="64" t="s">
        <v>264</v>
      </c>
      <c r="R93" s="64">
        <v>4</v>
      </c>
      <c r="S93" s="64" t="s">
        <v>44</v>
      </c>
    </row>
    <row r="94" spans="1:19">
      <c r="A94" s="57" t="s">
        <v>245</v>
      </c>
      <c r="B94" s="56">
        <v>19</v>
      </c>
      <c r="C94" s="56" t="s">
        <v>265</v>
      </c>
      <c r="D94" s="56">
        <v>17</v>
      </c>
      <c r="E94" s="64" t="s">
        <v>55</v>
      </c>
      <c r="H94" s="62" t="s">
        <v>245</v>
      </c>
      <c r="I94" s="61">
        <v>19</v>
      </c>
      <c r="J94" s="61" t="s">
        <v>265</v>
      </c>
      <c r="K94" s="61">
        <v>2</v>
      </c>
      <c r="L94" s="61" t="s">
        <v>42</v>
      </c>
      <c r="O94" s="65" t="s">
        <v>245</v>
      </c>
      <c r="P94" s="64">
        <v>19</v>
      </c>
      <c r="Q94" s="64" t="s">
        <v>265</v>
      </c>
      <c r="R94" s="64">
        <v>5</v>
      </c>
      <c r="S94" s="64" t="s">
        <v>45</v>
      </c>
    </row>
    <row r="95" spans="1:19">
      <c r="A95" s="57" t="s">
        <v>245</v>
      </c>
      <c r="B95" s="56">
        <v>20</v>
      </c>
      <c r="C95" s="56" t="s">
        <v>266</v>
      </c>
      <c r="D95" s="56">
        <v>18</v>
      </c>
      <c r="E95" s="64" t="s">
        <v>55</v>
      </c>
      <c r="H95" s="62" t="s">
        <v>245</v>
      </c>
      <c r="I95" s="61">
        <v>20</v>
      </c>
      <c r="J95" s="61" t="s">
        <v>266</v>
      </c>
      <c r="K95" s="61">
        <v>3</v>
      </c>
      <c r="L95" s="61" t="s">
        <v>43</v>
      </c>
      <c r="O95" s="65" t="s">
        <v>245</v>
      </c>
      <c r="P95" s="64">
        <v>20</v>
      </c>
      <c r="Q95" s="64" t="s">
        <v>266</v>
      </c>
      <c r="R95" s="64">
        <v>5</v>
      </c>
      <c r="S95" s="64" t="s">
        <v>45</v>
      </c>
    </row>
    <row r="96" spans="1:19">
      <c r="A96" s="57" t="s">
        <v>245</v>
      </c>
      <c r="B96" s="56">
        <v>21</v>
      </c>
      <c r="C96" s="56" t="s">
        <v>267</v>
      </c>
      <c r="D96" s="56">
        <v>19</v>
      </c>
      <c r="E96" s="64" t="s">
        <v>55</v>
      </c>
      <c r="H96" s="62" t="s">
        <v>245</v>
      </c>
      <c r="I96" s="61">
        <v>21</v>
      </c>
      <c r="J96" s="61" t="s">
        <v>267</v>
      </c>
      <c r="K96" s="61">
        <v>3</v>
      </c>
      <c r="L96" s="61" t="s">
        <v>43</v>
      </c>
      <c r="O96" s="65" t="s">
        <v>245</v>
      </c>
      <c r="P96" s="64">
        <v>21</v>
      </c>
      <c r="Q96" s="64" t="s">
        <v>267</v>
      </c>
      <c r="R96" s="64">
        <v>5</v>
      </c>
      <c r="S96" s="64" t="s">
        <v>45</v>
      </c>
    </row>
    <row r="97" spans="1:19">
      <c r="A97" s="57" t="s">
        <v>245</v>
      </c>
      <c r="B97" s="56">
        <v>22</v>
      </c>
      <c r="C97" s="56" t="s">
        <v>268</v>
      </c>
      <c r="D97" s="56">
        <v>19</v>
      </c>
      <c r="E97" s="64" t="s">
        <v>55</v>
      </c>
      <c r="H97" s="62" t="s">
        <v>245</v>
      </c>
      <c r="I97" s="61">
        <v>22</v>
      </c>
      <c r="J97" s="61" t="s">
        <v>268</v>
      </c>
      <c r="K97" s="61">
        <v>3</v>
      </c>
      <c r="L97" s="61" t="s">
        <v>43</v>
      </c>
      <c r="O97" s="65" t="s">
        <v>245</v>
      </c>
      <c r="P97" s="64">
        <v>22</v>
      </c>
      <c r="Q97" s="64" t="s">
        <v>268</v>
      </c>
      <c r="R97" s="64">
        <v>6</v>
      </c>
      <c r="S97" s="64" t="s">
        <v>46</v>
      </c>
    </row>
    <row r="98" spans="1:19">
      <c r="A98" s="57" t="s">
        <v>245</v>
      </c>
      <c r="B98" s="56">
        <v>23</v>
      </c>
      <c r="C98" s="56" t="s">
        <v>269</v>
      </c>
      <c r="D98" s="56">
        <v>19</v>
      </c>
      <c r="E98" s="64" t="s">
        <v>55</v>
      </c>
      <c r="H98" s="62" t="s">
        <v>245</v>
      </c>
      <c r="I98" s="61">
        <v>23</v>
      </c>
      <c r="J98" s="61" t="s">
        <v>269</v>
      </c>
      <c r="K98" s="61">
        <v>4</v>
      </c>
      <c r="L98" s="61" t="s">
        <v>44</v>
      </c>
      <c r="O98" s="65" t="s">
        <v>245</v>
      </c>
      <c r="P98" s="64">
        <v>23</v>
      </c>
      <c r="Q98" s="64" t="s">
        <v>269</v>
      </c>
      <c r="R98" s="64">
        <v>6</v>
      </c>
      <c r="S98" s="64" t="s">
        <v>46</v>
      </c>
    </row>
    <row r="99" spans="1:19">
      <c r="A99" s="57" t="s">
        <v>245</v>
      </c>
      <c r="B99" s="56">
        <v>24</v>
      </c>
      <c r="C99" s="56" t="s">
        <v>270</v>
      </c>
      <c r="D99" s="56">
        <v>19</v>
      </c>
      <c r="E99" s="64" t="s">
        <v>55</v>
      </c>
      <c r="H99" s="62" t="s">
        <v>245</v>
      </c>
      <c r="I99" s="61">
        <v>24</v>
      </c>
      <c r="J99" s="61" t="s">
        <v>270</v>
      </c>
      <c r="K99" s="61">
        <v>4</v>
      </c>
      <c r="L99" s="61" t="s">
        <v>44</v>
      </c>
      <c r="O99" s="65" t="s">
        <v>245</v>
      </c>
      <c r="P99" s="64">
        <v>24</v>
      </c>
      <c r="Q99" s="64" t="s">
        <v>270</v>
      </c>
      <c r="R99" s="64">
        <v>6</v>
      </c>
      <c r="S99" s="64" t="s">
        <v>46</v>
      </c>
    </row>
    <row r="100" spans="1:19">
      <c r="A100" s="57" t="s">
        <v>245</v>
      </c>
      <c r="B100" s="56">
        <v>25</v>
      </c>
      <c r="C100" s="56" t="s">
        <v>271</v>
      </c>
      <c r="D100" s="56">
        <v>19</v>
      </c>
      <c r="E100" s="64" t="s">
        <v>55</v>
      </c>
      <c r="H100" s="62" t="s">
        <v>245</v>
      </c>
      <c r="I100" s="61">
        <v>25</v>
      </c>
      <c r="J100" s="61" t="s">
        <v>271</v>
      </c>
      <c r="K100" s="61">
        <v>5</v>
      </c>
      <c r="L100" s="61" t="s">
        <v>45</v>
      </c>
      <c r="O100" s="65" t="s">
        <v>245</v>
      </c>
      <c r="P100" s="64">
        <v>25</v>
      </c>
      <c r="Q100" s="64" t="s">
        <v>271</v>
      </c>
      <c r="R100" s="64">
        <v>6</v>
      </c>
      <c r="S100" s="64" t="s">
        <v>46</v>
      </c>
    </row>
    <row r="101" spans="1:19">
      <c r="A101" s="57" t="s">
        <v>245</v>
      </c>
      <c r="B101" s="56">
        <v>26</v>
      </c>
      <c r="C101" s="56" t="s">
        <v>272</v>
      </c>
      <c r="D101" s="56">
        <v>19</v>
      </c>
      <c r="E101" s="64" t="s">
        <v>55</v>
      </c>
      <c r="H101" s="62" t="s">
        <v>245</v>
      </c>
      <c r="I101" s="61">
        <v>26</v>
      </c>
      <c r="J101" s="61" t="s">
        <v>272</v>
      </c>
      <c r="K101" s="61">
        <v>5</v>
      </c>
      <c r="L101" s="61" t="s">
        <v>45</v>
      </c>
      <c r="O101" s="65" t="s">
        <v>245</v>
      </c>
      <c r="P101" s="64">
        <v>26</v>
      </c>
      <c r="Q101" s="64" t="s">
        <v>272</v>
      </c>
      <c r="R101" s="64">
        <v>7</v>
      </c>
      <c r="S101" s="64" t="s">
        <v>47</v>
      </c>
    </row>
    <row r="102" spans="1:19">
      <c r="A102" s="57" t="s">
        <v>245</v>
      </c>
      <c r="B102" s="56">
        <v>27</v>
      </c>
      <c r="C102" s="56" t="s">
        <v>273</v>
      </c>
      <c r="D102" s="56">
        <v>19</v>
      </c>
      <c r="E102" s="64" t="s">
        <v>55</v>
      </c>
      <c r="H102" s="62" t="s">
        <v>245</v>
      </c>
      <c r="I102" s="61">
        <v>27</v>
      </c>
      <c r="J102" s="61" t="s">
        <v>273</v>
      </c>
      <c r="K102" s="61">
        <v>5</v>
      </c>
      <c r="L102" s="61" t="s">
        <v>45</v>
      </c>
      <c r="O102" s="65" t="s">
        <v>245</v>
      </c>
      <c r="P102" s="64">
        <v>27</v>
      </c>
      <c r="Q102" s="64" t="s">
        <v>273</v>
      </c>
      <c r="R102" s="64">
        <v>7</v>
      </c>
      <c r="S102" s="64" t="s">
        <v>47</v>
      </c>
    </row>
    <row r="103" spans="1:19">
      <c r="A103" s="57" t="s">
        <v>245</v>
      </c>
      <c r="B103" s="56">
        <v>28</v>
      </c>
      <c r="C103" s="56" t="s">
        <v>274</v>
      </c>
      <c r="D103" s="56">
        <v>19</v>
      </c>
      <c r="E103" s="64" t="s">
        <v>55</v>
      </c>
      <c r="H103" s="62" t="s">
        <v>245</v>
      </c>
      <c r="I103" s="61">
        <v>28</v>
      </c>
      <c r="J103" s="61" t="s">
        <v>274</v>
      </c>
      <c r="K103" s="61">
        <v>6</v>
      </c>
      <c r="L103" s="61" t="s">
        <v>46</v>
      </c>
      <c r="O103" s="65" t="s">
        <v>245</v>
      </c>
      <c r="P103" s="64">
        <v>28</v>
      </c>
      <c r="Q103" s="64" t="s">
        <v>274</v>
      </c>
      <c r="R103" s="64">
        <v>7</v>
      </c>
      <c r="S103" s="64" t="s">
        <v>47</v>
      </c>
    </row>
    <row r="104" spans="1:19">
      <c r="A104" s="57" t="s">
        <v>245</v>
      </c>
      <c r="B104" s="56">
        <v>29</v>
      </c>
      <c r="C104" s="56" t="s">
        <v>275</v>
      </c>
      <c r="D104" s="56">
        <v>19</v>
      </c>
      <c r="E104" s="64" t="s">
        <v>55</v>
      </c>
      <c r="H104" s="62" t="s">
        <v>245</v>
      </c>
      <c r="I104" s="61">
        <v>29</v>
      </c>
      <c r="J104" s="61" t="s">
        <v>275</v>
      </c>
      <c r="K104" s="61">
        <v>6</v>
      </c>
      <c r="L104" s="61" t="s">
        <v>46</v>
      </c>
      <c r="O104" s="65" t="s">
        <v>245</v>
      </c>
      <c r="P104" s="64">
        <v>29</v>
      </c>
      <c r="Q104" s="64" t="s">
        <v>275</v>
      </c>
      <c r="R104" s="64">
        <v>8</v>
      </c>
      <c r="S104" s="64" t="s">
        <v>48</v>
      </c>
    </row>
    <row r="105" spans="1:19">
      <c r="A105" s="57" t="s">
        <v>245</v>
      </c>
      <c r="B105" s="56">
        <v>30</v>
      </c>
      <c r="C105" s="56" t="s">
        <v>276</v>
      </c>
      <c r="D105" s="56">
        <v>19</v>
      </c>
      <c r="E105" s="64" t="s">
        <v>55</v>
      </c>
      <c r="H105" s="62" t="s">
        <v>245</v>
      </c>
      <c r="I105" s="61">
        <v>30</v>
      </c>
      <c r="J105" s="61" t="s">
        <v>276</v>
      </c>
      <c r="K105" s="61">
        <v>7</v>
      </c>
      <c r="L105" s="61" t="s">
        <v>47</v>
      </c>
      <c r="O105" s="65" t="s">
        <v>245</v>
      </c>
      <c r="P105" s="64">
        <v>30</v>
      </c>
      <c r="Q105" s="64" t="s">
        <v>276</v>
      </c>
      <c r="R105" s="64">
        <v>8</v>
      </c>
      <c r="S105" s="64" t="s">
        <v>48</v>
      </c>
    </row>
    <row r="106" spans="1:19">
      <c r="A106" s="57" t="s">
        <v>245</v>
      </c>
      <c r="B106" s="56">
        <v>31</v>
      </c>
      <c r="C106" s="56" t="s">
        <v>277</v>
      </c>
      <c r="D106" s="56">
        <v>19</v>
      </c>
      <c r="E106" s="64" t="s">
        <v>55</v>
      </c>
      <c r="H106" s="62" t="s">
        <v>245</v>
      </c>
      <c r="I106" s="61">
        <v>31</v>
      </c>
      <c r="J106" s="61" t="s">
        <v>277</v>
      </c>
      <c r="K106" s="61">
        <v>7</v>
      </c>
      <c r="L106" s="61" t="s">
        <v>47</v>
      </c>
      <c r="O106" s="65" t="s">
        <v>245</v>
      </c>
      <c r="P106" s="64">
        <v>31</v>
      </c>
      <c r="Q106" s="64" t="s">
        <v>277</v>
      </c>
      <c r="R106" s="64">
        <v>8</v>
      </c>
      <c r="S106" s="64" t="s">
        <v>48</v>
      </c>
    </row>
    <row r="107" spans="1:19">
      <c r="A107" s="57" t="s">
        <v>245</v>
      </c>
      <c r="B107" s="56">
        <v>32</v>
      </c>
      <c r="C107" s="56" t="s">
        <v>278</v>
      </c>
      <c r="D107" s="56">
        <v>19</v>
      </c>
      <c r="E107" s="64" t="s">
        <v>55</v>
      </c>
      <c r="H107" s="62" t="s">
        <v>245</v>
      </c>
      <c r="I107" s="61">
        <v>32</v>
      </c>
      <c r="J107" s="61" t="s">
        <v>278</v>
      </c>
      <c r="K107" s="61">
        <v>8</v>
      </c>
      <c r="L107" s="61" t="s">
        <v>48</v>
      </c>
      <c r="O107" s="65" t="s">
        <v>245</v>
      </c>
      <c r="P107" s="64">
        <v>32</v>
      </c>
      <c r="Q107" s="64" t="s">
        <v>278</v>
      </c>
      <c r="R107" s="64">
        <v>9</v>
      </c>
      <c r="S107" s="64" t="s">
        <v>49</v>
      </c>
    </row>
    <row r="108" spans="1:19">
      <c r="A108" s="57" t="s">
        <v>245</v>
      </c>
      <c r="B108" s="56">
        <v>33</v>
      </c>
      <c r="C108" s="56" t="s">
        <v>279</v>
      </c>
      <c r="D108" s="56">
        <v>19</v>
      </c>
      <c r="E108" s="64" t="s">
        <v>55</v>
      </c>
      <c r="H108" s="62" t="s">
        <v>245</v>
      </c>
      <c r="I108" s="61">
        <v>33</v>
      </c>
      <c r="J108" s="61" t="s">
        <v>279</v>
      </c>
      <c r="K108" s="61">
        <v>8</v>
      </c>
      <c r="L108" s="61" t="s">
        <v>48</v>
      </c>
      <c r="O108" s="65" t="s">
        <v>245</v>
      </c>
      <c r="P108" s="64">
        <v>33</v>
      </c>
      <c r="Q108" s="64" t="s">
        <v>279</v>
      </c>
      <c r="R108" s="64">
        <v>9</v>
      </c>
      <c r="S108" s="64" t="s">
        <v>49</v>
      </c>
    </row>
    <row r="109" spans="1:19">
      <c r="A109" s="57" t="s">
        <v>245</v>
      </c>
      <c r="B109" s="56">
        <v>34</v>
      </c>
      <c r="C109" s="56" t="s">
        <v>280</v>
      </c>
      <c r="D109" s="56">
        <v>19</v>
      </c>
      <c r="E109" s="64" t="s">
        <v>55</v>
      </c>
      <c r="H109" s="62" t="s">
        <v>245</v>
      </c>
      <c r="I109" s="61">
        <v>34</v>
      </c>
      <c r="J109" s="61" t="s">
        <v>280</v>
      </c>
      <c r="K109" s="61">
        <v>8</v>
      </c>
      <c r="L109" s="61" t="s">
        <v>48</v>
      </c>
      <c r="O109" s="65" t="s">
        <v>245</v>
      </c>
      <c r="P109" s="64">
        <v>34</v>
      </c>
      <c r="Q109" s="64" t="s">
        <v>280</v>
      </c>
      <c r="R109" s="64">
        <v>9</v>
      </c>
      <c r="S109" s="64" t="s">
        <v>49</v>
      </c>
    </row>
    <row r="110" spans="1:19">
      <c r="A110" s="57" t="s">
        <v>245</v>
      </c>
      <c r="B110" s="56">
        <v>35</v>
      </c>
      <c r="C110" s="56" t="s">
        <v>281</v>
      </c>
      <c r="D110" s="56">
        <v>19</v>
      </c>
      <c r="E110" s="64" t="s">
        <v>55</v>
      </c>
      <c r="H110" s="62" t="s">
        <v>245</v>
      </c>
      <c r="I110" s="61">
        <v>35</v>
      </c>
      <c r="J110" s="61" t="s">
        <v>281</v>
      </c>
      <c r="K110" s="61">
        <v>9</v>
      </c>
      <c r="L110" s="61" t="s">
        <v>49</v>
      </c>
      <c r="O110" s="65" t="s">
        <v>245</v>
      </c>
      <c r="P110" s="64">
        <v>35</v>
      </c>
      <c r="Q110" s="64" t="s">
        <v>281</v>
      </c>
      <c r="R110" s="64">
        <v>9</v>
      </c>
      <c r="S110" s="64" t="s">
        <v>49</v>
      </c>
    </row>
    <row r="111" spans="1:19">
      <c r="A111" s="57" t="s">
        <v>245</v>
      </c>
      <c r="B111" s="56">
        <v>36</v>
      </c>
      <c r="C111" s="56" t="s">
        <v>282</v>
      </c>
      <c r="D111" s="56">
        <v>19</v>
      </c>
      <c r="E111" s="64" t="s">
        <v>55</v>
      </c>
      <c r="H111" s="62" t="s">
        <v>245</v>
      </c>
      <c r="I111" s="61">
        <v>36</v>
      </c>
      <c r="J111" s="61" t="s">
        <v>282</v>
      </c>
      <c r="K111" s="61">
        <v>9</v>
      </c>
      <c r="L111" s="61" t="s">
        <v>49</v>
      </c>
      <c r="O111" s="65" t="s">
        <v>245</v>
      </c>
      <c r="P111" s="64">
        <v>36</v>
      </c>
      <c r="Q111" s="64" t="s">
        <v>282</v>
      </c>
      <c r="R111" s="64">
        <v>10</v>
      </c>
      <c r="S111" s="64" t="s">
        <v>50</v>
      </c>
    </row>
    <row r="112" spans="1:19">
      <c r="A112" s="57" t="s">
        <v>245</v>
      </c>
      <c r="B112" s="56">
        <v>37</v>
      </c>
      <c r="C112" s="56" t="s">
        <v>283</v>
      </c>
      <c r="D112" s="56">
        <v>19</v>
      </c>
      <c r="E112" s="64" t="s">
        <v>55</v>
      </c>
      <c r="H112" s="62" t="s">
        <v>245</v>
      </c>
      <c r="I112" s="61">
        <v>37</v>
      </c>
      <c r="J112" s="61" t="s">
        <v>283</v>
      </c>
      <c r="K112" s="61">
        <v>10</v>
      </c>
      <c r="L112" s="61" t="s">
        <v>50</v>
      </c>
      <c r="O112" s="65" t="s">
        <v>245</v>
      </c>
      <c r="P112" s="64">
        <v>37</v>
      </c>
      <c r="Q112" s="64" t="s">
        <v>283</v>
      </c>
      <c r="R112" s="64">
        <v>10</v>
      </c>
      <c r="S112" s="64" t="s">
        <v>50</v>
      </c>
    </row>
    <row r="113" spans="1:19">
      <c r="A113" s="57" t="s">
        <v>245</v>
      </c>
      <c r="B113" s="56">
        <v>38</v>
      </c>
      <c r="C113" s="56" t="s">
        <v>284</v>
      </c>
      <c r="D113" s="56">
        <v>19</v>
      </c>
      <c r="E113" s="64" t="s">
        <v>55</v>
      </c>
      <c r="H113" s="62" t="s">
        <v>245</v>
      </c>
      <c r="I113" s="61">
        <v>38</v>
      </c>
      <c r="J113" s="61" t="s">
        <v>284</v>
      </c>
      <c r="K113" s="61">
        <v>10</v>
      </c>
      <c r="L113" s="61" t="s">
        <v>50</v>
      </c>
      <c r="O113" s="65" t="s">
        <v>245</v>
      </c>
      <c r="P113" s="64">
        <v>38</v>
      </c>
      <c r="Q113" s="64" t="s">
        <v>284</v>
      </c>
      <c r="R113" s="64">
        <v>10</v>
      </c>
      <c r="S113" s="64" t="s">
        <v>50</v>
      </c>
    </row>
    <row r="114" spans="1:19">
      <c r="A114" s="57" t="s">
        <v>245</v>
      </c>
      <c r="B114" s="56">
        <v>39</v>
      </c>
      <c r="C114" s="56" t="s">
        <v>285</v>
      </c>
      <c r="D114" s="56">
        <v>19</v>
      </c>
      <c r="E114" s="64" t="s">
        <v>55</v>
      </c>
      <c r="H114" s="62" t="s">
        <v>245</v>
      </c>
      <c r="I114" s="61">
        <v>39</v>
      </c>
      <c r="J114" s="61" t="s">
        <v>285</v>
      </c>
      <c r="K114" s="61">
        <v>10</v>
      </c>
      <c r="L114" s="61" t="s">
        <v>50</v>
      </c>
      <c r="O114" s="65" t="s">
        <v>245</v>
      </c>
      <c r="P114" s="64">
        <v>39</v>
      </c>
      <c r="Q114" s="64" t="s">
        <v>285</v>
      </c>
      <c r="R114" s="64">
        <v>11</v>
      </c>
      <c r="S114" s="64" t="s">
        <v>51</v>
      </c>
    </row>
    <row r="115" spans="1:19">
      <c r="A115" s="57" t="s">
        <v>245</v>
      </c>
      <c r="B115" s="56">
        <v>40</v>
      </c>
      <c r="C115" s="56" t="s">
        <v>286</v>
      </c>
      <c r="D115" s="56">
        <v>19</v>
      </c>
      <c r="E115" s="64" t="s">
        <v>55</v>
      </c>
      <c r="H115" s="62" t="s">
        <v>245</v>
      </c>
      <c r="I115" s="61">
        <v>40</v>
      </c>
      <c r="J115" s="61" t="s">
        <v>286</v>
      </c>
      <c r="K115" s="61">
        <v>11</v>
      </c>
      <c r="L115" s="61" t="s">
        <v>51</v>
      </c>
      <c r="O115" s="65" t="s">
        <v>245</v>
      </c>
      <c r="P115" s="64">
        <v>40</v>
      </c>
      <c r="Q115" s="64" t="s">
        <v>286</v>
      </c>
      <c r="R115" s="64">
        <v>11</v>
      </c>
      <c r="S115" s="64" t="s">
        <v>51</v>
      </c>
    </row>
    <row r="116" spans="1:19">
      <c r="A116" s="57" t="s">
        <v>245</v>
      </c>
      <c r="B116" s="56">
        <v>41</v>
      </c>
      <c r="C116" s="56" t="s">
        <v>287</v>
      </c>
      <c r="D116" s="56">
        <v>19</v>
      </c>
      <c r="E116" s="64" t="s">
        <v>55</v>
      </c>
      <c r="H116" s="62" t="s">
        <v>245</v>
      </c>
      <c r="I116" s="61">
        <v>41</v>
      </c>
      <c r="J116" s="61" t="s">
        <v>287</v>
      </c>
      <c r="K116" s="61">
        <v>11</v>
      </c>
      <c r="L116" s="61" t="s">
        <v>51</v>
      </c>
      <c r="O116" s="65" t="s">
        <v>245</v>
      </c>
      <c r="P116" s="64">
        <v>41</v>
      </c>
      <c r="Q116" s="64" t="s">
        <v>287</v>
      </c>
      <c r="R116" s="64">
        <v>11</v>
      </c>
      <c r="S116" s="64" t="s">
        <v>51</v>
      </c>
    </row>
    <row r="117" spans="1:19">
      <c r="A117" s="57" t="s">
        <v>245</v>
      </c>
      <c r="B117" s="56">
        <v>42</v>
      </c>
      <c r="C117" s="56" t="s">
        <v>288</v>
      </c>
      <c r="D117" s="56">
        <v>12</v>
      </c>
      <c r="E117" s="64" t="s">
        <v>55</v>
      </c>
      <c r="H117" s="62" t="s">
        <v>245</v>
      </c>
      <c r="I117" s="61">
        <v>42</v>
      </c>
      <c r="J117" s="61" t="s">
        <v>288</v>
      </c>
      <c r="K117" s="61">
        <v>12</v>
      </c>
      <c r="L117" s="61" t="s">
        <v>52</v>
      </c>
      <c r="O117" s="65" t="s">
        <v>245</v>
      </c>
      <c r="P117" s="64">
        <v>42</v>
      </c>
      <c r="Q117" s="64" t="s">
        <v>288</v>
      </c>
      <c r="R117" s="64">
        <v>12</v>
      </c>
      <c r="S117" s="64" t="s">
        <v>52</v>
      </c>
    </row>
    <row r="118" spans="1:19">
      <c r="A118" s="57" t="s">
        <v>245</v>
      </c>
      <c r="B118" s="56">
        <v>43</v>
      </c>
      <c r="C118" s="56" t="s">
        <v>289</v>
      </c>
      <c r="D118" s="56">
        <v>12</v>
      </c>
      <c r="E118" s="64" t="s">
        <v>55</v>
      </c>
      <c r="H118" s="62" t="s">
        <v>245</v>
      </c>
      <c r="I118" s="61">
        <v>43</v>
      </c>
      <c r="J118" s="61" t="s">
        <v>289</v>
      </c>
      <c r="K118" s="61">
        <v>12</v>
      </c>
      <c r="L118" s="61" t="s">
        <v>52</v>
      </c>
      <c r="O118" s="65" t="s">
        <v>245</v>
      </c>
      <c r="P118" s="64">
        <v>43</v>
      </c>
      <c r="Q118" s="64" t="s">
        <v>289</v>
      </c>
      <c r="R118" s="64">
        <v>12</v>
      </c>
      <c r="S118" s="64" t="s">
        <v>52</v>
      </c>
    </row>
    <row r="119" spans="1:19">
      <c r="A119" s="57" t="s">
        <v>245</v>
      </c>
      <c r="B119" s="56">
        <v>44</v>
      </c>
      <c r="C119" s="56" t="s">
        <v>290</v>
      </c>
      <c r="D119" s="56">
        <v>12</v>
      </c>
      <c r="E119" s="64" t="s">
        <v>55</v>
      </c>
      <c r="H119" s="62" t="s">
        <v>245</v>
      </c>
      <c r="I119" s="61">
        <v>44</v>
      </c>
      <c r="J119" s="61" t="s">
        <v>290</v>
      </c>
      <c r="K119" s="61">
        <v>12</v>
      </c>
      <c r="L119" s="61" t="s">
        <v>52</v>
      </c>
      <c r="O119" s="65" t="s">
        <v>245</v>
      </c>
      <c r="P119" s="64">
        <v>44</v>
      </c>
      <c r="Q119" s="64" t="s">
        <v>290</v>
      </c>
      <c r="R119" s="64">
        <v>12</v>
      </c>
      <c r="S119" s="64" t="s">
        <v>52</v>
      </c>
    </row>
    <row r="120" spans="1:19">
      <c r="A120" s="57" t="s">
        <v>245</v>
      </c>
      <c r="B120" s="56">
        <v>45</v>
      </c>
      <c r="C120" s="56" t="s">
        <v>291</v>
      </c>
      <c r="D120" s="56">
        <v>13</v>
      </c>
      <c r="E120" s="64" t="s">
        <v>55</v>
      </c>
      <c r="H120" s="62" t="s">
        <v>245</v>
      </c>
      <c r="I120" s="61">
        <v>45</v>
      </c>
      <c r="J120" s="61" t="s">
        <v>291</v>
      </c>
      <c r="K120" s="61">
        <v>13</v>
      </c>
      <c r="L120" s="61" t="s">
        <v>53</v>
      </c>
      <c r="O120" s="65" t="s">
        <v>245</v>
      </c>
      <c r="P120" s="64">
        <v>45</v>
      </c>
      <c r="Q120" s="64" t="s">
        <v>291</v>
      </c>
      <c r="R120" s="64">
        <v>13</v>
      </c>
      <c r="S120" s="64" t="s">
        <v>53</v>
      </c>
    </row>
    <row r="121" spans="1:19">
      <c r="A121" s="57" t="s">
        <v>245</v>
      </c>
      <c r="B121" s="56">
        <v>46</v>
      </c>
      <c r="C121" s="56" t="s">
        <v>292</v>
      </c>
      <c r="D121" s="56">
        <v>13</v>
      </c>
      <c r="E121" s="64" t="s">
        <v>55</v>
      </c>
      <c r="H121" s="62" t="s">
        <v>245</v>
      </c>
      <c r="I121" s="61">
        <v>46</v>
      </c>
      <c r="J121" s="61" t="s">
        <v>292</v>
      </c>
      <c r="K121" s="61">
        <v>13</v>
      </c>
      <c r="L121" s="61" t="s">
        <v>53</v>
      </c>
      <c r="O121" s="65" t="s">
        <v>245</v>
      </c>
      <c r="P121" s="64">
        <v>46</v>
      </c>
      <c r="Q121" s="64" t="s">
        <v>292</v>
      </c>
      <c r="R121" s="64">
        <v>13</v>
      </c>
      <c r="S121" s="64" t="s">
        <v>53</v>
      </c>
    </row>
    <row r="122" spans="1:19">
      <c r="A122" s="57" t="s">
        <v>245</v>
      </c>
      <c r="B122" s="56">
        <v>47</v>
      </c>
      <c r="C122" s="56" t="s">
        <v>293</v>
      </c>
      <c r="D122" s="56">
        <v>14</v>
      </c>
      <c r="E122" s="64" t="s">
        <v>55</v>
      </c>
      <c r="H122" s="62" t="s">
        <v>245</v>
      </c>
      <c r="I122" s="61">
        <v>47</v>
      </c>
      <c r="J122" s="61" t="s">
        <v>293</v>
      </c>
      <c r="K122" s="61">
        <v>14</v>
      </c>
      <c r="L122" s="61" t="s">
        <v>54</v>
      </c>
      <c r="O122" s="65" t="s">
        <v>245</v>
      </c>
      <c r="P122" s="64">
        <v>47</v>
      </c>
      <c r="Q122" s="64" t="s">
        <v>293</v>
      </c>
      <c r="R122" s="64">
        <v>13</v>
      </c>
      <c r="S122" s="64" t="s">
        <v>53</v>
      </c>
    </row>
    <row r="123" spans="1:19">
      <c r="A123" s="57" t="s">
        <v>245</v>
      </c>
      <c r="B123" s="56">
        <v>48</v>
      </c>
      <c r="C123" s="56" t="s">
        <v>294</v>
      </c>
      <c r="D123" s="56">
        <v>14</v>
      </c>
      <c r="E123" s="64" t="s">
        <v>55</v>
      </c>
      <c r="H123" s="62" t="s">
        <v>245</v>
      </c>
      <c r="I123" s="61">
        <v>48</v>
      </c>
      <c r="J123" s="61" t="s">
        <v>294</v>
      </c>
      <c r="K123" s="61">
        <v>14</v>
      </c>
      <c r="L123" s="61" t="s">
        <v>54</v>
      </c>
      <c r="O123" s="65" t="s">
        <v>245</v>
      </c>
      <c r="P123" s="64">
        <v>48</v>
      </c>
      <c r="Q123" s="64" t="s">
        <v>294</v>
      </c>
      <c r="R123" s="64">
        <v>14</v>
      </c>
      <c r="S123" s="64" t="s">
        <v>54</v>
      </c>
    </row>
    <row r="124" spans="1:19">
      <c r="A124" s="57" t="s">
        <v>245</v>
      </c>
      <c r="B124" s="56">
        <v>49</v>
      </c>
      <c r="C124" s="56" t="s">
        <v>295</v>
      </c>
      <c r="D124" s="56">
        <v>14</v>
      </c>
      <c r="E124" s="64" t="s">
        <v>55</v>
      </c>
      <c r="H124" s="62" t="s">
        <v>245</v>
      </c>
      <c r="I124" s="61">
        <v>49</v>
      </c>
      <c r="J124" s="61" t="s">
        <v>295</v>
      </c>
      <c r="K124" s="61">
        <v>14</v>
      </c>
      <c r="L124" s="61" t="s">
        <v>54</v>
      </c>
      <c r="O124" s="65" t="s">
        <v>245</v>
      </c>
      <c r="P124" s="64">
        <v>49</v>
      </c>
      <c r="Q124" s="64" t="s">
        <v>295</v>
      </c>
      <c r="R124" s="64">
        <v>14</v>
      </c>
      <c r="S124" s="64" t="s">
        <v>54</v>
      </c>
    </row>
    <row r="125" spans="1:19">
      <c r="A125" s="57" t="s">
        <v>245</v>
      </c>
      <c r="B125" s="56">
        <v>50</v>
      </c>
      <c r="C125" s="56" t="s">
        <v>296</v>
      </c>
      <c r="D125" s="56">
        <v>15</v>
      </c>
      <c r="E125" s="56" t="s">
        <v>55</v>
      </c>
      <c r="H125" s="62" t="s">
        <v>245</v>
      </c>
      <c r="I125" s="61">
        <v>50</v>
      </c>
      <c r="J125" s="61" t="s">
        <v>296</v>
      </c>
      <c r="K125" s="61">
        <v>15</v>
      </c>
      <c r="L125" s="61" t="s">
        <v>55</v>
      </c>
      <c r="O125" s="65" t="s">
        <v>245</v>
      </c>
      <c r="P125" s="64">
        <v>50</v>
      </c>
      <c r="Q125" s="64" t="s">
        <v>296</v>
      </c>
      <c r="R125" s="64">
        <v>14</v>
      </c>
      <c r="S125" s="64" t="s">
        <v>54</v>
      </c>
    </row>
    <row r="126" spans="1:19">
      <c r="A126" s="57" t="s">
        <v>245</v>
      </c>
      <c r="B126" s="56">
        <v>51</v>
      </c>
      <c r="C126" s="56" t="s">
        <v>297</v>
      </c>
      <c r="D126" s="56">
        <v>15</v>
      </c>
      <c r="E126" s="56" t="s">
        <v>55</v>
      </c>
      <c r="H126" s="62" t="s">
        <v>245</v>
      </c>
      <c r="I126" s="61">
        <v>51</v>
      </c>
      <c r="J126" s="61" t="s">
        <v>297</v>
      </c>
      <c r="K126" s="61">
        <v>15</v>
      </c>
      <c r="L126" s="61" t="s">
        <v>55</v>
      </c>
      <c r="O126" s="65" t="s">
        <v>245</v>
      </c>
      <c r="P126" s="64">
        <v>51</v>
      </c>
      <c r="Q126" s="64" t="s">
        <v>297</v>
      </c>
      <c r="R126" s="64">
        <v>14</v>
      </c>
      <c r="S126" s="64" t="s">
        <v>54</v>
      </c>
    </row>
    <row r="127" spans="1:19">
      <c r="A127" s="57" t="s">
        <v>245</v>
      </c>
      <c r="B127" s="56">
        <v>52</v>
      </c>
      <c r="C127" s="56" t="s">
        <v>298</v>
      </c>
      <c r="D127" s="56">
        <v>16</v>
      </c>
      <c r="E127" s="56" t="s">
        <v>56</v>
      </c>
      <c r="H127" s="62" t="s">
        <v>245</v>
      </c>
      <c r="I127" s="61">
        <v>52</v>
      </c>
      <c r="J127" s="61" t="s">
        <v>298</v>
      </c>
      <c r="K127" s="61">
        <v>16</v>
      </c>
      <c r="L127" s="61" t="s">
        <v>56</v>
      </c>
      <c r="O127" s="65" t="s">
        <v>245</v>
      </c>
      <c r="P127" s="64">
        <v>52</v>
      </c>
      <c r="Q127" s="64" t="s">
        <v>298</v>
      </c>
      <c r="R127" s="64">
        <v>15</v>
      </c>
      <c r="S127" s="64" t="s">
        <v>55</v>
      </c>
    </row>
    <row r="128" spans="1:19">
      <c r="A128" s="57" t="s">
        <v>245</v>
      </c>
      <c r="B128" s="56">
        <v>53</v>
      </c>
      <c r="C128" s="56" t="s">
        <v>299</v>
      </c>
      <c r="D128" s="56">
        <v>16</v>
      </c>
      <c r="E128" s="56" t="s">
        <v>56</v>
      </c>
      <c r="H128" s="62" t="s">
        <v>245</v>
      </c>
      <c r="I128" s="61">
        <v>53</v>
      </c>
      <c r="J128" s="61" t="s">
        <v>299</v>
      </c>
      <c r="K128" s="61">
        <v>16</v>
      </c>
      <c r="L128" s="61" t="s">
        <v>56</v>
      </c>
      <c r="O128" s="65" t="s">
        <v>245</v>
      </c>
      <c r="P128" s="64">
        <v>53</v>
      </c>
      <c r="Q128" s="64" t="s">
        <v>299</v>
      </c>
      <c r="R128" s="64">
        <v>15</v>
      </c>
      <c r="S128" s="64" t="s">
        <v>55</v>
      </c>
    </row>
    <row r="129" spans="1:19">
      <c r="A129" s="57" t="s">
        <v>245</v>
      </c>
      <c r="B129" s="56">
        <v>54</v>
      </c>
      <c r="C129" s="56" t="s">
        <v>300</v>
      </c>
      <c r="D129" s="56">
        <v>16</v>
      </c>
      <c r="E129" s="56" t="s">
        <v>56</v>
      </c>
      <c r="H129" s="62" t="s">
        <v>245</v>
      </c>
      <c r="I129" s="61">
        <v>54</v>
      </c>
      <c r="J129" s="61" t="s">
        <v>300</v>
      </c>
      <c r="K129" s="61">
        <v>16</v>
      </c>
      <c r="L129" s="61" t="s">
        <v>56</v>
      </c>
      <c r="O129" s="65" t="s">
        <v>245</v>
      </c>
      <c r="P129" s="64">
        <v>54</v>
      </c>
      <c r="Q129" s="64" t="s">
        <v>300</v>
      </c>
      <c r="R129" s="64">
        <v>15</v>
      </c>
      <c r="S129" s="64" t="s">
        <v>55</v>
      </c>
    </row>
    <row r="130" spans="1:19">
      <c r="A130" s="57" t="s">
        <v>245</v>
      </c>
      <c r="B130" s="56">
        <v>55</v>
      </c>
      <c r="C130" s="56" t="s">
        <v>301</v>
      </c>
      <c r="D130" s="56">
        <v>17</v>
      </c>
      <c r="E130" s="56" t="s">
        <v>57</v>
      </c>
      <c r="H130" s="62" t="s">
        <v>245</v>
      </c>
      <c r="I130" s="61">
        <v>55</v>
      </c>
      <c r="J130" s="61" t="s">
        <v>301</v>
      </c>
      <c r="K130" s="61">
        <v>17</v>
      </c>
      <c r="L130" s="61" t="s">
        <v>57</v>
      </c>
      <c r="O130" s="65" t="s">
        <v>245</v>
      </c>
      <c r="P130" s="64">
        <v>55</v>
      </c>
      <c r="Q130" s="64" t="s">
        <v>301</v>
      </c>
      <c r="R130" s="64">
        <v>15</v>
      </c>
      <c r="S130" s="64" t="s">
        <v>55</v>
      </c>
    </row>
    <row r="131" spans="1:19">
      <c r="A131" s="57" t="s">
        <v>245</v>
      </c>
      <c r="B131" s="56">
        <v>56</v>
      </c>
      <c r="C131" s="56" t="s">
        <v>302</v>
      </c>
      <c r="D131" s="56">
        <v>17</v>
      </c>
      <c r="E131" s="56" t="s">
        <v>57</v>
      </c>
      <c r="H131" s="62" t="s">
        <v>245</v>
      </c>
      <c r="I131" s="61">
        <v>56</v>
      </c>
      <c r="J131" s="61" t="s">
        <v>302</v>
      </c>
      <c r="K131" s="61">
        <v>17</v>
      </c>
      <c r="L131" s="61" t="s">
        <v>57</v>
      </c>
      <c r="O131" s="65" t="s">
        <v>245</v>
      </c>
      <c r="P131" s="64">
        <v>56</v>
      </c>
      <c r="Q131" s="64" t="s">
        <v>302</v>
      </c>
      <c r="R131" s="64">
        <v>16</v>
      </c>
      <c r="S131" s="64" t="s">
        <v>56</v>
      </c>
    </row>
    <row r="132" spans="1:19">
      <c r="A132" s="57" t="s">
        <v>245</v>
      </c>
      <c r="B132" s="56">
        <v>57</v>
      </c>
      <c r="C132" s="56" t="s">
        <v>303</v>
      </c>
      <c r="D132" s="56">
        <v>18</v>
      </c>
      <c r="E132" s="56" t="s">
        <v>58</v>
      </c>
      <c r="H132" s="62" t="s">
        <v>245</v>
      </c>
      <c r="I132" s="61">
        <v>57</v>
      </c>
      <c r="J132" s="61" t="s">
        <v>303</v>
      </c>
      <c r="K132" s="61">
        <v>18</v>
      </c>
      <c r="L132" s="61" t="s">
        <v>58</v>
      </c>
      <c r="O132" s="65" t="s">
        <v>245</v>
      </c>
      <c r="P132" s="64">
        <v>57</v>
      </c>
      <c r="Q132" s="64" t="s">
        <v>303</v>
      </c>
      <c r="R132" s="64">
        <v>16</v>
      </c>
      <c r="S132" s="64" t="s">
        <v>56</v>
      </c>
    </row>
    <row r="133" spans="1:19">
      <c r="A133" s="57" t="s">
        <v>245</v>
      </c>
      <c r="B133" s="56">
        <v>58</v>
      </c>
      <c r="C133" s="56" t="s">
        <v>304</v>
      </c>
      <c r="D133" s="56">
        <v>18</v>
      </c>
      <c r="E133" s="56" t="s">
        <v>58</v>
      </c>
      <c r="H133" s="62" t="s">
        <v>245</v>
      </c>
      <c r="I133" s="61">
        <v>58</v>
      </c>
      <c r="J133" s="61" t="s">
        <v>304</v>
      </c>
      <c r="K133" s="61">
        <v>18</v>
      </c>
      <c r="L133" s="61" t="s">
        <v>58</v>
      </c>
      <c r="O133" s="65" t="s">
        <v>245</v>
      </c>
      <c r="P133" s="64">
        <v>58</v>
      </c>
      <c r="Q133" s="64" t="s">
        <v>304</v>
      </c>
      <c r="R133" s="64">
        <v>16</v>
      </c>
      <c r="S133" s="64" t="s">
        <v>56</v>
      </c>
    </row>
    <row r="134" spans="1:19">
      <c r="A134" s="57" t="s">
        <v>245</v>
      </c>
      <c r="B134" s="56">
        <v>59</v>
      </c>
      <c r="C134" s="56" t="s">
        <v>305</v>
      </c>
      <c r="D134" s="56">
        <v>18</v>
      </c>
      <c r="E134" s="56" t="s">
        <v>58</v>
      </c>
      <c r="H134" s="62" t="s">
        <v>245</v>
      </c>
      <c r="I134" s="61">
        <v>59</v>
      </c>
      <c r="J134" s="61" t="s">
        <v>305</v>
      </c>
      <c r="K134" s="61">
        <v>18</v>
      </c>
      <c r="L134" s="61" t="s">
        <v>58</v>
      </c>
      <c r="O134" s="65" t="s">
        <v>245</v>
      </c>
      <c r="P134" s="64">
        <v>59</v>
      </c>
      <c r="Q134" s="64" t="s">
        <v>305</v>
      </c>
      <c r="R134" s="64">
        <v>17</v>
      </c>
      <c r="S134" s="64" t="s">
        <v>57</v>
      </c>
    </row>
    <row r="135" spans="1:19">
      <c r="A135" s="57" t="s">
        <v>245</v>
      </c>
      <c r="B135" s="56">
        <v>60</v>
      </c>
      <c r="C135" s="56" t="s">
        <v>306</v>
      </c>
      <c r="D135" s="56">
        <v>19</v>
      </c>
      <c r="E135" s="56" t="s">
        <v>59</v>
      </c>
      <c r="H135" s="62" t="s">
        <v>245</v>
      </c>
      <c r="I135" s="61">
        <v>60</v>
      </c>
      <c r="J135" s="61" t="s">
        <v>306</v>
      </c>
      <c r="K135" s="61">
        <v>19</v>
      </c>
      <c r="L135" s="61" t="s">
        <v>59</v>
      </c>
      <c r="O135" s="65" t="s">
        <v>245</v>
      </c>
      <c r="P135" s="64">
        <v>60</v>
      </c>
      <c r="Q135" s="64" t="s">
        <v>306</v>
      </c>
      <c r="R135" s="64">
        <v>17</v>
      </c>
      <c r="S135" s="64" t="s">
        <v>57</v>
      </c>
    </row>
    <row r="136" spans="1:19">
      <c r="A136" s="57" t="s">
        <v>245</v>
      </c>
      <c r="B136" s="56">
        <v>61</v>
      </c>
      <c r="C136" s="56" t="s">
        <v>307</v>
      </c>
      <c r="D136" s="56">
        <v>19</v>
      </c>
      <c r="E136" s="56" t="s">
        <v>59</v>
      </c>
      <c r="H136" s="62" t="s">
        <v>245</v>
      </c>
      <c r="I136" s="61">
        <v>61</v>
      </c>
      <c r="J136" s="61" t="s">
        <v>307</v>
      </c>
      <c r="K136" s="61">
        <v>19</v>
      </c>
      <c r="L136" s="61" t="s">
        <v>59</v>
      </c>
      <c r="O136" s="65" t="s">
        <v>245</v>
      </c>
      <c r="P136" s="64">
        <v>61</v>
      </c>
      <c r="Q136" s="64" t="s">
        <v>307</v>
      </c>
      <c r="R136" s="64">
        <v>17</v>
      </c>
      <c r="S136" s="64" t="s">
        <v>57</v>
      </c>
    </row>
    <row r="137" spans="1:19">
      <c r="A137" s="57" t="s">
        <v>245</v>
      </c>
      <c r="B137" s="56">
        <v>62</v>
      </c>
      <c r="C137" s="56" t="s">
        <v>308</v>
      </c>
      <c r="D137" s="56">
        <v>19</v>
      </c>
      <c r="E137" s="56" t="s">
        <v>59</v>
      </c>
      <c r="H137" s="62" t="s">
        <v>245</v>
      </c>
      <c r="I137" s="61">
        <v>62</v>
      </c>
      <c r="J137" s="61" t="s">
        <v>308</v>
      </c>
      <c r="K137" s="61">
        <v>19</v>
      </c>
      <c r="L137" s="61" t="s">
        <v>59</v>
      </c>
      <c r="O137" s="65" t="s">
        <v>245</v>
      </c>
      <c r="P137" s="64">
        <v>62</v>
      </c>
      <c r="Q137" s="64" t="s">
        <v>308</v>
      </c>
      <c r="R137" s="64">
        <v>18</v>
      </c>
      <c r="S137" s="64" t="s">
        <v>58</v>
      </c>
    </row>
    <row r="138" spans="1:19">
      <c r="A138" s="57" t="s">
        <v>245</v>
      </c>
      <c r="B138" s="56">
        <v>63</v>
      </c>
      <c r="C138" s="56" t="s">
        <v>309</v>
      </c>
      <c r="D138" s="56">
        <v>19</v>
      </c>
      <c r="E138" s="56" t="s">
        <v>59</v>
      </c>
      <c r="H138" s="62" t="s">
        <v>245</v>
      </c>
      <c r="I138" s="61">
        <v>63</v>
      </c>
      <c r="J138" s="61" t="s">
        <v>309</v>
      </c>
      <c r="K138" s="61">
        <v>19</v>
      </c>
      <c r="L138" s="61" t="s">
        <v>59</v>
      </c>
      <c r="O138" s="65" t="s">
        <v>245</v>
      </c>
      <c r="P138" s="64">
        <v>63</v>
      </c>
      <c r="Q138" s="64" t="s">
        <v>309</v>
      </c>
      <c r="R138" s="64">
        <v>18</v>
      </c>
      <c r="S138" s="64" t="s">
        <v>58</v>
      </c>
    </row>
    <row r="139" spans="1:19">
      <c r="A139" s="57" t="s">
        <v>245</v>
      </c>
      <c r="B139" s="56">
        <v>64</v>
      </c>
      <c r="C139" s="56" t="s">
        <v>310</v>
      </c>
      <c r="D139" s="56">
        <v>19</v>
      </c>
      <c r="E139" s="56" t="s">
        <v>59</v>
      </c>
      <c r="H139" s="62" t="s">
        <v>245</v>
      </c>
      <c r="I139" s="61">
        <v>64</v>
      </c>
      <c r="J139" s="61" t="s">
        <v>310</v>
      </c>
      <c r="K139" s="61">
        <v>19</v>
      </c>
      <c r="L139" s="61" t="s">
        <v>59</v>
      </c>
      <c r="O139" s="65" t="s">
        <v>245</v>
      </c>
      <c r="P139" s="64">
        <v>64</v>
      </c>
      <c r="Q139" s="64" t="s">
        <v>310</v>
      </c>
      <c r="R139" s="64">
        <v>18</v>
      </c>
      <c r="S139" s="64" t="s">
        <v>58</v>
      </c>
    </row>
    <row r="140" spans="1:19">
      <c r="A140" s="57" t="s">
        <v>245</v>
      </c>
      <c r="B140" s="56">
        <v>65</v>
      </c>
      <c r="C140" s="56" t="s">
        <v>311</v>
      </c>
      <c r="D140" s="56">
        <v>19</v>
      </c>
      <c r="E140" s="56" t="s">
        <v>59</v>
      </c>
      <c r="H140" s="62" t="s">
        <v>245</v>
      </c>
      <c r="I140" s="61">
        <v>65</v>
      </c>
      <c r="J140" s="61" t="s">
        <v>311</v>
      </c>
      <c r="K140" s="61">
        <v>19</v>
      </c>
      <c r="L140" s="61" t="s">
        <v>59</v>
      </c>
      <c r="O140" s="65" t="s">
        <v>245</v>
      </c>
      <c r="P140" s="64">
        <v>65</v>
      </c>
      <c r="Q140" s="64" t="s">
        <v>311</v>
      </c>
      <c r="R140" s="64">
        <v>18</v>
      </c>
      <c r="S140" s="64" t="s">
        <v>58</v>
      </c>
    </row>
    <row r="141" spans="1:19">
      <c r="A141" s="57" t="s">
        <v>245</v>
      </c>
      <c r="B141" s="56">
        <v>66</v>
      </c>
      <c r="C141" s="56" t="s">
        <v>312</v>
      </c>
      <c r="D141" s="56">
        <v>19</v>
      </c>
      <c r="E141" s="56" t="s">
        <v>59</v>
      </c>
      <c r="H141" s="62" t="s">
        <v>245</v>
      </c>
      <c r="I141" s="61">
        <v>66</v>
      </c>
      <c r="J141" s="61" t="s">
        <v>312</v>
      </c>
      <c r="K141" s="61">
        <v>19</v>
      </c>
      <c r="L141" s="61" t="s">
        <v>59</v>
      </c>
      <c r="O141" s="65" t="s">
        <v>245</v>
      </c>
      <c r="P141" s="64">
        <v>66</v>
      </c>
      <c r="Q141" s="64" t="s">
        <v>312</v>
      </c>
      <c r="R141" s="64">
        <v>19</v>
      </c>
      <c r="S141" s="64" t="s">
        <v>59</v>
      </c>
    </row>
    <row r="142" spans="1:19">
      <c r="A142" s="57" t="s">
        <v>245</v>
      </c>
      <c r="B142" s="56">
        <v>67</v>
      </c>
      <c r="C142" s="56" t="s">
        <v>313</v>
      </c>
      <c r="D142" s="56">
        <v>19</v>
      </c>
      <c r="E142" s="56" t="s">
        <v>59</v>
      </c>
      <c r="H142" s="62" t="s">
        <v>245</v>
      </c>
      <c r="I142" s="61">
        <v>67</v>
      </c>
      <c r="J142" s="61" t="s">
        <v>313</v>
      </c>
      <c r="K142" s="61">
        <v>19</v>
      </c>
      <c r="L142" s="61" t="s">
        <v>59</v>
      </c>
      <c r="O142" s="65" t="s">
        <v>245</v>
      </c>
      <c r="P142" s="64">
        <v>67</v>
      </c>
      <c r="Q142" s="64" t="s">
        <v>313</v>
      </c>
      <c r="R142" s="64">
        <v>19</v>
      </c>
      <c r="S142" s="64" t="s">
        <v>59</v>
      </c>
    </row>
    <row r="143" spans="1:19">
      <c r="A143" s="57" t="s">
        <v>245</v>
      </c>
      <c r="B143" s="56">
        <v>68</v>
      </c>
      <c r="C143" s="56" t="s">
        <v>314</v>
      </c>
      <c r="D143" s="56">
        <v>19</v>
      </c>
      <c r="E143" s="56" t="s">
        <v>59</v>
      </c>
      <c r="H143" s="62" t="s">
        <v>245</v>
      </c>
      <c r="I143" s="61">
        <v>68</v>
      </c>
      <c r="J143" s="61" t="s">
        <v>314</v>
      </c>
      <c r="K143" s="61">
        <v>19</v>
      </c>
      <c r="L143" s="61" t="s">
        <v>59</v>
      </c>
      <c r="O143" s="65" t="s">
        <v>245</v>
      </c>
      <c r="P143" s="64">
        <v>68</v>
      </c>
      <c r="Q143" s="64" t="s">
        <v>314</v>
      </c>
      <c r="R143" s="64">
        <v>19</v>
      </c>
      <c r="S143" s="64" t="s">
        <v>59</v>
      </c>
    </row>
    <row r="144" spans="1:19">
      <c r="A144" s="57" t="s">
        <v>245</v>
      </c>
      <c r="B144" s="56">
        <v>69</v>
      </c>
      <c r="C144" s="56" t="s">
        <v>315</v>
      </c>
      <c r="D144" s="56">
        <v>19</v>
      </c>
      <c r="E144" s="56" t="s">
        <v>59</v>
      </c>
      <c r="H144" s="62" t="s">
        <v>245</v>
      </c>
      <c r="I144" s="61">
        <v>69</v>
      </c>
      <c r="J144" s="61" t="s">
        <v>315</v>
      </c>
      <c r="K144" s="61">
        <v>19</v>
      </c>
      <c r="L144" s="61" t="s">
        <v>59</v>
      </c>
      <c r="O144" s="65" t="s">
        <v>245</v>
      </c>
      <c r="P144" s="64">
        <v>69</v>
      </c>
      <c r="Q144" s="64" t="s">
        <v>315</v>
      </c>
      <c r="R144" s="64">
        <v>19</v>
      </c>
      <c r="S144" s="64" t="s">
        <v>59</v>
      </c>
    </row>
    <row r="145" spans="1:19">
      <c r="A145" s="57" t="s">
        <v>245</v>
      </c>
      <c r="B145" s="56">
        <v>70</v>
      </c>
      <c r="C145" s="56" t="s">
        <v>316</v>
      </c>
      <c r="D145" s="56">
        <v>19</v>
      </c>
      <c r="E145" s="56" t="s">
        <v>59</v>
      </c>
      <c r="H145" s="62" t="s">
        <v>245</v>
      </c>
      <c r="I145" s="61">
        <v>70</v>
      </c>
      <c r="J145" s="61" t="s">
        <v>316</v>
      </c>
      <c r="K145" s="61">
        <v>19</v>
      </c>
      <c r="L145" s="61" t="s">
        <v>59</v>
      </c>
      <c r="O145" s="65" t="s">
        <v>245</v>
      </c>
      <c r="P145" s="64">
        <v>70</v>
      </c>
      <c r="Q145" s="64" t="s">
        <v>316</v>
      </c>
      <c r="R145" s="64">
        <v>19</v>
      </c>
      <c r="S145" s="64" t="s">
        <v>59</v>
      </c>
    </row>
    <row r="146" spans="1:19">
      <c r="A146" s="57" t="s">
        <v>317</v>
      </c>
      <c r="B146" s="56">
        <v>0</v>
      </c>
      <c r="C146" s="56" t="s">
        <v>318</v>
      </c>
      <c r="D146" s="56">
        <v>1</v>
      </c>
      <c r="E146" s="56" t="s">
        <v>41</v>
      </c>
      <c r="H146" s="62" t="s">
        <v>317</v>
      </c>
      <c r="I146" s="61">
        <v>0</v>
      </c>
      <c r="J146" s="61" t="s">
        <v>318</v>
      </c>
      <c r="K146" s="61">
        <v>1</v>
      </c>
      <c r="L146" s="61" t="s">
        <v>41</v>
      </c>
      <c r="O146" s="65" t="s">
        <v>317</v>
      </c>
      <c r="P146" s="64">
        <v>0</v>
      </c>
      <c r="Q146" s="64" t="s">
        <v>318</v>
      </c>
      <c r="R146" s="64">
        <v>1</v>
      </c>
      <c r="S146" s="64" t="s">
        <v>41</v>
      </c>
    </row>
    <row r="147" spans="1:19">
      <c r="A147" s="57" t="s">
        <v>317</v>
      </c>
      <c r="B147" s="56">
        <v>1</v>
      </c>
      <c r="C147" s="56" t="s">
        <v>319</v>
      </c>
      <c r="D147" s="56">
        <v>1</v>
      </c>
      <c r="E147" s="56" t="s">
        <v>41</v>
      </c>
      <c r="H147" s="62" t="s">
        <v>317</v>
      </c>
      <c r="I147" s="61">
        <v>1</v>
      </c>
      <c r="J147" s="61" t="s">
        <v>319</v>
      </c>
      <c r="K147" s="61">
        <v>1</v>
      </c>
      <c r="L147" s="61" t="s">
        <v>41</v>
      </c>
      <c r="O147" s="65" t="s">
        <v>317</v>
      </c>
      <c r="P147" s="64">
        <v>1</v>
      </c>
      <c r="Q147" s="64" t="s">
        <v>319</v>
      </c>
      <c r="R147" s="64">
        <v>1</v>
      </c>
      <c r="S147" s="64" t="s">
        <v>41</v>
      </c>
    </row>
    <row r="148" spans="1:19">
      <c r="A148" s="57" t="s">
        <v>317</v>
      </c>
      <c r="B148" s="56">
        <v>2</v>
      </c>
      <c r="C148" s="56" t="s">
        <v>320</v>
      </c>
      <c r="D148" s="56">
        <v>1</v>
      </c>
      <c r="E148" s="56" t="s">
        <v>41</v>
      </c>
      <c r="H148" s="62" t="s">
        <v>317</v>
      </c>
      <c r="I148" s="61">
        <v>2</v>
      </c>
      <c r="J148" s="61" t="s">
        <v>320</v>
      </c>
      <c r="K148" s="61">
        <v>1</v>
      </c>
      <c r="L148" s="61" t="s">
        <v>41</v>
      </c>
      <c r="O148" s="65" t="s">
        <v>317</v>
      </c>
      <c r="P148" s="64">
        <v>2</v>
      </c>
      <c r="Q148" s="64" t="s">
        <v>320</v>
      </c>
      <c r="R148" s="64">
        <v>1</v>
      </c>
      <c r="S148" s="64" t="s">
        <v>41</v>
      </c>
    </row>
    <row r="149" spans="1:19">
      <c r="A149" s="57" t="s">
        <v>317</v>
      </c>
      <c r="B149" s="56">
        <v>3</v>
      </c>
      <c r="C149" s="56" t="s">
        <v>321</v>
      </c>
      <c r="D149" s="56">
        <v>1</v>
      </c>
      <c r="E149" s="56" t="s">
        <v>41</v>
      </c>
      <c r="H149" s="62" t="s">
        <v>317</v>
      </c>
      <c r="I149" s="61">
        <v>3</v>
      </c>
      <c r="J149" s="61" t="s">
        <v>321</v>
      </c>
      <c r="K149" s="61">
        <v>1</v>
      </c>
      <c r="L149" s="61" t="s">
        <v>41</v>
      </c>
      <c r="O149" s="65" t="s">
        <v>317</v>
      </c>
      <c r="P149" s="64">
        <v>3</v>
      </c>
      <c r="Q149" s="64" t="s">
        <v>321</v>
      </c>
      <c r="R149" s="64">
        <v>1</v>
      </c>
      <c r="S149" s="64" t="s">
        <v>41</v>
      </c>
    </row>
    <row r="150" spans="1:19">
      <c r="A150" s="57" t="s">
        <v>317</v>
      </c>
      <c r="B150" s="56">
        <v>4</v>
      </c>
      <c r="C150" s="56" t="s">
        <v>322</v>
      </c>
      <c r="D150" s="56">
        <v>2</v>
      </c>
      <c r="E150" s="56" t="s">
        <v>42</v>
      </c>
      <c r="H150" s="62" t="s">
        <v>317</v>
      </c>
      <c r="I150" s="61">
        <v>4</v>
      </c>
      <c r="J150" s="61" t="s">
        <v>322</v>
      </c>
      <c r="K150" s="61">
        <v>1</v>
      </c>
      <c r="L150" s="61" t="s">
        <v>41</v>
      </c>
      <c r="O150" s="65" t="s">
        <v>317</v>
      </c>
      <c r="P150" s="64">
        <v>4</v>
      </c>
      <c r="Q150" s="64" t="s">
        <v>322</v>
      </c>
      <c r="R150" s="64">
        <v>1</v>
      </c>
      <c r="S150" s="64" t="s">
        <v>41</v>
      </c>
    </row>
    <row r="151" spans="1:19">
      <c r="A151" s="57" t="s">
        <v>317</v>
      </c>
      <c r="B151" s="56">
        <v>5</v>
      </c>
      <c r="C151" s="56" t="s">
        <v>323</v>
      </c>
      <c r="D151" s="56">
        <v>3</v>
      </c>
      <c r="E151" s="56" t="s">
        <v>43</v>
      </c>
      <c r="H151" s="62" t="s">
        <v>317</v>
      </c>
      <c r="I151" s="61">
        <v>5</v>
      </c>
      <c r="J151" s="61" t="s">
        <v>323</v>
      </c>
      <c r="K151" s="61">
        <v>1</v>
      </c>
      <c r="L151" s="61" t="s">
        <v>41</v>
      </c>
      <c r="O151" s="65" t="s">
        <v>317</v>
      </c>
      <c r="P151" s="64">
        <v>5</v>
      </c>
      <c r="Q151" s="64" t="s">
        <v>323</v>
      </c>
      <c r="R151" s="64">
        <v>1</v>
      </c>
      <c r="S151" s="64" t="s">
        <v>41</v>
      </c>
    </row>
    <row r="152" spans="1:19">
      <c r="A152" s="57" t="s">
        <v>317</v>
      </c>
      <c r="B152" s="56">
        <v>6</v>
      </c>
      <c r="C152" s="56" t="s">
        <v>324</v>
      </c>
      <c r="D152" s="56">
        <v>4</v>
      </c>
      <c r="E152" s="56" t="s">
        <v>44</v>
      </c>
      <c r="H152" s="62" t="s">
        <v>317</v>
      </c>
      <c r="I152" s="61">
        <v>6</v>
      </c>
      <c r="J152" s="61" t="s">
        <v>324</v>
      </c>
      <c r="K152" s="61">
        <v>1</v>
      </c>
      <c r="L152" s="61" t="s">
        <v>41</v>
      </c>
      <c r="O152" s="65" t="s">
        <v>317</v>
      </c>
      <c r="P152" s="64">
        <v>6</v>
      </c>
      <c r="Q152" s="64" t="s">
        <v>324</v>
      </c>
      <c r="R152" s="64">
        <v>1</v>
      </c>
      <c r="S152" s="64" t="s">
        <v>41</v>
      </c>
    </row>
    <row r="153" spans="1:19">
      <c r="A153" s="57" t="s">
        <v>317</v>
      </c>
      <c r="B153" s="56">
        <v>7</v>
      </c>
      <c r="C153" s="56" t="s">
        <v>325</v>
      </c>
      <c r="D153" s="56">
        <v>5</v>
      </c>
      <c r="E153" s="56" t="s">
        <v>45</v>
      </c>
      <c r="H153" s="62" t="s">
        <v>317</v>
      </c>
      <c r="I153" s="61">
        <v>7</v>
      </c>
      <c r="J153" s="61" t="s">
        <v>325</v>
      </c>
      <c r="K153" s="61">
        <v>1</v>
      </c>
      <c r="L153" s="61" t="s">
        <v>41</v>
      </c>
      <c r="O153" s="65" t="s">
        <v>317</v>
      </c>
      <c r="P153" s="64">
        <v>7</v>
      </c>
      <c r="Q153" s="64" t="s">
        <v>325</v>
      </c>
      <c r="R153" s="64">
        <v>1</v>
      </c>
      <c r="S153" s="64" t="s">
        <v>41</v>
      </c>
    </row>
    <row r="154" spans="1:19">
      <c r="A154" s="57" t="s">
        <v>317</v>
      </c>
      <c r="B154" s="56">
        <v>8</v>
      </c>
      <c r="C154" s="56" t="s">
        <v>326</v>
      </c>
      <c r="D154" s="56">
        <v>6</v>
      </c>
      <c r="E154" s="56" t="s">
        <v>46</v>
      </c>
      <c r="H154" s="62" t="s">
        <v>317</v>
      </c>
      <c r="I154" s="61">
        <v>8</v>
      </c>
      <c r="J154" s="61" t="s">
        <v>326</v>
      </c>
      <c r="K154" s="61">
        <v>1</v>
      </c>
      <c r="L154" s="61" t="s">
        <v>41</v>
      </c>
      <c r="O154" s="65" t="s">
        <v>317</v>
      </c>
      <c r="P154" s="64">
        <v>8</v>
      </c>
      <c r="Q154" s="64" t="s">
        <v>326</v>
      </c>
      <c r="R154" s="64">
        <v>1</v>
      </c>
      <c r="S154" s="64" t="s">
        <v>41</v>
      </c>
    </row>
    <row r="155" spans="1:19">
      <c r="A155" s="57" t="s">
        <v>317</v>
      </c>
      <c r="B155" s="56">
        <v>9</v>
      </c>
      <c r="C155" s="56" t="s">
        <v>327</v>
      </c>
      <c r="D155" s="56">
        <v>7</v>
      </c>
      <c r="E155" s="56" t="s">
        <v>47</v>
      </c>
      <c r="H155" s="62" t="s">
        <v>317</v>
      </c>
      <c r="I155" s="61">
        <v>9</v>
      </c>
      <c r="J155" s="61" t="s">
        <v>327</v>
      </c>
      <c r="K155" s="61">
        <v>1</v>
      </c>
      <c r="L155" s="61" t="s">
        <v>41</v>
      </c>
      <c r="O155" s="65" t="s">
        <v>317</v>
      </c>
      <c r="P155" s="64">
        <v>9</v>
      </c>
      <c r="Q155" s="64" t="s">
        <v>327</v>
      </c>
      <c r="R155" s="64">
        <v>1</v>
      </c>
      <c r="S155" s="64" t="s">
        <v>41</v>
      </c>
    </row>
    <row r="156" spans="1:19">
      <c r="A156" s="57" t="s">
        <v>317</v>
      </c>
      <c r="B156" s="56">
        <v>10</v>
      </c>
      <c r="C156" s="56" t="s">
        <v>328</v>
      </c>
      <c r="D156" s="56">
        <v>8</v>
      </c>
      <c r="E156" s="56" t="s">
        <v>48</v>
      </c>
      <c r="H156" s="62" t="s">
        <v>317</v>
      </c>
      <c r="I156" s="61">
        <v>10</v>
      </c>
      <c r="J156" s="61" t="s">
        <v>328</v>
      </c>
      <c r="K156" s="61">
        <v>1</v>
      </c>
      <c r="L156" s="61" t="s">
        <v>41</v>
      </c>
      <c r="O156" s="65" t="s">
        <v>317</v>
      </c>
      <c r="P156" s="64">
        <v>10</v>
      </c>
      <c r="Q156" s="64" t="s">
        <v>328</v>
      </c>
      <c r="R156" s="64">
        <v>1</v>
      </c>
      <c r="S156" s="64" t="s">
        <v>41</v>
      </c>
    </row>
    <row r="157" spans="1:19">
      <c r="A157" s="57" t="s">
        <v>317</v>
      </c>
      <c r="B157" s="56">
        <v>11</v>
      </c>
      <c r="C157" s="56" t="s">
        <v>329</v>
      </c>
      <c r="D157" s="56">
        <v>9</v>
      </c>
      <c r="E157" s="56" t="s">
        <v>49</v>
      </c>
      <c r="H157" s="62" t="s">
        <v>317</v>
      </c>
      <c r="I157" s="61">
        <v>11</v>
      </c>
      <c r="J157" s="61" t="s">
        <v>329</v>
      </c>
      <c r="K157" s="61">
        <v>1</v>
      </c>
      <c r="L157" s="61" t="s">
        <v>41</v>
      </c>
      <c r="O157" s="65" t="s">
        <v>317</v>
      </c>
      <c r="P157" s="64">
        <v>11</v>
      </c>
      <c r="Q157" s="64" t="s">
        <v>329</v>
      </c>
      <c r="R157" s="64">
        <v>2</v>
      </c>
      <c r="S157" s="64" t="s">
        <v>42</v>
      </c>
    </row>
    <row r="158" spans="1:19">
      <c r="A158" s="57" t="s">
        <v>317</v>
      </c>
      <c r="B158" s="56">
        <v>12</v>
      </c>
      <c r="C158" s="56" t="s">
        <v>330</v>
      </c>
      <c r="D158" s="56">
        <v>10</v>
      </c>
      <c r="E158" s="56" t="s">
        <v>50</v>
      </c>
      <c r="H158" s="62" t="s">
        <v>317</v>
      </c>
      <c r="I158" s="61">
        <v>12</v>
      </c>
      <c r="J158" s="61" t="s">
        <v>330</v>
      </c>
      <c r="K158" s="61">
        <v>1</v>
      </c>
      <c r="L158" s="61" t="s">
        <v>41</v>
      </c>
      <c r="O158" s="65" t="s">
        <v>317</v>
      </c>
      <c r="P158" s="64">
        <v>12</v>
      </c>
      <c r="Q158" s="64" t="s">
        <v>330</v>
      </c>
      <c r="R158" s="64">
        <v>2</v>
      </c>
      <c r="S158" s="64" t="s">
        <v>42</v>
      </c>
    </row>
    <row r="159" spans="1:19">
      <c r="A159" s="57" t="s">
        <v>317</v>
      </c>
      <c r="B159" s="56">
        <v>13</v>
      </c>
      <c r="C159" s="56" t="s">
        <v>331</v>
      </c>
      <c r="D159" s="56">
        <v>11</v>
      </c>
      <c r="E159" s="56" t="s">
        <v>51</v>
      </c>
      <c r="H159" s="62" t="s">
        <v>317</v>
      </c>
      <c r="I159" s="61">
        <v>13</v>
      </c>
      <c r="J159" s="61" t="s">
        <v>331</v>
      </c>
      <c r="K159" s="61">
        <v>1</v>
      </c>
      <c r="L159" s="61" t="s">
        <v>41</v>
      </c>
      <c r="O159" s="65" t="s">
        <v>317</v>
      </c>
      <c r="P159" s="64">
        <v>13</v>
      </c>
      <c r="Q159" s="64" t="s">
        <v>331</v>
      </c>
      <c r="R159" s="64">
        <v>2</v>
      </c>
      <c r="S159" s="64" t="s">
        <v>42</v>
      </c>
    </row>
    <row r="160" spans="1:19">
      <c r="A160" s="57" t="s">
        <v>317</v>
      </c>
      <c r="B160" s="56">
        <v>14</v>
      </c>
      <c r="C160" s="56" t="s">
        <v>332</v>
      </c>
      <c r="D160" s="56">
        <v>12</v>
      </c>
      <c r="E160" s="56" t="s">
        <v>52</v>
      </c>
      <c r="H160" s="62" t="s">
        <v>317</v>
      </c>
      <c r="I160" s="61">
        <v>14</v>
      </c>
      <c r="J160" s="61" t="s">
        <v>332</v>
      </c>
      <c r="K160" s="61">
        <v>1</v>
      </c>
      <c r="L160" s="61" t="s">
        <v>41</v>
      </c>
      <c r="O160" s="65" t="s">
        <v>317</v>
      </c>
      <c r="P160" s="64">
        <v>14</v>
      </c>
      <c r="Q160" s="64" t="s">
        <v>332</v>
      </c>
      <c r="R160" s="64">
        <v>3</v>
      </c>
      <c r="S160" s="64" t="s">
        <v>43</v>
      </c>
    </row>
    <row r="161" spans="1:19">
      <c r="A161" s="57" t="s">
        <v>317</v>
      </c>
      <c r="B161" s="56">
        <v>15</v>
      </c>
      <c r="C161" s="56" t="s">
        <v>333</v>
      </c>
      <c r="D161" s="56">
        <v>13</v>
      </c>
      <c r="E161" s="56" t="s">
        <v>53</v>
      </c>
      <c r="H161" s="62" t="s">
        <v>317</v>
      </c>
      <c r="I161" s="61">
        <v>15</v>
      </c>
      <c r="J161" s="61" t="s">
        <v>333</v>
      </c>
      <c r="K161" s="61">
        <v>1</v>
      </c>
      <c r="L161" s="61" t="s">
        <v>41</v>
      </c>
      <c r="O161" s="65" t="s">
        <v>317</v>
      </c>
      <c r="P161" s="64">
        <v>15</v>
      </c>
      <c r="Q161" s="64" t="s">
        <v>333</v>
      </c>
      <c r="R161" s="64">
        <v>3</v>
      </c>
      <c r="S161" s="64" t="s">
        <v>43</v>
      </c>
    </row>
    <row r="162" spans="1:19">
      <c r="A162" s="57" t="s">
        <v>317</v>
      </c>
      <c r="B162" s="56">
        <v>16</v>
      </c>
      <c r="C162" s="56" t="s">
        <v>334</v>
      </c>
      <c r="D162" s="56">
        <v>14</v>
      </c>
      <c r="E162" s="56" t="s">
        <v>54</v>
      </c>
      <c r="H162" s="62" t="s">
        <v>317</v>
      </c>
      <c r="I162" s="61">
        <v>16</v>
      </c>
      <c r="J162" s="61" t="s">
        <v>334</v>
      </c>
      <c r="K162" s="61">
        <v>1</v>
      </c>
      <c r="L162" s="61" t="s">
        <v>41</v>
      </c>
      <c r="O162" s="65" t="s">
        <v>317</v>
      </c>
      <c r="P162" s="64">
        <v>16</v>
      </c>
      <c r="Q162" s="64" t="s">
        <v>334</v>
      </c>
      <c r="R162" s="64">
        <v>3</v>
      </c>
      <c r="S162" s="64" t="s">
        <v>43</v>
      </c>
    </row>
    <row r="163" spans="1:19">
      <c r="A163" s="57" t="s">
        <v>317</v>
      </c>
      <c r="B163" s="56">
        <v>17</v>
      </c>
      <c r="C163" s="56" t="s">
        <v>335</v>
      </c>
      <c r="D163" s="56">
        <v>15</v>
      </c>
      <c r="E163" s="56" t="s">
        <v>55</v>
      </c>
      <c r="H163" s="62" t="s">
        <v>317</v>
      </c>
      <c r="I163" s="61">
        <v>17</v>
      </c>
      <c r="J163" s="61" t="s">
        <v>335</v>
      </c>
      <c r="K163" s="61">
        <v>1</v>
      </c>
      <c r="L163" s="61" t="s">
        <v>41</v>
      </c>
      <c r="O163" s="65" t="s">
        <v>317</v>
      </c>
      <c r="P163" s="64">
        <v>17</v>
      </c>
      <c r="Q163" s="64" t="s">
        <v>335</v>
      </c>
      <c r="R163" s="64">
        <v>3</v>
      </c>
      <c r="S163" s="64" t="s">
        <v>43</v>
      </c>
    </row>
    <row r="164" spans="1:19">
      <c r="A164" s="57" t="s">
        <v>317</v>
      </c>
      <c r="B164" s="56">
        <v>18</v>
      </c>
      <c r="C164" s="56" t="s">
        <v>336</v>
      </c>
      <c r="D164" s="56">
        <v>16</v>
      </c>
      <c r="E164" s="64" t="s">
        <v>55</v>
      </c>
      <c r="H164" s="62" t="s">
        <v>317</v>
      </c>
      <c r="I164" s="61">
        <v>18</v>
      </c>
      <c r="J164" s="61" t="s">
        <v>336</v>
      </c>
      <c r="K164" s="61">
        <v>1</v>
      </c>
      <c r="L164" s="61" t="s">
        <v>41</v>
      </c>
      <c r="O164" s="65" t="s">
        <v>317</v>
      </c>
      <c r="P164" s="64">
        <v>18</v>
      </c>
      <c r="Q164" s="64" t="s">
        <v>336</v>
      </c>
      <c r="R164" s="64">
        <v>4</v>
      </c>
      <c r="S164" s="64" t="s">
        <v>44</v>
      </c>
    </row>
    <row r="165" spans="1:19">
      <c r="A165" s="57" t="s">
        <v>317</v>
      </c>
      <c r="B165" s="56">
        <v>19</v>
      </c>
      <c r="C165" s="56" t="s">
        <v>337</v>
      </c>
      <c r="D165" s="56">
        <v>17</v>
      </c>
      <c r="E165" s="64" t="s">
        <v>55</v>
      </c>
      <c r="H165" s="62" t="s">
        <v>317</v>
      </c>
      <c r="I165" s="61">
        <v>19</v>
      </c>
      <c r="J165" s="61" t="s">
        <v>337</v>
      </c>
      <c r="K165" s="61">
        <v>2</v>
      </c>
      <c r="L165" s="61" t="s">
        <v>42</v>
      </c>
      <c r="O165" s="65" t="s">
        <v>317</v>
      </c>
      <c r="P165" s="64">
        <v>19</v>
      </c>
      <c r="Q165" s="64" t="s">
        <v>337</v>
      </c>
      <c r="R165" s="64">
        <v>4</v>
      </c>
      <c r="S165" s="64" t="s">
        <v>44</v>
      </c>
    </row>
    <row r="166" spans="1:19">
      <c r="A166" s="57" t="s">
        <v>317</v>
      </c>
      <c r="B166" s="56">
        <v>20</v>
      </c>
      <c r="C166" s="56" t="s">
        <v>338</v>
      </c>
      <c r="D166" s="56">
        <v>18</v>
      </c>
      <c r="E166" s="64" t="s">
        <v>55</v>
      </c>
      <c r="H166" s="62" t="s">
        <v>317</v>
      </c>
      <c r="I166" s="61">
        <v>20</v>
      </c>
      <c r="J166" s="61" t="s">
        <v>338</v>
      </c>
      <c r="K166" s="61">
        <v>2</v>
      </c>
      <c r="L166" s="61" t="s">
        <v>42</v>
      </c>
      <c r="O166" s="65" t="s">
        <v>317</v>
      </c>
      <c r="P166" s="64">
        <v>20</v>
      </c>
      <c r="Q166" s="64" t="s">
        <v>338</v>
      </c>
      <c r="R166" s="64">
        <v>4</v>
      </c>
      <c r="S166" s="64" t="s">
        <v>44</v>
      </c>
    </row>
    <row r="167" spans="1:19">
      <c r="A167" s="57" t="s">
        <v>317</v>
      </c>
      <c r="B167" s="56">
        <v>21</v>
      </c>
      <c r="C167" s="56" t="s">
        <v>339</v>
      </c>
      <c r="D167" s="56">
        <v>19</v>
      </c>
      <c r="E167" s="64" t="s">
        <v>55</v>
      </c>
      <c r="H167" s="62" t="s">
        <v>317</v>
      </c>
      <c r="I167" s="61">
        <v>21</v>
      </c>
      <c r="J167" s="61" t="s">
        <v>339</v>
      </c>
      <c r="K167" s="61">
        <v>2</v>
      </c>
      <c r="L167" s="61" t="s">
        <v>42</v>
      </c>
      <c r="O167" s="65" t="s">
        <v>317</v>
      </c>
      <c r="P167" s="64">
        <v>21</v>
      </c>
      <c r="Q167" s="64" t="s">
        <v>339</v>
      </c>
      <c r="R167" s="64">
        <v>5</v>
      </c>
      <c r="S167" s="64" t="s">
        <v>45</v>
      </c>
    </row>
    <row r="168" spans="1:19">
      <c r="A168" s="57" t="s">
        <v>317</v>
      </c>
      <c r="B168" s="56">
        <v>22</v>
      </c>
      <c r="C168" s="56" t="s">
        <v>340</v>
      </c>
      <c r="D168" s="56">
        <v>19</v>
      </c>
      <c r="E168" s="64" t="s">
        <v>55</v>
      </c>
      <c r="H168" s="62" t="s">
        <v>317</v>
      </c>
      <c r="I168" s="61">
        <v>22</v>
      </c>
      <c r="J168" s="61" t="s">
        <v>340</v>
      </c>
      <c r="K168" s="61">
        <v>3</v>
      </c>
      <c r="L168" s="63" t="s">
        <v>43</v>
      </c>
      <c r="O168" s="65" t="s">
        <v>317</v>
      </c>
      <c r="P168" s="64">
        <v>22</v>
      </c>
      <c r="Q168" s="64" t="s">
        <v>340</v>
      </c>
      <c r="R168" s="64">
        <v>5</v>
      </c>
      <c r="S168" s="64" t="s">
        <v>45</v>
      </c>
    </row>
    <row r="169" spans="1:19">
      <c r="A169" s="57" t="s">
        <v>317</v>
      </c>
      <c r="B169" s="56">
        <v>23</v>
      </c>
      <c r="C169" s="56" t="s">
        <v>341</v>
      </c>
      <c r="D169" s="56">
        <v>19</v>
      </c>
      <c r="E169" s="64" t="s">
        <v>55</v>
      </c>
      <c r="H169" s="62" t="s">
        <v>317</v>
      </c>
      <c r="I169" s="61">
        <v>23</v>
      </c>
      <c r="J169" s="61" t="s">
        <v>341</v>
      </c>
      <c r="K169" s="61">
        <v>3</v>
      </c>
      <c r="L169" s="61" t="s">
        <v>43</v>
      </c>
      <c r="O169" s="65" t="s">
        <v>317</v>
      </c>
      <c r="P169" s="64">
        <v>23</v>
      </c>
      <c r="Q169" s="64" t="s">
        <v>341</v>
      </c>
      <c r="R169" s="64">
        <v>5</v>
      </c>
      <c r="S169" s="64" t="s">
        <v>45</v>
      </c>
    </row>
    <row r="170" spans="1:19">
      <c r="A170" s="57" t="s">
        <v>317</v>
      </c>
      <c r="B170" s="56">
        <v>24</v>
      </c>
      <c r="C170" s="56" t="s">
        <v>342</v>
      </c>
      <c r="D170" s="56">
        <v>19</v>
      </c>
      <c r="E170" s="64" t="s">
        <v>55</v>
      </c>
      <c r="H170" s="62" t="s">
        <v>317</v>
      </c>
      <c r="I170" s="61">
        <v>24</v>
      </c>
      <c r="J170" s="61" t="s">
        <v>342</v>
      </c>
      <c r="K170" s="61">
        <v>4</v>
      </c>
      <c r="L170" s="61" t="s">
        <v>44</v>
      </c>
      <c r="O170" s="65" t="s">
        <v>317</v>
      </c>
      <c r="P170" s="64">
        <v>24</v>
      </c>
      <c r="Q170" s="64" t="s">
        <v>342</v>
      </c>
      <c r="R170" s="64">
        <v>6</v>
      </c>
      <c r="S170" s="64" t="s">
        <v>46</v>
      </c>
    </row>
    <row r="171" spans="1:19">
      <c r="A171" s="57" t="s">
        <v>317</v>
      </c>
      <c r="B171" s="56">
        <v>25</v>
      </c>
      <c r="C171" s="56" t="s">
        <v>343</v>
      </c>
      <c r="D171" s="56">
        <v>19</v>
      </c>
      <c r="E171" s="64" t="s">
        <v>55</v>
      </c>
      <c r="H171" s="62" t="s">
        <v>317</v>
      </c>
      <c r="I171" s="61">
        <v>25</v>
      </c>
      <c r="J171" s="61" t="s">
        <v>343</v>
      </c>
      <c r="K171" s="61">
        <v>4</v>
      </c>
      <c r="L171" s="61" t="s">
        <v>44</v>
      </c>
      <c r="O171" s="65" t="s">
        <v>317</v>
      </c>
      <c r="P171" s="64">
        <v>25</v>
      </c>
      <c r="Q171" s="64" t="s">
        <v>343</v>
      </c>
      <c r="R171" s="64">
        <v>6</v>
      </c>
      <c r="S171" s="64" t="s">
        <v>46</v>
      </c>
    </row>
    <row r="172" spans="1:19">
      <c r="A172" s="57" t="s">
        <v>317</v>
      </c>
      <c r="B172" s="56">
        <v>26</v>
      </c>
      <c r="C172" s="56" t="s">
        <v>344</v>
      </c>
      <c r="D172" s="56">
        <v>19</v>
      </c>
      <c r="E172" s="64" t="s">
        <v>55</v>
      </c>
      <c r="H172" s="62" t="s">
        <v>317</v>
      </c>
      <c r="I172" s="61">
        <v>26</v>
      </c>
      <c r="J172" s="61" t="s">
        <v>344</v>
      </c>
      <c r="K172" s="61">
        <v>4</v>
      </c>
      <c r="L172" s="61" t="s">
        <v>44</v>
      </c>
      <c r="O172" s="65" t="s">
        <v>317</v>
      </c>
      <c r="P172" s="64">
        <v>26</v>
      </c>
      <c r="Q172" s="64" t="s">
        <v>344</v>
      </c>
      <c r="R172" s="64">
        <v>6</v>
      </c>
      <c r="S172" s="64" t="s">
        <v>46</v>
      </c>
    </row>
    <row r="173" spans="1:19">
      <c r="A173" s="57" t="s">
        <v>317</v>
      </c>
      <c r="B173" s="56">
        <v>27</v>
      </c>
      <c r="C173" s="56" t="s">
        <v>345</v>
      </c>
      <c r="D173" s="56">
        <v>19</v>
      </c>
      <c r="E173" s="64" t="s">
        <v>55</v>
      </c>
      <c r="H173" s="62" t="s">
        <v>317</v>
      </c>
      <c r="I173" s="61">
        <v>27</v>
      </c>
      <c r="J173" s="61" t="s">
        <v>345</v>
      </c>
      <c r="K173" s="61">
        <v>5</v>
      </c>
      <c r="L173" s="61" t="s">
        <v>45</v>
      </c>
      <c r="O173" s="65" t="s">
        <v>317</v>
      </c>
      <c r="P173" s="64">
        <v>27</v>
      </c>
      <c r="Q173" s="64" t="s">
        <v>345</v>
      </c>
      <c r="R173" s="64">
        <v>6</v>
      </c>
      <c r="S173" s="64" t="s">
        <v>46</v>
      </c>
    </row>
    <row r="174" spans="1:19">
      <c r="A174" s="57" t="s">
        <v>317</v>
      </c>
      <c r="B174" s="56">
        <v>28</v>
      </c>
      <c r="C174" s="56" t="s">
        <v>346</v>
      </c>
      <c r="D174" s="56">
        <v>19</v>
      </c>
      <c r="E174" s="64" t="s">
        <v>55</v>
      </c>
      <c r="H174" s="62" t="s">
        <v>317</v>
      </c>
      <c r="I174" s="61">
        <v>28</v>
      </c>
      <c r="J174" s="61" t="s">
        <v>346</v>
      </c>
      <c r="K174" s="61">
        <v>5</v>
      </c>
      <c r="L174" s="61" t="s">
        <v>45</v>
      </c>
      <c r="O174" s="65" t="s">
        <v>317</v>
      </c>
      <c r="P174" s="64">
        <v>28</v>
      </c>
      <c r="Q174" s="64" t="s">
        <v>346</v>
      </c>
      <c r="R174" s="64">
        <v>7</v>
      </c>
      <c r="S174" s="64" t="s">
        <v>47</v>
      </c>
    </row>
    <row r="175" spans="1:19">
      <c r="A175" s="57" t="s">
        <v>317</v>
      </c>
      <c r="B175" s="56">
        <v>29</v>
      </c>
      <c r="C175" s="56" t="s">
        <v>347</v>
      </c>
      <c r="D175" s="56">
        <v>19</v>
      </c>
      <c r="E175" s="64" t="s">
        <v>55</v>
      </c>
      <c r="H175" s="62" t="s">
        <v>317</v>
      </c>
      <c r="I175" s="61">
        <v>29</v>
      </c>
      <c r="J175" s="61" t="s">
        <v>347</v>
      </c>
      <c r="K175" s="61">
        <v>6</v>
      </c>
      <c r="L175" s="61" t="s">
        <v>46</v>
      </c>
      <c r="O175" s="65" t="s">
        <v>317</v>
      </c>
      <c r="P175" s="64">
        <v>29</v>
      </c>
      <c r="Q175" s="64" t="s">
        <v>347</v>
      </c>
      <c r="R175" s="64">
        <v>7</v>
      </c>
      <c r="S175" s="64" t="s">
        <v>47</v>
      </c>
    </row>
    <row r="176" spans="1:19">
      <c r="A176" s="57" t="s">
        <v>317</v>
      </c>
      <c r="B176" s="56">
        <v>30</v>
      </c>
      <c r="C176" s="56" t="s">
        <v>348</v>
      </c>
      <c r="D176" s="56">
        <v>19</v>
      </c>
      <c r="E176" s="64" t="s">
        <v>55</v>
      </c>
      <c r="H176" s="62" t="s">
        <v>317</v>
      </c>
      <c r="I176" s="61">
        <v>30</v>
      </c>
      <c r="J176" s="61" t="s">
        <v>348</v>
      </c>
      <c r="K176" s="61">
        <v>6</v>
      </c>
      <c r="L176" s="61" t="s">
        <v>46</v>
      </c>
      <c r="O176" s="65" t="s">
        <v>317</v>
      </c>
      <c r="P176" s="64">
        <v>30</v>
      </c>
      <c r="Q176" s="64" t="s">
        <v>348</v>
      </c>
      <c r="R176" s="64">
        <v>7</v>
      </c>
      <c r="S176" s="64" t="s">
        <v>47</v>
      </c>
    </row>
    <row r="177" spans="1:19">
      <c r="A177" s="57" t="s">
        <v>317</v>
      </c>
      <c r="B177" s="56">
        <v>31</v>
      </c>
      <c r="C177" s="56" t="s">
        <v>349</v>
      </c>
      <c r="D177" s="56">
        <v>19</v>
      </c>
      <c r="E177" s="64" t="s">
        <v>55</v>
      </c>
      <c r="H177" s="62" t="s">
        <v>317</v>
      </c>
      <c r="I177" s="61">
        <v>31</v>
      </c>
      <c r="J177" s="61" t="s">
        <v>349</v>
      </c>
      <c r="K177" s="61">
        <v>6</v>
      </c>
      <c r="L177" s="61" t="s">
        <v>46</v>
      </c>
      <c r="O177" s="65" t="s">
        <v>317</v>
      </c>
      <c r="P177" s="64">
        <v>31</v>
      </c>
      <c r="Q177" s="64" t="s">
        <v>349</v>
      </c>
      <c r="R177" s="64">
        <v>8</v>
      </c>
      <c r="S177" s="64" t="s">
        <v>48</v>
      </c>
    </row>
    <row r="178" spans="1:19">
      <c r="A178" s="57" t="s">
        <v>317</v>
      </c>
      <c r="B178" s="56">
        <v>32</v>
      </c>
      <c r="C178" s="56" t="s">
        <v>350</v>
      </c>
      <c r="D178" s="56">
        <v>19</v>
      </c>
      <c r="E178" s="64" t="s">
        <v>55</v>
      </c>
      <c r="H178" s="62" t="s">
        <v>317</v>
      </c>
      <c r="I178" s="61">
        <v>32</v>
      </c>
      <c r="J178" s="61" t="s">
        <v>350</v>
      </c>
      <c r="K178" s="61">
        <v>7</v>
      </c>
      <c r="L178" s="61" t="s">
        <v>47</v>
      </c>
      <c r="O178" s="65" t="s">
        <v>317</v>
      </c>
      <c r="P178" s="64">
        <v>32</v>
      </c>
      <c r="Q178" s="64" t="s">
        <v>350</v>
      </c>
      <c r="R178" s="64">
        <v>8</v>
      </c>
      <c r="S178" s="64" t="s">
        <v>48</v>
      </c>
    </row>
    <row r="179" spans="1:19">
      <c r="A179" s="57" t="s">
        <v>317</v>
      </c>
      <c r="B179" s="56">
        <v>33</v>
      </c>
      <c r="C179" s="56" t="s">
        <v>351</v>
      </c>
      <c r="D179" s="56">
        <v>19</v>
      </c>
      <c r="E179" s="64" t="s">
        <v>55</v>
      </c>
      <c r="H179" s="62" t="s">
        <v>317</v>
      </c>
      <c r="I179" s="61">
        <v>33</v>
      </c>
      <c r="J179" s="61" t="s">
        <v>351</v>
      </c>
      <c r="K179" s="61">
        <v>7</v>
      </c>
      <c r="L179" s="61" t="s">
        <v>47</v>
      </c>
      <c r="O179" s="65" t="s">
        <v>317</v>
      </c>
      <c r="P179" s="64">
        <v>33</v>
      </c>
      <c r="Q179" s="64" t="s">
        <v>351</v>
      </c>
      <c r="R179" s="64">
        <v>8</v>
      </c>
      <c r="S179" s="64" t="s">
        <v>48</v>
      </c>
    </row>
    <row r="180" spans="1:19">
      <c r="A180" s="57" t="s">
        <v>317</v>
      </c>
      <c r="B180" s="56">
        <v>34</v>
      </c>
      <c r="C180" s="56" t="s">
        <v>352</v>
      </c>
      <c r="D180" s="56">
        <v>19</v>
      </c>
      <c r="E180" s="64" t="s">
        <v>55</v>
      </c>
      <c r="H180" s="62" t="s">
        <v>317</v>
      </c>
      <c r="I180" s="61">
        <v>34</v>
      </c>
      <c r="J180" s="61" t="s">
        <v>352</v>
      </c>
      <c r="K180" s="61">
        <v>8</v>
      </c>
      <c r="L180" s="61" t="s">
        <v>48</v>
      </c>
      <c r="O180" s="65" t="s">
        <v>317</v>
      </c>
      <c r="P180" s="64">
        <v>34</v>
      </c>
      <c r="Q180" s="64" t="s">
        <v>352</v>
      </c>
      <c r="R180" s="64">
        <v>9</v>
      </c>
      <c r="S180" s="64" t="s">
        <v>49</v>
      </c>
    </row>
    <row r="181" spans="1:19">
      <c r="A181" s="57" t="s">
        <v>317</v>
      </c>
      <c r="B181" s="56">
        <v>35</v>
      </c>
      <c r="C181" s="56" t="s">
        <v>353</v>
      </c>
      <c r="D181" s="56">
        <v>19</v>
      </c>
      <c r="E181" s="64" t="s">
        <v>55</v>
      </c>
      <c r="H181" s="62" t="s">
        <v>317</v>
      </c>
      <c r="I181" s="61">
        <v>35</v>
      </c>
      <c r="J181" s="61" t="s">
        <v>353</v>
      </c>
      <c r="K181" s="61">
        <v>8</v>
      </c>
      <c r="L181" s="61" t="s">
        <v>48</v>
      </c>
      <c r="O181" s="65" t="s">
        <v>317</v>
      </c>
      <c r="P181" s="64">
        <v>35</v>
      </c>
      <c r="Q181" s="64" t="s">
        <v>353</v>
      </c>
      <c r="R181" s="64">
        <v>9</v>
      </c>
      <c r="S181" s="64" t="s">
        <v>49</v>
      </c>
    </row>
    <row r="182" spans="1:19">
      <c r="A182" s="57" t="s">
        <v>317</v>
      </c>
      <c r="B182" s="56">
        <v>36</v>
      </c>
      <c r="C182" s="56" t="s">
        <v>354</v>
      </c>
      <c r="D182" s="56">
        <v>19</v>
      </c>
      <c r="E182" s="64" t="s">
        <v>55</v>
      </c>
      <c r="H182" s="62" t="s">
        <v>317</v>
      </c>
      <c r="I182" s="61">
        <v>36</v>
      </c>
      <c r="J182" s="61" t="s">
        <v>354</v>
      </c>
      <c r="K182" s="61">
        <v>8</v>
      </c>
      <c r="L182" s="61" t="s">
        <v>48</v>
      </c>
      <c r="O182" s="65" t="s">
        <v>317</v>
      </c>
      <c r="P182" s="64">
        <v>36</v>
      </c>
      <c r="Q182" s="64" t="s">
        <v>354</v>
      </c>
      <c r="R182" s="64">
        <v>9</v>
      </c>
      <c r="S182" s="64" t="s">
        <v>49</v>
      </c>
    </row>
    <row r="183" spans="1:19">
      <c r="A183" s="57" t="s">
        <v>317</v>
      </c>
      <c r="B183" s="56">
        <v>37</v>
      </c>
      <c r="C183" s="56" t="s">
        <v>355</v>
      </c>
      <c r="D183" s="56">
        <v>19</v>
      </c>
      <c r="E183" s="64" t="s">
        <v>55</v>
      </c>
      <c r="H183" s="62" t="s">
        <v>317</v>
      </c>
      <c r="I183" s="61">
        <v>37</v>
      </c>
      <c r="J183" s="61" t="s">
        <v>355</v>
      </c>
      <c r="K183" s="61">
        <v>9</v>
      </c>
      <c r="L183" s="61" t="s">
        <v>49</v>
      </c>
      <c r="O183" s="65" t="s">
        <v>317</v>
      </c>
      <c r="P183" s="64">
        <v>37</v>
      </c>
      <c r="Q183" s="64" t="s">
        <v>355</v>
      </c>
      <c r="R183" s="64">
        <v>9</v>
      </c>
      <c r="S183" s="64" t="s">
        <v>49</v>
      </c>
    </row>
    <row r="184" spans="1:19">
      <c r="A184" s="57" t="s">
        <v>317</v>
      </c>
      <c r="B184" s="56">
        <v>38</v>
      </c>
      <c r="C184" s="56" t="s">
        <v>356</v>
      </c>
      <c r="D184" s="56">
        <v>19</v>
      </c>
      <c r="E184" s="64" t="s">
        <v>55</v>
      </c>
      <c r="H184" s="62" t="s">
        <v>317</v>
      </c>
      <c r="I184" s="61">
        <v>38</v>
      </c>
      <c r="J184" s="61" t="s">
        <v>356</v>
      </c>
      <c r="K184" s="61">
        <v>9</v>
      </c>
      <c r="L184" s="61" t="s">
        <v>49</v>
      </c>
      <c r="O184" s="65" t="s">
        <v>317</v>
      </c>
      <c r="P184" s="64">
        <v>38</v>
      </c>
      <c r="Q184" s="64" t="s">
        <v>356</v>
      </c>
      <c r="R184" s="64">
        <v>10</v>
      </c>
      <c r="S184" s="64" t="s">
        <v>50</v>
      </c>
    </row>
    <row r="185" spans="1:19">
      <c r="A185" s="57" t="s">
        <v>317</v>
      </c>
      <c r="B185" s="56">
        <v>39</v>
      </c>
      <c r="C185" s="56" t="s">
        <v>357</v>
      </c>
      <c r="D185" s="56">
        <v>19</v>
      </c>
      <c r="E185" s="64" t="s">
        <v>55</v>
      </c>
      <c r="H185" s="62" t="s">
        <v>317</v>
      </c>
      <c r="I185" s="61">
        <v>39</v>
      </c>
      <c r="J185" s="61" t="s">
        <v>357</v>
      </c>
      <c r="K185" s="61">
        <v>10</v>
      </c>
      <c r="L185" s="61" t="s">
        <v>50</v>
      </c>
      <c r="O185" s="65" t="s">
        <v>317</v>
      </c>
      <c r="P185" s="64">
        <v>39</v>
      </c>
      <c r="Q185" s="64" t="s">
        <v>357</v>
      </c>
      <c r="R185" s="64">
        <v>10</v>
      </c>
      <c r="S185" s="64" t="s">
        <v>50</v>
      </c>
    </row>
    <row r="186" spans="1:19">
      <c r="A186" s="57" t="s">
        <v>317</v>
      </c>
      <c r="B186" s="56">
        <v>40</v>
      </c>
      <c r="C186" s="56" t="s">
        <v>358</v>
      </c>
      <c r="D186" s="56">
        <v>19</v>
      </c>
      <c r="E186" s="64" t="s">
        <v>55</v>
      </c>
      <c r="H186" s="62" t="s">
        <v>317</v>
      </c>
      <c r="I186" s="61">
        <v>40</v>
      </c>
      <c r="J186" s="61" t="s">
        <v>358</v>
      </c>
      <c r="K186" s="61">
        <v>10</v>
      </c>
      <c r="L186" s="61" t="s">
        <v>50</v>
      </c>
      <c r="O186" s="65" t="s">
        <v>317</v>
      </c>
      <c r="P186" s="64">
        <v>40</v>
      </c>
      <c r="Q186" s="64" t="s">
        <v>358</v>
      </c>
      <c r="R186" s="64">
        <v>10</v>
      </c>
      <c r="S186" s="64" t="s">
        <v>50</v>
      </c>
    </row>
    <row r="187" spans="1:19">
      <c r="A187" s="57" t="s">
        <v>317</v>
      </c>
      <c r="B187" s="56">
        <v>41</v>
      </c>
      <c r="C187" s="56" t="s">
        <v>359</v>
      </c>
      <c r="D187" s="56">
        <v>19</v>
      </c>
      <c r="E187" s="64" t="s">
        <v>55</v>
      </c>
      <c r="H187" s="62" t="s">
        <v>317</v>
      </c>
      <c r="I187" s="61">
        <v>41</v>
      </c>
      <c r="J187" s="61" t="s">
        <v>359</v>
      </c>
      <c r="K187" s="61">
        <v>10</v>
      </c>
      <c r="L187" s="61" t="s">
        <v>50</v>
      </c>
      <c r="O187" s="65" t="s">
        <v>317</v>
      </c>
      <c r="P187" s="64">
        <v>41</v>
      </c>
      <c r="Q187" s="64" t="s">
        <v>359</v>
      </c>
      <c r="R187" s="64">
        <v>10</v>
      </c>
      <c r="S187" s="64" t="s">
        <v>50</v>
      </c>
    </row>
    <row r="188" spans="1:19">
      <c r="A188" s="57" t="s">
        <v>317</v>
      </c>
      <c r="B188" s="56">
        <v>42</v>
      </c>
      <c r="C188" s="56" t="s">
        <v>360</v>
      </c>
      <c r="D188" s="56">
        <v>12</v>
      </c>
      <c r="E188" s="64" t="s">
        <v>55</v>
      </c>
      <c r="H188" s="62" t="s">
        <v>317</v>
      </c>
      <c r="I188" s="61">
        <v>42</v>
      </c>
      <c r="J188" s="61" t="s">
        <v>360</v>
      </c>
      <c r="K188" s="61">
        <v>11</v>
      </c>
      <c r="L188" s="61" t="s">
        <v>51</v>
      </c>
      <c r="O188" s="65" t="s">
        <v>317</v>
      </c>
      <c r="P188" s="64">
        <v>42</v>
      </c>
      <c r="Q188" s="64" t="s">
        <v>360</v>
      </c>
      <c r="R188" s="64">
        <v>11</v>
      </c>
      <c r="S188" s="64" t="s">
        <v>51</v>
      </c>
    </row>
    <row r="189" spans="1:19">
      <c r="A189" s="57" t="s">
        <v>317</v>
      </c>
      <c r="B189" s="56">
        <v>43</v>
      </c>
      <c r="C189" s="56" t="s">
        <v>361</v>
      </c>
      <c r="D189" s="56">
        <v>12</v>
      </c>
      <c r="E189" s="64" t="s">
        <v>55</v>
      </c>
      <c r="H189" s="62" t="s">
        <v>317</v>
      </c>
      <c r="I189" s="61">
        <v>43</v>
      </c>
      <c r="J189" s="61" t="s">
        <v>361</v>
      </c>
      <c r="K189" s="61">
        <v>11</v>
      </c>
      <c r="L189" s="61" t="s">
        <v>51</v>
      </c>
      <c r="O189" s="65" t="s">
        <v>317</v>
      </c>
      <c r="P189" s="64">
        <v>43</v>
      </c>
      <c r="Q189" s="64" t="s">
        <v>361</v>
      </c>
      <c r="R189" s="64">
        <v>11</v>
      </c>
      <c r="S189" s="64" t="s">
        <v>51</v>
      </c>
    </row>
    <row r="190" spans="1:19">
      <c r="A190" s="57" t="s">
        <v>317</v>
      </c>
      <c r="B190" s="56">
        <v>44</v>
      </c>
      <c r="C190" s="56" t="s">
        <v>362</v>
      </c>
      <c r="D190" s="56">
        <v>12</v>
      </c>
      <c r="E190" s="64" t="s">
        <v>55</v>
      </c>
      <c r="H190" s="62" t="s">
        <v>317</v>
      </c>
      <c r="I190" s="61">
        <v>44</v>
      </c>
      <c r="J190" s="61" t="s">
        <v>362</v>
      </c>
      <c r="K190" s="61">
        <v>12</v>
      </c>
      <c r="L190" s="61" t="s">
        <v>52</v>
      </c>
      <c r="O190" s="65" t="s">
        <v>317</v>
      </c>
      <c r="P190" s="64">
        <v>44</v>
      </c>
      <c r="Q190" s="64" t="s">
        <v>362</v>
      </c>
      <c r="R190" s="64">
        <v>11</v>
      </c>
      <c r="S190" s="64" t="s">
        <v>51</v>
      </c>
    </row>
    <row r="191" spans="1:19">
      <c r="A191" s="57" t="s">
        <v>317</v>
      </c>
      <c r="B191" s="56">
        <v>45</v>
      </c>
      <c r="C191" s="56" t="s">
        <v>363</v>
      </c>
      <c r="D191" s="56">
        <v>13</v>
      </c>
      <c r="E191" s="64" t="s">
        <v>55</v>
      </c>
      <c r="H191" s="62" t="s">
        <v>317</v>
      </c>
      <c r="I191" s="61">
        <v>45</v>
      </c>
      <c r="J191" s="61" t="s">
        <v>363</v>
      </c>
      <c r="K191" s="61">
        <v>12</v>
      </c>
      <c r="L191" s="61" t="s">
        <v>52</v>
      </c>
      <c r="O191" s="65" t="s">
        <v>317</v>
      </c>
      <c r="P191" s="64">
        <v>45</v>
      </c>
      <c r="Q191" s="64" t="s">
        <v>363</v>
      </c>
      <c r="R191" s="64">
        <v>12</v>
      </c>
      <c r="S191" s="64" t="s">
        <v>52</v>
      </c>
    </row>
    <row r="192" spans="1:19">
      <c r="A192" s="57" t="s">
        <v>317</v>
      </c>
      <c r="B192" s="56">
        <v>46</v>
      </c>
      <c r="C192" s="56" t="s">
        <v>364</v>
      </c>
      <c r="D192" s="56">
        <v>13</v>
      </c>
      <c r="E192" s="64" t="s">
        <v>55</v>
      </c>
      <c r="H192" s="62" t="s">
        <v>317</v>
      </c>
      <c r="I192" s="61">
        <v>46</v>
      </c>
      <c r="J192" s="61" t="s">
        <v>364</v>
      </c>
      <c r="K192" s="61">
        <v>12</v>
      </c>
      <c r="L192" s="61" t="s">
        <v>52</v>
      </c>
      <c r="O192" s="65" t="s">
        <v>317</v>
      </c>
      <c r="P192" s="64">
        <v>46</v>
      </c>
      <c r="Q192" s="64" t="s">
        <v>364</v>
      </c>
      <c r="R192" s="64">
        <v>12</v>
      </c>
      <c r="S192" s="64" t="s">
        <v>52</v>
      </c>
    </row>
    <row r="193" spans="1:19">
      <c r="A193" s="57" t="s">
        <v>317</v>
      </c>
      <c r="B193" s="56">
        <v>47</v>
      </c>
      <c r="C193" s="56" t="s">
        <v>365</v>
      </c>
      <c r="D193" s="56">
        <v>14</v>
      </c>
      <c r="E193" s="64" t="s">
        <v>55</v>
      </c>
      <c r="H193" s="62" t="s">
        <v>317</v>
      </c>
      <c r="I193" s="61">
        <v>47</v>
      </c>
      <c r="J193" s="61" t="s">
        <v>365</v>
      </c>
      <c r="K193" s="61">
        <v>13</v>
      </c>
      <c r="L193" s="61" t="s">
        <v>53</v>
      </c>
      <c r="O193" s="65" t="s">
        <v>317</v>
      </c>
      <c r="P193" s="64">
        <v>47</v>
      </c>
      <c r="Q193" s="64" t="s">
        <v>365</v>
      </c>
      <c r="R193" s="64">
        <v>12</v>
      </c>
      <c r="S193" s="64" t="s">
        <v>52</v>
      </c>
    </row>
    <row r="194" spans="1:19">
      <c r="A194" s="57" t="s">
        <v>317</v>
      </c>
      <c r="B194" s="56">
        <v>48</v>
      </c>
      <c r="C194" s="56" t="s">
        <v>366</v>
      </c>
      <c r="D194" s="56">
        <v>14</v>
      </c>
      <c r="E194" s="64" t="s">
        <v>55</v>
      </c>
      <c r="H194" s="62" t="s">
        <v>317</v>
      </c>
      <c r="I194" s="61">
        <v>48</v>
      </c>
      <c r="J194" s="61" t="s">
        <v>366</v>
      </c>
      <c r="K194" s="61">
        <v>13</v>
      </c>
      <c r="L194" s="61" t="s">
        <v>53</v>
      </c>
      <c r="O194" s="65" t="s">
        <v>317</v>
      </c>
      <c r="P194" s="64">
        <v>48</v>
      </c>
      <c r="Q194" s="64" t="s">
        <v>366</v>
      </c>
      <c r="R194" s="64">
        <v>13</v>
      </c>
      <c r="S194" s="64" t="s">
        <v>53</v>
      </c>
    </row>
    <row r="195" spans="1:19">
      <c r="A195" s="57" t="s">
        <v>317</v>
      </c>
      <c r="B195" s="56">
        <v>49</v>
      </c>
      <c r="C195" s="56" t="s">
        <v>367</v>
      </c>
      <c r="D195" s="56">
        <v>14</v>
      </c>
      <c r="E195" s="64" t="s">
        <v>55</v>
      </c>
      <c r="H195" s="62" t="s">
        <v>317</v>
      </c>
      <c r="I195" s="61">
        <v>49</v>
      </c>
      <c r="J195" s="61" t="s">
        <v>367</v>
      </c>
      <c r="K195" s="61">
        <v>14</v>
      </c>
      <c r="L195" s="61" t="s">
        <v>54</v>
      </c>
      <c r="O195" s="65" t="s">
        <v>317</v>
      </c>
      <c r="P195" s="64">
        <v>49</v>
      </c>
      <c r="Q195" s="64" t="s">
        <v>367</v>
      </c>
      <c r="R195" s="64">
        <v>13</v>
      </c>
      <c r="S195" s="64" t="s">
        <v>53</v>
      </c>
    </row>
    <row r="196" spans="1:19">
      <c r="A196" s="57" t="s">
        <v>317</v>
      </c>
      <c r="B196" s="56">
        <v>50</v>
      </c>
      <c r="C196" s="56" t="s">
        <v>368</v>
      </c>
      <c r="D196" s="56">
        <v>15</v>
      </c>
      <c r="E196" s="56" t="s">
        <v>55</v>
      </c>
      <c r="H196" s="62" t="s">
        <v>317</v>
      </c>
      <c r="I196" s="61">
        <v>50</v>
      </c>
      <c r="J196" s="61" t="s">
        <v>368</v>
      </c>
      <c r="K196" s="61">
        <v>14</v>
      </c>
      <c r="L196" s="61" t="s">
        <v>54</v>
      </c>
      <c r="O196" s="65" t="s">
        <v>317</v>
      </c>
      <c r="P196" s="64">
        <v>50</v>
      </c>
      <c r="Q196" s="64" t="s">
        <v>368</v>
      </c>
      <c r="R196" s="64">
        <v>13</v>
      </c>
      <c r="S196" s="64" t="s">
        <v>53</v>
      </c>
    </row>
    <row r="197" spans="1:19">
      <c r="A197" s="57" t="s">
        <v>317</v>
      </c>
      <c r="B197" s="56">
        <v>51</v>
      </c>
      <c r="C197" s="56" t="s">
        <v>369</v>
      </c>
      <c r="D197" s="56">
        <v>15</v>
      </c>
      <c r="E197" s="56" t="s">
        <v>55</v>
      </c>
      <c r="H197" s="62" t="s">
        <v>317</v>
      </c>
      <c r="I197" s="61">
        <v>51</v>
      </c>
      <c r="J197" s="61" t="s">
        <v>369</v>
      </c>
      <c r="K197" s="61">
        <v>14</v>
      </c>
      <c r="L197" s="61" t="s">
        <v>54</v>
      </c>
      <c r="O197" s="65" t="s">
        <v>317</v>
      </c>
      <c r="P197" s="64">
        <v>51</v>
      </c>
      <c r="Q197" s="64" t="s">
        <v>369</v>
      </c>
      <c r="R197" s="64">
        <v>14</v>
      </c>
      <c r="S197" s="64" t="s">
        <v>54</v>
      </c>
    </row>
    <row r="198" spans="1:19">
      <c r="A198" s="57" t="s">
        <v>317</v>
      </c>
      <c r="B198" s="56">
        <v>52</v>
      </c>
      <c r="C198" s="56" t="s">
        <v>370</v>
      </c>
      <c r="D198" s="56">
        <v>16</v>
      </c>
      <c r="E198" s="56" t="s">
        <v>56</v>
      </c>
      <c r="H198" s="62" t="s">
        <v>317</v>
      </c>
      <c r="I198" s="61">
        <v>52</v>
      </c>
      <c r="J198" s="61" t="s">
        <v>370</v>
      </c>
      <c r="K198" s="61">
        <v>15</v>
      </c>
      <c r="L198" s="61" t="s">
        <v>55</v>
      </c>
      <c r="O198" s="65" t="s">
        <v>317</v>
      </c>
      <c r="P198" s="64">
        <v>52</v>
      </c>
      <c r="Q198" s="64" t="s">
        <v>370</v>
      </c>
      <c r="R198" s="64">
        <v>14</v>
      </c>
      <c r="S198" s="64" t="s">
        <v>54</v>
      </c>
    </row>
    <row r="199" spans="1:19">
      <c r="A199" s="57" t="s">
        <v>317</v>
      </c>
      <c r="B199" s="56">
        <v>53</v>
      </c>
      <c r="C199" s="56" t="s">
        <v>371</v>
      </c>
      <c r="D199" s="56">
        <v>16</v>
      </c>
      <c r="E199" s="56" t="s">
        <v>56</v>
      </c>
      <c r="H199" s="62" t="s">
        <v>317</v>
      </c>
      <c r="I199" s="61">
        <v>53</v>
      </c>
      <c r="J199" s="61" t="s">
        <v>371</v>
      </c>
      <c r="K199" s="61">
        <v>15</v>
      </c>
      <c r="L199" s="61" t="s">
        <v>55</v>
      </c>
      <c r="O199" s="65" t="s">
        <v>317</v>
      </c>
      <c r="P199" s="64">
        <v>53</v>
      </c>
      <c r="Q199" s="64" t="s">
        <v>371</v>
      </c>
      <c r="R199" s="64">
        <v>14</v>
      </c>
      <c r="S199" s="64" t="s">
        <v>54</v>
      </c>
    </row>
    <row r="200" spans="1:19">
      <c r="A200" s="57" t="s">
        <v>317</v>
      </c>
      <c r="B200" s="56">
        <v>54</v>
      </c>
      <c r="C200" s="56" t="s">
        <v>372</v>
      </c>
      <c r="D200" s="56">
        <v>16</v>
      </c>
      <c r="E200" s="56" t="s">
        <v>56</v>
      </c>
      <c r="H200" s="62" t="s">
        <v>317</v>
      </c>
      <c r="I200" s="61">
        <v>54</v>
      </c>
      <c r="J200" s="61" t="s">
        <v>372</v>
      </c>
      <c r="K200" s="61">
        <v>16</v>
      </c>
      <c r="L200" s="61" t="s">
        <v>56</v>
      </c>
      <c r="O200" s="65" t="s">
        <v>317</v>
      </c>
      <c r="P200" s="64">
        <v>54</v>
      </c>
      <c r="Q200" s="64" t="s">
        <v>372</v>
      </c>
      <c r="R200" s="64">
        <v>15</v>
      </c>
      <c r="S200" s="64" t="s">
        <v>55</v>
      </c>
    </row>
    <row r="201" spans="1:19">
      <c r="A201" s="57" t="s">
        <v>317</v>
      </c>
      <c r="B201" s="56">
        <v>55</v>
      </c>
      <c r="C201" s="56" t="s">
        <v>373</v>
      </c>
      <c r="D201" s="56">
        <v>17</v>
      </c>
      <c r="E201" s="56" t="s">
        <v>57</v>
      </c>
      <c r="H201" s="62" t="s">
        <v>317</v>
      </c>
      <c r="I201" s="61">
        <v>55</v>
      </c>
      <c r="J201" s="61" t="s">
        <v>373</v>
      </c>
      <c r="K201" s="61">
        <v>16</v>
      </c>
      <c r="L201" s="61" t="s">
        <v>56</v>
      </c>
      <c r="O201" s="65" t="s">
        <v>317</v>
      </c>
      <c r="P201" s="64">
        <v>55</v>
      </c>
      <c r="Q201" s="64" t="s">
        <v>373</v>
      </c>
      <c r="R201" s="64">
        <v>15</v>
      </c>
      <c r="S201" s="64" t="s">
        <v>55</v>
      </c>
    </row>
    <row r="202" spans="1:19">
      <c r="A202" s="57" t="s">
        <v>317</v>
      </c>
      <c r="B202" s="56">
        <v>56</v>
      </c>
      <c r="C202" s="56" t="s">
        <v>374</v>
      </c>
      <c r="D202" s="56">
        <v>17</v>
      </c>
      <c r="E202" s="56" t="s">
        <v>57</v>
      </c>
      <c r="H202" s="62" t="s">
        <v>317</v>
      </c>
      <c r="I202" s="61">
        <v>56</v>
      </c>
      <c r="J202" s="61" t="s">
        <v>374</v>
      </c>
      <c r="K202" s="61">
        <v>16</v>
      </c>
      <c r="L202" s="61" t="s">
        <v>56</v>
      </c>
      <c r="O202" s="65" t="s">
        <v>317</v>
      </c>
      <c r="P202" s="64">
        <v>56</v>
      </c>
      <c r="Q202" s="64" t="s">
        <v>374</v>
      </c>
      <c r="R202" s="64">
        <v>15</v>
      </c>
      <c r="S202" s="64" t="s">
        <v>55</v>
      </c>
    </row>
    <row r="203" spans="1:19">
      <c r="A203" s="57" t="s">
        <v>317</v>
      </c>
      <c r="B203" s="56">
        <v>57</v>
      </c>
      <c r="C203" s="56" t="s">
        <v>375</v>
      </c>
      <c r="D203" s="56">
        <v>18</v>
      </c>
      <c r="E203" s="56" t="s">
        <v>58</v>
      </c>
      <c r="H203" s="62" t="s">
        <v>317</v>
      </c>
      <c r="I203" s="61">
        <v>57</v>
      </c>
      <c r="J203" s="61" t="s">
        <v>375</v>
      </c>
      <c r="K203" s="61">
        <v>17</v>
      </c>
      <c r="L203" s="61" t="s">
        <v>57</v>
      </c>
      <c r="O203" s="65" t="s">
        <v>317</v>
      </c>
      <c r="P203" s="64">
        <v>57</v>
      </c>
      <c r="Q203" s="64" t="s">
        <v>375</v>
      </c>
      <c r="R203" s="64">
        <v>15</v>
      </c>
      <c r="S203" s="64" t="s">
        <v>55</v>
      </c>
    </row>
    <row r="204" spans="1:19">
      <c r="A204" s="57" t="s">
        <v>317</v>
      </c>
      <c r="B204" s="56">
        <v>58</v>
      </c>
      <c r="C204" s="56" t="s">
        <v>376</v>
      </c>
      <c r="D204" s="56">
        <v>18</v>
      </c>
      <c r="E204" s="56" t="s">
        <v>58</v>
      </c>
      <c r="H204" s="62" t="s">
        <v>317</v>
      </c>
      <c r="I204" s="61">
        <v>58</v>
      </c>
      <c r="J204" s="61" t="s">
        <v>376</v>
      </c>
      <c r="K204" s="61">
        <v>17</v>
      </c>
      <c r="L204" s="61" t="s">
        <v>57</v>
      </c>
      <c r="O204" s="65" t="s">
        <v>317</v>
      </c>
      <c r="P204" s="64">
        <v>58</v>
      </c>
      <c r="Q204" s="64" t="s">
        <v>376</v>
      </c>
      <c r="R204" s="64">
        <v>16</v>
      </c>
      <c r="S204" s="64" t="s">
        <v>56</v>
      </c>
    </row>
    <row r="205" spans="1:19">
      <c r="A205" s="57" t="s">
        <v>317</v>
      </c>
      <c r="B205" s="56">
        <v>59</v>
      </c>
      <c r="C205" s="56" t="s">
        <v>377</v>
      </c>
      <c r="D205" s="56">
        <v>18</v>
      </c>
      <c r="E205" s="56" t="s">
        <v>58</v>
      </c>
      <c r="H205" s="62" t="s">
        <v>317</v>
      </c>
      <c r="I205" s="61">
        <v>59</v>
      </c>
      <c r="J205" s="61" t="s">
        <v>377</v>
      </c>
      <c r="K205" s="61">
        <v>18</v>
      </c>
      <c r="L205" s="61" t="s">
        <v>58</v>
      </c>
      <c r="O205" s="65" t="s">
        <v>317</v>
      </c>
      <c r="P205" s="64">
        <v>59</v>
      </c>
      <c r="Q205" s="64" t="s">
        <v>377</v>
      </c>
      <c r="R205" s="64">
        <v>16</v>
      </c>
      <c r="S205" s="64" t="s">
        <v>56</v>
      </c>
    </row>
    <row r="206" spans="1:19">
      <c r="A206" s="57" t="s">
        <v>317</v>
      </c>
      <c r="B206" s="56">
        <v>60</v>
      </c>
      <c r="C206" s="56" t="s">
        <v>378</v>
      </c>
      <c r="D206" s="56">
        <v>19</v>
      </c>
      <c r="E206" s="56" t="s">
        <v>59</v>
      </c>
      <c r="H206" s="62" t="s">
        <v>317</v>
      </c>
      <c r="I206" s="61">
        <v>60</v>
      </c>
      <c r="J206" s="61" t="s">
        <v>378</v>
      </c>
      <c r="K206" s="61">
        <v>18</v>
      </c>
      <c r="L206" s="61" t="s">
        <v>58</v>
      </c>
      <c r="O206" s="65" t="s">
        <v>317</v>
      </c>
      <c r="P206" s="64">
        <v>60</v>
      </c>
      <c r="Q206" s="64" t="s">
        <v>378</v>
      </c>
      <c r="R206" s="64">
        <v>16</v>
      </c>
      <c r="S206" s="64" t="s">
        <v>56</v>
      </c>
    </row>
    <row r="207" spans="1:19">
      <c r="A207" s="57" t="s">
        <v>317</v>
      </c>
      <c r="B207" s="56">
        <v>61</v>
      </c>
      <c r="C207" s="56" t="s">
        <v>379</v>
      </c>
      <c r="D207" s="56">
        <v>19</v>
      </c>
      <c r="E207" s="56" t="s">
        <v>59</v>
      </c>
      <c r="H207" s="62" t="s">
        <v>317</v>
      </c>
      <c r="I207" s="61">
        <v>61</v>
      </c>
      <c r="J207" s="61" t="s">
        <v>379</v>
      </c>
      <c r="K207" s="61">
        <v>18</v>
      </c>
      <c r="L207" s="61" t="s">
        <v>58</v>
      </c>
      <c r="O207" s="65" t="s">
        <v>317</v>
      </c>
      <c r="P207" s="64">
        <v>61</v>
      </c>
      <c r="Q207" s="64" t="s">
        <v>379</v>
      </c>
      <c r="R207" s="64">
        <v>17</v>
      </c>
      <c r="S207" s="64" t="s">
        <v>57</v>
      </c>
    </row>
    <row r="208" spans="1:19">
      <c r="A208" s="57" t="s">
        <v>317</v>
      </c>
      <c r="B208" s="56">
        <v>62</v>
      </c>
      <c r="C208" s="56" t="s">
        <v>380</v>
      </c>
      <c r="D208" s="56">
        <v>19</v>
      </c>
      <c r="E208" s="56" t="s">
        <v>59</v>
      </c>
      <c r="H208" s="62" t="s">
        <v>317</v>
      </c>
      <c r="I208" s="61">
        <v>62</v>
      </c>
      <c r="J208" s="61" t="s">
        <v>380</v>
      </c>
      <c r="K208" s="61">
        <v>19</v>
      </c>
      <c r="L208" s="61" t="s">
        <v>59</v>
      </c>
      <c r="O208" s="65" t="s">
        <v>317</v>
      </c>
      <c r="P208" s="64">
        <v>62</v>
      </c>
      <c r="Q208" s="64" t="s">
        <v>380</v>
      </c>
      <c r="R208" s="64">
        <v>17</v>
      </c>
      <c r="S208" s="64" t="s">
        <v>57</v>
      </c>
    </row>
    <row r="209" spans="1:19">
      <c r="A209" s="57" t="s">
        <v>317</v>
      </c>
      <c r="B209" s="56">
        <v>63</v>
      </c>
      <c r="C209" s="56" t="s">
        <v>381</v>
      </c>
      <c r="D209" s="56">
        <v>19</v>
      </c>
      <c r="E209" s="56" t="s">
        <v>59</v>
      </c>
      <c r="H209" s="62" t="s">
        <v>317</v>
      </c>
      <c r="I209" s="61">
        <v>63</v>
      </c>
      <c r="J209" s="61" t="s">
        <v>381</v>
      </c>
      <c r="K209" s="61">
        <v>19</v>
      </c>
      <c r="L209" s="61" t="s">
        <v>59</v>
      </c>
      <c r="O209" s="65" t="s">
        <v>317</v>
      </c>
      <c r="P209" s="64">
        <v>63</v>
      </c>
      <c r="Q209" s="64" t="s">
        <v>381</v>
      </c>
      <c r="R209" s="64">
        <v>17</v>
      </c>
      <c r="S209" s="64" t="s">
        <v>57</v>
      </c>
    </row>
    <row r="210" spans="1:19">
      <c r="A210" s="57" t="s">
        <v>317</v>
      </c>
      <c r="B210" s="56">
        <v>64</v>
      </c>
      <c r="C210" s="56" t="s">
        <v>382</v>
      </c>
      <c r="D210" s="56">
        <v>19</v>
      </c>
      <c r="E210" s="56" t="s">
        <v>59</v>
      </c>
      <c r="H210" s="62" t="s">
        <v>317</v>
      </c>
      <c r="I210" s="61">
        <v>64</v>
      </c>
      <c r="J210" s="61" t="s">
        <v>382</v>
      </c>
      <c r="K210" s="61">
        <v>19</v>
      </c>
      <c r="L210" s="61" t="s">
        <v>59</v>
      </c>
      <c r="O210" s="65" t="s">
        <v>317</v>
      </c>
      <c r="P210" s="64">
        <v>64</v>
      </c>
      <c r="Q210" s="64" t="s">
        <v>382</v>
      </c>
      <c r="R210" s="64">
        <v>18</v>
      </c>
      <c r="S210" s="64" t="s">
        <v>58</v>
      </c>
    </row>
    <row r="211" spans="1:19">
      <c r="A211" s="57" t="s">
        <v>317</v>
      </c>
      <c r="B211" s="56">
        <v>65</v>
      </c>
      <c r="C211" s="56" t="s">
        <v>383</v>
      </c>
      <c r="D211" s="56">
        <v>19</v>
      </c>
      <c r="E211" s="56" t="s">
        <v>59</v>
      </c>
      <c r="H211" s="62" t="s">
        <v>317</v>
      </c>
      <c r="I211" s="61">
        <v>65</v>
      </c>
      <c r="J211" s="61" t="s">
        <v>383</v>
      </c>
      <c r="K211" s="61">
        <v>19</v>
      </c>
      <c r="L211" s="61" t="s">
        <v>59</v>
      </c>
      <c r="O211" s="65" t="s">
        <v>317</v>
      </c>
      <c r="P211" s="64">
        <v>65</v>
      </c>
      <c r="Q211" s="64" t="s">
        <v>383</v>
      </c>
      <c r="R211" s="64">
        <v>18</v>
      </c>
      <c r="S211" s="64" t="s">
        <v>58</v>
      </c>
    </row>
    <row r="212" spans="1:19">
      <c r="A212" s="57" t="s">
        <v>317</v>
      </c>
      <c r="B212" s="56">
        <v>66</v>
      </c>
      <c r="C212" s="56" t="s">
        <v>384</v>
      </c>
      <c r="D212" s="56">
        <v>19</v>
      </c>
      <c r="E212" s="56" t="s">
        <v>59</v>
      </c>
      <c r="H212" s="62" t="s">
        <v>317</v>
      </c>
      <c r="I212" s="61">
        <v>66</v>
      </c>
      <c r="J212" s="61" t="s">
        <v>384</v>
      </c>
      <c r="K212" s="61">
        <v>19</v>
      </c>
      <c r="L212" s="61" t="s">
        <v>59</v>
      </c>
      <c r="O212" s="65" t="s">
        <v>317</v>
      </c>
      <c r="P212" s="64">
        <v>66</v>
      </c>
      <c r="Q212" s="64" t="s">
        <v>384</v>
      </c>
      <c r="R212" s="64">
        <v>18</v>
      </c>
      <c r="S212" s="64" t="s">
        <v>58</v>
      </c>
    </row>
    <row r="213" spans="1:19">
      <c r="A213" s="57" t="s">
        <v>317</v>
      </c>
      <c r="B213" s="56">
        <v>67</v>
      </c>
      <c r="C213" s="56" t="s">
        <v>385</v>
      </c>
      <c r="D213" s="56">
        <v>19</v>
      </c>
      <c r="E213" s="56" t="s">
        <v>59</v>
      </c>
      <c r="H213" s="62" t="s">
        <v>317</v>
      </c>
      <c r="I213" s="61">
        <v>67</v>
      </c>
      <c r="J213" s="61" t="s">
        <v>385</v>
      </c>
      <c r="K213" s="61">
        <v>19</v>
      </c>
      <c r="L213" s="61" t="s">
        <v>59</v>
      </c>
      <c r="O213" s="65" t="s">
        <v>317</v>
      </c>
      <c r="P213" s="64">
        <v>67</v>
      </c>
      <c r="Q213" s="64" t="s">
        <v>385</v>
      </c>
      <c r="R213" s="64">
        <v>18</v>
      </c>
      <c r="S213" s="64" t="s">
        <v>58</v>
      </c>
    </row>
    <row r="214" spans="1:19">
      <c r="A214" s="57" t="s">
        <v>317</v>
      </c>
      <c r="B214" s="56">
        <v>68</v>
      </c>
      <c r="C214" s="56" t="s">
        <v>386</v>
      </c>
      <c r="D214" s="56">
        <v>19</v>
      </c>
      <c r="E214" s="56" t="s">
        <v>59</v>
      </c>
      <c r="H214" s="62" t="s">
        <v>317</v>
      </c>
      <c r="I214" s="61">
        <v>68</v>
      </c>
      <c r="J214" s="61" t="s">
        <v>386</v>
      </c>
      <c r="K214" s="61">
        <v>19</v>
      </c>
      <c r="L214" s="61" t="s">
        <v>59</v>
      </c>
      <c r="O214" s="65" t="s">
        <v>317</v>
      </c>
      <c r="P214" s="64">
        <v>68</v>
      </c>
      <c r="Q214" s="64" t="s">
        <v>386</v>
      </c>
      <c r="R214" s="64">
        <v>19</v>
      </c>
      <c r="S214" s="64" t="s">
        <v>59</v>
      </c>
    </row>
    <row r="215" spans="1:19">
      <c r="A215" s="57" t="s">
        <v>317</v>
      </c>
      <c r="B215" s="56">
        <v>69</v>
      </c>
      <c r="C215" s="56" t="s">
        <v>387</v>
      </c>
      <c r="D215" s="56">
        <v>19</v>
      </c>
      <c r="E215" s="56" t="s">
        <v>59</v>
      </c>
      <c r="H215" s="62" t="s">
        <v>317</v>
      </c>
      <c r="I215" s="61">
        <v>69</v>
      </c>
      <c r="J215" s="61" t="s">
        <v>387</v>
      </c>
      <c r="K215" s="61">
        <v>19</v>
      </c>
      <c r="L215" s="61" t="s">
        <v>59</v>
      </c>
      <c r="O215" s="65" t="s">
        <v>317</v>
      </c>
      <c r="P215" s="64">
        <v>69</v>
      </c>
      <c r="Q215" s="64" t="s">
        <v>387</v>
      </c>
      <c r="R215" s="64">
        <v>19</v>
      </c>
      <c r="S215" s="64" t="s">
        <v>59</v>
      </c>
    </row>
    <row r="216" spans="1:19">
      <c r="A216" s="57" t="s">
        <v>317</v>
      </c>
      <c r="B216" s="56">
        <v>70</v>
      </c>
      <c r="C216" s="56" t="s">
        <v>388</v>
      </c>
      <c r="D216" s="56">
        <v>19</v>
      </c>
      <c r="E216" s="56" t="s">
        <v>59</v>
      </c>
      <c r="H216" s="62" t="s">
        <v>317</v>
      </c>
      <c r="I216" s="61">
        <v>70</v>
      </c>
      <c r="J216" s="61" t="s">
        <v>388</v>
      </c>
      <c r="K216" s="61">
        <v>19</v>
      </c>
      <c r="L216" s="61" t="s">
        <v>59</v>
      </c>
      <c r="O216" s="65" t="s">
        <v>317</v>
      </c>
      <c r="P216" s="64">
        <v>70</v>
      </c>
      <c r="Q216" s="64" t="s">
        <v>388</v>
      </c>
      <c r="R216" s="64">
        <v>19</v>
      </c>
      <c r="S216" s="64" t="s">
        <v>59</v>
      </c>
    </row>
    <row r="217" spans="1:19">
      <c r="A217" s="57" t="s">
        <v>389</v>
      </c>
      <c r="B217" s="56">
        <v>0</v>
      </c>
      <c r="C217" s="56" t="s">
        <v>390</v>
      </c>
      <c r="D217" s="56">
        <v>1</v>
      </c>
      <c r="E217" s="56" t="s">
        <v>41</v>
      </c>
      <c r="H217" s="62" t="s">
        <v>389</v>
      </c>
      <c r="I217" s="61">
        <v>0</v>
      </c>
      <c r="J217" s="61" t="s">
        <v>390</v>
      </c>
      <c r="K217" s="61">
        <v>1</v>
      </c>
      <c r="L217" s="61" t="s">
        <v>41</v>
      </c>
      <c r="O217" s="65" t="s">
        <v>389</v>
      </c>
      <c r="P217" s="64">
        <v>0</v>
      </c>
      <c r="Q217" s="64" t="s">
        <v>390</v>
      </c>
      <c r="R217" s="64">
        <v>1</v>
      </c>
      <c r="S217" s="64" t="s">
        <v>41</v>
      </c>
    </row>
    <row r="218" spans="1:19">
      <c r="A218" s="57" t="s">
        <v>389</v>
      </c>
      <c r="B218" s="56">
        <v>1</v>
      </c>
      <c r="C218" s="56" t="s">
        <v>391</v>
      </c>
      <c r="D218" s="56">
        <v>1</v>
      </c>
      <c r="E218" s="56" t="s">
        <v>41</v>
      </c>
      <c r="H218" s="62" t="s">
        <v>389</v>
      </c>
      <c r="I218" s="61">
        <v>1</v>
      </c>
      <c r="J218" s="61" t="s">
        <v>391</v>
      </c>
      <c r="K218" s="61">
        <v>1</v>
      </c>
      <c r="L218" s="61" t="s">
        <v>41</v>
      </c>
      <c r="O218" s="65" t="s">
        <v>389</v>
      </c>
      <c r="P218" s="64">
        <v>1</v>
      </c>
      <c r="Q218" s="64" t="s">
        <v>391</v>
      </c>
      <c r="R218" s="64">
        <v>1</v>
      </c>
      <c r="S218" s="64" t="s">
        <v>41</v>
      </c>
    </row>
    <row r="219" spans="1:19">
      <c r="A219" s="57" t="s">
        <v>389</v>
      </c>
      <c r="B219" s="56">
        <v>2</v>
      </c>
      <c r="C219" s="56" t="s">
        <v>392</v>
      </c>
      <c r="D219" s="56">
        <v>1</v>
      </c>
      <c r="E219" s="56" t="s">
        <v>41</v>
      </c>
      <c r="H219" s="62" t="s">
        <v>389</v>
      </c>
      <c r="I219" s="61">
        <v>2</v>
      </c>
      <c r="J219" s="61" t="s">
        <v>392</v>
      </c>
      <c r="K219" s="61">
        <v>1</v>
      </c>
      <c r="L219" s="61" t="s">
        <v>41</v>
      </c>
      <c r="O219" s="65" t="s">
        <v>389</v>
      </c>
      <c r="P219" s="64">
        <v>2</v>
      </c>
      <c r="Q219" s="64" t="s">
        <v>392</v>
      </c>
      <c r="R219" s="64">
        <v>1</v>
      </c>
      <c r="S219" s="64" t="s">
        <v>41</v>
      </c>
    </row>
    <row r="220" spans="1:19">
      <c r="A220" s="57" t="s">
        <v>389</v>
      </c>
      <c r="B220" s="56">
        <v>3</v>
      </c>
      <c r="C220" s="56" t="s">
        <v>393</v>
      </c>
      <c r="D220" s="56">
        <v>1</v>
      </c>
      <c r="E220" s="56" t="s">
        <v>41</v>
      </c>
      <c r="H220" s="62" t="s">
        <v>389</v>
      </c>
      <c r="I220" s="61">
        <v>3</v>
      </c>
      <c r="J220" s="61" t="s">
        <v>393</v>
      </c>
      <c r="K220" s="61">
        <v>1</v>
      </c>
      <c r="L220" s="61" t="s">
        <v>41</v>
      </c>
      <c r="O220" s="65" t="s">
        <v>389</v>
      </c>
      <c r="P220" s="64">
        <v>3</v>
      </c>
      <c r="Q220" s="64" t="s">
        <v>393</v>
      </c>
      <c r="R220" s="64">
        <v>1</v>
      </c>
      <c r="S220" s="64" t="s">
        <v>41</v>
      </c>
    </row>
    <row r="221" spans="1:19">
      <c r="A221" s="57" t="s">
        <v>389</v>
      </c>
      <c r="B221" s="56">
        <v>4</v>
      </c>
      <c r="C221" s="56" t="s">
        <v>394</v>
      </c>
      <c r="D221" s="56">
        <v>2</v>
      </c>
      <c r="E221" s="56" t="s">
        <v>42</v>
      </c>
      <c r="H221" s="62" t="s">
        <v>389</v>
      </c>
      <c r="I221" s="61">
        <v>4</v>
      </c>
      <c r="J221" s="61" t="s">
        <v>394</v>
      </c>
      <c r="K221" s="61">
        <v>1</v>
      </c>
      <c r="L221" s="61" t="s">
        <v>41</v>
      </c>
      <c r="O221" s="65" t="s">
        <v>389</v>
      </c>
      <c r="P221" s="64">
        <v>4</v>
      </c>
      <c r="Q221" s="64" t="s">
        <v>394</v>
      </c>
      <c r="R221" s="64">
        <v>1</v>
      </c>
      <c r="S221" s="64" t="s">
        <v>41</v>
      </c>
    </row>
    <row r="222" spans="1:19">
      <c r="A222" s="57" t="s">
        <v>389</v>
      </c>
      <c r="B222" s="56">
        <v>5</v>
      </c>
      <c r="C222" s="56" t="s">
        <v>395</v>
      </c>
      <c r="D222" s="56">
        <v>3</v>
      </c>
      <c r="E222" s="56" t="s">
        <v>43</v>
      </c>
      <c r="H222" s="62" t="s">
        <v>389</v>
      </c>
      <c r="I222" s="61">
        <v>5</v>
      </c>
      <c r="J222" s="61" t="s">
        <v>395</v>
      </c>
      <c r="K222" s="61">
        <v>1</v>
      </c>
      <c r="L222" s="61" t="s">
        <v>41</v>
      </c>
      <c r="O222" s="65" t="s">
        <v>389</v>
      </c>
      <c r="P222" s="64">
        <v>5</v>
      </c>
      <c r="Q222" s="64" t="s">
        <v>395</v>
      </c>
      <c r="R222" s="64">
        <v>1</v>
      </c>
      <c r="S222" s="64" t="s">
        <v>41</v>
      </c>
    </row>
    <row r="223" spans="1:19">
      <c r="A223" s="57" t="s">
        <v>389</v>
      </c>
      <c r="B223" s="56">
        <v>6</v>
      </c>
      <c r="C223" s="56" t="s">
        <v>396</v>
      </c>
      <c r="D223" s="56">
        <v>4</v>
      </c>
      <c r="E223" s="56" t="s">
        <v>44</v>
      </c>
      <c r="H223" s="62" t="s">
        <v>389</v>
      </c>
      <c r="I223" s="61">
        <v>6</v>
      </c>
      <c r="J223" s="61" t="s">
        <v>396</v>
      </c>
      <c r="K223" s="61">
        <v>1</v>
      </c>
      <c r="L223" s="61" t="s">
        <v>41</v>
      </c>
      <c r="O223" s="65" t="s">
        <v>389</v>
      </c>
      <c r="P223" s="64">
        <v>6</v>
      </c>
      <c r="Q223" s="64" t="s">
        <v>396</v>
      </c>
      <c r="R223" s="64">
        <v>1</v>
      </c>
      <c r="S223" s="64" t="s">
        <v>41</v>
      </c>
    </row>
    <row r="224" spans="1:19">
      <c r="A224" s="57" t="s">
        <v>389</v>
      </c>
      <c r="B224" s="56">
        <v>7</v>
      </c>
      <c r="C224" s="56" t="s">
        <v>397</v>
      </c>
      <c r="D224" s="56">
        <v>5</v>
      </c>
      <c r="E224" s="56" t="s">
        <v>45</v>
      </c>
      <c r="H224" s="62" t="s">
        <v>389</v>
      </c>
      <c r="I224" s="61">
        <v>7</v>
      </c>
      <c r="J224" s="61" t="s">
        <v>397</v>
      </c>
      <c r="K224" s="61">
        <v>1</v>
      </c>
      <c r="L224" s="61" t="s">
        <v>41</v>
      </c>
      <c r="O224" s="65" t="s">
        <v>389</v>
      </c>
      <c r="P224" s="64">
        <v>7</v>
      </c>
      <c r="Q224" s="64" t="s">
        <v>397</v>
      </c>
      <c r="R224" s="64">
        <v>1</v>
      </c>
      <c r="S224" s="64" t="s">
        <v>41</v>
      </c>
    </row>
    <row r="225" spans="1:19">
      <c r="A225" s="57" t="s">
        <v>389</v>
      </c>
      <c r="B225" s="56">
        <v>8</v>
      </c>
      <c r="C225" s="56" t="s">
        <v>398</v>
      </c>
      <c r="D225" s="56">
        <v>6</v>
      </c>
      <c r="E225" s="56" t="s">
        <v>46</v>
      </c>
      <c r="H225" s="62" t="s">
        <v>389</v>
      </c>
      <c r="I225" s="61">
        <v>8</v>
      </c>
      <c r="J225" s="61" t="s">
        <v>398</v>
      </c>
      <c r="K225" s="61">
        <v>1</v>
      </c>
      <c r="L225" s="61" t="s">
        <v>41</v>
      </c>
      <c r="O225" s="65" t="s">
        <v>389</v>
      </c>
      <c r="P225" s="64">
        <v>8</v>
      </c>
      <c r="Q225" s="64" t="s">
        <v>398</v>
      </c>
      <c r="R225" s="64">
        <v>1</v>
      </c>
      <c r="S225" s="64" t="s">
        <v>41</v>
      </c>
    </row>
    <row r="226" spans="1:19">
      <c r="A226" s="57" t="s">
        <v>389</v>
      </c>
      <c r="B226" s="56">
        <v>9</v>
      </c>
      <c r="C226" s="56" t="s">
        <v>399</v>
      </c>
      <c r="D226" s="56">
        <v>7</v>
      </c>
      <c r="E226" s="56" t="s">
        <v>47</v>
      </c>
      <c r="H226" s="62" t="s">
        <v>389</v>
      </c>
      <c r="I226" s="61">
        <v>9</v>
      </c>
      <c r="J226" s="61" t="s">
        <v>399</v>
      </c>
      <c r="K226" s="61">
        <v>1</v>
      </c>
      <c r="L226" s="61" t="s">
        <v>41</v>
      </c>
      <c r="O226" s="65" t="s">
        <v>389</v>
      </c>
      <c r="P226" s="64">
        <v>9</v>
      </c>
      <c r="Q226" s="64" t="s">
        <v>399</v>
      </c>
      <c r="R226" s="64">
        <v>1</v>
      </c>
      <c r="S226" s="64" t="s">
        <v>41</v>
      </c>
    </row>
    <row r="227" spans="1:19">
      <c r="A227" s="57" t="s">
        <v>389</v>
      </c>
      <c r="B227" s="56">
        <v>10</v>
      </c>
      <c r="C227" s="56" t="s">
        <v>400</v>
      </c>
      <c r="D227" s="56">
        <v>8</v>
      </c>
      <c r="E227" s="56" t="s">
        <v>48</v>
      </c>
      <c r="H227" s="62" t="s">
        <v>389</v>
      </c>
      <c r="I227" s="61">
        <v>10</v>
      </c>
      <c r="J227" s="61" t="s">
        <v>400</v>
      </c>
      <c r="K227" s="61">
        <v>1</v>
      </c>
      <c r="L227" s="61" t="s">
        <v>41</v>
      </c>
      <c r="O227" s="65" t="s">
        <v>389</v>
      </c>
      <c r="P227" s="64">
        <v>10</v>
      </c>
      <c r="Q227" s="64" t="s">
        <v>400</v>
      </c>
      <c r="R227" s="64">
        <v>1</v>
      </c>
      <c r="S227" s="64" t="s">
        <v>41</v>
      </c>
    </row>
    <row r="228" spans="1:19">
      <c r="A228" s="57" t="s">
        <v>389</v>
      </c>
      <c r="B228" s="56">
        <v>11</v>
      </c>
      <c r="C228" s="56" t="s">
        <v>401</v>
      </c>
      <c r="D228" s="56">
        <v>9</v>
      </c>
      <c r="E228" s="56" t="s">
        <v>49</v>
      </c>
      <c r="H228" s="62" t="s">
        <v>389</v>
      </c>
      <c r="I228" s="61">
        <v>11</v>
      </c>
      <c r="J228" s="61" t="s">
        <v>401</v>
      </c>
      <c r="K228" s="61">
        <v>1</v>
      </c>
      <c r="L228" s="61" t="s">
        <v>41</v>
      </c>
      <c r="O228" s="65" t="s">
        <v>389</v>
      </c>
      <c r="P228" s="64">
        <v>11</v>
      </c>
      <c r="Q228" s="64" t="s">
        <v>401</v>
      </c>
      <c r="R228" s="64">
        <v>2</v>
      </c>
      <c r="S228" s="64" t="s">
        <v>42</v>
      </c>
    </row>
    <row r="229" spans="1:19">
      <c r="A229" s="57" t="s">
        <v>389</v>
      </c>
      <c r="B229" s="56">
        <v>12</v>
      </c>
      <c r="C229" s="56" t="s">
        <v>402</v>
      </c>
      <c r="D229" s="56">
        <v>10</v>
      </c>
      <c r="E229" s="56" t="s">
        <v>50</v>
      </c>
      <c r="H229" s="62" t="s">
        <v>389</v>
      </c>
      <c r="I229" s="61">
        <v>12</v>
      </c>
      <c r="J229" s="61" t="s">
        <v>402</v>
      </c>
      <c r="K229" s="61">
        <v>1</v>
      </c>
      <c r="L229" s="61" t="s">
        <v>41</v>
      </c>
      <c r="O229" s="65" t="s">
        <v>389</v>
      </c>
      <c r="P229" s="64">
        <v>12</v>
      </c>
      <c r="Q229" s="64" t="s">
        <v>402</v>
      </c>
      <c r="R229" s="64">
        <v>2</v>
      </c>
      <c r="S229" s="64" t="s">
        <v>42</v>
      </c>
    </row>
    <row r="230" spans="1:19">
      <c r="A230" s="57" t="s">
        <v>389</v>
      </c>
      <c r="B230" s="56">
        <v>13</v>
      </c>
      <c r="C230" s="56" t="s">
        <v>403</v>
      </c>
      <c r="D230" s="56">
        <v>11</v>
      </c>
      <c r="E230" s="56" t="s">
        <v>51</v>
      </c>
      <c r="H230" s="62" t="s">
        <v>389</v>
      </c>
      <c r="I230" s="61">
        <v>13</v>
      </c>
      <c r="J230" s="61" t="s">
        <v>403</v>
      </c>
      <c r="K230" s="61">
        <v>1</v>
      </c>
      <c r="L230" s="61" t="s">
        <v>41</v>
      </c>
      <c r="O230" s="65" t="s">
        <v>389</v>
      </c>
      <c r="P230" s="64">
        <v>13</v>
      </c>
      <c r="Q230" s="64" t="s">
        <v>403</v>
      </c>
      <c r="R230" s="64">
        <v>2</v>
      </c>
      <c r="S230" s="64" t="s">
        <v>42</v>
      </c>
    </row>
    <row r="231" spans="1:19">
      <c r="A231" s="57" t="s">
        <v>389</v>
      </c>
      <c r="B231" s="56">
        <v>14</v>
      </c>
      <c r="C231" s="56" t="s">
        <v>404</v>
      </c>
      <c r="D231" s="56">
        <v>12</v>
      </c>
      <c r="E231" s="56" t="s">
        <v>52</v>
      </c>
      <c r="H231" s="62" t="s">
        <v>389</v>
      </c>
      <c r="I231" s="61">
        <v>14</v>
      </c>
      <c r="J231" s="61" t="s">
        <v>404</v>
      </c>
      <c r="K231" s="61">
        <v>1</v>
      </c>
      <c r="L231" s="61" t="s">
        <v>41</v>
      </c>
      <c r="O231" s="65" t="s">
        <v>389</v>
      </c>
      <c r="P231" s="64">
        <v>14</v>
      </c>
      <c r="Q231" s="64" t="s">
        <v>404</v>
      </c>
      <c r="R231" s="64">
        <v>3</v>
      </c>
      <c r="S231" s="64" t="s">
        <v>43</v>
      </c>
    </row>
    <row r="232" spans="1:19">
      <c r="A232" s="57" t="s">
        <v>389</v>
      </c>
      <c r="B232" s="56">
        <v>15</v>
      </c>
      <c r="C232" s="56" t="s">
        <v>405</v>
      </c>
      <c r="D232" s="56">
        <v>13</v>
      </c>
      <c r="E232" s="56" t="s">
        <v>53</v>
      </c>
      <c r="H232" s="62" t="s">
        <v>389</v>
      </c>
      <c r="I232" s="61">
        <v>15</v>
      </c>
      <c r="J232" s="61" t="s">
        <v>405</v>
      </c>
      <c r="K232" s="61">
        <v>1</v>
      </c>
      <c r="L232" s="61" t="s">
        <v>41</v>
      </c>
      <c r="O232" s="65" t="s">
        <v>389</v>
      </c>
      <c r="P232" s="64">
        <v>15</v>
      </c>
      <c r="Q232" s="64" t="s">
        <v>405</v>
      </c>
      <c r="R232" s="64">
        <v>3</v>
      </c>
      <c r="S232" s="64" t="s">
        <v>43</v>
      </c>
    </row>
    <row r="233" spans="1:19">
      <c r="A233" s="57" t="s">
        <v>389</v>
      </c>
      <c r="B233" s="56">
        <v>16</v>
      </c>
      <c r="C233" s="56" t="s">
        <v>406</v>
      </c>
      <c r="D233" s="56">
        <v>14</v>
      </c>
      <c r="E233" s="56" t="s">
        <v>54</v>
      </c>
      <c r="H233" s="62" t="s">
        <v>389</v>
      </c>
      <c r="I233" s="61">
        <v>16</v>
      </c>
      <c r="J233" s="61" t="s">
        <v>406</v>
      </c>
      <c r="K233" s="61">
        <v>1</v>
      </c>
      <c r="L233" s="61" t="s">
        <v>41</v>
      </c>
      <c r="O233" s="65" t="s">
        <v>389</v>
      </c>
      <c r="P233" s="64">
        <v>16</v>
      </c>
      <c r="Q233" s="64" t="s">
        <v>406</v>
      </c>
      <c r="R233" s="64">
        <v>3</v>
      </c>
      <c r="S233" s="64" t="s">
        <v>43</v>
      </c>
    </row>
    <row r="234" spans="1:19">
      <c r="A234" s="57" t="s">
        <v>389</v>
      </c>
      <c r="B234" s="56">
        <v>17</v>
      </c>
      <c r="C234" s="56" t="s">
        <v>407</v>
      </c>
      <c r="D234" s="56">
        <v>15</v>
      </c>
      <c r="E234" s="56" t="s">
        <v>55</v>
      </c>
      <c r="H234" s="62" t="s">
        <v>389</v>
      </c>
      <c r="I234" s="61">
        <v>17</v>
      </c>
      <c r="J234" s="61" t="s">
        <v>407</v>
      </c>
      <c r="K234" s="61">
        <v>1</v>
      </c>
      <c r="L234" s="61" t="s">
        <v>41</v>
      </c>
      <c r="O234" s="65" t="s">
        <v>389</v>
      </c>
      <c r="P234" s="64">
        <v>17</v>
      </c>
      <c r="Q234" s="64" t="s">
        <v>407</v>
      </c>
      <c r="R234" s="64">
        <v>3</v>
      </c>
      <c r="S234" s="64" t="s">
        <v>43</v>
      </c>
    </row>
    <row r="235" spans="1:19">
      <c r="A235" s="57" t="s">
        <v>389</v>
      </c>
      <c r="B235" s="56">
        <v>18</v>
      </c>
      <c r="C235" s="56" t="s">
        <v>408</v>
      </c>
      <c r="D235" s="56">
        <v>16</v>
      </c>
      <c r="E235" s="64" t="s">
        <v>55</v>
      </c>
      <c r="H235" s="62" t="s">
        <v>389</v>
      </c>
      <c r="I235" s="61">
        <v>18</v>
      </c>
      <c r="J235" s="61" t="s">
        <v>408</v>
      </c>
      <c r="K235" s="61">
        <v>1</v>
      </c>
      <c r="L235" s="61" t="s">
        <v>41</v>
      </c>
      <c r="O235" s="65" t="s">
        <v>389</v>
      </c>
      <c r="P235" s="64">
        <v>18</v>
      </c>
      <c r="Q235" s="64" t="s">
        <v>408</v>
      </c>
      <c r="R235" s="64">
        <v>4</v>
      </c>
      <c r="S235" s="64" t="s">
        <v>44</v>
      </c>
    </row>
    <row r="236" spans="1:19">
      <c r="A236" s="57" t="s">
        <v>389</v>
      </c>
      <c r="B236" s="56">
        <v>19</v>
      </c>
      <c r="C236" s="56" t="s">
        <v>409</v>
      </c>
      <c r="D236" s="56">
        <v>17</v>
      </c>
      <c r="E236" s="64" t="s">
        <v>55</v>
      </c>
      <c r="H236" s="62" t="s">
        <v>389</v>
      </c>
      <c r="I236" s="61">
        <v>19</v>
      </c>
      <c r="J236" s="61" t="s">
        <v>409</v>
      </c>
      <c r="K236" s="61">
        <v>2</v>
      </c>
      <c r="L236" s="61" t="s">
        <v>42</v>
      </c>
      <c r="O236" s="65" t="s">
        <v>389</v>
      </c>
      <c r="P236" s="64">
        <v>19</v>
      </c>
      <c r="Q236" s="64" t="s">
        <v>409</v>
      </c>
      <c r="R236" s="64">
        <v>4</v>
      </c>
      <c r="S236" s="64" t="s">
        <v>44</v>
      </c>
    </row>
    <row r="237" spans="1:19">
      <c r="A237" s="57" t="s">
        <v>389</v>
      </c>
      <c r="B237" s="56">
        <v>20</v>
      </c>
      <c r="C237" s="56" t="s">
        <v>410</v>
      </c>
      <c r="D237" s="56">
        <v>18</v>
      </c>
      <c r="E237" s="64" t="s">
        <v>55</v>
      </c>
      <c r="H237" s="62" t="s">
        <v>389</v>
      </c>
      <c r="I237" s="61">
        <v>20</v>
      </c>
      <c r="J237" s="61" t="s">
        <v>410</v>
      </c>
      <c r="K237" s="61">
        <v>2</v>
      </c>
      <c r="L237" s="61" t="s">
        <v>42</v>
      </c>
      <c r="O237" s="65" t="s">
        <v>389</v>
      </c>
      <c r="P237" s="64">
        <v>20</v>
      </c>
      <c r="Q237" s="64" t="s">
        <v>410</v>
      </c>
      <c r="R237" s="64">
        <v>4</v>
      </c>
      <c r="S237" s="64" t="s">
        <v>44</v>
      </c>
    </row>
    <row r="238" spans="1:19">
      <c r="A238" s="57" t="s">
        <v>389</v>
      </c>
      <c r="B238" s="56">
        <v>21</v>
      </c>
      <c r="C238" s="56" t="s">
        <v>411</v>
      </c>
      <c r="D238" s="56">
        <v>19</v>
      </c>
      <c r="E238" s="64" t="s">
        <v>55</v>
      </c>
      <c r="H238" s="62" t="s">
        <v>389</v>
      </c>
      <c r="I238" s="61">
        <v>21</v>
      </c>
      <c r="J238" s="61" t="s">
        <v>411</v>
      </c>
      <c r="K238" s="61">
        <v>2</v>
      </c>
      <c r="L238" s="61" t="s">
        <v>42</v>
      </c>
      <c r="O238" s="65" t="s">
        <v>389</v>
      </c>
      <c r="P238" s="64">
        <v>21</v>
      </c>
      <c r="Q238" s="64" t="s">
        <v>411</v>
      </c>
      <c r="R238" s="64">
        <v>5</v>
      </c>
      <c r="S238" s="64" t="s">
        <v>45</v>
      </c>
    </row>
    <row r="239" spans="1:19">
      <c r="A239" s="57" t="s">
        <v>389</v>
      </c>
      <c r="B239" s="56">
        <v>22</v>
      </c>
      <c r="C239" s="56" t="s">
        <v>412</v>
      </c>
      <c r="D239" s="56">
        <v>19</v>
      </c>
      <c r="E239" s="64" t="s">
        <v>55</v>
      </c>
      <c r="H239" s="62" t="s">
        <v>389</v>
      </c>
      <c r="I239" s="61">
        <v>22</v>
      </c>
      <c r="J239" s="61" t="s">
        <v>412</v>
      </c>
      <c r="K239" s="61">
        <v>3</v>
      </c>
      <c r="L239" s="61" t="s">
        <v>43</v>
      </c>
      <c r="O239" s="65" t="s">
        <v>389</v>
      </c>
      <c r="P239" s="64">
        <v>22</v>
      </c>
      <c r="Q239" s="64" t="s">
        <v>412</v>
      </c>
      <c r="R239" s="64">
        <v>5</v>
      </c>
      <c r="S239" s="64" t="s">
        <v>45</v>
      </c>
    </row>
    <row r="240" spans="1:19">
      <c r="A240" s="57" t="s">
        <v>389</v>
      </c>
      <c r="B240" s="56">
        <v>23</v>
      </c>
      <c r="C240" s="56" t="s">
        <v>413</v>
      </c>
      <c r="D240" s="56">
        <v>19</v>
      </c>
      <c r="E240" s="64" t="s">
        <v>55</v>
      </c>
      <c r="H240" s="62" t="s">
        <v>389</v>
      </c>
      <c r="I240" s="61">
        <v>23</v>
      </c>
      <c r="J240" s="61" t="s">
        <v>413</v>
      </c>
      <c r="K240" s="61">
        <v>3</v>
      </c>
      <c r="L240" s="61" t="s">
        <v>43</v>
      </c>
      <c r="O240" s="65" t="s">
        <v>389</v>
      </c>
      <c r="P240" s="64">
        <v>23</v>
      </c>
      <c r="Q240" s="64" t="s">
        <v>413</v>
      </c>
      <c r="R240" s="64">
        <v>5</v>
      </c>
      <c r="S240" s="64" t="s">
        <v>45</v>
      </c>
    </row>
    <row r="241" spans="1:19">
      <c r="A241" s="57" t="s">
        <v>389</v>
      </c>
      <c r="B241" s="56">
        <v>24</v>
      </c>
      <c r="C241" s="56" t="s">
        <v>414</v>
      </c>
      <c r="D241" s="56">
        <v>19</v>
      </c>
      <c r="E241" s="64" t="s">
        <v>55</v>
      </c>
      <c r="H241" s="62" t="s">
        <v>389</v>
      </c>
      <c r="I241" s="61">
        <v>24</v>
      </c>
      <c r="J241" s="61" t="s">
        <v>414</v>
      </c>
      <c r="K241" s="61">
        <v>4</v>
      </c>
      <c r="L241" s="61" t="s">
        <v>44</v>
      </c>
      <c r="O241" s="65" t="s">
        <v>389</v>
      </c>
      <c r="P241" s="64">
        <v>24</v>
      </c>
      <c r="Q241" s="64" t="s">
        <v>414</v>
      </c>
      <c r="R241" s="64">
        <v>6</v>
      </c>
      <c r="S241" s="64" t="s">
        <v>46</v>
      </c>
    </row>
    <row r="242" spans="1:19">
      <c r="A242" s="57" t="s">
        <v>389</v>
      </c>
      <c r="B242" s="56">
        <v>25</v>
      </c>
      <c r="C242" s="56" t="s">
        <v>415</v>
      </c>
      <c r="D242" s="56">
        <v>19</v>
      </c>
      <c r="E242" s="64" t="s">
        <v>55</v>
      </c>
      <c r="H242" s="62" t="s">
        <v>389</v>
      </c>
      <c r="I242" s="61">
        <v>25</v>
      </c>
      <c r="J242" s="61" t="s">
        <v>415</v>
      </c>
      <c r="K242" s="61">
        <v>4</v>
      </c>
      <c r="L242" s="61" t="s">
        <v>44</v>
      </c>
      <c r="O242" s="65" t="s">
        <v>389</v>
      </c>
      <c r="P242" s="64">
        <v>25</v>
      </c>
      <c r="Q242" s="64" t="s">
        <v>415</v>
      </c>
      <c r="R242" s="64">
        <v>6</v>
      </c>
      <c r="S242" s="64" t="s">
        <v>46</v>
      </c>
    </row>
    <row r="243" spans="1:19">
      <c r="A243" s="57" t="s">
        <v>389</v>
      </c>
      <c r="B243" s="56">
        <v>26</v>
      </c>
      <c r="C243" s="56" t="s">
        <v>416</v>
      </c>
      <c r="D243" s="56">
        <v>19</v>
      </c>
      <c r="E243" s="64" t="s">
        <v>55</v>
      </c>
      <c r="H243" s="62" t="s">
        <v>389</v>
      </c>
      <c r="I243" s="61">
        <v>26</v>
      </c>
      <c r="J243" s="61" t="s">
        <v>416</v>
      </c>
      <c r="K243" s="61">
        <v>4</v>
      </c>
      <c r="L243" s="61" t="s">
        <v>44</v>
      </c>
      <c r="O243" s="65" t="s">
        <v>389</v>
      </c>
      <c r="P243" s="64">
        <v>26</v>
      </c>
      <c r="Q243" s="64" t="s">
        <v>416</v>
      </c>
      <c r="R243" s="64">
        <v>6</v>
      </c>
      <c r="S243" s="64" t="s">
        <v>46</v>
      </c>
    </row>
    <row r="244" spans="1:19">
      <c r="A244" s="57" t="s">
        <v>389</v>
      </c>
      <c r="B244" s="56">
        <v>27</v>
      </c>
      <c r="C244" s="56" t="s">
        <v>417</v>
      </c>
      <c r="D244" s="56">
        <v>19</v>
      </c>
      <c r="E244" s="64" t="s">
        <v>55</v>
      </c>
      <c r="H244" s="62" t="s">
        <v>389</v>
      </c>
      <c r="I244" s="61">
        <v>27</v>
      </c>
      <c r="J244" s="61" t="s">
        <v>417</v>
      </c>
      <c r="K244" s="61">
        <v>5</v>
      </c>
      <c r="L244" s="61" t="s">
        <v>45</v>
      </c>
      <c r="O244" s="65" t="s">
        <v>389</v>
      </c>
      <c r="P244" s="64">
        <v>27</v>
      </c>
      <c r="Q244" s="64" t="s">
        <v>417</v>
      </c>
      <c r="R244" s="64">
        <v>6</v>
      </c>
      <c r="S244" s="64" t="s">
        <v>46</v>
      </c>
    </row>
    <row r="245" spans="1:19">
      <c r="A245" s="57" t="s">
        <v>389</v>
      </c>
      <c r="B245" s="56">
        <v>28</v>
      </c>
      <c r="C245" s="56" t="s">
        <v>418</v>
      </c>
      <c r="D245" s="56">
        <v>19</v>
      </c>
      <c r="E245" s="64" t="s">
        <v>55</v>
      </c>
      <c r="H245" s="62" t="s">
        <v>389</v>
      </c>
      <c r="I245" s="61">
        <v>28</v>
      </c>
      <c r="J245" s="61" t="s">
        <v>418</v>
      </c>
      <c r="K245" s="61">
        <v>5</v>
      </c>
      <c r="L245" s="61" t="s">
        <v>45</v>
      </c>
      <c r="O245" s="65" t="s">
        <v>389</v>
      </c>
      <c r="P245" s="64">
        <v>28</v>
      </c>
      <c r="Q245" s="64" t="s">
        <v>418</v>
      </c>
      <c r="R245" s="64">
        <v>7</v>
      </c>
      <c r="S245" s="64" t="s">
        <v>47</v>
      </c>
    </row>
    <row r="246" spans="1:19">
      <c r="A246" s="57" t="s">
        <v>389</v>
      </c>
      <c r="B246" s="56">
        <v>29</v>
      </c>
      <c r="C246" s="56" t="s">
        <v>419</v>
      </c>
      <c r="D246" s="56">
        <v>19</v>
      </c>
      <c r="E246" s="64" t="s">
        <v>55</v>
      </c>
      <c r="H246" s="62" t="s">
        <v>389</v>
      </c>
      <c r="I246" s="61">
        <v>29</v>
      </c>
      <c r="J246" s="61" t="s">
        <v>419</v>
      </c>
      <c r="K246" s="61">
        <v>6</v>
      </c>
      <c r="L246" s="61" t="s">
        <v>46</v>
      </c>
      <c r="O246" s="65" t="s">
        <v>389</v>
      </c>
      <c r="P246" s="64">
        <v>29</v>
      </c>
      <c r="Q246" s="64" t="s">
        <v>419</v>
      </c>
      <c r="R246" s="64">
        <v>7</v>
      </c>
      <c r="S246" s="64" t="s">
        <v>47</v>
      </c>
    </row>
    <row r="247" spans="1:19">
      <c r="A247" s="57" t="s">
        <v>389</v>
      </c>
      <c r="B247" s="56">
        <v>30</v>
      </c>
      <c r="C247" s="56" t="s">
        <v>420</v>
      </c>
      <c r="D247" s="56">
        <v>19</v>
      </c>
      <c r="E247" s="64" t="s">
        <v>55</v>
      </c>
      <c r="H247" s="62" t="s">
        <v>389</v>
      </c>
      <c r="I247" s="61">
        <v>30</v>
      </c>
      <c r="J247" s="61" t="s">
        <v>420</v>
      </c>
      <c r="K247" s="61">
        <v>6</v>
      </c>
      <c r="L247" s="61" t="s">
        <v>46</v>
      </c>
      <c r="O247" s="65" t="s">
        <v>389</v>
      </c>
      <c r="P247" s="64">
        <v>30</v>
      </c>
      <c r="Q247" s="64" t="s">
        <v>420</v>
      </c>
      <c r="R247" s="64">
        <v>7</v>
      </c>
      <c r="S247" s="64" t="s">
        <v>47</v>
      </c>
    </row>
    <row r="248" spans="1:19">
      <c r="A248" s="57" t="s">
        <v>389</v>
      </c>
      <c r="B248" s="56">
        <v>31</v>
      </c>
      <c r="C248" s="56" t="s">
        <v>421</v>
      </c>
      <c r="D248" s="56">
        <v>19</v>
      </c>
      <c r="E248" s="64" t="s">
        <v>55</v>
      </c>
      <c r="H248" s="62" t="s">
        <v>389</v>
      </c>
      <c r="I248" s="61">
        <v>31</v>
      </c>
      <c r="J248" s="61" t="s">
        <v>421</v>
      </c>
      <c r="K248" s="61">
        <v>6</v>
      </c>
      <c r="L248" s="61" t="s">
        <v>46</v>
      </c>
      <c r="O248" s="65" t="s">
        <v>389</v>
      </c>
      <c r="P248" s="64">
        <v>31</v>
      </c>
      <c r="Q248" s="64" t="s">
        <v>421</v>
      </c>
      <c r="R248" s="64">
        <v>8</v>
      </c>
      <c r="S248" s="64" t="s">
        <v>48</v>
      </c>
    </row>
    <row r="249" spans="1:19">
      <c r="A249" s="57" t="s">
        <v>389</v>
      </c>
      <c r="B249" s="56">
        <v>32</v>
      </c>
      <c r="C249" s="56" t="s">
        <v>422</v>
      </c>
      <c r="D249" s="56">
        <v>19</v>
      </c>
      <c r="E249" s="64" t="s">
        <v>55</v>
      </c>
      <c r="H249" s="62" t="s">
        <v>389</v>
      </c>
      <c r="I249" s="61">
        <v>32</v>
      </c>
      <c r="J249" s="61" t="s">
        <v>422</v>
      </c>
      <c r="K249" s="61">
        <v>7</v>
      </c>
      <c r="L249" s="61" t="s">
        <v>47</v>
      </c>
      <c r="O249" s="65" t="s">
        <v>389</v>
      </c>
      <c r="P249" s="64">
        <v>32</v>
      </c>
      <c r="Q249" s="64" t="s">
        <v>422</v>
      </c>
      <c r="R249" s="64">
        <v>8</v>
      </c>
      <c r="S249" s="64" t="s">
        <v>48</v>
      </c>
    </row>
    <row r="250" spans="1:19">
      <c r="A250" s="57" t="s">
        <v>389</v>
      </c>
      <c r="B250" s="56">
        <v>33</v>
      </c>
      <c r="C250" s="56" t="s">
        <v>423</v>
      </c>
      <c r="D250" s="56">
        <v>19</v>
      </c>
      <c r="E250" s="64" t="s">
        <v>55</v>
      </c>
      <c r="H250" s="62" t="s">
        <v>389</v>
      </c>
      <c r="I250" s="61">
        <v>33</v>
      </c>
      <c r="J250" s="61" t="s">
        <v>423</v>
      </c>
      <c r="K250" s="61">
        <v>7</v>
      </c>
      <c r="L250" s="61" t="s">
        <v>47</v>
      </c>
      <c r="O250" s="65" t="s">
        <v>389</v>
      </c>
      <c r="P250" s="64">
        <v>33</v>
      </c>
      <c r="Q250" s="64" t="s">
        <v>423</v>
      </c>
      <c r="R250" s="64">
        <v>8</v>
      </c>
      <c r="S250" s="64" t="s">
        <v>48</v>
      </c>
    </row>
    <row r="251" spans="1:19">
      <c r="A251" s="57" t="s">
        <v>389</v>
      </c>
      <c r="B251" s="56">
        <v>34</v>
      </c>
      <c r="C251" s="56" t="s">
        <v>424</v>
      </c>
      <c r="D251" s="56">
        <v>19</v>
      </c>
      <c r="E251" s="64" t="s">
        <v>55</v>
      </c>
      <c r="H251" s="62" t="s">
        <v>389</v>
      </c>
      <c r="I251" s="61">
        <v>34</v>
      </c>
      <c r="J251" s="61" t="s">
        <v>424</v>
      </c>
      <c r="K251" s="61">
        <v>8</v>
      </c>
      <c r="L251" s="61" t="s">
        <v>48</v>
      </c>
      <c r="O251" s="65" t="s">
        <v>389</v>
      </c>
      <c r="P251" s="64">
        <v>34</v>
      </c>
      <c r="Q251" s="64" t="s">
        <v>424</v>
      </c>
      <c r="R251" s="64">
        <v>9</v>
      </c>
      <c r="S251" s="64" t="s">
        <v>49</v>
      </c>
    </row>
    <row r="252" spans="1:19">
      <c r="A252" s="57" t="s">
        <v>389</v>
      </c>
      <c r="B252" s="56">
        <v>35</v>
      </c>
      <c r="C252" s="56" t="s">
        <v>425</v>
      </c>
      <c r="D252" s="56">
        <v>19</v>
      </c>
      <c r="E252" s="64" t="s">
        <v>55</v>
      </c>
      <c r="H252" s="62" t="s">
        <v>389</v>
      </c>
      <c r="I252" s="61">
        <v>35</v>
      </c>
      <c r="J252" s="61" t="s">
        <v>425</v>
      </c>
      <c r="K252" s="61">
        <v>8</v>
      </c>
      <c r="L252" s="61" t="s">
        <v>48</v>
      </c>
      <c r="O252" s="65" t="s">
        <v>389</v>
      </c>
      <c r="P252" s="64">
        <v>35</v>
      </c>
      <c r="Q252" s="64" t="s">
        <v>425</v>
      </c>
      <c r="R252" s="64">
        <v>9</v>
      </c>
      <c r="S252" s="64" t="s">
        <v>49</v>
      </c>
    </row>
    <row r="253" spans="1:19">
      <c r="A253" s="57" t="s">
        <v>389</v>
      </c>
      <c r="B253" s="56">
        <v>36</v>
      </c>
      <c r="C253" s="56" t="s">
        <v>426</v>
      </c>
      <c r="D253" s="56">
        <v>19</v>
      </c>
      <c r="E253" s="64" t="s">
        <v>55</v>
      </c>
      <c r="H253" s="62" t="s">
        <v>389</v>
      </c>
      <c r="I253" s="61">
        <v>36</v>
      </c>
      <c r="J253" s="61" t="s">
        <v>426</v>
      </c>
      <c r="K253" s="61">
        <v>8</v>
      </c>
      <c r="L253" s="61" t="s">
        <v>48</v>
      </c>
      <c r="O253" s="65" t="s">
        <v>389</v>
      </c>
      <c r="P253" s="64">
        <v>36</v>
      </c>
      <c r="Q253" s="64" t="s">
        <v>426</v>
      </c>
      <c r="R253" s="64">
        <v>9</v>
      </c>
      <c r="S253" s="64" t="s">
        <v>49</v>
      </c>
    </row>
    <row r="254" spans="1:19">
      <c r="A254" s="57" t="s">
        <v>389</v>
      </c>
      <c r="B254" s="56">
        <v>37</v>
      </c>
      <c r="C254" s="56" t="s">
        <v>427</v>
      </c>
      <c r="D254" s="56">
        <v>19</v>
      </c>
      <c r="E254" s="64" t="s">
        <v>55</v>
      </c>
      <c r="H254" s="62" t="s">
        <v>389</v>
      </c>
      <c r="I254" s="61">
        <v>37</v>
      </c>
      <c r="J254" s="61" t="s">
        <v>427</v>
      </c>
      <c r="K254" s="61">
        <v>9</v>
      </c>
      <c r="L254" s="61" t="s">
        <v>49</v>
      </c>
      <c r="O254" s="65" t="s">
        <v>389</v>
      </c>
      <c r="P254" s="64">
        <v>37</v>
      </c>
      <c r="Q254" s="64" t="s">
        <v>427</v>
      </c>
      <c r="R254" s="64">
        <v>9</v>
      </c>
      <c r="S254" s="64" t="s">
        <v>49</v>
      </c>
    </row>
    <row r="255" spans="1:19">
      <c r="A255" s="57" t="s">
        <v>389</v>
      </c>
      <c r="B255" s="56">
        <v>38</v>
      </c>
      <c r="C255" s="56" t="s">
        <v>428</v>
      </c>
      <c r="D255" s="56">
        <v>19</v>
      </c>
      <c r="E255" s="64" t="s">
        <v>55</v>
      </c>
      <c r="H255" s="62" t="s">
        <v>389</v>
      </c>
      <c r="I255" s="61">
        <v>38</v>
      </c>
      <c r="J255" s="61" t="s">
        <v>428</v>
      </c>
      <c r="K255" s="61">
        <v>9</v>
      </c>
      <c r="L255" s="61" t="s">
        <v>49</v>
      </c>
      <c r="O255" s="65" t="s">
        <v>389</v>
      </c>
      <c r="P255" s="64">
        <v>38</v>
      </c>
      <c r="Q255" s="64" t="s">
        <v>428</v>
      </c>
      <c r="R255" s="64">
        <v>10</v>
      </c>
      <c r="S255" s="64" t="s">
        <v>50</v>
      </c>
    </row>
    <row r="256" spans="1:19">
      <c r="A256" s="57" t="s">
        <v>389</v>
      </c>
      <c r="B256" s="56">
        <v>39</v>
      </c>
      <c r="C256" s="56" t="s">
        <v>429</v>
      </c>
      <c r="D256" s="56">
        <v>19</v>
      </c>
      <c r="E256" s="64" t="s">
        <v>55</v>
      </c>
      <c r="H256" s="62" t="s">
        <v>389</v>
      </c>
      <c r="I256" s="61">
        <v>39</v>
      </c>
      <c r="J256" s="61" t="s">
        <v>429</v>
      </c>
      <c r="K256" s="61">
        <v>10</v>
      </c>
      <c r="L256" s="61" t="s">
        <v>50</v>
      </c>
      <c r="O256" s="65" t="s">
        <v>389</v>
      </c>
      <c r="P256" s="64">
        <v>39</v>
      </c>
      <c r="Q256" s="64" t="s">
        <v>429</v>
      </c>
      <c r="R256" s="64">
        <v>10</v>
      </c>
      <c r="S256" s="64" t="s">
        <v>50</v>
      </c>
    </row>
    <row r="257" spans="1:19">
      <c r="A257" s="57" t="s">
        <v>389</v>
      </c>
      <c r="B257" s="56">
        <v>40</v>
      </c>
      <c r="C257" s="56" t="s">
        <v>430</v>
      </c>
      <c r="D257" s="56">
        <v>19</v>
      </c>
      <c r="E257" s="64" t="s">
        <v>55</v>
      </c>
      <c r="H257" s="62" t="s">
        <v>389</v>
      </c>
      <c r="I257" s="61">
        <v>40</v>
      </c>
      <c r="J257" s="61" t="s">
        <v>430</v>
      </c>
      <c r="K257" s="61">
        <v>10</v>
      </c>
      <c r="L257" s="61" t="s">
        <v>50</v>
      </c>
      <c r="O257" s="65" t="s">
        <v>389</v>
      </c>
      <c r="P257" s="64">
        <v>40</v>
      </c>
      <c r="Q257" s="64" t="s">
        <v>430</v>
      </c>
      <c r="R257" s="64">
        <v>10</v>
      </c>
      <c r="S257" s="64" t="s">
        <v>50</v>
      </c>
    </row>
    <row r="258" spans="1:19">
      <c r="A258" s="57" t="s">
        <v>389</v>
      </c>
      <c r="B258" s="56">
        <v>41</v>
      </c>
      <c r="C258" s="56" t="s">
        <v>431</v>
      </c>
      <c r="D258" s="56">
        <v>19</v>
      </c>
      <c r="E258" s="64" t="s">
        <v>55</v>
      </c>
      <c r="H258" s="62" t="s">
        <v>389</v>
      </c>
      <c r="I258" s="61">
        <v>41</v>
      </c>
      <c r="J258" s="61" t="s">
        <v>431</v>
      </c>
      <c r="K258" s="61">
        <v>10</v>
      </c>
      <c r="L258" s="61" t="s">
        <v>50</v>
      </c>
      <c r="O258" s="65" t="s">
        <v>389</v>
      </c>
      <c r="P258" s="64">
        <v>41</v>
      </c>
      <c r="Q258" s="64" t="s">
        <v>431</v>
      </c>
      <c r="R258" s="64">
        <v>10</v>
      </c>
      <c r="S258" s="64" t="s">
        <v>50</v>
      </c>
    </row>
    <row r="259" spans="1:19">
      <c r="A259" s="57" t="s">
        <v>389</v>
      </c>
      <c r="B259" s="56">
        <v>42</v>
      </c>
      <c r="C259" s="56" t="s">
        <v>432</v>
      </c>
      <c r="D259" s="56">
        <v>12</v>
      </c>
      <c r="E259" s="64" t="s">
        <v>55</v>
      </c>
      <c r="H259" s="62" t="s">
        <v>389</v>
      </c>
      <c r="I259" s="61">
        <v>42</v>
      </c>
      <c r="J259" s="61" t="s">
        <v>432</v>
      </c>
      <c r="K259" s="61">
        <v>11</v>
      </c>
      <c r="L259" s="61" t="s">
        <v>51</v>
      </c>
      <c r="O259" s="65" t="s">
        <v>389</v>
      </c>
      <c r="P259" s="64">
        <v>42</v>
      </c>
      <c r="Q259" s="64" t="s">
        <v>432</v>
      </c>
      <c r="R259" s="64">
        <v>11</v>
      </c>
      <c r="S259" s="64" t="s">
        <v>51</v>
      </c>
    </row>
    <row r="260" spans="1:19">
      <c r="A260" s="57" t="s">
        <v>389</v>
      </c>
      <c r="B260" s="56">
        <v>43</v>
      </c>
      <c r="C260" s="56" t="s">
        <v>433</v>
      </c>
      <c r="D260" s="56">
        <v>12</v>
      </c>
      <c r="E260" s="64" t="s">
        <v>55</v>
      </c>
      <c r="H260" s="62" t="s">
        <v>389</v>
      </c>
      <c r="I260" s="61">
        <v>43</v>
      </c>
      <c r="J260" s="61" t="s">
        <v>433</v>
      </c>
      <c r="K260" s="61">
        <v>11</v>
      </c>
      <c r="L260" s="61" t="s">
        <v>51</v>
      </c>
      <c r="O260" s="65" t="s">
        <v>389</v>
      </c>
      <c r="P260" s="64">
        <v>43</v>
      </c>
      <c r="Q260" s="64" t="s">
        <v>433</v>
      </c>
      <c r="R260" s="64">
        <v>11</v>
      </c>
      <c r="S260" s="64" t="s">
        <v>51</v>
      </c>
    </row>
    <row r="261" spans="1:19">
      <c r="A261" s="57" t="s">
        <v>389</v>
      </c>
      <c r="B261" s="56">
        <v>44</v>
      </c>
      <c r="C261" s="56" t="s">
        <v>434</v>
      </c>
      <c r="D261" s="56">
        <v>12</v>
      </c>
      <c r="E261" s="64" t="s">
        <v>55</v>
      </c>
      <c r="H261" s="62" t="s">
        <v>389</v>
      </c>
      <c r="I261" s="61">
        <v>44</v>
      </c>
      <c r="J261" s="61" t="s">
        <v>434</v>
      </c>
      <c r="K261" s="61">
        <v>12</v>
      </c>
      <c r="L261" s="61" t="s">
        <v>52</v>
      </c>
      <c r="O261" s="65" t="s">
        <v>389</v>
      </c>
      <c r="P261" s="64">
        <v>44</v>
      </c>
      <c r="Q261" s="64" t="s">
        <v>434</v>
      </c>
      <c r="R261" s="64">
        <v>11</v>
      </c>
      <c r="S261" s="64" t="s">
        <v>51</v>
      </c>
    </row>
    <row r="262" spans="1:19">
      <c r="A262" s="57" t="s">
        <v>389</v>
      </c>
      <c r="B262" s="56">
        <v>45</v>
      </c>
      <c r="C262" s="56" t="s">
        <v>435</v>
      </c>
      <c r="D262" s="56">
        <v>13</v>
      </c>
      <c r="E262" s="64" t="s">
        <v>55</v>
      </c>
      <c r="H262" s="62" t="s">
        <v>389</v>
      </c>
      <c r="I262" s="61">
        <v>45</v>
      </c>
      <c r="J262" s="61" t="s">
        <v>435</v>
      </c>
      <c r="K262" s="61">
        <v>12</v>
      </c>
      <c r="L262" s="61" t="s">
        <v>52</v>
      </c>
      <c r="O262" s="65" t="s">
        <v>389</v>
      </c>
      <c r="P262" s="64">
        <v>45</v>
      </c>
      <c r="Q262" s="64" t="s">
        <v>435</v>
      </c>
      <c r="R262" s="64">
        <v>12</v>
      </c>
      <c r="S262" s="64" t="s">
        <v>52</v>
      </c>
    </row>
    <row r="263" spans="1:19">
      <c r="A263" s="57" t="s">
        <v>389</v>
      </c>
      <c r="B263" s="56">
        <v>46</v>
      </c>
      <c r="C263" s="56" t="s">
        <v>436</v>
      </c>
      <c r="D263" s="56">
        <v>13</v>
      </c>
      <c r="E263" s="64" t="s">
        <v>55</v>
      </c>
      <c r="H263" s="62" t="s">
        <v>389</v>
      </c>
      <c r="I263" s="61">
        <v>46</v>
      </c>
      <c r="J263" s="61" t="s">
        <v>436</v>
      </c>
      <c r="K263" s="61">
        <v>12</v>
      </c>
      <c r="L263" s="61" t="s">
        <v>52</v>
      </c>
      <c r="O263" s="65" t="s">
        <v>389</v>
      </c>
      <c r="P263" s="64">
        <v>46</v>
      </c>
      <c r="Q263" s="64" t="s">
        <v>436</v>
      </c>
      <c r="R263" s="64">
        <v>12</v>
      </c>
      <c r="S263" s="64" t="s">
        <v>52</v>
      </c>
    </row>
    <row r="264" spans="1:19">
      <c r="A264" s="57" t="s">
        <v>389</v>
      </c>
      <c r="B264" s="56">
        <v>47</v>
      </c>
      <c r="C264" s="56" t="s">
        <v>437</v>
      </c>
      <c r="D264" s="56">
        <v>14</v>
      </c>
      <c r="E264" s="64" t="s">
        <v>55</v>
      </c>
      <c r="H264" s="62" t="s">
        <v>389</v>
      </c>
      <c r="I264" s="61">
        <v>47</v>
      </c>
      <c r="J264" s="61" t="s">
        <v>437</v>
      </c>
      <c r="K264" s="61">
        <v>13</v>
      </c>
      <c r="L264" s="61" t="s">
        <v>53</v>
      </c>
      <c r="O264" s="65" t="s">
        <v>389</v>
      </c>
      <c r="P264" s="64">
        <v>47</v>
      </c>
      <c r="Q264" s="64" t="s">
        <v>437</v>
      </c>
      <c r="R264" s="64">
        <v>12</v>
      </c>
      <c r="S264" s="64" t="s">
        <v>52</v>
      </c>
    </row>
    <row r="265" spans="1:19">
      <c r="A265" s="57" t="s">
        <v>389</v>
      </c>
      <c r="B265" s="56">
        <v>48</v>
      </c>
      <c r="C265" s="56" t="s">
        <v>438</v>
      </c>
      <c r="D265" s="56">
        <v>14</v>
      </c>
      <c r="E265" s="64" t="s">
        <v>55</v>
      </c>
      <c r="H265" s="62" t="s">
        <v>389</v>
      </c>
      <c r="I265" s="61">
        <v>48</v>
      </c>
      <c r="J265" s="61" t="s">
        <v>438</v>
      </c>
      <c r="K265" s="61">
        <v>13</v>
      </c>
      <c r="L265" s="61" t="s">
        <v>53</v>
      </c>
      <c r="O265" s="65" t="s">
        <v>389</v>
      </c>
      <c r="P265" s="64">
        <v>48</v>
      </c>
      <c r="Q265" s="64" t="s">
        <v>438</v>
      </c>
      <c r="R265" s="64">
        <v>13</v>
      </c>
      <c r="S265" s="64" t="s">
        <v>53</v>
      </c>
    </row>
    <row r="266" spans="1:19">
      <c r="A266" s="57" t="s">
        <v>389</v>
      </c>
      <c r="B266" s="56">
        <v>49</v>
      </c>
      <c r="C266" s="56" t="s">
        <v>439</v>
      </c>
      <c r="D266" s="56">
        <v>14</v>
      </c>
      <c r="E266" s="64" t="s">
        <v>55</v>
      </c>
      <c r="H266" s="62" t="s">
        <v>389</v>
      </c>
      <c r="I266" s="61">
        <v>49</v>
      </c>
      <c r="J266" s="61" t="s">
        <v>439</v>
      </c>
      <c r="K266" s="61">
        <v>14</v>
      </c>
      <c r="L266" s="61" t="s">
        <v>54</v>
      </c>
      <c r="O266" s="65" t="s">
        <v>389</v>
      </c>
      <c r="P266" s="64">
        <v>49</v>
      </c>
      <c r="Q266" s="64" t="s">
        <v>439</v>
      </c>
      <c r="R266" s="64">
        <v>13</v>
      </c>
      <c r="S266" s="64" t="s">
        <v>53</v>
      </c>
    </row>
    <row r="267" spans="1:19">
      <c r="A267" s="57" t="s">
        <v>389</v>
      </c>
      <c r="B267" s="56">
        <v>50</v>
      </c>
      <c r="C267" s="56" t="s">
        <v>440</v>
      </c>
      <c r="D267" s="56">
        <v>15</v>
      </c>
      <c r="E267" s="56" t="s">
        <v>55</v>
      </c>
      <c r="H267" s="62" t="s">
        <v>389</v>
      </c>
      <c r="I267" s="61">
        <v>50</v>
      </c>
      <c r="J267" s="61" t="s">
        <v>440</v>
      </c>
      <c r="K267" s="61">
        <v>14</v>
      </c>
      <c r="L267" s="61" t="s">
        <v>54</v>
      </c>
      <c r="O267" s="65" t="s">
        <v>389</v>
      </c>
      <c r="P267" s="64">
        <v>50</v>
      </c>
      <c r="Q267" s="64" t="s">
        <v>440</v>
      </c>
      <c r="R267" s="64">
        <v>13</v>
      </c>
      <c r="S267" s="64" t="s">
        <v>53</v>
      </c>
    </row>
    <row r="268" spans="1:19">
      <c r="A268" s="57" t="s">
        <v>389</v>
      </c>
      <c r="B268" s="56">
        <v>51</v>
      </c>
      <c r="C268" s="56" t="s">
        <v>441</v>
      </c>
      <c r="D268" s="56">
        <v>15</v>
      </c>
      <c r="E268" s="56" t="s">
        <v>55</v>
      </c>
      <c r="H268" s="62" t="s">
        <v>389</v>
      </c>
      <c r="I268" s="61">
        <v>51</v>
      </c>
      <c r="J268" s="61" t="s">
        <v>441</v>
      </c>
      <c r="K268" s="61">
        <v>14</v>
      </c>
      <c r="L268" s="61" t="s">
        <v>54</v>
      </c>
      <c r="O268" s="65" t="s">
        <v>389</v>
      </c>
      <c r="P268" s="64">
        <v>51</v>
      </c>
      <c r="Q268" s="64" t="s">
        <v>441</v>
      </c>
      <c r="R268" s="64">
        <v>14</v>
      </c>
      <c r="S268" s="64" t="s">
        <v>54</v>
      </c>
    </row>
    <row r="269" spans="1:19">
      <c r="A269" s="57" t="s">
        <v>389</v>
      </c>
      <c r="B269" s="56">
        <v>52</v>
      </c>
      <c r="C269" s="56" t="s">
        <v>442</v>
      </c>
      <c r="D269" s="56">
        <v>16</v>
      </c>
      <c r="E269" s="56" t="s">
        <v>56</v>
      </c>
      <c r="H269" s="62" t="s">
        <v>389</v>
      </c>
      <c r="I269" s="61">
        <v>52</v>
      </c>
      <c r="J269" s="61" t="s">
        <v>442</v>
      </c>
      <c r="K269" s="61">
        <v>15</v>
      </c>
      <c r="L269" s="61" t="s">
        <v>55</v>
      </c>
      <c r="O269" s="65" t="s">
        <v>389</v>
      </c>
      <c r="P269" s="64">
        <v>52</v>
      </c>
      <c r="Q269" s="64" t="s">
        <v>442</v>
      </c>
      <c r="R269" s="64">
        <v>14</v>
      </c>
      <c r="S269" s="64" t="s">
        <v>54</v>
      </c>
    </row>
    <row r="270" spans="1:19">
      <c r="A270" s="57" t="s">
        <v>389</v>
      </c>
      <c r="B270" s="56">
        <v>53</v>
      </c>
      <c r="C270" s="56" t="s">
        <v>443</v>
      </c>
      <c r="D270" s="56">
        <v>16</v>
      </c>
      <c r="E270" s="56" t="s">
        <v>56</v>
      </c>
      <c r="H270" s="62" t="s">
        <v>389</v>
      </c>
      <c r="I270" s="61">
        <v>53</v>
      </c>
      <c r="J270" s="61" t="s">
        <v>443</v>
      </c>
      <c r="K270" s="61">
        <v>15</v>
      </c>
      <c r="L270" s="61" t="s">
        <v>55</v>
      </c>
      <c r="O270" s="65" t="s">
        <v>389</v>
      </c>
      <c r="P270" s="64">
        <v>53</v>
      </c>
      <c r="Q270" s="64" t="s">
        <v>443</v>
      </c>
      <c r="R270" s="64">
        <v>14</v>
      </c>
      <c r="S270" s="64" t="s">
        <v>54</v>
      </c>
    </row>
    <row r="271" spans="1:19">
      <c r="A271" s="57" t="s">
        <v>389</v>
      </c>
      <c r="B271" s="56">
        <v>54</v>
      </c>
      <c r="C271" s="56" t="s">
        <v>444</v>
      </c>
      <c r="D271" s="56">
        <v>16</v>
      </c>
      <c r="E271" s="56" t="s">
        <v>56</v>
      </c>
      <c r="H271" s="62" t="s">
        <v>389</v>
      </c>
      <c r="I271" s="61">
        <v>54</v>
      </c>
      <c r="J271" s="61" t="s">
        <v>444</v>
      </c>
      <c r="K271" s="61">
        <v>16</v>
      </c>
      <c r="L271" s="61" t="s">
        <v>56</v>
      </c>
      <c r="O271" s="65" t="s">
        <v>389</v>
      </c>
      <c r="P271" s="64">
        <v>54</v>
      </c>
      <c r="Q271" s="64" t="s">
        <v>444</v>
      </c>
      <c r="R271" s="64">
        <v>15</v>
      </c>
      <c r="S271" s="64" t="s">
        <v>55</v>
      </c>
    </row>
    <row r="272" spans="1:19">
      <c r="A272" s="57" t="s">
        <v>389</v>
      </c>
      <c r="B272" s="56">
        <v>55</v>
      </c>
      <c r="C272" s="56" t="s">
        <v>445</v>
      </c>
      <c r="D272" s="56">
        <v>17</v>
      </c>
      <c r="E272" s="56" t="s">
        <v>57</v>
      </c>
      <c r="H272" s="62" t="s">
        <v>389</v>
      </c>
      <c r="I272" s="61">
        <v>55</v>
      </c>
      <c r="J272" s="61" t="s">
        <v>445</v>
      </c>
      <c r="K272" s="61">
        <v>16</v>
      </c>
      <c r="L272" s="61" t="s">
        <v>56</v>
      </c>
      <c r="O272" s="65" t="s">
        <v>389</v>
      </c>
      <c r="P272" s="64">
        <v>55</v>
      </c>
      <c r="Q272" s="64" t="s">
        <v>445</v>
      </c>
      <c r="R272" s="64">
        <v>15</v>
      </c>
      <c r="S272" s="64" t="s">
        <v>55</v>
      </c>
    </row>
    <row r="273" spans="1:19">
      <c r="A273" s="57" t="s">
        <v>389</v>
      </c>
      <c r="B273" s="56">
        <v>56</v>
      </c>
      <c r="C273" s="56" t="s">
        <v>446</v>
      </c>
      <c r="D273" s="56">
        <v>17</v>
      </c>
      <c r="E273" s="56" t="s">
        <v>57</v>
      </c>
      <c r="H273" s="62" t="s">
        <v>389</v>
      </c>
      <c r="I273" s="61">
        <v>56</v>
      </c>
      <c r="J273" s="61" t="s">
        <v>446</v>
      </c>
      <c r="K273" s="61">
        <v>16</v>
      </c>
      <c r="L273" s="61" t="s">
        <v>56</v>
      </c>
      <c r="O273" s="65" t="s">
        <v>389</v>
      </c>
      <c r="P273" s="64">
        <v>56</v>
      </c>
      <c r="Q273" s="64" t="s">
        <v>446</v>
      </c>
      <c r="R273" s="64">
        <v>15</v>
      </c>
      <c r="S273" s="64" t="s">
        <v>55</v>
      </c>
    </row>
    <row r="274" spans="1:19">
      <c r="A274" s="57" t="s">
        <v>389</v>
      </c>
      <c r="B274" s="56">
        <v>57</v>
      </c>
      <c r="C274" s="56" t="s">
        <v>447</v>
      </c>
      <c r="D274" s="56">
        <v>18</v>
      </c>
      <c r="E274" s="56" t="s">
        <v>58</v>
      </c>
      <c r="H274" s="62" t="s">
        <v>389</v>
      </c>
      <c r="I274" s="61">
        <v>57</v>
      </c>
      <c r="J274" s="61" t="s">
        <v>447</v>
      </c>
      <c r="K274" s="61">
        <v>17</v>
      </c>
      <c r="L274" s="61" t="s">
        <v>57</v>
      </c>
      <c r="O274" s="65" t="s">
        <v>389</v>
      </c>
      <c r="P274" s="64">
        <v>57</v>
      </c>
      <c r="Q274" s="64" t="s">
        <v>447</v>
      </c>
      <c r="R274" s="64">
        <v>15</v>
      </c>
      <c r="S274" s="64" t="s">
        <v>55</v>
      </c>
    </row>
    <row r="275" spans="1:19">
      <c r="A275" s="57" t="s">
        <v>389</v>
      </c>
      <c r="B275" s="56">
        <v>58</v>
      </c>
      <c r="C275" s="56" t="s">
        <v>448</v>
      </c>
      <c r="D275" s="56">
        <v>18</v>
      </c>
      <c r="E275" s="56" t="s">
        <v>58</v>
      </c>
      <c r="H275" s="62" t="s">
        <v>389</v>
      </c>
      <c r="I275" s="61">
        <v>58</v>
      </c>
      <c r="J275" s="61" t="s">
        <v>448</v>
      </c>
      <c r="K275" s="61">
        <v>17</v>
      </c>
      <c r="L275" s="61" t="s">
        <v>57</v>
      </c>
      <c r="O275" s="65" t="s">
        <v>389</v>
      </c>
      <c r="P275" s="64">
        <v>58</v>
      </c>
      <c r="Q275" s="64" t="s">
        <v>448</v>
      </c>
      <c r="R275" s="64">
        <v>16</v>
      </c>
      <c r="S275" s="64" t="s">
        <v>56</v>
      </c>
    </row>
    <row r="276" spans="1:19">
      <c r="A276" s="57" t="s">
        <v>389</v>
      </c>
      <c r="B276" s="56">
        <v>59</v>
      </c>
      <c r="C276" s="56" t="s">
        <v>449</v>
      </c>
      <c r="D276" s="56">
        <v>18</v>
      </c>
      <c r="E276" s="56" t="s">
        <v>58</v>
      </c>
      <c r="H276" s="62" t="s">
        <v>389</v>
      </c>
      <c r="I276" s="61">
        <v>59</v>
      </c>
      <c r="J276" s="61" t="s">
        <v>449</v>
      </c>
      <c r="K276" s="61">
        <v>18</v>
      </c>
      <c r="L276" s="61" t="s">
        <v>58</v>
      </c>
      <c r="O276" s="65" t="s">
        <v>389</v>
      </c>
      <c r="P276" s="64">
        <v>59</v>
      </c>
      <c r="Q276" s="64" t="s">
        <v>449</v>
      </c>
      <c r="R276" s="64">
        <v>16</v>
      </c>
      <c r="S276" s="64" t="s">
        <v>56</v>
      </c>
    </row>
    <row r="277" spans="1:19">
      <c r="A277" s="57" t="s">
        <v>389</v>
      </c>
      <c r="B277" s="56">
        <v>60</v>
      </c>
      <c r="C277" s="56" t="s">
        <v>450</v>
      </c>
      <c r="D277" s="56">
        <v>19</v>
      </c>
      <c r="E277" s="56" t="s">
        <v>59</v>
      </c>
      <c r="H277" s="62" t="s">
        <v>389</v>
      </c>
      <c r="I277" s="61">
        <v>60</v>
      </c>
      <c r="J277" s="61" t="s">
        <v>450</v>
      </c>
      <c r="K277" s="61">
        <v>18</v>
      </c>
      <c r="L277" s="61" t="s">
        <v>58</v>
      </c>
      <c r="O277" s="65" t="s">
        <v>389</v>
      </c>
      <c r="P277" s="64">
        <v>60</v>
      </c>
      <c r="Q277" s="64" t="s">
        <v>450</v>
      </c>
      <c r="R277" s="64">
        <v>16</v>
      </c>
      <c r="S277" s="64" t="s">
        <v>56</v>
      </c>
    </row>
    <row r="278" spans="1:19">
      <c r="A278" s="57" t="s">
        <v>389</v>
      </c>
      <c r="B278" s="56">
        <v>61</v>
      </c>
      <c r="C278" s="56" t="s">
        <v>451</v>
      </c>
      <c r="D278" s="56">
        <v>19</v>
      </c>
      <c r="E278" s="56" t="s">
        <v>59</v>
      </c>
      <c r="H278" s="62" t="s">
        <v>389</v>
      </c>
      <c r="I278" s="61">
        <v>61</v>
      </c>
      <c r="J278" s="61" t="s">
        <v>451</v>
      </c>
      <c r="K278" s="61">
        <v>18</v>
      </c>
      <c r="L278" s="61" t="s">
        <v>58</v>
      </c>
      <c r="O278" s="65" t="s">
        <v>389</v>
      </c>
      <c r="P278" s="64">
        <v>61</v>
      </c>
      <c r="Q278" s="64" t="s">
        <v>451</v>
      </c>
      <c r="R278" s="64">
        <v>17</v>
      </c>
      <c r="S278" s="64" t="s">
        <v>57</v>
      </c>
    </row>
    <row r="279" spans="1:19">
      <c r="A279" s="57" t="s">
        <v>389</v>
      </c>
      <c r="B279" s="56">
        <v>62</v>
      </c>
      <c r="C279" s="56" t="s">
        <v>452</v>
      </c>
      <c r="D279" s="56">
        <v>19</v>
      </c>
      <c r="E279" s="56" t="s">
        <v>59</v>
      </c>
      <c r="H279" s="62" t="s">
        <v>389</v>
      </c>
      <c r="I279" s="61">
        <v>62</v>
      </c>
      <c r="J279" s="61" t="s">
        <v>452</v>
      </c>
      <c r="K279" s="61">
        <v>19</v>
      </c>
      <c r="L279" s="61" t="s">
        <v>59</v>
      </c>
      <c r="O279" s="65" t="s">
        <v>389</v>
      </c>
      <c r="P279" s="64">
        <v>62</v>
      </c>
      <c r="Q279" s="64" t="s">
        <v>452</v>
      </c>
      <c r="R279" s="64">
        <v>17</v>
      </c>
      <c r="S279" s="64" t="s">
        <v>57</v>
      </c>
    </row>
    <row r="280" spans="1:19">
      <c r="A280" s="57" t="s">
        <v>389</v>
      </c>
      <c r="B280" s="56">
        <v>63</v>
      </c>
      <c r="C280" s="56" t="s">
        <v>453</v>
      </c>
      <c r="D280" s="56">
        <v>19</v>
      </c>
      <c r="E280" s="56" t="s">
        <v>59</v>
      </c>
      <c r="H280" s="62" t="s">
        <v>389</v>
      </c>
      <c r="I280" s="61">
        <v>63</v>
      </c>
      <c r="J280" s="61" t="s">
        <v>453</v>
      </c>
      <c r="K280" s="61">
        <v>19</v>
      </c>
      <c r="L280" s="61" t="s">
        <v>59</v>
      </c>
      <c r="O280" s="65" t="s">
        <v>389</v>
      </c>
      <c r="P280" s="64">
        <v>63</v>
      </c>
      <c r="Q280" s="64" t="s">
        <v>453</v>
      </c>
      <c r="R280" s="64">
        <v>17</v>
      </c>
      <c r="S280" s="64" t="s">
        <v>57</v>
      </c>
    </row>
    <row r="281" spans="1:19">
      <c r="A281" s="57" t="s">
        <v>389</v>
      </c>
      <c r="B281" s="56">
        <v>64</v>
      </c>
      <c r="C281" s="56" t="s">
        <v>454</v>
      </c>
      <c r="D281" s="56">
        <v>19</v>
      </c>
      <c r="E281" s="56" t="s">
        <v>59</v>
      </c>
      <c r="H281" s="62" t="s">
        <v>389</v>
      </c>
      <c r="I281" s="61">
        <v>64</v>
      </c>
      <c r="J281" s="61" t="s">
        <v>454</v>
      </c>
      <c r="K281" s="61">
        <v>19</v>
      </c>
      <c r="L281" s="61" t="s">
        <v>59</v>
      </c>
      <c r="O281" s="65" t="s">
        <v>389</v>
      </c>
      <c r="P281" s="64">
        <v>64</v>
      </c>
      <c r="Q281" s="64" t="s">
        <v>454</v>
      </c>
      <c r="R281" s="64">
        <v>18</v>
      </c>
      <c r="S281" s="64" t="s">
        <v>58</v>
      </c>
    </row>
    <row r="282" spans="1:19">
      <c r="A282" s="57" t="s">
        <v>389</v>
      </c>
      <c r="B282" s="56">
        <v>65</v>
      </c>
      <c r="C282" s="56" t="s">
        <v>455</v>
      </c>
      <c r="D282" s="56">
        <v>19</v>
      </c>
      <c r="E282" s="56" t="s">
        <v>59</v>
      </c>
      <c r="H282" s="62" t="s">
        <v>389</v>
      </c>
      <c r="I282" s="61">
        <v>65</v>
      </c>
      <c r="J282" s="61" t="s">
        <v>455</v>
      </c>
      <c r="K282" s="61">
        <v>19</v>
      </c>
      <c r="L282" s="61" t="s">
        <v>59</v>
      </c>
      <c r="O282" s="65" t="s">
        <v>389</v>
      </c>
      <c r="P282" s="64">
        <v>65</v>
      </c>
      <c r="Q282" s="64" t="s">
        <v>455</v>
      </c>
      <c r="R282" s="64">
        <v>18</v>
      </c>
      <c r="S282" s="64" t="s">
        <v>58</v>
      </c>
    </row>
    <row r="283" spans="1:19">
      <c r="A283" s="57" t="s">
        <v>389</v>
      </c>
      <c r="B283" s="56">
        <v>66</v>
      </c>
      <c r="C283" s="56" t="s">
        <v>456</v>
      </c>
      <c r="D283" s="56">
        <v>19</v>
      </c>
      <c r="E283" s="56" t="s">
        <v>59</v>
      </c>
      <c r="H283" s="62" t="s">
        <v>389</v>
      </c>
      <c r="I283" s="61">
        <v>66</v>
      </c>
      <c r="J283" s="61" t="s">
        <v>456</v>
      </c>
      <c r="K283" s="61">
        <v>19</v>
      </c>
      <c r="L283" s="61" t="s">
        <v>59</v>
      </c>
      <c r="O283" s="65" t="s">
        <v>389</v>
      </c>
      <c r="P283" s="64">
        <v>66</v>
      </c>
      <c r="Q283" s="64" t="s">
        <v>456</v>
      </c>
      <c r="R283" s="64">
        <v>18</v>
      </c>
      <c r="S283" s="64" t="s">
        <v>58</v>
      </c>
    </row>
    <row r="284" spans="1:19">
      <c r="A284" s="57" t="s">
        <v>389</v>
      </c>
      <c r="B284" s="56">
        <v>67</v>
      </c>
      <c r="C284" s="56" t="s">
        <v>457</v>
      </c>
      <c r="D284" s="56">
        <v>19</v>
      </c>
      <c r="E284" s="56" t="s">
        <v>59</v>
      </c>
      <c r="H284" s="62" t="s">
        <v>389</v>
      </c>
      <c r="I284" s="61">
        <v>67</v>
      </c>
      <c r="J284" s="61" t="s">
        <v>457</v>
      </c>
      <c r="K284" s="61">
        <v>19</v>
      </c>
      <c r="L284" s="61" t="s">
        <v>59</v>
      </c>
      <c r="O284" s="65" t="s">
        <v>389</v>
      </c>
      <c r="P284" s="64">
        <v>67</v>
      </c>
      <c r="Q284" s="64" t="s">
        <v>457</v>
      </c>
      <c r="R284" s="64">
        <v>18</v>
      </c>
      <c r="S284" s="64" t="s">
        <v>58</v>
      </c>
    </row>
    <row r="285" spans="1:19">
      <c r="A285" s="57" t="s">
        <v>389</v>
      </c>
      <c r="B285" s="56">
        <v>68</v>
      </c>
      <c r="C285" s="56" t="s">
        <v>458</v>
      </c>
      <c r="D285" s="56">
        <v>19</v>
      </c>
      <c r="E285" s="56" t="s">
        <v>59</v>
      </c>
      <c r="H285" s="62" t="s">
        <v>389</v>
      </c>
      <c r="I285" s="61">
        <v>68</v>
      </c>
      <c r="J285" s="61" t="s">
        <v>458</v>
      </c>
      <c r="K285" s="61">
        <v>19</v>
      </c>
      <c r="L285" s="61" t="s">
        <v>59</v>
      </c>
      <c r="O285" s="65" t="s">
        <v>389</v>
      </c>
      <c r="P285" s="64">
        <v>68</v>
      </c>
      <c r="Q285" s="64" t="s">
        <v>458</v>
      </c>
      <c r="R285" s="64">
        <v>19</v>
      </c>
      <c r="S285" s="64" t="s">
        <v>59</v>
      </c>
    </row>
    <row r="286" spans="1:19">
      <c r="A286" s="57" t="s">
        <v>389</v>
      </c>
      <c r="B286" s="56">
        <v>69</v>
      </c>
      <c r="C286" s="56" t="s">
        <v>459</v>
      </c>
      <c r="D286" s="56">
        <v>19</v>
      </c>
      <c r="E286" s="56" t="s">
        <v>59</v>
      </c>
      <c r="H286" s="62" t="s">
        <v>389</v>
      </c>
      <c r="I286" s="61">
        <v>69</v>
      </c>
      <c r="J286" s="61" t="s">
        <v>459</v>
      </c>
      <c r="K286" s="61">
        <v>19</v>
      </c>
      <c r="L286" s="61" t="s">
        <v>59</v>
      </c>
      <c r="O286" s="65" t="s">
        <v>389</v>
      </c>
      <c r="P286" s="64">
        <v>69</v>
      </c>
      <c r="Q286" s="64" t="s">
        <v>459</v>
      </c>
      <c r="R286" s="64">
        <v>19</v>
      </c>
      <c r="S286" s="64" t="s">
        <v>59</v>
      </c>
    </row>
    <row r="287" spans="1:19">
      <c r="A287" s="57" t="s">
        <v>389</v>
      </c>
      <c r="B287" s="56">
        <v>70</v>
      </c>
      <c r="C287" s="56" t="s">
        <v>460</v>
      </c>
      <c r="D287" s="56">
        <v>19</v>
      </c>
      <c r="E287" s="56" t="s">
        <v>59</v>
      </c>
      <c r="H287" s="62" t="s">
        <v>389</v>
      </c>
      <c r="I287" s="61">
        <v>70</v>
      </c>
      <c r="J287" s="61" t="s">
        <v>460</v>
      </c>
      <c r="K287" s="61">
        <v>19</v>
      </c>
      <c r="L287" s="61" t="s">
        <v>59</v>
      </c>
      <c r="O287" s="65" t="s">
        <v>389</v>
      </c>
      <c r="P287" s="64">
        <v>70</v>
      </c>
      <c r="Q287" s="64" t="s">
        <v>460</v>
      </c>
      <c r="R287" s="64">
        <v>19</v>
      </c>
      <c r="S287" s="64" t="s">
        <v>59</v>
      </c>
    </row>
    <row r="288" spans="1:19">
      <c r="A288" s="57" t="s">
        <v>461</v>
      </c>
      <c r="B288" s="56">
        <v>0</v>
      </c>
      <c r="C288" s="56" t="s">
        <v>462</v>
      </c>
      <c r="D288" s="56">
        <v>1</v>
      </c>
      <c r="E288" s="56" t="s">
        <v>41</v>
      </c>
      <c r="H288" s="62" t="s">
        <v>461</v>
      </c>
      <c r="I288" s="61">
        <v>0</v>
      </c>
      <c r="J288" s="61" t="s">
        <v>462</v>
      </c>
      <c r="K288" s="61">
        <v>1</v>
      </c>
      <c r="L288" s="61" t="s">
        <v>41</v>
      </c>
      <c r="O288" s="65" t="s">
        <v>461</v>
      </c>
      <c r="P288" s="64">
        <v>0</v>
      </c>
      <c r="Q288" s="64" t="s">
        <v>462</v>
      </c>
      <c r="R288" s="64">
        <v>1</v>
      </c>
      <c r="S288" s="64" t="s">
        <v>41</v>
      </c>
    </row>
    <row r="289" spans="1:19">
      <c r="A289" s="57" t="s">
        <v>461</v>
      </c>
      <c r="B289" s="56">
        <v>1</v>
      </c>
      <c r="C289" s="56" t="s">
        <v>463</v>
      </c>
      <c r="D289" s="56">
        <v>1</v>
      </c>
      <c r="E289" s="56" t="s">
        <v>41</v>
      </c>
      <c r="H289" s="62" t="s">
        <v>461</v>
      </c>
      <c r="I289" s="61">
        <v>1</v>
      </c>
      <c r="J289" s="61" t="s">
        <v>463</v>
      </c>
      <c r="K289" s="61">
        <v>1</v>
      </c>
      <c r="L289" s="61" t="s">
        <v>41</v>
      </c>
      <c r="O289" s="65" t="s">
        <v>461</v>
      </c>
      <c r="P289" s="64">
        <v>1</v>
      </c>
      <c r="Q289" s="64" t="s">
        <v>463</v>
      </c>
      <c r="R289" s="64">
        <v>1</v>
      </c>
      <c r="S289" s="64" t="s">
        <v>41</v>
      </c>
    </row>
    <row r="290" spans="1:19">
      <c r="A290" s="57" t="s">
        <v>461</v>
      </c>
      <c r="B290" s="56">
        <v>2</v>
      </c>
      <c r="C290" s="56" t="s">
        <v>464</v>
      </c>
      <c r="D290" s="56">
        <v>1</v>
      </c>
      <c r="E290" s="56" t="s">
        <v>41</v>
      </c>
      <c r="H290" s="62" t="s">
        <v>461</v>
      </c>
      <c r="I290" s="61">
        <v>2</v>
      </c>
      <c r="J290" s="61" t="s">
        <v>464</v>
      </c>
      <c r="K290" s="61">
        <v>1</v>
      </c>
      <c r="L290" s="61" t="s">
        <v>41</v>
      </c>
      <c r="O290" s="65" t="s">
        <v>461</v>
      </c>
      <c r="P290" s="64">
        <v>2</v>
      </c>
      <c r="Q290" s="64" t="s">
        <v>464</v>
      </c>
      <c r="R290" s="64">
        <v>1</v>
      </c>
      <c r="S290" s="64" t="s">
        <v>41</v>
      </c>
    </row>
    <row r="291" spans="1:19">
      <c r="A291" s="57" t="s">
        <v>461</v>
      </c>
      <c r="B291" s="56">
        <v>3</v>
      </c>
      <c r="C291" s="56" t="s">
        <v>465</v>
      </c>
      <c r="D291" s="56">
        <v>1</v>
      </c>
      <c r="E291" s="56" t="s">
        <v>41</v>
      </c>
      <c r="H291" s="62" t="s">
        <v>461</v>
      </c>
      <c r="I291" s="61">
        <v>3</v>
      </c>
      <c r="J291" s="61" t="s">
        <v>465</v>
      </c>
      <c r="K291" s="61">
        <v>1</v>
      </c>
      <c r="L291" s="61" t="s">
        <v>41</v>
      </c>
      <c r="O291" s="65" t="s">
        <v>461</v>
      </c>
      <c r="P291" s="64">
        <v>3</v>
      </c>
      <c r="Q291" s="64" t="s">
        <v>465</v>
      </c>
      <c r="R291" s="64">
        <v>1</v>
      </c>
      <c r="S291" s="64" t="s">
        <v>41</v>
      </c>
    </row>
    <row r="292" spans="1:19">
      <c r="A292" s="57" t="s">
        <v>461</v>
      </c>
      <c r="B292" s="56">
        <v>4</v>
      </c>
      <c r="C292" s="56" t="s">
        <v>466</v>
      </c>
      <c r="D292" s="56">
        <v>2</v>
      </c>
      <c r="E292" s="56" t="s">
        <v>42</v>
      </c>
      <c r="H292" s="62" t="s">
        <v>461</v>
      </c>
      <c r="I292" s="61">
        <v>4</v>
      </c>
      <c r="J292" s="61" t="s">
        <v>466</v>
      </c>
      <c r="K292" s="61">
        <v>1</v>
      </c>
      <c r="L292" s="61" t="s">
        <v>41</v>
      </c>
      <c r="O292" s="65" t="s">
        <v>461</v>
      </c>
      <c r="P292" s="64">
        <v>4</v>
      </c>
      <c r="Q292" s="64" t="s">
        <v>466</v>
      </c>
      <c r="R292" s="64">
        <v>1</v>
      </c>
      <c r="S292" s="64" t="s">
        <v>41</v>
      </c>
    </row>
    <row r="293" spans="1:19">
      <c r="A293" s="57" t="s">
        <v>461</v>
      </c>
      <c r="B293" s="56">
        <v>5</v>
      </c>
      <c r="C293" s="56" t="s">
        <v>467</v>
      </c>
      <c r="D293" s="56">
        <v>3</v>
      </c>
      <c r="E293" s="56" t="s">
        <v>43</v>
      </c>
      <c r="H293" s="62" t="s">
        <v>461</v>
      </c>
      <c r="I293" s="61">
        <v>5</v>
      </c>
      <c r="J293" s="61" t="s">
        <v>467</v>
      </c>
      <c r="K293" s="61">
        <v>1</v>
      </c>
      <c r="L293" s="61" t="s">
        <v>41</v>
      </c>
      <c r="O293" s="65" t="s">
        <v>461</v>
      </c>
      <c r="P293" s="64">
        <v>5</v>
      </c>
      <c r="Q293" s="64" t="s">
        <v>467</v>
      </c>
      <c r="R293" s="64">
        <v>1</v>
      </c>
      <c r="S293" s="64" t="s">
        <v>41</v>
      </c>
    </row>
    <row r="294" spans="1:19">
      <c r="A294" s="57" t="s">
        <v>461</v>
      </c>
      <c r="B294" s="56">
        <v>6</v>
      </c>
      <c r="C294" s="56" t="s">
        <v>468</v>
      </c>
      <c r="D294" s="56">
        <v>4</v>
      </c>
      <c r="E294" s="56" t="s">
        <v>44</v>
      </c>
      <c r="H294" s="62" t="s">
        <v>461</v>
      </c>
      <c r="I294" s="61">
        <v>6</v>
      </c>
      <c r="J294" s="61" t="s">
        <v>468</v>
      </c>
      <c r="K294" s="61">
        <v>1</v>
      </c>
      <c r="L294" s="61" t="s">
        <v>41</v>
      </c>
      <c r="O294" s="65" t="s">
        <v>461</v>
      </c>
      <c r="P294" s="64">
        <v>6</v>
      </c>
      <c r="Q294" s="64" t="s">
        <v>468</v>
      </c>
      <c r="R294" s="64">
        <v>1</v>
      </c>
      <c r="S294" s="64" t="s">
        <v>41</v>
      </c>
    </row>
    <row r="295" spans="1:19">
      <c r="A295" s="57" t="s">
        <v>461</v>
      </c>
      <c r="B295" s="56">
        <v>7</v>
      </c>
      <c r="C295" s="56" t="s">
        <v>469</v>
      </c>
      <c r="D295" s="56">
        <v>5</v>
      </c>
      <c r="E295" s="56" t="s">
        <v>45</v>
      </c>
      <c r="H295" s="62" t="s">
        <v>461</v>
      </c>
      <c r="I295" s="61">
        <v>7</v>
      </c>
      <c r="J295" s="61" t="s">
        <v>469</v>
      </c>
      <c r="K295" s="61">
        <v>1</v>
      </c>
      <c r="L295" s="61" t="s">
        <v>41</v>
      </c>
      <c r="O295" s="65" t="s">
        <v>461</v>
      </c>
      <c r="P295" s="64">
        <v>7</v>
      </c>
      <c r="Q295" s="64" t="s">
        <v>469</v>
      </c>
      <c r="R295" s="64">
        <v>1</v>
      </c>
      <c r="S295" s="64" t="s">
        <v>41</v>
      </c>
    </row>
    <row r="296" spans="1:19">
      <c r="A296" s="57" t="s">
        <v>461</v>
      </c>
      <c r="B296" s="56">
        <v>8</v>
      </c>
      <c r="C296" s="56" t="s">
        <v>470</v>
      </c>
      <c r="D296" s="56">
        <v>6</v>
      </c>
      <c r="E296" s="56" t="s">
        <v>46</v>
      </c>
      <c r="H296" s="62" t="s">
        <v>461</v>
      </c>
      <c r="I296" s="61">
        <v>8</v>
      </c>
      <c r="J296" s="61" t="s">
        <v>470</v>
      </c>
      <c r="K296" s="61">
        <v>1</v>
      </c>
      <c r="L296" s="61" t="s">
        <v>41</v>
      </c>
      <c r="O296" s="65" t="s">
        <v>461</v>
      </c>
      <c r="P296" s="64">
        <v>8</v>
      </c>
      <c r="Q296" s="64" t="s">
        <v>470</v>
      </c>
      <c r="R296" s="64">
        <v>1</v>
      </c>
      <c r="S296" s="64" t="s">
        <v>41</v>
      </c>
    </row>
    <row r="297" spans="1:19">
      <c r="A297" s="57" t="s">
        <v>461</v>
      </c>
      <c r="B297" s="56">
        <v>9</v>
      </c>
      <c r="C297" s="56" t="s">
        <v>471</v>
      </c>
      <c r="D297" s="56">
        <v>7</v>
      </c>
      <c r="E297" s="56" t="s">
        <v>47</v>
      </c>
      <c r="H297" s="62" t="s">
        <v>461</v>
      </c>
      <c r="I297" s="61">
        <v>9</v>
      </c>
      <c r="J297" s="61" t="s">
        <v>471</v>
      </c>
      <c r="K297" s="61">
        <v>1</v>
      </c>
      <c r="L297" s="61" t="s">
        <v>41</v>
      </c>
      <c r="O297" s="65" t="s">
        <v>461</v>
      </c>
      <c r="P297" s="64">
        <v>9</v>
      </c>
      <c r="Q297" s="64" t="s">
        <v>471</v>
      </c>
      <c r="R297" s="64">
        <v>2</v>
      </c>
      <c r="S297" s="64" t="s">
        <v>42</v>
      </c>
    </row>
    <row r="298" spans="1:19">
      <c r="A298" s="57" t="s">
        <v>461</v>
      </c>
      <c r="B298" s="56">
        <v>10</v>
      </c>
      <c r="C298" s="56" t="s">
        <v>472</v>
      </c>
      <c r="D298" s="56">
        <v>8</v>
      </c>
      <c r="E298" s="56" t="s">
        <v>48</v>
      </c>
      <c r="H298" s="62" t="s">
        <v>461</v>
      </c>
      <c r="I298" s="61">
        <v>10</v>
      </c>
      <c r="J298" s="61" t="s">
        <v>472</v>
      </c>
      <c r="K298" s="61">
        <v>1</v>
      </c>
      <c r="L298" s="61" t="s">
        <v>41</v>
      </c>
      <c r="O298" s="65" t="s">
        <v>461</v>
      </c>
      <c r="P298" s="64">
        <v>10</v>
      </c>
      <c r="Q298" s="64" t="s">
        <v>472</v>
      </c>
      <c r="R298" s="64">
        <v>2</v>
      </c>
      <c r="S298" s="64" t="s">
        <v>42</v>
      </c>
    </row>
    <row r="299" spans="1:19">
      <c r="A299" s="57" t="s">
        <v>461</v>
      </c>
      <c r="B299" s="56">
        <v>11</v>
      </c>
      <c r="C299" s="56" t="s">
        <v>473</v>
      </c>
      <c r="D299" s="56">
        <v>9</v>
      </c>
      <c r="E299" s="56" t="s">
        <v>49</v>
      </c>
      <c r="H299" s="62" t="s">
        <v>461</v>
      </c>
      <c r="I299" s="61">
        <v>11</v>
      </c>
      <c r="J299" s="61" t="s">
        <v>473</v>
      </c>
      <c r="K299" s="61">
        <v>1</v>
      </c>
      <c r="L299" s="61" t="s">
        <v>41</v>
      </c>
      <c r="O299" s="65" t="s">
        <v>461</v>
      </c>
      <c r="P299" s="64">
        <v>11</v>
      </c>
      <c r="Q299" s="64" t="s">
        <v>473</v>
      </c>
      <c r="R299" s="64">
        <v>2</v>
      </c>
      <c r="S299" s="64" t="s">
        <v>42</v>
      </c>
    </row>
    <row r="300" spans="1:19">
      <c r="A300" s="57" t="s">
        <v>461</v>
      </c>
      <c r="B300" s="56">
        <v>12</v>
      </c>
      <c r="C300" s="56" t="s">
        <v>474</v>
      </c>
      <c r="D300" s="56">
        <v>10</v>
      </c>
      <c r="E300" s="56" t="s">
        <v>50</v>
      </c>
      <c r="H300" s="62" t="s">
        <v>461</v>
      </c>
      <c r="I300" s="61">
        <v>12</v>
      </c>
      <c r="J300" s="61" t="s">
        <v>474</v>
      </c>
      <c r="K300" s="61">
        <v>1</v>
      </c>
      <c r="L300" s="61" t="s">
        <v>41</v>
      </c>
      <c r="O300" s="65" t="s">
        <v>461</v>
      </c>
      <c r="P300" s="64">
        <v>12</v>
      </c>
      <c r="Q300" s="64" t="s">
        <v>474</v>
      </c>
      <c r="R300" s="64">
        <v>3</v>
      </c>
      <c r="S300" s="64" t="s">
        <v>43</v>
      </c>
    </row>
    <row r="301" spans="1:19">
      <c r="A301" s="57" t="s">
        <v>461</v>
      </c>
      <c r="B301" s="56">
        <v>13</v>
      </c>
      <c r="C301" s="56" t="s">
        <v>475</v>
      </c>
      <c r="D301" s="56">
        <v>11</v>
      </c>
      <c r="E301" s="56" t="s">
        <v>51</v>
      </c>
      <c r="H301" s="62" t="s">
        <v>461</v>
      </c>
      <c r="I301" s="61">
        <v>13</v>
      </c>
      <c r="J301" s="61" t="s">
        <v>475</v>
      </c>
      <c r="K301" s="61">
        <v>1</v>
      </c>
      <c r="L301" s="61" t="s">
        <v>41</v>
      </c>
      <c r="O301" s="65" t="s">
        <v>461</v>
      </c>
      <c r="P301" s="64">
        <v>13</v>
      </c>
      <c r="Q301" s="64" t="s">
        <v>475</v>
      </c>
      <c r="R301" s="64">
        <v>3</v>
      </c>
      <c r="S301" s="64" t="s">
        <v>43</v>
      </c>
    </row>
    <row r="302" spans="1:19">
      <c r="A302" s="57" t="s">
        <v>461</v>
      </c>
      <c r="B302" s="56">
        <v>14</v>
      </c>
      <c r="C302" s="56" t="s">
        <v>476</v>
      </c>
      <c r="D302" s="56">
        <v>12</v>
      </c>
      <c r="E302" s="56" t="s">
        <v>52</v>
      </c>
      <c r="H302" s="62" t="s">
        <v>461</v>
      </c>
      <c r="I302" s="61">
        <v>14</v>
      </c>
      <c r="J302" s="61" t="s">
        <v>476</v>
      </c>
      <c r="K302" s="61">
        <v>1</v>
      </c>
      <c r="L302" s="61" t="s">
        <v>41</v>
      </c>
      <c r="O302" s="65" t="s">
        <v>461</v>
      </c>
      <c r="P302" s="64">
        <v>14</v>
      </c>
      <c r="Q302" s="64" t="s">
        <v>476</v>
      </c>
      <c r="R302" s="64">
        <v>3</v>
      </c>
      <c r="S302" s="64" t="s">
        <v>43</v>
      </c>
    </row>
    <row r="303" spans="1:19">
      <c r="A303" s="57" t="s">
        <v>461</v>
      </c>
      <c r="B303" s="56">
        <v>15</v>
      </c>
      <c r="C303" s="56" t="s">
        <v>477</v>
      </c>
      <c r="D303" s="56">
        <v>13</v>
      </c>
      <c r="E303" s="56" t="s">
        <v>53</v>
      </c>
      <c r="H303" s="62" t="s">
        <v>461</v>
      </c>
      <c r="I303" s="61">
        <v>15</v>
      </c>
      <c r="J303" s="61" t="s">
        <v>477</v>
      </c>
      <c r="K303" s="61">
        <v>1</v>
      </c>
      <c r="L303" s="61" t="s">
        <v>41</v>
      </c>
      <c r="O303" s="65" t="s">
        <v>461</v>
      </c>
      <c r="P303" s="64">
        <v>15</v>
      </c>
      <c r="Q303" s="64" t="s">
        <v>477</v>
      </c>
      <c r="R303" s="64">
        <v>3</v>
      </c>
      <c r="S303" s="64" t="s">
        <v>43</v>
      </c>
    </row>
    <row r="304" spans="1:19">
      <c r="A304" s="57" t="s">
        <v>461</v>
      </c>
      <c r="B304" s="56">
        <v>16</v>
      </c>
      <c r="C304" s="56" t="s">
        <v>478</v>
      </c>
      <c r="D304" s="56">
        <v>14</v>
      </c>
      <c r="E304" s="56" t="s">
        <v>54</v>
      </c>
      <c r="H304" s="62" t="s">
        <v>461</v>
      </c>
      <c r="I304" s="61">
        <v>16</v>
      </c>
      <c r="J304" s="61" t="s">
        <v>478</v>
      </c>
      <c r="K304" s="61">
        <v>1</v>
      </c>
      <c r="L304" s="61" t="s">
        <v>41</v>
      </c>
      <c r="O304" s="65" t="s">
        <v>461</v>
      </c>
      <c r="P304" s="64">
        <v>16</v>
      </c>
      <c r="Q304" s="64" t="s">
        <v>478</v>
      </c>
      <c r="R304" s="64">
        <v>4</v>
      </c>
      <c r="S304" s="64" t="s">
        <v>44</v>
      </c>
    </row>
    <row r="305" spans="1:19">
      <c r="A305" s="57" t="s">
        <v>461</v>
      </c>
      <c r="B305" s="56">
        <v>17</v>
      </c>
      <c r="C305" s="56" t="s">
        <v>479</v>
      </c>
      <c r="D305" s="56">
        <v>15</v>
      </c>
      <c r="E305" s="56" t="s">
        <v>55</v>
      </c>
      <c r="H305" s="62" t="s">
        <v>461</v>
      </c>
      <c r="I305" s="61">
        <v>17</v>
      </c>
      <c r="J305" s="61" t="s">
        <v>479</v>
      </c>
      <c r="K305" s="61">
        <v>2</v>
      </c>
      <c r="L305" s="61" t="s">
        <v>42</v>
      </c>
      <c r="O305" s="65" t="s">
        <v>461</v>
      </c>
      <c r="P305" s="64">
        <v>17</v>
      </c>
      <c r="Q305" s="64" t="s">
        <v>479</v>
      </c>
      <c r="R305" s="64">
        <v>4</v>
      </c>
      <c r="S305" s="64" t="s">
        <v>44</v>
      </c>
    </row>
    <row r="306" spans="1:19">
      <c r="A306" s="57" t="s">
        <v>461</v>
      </c>
      <c r="B306" s="56">
        <v>18</v>
      </c>
      <c r="C306" s="56" t="s">
        <v>480</v>
      </c>
      <c r="D306" s="56">
        <v>16</v>
      </c>
      <c r="E306" s="64" t="s">
        <v>55</v>
      </c>
      <c r="H306" s="62" t="s">
        <v>461</v>
      </c>
      <c r="I306" s="61">
        <v>18</v>
      </c>
      <c r="J306" s="61" t="s">
        <v>480</v>
      </c>
      <c r="K306" s="61">
        <v>2</v>
      </c>
      <c r="L306" s="61" t="s">
        <v>42</v>
      </c>
      <c r="O306" s="65" t="s">
        <v>461</v>
      </c>
      <c r="P306" s="64">
        <v>18</v>
      </c>
      <c r="Q306" s="64" t="s">
        <v>480</v>
      </c>
      <c r="R306" s="64">
        <v>4</v>
      </c>
      <c r="S306" s="64" t="s">
        <v>44</v>
      </c>
    </row>
    <row r="307" spans="1:19">
      <c r="A307" s="57" t="s">
        <v>461</v>
      </c>
      <c r="B307" s="56">
        <v>19</v>
      </c>
      <c r="C307" s="56" t="s">
        <v>481</v>
      </c>
      <c r="D307" s="56">
        <v>17</v>
      </c>
      <c r="E307" s="64" t="s">
        <v>55</v>
      </c>
      <c r="H307" s="62" t="s">
        <v>461</v>
      </c>
      <c r="I307" s="61">
        <v>19</v>
      </c>
      <c r="J307" s="61" t="s">
        <v>481</v>
      </c>
      <c r="K307" s="61">
        <v>2</v>
      </c>
      <c r="L307" s="61" t="s">
        <v>42</v>
      </c>
      <c r="O307" s="65" t="s">
        <v>461</v>
      </c>
      <c r="P307" s="64">
        <v>19</v>
      </c>
      <c r="Q307" s="64" t="s">
        <v>481</v>
      </c>
      <c r="R307" s="64">
        <v>5</v>
      </c>
      <c r="S307" s="64" t="s">
        <v>45</v>
      </c>
    </row>
    <row r="308" spans="1:19">
      <c r="A308" s="57" t="s">
        <v>461</v>
      </c>
      <c r="B308" s="56">
        <v>20</v>
      </c>
      <c r="C308" s="56" t="s">
        <v>482</v>
      </c>
      <c r="D308" s="56">
        <v>18</v>
      </c>
      <c r="E308" s="64" t="s">
        <v>55</v>
      </c>
      <c r="H308" s="62" t="s">
        <v>461</v>
      </c>
      <c r="I308" s="61">
        <v>20</v>
      </c>
      <c r="J308" s="61" t="s">
        <v>482</v>
      </c>
      <c r="K308" s="61">
        <v>3</v>
      </c>
      <c r="L308" s="61" t="s">
        <v>43</v>
      </c>
      <c r="O308" s="65" t="s">
        <v>461</v>
      </c>
      <c r="P308" s="64">
        <v>20</v>
      </c>
      <c r="Q308" s="64" t="s">
        <v>482</v>
      </c>
      <c r="R308" s="64">
        <v>5</v>
      </c>
      <c r="S308" s="64" t="s">
        <v>45</v>
      </c>
    </row>
    <row r="309" spans="1:19">
      <c r="A309" s="57" t="s">
        <v>461</v>
      </c>
      <c r="B309" s="56">
        <v>21</v>
      </c>
      <c r="C309" s="56" t="s">
        <v>483</v>
      </c>
      <c r="D309" s="56">
        <v>19</v>
      </c>
      <c r="E309" s="64" t="s">
        <v>55</v>
      </c>
      <c r="H309" s="62" t="s">
        <v>461</v>
      </c>
      <c r="I309" s="61">
        <v>21</v>
      </c>
      <c r="J309" s="61" t="s">
        <v>483</v>
      </c>
      <c r="K309" s="61">
        <v>3</v>
      </c>
      <c r="L309" s="61" t="s">
        <v>43</v>
      </c>
      <c r="O309" s="65" t="s">
        <v>461</v>
      </c>
      <c r="P309" s="64">
        <v>21</v>
      </c>
      <c r="Q309" s="64" t="s">
        <v>483</v>
      </c>
      <c r="R309" s="64">
        <v>5</v>
      </c>
      <c r="S309" s="64" t="s">
        <v>45</v>
      </c>
    </row>
    <row r="310" spans="1:19">
      <c r="A310" s="57" t="s">
        <v>461</v>
      </c>
      <c r="B310" s="56">
        <v>22</v>
      </c>
      <c r="C310" s="56" t="s">
        <v>484</v>
      </c>
      <c r="D310" s="56">
        <v>19</v>
      </c>
      <c r="E310" s="64" t="s">
        <v>55</v>
      </c>
      <c r="H310" s="62" t="s">
        <v>461</v>
      </c>
      <c r="I310" s="61">
        <v>22</v>
      </c>
      <c r="J310" s="61" t="s">
        <v>484</v>
      </c>
      <c r="K310" s="61">
        <v>4</v>
      </c>
      <c r="L310" s="61" t="s">
        <v>44</v>
      </c>
      <c r="O310" s="65" t="s">
        <v>461</v>
      </c>
      <c r="P310" s="64">
        <v>22</v>
      </c>
      <c r="Q310" s="64" t="s">
        <v>484</v>
      </c>
      <c r="R310" s="64">
        <v>6</v>
      </c>
      <c r="S310" s="64" t="s">
        <v>46</v>
      </c>
    </row>
    <row r="311" spans="1:19">
      <c r="A311" s="57" t="s">
        <v>461</v>
      </c>
      <c r="B311" s="56">
        <v>23</v>
      </c>
      <c r="C311" s="56" t="s">
        <v>485</v>
      </c>
      <c r="D311" s="56">
        <v>19</v>
      </c>
      <c r="E311" s="64" t="s">
        <v>55</v>
      </c>
      <c r="H311" s="62" t="s">
        <v>461</v>
      </c>
      <c r="I311" s="61">
        <v>23</v>
      </c>
      <c r="J311" s="61" t="s">
        <v>485</v>
      </c>
      <c r="K311" s="61">
        <v>4</v>
      </c>
      <c r="L311" s="61" t="s">
        <v>44</v>
      </c>
      <c r="O311" s="65" t="s">
        <v>461</v>
      </c>
      <c r="P311" s="64">
        <v>23</v>
      </c>
      <c r="Q311" s="64" t="s">
        <v>485</v>
      </c>
      <c r="R311" s="64">
        <v>6</v>
      </c>
      <c r="S311" s="64" t="s">
        <v>46</v>
      </c>
    </row>
    <row r="312" spans="1:19">
      <c r="A312" s="57" t="s">
        <v>461</v>
      </c>
      <c r="B312" s="56">
        <v>24</v>
      </c>
      <c r="C312" s="56" t="s">
        <v>486</v>
      </c>
      <c r="D312" s="56">
        <v>19</v>
      </c>
      <c r="E312" s="64" t="s">
        <v>55</v>
      </c>
      <c r="H312" s="62" t="s">
        <v>461</v>
      </c>
      <c r="I312" s="61">
        <v>24</v>
      </c>
      <c r="J312" s="61" t="s">
        <v>486</v>
      </c>
      <c r="K312" s="61">
        <v>4</v>
      </c>
      <c r="L312" s="61" t="s">
        <v>44</v>
      </c>
      <c r="O312" s="65" t="s">
        <v>461</v>
      </c>
      <c r="P312" s="64">
        <v>24</v>
      </c>
      <c r="Q312" s="64" t="s">
        <v>486</v>
      </c>
      <c r="R312" s="64">
        <v>6</v>
      </c>
      <c r="S312" s="64" t="s">
        <v>46</v>
      </c>
    </row>
    <row r="313" spans="1:19">
      <c r="A313" s="57" t="s">
        <v>461</v>
      </c>
      <c r="B313" s="56">
        <v>25</v>
      </c>
      <c r="C313" s="56" t="s">
        <v>487</v>
      </c>
      <c r="D313" s="56">
        <v>19</v>
      </c>
      <c r="E313" s="64" t="s">
        <v>55</v>
      </c>
      <c r="H313" s="62" t="s">
        <v>461</v>
      </c>
      <c r="I313" s="61">
        <v>25</v>
      </c>
      <c r="J313" s="61" t="s">
        <v>487</v>
      </c>
      <c r="K313" s="61">
        <v>5</v>
      </c>
      <c r="L313" s="61" t="s">
        <v>45</v>
      </c>
      <c r="O313" s="65" t="s">
        <v>461</v>
      </c>
      <c r="P313" s="64">
        <v>25</v>
      </c>
      <c r="Q313" s="64" t="s">
        <v>487</v>
      </c>
      <c r="R313" s="64">
        <v>6</v>
      </c>
      <c r="S313" s="64" t="s">
        <v>46</v>
      </c>
    </row>
    <row r="314" spans="1:19">
      <c r="A314" s="57" t="s">
        <v>461</v>
      </c>
      <c r="B314" s="56">
        <v>26</v>
      </c>
      <c r="C314" s="56" t="s">
        <v>488</v>
      </c>
      <c r="D314" s="56">
        <v>19</v>
      </c>
      <c r="E314" s="64" t="s">
        <v>55</v>
      </c>
      <c r="H314" s="62" t="s">
        <v>461</v>
      </c>
      <c r="I314" s="61">
        <v>26</v>
      </c>
      <c r="J314" s="61" t="s">
        <v>488</v>
      </c>
      <c r="K314" s="61">
        <v>5</v>
      </c>
      <c r="L314" s="61" t="s">
        <v>45</v>
      </c>
      <c r="O314" s="65" t="s">
        <v>461</v>
      </c>
      <c r="P314" s="64">
        <v>26</v>
      </c>
      <c r="Q314" s="64" t="s">
        <v>488</v>
      </c>
      <c r="R314" s="64">
        <v>7</v>
      </c>
      <c r="S314" s="64" t="s">
        <v>47</v>
      </c>
    </row>
    <row r="315" spans="1:19">
      <c r="A315" s="57" t="s">
        <v>461</v>
      </c>
      <c r="B315" s="56">
        <v>27</v>
      </c>
      <c r="C315" s="56" t="s">
        <v>489</v>
      </c>
      <c r="D315" s="56">
        <v>19</v>
      </c>
      <c r="E315" s="64" t="s">
        <v>55</v>
      </c>
      <c r="H315" s="62" t="s">
        <v>461</v>
      </c>
      <c r="I315" s="61">
        <v>27</v>
      </c>
      <c r="J315" s="61" t="s">
        <v>489</v>
      </c>
      <c r="K315" s="61">
        <v>6</v>
      </c>
      <c r="L315" s="61" t="s">
        <v>46</v>
      </c>
      <c r="O315" s="65" t="s">
        <v>461</v>
      </c>
      <c r="P315" s="64">
        <v>27</v>
      </c>
      <c r="Q315" s="64" t="s">
        <v>489</v>
      </c>
      <c r="R315" s="64">
        <v>7</v>
      </c>
      <c r="S315" s="64" t="s">
        <v>47</v>
      </c>
    </row>
    <row r="316" spans="1:19">
      <c r="A316" s="57" t="s">
        <v>461</v>
      </c>
      <c r="B316" s="56">
        <v>28</v>
      </c>
      <c r="C316" s="56" t="s">
        <v>490</v>
      </c>
      <c r="D316" s="56">
        <v>19</v>
      </c>
      <c r="E316" s="64" t="s">
        <v>55</v>
      </c>
      <c r="H316" s="62" t="s">
        <v>461</v>
      </c>
      <c r="I316" s="61">
        <v>28</v>
      </c>
      <c r="J316" s="61" t="s">
        <v>490</v>
      </c>
      <c r="K316" s="61">
        <v>6</v>
      </c>
      <c r="L316" s="61" t="s">
        <v>46</v>
      </c>
      <c r="O316" s="65" t="s">
        <v>461</v>
      </c>
      <c r="P316" s="64">
        <v>28</v>
      </c>
      <c r="Q316" s="64" t="s">
        <v>490</v>
      </c>
      <c r="R316" s="64">
        <v>7</v>
      </c>
      <c r="S316" s="64" t="s">
        <v>47</v>
      </c>
    </row>
    <row r="317" spans="1:19">
      <c r="A317" s="57" t="s">
        <v>461</v>
      </c>
      <c r="B317" s="56">
        <v>29</v>
      </c>
      <c r="C317" s="56" t="s">
        <v>491</v>
      </c>
      <c r="D317" s="56">
        <v>19</v>
      </c>
      <c r="E317" s="64" t="s">
        <v>55</v>
      </c>
      <c r="H317" s="62" t="s">
        <v>461</v>
      </c>
      <c r="I317" s="61">
        <v>29</v>
      </c>
      <c r="J317" s="61" t="s">
        <v>491</v>
      </c>
      <c r="K317" s="61">
        <v>6</v>
      </c>
      <c r="L317" s="61" t="s">
        <v>46</v>
      </c>
      <c r="O317" s="65" t="s">
        <v>461</v>
      </c>
      <c r="P317" s="64">
        <v>29</v>
      </c>
      <c r="Q317" s="64" t="s">
        <v>491</v>
      </c>
      <c r="R317" s="64">
        <v>8</v>
      </c>
      <c r="S317" s="64" t="s">
        <v>48</v>
      </c>
    </row>
    <row r="318" spans="1:19">
      <c r="A318" s="57" t="s">
        <v>461</v>
      </c>
      <c r="B318" s="56">
        <v>30</v>
      </c>
      <c r="C318" s="56" t="s">
        <v>492</v>
      </c>
      <c r="D318" s="56">
        <v>19</v>
      </c>
      <c r="E318" s="64" t="s">
        <v>55</v>
      </c>
      <c r="H318" s="62" t="s">
        <v>461</v>
      </c>
      <c r="I318" s="61">
        <v>30</v>
      </c>
      <c r="J318" s="61" t="s">
        <v>492</v>
      </c>
      <c r="K318" s="61">
        <v>7</v>
      </c>
      <c r="L318" s="61" t="s">
        <v>47</v>
      </c>
      <c r="O318" s="65" t="s">
        <v>461</v>
      </c>
      <c r="P318" s="64">
        <v>30</v>
      </c>
      <c r="Q318" s="64" t="s">
        <v>492</v>
      </c>
      <c r="R318" s="64">
        <v>8</v>
      </c>
      <c r="S318" s="64" t="s">
        <v>48</v>
      </c>
    </row>
    <row r="319" spans="1:19">
      <c r="A319" s="57" t="s">
        <v>461</v>
      </c>
      <c r="B319" s="56">
        <v>31</v>
      </c>
      <c r="C319" s="56" t="s">
        <v>493</v>
      </c>
      <c r="D319" s="56">
        <v>19</v>
      </c>
      <c r="E319" s="64" t="s">
        <v>55</v>
      </c>
      <c r="H319" s="62" t="s">
        <v>461</v>
      </c>
      <c r="I319" s="61">
        <v>31</v>
      </c>
      <c r="J319" s="61" t="s">
        <v>493</v>
      </c>
      <c r="K319" s="61">
        <v>7</v>
      </c>
      <c r="L319" s="61" t="s">
        <v>47</v>
      </c>
      <c r="O319" s="65" t="s">
        <v>461</v>
      </c>
      <c r="P319" s="64">
        <v>31</v>
      </c>
      <c r="Q319" s="64" t="s">
        <v>493</v>
      </c>
      <c r="R319" s="64">
        <v>8</v>
      </c>
      <c r="S319" s="64" t="s">
        <v>48</v>
      </c>
    </row>
    <row r="320" spans="1:19">
      <c r="A320" s="57" t="s">
        <v>461</v>
      </c>
      <c r="B320" s="56">
        <v>32</v>
      </c>
      <c r="C320" s="56" t="s">
        <v>494</v>
      </c>
      <c r="D320" s="56">
        <v>19</v>
      </c>
      <c r="E320" s="64" t="s">
        <v>55</v>
      </c>
      <c r="H320" s="62" t="s">
        <v>461</v>
      </c>
      <c r="I320" s="61">
        <v>32</v>
      </c>
      <c r="J320" s="61" t="s">
        <v>494</v>
      </c>
      <c r="K320" s="61">
        <v>8</v>
      </c>
      <c r="L320" s="61" t="s">
        <v>48</v>
      </c>
      <c r="O320" s="65" t="s">
        <v>461</v>
      </c>
      <c r="P320" s="64">
        <v>32</v>
      </c>
      <c r="Q320" s="64" t="s">
        <v>494</v>
      </c>
      <c r="R320" s="64">
        <v>9</v>
      </c>
      <c r="S320" s="64" t="s">
        <v>49</v>
      </c>
    </row>
    <row r="321" spans="1:19">
      <c r="A321" s="57" t="s">
        <v>461</v>
      </c>
      <c r="B321" s="56">
        <v>33</v>
      </c>
      <c r="C321" s="56" t="s">
        <v>495</v>
      </c>
      <c r="D321" s="56">
        <v>19</v>
      </c>
      <c r="E321" s="64" t="s">
        <v>55</v>
      </c>
      <c r="H321" s="62" t="s">
        <v>461</v>
      </c>
      <c r="I321" s="61">
        <v>33</v>
      </c>
      <c r="J321" s="61" t="s">
        <v>495</v>
      </c>
      <c r="K321" s="61">
        <v>8</v>
      </c>
      <c r="L321" s="61" t="s">
        <v>48</v>
      </c>
      <c r="O321" s="65" t="s">
        <v>461</v>
      </c>
      <c r="P321" s="64">
        <v>33</v>
      </c>
      <c r="Q321" s="64" t="s">
        <v>495</v>
      </c>
      <c r="R321" s="64">
        <v>9</v>
      </c>
      <c r="S321" s="64" t="s">
        <v>49</v>
      </c>
    </row>
    <row r="322" spans="1:19">
      <c r="A322" s="57" t="s">
        <v>461</v>
      </c>
      <c r="B322" s="56">
        <v>34</v>
      </c>
      <c r="C322" s="56" t="s">
        <v>496</v>
      </c>
      <c r="D322" s="56">
        <v>19</v>
      </c>
      <c r="E322" s="64" t="s">
        <v>55</v>
      </c>
      <c r="H322" s="62" t="s">
        <v>461</v>
      </c>
      <c r="I322" s="61">
        <v>34</v>
      </c>
      <c r="J322" s="61" t="s">
        <v>496</v>
      </c>
      <c r="K322" s="61">
        <v>8</v>
      </c>
      <c r="L322" s="61" t="s">
        <v>48</v>
      </c>
      <c r="O322" s="65" t="s">
        <v>461</v>
      </c>
      <c r="P322" s="64">
        <v>34</v>
      </c>
      <c r="Q322" s="64" t="s">
        <v>496</v>
      </c>
      <c r="R322" s="64">
        <v>9</v>
      </c>
      <c r="S322" s="64" t="s">
        <v>49</v>
      </c>
    </row>
    <row r="323" spans="1:19">
      <c r="A323" s="57" t="s">
        <v>461</v>
      </c>
      <c r="B323" s="56">
        <v>35</v>
      </c>
      <c r="C323" s="56" t="s">
        <v>497</v>
      </c>
      <c r="D323" s="56">
        <v>19</v>
      </c>
      <c r="E323" s="64" t="s">
        <v>55</v>
      </c>
      <c r="H323" s="62" t="s">
        <v>461</v>
      </c>
      <c r="I323" s="61">
        <v>35</v>
      </c>
      <c r="J323" s="61" t="s">
        <v>497</v>
      </c>
      <c r="K323" s="61">
        <v>9</v>
      </c>
      <c r="L323" s="61" t="s">
        <v>49</v>
      </c>
      <c r="O323" s="65" t="s">
        <v>461</v>
      </c>
      <c r="P323" s="64">
        <v>35</v>
      </c>
      <c r="Q323" s="64" t="s">
        <v>497</v>
      </c>
      <c r="R323" s="64">
        <v>9</v>
      </c>
      <c r="S323" s="64" t="s">
        <v>49</v>
      </c>
    </row>
    <row r="324" spans="1:19">
      <c r="A324" s="57" t="s">
        <v>461</v>
      </c>
      <c r="B324" s="56">
        <v>36</v>
      </c>
      <c r="C324" s="56" t="s">
        <v>498</v>
      </c>
      <c r="D324" s="56">
        <v>19</v>
      </c>
      <c r="E324" s="64" t="s">
        <v>55</v>
      </c>
      <c r="H324" s="62" t="s">
        <v>461</v>
      </c>
      <c r="I324" s="61">
        <v>36</v>
      </c>
      <c r="J324" s="61" t="s">
        <v>498</v>
      </c>
      <c r="K324" s="61">
        <v>9</v>
      </c>
      <c r="L324" s="61" t="s">
        <v>49</v>
      </c>
      <c r="O324" s="65" t="s">
        <v>461</v>
      </c>
      <c r="P324" s="64">
        <v>36</v>
      </c>
      <c r="Q324" s="64" t="s">
        <v>498</v>
      </c>
      <c r="R324" s="64">
        <v>10</v>
      </c>
      <c r="S324" s="64" t="s">
        <v>50</v>
      </c>
    </row>
    <row r="325" spans="1:19">
      <c r="A325" s="57" t="s">
        <v>461</v>
      </c>
      <c r="B325" s="56">
        <v>37</v>
      </c>
      <c r="C325" s="56" t="s">
        <v>499</v>
      </c>
      <c r="D325" s="56">
        <v>19</v>
      </c>
      <c r="E325" s="64" t="s">
        <v>55</v>
      </c>
      <c r="H325" s="62" t="s">
        <v>461</v>
      </c>
      <c r="I325" s="61">
        <v>37</v>
      </c>
      <c r="J325" s="61" t="s">
        <v>499</v>
      </c>
      <c r="K325" s="61">
        <v>10</v>
      </c>
      <c r="L325" s="61" t="s">
        <v>50</v>
      </c>
      <c r="O325" s="65" t="s">
        <v>461</v>
      </c>
      <c r="P325" s="64">
        <v>37</v>
      </c>
      <c r="Q325" s="64" t="s">
        <v>499</v>
      </c>
      <c r="R325" s="64">
        <v>10</v>
      </c>
      <c r="S325" s="64" t="s">
        <v>50</v>
      </c>
    </row>
    <row r="326" spans="1:19">
      <c r="A326" s="57" t="s">
        <v>461</v>
      </c>
      <c r="B326" s="56">
        <v>38</v>
      </c>
      <c r="C326" s="56" t="s">
        <v>500</v>
      </c>
      <c r="D326" s="56">
        <v>19</v>
      </c>
      <c r="E326" s="64" t="s">
        <v>55</v>
      </c>
      <c r="H326" s="62" t="s">
        <v>461</v>
      </c>
      <c r="I326" s="61">
        <v>38</v>
      </c>
      <c r="J326" s="61" t="s">
        <v>500</v>
      </c>
      <c r="K326" s="61">
        <v>10</v>
      </c>
      <c r="L326" s="61" t="s">
        <v>50</v>
      </c>
      <c r="O326" s="65" t="s">
        <v>461</v>
      </c>
      <c r="P326" s="64">
        <v>38</v>
      </c>
      <c r="Q326" s="64" t="s">
        <v>500</v>
      </c>
      <c r="R326" s="64">
        <v>10</v>
      </c>
      <c r="S326" s="64" t="s">
        <v>50</v>
      </c>
    </row>
    <row r="327" spans="1:19">
      <c r="A327" s="57" t="s">
        <v>461</v>
      </c>
      <c r="B327" s="56">
        <v>39</v>
      </c>
      <c r="C327" s="56" t="s">
        <v>501</v>
      </c>
      <c r="D327" s="56">
        <v>19</v>
      </c>
      <c r="E327" s="64" t="s">
        <v>55</v>
      </c>
      <c r="H327" s="62" t="s">
        <v>461</v>
      </c>
      <c r="I327" s="61">
        <v>39</v>
      </c>
      <c r="J327" s="61" t="s">
        <v>501</v>
      </c>
      <c r="K327" s="61">
        <v>10</v>
      </c>
      <c r="L327" s="61" t="s">
        <v>50</v>
      </c>
      <c r="O327" s="65" t="s">
        <v>461</v>
      </c>
      <c r="P327" s="64">
        <v>39</v>
      </c>
      <c r="Q327" s="64" t="s">
        <v>501</v>
      </c>
      <c r="R327" s="64">
        <v>11</v>
      </c>
      <c r="S327" s="64" t="s">
        <v>51</v>
      </c>
    </row>
    <row r="328" spans="1:19">
      <c r="A328" s="57" t="s">
        <v>461</v>
      </c>
      <c r="B328" s="56">
        <v>40</v>
      </c>
      <c r="C328" s="56" t="s">
        <v>502</v>
      </c>
      <c r="D328" s="56">
        <v>19</v>
      </c>
      <c r="E328" s="64" t="s">
        <v>55</v>
      </c>
      <c r="H328" s="62" t="s">
        <v>461</v>
      </c>
      <c r="I328" s="61">
        <v>40</v>
      </c>
      <c r="J328" s="61" t="s">
        <v>502</v>
      </c>
      <c r="K328" s="61">
        <v>11</v>
      </c>
      <c r="L328" s="61" t="s">
        <v>51</v>
      </c>
      <c r="O328" s="65" t="s">
        <v>461</v>
      </c>
      <c r="P328" s="64">
        <v>40</v>
      </c>
      <c r="Q328" s="64" t="s">
        <v>502</v>
      </c>
      <c r="R328" s="64">
        <v>11</v>
      </c>
      <c r="S328" s="64" t="s">
        <v>51</v>
      </c>
    </row>
    <row r="329" spans="1:19">
      <c r="A329" s="57" t="s">
        <v>461</v>
      </c>
      <c r="B329" s="56">
        <v>41</v>
      </c>
      <c r="C329" s="56" t="s">
        <v>503</v>
      </c>
      <c r="D329" s="56">
        <v>19</v>
      </c>
      <c r="E329" s="64" t="s">
        <v>55</v>
      </c>
      <c r="H329" s="62" t="s">
        <v>461</v>
      </c>
      <c r="I329" s="61">
        <v>41</v>
      </c>
      <c r="J329" s="61" t="s">
        <v>503</v>
      </c>
      <c r="K329" s="61">
        <v>11</v>
      </c>
      <c r="L329" s="61" t="s">
        <v>51</v>
      </c>
      <c r="O329" s="65" t="s">
        <v>461</v>
      </c>
      <c r="P329" s="64">
        <v>41</v>
      </c>
      <c r="Q329" s="64" t="s">
        <v>503</v>
      </c>
      <c r="R329" s="64">
        <v>11</v>
      </c>
      <c r="S329" s="64" t="s">
        <v>51</v>
      </c>
    </row>
    <row r="330" spans="1:19">
      <c r="A330" s="57" t="s">
        <v>461</v>
      </c>
      <c r="B330" s="56">
        <v>42</v>
      </c>
      <c r="C330" s="56" t="s">
        <v>504</v>
      </c>
      <c r="D330" s="56">
        <v>12</v>
      </c>
      <c r="E330" s="64" t="s">
        <v>55</v>
      </c>
      <c r="H330" s="62" t="s">
        <v>461</v>
      </c>
      <c r="I330" s="61">
        <v>42</v>
      </c>
      <c r="J330" s="61" t="s">
        <v>504</v>
      </c>
      <c r="K330" s="61">
        <v>12</v>
      </c>
      <c r="L330" s="61" t="s">
        <v>52</v>
      </c>
      <c r="O330" s="65" t="s">
        <v>461</v>
      </c>
      <c r="P330" s="64">
        <v>42</v>
      </c>
      <c r="Q330" s="64" t="s">
        <v>504</v>
      </c>
      <c r="R330" s="64">
        <v>12</v>
      </c>
      <c r="S330" s="64" t="s">
        <v>52</v>
      </c>
    </row>
    <row r="331" spans="1:19">
      <c r="A331" s="57" t="s">
        <v>461</v>
      </c>
      <c r="B331" s="56">
        <v>43</v>
      </c>
      <c r="C331" s="56" t="s">
        <v>505</v>
      </c>
      <c r="D331" s="56">
        <v>12</v>
      </c>
      <c r="E331" s="64" t="s">
        <v>55</v>
      </c>
      <c r="H331" s="62" t="s">
        <v>461</v>
      </c>
      <c r="I331" s="61">
        <v>43</v>
      </c>
      <c r="J331" s="61" t="s">
        <v>505</v>
      </c>
      <c r="K331" s="61">
        <v>12</v>
      </c>
      <c r="L331" s="61" t="s">
        <v>52</v>
      </c>
      <c r="O331" s="65" t="s">
        <v>461</v>
      </c>
      <c r="P331" s="64">
        <v>43</v>
      </c>
      <c r="Q331" s="64" t="s">
        <v>505</v>
      </c>
      <c r="R331" s="64">
        <v>12</v>
      </c>
      <c r="S331" s="64" t="s">
        <v>52</v>
      </c>
    </row>
    <row r="332" spans="1:19">
      <c r="A332" s="57" t="s">
        <v>461</v>
      </c>
      <c r="B332" s="56">
        <v>44</v>
      </c>
      <c r="C332" s="56" t="s">
        <v>506</v>
      </c>
      <c r="D332" s="56">
        <v>12</v>
      </c>
      <c r="E332" s="64" t="s">
        <v>55</v>
      </c>
      <c r="H332" s="62" t="s">
        <v>461</v>
      </c>
      <c r="I332" s="61">
        <v>44</v>
      </c>
      <c r="J332" s="61" t="s">
        <v>506</v>
      </c>
      <c r="K332" s="61">
        <v>12</v>
      </c>
      <c r="L332" s="61" t="s">
        <v>52</v>
      </c>
      <c r="O332" s="65" t="s">
        <v>461</v>
      </c>
      <c r="P332" s="64">
        <v>44</v>
      </c>
      <c r="Q332" s="64" t="s">
        <v>506</v>
      </c>
      <c r="R332" s="64">
        <v>12</v>
      </c>
      <c r="S332" s="64" t="s">
        <v>52</v>
      </c>
    </row>
    <row r="333" spans="1:19">
      <c r="A333" s="57" t="s">
        <v>461</v>
      </c>
      <c r="B333" s="56">
        <v>45</v>
      </c>
      <c r="C333" s="56" t="s">
        <v>507</v>
      </c>
      <c r="D333" s="56">
        <v>13</v>
      </c>
      <c r="E333" s="64" t="s">
        <v>55</v>
      </c>
      <c r="H333" s="62" t="s">
        <v>461</v>
      </c>
      <c r="I333" s="61">
        <v>45</v>
      </c>
      <c r="J333" s="61" t="s">
        <v>507</v>
      </c>
      <c r="K333" s="61">
        <v>13</v>
      </c>
      <c r="L333" s="61" t="s">
        <v>53</v>
      </c>
      <c r="O333" s="65" t="s">
        <v>461</v>
      </c>
      <c r="P333" s="64">
        <v>45</v>
      </c>
      <c r="Q333" s="64" t="s">
        <v>507</v>
      </c>
      <c r="R333" s="64">
        <v>12</v>
      </c>
      <c r="S333" s="64" t="s">
        <v>52</v>
      </c>
    </row>
    <row r="334" spans="1:19">
      <c r="A334" s="57" t="s">
        <v>461</v>
      </c>
      <c r="B334" s="56">
        <v>46</v>
      </c>
      <c r="C334" s="56" t="s">
        <v>508</v>
      </c>
      <c r="D334" s="56">
        <v>13</v>
      </c>
      <c r="E334" s="64" t="s">
        <v>55</v>
      </c>
      <c r="H334" s="62" t="s">
        <v>461</v>
      </c>
      <c r="I334" s="61">
        <v>46</v>
      </c>
      <c r="J334" s="61" t="s">
        <v>508</v>
      </c>
      <c r="K334" s="61">
        <v>13</v>
      </c>
      <c r="L334" s="61" t="s">
        <v>53</v>
      </c>
      <c r="O334" s="65" t="s">
        <v>461</v>
      </c>
      <c r="P334" s="64">
        <v>46</v>
      </c>
      <c r="Q334" s="64" t="s">
        <v>508</v>
      </c>
      <c r="R334" s="64">
        <v>13</v>
      </c>
      <c r="S334" s="64" t="s">
        <v>53</v>
      </c>
    </row>
    <row r="335" spans="1:19">
      <c r="A335" s="57" t="s">
        <v>461</v>
      </c>
      <c r="B335" s="56">
        <v>47</v>
      </c>
      <c r="C335" s="56" t="s">
        <v>509</v>
      </c>
      <c r="D335" s="56">
        <v>14</v>
      </c>
      <c r="E335" s="64" t="s">
        <v>55</v>
      </c>
      <c r="H335" s="62" t="s">
        <v>461</v>
      </c>
      <c r="I335" s="61">
        <v>47</v>
      </c>
      <c r="J335" s="61" t="s">
        <v>509</v>
      </c>
      <c r="K335" s="61">
        <v>14</v>
      </c>
      <c r="L335" s="61" t="s">
        <v>54</v>
      </c>
      <c r="O335" s="65" t="s">
        <v>461</v>
      </c>
      <c r="P335" s="64">
        <v>47</v>
      </c>
      <c r="Q335" s="64" t="s">
        <v>509</v>
      </c>
      <c r="R335" s="64">
        <v>13</v>
      </c>
      <c r="S335" s="64" t="s">
        <v>53</v>
      </c>
    </row>
    <row r="336" spans="1:19">
      <c r="A336" s="57" t="s">
        <v>461</v>
      </c>
      <c r="B336" s="56">
        <v>48</v>
      </c>
      <c r="C336" s="56" t="s">
        <v>510</v>
      </c>
      <c r="D336" s="56">
        <v>14</v>
      </c>
      <c r="E336" s="64" t="s">
        <v>55</v>
      </c>
      <c r="H336" s="62" t="s">
        <v>461</v>
      </c>
      <c r="I336" s="61">
        <v>48</v>
      </c>
      <c r="J336" s="61" t="s">
        <v>510</v>
      </c>
      <c r="K336" s="61">
        <v>14</v>
      </c>
      <c r="L336" s="61" t="s">
        <v>54</v>
      </c>
      <c r="O336" s="65" t="s">
        <v>461</v>
      </c>
      <c r="P336" s="64">
        <v>48</v>
      </c>
      <c r="Q336" s="64" t="s">
        <v>510</v>
      </c>
      <c r="R336" s="64">
        <v>13</v>
      </c>
      <c r="S336" s="64" t="s">
        <v>53</v>
      </c>
    </row>
    <row r="337" spans="1:19">
      <c r="A337" s="57" t="s">
        <v>461</v>
      </c>
      <c r="B337" s="56">
        <v>49</v>
      </c>
      <c r="C337" s="56" t="s">
        <v>511</v>
      </c>
      <c r="D337" s="56">
        <v>14</v>
      </c>
      <c r="E337" s="64" t="s">
        <v>55</v>
      </c>
      <c r="H337" s="62" t="s">
        <v>461</v>
      </c>
      <c r="I337" s="61">
        <v>49</v>
      </c>
      <c r="J337" s="61" t="s">
        <v>511</v>
      </c>
      <c r="K337" s="61">
        <v>14</v>
      </c>
      <c r="L337" s="61" t="s">
        <v>54</v>
      </c>
      <c r="O337" s="65" t="s">
        <v>461</v>
      </c>
      <c r="P337" s="64">
        <v>49</v>
      </c>
      <c r="Q337" s="64" t="s">
        <v>511</v>
      </c>
      <c r="R337" s="64">
        <v>14</v>
      </c>
      <c r="S337" s="64" t="s">
        <v>54</v>
      </c>
    </row>
    <row r="338" spans="1:19">
      <c r="A338" s="57" t="s">
        <v>461</v>
      </c>
      <c r="B338" s="56">
        <v>50</v>
      </c>
      <c r="C338" s="56" t="s">
        <v>512</v>
      </c>
      <c r="D338" s="56">
        <v>15</v>
      </c>
      <c r="E338" s="56" t="s">
        <v>55</v>
      </c>
      <c r="H338" s="62" t="s">
        <v>461</v>
      </c>
      <c r="I338" s="61">
        <v>50</v>
      </c>
      <c r="J338" s="61" t="s">
        <v>512</v>
      </c>
      <c r="K338" s="61">
        <v>15</v>
      </c>
      <c r="L338" s="61" t="s">
        <v>55</v>
      </c>
      <c r="O338" s="65" t="s">
        <v>461</v>
      </c>
      <c r="P338" s="64">
        <v>50</v>
      </c>
      <c r="Q338" s="64" t="s">
        <v>512</v>
      </c>
      <c r="R338" s="64">
        <v>14</v>
      </c>
      <c r="S338" s="64" t="s">
        <v>54</v>
      </c>
    </row>
    <row r="339" spans="1:19">
      <c r="A339" s="57" t="s">
        <v>461</v>
      </c>
      <c r="B339" s="56">
        <v>51</v>
      </c>
      <c r="C339" s="56" t="s">
        <v>513</v>
      </c>
      <c r="D339" s="56">
        <v>15</v>
      </c>
      <c r="E339" s="56" t="s">
        <v>55</v>
      </c>
      <c r="H339" s="62" t="s">
        <v>461</v>
      </c>
      <c r="I339" s="61">
        <v>51</v>
      </c>
      <c r="J339" s="61" t="s">
        <v>513</v>
      </c>
      <c r="K339" s="61">
        <v>15</v>
      </c>
      <c r="L339" s="61" t="s">
        <v>55</v>
      </c>
      <c r="O339" s="65" t="s">
        <v>461</v>
      </c>
      <c r="P339" s="64">
        <v>51</v>
      </c>
      <c r="Q339" s="64" t="s">
        <v>513</v>
      </c>
      <c r="R339" s="64">
        <v>14</v>
      </c>
      <c r="S339" s="64" t="s">
        <v>54</v>
      </c>
    </row>
    <row r="340" spans="1:19">
      <c r="A340" s="57" t="s">
        <v>461</v>
      </c>
      <c r="B340" s="56">
        <v>52</v>
      </c>
      <c r="C340" s="56" t="s">
        <v>514</v>
      </c>
      <c r="D340" s="56">
        <v>16</v>
      </c>
      <c r="E340" s="56" t="s">
        <v>56</v>
      </c>
      <c r="H340" s="62" t="s">
        <v>461</v>
      </c>
      <c r="I340" s="61">
        <v>52</v>
      </c>
      <c r="J340" s="61" t="s">
        <v>514</v>
      </c>
      <c r="K340" s="61">
        <v>16</v>
      </c>
      <c r="L340" s="61" t="s">
        <v>56</v>
      </c>
      <c r="O340" s="65" t="s">
        <v>461</v>
      </c>
      <c r="P340" s="64">
        <v>52</v>
      </c>
      <c r="Q340" s="64" t="s">
        <v>514</v>
      </c>
      <c r="R340" s="64">
        <v>15</v>
      </c>
      <c r="S340" s="64" t="s">
        <v>55</v>
      </c>
    </row>
    <row r="341" spans="1:19">
      <c r="A341" s="57" t="s">
        <v>461</v>
      </c>
      <c r="B341" s="56">
        <v>53</v>
      </c>
      <c r="C341" s="56" t="s">
        <v>515</v>
      </c>
      <c r="D341" s="56">
        <v>16</v>
      </c>
      <c r="E341" s="56" t="s">
        <v>56</v>
      </c>
      <c r="H341" s="62" t="s">
        <v>461</v>
      </c>
      <c r="I341" s="61">
        <v>53</v>
      </c>
      <c r="J341" s="61" t="s">
        <v>515</v>
      </c>
      <c r="K341" s="61">
        <v>16</v>
      </c>
      <c r="L341" s="61" t="s">
        <v>56</v>
      </c>
      <c r="O341" s="65" t="s">
        <v>461</v>
      </c>
      <c r="P341" s="64">
        <v>53</v>
      </c>
      <c r="Q341" s="64" t="s">
        <v>515</v>
      </c>
      <c r="R341" s="64">
        <v>15</v>
      </c>
      <c r="S341" s="64" t="s">
        <v>55</v>
      </c>
    </row>
    <row r="342" spans="1:19">
      <c r="A342" s="57" t="s">
        <v>461</v>
      </c>
      <c r="B342" s="56">
        <v>54</v>
      </c>
      <c r="C342" s="56" t="s">
        <v>516</v>
      </c>
      <c r="D342" s="56">
        <v>16</v>
      </c>
      <c r="E342" s="56" t="s">
        <v>56</v>
      </c>
      <c r="H342" s="62" t="s">
        <v>461</v>
      </c>
      <c r="I342" s="61">
        <v>54</v>
      </c>
      <c r="J342" s="61" t="s">
        <v>516</v>
      </c>
      <c r="K342" s="61">
        <v>16</v>
      </c>
      <c r="L342" s="61" t="s">
        <v>56</v>
      </c>
      <c r="O342" s="65" t="s">
        <v>461</v>
      </c>
      <c r="P342" s="64">
        <v>54</v>
      </c>
      <c r="Q342" s="64" t="s">
        <v>516</v>
      </c>
      <c r="R342" s="64">
        <v>15</v>
      </c>
      <c r="S342" s="64" t="s">
        <v>55</v>
      </c>
    </row>
    <row r="343" spans="1:19">
      <c r="A343" s="57" t="s">
        <v>461</v>
      </c>
      <c r="B343" s="56">
        <v>55</v>
      </c>
      <c r="C343" s="56" t="s">
        <v>517</v>
      </c>
      <c r="D343" s="56">
        <v>17</v>
      </c>
      <c r="E343" s="56" t="s">
        <v>57</v>
      </c>
      <c r="H343" s="62" t="s">
        <v>461</v>
      </c>
      <c r="I343" s="61">
        <v>55</v>
      </c>
      <c r="J343" s="61" t="s">
        <v>517</v>
      </c>
      <c r="K343" s="61">
        <v>17</v>
      </c>
      <c r="L343" s="61" t="s">
        <v>57</v>
      </c>
      <c r="O343" s="65" t="s">
        <v>461</v>
      </c>
      <c r="P343" s="64">
        <v>55</v>
      </c>
      <c r="Q343" s="64" t="s">
        <v>517</v>
      </c>
      <c r="R343" s="64">
        <v>15</v>
      </c>
      <c r="S343" s="64" t="s">
        <v>55</v>
      </c>
    </row>
    <row r="344" spans="1:19">
      <c r="A344" s="57" t="s">
        <v>461</v>
      </c>
      <c r="B344" s="56">
        <v>56</v>
      </c>
      <c r="C344" s="56" t="s">
        <v>518</v>
      </c>
      <c r="D344" s="56">
        <v>17</v>
      </c>
      <c r="E344" s="56" t="s">
        <v>57</v>
      </c>
      <c r="H344" s="62" t="s">
        <v>461</v>
      </c>
      <c r="I344" s="61">
        <v>56</v>
      </c>
      <c r="J344" s="61" t="s">
        <v>518</v>
      </c>
      <c r="K344" s="61">
        <v>17</v>
      </c>
      <c r="L344" s="61" t="s">
        <v>57</v>
      </c>
      <c r="O344" s="65" t="s">
        <v>461</v>
      </c>
      <c r="P344" s="64">
        <v>56</v>
      </c>
      <c r="Q344" s="64" t="s">
        <v>518</v>
      </c>
      <c r="R344" s="64">
        <v>16</v>
      </c>
      <c r="S344" s="64" t="s">
        <v>56</v>
      </c>
    </row>
    <row r="345" spans="1:19">
      <c r="A345" s="57" t="s">
        <v>461</v>
      </c>
      <c r="B345" s="56">
        <v>57</v>
      </c>
      <c r="C345" s="56" t="s">
        <v>519</v>
      </c>
      <c r="D345" s="56">
        <v>18</v>
      </c>
      <c r="E345" s="56" t="s">
        <v>58</v>
      </c>
      <c r="H345" s="62" t="s">
        <v>461</v>
      </c>
      <c r="I345" s="61">
        <v>57</v>
      </c>
      <c r="J345" s="61" t="s">
        <v>519</v>
      </c>
      <c r="K345" s="61">
        <v>18</v>
      </c>
      <c r="L345" s="61" t="s">
        <v>58</v>
      </c>
      <c r="O345" s="65" t="s">
        <v>461</v>
      </c>
      <c r="P345" s="64">
        <v>57</v>
      </c>
      <c r="Q345" s="64" t="s">
        <v>519</v>
      </c>
      <c r="R345" s="64">
        <v>16</v>
      </c>
      <c r="S345" s="64" t="s">
        <v>56</v>
      </c>
    </row>
    <row r="346" spans="1:19">
      <c r="A346" s="57" t="s">
        <v>461</v>
      </c>
      <c r="B346" s="56">
        <v>58</v>
      </c>
      <c r="C346" s="56" t="s">
        <v>520</v>
      </c>
      <c r="D346" s="56">
        <v>18</v>
      </c>
      <c r="E346" s="56" t="s">
        <v>58</v>
      </c>
      <c r="H346" s="62" t="s">
        <v>461</v>
      </c>
      <c r="I346" s="61">
        <v>58</v>
      </c>
      <c r="J346" s="61" t="s">
        <v>520</v>
      </c>
      <c r="K346" s="61">
        <v>18</v>
      </c>
      <c r="L346" s="61" t="s">
        <v>58</v>
      </c>
      <c r="O346" s="65" t="s">
        <v>461</v>
      </c>
      <c r="P346" s="64">
        <v>58</v>
      </c>
      <c r="Q346" s="64" t="s">
        <v>520</v>
      </c>
      <c r="R346" s="64">
        <v>16</v>
      </c>
      <c r="S346" s="64" t="s">
        <v>56</v>
      </c>
    </row>
    <row r="347" spans="1:19">
      <c r="A347" s="57" t="s">
        <v>461</v>
      </c>
      <c r="B347" s="56">
        <v>59</v>
      </c>
      <c r="C347" s="56" t="s">
        <v>521</v>
      </c>
      <c r="D347" s="56">
        <v>18</v>
      </c>
      <c r="E347" s="56" t="s">
        <v>58</v>
      </c>
      <c r="H347" s="62" t="s">
        <v>461</v>
      </c>
      <c r="I347" s="61">
        <v>59</v>
      </c>
      <c r="J347" s="61" t="s">
        <v>521</v>
      </c>
      <c r="K347" s="61">
        <v>18</v>
      </c>
      <c r="L347" s="61" t="s">
        <v>58</v>
      </c>
      <c r="O347" s="65" t="s">
        <v>461</v>
      </c>
      <c r="P347" s="64">
        <v>59</v>
      </c>
      <c r="Q347" s="64" t="s">
        <v>521</v>
      </c>
      <c r="R347" s="64">
        <v>17</v>
      </c>
      <c r="S347" s="64" t="s">
        <v>57</v>
      </c>
    </row>
    <row r="348" spans="1:19">
      <c r="A348" s="57" t="s">
        <v>461</v>
      </c>
      <c r="B348" s="56">
        <v>60</v>
      </c>
      <c r="C348" s="56" t="s">
        <v>522</v>
      </c>
      <c r="D348" s="56">
        <v>19</v>
      </c>
      <c r="E348" s="56" t="s">
        <v>59</v>
      </c>
      <c r="H348" s="62" t="s">
        <v>461</v>
      </c>
      <c r="I348" s="61">
        <v>60</v>
      </c>
      <c r="J348" s="61" t="s">
        <v>522</v>
      </c>
      <c r="K348" s="61">
        <v>19</v>
      </c>
      <c r="L348" s="61" t="s">
        <v>59</v>
      </c>
      <c r="O348" s="65" t="s">
        <v>461</v>
      </c>
      <c r="P348" s="64">
        <v>60</v>
      </c>
      <c r="Q348" s="64" t="s">
        <v>522</v>
      </c>
      <c r="R348" s="64">
        <v>17</v>
      </c>
      <c r="S348" s="64" t="s">
        <v>57</v>
      </c>
    </row>
    <row r="349" spans="1:19">
      <c r="A349" s="57" t="s">
        <v>461</v>
      </c>
      <c r="B349" s="56">
        <v>61</v>
      </c>
      <c r="C349" s="56" t="s">
        <v>523</v>
      </c>
      <c r="D349" s="56">
        <v>19</v>
      </c>
      <c r="E349" s="56" t="s">
        <v>59</v>
      </c>
      <c r="H349" s="62" t="s">
        <v>461</v>
      </c>
      <c r="I349" s="61">
        <v>61</v>
      </c>
      <c r="J349" s="61" t="s">
        <v>523</v>
      </c>
      <c r="K349" s="61">
        <v>19</v>
      </c>
      <c r="L349" s="61" t="s">
        <v>59</v>
      </c>
      <c r="O349" s="65" t="s">
        <v>461</v>
      </c>
      <c r="P349" s="64">
        <v>61</v>
      </c>
      <c r="Q349" s="64" t="s">
        <v>523</v>
      </c>
      <c r="R349" s="64">
        <v>17</v>
      </c>
      <c r="S349" s="64" t="s">
        <v>57</v>
      </c>
    </row>
    <row r="350" spans="1:19">
      <c r="A350" s="57" t="s">
        <v>461</v>
      </c>
      <c r="B350" s="56">
        <v>62</v>
      </c>
      <c r="C350" s="56" t="s">
        <v>524</v>
      </c>
      <c r="D350" s="56">
        <v>19</v>
      </c>
      <c r="E350" s="56" t="s">
        <v>59</v>
      </c>
      <c r="H350" s="62" t="s">
        <v>461</v>
      </c>
      <c r="I350" s="61">
        <v>62</v>
      </c>
      <c r="J350" s="61" t="s">
        <v>524</v>
      </c>
      <c r="K350" s="61">
        <v>19</v>
      </c>
      <c r="L350" s="61" t="s">
        <v>59</v>
      </c>
      <c r="O350" s="65" t="s">
        <v>461</v>
      </c>
      <c r="P350" s="64">
        <v>62</v>
      </c>
      <c r="Q350" s="64" t="s">
        <v>524</v>
      </c>
      <c r="R350" s="64">
        <v>18</v>
      </c>
      <c r="S350" s="64" t="s">
        <v>58</v>
      </c>
    </row>
    <row r="351" spans="1:19">
      <c r="A351" s="57" t="s">
        <v>461</v>
      </c>
      <c r="B351" s="56">
        <v>63</v>
      </c>
      <c r="C351" s="56" t="s">
        <v>525</v>
      </c>
      <c r="D351" s="56">
        <v>19</v>
      </c>
      <c r="E351" s="56" t="s">
        <v>59</v>
      </c>
      <c r="H351" s="62" t="s">
        <v>461</v>
      </c>
      <c r="I351" s="61">
        <v>63</v>
      </c>
      <c r="J351" s="61" t="s">
        <v>525</v>
      </c>
      <c r="K351" s="61">
        <v>19</v>
      </c>
      <c r="L351" s="61" t="s">
        <v>59</v>
      </c>
      <c r="O351" s="65" t="s">
        <v>461</v>
      </c>
      <c r="P351" s="64">
        <v>63</v>
      </c>
      <c r="Q351" s="64" t="s">
        <v>525</v>
      </c>
      <c r="R351" s="64">
        <v>18</v>
      </c>
      <c r="S351" s="64" t="s">
        <v>58</v>
      </c>
    </row>
    <row r="352" spans="1:19">
      <c r="A352" s="57" t="s">
        <v>461</v>
      </c>
      <c r="B352" s="56">
        <v>64</v>
      </c>
      <c r="C352" s="56" t="s">
        <v>526</v>
      </c>
      <c r="D352" s="56">
        <v>19</v>
      </c>
      <c r="E352" s="56" t="s">
        <v>59</v>
      </c>
      <c r="H352" s="62" t="s">
        <v>461</v>
      </c>
      <c r="I352" s="61">
        <v>64</v>
      </c>
      <c r="J352" s="61" t="s">
        <v>526</v>
      </c>
      <c r="K352" s="61">
        <v>19</v>
      </c>
      <c r="L352" s="61" t="s">
        <v>59</v>
      </c>
      <c r="O352" s="65" t="s">
        <v>461</v>
      </c>
      <c r="P352" s="64">
        <v>64</v>
      </c>
      <c r="Q352" s="64" t="s">
        <v>526</v>
      </c>
      <c r="R352" s="64">
        <v>18</v>
      </c>
      <c r="S352" s="64" t="s">
        <v>58</v>
      </c>
    </row>
    <row r="353" spans="1:19">
      <c r="A353" s="57" t="s">
        <v>461</v>
      </c>
      <c r="B353" s="56">
        <v>65</v>
      </c>
      <c r="C353" s="56" t="s">
        <v>527</v>
      </c>
      <c r="D353" s="56">
        <v>19</v>
      </c>
      <c r="E353" s="56" t="s">
        <v>59</v>
      </c>
      <c r="H353" s="62" t="s">
        <v>461</v>
      </c>
      <c r="I353" s="61">
        <v>65</v>
      </c>
      <c r="J353" s="61" t="s">
        <v>527</v>
      </c>
      <c r="K353" s="61">
        <v>19</v>
      </c>
      <c r="L353" s="61" t="s">
        <v>59</v>
      </c>
      <c r="O353" s="65" t="s">
        <v>461</v>
      </c>
      <c r="P353" s="64">
        <v>65</v>
      </c>
      <c r="Q353" s="64" t="s">
        <v>527</v>
      </c>
      <c r="R353" s="64">
        <v>18</v>
      </c>
      <c r="S353" s="64" t="s">
        <v>58</v>
      </c>
    </row>
    <row r="354" spans="1:19">
      <c r="A354" s="57" t="s">
        <v>461</v>
      </c>
      <c r="B354" s="56">
        <v>66</v>
      </c>
      <c r="C354" s="56" t="s">
        <v>528</v>
      </c>
      <c r="D354" s="56">
        <v>19</v>
      </c>
      <c r="E354" s="56" t="s">
        <v>59</v>
      </c>
      <c r="H354" s="62" t="s">
        <v>461</v>
      </c>
      <c r="I354" s="61">
        <v>66</v>
      </c>
      <c r="J354" s="61" t="s">
        <v>528</v>
      </c>
      <c r="K354" s="61">
        <v>19</v>
      </c>
      <c r="L354" s="61" t="s">
        <v>59</v>
      </c>
      <c r="O354" s="65" t="s">
        <v>461</v>
      </c>
      <c r="P354" s="64">
        <v>66</v>
      </c>
      <c r="Q354" s="64" t="s">
        <v>528</v>
      </c>
      <c r="R354" s="64">
        <v>19</v>
      </c>
      <c r="S354" s="64" t="s">
        <v>59</v>
      </c>
    </row>
    <row r="355" spans="1:19">
      <c r="A355" s="57" t="s">
        <v>461</v>
      </c>
      <c r="B355" s="56">
        <v>67</v>
      </c>
      <c r="C355" s="56" t="s">
        <v>529</v>
      </c>
      <c r="D355" s="56">
        <v>19</v>
      </c>
      <c r="E355" s="56" t="s">
        <v>59</v>
      </c>
      <c r="H355" s="62" t="s">
        <v>461</v>
      </c>
      <c r="I355" s="61">
        <v>67</v>
      </c>
      <c r="J355" s="61" t="s">
        <v>529</v>
      </c>
      <c r="K355" s="61">
        <v>19</v>
      </c>
      <c r="L355" s="61" t="s">
        <v>59</v>
      </c>
      <c r="O355" s="65" t="s">
        <v>461</v>
      </c>
      <c r="P355" s="64">
        <v>67</v>
      </c>
      <c r="Q355" s="64" t="s">
        <v>529</v>
      </c>
      <c r="R355" s="64">
        <v>19</v>
      </c>
      <c r="S355" s="64" t="s">
        <v>59</v>
      </c>
    </row>
    <row r="356" spans="1:19">
      <c r="A356" s="57" t="s">
        <v>461</v>
      </c>
      <c r="B356" s="56">
        <v>68</v>
      </c>
      <c r="C356" s="56" t="s">
        <v>530</v>
      </c>
      <c r="D356" s="56">
        <v>19</v>
      </c>
      <c r="E356" s="56" t="s">
        <v>59</v>
      </c>
      <c r="H356" s="62" t="s">
        <v>461</v>
      </c>
      <c r="I356" s="61">
        <v>68</v>
      </c>
      <c r="J356" s="61" t="s">
        <v>530</v>
      </c>
      <c r="K356" s="61">
        <v>19</v>
      </c>
      <c r="L356" s="61" t="s">
        <v>59</v>
      </c>
      <c r="O356" s="65" t="s">
        <v>461</v>
      </c>
      <c r="P356" s="64">
        <v>68</v>
      </c>
      <c r="Q356" s="64" t="s">
        <v>530</v>
      </c>
      <c r="R356" s="64">
        <v>19</v>
      </c>
      <c r="S356" s="64" t="s">
        <v>59</v>
      </c>
    </row>
    <row r="357" spans="1:19">
      <c r="A357" s="57" t="s">
        <v>461</v>
      </c>
      <c r="B357" s="56">
        <v>69</v>
      </c>
      <c r="C357" s="56" t="s">
        <v>531</v>
      </c>
      <c r="D357" s="56">
        <v>19</v>
      </c>
      <c r="E357" s="56" t="s">
        <v>59</v>
      </c>
      <c r="H357" s="62" t="s">
        <v>461</v>
      </c>
      <c r="I357" s="61">
        <v>69</v>
      </c>
      <c r="J357" s="61" t="s">
        <v>531</v>
      </c>
      <c r="K357" s="61">
        <v>19</v>
      </c>
      <c r="L357" s="61" t="s">
        <v>59</v>
      </c>
      <c r="O357" s="65" t="s">
        <v>461</v>
      </c>
      <c r="P357" s="64">
        <v>69</v>
      </c>
      <c r="Q357" s="64" t="s">
        <v>531</v>
      </c>
      <c r="R357" s="64">
        <v>19</v>
      </c>
      <c r="S357" s="64" t="s">
        <v>59</v>
      </c>
    </row>
    <row r="358" spans="1:19">
      <c r="A358" s="57" t="s">
        <v>461</v>
      </c>
      <c r="B358" s="56">
        <v>70</v>
      </c>
      <c r="C358" s="56" t="s">
        <v>532</v>
      </c>
      <c r="D358" s="56">
        <v>19</v>
      </c>
      <c r="E358" s="56" t="s">
        <v>59</v>
      </c>
      <c r="H358" s="62" t="s">
        <v>461</v>
      </c>
      <c r="I358" s="61">
        <v>70</v>
      </c>
      <c r="J358" s="61" t="s">
        <v>532</v>
      </c>
      <c r="K358" s="61">
        <v>19</v>
      </c>
      <c r="L358" s="61" t="s">
        <v>59</v>
      </c>
      <c r="O358" s="65" t="s">
        <v>461</v>
      </c>
      <c r="P358" s="64">
        <v>70</v>
      </c>
      <c r="Q358" s="64" t="s">
        <v>532</v>
      </c>
      <c r="R358" s="64">
        <v>19</v>
      </c>
      <c r="S358" s="64" t="s">
        <v>59</v>
      </c>
    </row>
    <row r="359" spans="1:19">
      <c r="A359" s="57" t="s">
        <v>533</v>
      </c>
      <c r="B359" s="56">
        <v>0</v>
      </c>
      <c r="C359" s="56" t="s">
        <v>534</v>
      </c>
      <c r="D359" s="56">
        <v>1</v>
      </c>
      <c r="E359" s="56" t="s">
        <v>41</v>
      </c>
      <c r="H359" s="62" t="s">
        <v>533</v>
      </c>
      <c r="I359" s="61">
        <v>0</v>
      </c>
      <c r="J359" s="61" t="s">
        <v>534</v>
      </c>
      <c r="K359" s="61">
        <v>1</v>
      </c>
      <c r="L359" s="61" t="s">
        <v>41</v>
      </c>
      <c r="O359" s="65" t="s">
        <v>533</v>
      </c>
      <c r="P359" s="64">
        <v>0</v>
      </c>
      <c r="Q359" s="64" t="s">
        <v>534</v>
      </c>
      <c r="R359" s="64">
        <v>1</v>
      </c>
      <c r="S359" s="64" t="s">
        <v>41</v>
      </c>
    </row>
    <row r="360" spans="1:19">
      <c r="A360" s="57" t="s">
        <v>533</v>
      </c>
      <c r="B360" s="56">
        <v>1</v>
      </c>
      <c r="C360" s="56" t="s">
        <v>535</v>
      </c>
      <c r="D360" s="56">
        <v>1</v>
      </c>
      <c r="E360" s="56" t="s">
        <v>41</v>
      </c>
      <c r="H360" s="62" t="s">
        <v>533</v>
      </c>
      <c r="I360" s="61">
        <v>1</v>
      </c>
      <c r="J360" s="61" t="s">
        <v>535</v>
      </c>
      <c r="K360" s="61">
        <v>1</v>
      </c>
      <c r="L360" s="61" t="s">
        <v>41</v>
      </c>
      <c r="O360" s="65" t="s">
        <v>533</v>
      </c>
      <c r="P360" s="64">
        <v>1</v>
      </c>
      <c r="Q360" s="64" t="s">
        <v>535</v>
      </c>
      <c r="R360" s="64">
        <v>1</v>
      </c>
      <c r="S360" s="64" t="s">
        <v>41</v>
      </c>
    </row>
    <row r="361" spans="1:19">
      <c r="A361" s="57" t="s">
        <v>533</v>
      </c>
      <c r="B361" s="56">
        <v>2</v>
      </c>
      <c r="C361" s="56" t="s">
        <v>536</v>
      </c>
      <c r="D361" s="56">
        <v>1</v>
      </c>
      <c r="E361" s="56" t="s">
        <v>41</v>
      </c>
      <c r="H361" s="62" t="s">
        <v>533</v>
      </c>
      <c r="I361" s="61">
        <v>2</v>
      </c>
      <c r="J361" s="61" t="s">
        <v>536</v>
      </c>
      <c r="K361" s="61">
        <v>1</v>
      </c>
      <c r="L361" s="61" t="s">
        <v>41</v>
      </c>
      <c r="O361" s="65" t="s">
        <v>533</v>
      </c>
      <c r="P361" s="64">
        <v>2</v>
      </c>
      <c r="Q361" s="64" t="s">
        <v>536</v>
      </c>
      <c r="R361" s="64">
        <v>1</v>
      </c>
      <c r="S361" s="64" t="s">
        <v>41</v>
      </c>
    </row>
    <row r="362" spans="1:19">
      <c r="A362" s="57" t="s">
        <v>533</v>
      </c>
      <c r="B362" s="56">
        <v>3</v>
      </c>
      <c r="C362" s="56" t="s">
        <v>537</v>
      </c>
      <c r="D362" s="56">
        <v>2</v>
      </c>
      <c r="E362" s="56" t="s">
        <v>42</v>
      </c>
      <c r="H362" s="62" t="s">
        <v>533</v>
      </c>
      <c r="I362" s="61">
        <v>3</v>
      </c>
      <c r="J362" s="61" t="s">
        <v>537</v>
      </c>
      <c r="K362" s="61">
        <v>1</v>
      </c>
      <c r="L362" s="61" t="s">
        <v>41</v>
      </c>
      <c r="O362" s="65" t="s">
        <v>533</v>
      </c>
      <c r="P362" s="64">
        <v>3</v>
      </c>
      <c r="Q362" s="64" t="s">
        <v>537</v>
      </c>
      <c r="R362" s="64">
        <v>1</v>
      </c>
      <c r="S362" s="64" t="s">
        <v>41</v>
      </c>
    </row>
    <row r="363" spans="1:19">
      <c r="A363" s="57" t="s">
        <v>533</v>
      </c>
      <c r="B363" s="56">
        <v>4</v>
      </c>
      <c r="C363" s="56" t="s">
        <v>538</v>
      </c>
      <c r="D363" s="56">
        <v>3</v>
      </c>
      <c r="E363" s="56" t="s">
        <v>43</v>
      </c>
      <c r="H363" s="62" t="s">
        <v>533</v>
      </c>
      <c r="I363" s="61">
        <v>4</v>
      </c>
      <c r="J363" s="61" t="s">
        <v>538</v>
      </c>
      <c r="K363" s="61">
        <v>1</v>
      </c>
      <c r="L363" s="61" t="s">
        <v>41</v>
      </c>
      <c r="O363" s="65" t="s">
        <v>533</v>
      </c>
      <c r="P363" s="64">
        <v>4</v>
      </c>
      <c r="Q363" s="64" t="s">
        <v>538</v>
      </c>
      <c r="R363" s="64">
        <v>1</v>
      </c>
      <c r="S363" s="64" t="s">
        <v>41</v>
      </c>
    </row>
    <row r="364" spans="1:19">
      <c r="A364" s="57" t="s">
        <v>533</v>
      </c>
      <c r="B364" s="56">
        <v>5</v>
      </c>
      <c r="C364" s="56" t="s">
        <v>539</v>
      </c>
      <c r="D364" s="56">
        <v>4</v>
      </c>
      <c r="E364" s="56" t="s">
        <v>44</v>
      </c>
      <c r="H364" s="62" t="s">
        <v>533</v>
      </c>
      <c r="I364" s="61">
        <v>5</v>
      </c>
      <c r="J364" s="61" t="s">
        <v>539</v>
      </c>
      <c r="K364" s="61">
        <v>1</v>
      </c>
      <c r="L364" s="61" t="s">
        <v>41</v>
      </c>
      <c r="O364" s="65" t="s">
        <v>533</v>
      </c>
      <c r="P364" s="64">
        <v>5</v>
      </c>
      <c r="Q364" s="64" t="s">
        <v>539</v>
      </c>
      <c r="R364" s="64">
        <v>1</v>
      </c>
      <c r="S364" s="64" t="s">
        <v>41</v>
      </c>
    </row>
    <row r="365" spans="1:19">
      <c r="A365" s="57" t="s">
        <v>533</v>
      </c>
      <c r="B365" s="56">
        <v>6</v>
      </c>
      <c r="C365" s="56" t="s">
        <v>540</v>
      </c>
      <c r="D365" s="56">
        <v>5</v>
      </c>
      <c r="E365" s="56" t="s">
        <v>45</v>
      </c>
      <c r="H365" s="62" t="s">
        <v>533</v>
      </c>
      <c r="I365" s="61">
        <v>6</v>
      </c>
      <c r="J365" s="61" t="s">
        <v>540</v>
      </c>
      <c r="K365" s="61">
        <v>1</v>
      </c>
      <c r="L365" s="61" t="s">
        <v>41</v>
      </c>
      <c r="O365" s="65" t="s">
        <v>533</v>
      </c>
      <c r="P365" s="64">
        <v>6</v>
      </c>
      <c r="Q365" s="64" t="s">
        <v>540</v>
      </c>
      <c r="R365" s="64">
        <v>1</v>
      </c>
      <c r="S365" s="64" t="s">
        <v>41</v>
      </c>
    </row>
    <row r="366" spans="1:19">
      <c r="A366" s="57" t="s">
        <v>533</v>
      </c>
      <c r="B366" s="56">
        <v>7</v>
      </c>
      <c r="C366" s="56" t="s">
        <v>541</v>
      </c>
      <c r="D366" s="56">
        <v>6</v>
      </c>
      <c r="E366" s="56" t="s">
        <v>46</v>
      </c>
      <c r="H366" s="62" t="s">
        <v>533</v>
      </c>
      <c r="I366" s="61">
        <v>7</v>
      </c>
      <c r="J366" s="61" t="s">
        <v>541</v>
      </c>
      <c r="K366" s="61">
        <v>1</v>
      </c>
      <c r="L366" s="61" t="s">
        <v>41</v>
      </c>
      <c r="O366" s="65" t="s">
        <v>533</v>
      </c>
      <c r="P366" s="64">
        <v>7</v>
      </c>
      <c r="Q366" s="64" t="s">
        <v>541</v>
      </c>
      <c r="R366" s="64">
        <v>1</v>
      </c>
      <c r="S366" s="64" t="s">
        <v>41</v>
      </c>
    </row>
    <row r="367" spans="1:19">
      <c r="A367" s="57" t="s">
        <v>533</v>
      </c>
      <c r="B367" s="56">
        <v>8</v>
      </c>
      <c r="C367" s="56" t="s">
        <v>542</v>
      </c>
      <c r="D367" s="56">
        <v>7</v>
      </c>
      <c r="E367" s="56" t="s">
        <v>47</v>
      </c>
      <c r="H367" s="62" t="s">
        <v>533</v>
      </c>
      <c r="I367" s="61">
        <v>8</v>
      </c>
      <c r="J367" s="61" t="s">
        <v>542</v>
      </c>
      <c r="K367" s="61">
        <v>1</v>
      </c>
      <c r="L367" s="61" t="s">
        <v>41</v>
      </c>
      <c r="O367" s="65" t="s">
        <v>533</v>
      </c>
      <c r="P367" s="64">
        <v>8</v>
      </c>
      <c r="Q367" s="64" t="s">
        <v>542</v>
      </c>
      <c r="R367" s="64">
        <v>2</v>
      </c>
      <c r="S367" s="64" t="s">
        <v>42</v>
      </c>
    </row>
    <row r="368" spans="1:19">
      <c r="A368" s="57" t="s">
        <v>533</v>
      </c>
      <c r="B368" s="56">
        <v>9</v>
      </c>
      <c r="C368" s="56" t="s">
        <v>543</v>
      </c>
      <c r="D368" s="56">
        <v>8</v>
      </c>
      <c r="E368" s="60" t="s">
        <v>48</v>
      </c>
      <c r="H368" s="62" t="s">
        <v>533</v>
      </c>
      <c r="I368" s="61">
        <v>9</v>
      </c>
      <c r="J368" s="61" t="s">
        <v>543</v>
      </c>
      <c r="K368" s="61">
        <v>1</v>
      </c>
      <c r="L368" s="61" t="s">
        <v>41</v>
      </c>
      <c r="O368" s="65" t="s">
        <v>533</v>
      </c>
      <c r="P368" s="64">
        <v>9</v>
      </c>
      <c r="Q368" s="64" t="s">
        <v>543</v>
      </c>
      <c r="R368" s="64">
        <v>2</v>
      </c>
      <c r="S368" s="64" t="s">
        <v>42</v>
      </c>
    </row>
    <row r="369" spans="1:19">
      <c r="A369" s="57" t="s">
        <v>533</v>
      </c>
      <c r="B369" s="56">
        <v>10</v>
      </c>
      <c r="C369" s="56" t="s">
        <v>544</v>
      </c>
      <c r="D369" s="56">
        <v>9</v>
      </c>
      <c r="E369" s="56" t="s">
        <v>49</v>
      </c>
      <c r="H369" s="62" t="s">
        <v>533</v>
      </c>
      <c r="I369" s="61">
        <v>10</v>
      </c>
      <c r="J369" s="61" t="s">
        <v>544</v>
      </c>
      <c r="K369" s="61">
        <v>1</v>
      </c>
      <c r="L369" s="61" t="s">
        <v>41</v>
      </c>
      <c r="O369" s="65" t="s">
        <v>533</v>
      </c>
      <c r="P369" s="64">
        <v>10</v>
      </c>
      <c r="Q369" s="64" t="s">
        <v>544</v>
      </c>
      <c r="R369" s="64">
        <v>2</v>
      </c>
      <c r="S369" s="64" t="s">
        <v>42</v>
      </c>
    </row>
    <row r="370" spans="1:19">
      <c r="A370" s="57" t="s">
        <v>533</v>
      </c>
      <c r="B370" s="56">
        <v>11</v>
      </c>
      <c r="C370" s="56" t="s">
        <v>545</v>
      </c>
      <c r="D370" s="56">
        <v>10</v>
      </c>
      <c r="E370" s="56" t="s">
        <v>50</v>
      </c>
      <c r="H370" s="62" t="s">
        <v>533</v>
      </c>
      <c r="I370" s="61">
        <v>11</v>
      </c>
      <c r="J370" s="61" t="s">
        <v>545</v>
      </c>
      <c r="K370" s="61">
        <v>1</v>
      </c>
      <c r="L370" s="61" t="s">
        <v>41</v>
      </c>
      <c r="O370" s="65" t="s">
        <v>533</v>
      </c>
      <c r="P370" s="64">
        <v>11</v>
      </c>
      <c r="Q370" s="64" t="s">
        <v>545</v>
      </c>
      <c r="R370" s="64">
        <v>3</v>
      </c>
      <c r="S370" s="64" t="s">
        <v>43</v>
      </c>
    </row>
    <row r="371" spans="1:19">
      <c r="A371" s="57" t="s">
        <v>533</v>
      </c>
      <c r="B371" s="56">
        <v>12</v>
      </c>
      <c r="C371" s="56" t="s">
        <v>546</v>
      </c>
      <c r="D371" s="56">
        <v>11</v>
      </c>
      <c r="E371" s="56" t="s">
        <v>51</v>
      </c>
      <c r="H371" s="62" t="s">
        <v>533</v>
      </c>
      <c r="I371" s="61">
        <v>12</v>
      </c>
      <c r="J371" s="61" t="s">
        <v>546</v>
      </c>
      <c r="K371" s="61">
        <v>1</v>
      </c>
      <c r="L371" s="61" t="s">
        <v>41</v>
      </c>
      <c r="O371" s="65" t="s">
        <v>533</v>
      </c>
      <c r="P371" s="64">
        <v>12</v>
      </c>
      <c r="Q371" s="64" t="s">
        <v>546</v>
      </c>
      <c r="R371" s="64">
        <v>3</v>
      </c>
      <c r="S371" s="64" t="s">
        <v>43</v>
      </c>
    </row>
    <row r="372" spans="1:19">
      <c r="A372" s="57" t="s">
        <v>533</v>
      </c>
      <c r="B372" s="56">
        <v>13</v>
      </c>
      <c r="C372" s="56" t="s">
        <v>547</v>
      </c>
      <c r="D372" s="56">
        <v>12</v>
      </c>
      <c r="E372" s="56" t="s">
        <v>52</v>
      </c>
      <c r="H372" s="62" t="s">
        <v>533</v>
      </c>
      <c r="I372" s="61">
        <v>13</v>
      </c>
      <c r="J372" s="61" t="s">
        <v>547</v>
      </c>
      <c r="K372" s="61">
        <v>1</v>
      </c>
      <c r="L372" s="61" t="s">
        <v>41</v>
      </c>
      <c r="O372" s="65" t="s">
        <v>533</v>
      </c>
      <c r="P372" s="64">
        <v>13</v>
      </c>
      <c r="Q372" s="64" t="s">
        <v>547</v>
      </c>
      <c r="R372" s="64">
        <v>3</v>
      </c>
      <c r="S372" s="64" t="s">
        <v>43</v>
      </c>
    </row>
    <row r="373" spans="1:19">
      <c r="A373" s="57" t="s">
        <v>533</v>
      </c>
      <c r="B373" s="56">
        <v>14</v>
      </c>
      <c r="C373" s="56" t="s">
        <v>548</v>
      </c>
      <c r="D373" s="56">
        <v>13</v>
      </c>
      <c r="E373" s="56" t="s">
        <v>53</v>
      </c>
      <c r="H373" s="62" t="s">
        <v>533</v>
      </c>
      <c r="I373" s="61">
        <v>14</v>
      </c>
      <c r="J373" s="61" t="s">
        <v>548</v>
      </c>
      <c r="K373" s="61">
        <v>2</v>
      </c>
      <c r="L373" s="61" t="s">
        <v>42</v>
      </c>
      <c r="O373" s="65" t="s">
        <v>533</v>
      </c>
      <c r="P373" s="64">
        <v>14</v>
      </c>
      <c r="Q373" s="64" t="s">
        <v>548</v>
      </c>
      <c r="R373" s="64">
        <v>3</v>
      </c>
      <c r="S373" s="64" t="s">
        <v>43</v>
      </c>
    </row>
    <row r="374" spans="1:19">
      <c r="A374" s="57" t="s">
        <v>533</v>
      </c>
      <c r="B374" s="56">
        <v>15</v>
      </c>
      <c r="C374" s="56" t="s">
        <v>549</v>
      </c>
      <c r="D374" s="56">
        <v>14</v>
      </c>
      <c r="E374" s="56" t="s">
        <v>54</v>
      </c>
      <c r="H374" s="62" t="s">
        <v>533</v>
      </c>
      <c r="I374" s="61">
        <v>15</v>
      </c>
      <c r="J374" s="61" t="s">
        <v>549</v>
      </c>
      <c r="K374" s="61">
        <v>2</v>
      </c>
      <c r="L374" s="61" t="s">
        <v>42</v>
      </c>
      <c r="O374" s="65" t="s">
        <v>533</v>
      </c>
      <c r="P374" s="64">
        <v>15</v>
      </c>
      <c r="Q374" s="64" t="s">
        <v>549</v>
      </c>
      <c r="R374" s="64">
        <v>4</v>
      </c>
      <c r="S374" s="64" t="s">
        <v>44</v>
      </c>
    </row>
    <row r="375" spans="1:19">
      <c r="A375" s="57" t="s">
        <v>533</v>
      </c>
      <c r="B375" s="56">
        <v>16</v>
      </c>
      <c r="C375" s="56" t="s">
        <v>550</v>
      </c>
      <c r="D375" s="56">
        <v>15</v>
      </c>
      <c r="E375" s="56" t="s">
        <v>55</v>
      </c>
      <c r="H375" s="62" t="s">
        <v>533</v>
      </c>
      <c r="I375" s="61">
        <v>16</v>
      </c>
      <c r="J375" s="61" t="s">
        <v>550</v>
      </c>
      <c r="K375" s="61">
        <v>2</v>
      </c>
      <c r="L375" s="61" t="s">
        <v>42</v>
      </c>
      <c r="O375" s="65" t="s">
        <v>533</v>
      </c>
      <c r="P375" s="64">
        <v>16</v>
      </c>
      <c r="Q375" s="64" t="s">
        <v>550</v>
      </c>
      <c r="R375" s="64">
        <v>4</v>
      </c>
      <c r="S375" s="64" t="s">
        <v>44</v>
      </c>
    </row>
    <row r="376" spans="1:19">
      <c r="A376" s="57" t="s">
        <v>533</v>
      </c>
      <c r="B376" s="56">
        <v>17</v>
      </c>
      <c r="C376" s="56" t="s">
        <v>551</v>
      </c>
      <c r="D376" s="56">
        <v>16</v>
      </c>
      <c r="E376" s="64" t="s">
        <v>55</v>
      </c>
      <c r="H376" s="62" t="s">
        <v>533</v>
      </c>
      <c r="I376" s="61">
        <v>17</v>
      </c>
      <c r="J376" s="61" t="s">
        <v>551</v>
      </c>
      <c r="K376" s="61">
        <v>3</v>
      </c>
      <c r="L376" s="61" t="s">
        <v>43</v>
      </c>
      <c r="O376" s="65" t="s">
        <v>533</v>
      </c>
      <c r="P376" s="64">
        <v>17</v>
      </c>
      <c r="Q376" s="64" t="s">
        <v>551</v>
      </c>
      <c r="R376" s="64">
        <v>4</v>
      </c>
      <c r="S376" s="64" t="s">
        <v>44</v>
      </c>
    </row>
    <row r="377" spans="1:19">
      <c r="A377" s="57" t="s">
        <v>533</v>
      </c>
      <c r="B377" s="56">
        <v>18</v>
      </c>
      <c r="C377" s="56" t="s">
        <v>552</v>
      </c>
      <c r="D377" s="56">
        <v>17</v>
      </c>
      <c r="E377" s="64" t="s">
        <v>55</v>
      </c>
      <c r="H377" s="62" t="s">
        <v>533</v>
      </c>
      <c r="I377" s="61">
        <v>18</v>
      </c>
      <c r="J377" s="61" t="s">
        <v>552</v>
      </c>
      <c r="K377" s="61">
        <v>3</v>
      </c>
      <c r="L377" s="61" t="s">
        <v>43</v>
      </c>
      <c r="O377" s="65" t="s">
        <v>533</v>
      </c>
      <c r="P377" s="64">
        <v>18</v>
      </c>
      <c r="Q377" s="64" t="s">
        <v>552</v>
      </c>
      <c r="R377" s="64">
        <v>5</v>
      </c>
      <c r="S377" s="64" t="s">
        <v>45</v>
      </c>
    </row>
    <row r="378" spans="1:19">
      <c r="A378" s="57" t="s">
        <v>533</v>
      </c>
      <c r="B378" s="56">
        <v>19</v>
      </c>
      <c r="C378" s="56" t="s">
        <v>553</v>
      </c>
      <c r="D378" s="56">
        <v>18</v>
      </c>
      <c r="E378" s="64" t="s">
        <v>55</v>
      </c>
      <c r="H378" s="62" t="s">
        <v>533</v>
      </c>
      <c r="I378" s="61">
        <v>19</v>
      </c>
      <c r="J378" s="61" t="s">
        <v>553</v>
      </c>
      <c r="K378" s="61">
        <v>4</v>
      </c>
      <c r="L378" s="61" t="s">
        <v>44</v>
      </c>
      <c r="O378" s="65" t="s">
        <v>533</v>
      </c>
      <c r="P378" s="64">
        <v>19</v>
      </c>
      <c r="Q378" s="64" t="s">
        <v>553</v>
      </c>
      <c r="R378" s="64">
        <v>5</v>
      </c>
      <c r="S378" s="64" t="s">
        <v>45</v>
      </c>
    </row>
    <row r="379" spans="1:19">
      <c r="A379" s="57" t="s">
        <v>533</v>
      </c>
      <c r="B379" s="56">
        <v>20</v>
      </c>
      <c r="C379" s="56" t="s">
        <v>554</v>
      </c>
      <c r="D379" s="56">
        <v>19</v>
      </c>
      <c r="E379" s="64" t="s">
        <v>55</v>
      </c>
      <c r="H379" s="62" t="s">
        <v>533</v>
      </c>
      <c r="I379" s="61">
        <v>20</v>
      </c>
      <c r="J379" s="61" t="s">
        <v>554</v>
      </c>
      <c r="K379" s="61">
        <v>4</v>
      </c>
      <c r="L379" s="61" t="s">
        <v>44</v>
      </c>
      <c r="O379" s="65" t="s">
        <v>533</v>
      </c>
      <c r="P379" s="64">
        <v>20</v>
      </c>
      <c r="Q379" s="64" t="s">
        <v>554</v>
      </c>
      <c r="R379" s="64">
        <v>5</v>
      </c>
      <c r="S379" s="64" t="s">
        <v>45</v>
      </c>
    </row>
    <row r="380" spans="1:19">
      <c r="A380" s="57" t="s">
        <v>533</v>
      </c>
      <c r="B380" s="56">
        <v>21</v>
      </c>
      <c r="C380" s="56" t="s">
        <v>555</v>
      </c>
      <c r="D380" s="56">
        <v>19</v>
      </c>
      <c r="E380" s="64" t="s">
        <v>55</v>
      </c>
      <c r="H380" s="62" t="s">
        <v>533</v>
      </c>
      <c r="I380" s="61">
        <v>21</v>
      </c>
      <c r="J380" s="61" t="s">
        <v>555</v>
      </c>
      <c r="K380" s="61">
        <v>4</v>
      </c>
      <c r="L380" s="61" t="s">
        <v>44</v>
      </c>
      <c r="O380" s="65" t="s">
        <v>533</v>
      </c>
      <c r="P380" s="64">
        <v>21</v>
      </c>
      <c r="Q380" s="64" t="s">
        <v>555</v>
      </c>
      <c r="R380" s="64">
        <v>6</v>
      </c>
      <c r="S380" s="64" t="s">
        <v>46</v>
      </c>
    </row>
    <row r="381" spans="1:19">
      <c r="A381" s="57" t="s">
        <v>533</v>
      </c>
      <c r="B381" s="56">
        <v>22</v>
      </c>
      <c r="C381" s="56" t="s">
        <v>556</v>
      </c>
      <c r="D381" s="56">
        <v>19</v>
      </c>
      <c r="E381" s="64" t="s">
        <v>55</v>
      </c>
      <c r="H381" s="62" t="s">
        <v>533</v>
      </c>
      <c r="I381" s="61">
        <v>22</v>
      </c>
      <c r="J381" s="61" t="s">
        <v>556</v>
      </c>
      <c r="K381" s="61">
        <v>5</v>
      </c>
      <c r="L381" s="61" t="s">
        <v>45</v>
      </c>
      <c r="O381" s="65" t="s">
        <v>533</v>
      </c>
      <c r="P381" s="64">
        <v>22</v>
      </c>
      <c r="Q381" s="64" t="s">
        <v>556</v>
      </c>
      <c r="R381" s="64">
        <v>6</v>
      </c>
      <c r="S381" s="64" t="s">
        <v>46</v>
      </c>
    </row>
    <row r="382" spans="1:19">
      <c r="A382" s="57" t="s">
        <v>533</v>
      </c>
      <c r="B382" s="56">
        <v>23</v>
      </c>
      <c r="C382" s="56" t="s">
        <v>557</v>
      </c>
      <c r="D382" s="56">
        <v>19</v>
      </c>
      <c r="E382" s="64" t="s">
        <v>55</v>
      </c>
      <c r="H382" s="62" t="s">
        <v>533</v>
      </c>
      <c r="I382" s="61">
        <v>23</v>
      </c>
      <c r="J382" s="61" t="s">
        <v>557</v>
      </c>
      <c r="K382" s="61">
        <v>5</v>
      </c>
      <c r="L382" s="61" t="s">
        <v>45</v>
      </c>
      <c r="O382" s="65" t="s">
        <v>533</v>
      </c>
      <c r="P382" s="64">
        <v>23</v>
      </c>
      <c r="Q382" s="64" t="s">
        <v>557</v>
      </c>
      <c r="R382" s="64">
        <v>6</v>
      </c>
      <c r="S382" s="64" t="s">
        <v>46</v>
      </c>
    </row>
    <row r="383" spans="1:19">
      <c r="A383" s="57" t="s">
        <v>533</v>
      </c>
      <c r="B383" s="56">
        <v>24</v>
      </c>
      <c r="C383" s="56" t="s">
        <v>558</v>
      </c>
      <c r="D383" s="56">
        <v>19</v>
      </c>
      <c r="E383" s="64" t="s">
        <v>55</v>
      </c>
      <c r="H383" s="62" t="s">
        <v>533</v>
      </c>
      <c r="I383" s="61">
        <v>24</v>
      </c>
      <c r="J383" s="61" t="s">
        <v>558</v>
      </c>
      <c r="K383" s="61">
        <v>6</v>
      </c>
      <c r="L383" s="61" t="s">
        <v>46</v>
      </c>
      <c r="O383" s="65" t="s">
        <v>533</v>
      </c>
      <c r="P383" s="64">
        <v>24</v>
      </c>
      <c r="Q383" s="64" t="s">
        <v>558</v>
      </c>
      <c r="R383" s="64">
        <v>6</v>
      </c>
      <c r="S383" s="64" t="s">
        <v>46</v>
      </c>
    </row>
    <row r="384" spans="1:19">
      <c r="A384" s="57" t="s">
        <v>533</v>
      </c>
      <c r="B384" s="56">
        <v>25</v>
      </c>
      <c r="C384" s="56" t="s">
        <v>559</v>
      </c>
      <c r="D384" s="56">
        <v>19</v>
      </c>
      <c r="E384" s="64" t="s">
        <v>55</v>
      </c>
      <c r="H384" s="62" t="s">
        <v>533</v>
      </c>
      <c r="I384" s="61">
        <v>25</v>
      </c>
      <c r="J384" s="61" t="s">
        <v>559</v>
      </c>
      <c r="K384" s="61">
        <v>6</v>
      </c>
      <c r="L384" s="61" t="s">
        <v>46</v>
      </c>
      <c r="O384" s="65" t="s">
        <v>533</v>
      </c>
      <c r="P384" s="64">
        <v>25</v>
      </c>
      <c r="Q384" s="64" t="s">
        <v>559</v>
      </c>
      <c r="R384" s="64">
        <v>7</v>
      </c>
      <c r="S384" s="64" t="s">
        <v>47</v>
      </c>
    </row>
    <row r="385" spans="1:19">
      <c r="A385" s="57" t="s">
        <v>533</v>
      </c>
      <c r="B385" s="56">
        <v>26</v>
      </c>
      <c r="C385" s="56" t="s">
        <v>560</v>
      </c>
      <c r="D385" s="56">
        <v>19</v>
      </c>
      <c r="E385" s="64" t="s">
        <v>55</v>
      </c>
      <c r="H385" s="62" t="s">
        <v>533</v>
      </c>
      <c r="I385" s="61">
        <v>26</v>
      </c>
      <c r="J385" s="61" t="s">
        <v>560</v>
      </c>
      <c r="K385" s="61">
        <v>6</v>
      </c>
      <c r="L385" s="61" t="s">
        <v>46</v>
      </c>
      <c r="O385" s="65" t="s">
        <v>533</v>
      </c>
      <c r="P385" s="64">
        <v>26</v>
      </c>
      <c r="Q385" s="64" t="s">
        <v>560</v>
      </c>
      <c r="R385" s="64">
        <v>7</v>
      </c>
      <c r="S385" s="64" t="s">
        <v>47</v>
      </c>
    </row>
    <row r="386" spans="1:19">
      <c r="A386" s="57" t="s">
        <v>533</v>
      </c>
      <c r="B386" s="56">
        <v>27</v>
      </c>
      <c r="C386" s="56" t="s">
        <v>561</v>
      </c>
      <c r="D386" s="56">
        <v>19</v>
      </c>
      <c r="E386" s="64" t="s">
        <v>55</v>
      </c>
      <c r="H386" s="62" t="s">
        <v>533</v>
      </c>
      <c r="I386" s="61">
        <v>27</v>
      </c>
      <c r="J386" s="61" t="s">
        <v>561</v>
      </c>
      <c r="K386" s="61">
        <v>7</v>
      </c>
      <c r="L386" s="61" t="s">
        <v>47</v>
      </c>
      <c r="O386" s="65" t="s">
        <v>533</v>
      </c>
      <c r="P386" s="64">
        <v>27</v>
      </c>
      <c r="Q386" s="64" t="s">
        <v>561</v>
      </c>
      <c r="R386" s="64">
        <v>7</v>
      </c>
      <c r="S386" s="64" t="s">
        <v>47</v>
      </c>
    </row>
    <row r="387" spans="1:19">
      <c r="A387" s="57" t="s">
        <v>533</v>
      </c>
      <c r="B387" s="56">
        <v>28</v>
      </c>
      <c r="C387" s="56" t="s">
        <v>562</v>
      </c>
      <c r="D387" s="56">
        <v>19</v>
      </c>
      <c r="E387" s="64" t="s">
        <v>55</v>
      </c>
      <c r="H387" s="62" t="s">
        <v>533</v>
      </c>
      <c r="I387" s="61">
        <v>28</v>
      </c>
      <c r="J387" s="61" t="s">
        <v>562</v>
      </c>
      <c r="K387" s="61">
        <v>7</v>
      </c>
      <c r="L387" s="61" t="s">
        <v>47</v>
      </c>
      <c r="O387" s="65" t="s">
        <v>533</v>
      </c>
      <c r="P387" s="64">
        <v>28</v>
      </c>
      <c r="Q387" s="64" t="s">
        <v>562</v>
      </c>
      <c r="R387" s="64">
        <v>8</v>
      </c>
      <c r="S387" s="64" t="s">
        <v>48</v>
      </c>
    </row>
    <row r="388" spans="1:19">
      <c r="A388" s="57" t="s">
        <v>533</v>
      </c>
      <c r="B388" s="56">
        <v>29</v>
      </c>
      <c r="C388" s="56" t="s">
        <v>563</v>
      </c>
      <c r="D388" s="56">
        <v>19</v>
      </c>
      <c r="E388" s="64" t="s">
        <v>55</v>
      </c>
      <c r="H388" s="62" t="s">
        <v>533</v>
      </c>
      <c r="I388" s="61">
        <v>29</v>
      </c>
      <c r="J388" s="61" t="s">
        <v>563</v>
      </c>
      <c r="K388" s="61">
        <v>8</v>
      </c>
      <c r="L388" s="61" t="s">
        <v>48</v>
      </c>
      <c r="O388" s="65" t="s">
        <v>533</v>
      </c>
      <c r="P388" s="64">
        <v>29</v>
      </c>
      <c r="Q388" s="64" t="s">
        <v>563</v>
      </c>
      <c r="R388" s="64">
        <v>8</v>
      </c>
      <c r="S388" s="64" t="s">
        <v>48</v>
      </c>
    </row>
    <row r="389" spans="1:19">
      <c r="A389" s="57" t="s">
        <v>533</v>
      </c>
      <c r="B389" s="56">
        <v>30</v>
      </c>
      <c r="C389" s="56" t="s">
        <v>564</v>
      </c>
      <c r="D389" s="56">
        <v>19</v>
      </c>
      <c r="E389" s="64" t="s">
        <v>55</v>
      </c>
      <c r="H389" s="62" t="s">
        <v>533</v>
      </c>
      <c r="I389" s="61">
        <v>30</v>
      </c>
      <c r="J389" s="61" t="s">
        <v>564</v>
      </c>
      <c r="K389" s="61">
        <v>8</v>
      </c>
      <c r="L389" s="61" t="s">
        <v>48</v>
      </c>
      <c r="O389" s="65" t="s">
        <v>533</v>
      </c>
      <c r="P389" s="64">
        <v>30</v>
      </c>
      <c r="Q389" s="64" t="s">
        <v>564</v>
      </c>
      <c r="R389" s="64">
        <v>8</v>
      </c>
      <c r="S389" s="64" t="s">
        <v>48</v>
      </c>
    </row>
    <row r="390" spans="1:19">
      <c r="A390" s="57" t="s">
        <v>533</v>
      </c>
      <c r="B390" s="56">
        <v>31</v>
      </c>
      <c r="C390" s="56" t="s">
        <v>565</v>
      </c>
      <c r="D390" s="56">
        <v>19</v>
      </c>
      <c r="E390" s="64" t="s">
        <v>55</v>
      </c>
      <c r="H390" s="62" t="s">
        <v>533</v>
      </c>
      <c r="I390" s="61">
        <v>31</v>
      </c>
      <c r="J390" s="61" t="s">
        <v>565</v>
      </c>
      <c r="K390" s="61">
        <v>8</v>
      </c>
      <c r="L390" s="61" t="s">
        <v>48</v>
      </c>
      <c r="O390" s="65" t="s">
        <v>533</v>
      </c>
      <c r="P390" s="64">
        <v>31</v>
      </c>
      <c r="Q390" s="64" t="s">
        <v>565</v>
      </c>
      <c r="R390" s="64">
        <v>9</v>
      </c>
      <c r="S390" s="64" t="s">
        <v>49</v>
      </c>
    </row>
    <row r="391" spans="1:19">
      <c r="A391" s="57" t="s">
        <v>533</v>
      </c>
      <c r="B391" s="56">
        <v>32</v>
      </c>
      <c r="C391" s="56" t="s">
        <v>566</v>
      </c>
      <c r="D391" s="56">
        <v>19</v>
      </c>
      <c r="E391" s="64" t="s">
        <v>55</v>
      </c>
      <c r="H391" s="62" t="s">
        <v>533</v>
      </c>
      <c r="I391" s="61">
        <v>32</v>
      </c>
      <c r="J391" s="61" t="s">
        <v>566</v>
      </c>
      <c r="K391" s="61">
        <v>9</v>
      </c>
      <c r="L391" s="61" t="s">
        <v>49</v>
      </c>
      <c r="O391" s="65" t="s">
        <v>533</v>
      </c>
      <c r="P391" s="64">
        <v>32</v>
      </c>
      <c r="Q391" s="64" t="s">
        <v>566</v>
      </c>
      <c r="R391" s="64">
        <v>9</v>
      </c>
      <c r="S391" s="64" t="s">
        <v>49</v>
      </c>
    </row>
    <row r="392" spans="1:19">
      <c r="A392" s="57" t="s">
        <v>533</v>
      </c>
      <c r="B392" s="56">
        <v>33</v>
      </c>
      <c r="C392" s="56" t="s">
        <v>567</v>
      </c>
      <c r="D392" s="56">
        <v>19</v>
      </c>
      <c r="E392" s="64" t="s">
        <v>55</v>
      </c>
      <c r="H392" s="62" t="s">
        <v>533</v>
      </c>
      <c r="I392" s="61">
        <v>33</v>
      </c>
      <c r="J392" s="61" t="s">
        <v>567</v>
      </c>
      <c r="K392" s="61">
        <v>9</v>
      </c>
      <c r="L392" s="61" t="s">
        <v>49</v>
      </c>
      <c r="O392" s="65" t="s">
        <v>533</v>
      </c>
      <c r="P392" s="64">
        <v>33</v>
      </c>
      <c r="Q392" s="64" t="s">
        <v>567</v>
      </c>
      <c r="R392" s="64">
        <v>9</v>
      </c>
      <c r="S392" s="64" t="s">
        <v>49</v>
      </c>
    </row>
    <row r="393" spans="1:19">
      <c r="A393" s="57" t="s">
        <v>533</v>
      </c>
      <c r="B393" s="56">
        <v>34</v>
      </c>
      <c r="C393" s="56" t="s">
        <v>568</v>
      </c>
      <c r="D393" s="56">
        <v>19</v>
      </c>
      <c r="E393" s="64" t="s">
        <v>55</v>
      </c>
      <c r="H393" s="62" t="s">
        <v>533</v>
      </c>
      <c r="I393" s="61">
        <v>34</v>
      </c>
      <c r="J393" s="61" t="s">
        <v>568</v>
      </c>
      <c r="K393" s="61">
        <v>10</v>
      </c>
      <c r="L393" s="61" t="s">
        <v>50</v>
      </c>
      <c r="O393" s="65" t="s">
        <v>533</v>
      </c>
      <c r="P393" s="64">
        <v>34</v>
      </c>
      <c r="Q393" s="64" t="s">
        <v>568</v>
      </c>
      <c r="R393" s="64">
        <v>9</v>
      </c>
      <c r="S393" s="64" t="s">
        <v>49</v>
      </c>
    </row>
    <row r="394" spans="1:19">
      <c r="A394" s="57" t="s">
        <v>533</v>
      </c>
      <c r="B394" s="56">
        <v>35</v>
      </c>
      <c r="C394" s="56" t="s">
        <v>569</v>
      </c>
      <c r="D394" s="56">
        <v>9</v>
      </c>
      <c r="E394" s="64" t="s">
        <v>55</v>
      </c>
      <c r="H394" s="62" t="s">
        <v>533</v>
      </c>
      <c r="I394" s="61">
        <v>35</v>
      </c>
      <c r="J394" s="61" t="s">
        <v>569</v>
      </c>
      <c r="K394" s="61">
        <v>10</v>
      </c>
      <c r="L394" s="61" t="s">
        <v>50</v>
      </c>
      <c r="O394" s="65" t="s">
        <v>533</v>
      </c>
      <c r="P394" s="64">
        <v>35</v>
      </c>
      <c r="Q394" s="64" t="s">
        <v>569</v>
      </c>
      <c r="R394" s="64">
        <v>10</v>
      </c>
      <c r="S394" s="64" t="s">
        <v>50</v>
      </c>
    </row>
    <row r="395" spans="1:19">
      <c r="A395" s="57" t="s">
        <v>533</v>
      </c>
      <c r="B395" s="56">
        <v>36</v>
      </c>
      <c r="C395" s="56" t="s">
        <v>570</v>
      </c>
      <c r="D395" s="56">
        <v>10</v>
      </c>
      <c r="E395" s="64" t="s">
        <v>55</v>
      </c>
      <c r="H395" s="62" t="s">
        <v>533</v>
      </c>
      <c r="I395" s="61">
        <v>36</v>
      </c>
      <c r="J395" s="61" t="s">
        <v>570</v>
      </c>
      <c r="K395" s="61">
        <v>10</v>
      </c>
      <c r="L395" s="61" t="s">
        <v>50</v>
      </c>
      <c r="O395" s="65" t="s">
        <v>533</v>
      </c>
      <c r="P395" s="64">
        <v>36</v>
      </c>
      <c r="Q395" s="64" t="s">
        <v>570</v>
      </c>
      <c r="R395" s="64">
        <v>10</v>
      </c>
      <c r="S395" s="64" t="s">
        <v>50</v>
      </c>
    </row>
    <row r="396" spans="1:19">
      <c r="A396" s="57" t="s">
        <v>533</v>
      </c>
      <c r="B396" s="56">
        <v>37</v>
      </c>
      <c r="C396" s="56" t="s">
        <v>571</v>
      </c>
      <c r="D396" s="56">
        <v>10</v>
      </c>
      <c r="E396" s="64" t="s">
        <v>55</v>
      </c>
      <c r="H396" s="62" t="s">
        <v>533</v>
      </c>
      <c r="I396" s="61">
        <v>37</v>
      </c>
      <c r="J396" s="61" t="s">
        <v>571</v>
      </c>
      <c r="K396" s="61">
        <v>11</v>
      </c>
      <c r="L396" s="61" t="s">
        <v>51</v>
      </c>
      <c r="O396" s="65" t="s">
        <v>533</v>
      </c>
      <c r="P396" s="64">
        <v>37</v>
      </c>
      <c r="Q396" s="64" t="s">
        <v>571</v>
      </c>
      <c r="R396" s="64">
        <v>10</v>
      </c>
      <c r="S396" s="64" t="s">
        <v>50</v>
      </c>
    </row>
    <row r="397" spans="1:19">
      <c r="A397" s="57" t="s">
        <v>533</v>
      </c>
      <c r="B397" s="56">
        <v>38</v>
      </c>
      <c r="C397" s="56" t="s">
        <v>572</v>
      </c>
      <c r="D397" s="56">
        <v>10</v>
      </c>
      <c r="E397" s="64" t="s">
        <v>55</v>
      </c>
      <c r="H397" s="62" t="s">
        <v>533</v>
      </c>
      <c r="I397" s="61">
        <v>38</v>
      </c>
      <c r="J397" s="61" t="s">
        <v>572</v>
      </c>
      <c r="K397" s="61">
        <v>11</v>
      </c>
      <c r="L397" s="61" t="s">
        <v>51</v>
      </c>
      <c r="O397" s="65" t="s">
        <v>533</v>
      </c>
      <c r="P397" s="64">
        <v>38</v>
      </c>
      <c r="Q397" s="64" t="s">
        <v>572</v>
      </c>
      <c r="R397" s="64">
        <v>11</v>
      </c>
      <c r="S397" s="64" t="s">
        <v>51</v>
      </c>
    </row>
    <row r="398" spans="1:19">
      <c r="A398" s="57" t="s">
        <v>533</v>
      </c>
      <c r="B398" s="56">
        <v>39</v>
      </c>
      <c r="C398" s="56" t="s">
        <v>573</v>
      </c>
      <c r="D398" s="56">
        <v>11</v>
      </c>
      <c r="E398" s="64" t="s">
        <v>55</v>
      </c>
      <c r="H398" s="62" t="s">
        <v>533</v>
      </c>
      <c r="I398" s="61">
        <v>39</v>
      </c>
      <c r="J398" s="61" t="s">
        <v>573</v>
      </c>
      <c r="K398" s="61">
        <v>12</v>
      </c>
      <c r="L398" s="61" t="s">
        <v>52</v>
      </c>
      <c r="O398" s="65" t="s">
        <v>533</v>
      </c>
      <c r="P398" s="64">
        <v>39</v>
      </c>
      <c r="Q398" s="64" t="s">
        <v>573</v>
      </c>
      <c r="R398" s="64">
        <v>11</v>
      </c>
      <c r="S398" s="64" t="s">
        <v>51</v>
      </c>
    </row>
    <row r="399" spans="1:19">
      <c r="A399" s="57" t="s">
        <v>533</v>
      </c>
      <c r="B399" s="56">
        <v>40</v>
      </c>
      <c r="C399" s="56" t="s">
        <v>574</v>
      </c>
      <c r="D399" s="56">
        <v>11</v>
      </c>
      <c r="E399" s="64" t="s">
        <v>55</v>
      </c>
      <c r="H399" s="62" t="s">
        <v>533</v>
      </c>
      <c r="I399" s="61">
        <v>40</v>
      </c>
      <c r="J399" s="61" t="s">
        <v>574</v>
      </c>
      <c r="K399" s="61">
        <v>12</v>
      </c>
      <c r="L399" s="61" t="s">
        <v>52</v>
      </c>
      <c r="O399" s="65" t="s">
        <v>533</v>
      </c>
      <c r="P399" s="64">
        <v>40</v>
      </c>
      <c r="Q399" s="64" t="s">
        <v>574</v>
      </c>
      <c r="R399" s="64">
        <v>11</v>
      </c>
      <c r="S399" s="64" t="s">
        <v>51</v>
      </c>
    </row>
    <row r="400" spans="1:19">
      <c r="A400" s="57" t="s">
        <v>533</v>
      </c>
      <c r="B400" s="56">
        <v>41</v>
      </c>
      <c r="C400" s="56" t="s">
        <v>575</v>
      </c>
      <c r="D400" s="56">
        <v>12</v>
      </c>
      <c r="E400" s="64" t="s">
        <v>55</v>
      </c>
      <c r="H400" s="62" t="s">
        <v>533</v>
      </c>
      <c r="I400" s="61">
        <v>41</v>
      </c>
      <c r="J400" s="61" t="s">
        <v>575</v>
      </c>
      <c r="K400" s="61">
        <v>12</v>
      </c>
      <c r="L400" s="61" t="s">
        <v>52</v>
      </c>
      <c r="O400" s="65" t="s">
        <v>533</v>
      </c>
      <c r="P400" s="64">
        <v>41</v>
      </c>
      <c r="Q400" s="64" t="s">
        <v>575</v>
      </c>
      <c r="R400" s="64">
        <v>12</v>
      </c>
      <c r="S400" s="64" t="s">
        <v>52</v>
      </c>
    </row>
    <row r="401" spans="1:19">
      <c r="A401" s="57" t="s">
        <v>533</v>
      </c>
      <c r="B401" s="56">
        <v>42</v>
      </c>
      <c r="C401" s="56" t="s">
        <v>576</v>
      </c>
      <c r="D401" s="56">
        <v>12</v>
      </c>
      <c r="E401" s="64" t="s">
        <v>55</v>
      </c>
      <c r="H401" s="62" t="s">
        <v>533</v>
      </c>
      <c r="I401" s="61">
        <v>42</v>
      </c>
      <c r="J401" s="61" t="s">
        <v>576</v>
      </c>
      <c r="K401" s="61">
        <v>13</v>
      </c>
      <c r="L401" s="61" t="s">
        <v>53</v>
      </c>
      <c r="O401" s="65" t="s">
        <v>533</v>
      </c>
      <c r="P401" s="64">
        <v>42</v>
      </c>
      <c r="Q401" s="64" t="s">
        <v>576</v>
      </c>
      <c r="R401" s="64">
        <v>12</v>
      </c>
      <c r="S401" s="64" t="s">
        <v>52</v>
      </c>
    </row>
    <row r="402" spans="1:19">
      <c r="A402" s="57" t="s">
        <v>533</v>
      </c>
      <c r="B402" s="56">
        <v>43</v>
      </c>
      <c r="C402" s="56" t="s">
        <v>577</v>
      </c>
      <c r="D402" s="56">
        <v>12</v>
      </c>
      <c r="E402" s="64" t="s">
        <v>55</v>
      </c>
      <c r="H402" s="62" t="s">
        <v>533</v>
      </c>
      <c r="I402" s="61">
        <v>43</v>
      </c>
      <c r="J402" s="61" t="s">
        <v>577</v>
      </c>
      <c r="K402" s="61">
        <v>13</v>
      </c>
      <c r="L402" s="61" t="s">
        <v>53</v>
      </c>
      <c r="O402" s="65" t="s">
        <v>533</v>
      </c>
      <c r="P402" s="64">
        <v>43</v>
      </c>
      <c r="Q402" s="64" t="s">
        <v>577</v>
      </c>
      <c r="R402" s="64">
        <v>12</v>
      </c>
      <c r="S402" s="64" t="s">
        <v>52</v>
      </c>
    </row>
    <row r="403" spans="1:19">
      <c r="A403" s="57" t="s">
        <v>533</v>
      </c>
      <c r="B403" s="56">
        <v>44</v>
      </c>
      <c r="C403" s="56" t="s">
        <v>578</v>
      </c>
      <c r="D403" s="56">
        <v>13</v>
      </c>
      <c r="E403" s="64" t="s">
        <v>55</v>
      </c>
      <c r="H403" s="62" t="s">
        <v>533</v>
      </c>
      <c r="I403" s="61">
        <v>44</v>
      </c>
      <c r="J403" s="61" t="s">
        <v>578</v>
      </c>
      <c r="K403" s="61">
        <v>14</v>
      </c>
      <c r="L403" s="61" t="s">
        <v>54</v>
      </c>
      <c r="O403" s="65" t="s">
        <v>533</v>
      </c>
      <c r="P403" s="64">
        <v>44</v>
      </c>
      <c r="Q403" s="64" t="s">
        <v>578</v>
      </c>
      <c r="R403" s="64">
        <v>12</v>
      </c>
      <c r="S403" s="64" t="s">
        <v>52</v>
      </c>
    </row>
    <row r="404" spans="1:19">
      <c r="A404" s="57" t="s">
        <v>533</v>
      </c>
      <c r="B404" s="56">
        <v>45</v>
      </c>
      <c r="C404" s="56" t="s">
        <v>579</v>
      </c>
      <c r="D404" s="56">
        <v>13</v>
      </c>
      <c r="E404" s="64" t="s">
        <v>55</v>
      </c>
      <c r="H404" s="62" t="s">
        <v>533</v>
      </c>
      <c r="I404" s="61">
        <v>45</v>
      </c>
      <c r="J404" s="61" t="s">
        <v>579</v>
      </c>
      <c r="K404" s="61">
        <v>14</v>
      </c>
      <c r="L404" s="61" t="s">
        <v>54</v>
      </c>
      <c r="O404" s="65" t="s">
        <v>533</v>
      </c>
      <c r="P404" s="64">
        <v>45</v>
      </c>
      <c r="Q404" s="64" t="s">
        <v>579</v>
      </c>
      <c r="R404" s="64">
        <v>13</v>
      </c>
      <c r="S404" s="64" t="s">
        <v>53</v>
      </c>
    </row>
    <row r="405" spans="1:19">
      <c r="A405" s="57" t="s">
        <v>533</v>
      </c>
      <c r="B405" s="56">
        <v>46</v>
      </c>
      <c r="C405" s="56" t="s">
        <v>580</v>
      </c>
      <c r="D405" s="56">
        <v>14</v>
      </c>
      <c r="E405" s="64" t="s">
        <v>55</v>
      </c>
      <c r="H405" s="62" t="s">
        <v>533</v>
      </c>
      <c r="I405" s="61">
        <v>46</v>
      </c>
      <c r="J405" s="61" t="s">
        <v>580</v>
      </c>
      <c r="K405" s="61">
        <v>14</v>
      </c>
      <c r="L405" s="61" t="s">
        <v>54</v>
      </c>
      <c r="O405" s="65" t="s">
        <v>533</v>
      </c>
      <c r="P405" s="64">
        <v>46</v>
      </c>
      <c r="Q405" s="64" t="s">
        <v>580</v>
      </c>
      <c r="R405" s="64">
        <v>13</v>
      </c>
      <c r="S405" s="64" t="s">
        <v>53</v>
      </c>
    </row>
    <row r="406" spans="1:19">
      <c r="A406" s="57" t="s">
        <v>533</v>
      </c>
      <c r="B406" s="56">
        <v>47</v>
      </c>
      <c r="C406" s="56" t="s">
        <v>581</v>
      </c>
      <c r="D406" s="56">
        <v>14</v>
      </c>
      <c r="E406" s="64" t="s">
        <v>55</v>
      </c>
      <c r="H406" s="62" t="s">
        <v>533</v>
      </c>
      <c r="I406" s="61">
        <v>47</v>
      </c>
      <c r="J406" s="61" t="s">
        <v>581</v>
      </c>
      <c r="K406" s="61">
        <v>15</v>
      </c>
      <c r="L406" s="61" t="s">
        <v>55</v>
      </c>
      <c r="O406" s="65" t="s">
        <v>533</v>
      </c>
      <c r="P406" s="64">
        <v>47</v>
      </c>
      <c r="Q406" s="64" t="s">
        <v>581</v>
      </c>
      <c r="R406" s="64">
        <v>13</v>
      </c>
      <c r="S406" s="64" t="s">
        <v>53</v>
      </c>
    </row>
    <row r="407" spans="1:19">
      <c r="A407" s="57" t="s">
        <v>533</v>
      </c>
      <c r="B407" s="56">
        <v>48</v>
      </c>
      <c r="C407" s="56" t="s">
        <v>582</v>
      </c>
      <c r="D407" s="56">
        <v>14</v>
      </c>
      <c r="E407" s="64" t="s">
        <v>55</v>
      </c>
      <c r="H407" s="62" t="s">
        <v>533</v>
      </c>
      <c r="I407" s="61">
        <v>48</v>
      </c>
      <c r="J407" s="61" t="s">
        <v>582</v>
      </c>
      <c r="K407" s="61">
        <v>15</v>
      </c>
      <c r="L407" s="61" t="s">
        <v>55</v>
      </c>
      <c r="O407" s="65" t="s">
        <v>533</v>
      </c>
      <c r="P407" s="64">
        <v>48</v>
      </c>
      <c r="Q407" s="64" t="s">
        <v>582</v>
      </c>
      <c r="R407" s="64">
        <v>14</v>
      </c>
      <c r="S407" s="64" t="s">
        <v>54</v>
      </c>
    </row>
    <row r="408" spans="1:19">
      <c r="A408" s="57" t="s">
        <v>533</v>
      </c>
      <c r="B408" s="56">
        <v>49</v>
      </c>
      <c r="C408" s="56" t="s">
        <v>583</v>
      </c>
      <c r="D408" s="56">
        <v>15</v>
      </c>
      <c r="E408" s="56" t="s">
        <v>55</v>
      </c>
      <c r="H408" s="62" t="s">
        <v>533</v>
      </c>
      <c r="I408" s="61">
        <v>49</v>
      </c>
      <c r="J408" s="61" t="s">
        <v>583</v>
      </c>
      <c r="K408" s="61">
        <v>16</v>
      </c>
      <c r="L408" s="61" t="s">
        <v>56</v>
      </c>
      <c r="O408" s="65" t="s">
        <v>533</v>
      </c>
      <c r="P408" s="64">
        <v>49</v>
      </c>
      <c r="Q408" s="64" t="s">
        <v>583</v>
      </c>
      <c r="R408" s="64">
        <v>14</v>
      </c>
      <c r="S408" s="64" t="s">
        <v>54</v>
      </c>
    </row>
    <row r="409" spans="1:19">
      <c r="A409" s="57" t="s">
        <v>533</v>
      </c>
      <c r="B409" s="56">
        <v>50</v>
      </c>
      <c r="C409" s="56" t="s">
        <v>584</v>
      </c>
      <c r="D409" s="56">
        <v>15</v>
      </c>
      <c r="E409" s="56" t="s">
        <v>55</v>
      </c>
      <c r="H409" s="62" t="s">
        <v>533</v>
      </c>
      <c r="I409" s="61">
        <v>50</v>
      </c>
      <c r="J409" s="61" t="s">
        <v>584</v>
      </c>
      <c r="K409" s="61">
        <v>16</v>
      </c>
      <c r="L409" s="61" t="s">
        <v>56</v>
      </c>
      <c r="O409" s="65" t="s">
        <v>533</v>
      </c>
      <c r="P409" s="64">
        <v>50</v>
      </c>
      <c r="Q409" s="64" t="s">
        <v>584</v>
      </c>
      <c r="R409" s="64">
        <v>14</v>
      </c>
      <c r="S409" s="64" t="s">
        <v>54</v>
      </c>
    </row>
    <row r="410" spans="1:19">
      <c r="A410" s="57" t="s">
        <v>533</v>
      </c>
      <c r="B410" s="56">
        <v>51</v>
      </c>
      <c r="C410" s="56" t="s">
        <v>585</v>
      </c>
      <c r="D410" s="56">
        <v>16</v>
      </c>
      <c r="E410" s="56" t="s">
        <v>56</v>
      </c>
      <c r="H410" s="62" t="s">
        <v>533</v>
      </c>
      <c r="I410" s="61">
        <v>51</v>
      </c>
      <c r="J410" s="61" t="s">
        <v>585</v>
      </c>
      <c r="K410" s="61">
        <v>16</v>
      </c>
      <c r="L410" s="61" t="s">
        <v>56</v>
      </c>
      <c r="O410" s="65" t="s">
        <v>533</v>
      </c>
      <c r="P410" s="64">
        <v>51</v>
      </c>
      <c r="Q410" s="64" t="s">
        <v>585</v>
      </c>
      <c r="R410" s="64">
        <v>15</v>
      </c>
      <c r="S410" s="64" t="s">
        <v>55</v>
      </c>
    </row>
    <row r="411" spans="1:19">
      <c r="A411" s="57" t="s">
        <v>533</v>
      </c>
      <c r="B411" s="56">
        <v>52</v>
      </c>
      <c r="C411" s="56" t="s">
        <v>586</v>
      </c>
      <c r="D411" s="56">
        <v>16</v>
      </c>
      <c r="E411" s="56" t="s">
        <v>56</v>
      </c>
      <c r="H411" s="62" t="s">
        <v>533</v>
      </c>
      <c r="I411" s="61">
        <v>52</v>
      </c>
      <c r="J411" s="61" t="s">
        <v>586</v>
      </c>
      <c r="K411" s="61">
        <v>17</v>
      </c>
      <c r="L411" s="61" t="s">
        <v>57</v>
      </c>
      <c r="O411" s="65" t="s">
        <v>533</v>
      </c>
      <c r="P411" s="64">
        <v>52</v>
      </c>
      <c r="Q411" s="64" t="s">
        <v>586</v>
      </c>
      <c r="R411" s="64">
        <v>15</v>
      </c>
      <c r="S411" s="64" t="s">
        <v>55</v>
      </c>
    </row>
    <row r="412" spans="1:19">
      <c r="A412" s="57" t="s">
        <v>533</v>
      </c>
      <c r="B412" s="56">
        <v>53</v>
      </c>
      <c r="C412" s="56" t="s">
        <v>587</v>
      </c>
      <c r="D412" s="56">
        <v>16</v>
      </c>
      <c r="E412" s="56" t="s">
        <v>56</v>
      </c>
      <c r="H412" s="62" t="s">
        <v>533</v>
      </c>
      <c r="I412" s="61">
        <v>53</v>
      </c>
      <c r="J412" s="61" t="s">
        <v>587</v>
      </c>
      <c r="K412" s="61">
        <v>17</v>
      </c>
      <c r="L412" s="61" t="s">
        <v>57</v>
      </c>
      <c r="O412" s="65" t="s">
        <v>533</v>
      </c>
      <c r="P412" s="64">
        <v>53</v>
      </c>
      <c r="Q412" s="64" t="s">
        <v>587</v>
      </c>
      <c r="R412" s="64">
        <v>15</v>
      </c>
      <c r="S412" s="64" t="s">
        <v>55</v>
      </c>
    </row>
    <row r="413" spans="1:19">
      <c r="A413" s="57" t="s">
        <v>533</v>
      </c>
      <c r="B413" s="56">
        <v>54</v>
      </c>
      <c r="C413" s="56" t="s">
        <v>588</v>
      </c>
      <c r="D413" s="56">
        <v>17</v>
      </c>
      <c r="E413" s="56" t="s">
        <v>57</v>
      </c>
      <c r="H413" s="62" t="s">
        <v>533</v>
      </c>
      <c r="I413" s="61">
        <v>54</v>
      </c>
      <c r="J413" s="61" t="s">
        <v>588</v>
      </c>
      <c r="K413" s="61">
        <v>18</v>
      </c>
      <c r="L413" s="61" t="s">
        <v>58</v>
      </c>
      <c r="O413" s="65" t="s">
        <v>533</v>
      </c>
      <c r="P413" s="64">
        <v>54</v>
      </c>
      <c r="Q413" s="64" t="s">
        <v>588</v>
      </c>
      <c r="R413" s="64">
        <v>15</v>
      </c>
      <c r="S413" s="64" t="s">
        <v>55</v>
      </c>
    </row>
    <row r="414" spans="1:19">
      <c r="A414" s="57" t="s">
        <v>533</v>
      </c>
      <c r="B414" s="56">
        <v>55</v>
      </c>
      <c r="C414" s="56" t="s">
        <v>589</v>
      </c>
      <c r="D414" s="56">
        <v>17</v>
      </c>
      <c r="E414" s="56" t="s">
        <v>57</v>
      </c>
      <c r="H414" s="62" t="s">
        <v>533</v>
      </c>
      <c r="I414" s="61">
        <v>55</v>
      </c>
      <c r="J414" s="61" t="s">
        <v>589</v>
      </c>
      <c r="K414" s="61">
        <v>18</v>
      </c>
      <c r="L414" s="61" t="s">
        <v>58</v>
      </c>
      <c r="O414" s="65" t="s">
        <v>533</v>
      </c>
      <c r="P414" s="64">
        <v>55</v>
      </c>
      <c r="Q414" s="64" t="s">
        <v>589</v>
      </c>
      <c r="R414" s="64">
        <v>16</v>
      </c>
      <c r="S414" s="64" t="s">
        <v>56</v>
      </c>
    </row>
    <row r="415" spans="1:19">
      <c r="A415" s="57" t="s">
        <v>533</v>
      </c>
      <c r="B415" s="56">
        <v>56</v>
      </c>
      <c r="C415" s="56" t="s">
        <v>590</v>
      </c>
      <c r="D415" s="56">
        <v>18</v>
      </c>
      <c r="E415" s="56" t="s">
        <v>58</v>
      </c>
      <c r="H415" s="62" t="s">
        <v>533</v>
      </c>
      <c r="I415" s="61">
        <v>56</v>
      </c>
      <c r="J415" s="61" t="s">
        <v>590</v>
      </c>
      <c r="K415" s="61">
        <v>18</v>
      </c>
      <c r="L415" s="61" t="s">
        <v>58</v>
      </c>
      <c r="O415" s="65" t="s">
        <v>533</v>
      </c>
      <c r="P415" s="64">
        <v>56</v>
      </c>
      <c r="Q415" s="64" t="s">
        <v>590</v>
      </c>
      <c r="R415" s="64">
        <v>16</v>
      </c>
      <c r="S415" s="64" t="s">
        <v>56</v>
      </c>
    </row>
    <row r="416" spans="1:19">
      <c r="A416" s="57" t="s">
        <v>533</v>
      </c>
      <c r="B416" s="56">
        <v>57</v>
      </c>
      <c r="C416" s="56" t="s">
        <v>591</v>
      </c>
      <c r="D416" s="56">
        <v>18</v>
      </c>
      <c r="E416" s="56" t="s">
        <v>58</v>
      </c>
      <c r="H416" s="62" t="s">
        <v>533</v>
      </c>
      <c r="I416" s="61">
        <v>57</v>
      </c>
      <c r="J416" s="61" t="s">
        <v>591</v>
      </c>
      <c r="K416" s="61">
        <v>19</v>
      </c>
      <c r="L416" s="61" t="s">
        <v>59</v>
      </c>
      <c r="O416" s="65" t="s">
        <v>533</v>
      </c>
      <c r="P416" s="64">
        <v>57</v>
      </c>
      <c r="Q416" s="64" t="s">
        <v>591</v>
      </c>
      <c r="R416" s="64">
        <v>16</v>
      </c>
      <c r="S416" s="64" t="s">
        <v>56</v>
      </c>
    </row>
    <row r="417" spans="1:19">
      <c r="A417" s="57" t="s">
        <v>533</v>
      </c>
      <c r="B417" s="56">
        <v>58</v>
      </c>
      <c r="C417" s="56" t="s">
        <v>592</v>
      </c>
      <c r="D417" s="56">
        <v>18</v>
      </c>
      <c r="E417" s="56" t="s">
        <v>58</v>
      </c>
      <c r="H417" s="62" t="s">
        <v>533</v>
      </c>
      <c r="I417" s="61">
        <v>58</v>
      </c>
      <c r="J417" s="61" t="s">
        <v>592</v>
      </c>
      <c r="K417" s="61">
        <v>19</v>
      </c>
      <c r="L417" s="61" t="s">
        <v>59</v>
      </c>
      <c r="O417" s="65" t="s">
        <v>533</v>
      </c>
      <c r="P417" s="64">
        <v>58</v>
      </c>
      <c r="Q417" s="64" t="s">
        <v>592</v>
      </c>
      <c r="R417" s="64">
        <v>17</v>
      </c>
      <c r="S417" s="64" t="s">
        <v>57</v>
      </c>
    </row>
    <row r="418" spans="1:19">
      <c r="A418" s="57" t="s">
        <v>533</v>
      </c>
      <c r="B418" s="56">
        <v>59</v>
      </c>
      <c r="C418" s="56" t="s">
        <v>593</v>
      </c>
      <c r="D418" s="56">
        <v>19</v>
      </c>
      <c r="E418" s="56" t="s">
        <v>59</v>
      </c>
      <c r="H418" s="62" t="s">
        <v>533</v>
      </c>
      <c r="I418" s="61">
        <v>59</v>
      </c>
      <c r="J418" s="61" t="s">
        <v>593</v>
      </c>
      <c r="K418" s="61">
        <v>19</v>
      </c>
      <c r="L418" s="61" t="s">
        <v>59</v>
      </c>
      <c r="O418" s="65" t="s">
        <v>533</v>
      </c>
      <c r="P418" s="64">
        <v>59</v>
      </c>
      <c r="Q418" s="64" t="s">
        <v>593</v>
      </c>
      <c r="R418" s="64">
        <v>17</v>
      </c>
      <c r="S418" s="64" t="s">
        <v>57</v>
      </c>
    </row>
    <row r="419" spans="1:19">
      <c r="A419" s="57" t="s">
        <v>533</v>
      </c>
      <c r="B419" s="56">
        <v>60</v>
      </c>
      <c r="C419" s="56" t="s">
        <v>594</v>
      </c>
      <c r="D419" s="56">
        <v>19</v>
      </c>
      <c r="E419" s="56" t="s">
        <v>59</v>
      </c>
      <c r="H419" s="62" t="s">
        <v>533</v>
      </c>
      <c r="I419" s="61">
        <v>60</v>
      </c>
      <c r="J419" s="61" t="s">
        <v>594</v>
      </c>
      <c r="K419" s="61">
        <v>19</v>
      </c>
      <c r="L419" s="61" t="s">
        <v>59</v>
      </c>
      <c r="O419" s="65" t="s">
        <v>533</v>
      </c>
      <c r="P419" s="64">
        <v>60</v>
      </c>
      <c r="Q419" s="64" t="s">
        <v>594</v>
      </c>
      <c r="R419" s="64">
        <v>17</v>
      </c>
      <c r="S419" s="64" t="s">
        <v>57</v>
      </c>
    </row>
    <row r="420" spans="1:19">
      <c r="A420" s="57" t="s">
        <v>533</v>
      </c>
      <c r="B420" s="56">
        <v>61</v>
      </c>
      <c r="C420" s="56" t="s">
        <v>595</v>
      </c>
      <c r="D420" s="56">
        <v>19</v>
      </c>
      <c r="E420" s="56" t="s">
        <v>59</v>
      </c>
      <c r="H420" s="62" t="s">
        <v>533</v>
      </c>
      <c r="I420" s="61">
        <v>61</v>
      </c>
      <c r="J420" s="61" t="s">
        <v>595</v>
      </c>
      <c r="K420" s="61">
        <v>19</v>
      </c>
      <c r="L420" s="61" t="s">
        <v>59</v>
      </c>
      <c r="O420" s="65" t="s">
        <v>533</v>
      </c>
      <c r="P420" s="64">
        <v>61</v>
      </c>
      <c r="Q420" s="64" t="s">
        <v>595</v>
      </c>
      <c r="R420" s="64">
        <v>18</v>
      </c>
      <c r="S420" s="64" t="s">
        <v>58</v>
      </c>
    </row>
    <row r="421" spans="1:19">
      <c r="A421" s="57" t="s">
        <v>533</v>
      </c>
      <c r="B421" s="56">
        <v>62</v>
      </c>
      <c r="C421" s="56" t="s">
        <v>596</v>
      </c>
      <c r="D421" s="56">
        <v>19</v>
      </c>
      <c r="E421" s="56" t="s">
        <v>59</v>
      </c>
      <c r="H421" s="62" t="s">
        <v>533</v>
      </c>
      <c r="I421" s="61">
        <v>62</v>
      </c>
      <c r="J421" s="61" t="s">
        <v>596</v>
      </c>
      <c r="K421" s="61">
        <v>19</v>
      </c>
      <c r="L421" s="61" t="s">
        <v>59</v>
      </c>
      <c r="O421" s="65" t="s">
        <v>533</v>
      </c>
      <c r="P421" s="64">
        <v>62</v>
      </c>
      <c r="Q421" s="64" t="s">
        <v>596</v>
      </c>
      <c r="R421" s="64">
        <v>18</v>
      </c>
      <c r="S421" s="64" t="s">
        <v>58</v>
      </c>
    </row>
    <row r="422" spans="1:19">
      <c r="A422" s="57" t="s">
        <v>533</v>
      </c>
      <c r="B422" s="56">
        <v>63</v>
      </c>
      <c r="C422" s="56" t="s">
        <v>597</v>
      </c>
      <c r="D422" s="56">
        <v>19</v>
      </c>
      <c r="E422" s="56" t="s">
        <v>59</v>
      </c>
      <c r="H422" s="62" t="s">
        <v>533</v>
      </c>
      <c r="I422" s="61">
        <v>63</v>
      </c>
      <c r="J422" s="61" t="s">
        <v>597</v>
      </c>
      <c r="K422" s="61">
        <v>19</v>
      </c>
      <c r="L422" s="61" t="s">
        <v>59</v>
      </c>
      <c r="O422" s="65" t="s">
        <v>533</v>
      </c>
      <c r="P422" s="64">
        <v>63</v>
      </c>
      <c r="Q422" s="64" t="s">
        <v>597</v>
      </c>
      <c r="R422" s="64">
        <v>18</v>
      </c>
      <c r="S422" s="64" t="s">
        <v>58</v>
      </c>
    </row>
    <row r="423" spans="1:19">
      <c r="A423" s="57" t="s">
        <v>533</v>
      </c>
      <c r="B423" s="56">
        <v>64</v>
      </c>
      <c r="C423" s="56" t="s">
        <v>598</v>
      </c>
      <c r="D423" s="56">
        <v>19</v>
      </c>
      <c r="E423" s="56" t="s">
        <v>59</v>
      </c>
      <c r="H423" s="62" t="s">
        <v>533</v>
      </c>
      <c r="I423" s="61">
        <v>64</v>
      </c>
      <c r="J423" s="61" t="s">
        <v>598</v>
      </c>
      <c r="K423" s="61">
        <v>19</v>
      </c>
      <c r="L423" s="61" t="s">
        <v>59</v>
      </c>
      <c r="O423" s="65" t="s">
        <v>533</v>
      </c>
      <c r="P423" s="64">
        <v>64</v>
      </c>
      <c r="Q423" s="64" t="s">
        <v>598</v>
      </c>
      <c r="R423" s="64">
        <v>18</v>
      </c>
      <c r="S423" s="64" t="s">
        <v>58</v>
      </c>
    </row>
    <row r="424" spans="1:19">
      <c r="A424" s="57" t="s">
        <v>533</v>
      </c>
      <c r="B424" s="56">
        <v>65</v>
      </c>
      <c r="C424" s="56" t="s">
        <v>599</v>
      </c>
      <c r="D424" s="56">
        <v>19</v>
      </c>
      <c r="E424" s="56" t="s">
        <v>59</v>
      </c>
      <c r="H424" s="62" t="s">
        <v>533</v>
      </c>
      <c r="I424" s="61">
        <v>65</v>
      </c>
      <c r="J424" s="61" t="s">
        <v>599</v>
      </c>
      <c r="K424" s="61">
        <v>19</v>
      </c>
      <c r="L424" s="61" t="s">
        <v>59</v>
      </c>
      <c r="O424" s="65" t="s">
        <v>533</v>
      </c>
      <c r="P424" s="64">
        <v>65</v>
      </c>
      <c r="Q424" s="64" t="s">
        <v>599</v>
      </c>
      <c r="R424" s="64">
        <v>19</v>
      </c>
      <c r="S424" s="64" t="s">
        <v>59</v>
      </c>
    </row>
    <row r="425" spans="1:19">
      <c r="A425" s="57" t="s">
        <v>533</v>
      </c>
      <c r="B425" s="56">
        <v>66</v>
      </c>
      <c r="C425" s="56" t="s">
        <v>600</v>
      </c>
      <c r="D425" s="56">
        <v>19</v>
      </c>
      <c r="E425" s="56" t="s">
        <v>59</v>
      </c>
      <c r="H425" s="62" t="s">
        <v>533</v>
      </c>
      <c r="I425" s="61">
        <v>66</v>
      </c>
      <c r="J425" s="61" t="s">
        <v>600</v>
      </c>
      <c r="K425" s="61">
        <v>19</v>
      </c>
      <c r="L425" s="61" t="s">
        <v>59</v>
      </c>
      <c r="O425" s="65" t="s">
        <v>533</v>
      </c>
      <c r="P425" s="64">
        <v>66</v>
      </c>
      <c r="Q425" s="64" t="s">
        <v>600</v>
      </c>
      <c r="R425" s="64">
        <v>19</v>
      </c>
      <c r="S425" s="64" t="s">
        <v>59</v>
      </c>
    </row>
    <row r="426" spans="1:19">
      <c r="A426" s="57" t="s">
        <v>533</v>
      </c>
      <c r="B426" s="56">
        <v>67</v>
      </c>
      <c r="C426" s="56" t="s">
        <v>601</v>
      </c>
      <c r="D426" s="56">
        <v>19</v>
      </c>
      <c r="E426" s="56" t="s">
        <v>59</v>
      </c>
      <c r="H426" s="62" t="s">
        <v>533</v>
      </c>
      <c r="I426" s="61">
        <v>67</v>
      </c>
      <c r="J426" s="61" t="s">
        <v>601</v>
      </c>
      <c r="K426" s="61">
        <v>19</v>
      </c>
      <c r="L426" s="61" t="s">
        <v>59</v>
      </c>
      <c r="O426" s="65" t="s">
        <v>533</v>
      </c>
      <c r="P426" s="64">
        <v>67</v>
      </c>
      <c r="Q426" s="64" t="s">
        <v>601</v>
      </c>
      <c r="R426" s="64">
        <v>19</v>
      </c>
      <c r="S426" s="64" t="s">
        <v>59</v>
      </c>
    </row>
    <row r="427" spans="1:19">
      <c r="A427" s="57" t="s">
        <v>533</v>
      </c>
      <c r="B427" s="56">
        <v>68</v>
      </c>
      <c r="C427" s="56" t="s">
        <v>602</v>
      </c>
      <c r="D427" s="56">
        <v>19</v>
      </c>
      <c r="E427" s="56" t="s">
        <v>59</v>
      </c>
      <c r="H427" s="62" t="s">
        <v>533</v>
      </c>
      <c r="I427" s="61">
        <v>68</v>
      </c>
      <c r="J427" s="61" t="s">
        <v>602</v>
      </c>
      <c r="K427" s="61">
        <v>19</v>
      </c>
      <c r="L427" s="61" t="s">
        <v>59</v>
      </c>
      <c r="O427" s="65" t="s">
        <v>533</v>
      </c>
      <c r="P427" s="64">
        <v>68</v>
      </c>
      <c r="Q427" s="64" t="s">
        <v>602</v>
      </c>
      <c r="R427" s="64">
        <v>19</v>
      </c>
      <c r="S427" s="64" t="s">
        <v>59</v>
      </c>
    </row>
    <row r="428" spans="1:19">
      <c r="A428" s="57" t="s">
        <v>533</v>
      </c>
      <c r="B428" s="56">
        <v>69</v>
      </c>
      <c r="C428" s="56" t="s">
        <v>603</v>
      </c>
      <c r="D428" s="56">
        <v>19</v>
      </c>
      <c r="E428" s="56" t="s">
        <v>59</v>
      </c>
      <c r="H428" s="62" t="s">
        <v>533</v>
      </c>
      <c r="I428" s="61">
        <v>69</v>
      </c>
      <c r="J428" s="61" t="s">
        <v>603</v>
      </c>
      <c r="K428" s="61">
        <v>19</v>
      </c>
      <c r="L428" s="61" t="s">
        <v>59</v>
      </c>
      <c r="O428" s="65" t="s">
        <v>533</v>
      </c>
      <c r="P428" s="64">
        <v>69</v>
      </c>
      <c r="Q428" s="64" t="s">
        <v>603</v>
      </c>
      <c r="R428" s="64">
        <v>19</v>
      </c>
      <c r="S428" s="64" t="s">
        <v>59</v>
      </c>
    </row>
    <row r="429" spans="1:19">
      <c r="A429" s="57" t="s">
        <v>533</v>
      </c>
      <c r="B429" s="56">
        <v>70</v>
      </c>
      <c r="C429" s="56" t="s">
        <v>604</v>
      </c>
      <c r="D429" s="56">
        <v>19</v>
      </c>
      <c r="E429" s="56" t="s">
        <v>59</v>
      </c>
      <c r="H429" s="62" t="s">
        <v>533</v>
      </c>
      <c r="I429" s="61">
        <v>70</v>
      </c>
      <c r="J429" s="61" t="s">
        <v>604</v>
      </c>
      <c r="K429" s="61">
        <v>19</v>
      </c>
      <c r="L429" s="61" t="s">
        <v>59</v>
      </c>
      <c r="O429" s="65" t="s">
        <v>533</v>
      </c>
      <c r="P429" s="64">
        <v>70</v>
      </c>
      <c r="Q429" s="64" t="s">
        <v>604</v>
      </c>
      <c r="R429" s="64">
        <v>19</v>
      </c>
      <c r="S429" s="64" t="s">
        <v>59</v>
      </c>
    </row>
    <row r="430" spans="1:19">
      <c r="A430" s="57" t="s">
        <v>605</v>
      </c>
      <c r="B430" s="56">
        <v>0</v>
      </c>
      <c r="C430" s="56" t="s">
        <v>606</v>
      </c>
      <c r="D430" s="56">
        <v>1</v>
      </c>
      <c r="E430" s="56" t="s">
        <v>41</v>
      </c>
      <c r="H430" s="62" t="s">
        <v>605</v>
      </c>
      <c r="I430" s="61">
        <v>0</v>
      </c>
      <c r="J430" s="61" t="s">
        <v>606</v>
      </c>
      <c r="K430" s="61">
        <v>1</v>
      </c>
      <c r="L430" s="61" t="s">
        <v>41</v>
      </c>
      <c r="O430" s="65" t="s">
        <v>605</v>
      </c>
      <c r="P430" s="64">
        <v>0</v>
      </c>
      <c r="Q430" s="64" t="s">
        <v>606</v>
      </c>
      <c r="R430" s="64">
        <v>1</v>
      </c>
      <c r="S430" s="64" t="s">
        <v>41</v>
      </c>
    </row>
    <row r="431" spans="1:19">
      <c r="A431" s="57" t="s">
        <v>605</v>
      </c>
      <c r="B431" s="56">
        <v>1</v>
      </c>
      <c r="C431" s="56" t="s">
        <v>607</v>
      </c>
      <c r="D431" s="56">
        <v>1</v>
      </c>
      <c r="E431" s="56" t="s">
        <v>41</v>
      </c>
      <c r="H431" s="62" t="s">
        <v>605</v>
      </c>
      <c r="I431" s="61">
        <v>1</v>
      </c>
      <c r="J431" s="61" t="s">
        <v>607</v>
      </c>
      <c r="K431" s="61">
        <v>1</v>
      </c>
      <c r="L431" s="61" t="s">
        <v>41</v>
      </c>
      <c r="O431" s="65" t="s">
        <v>605</v>
      </c>
      <c r="P431" s="64">
        <v>1</v>
      </c>
      <c r="Q431" s="64" t="s">
        <v>607</v>
      </c>
      <c r="R431" s="64">
        <v>1</v>
      </c>
      <c r="S431" s="64" t="s">
        <v>41</v>
      </c>
    </row>
    <row r="432" spans="1:19">
      <c r="A432" s="57" t="s">
        <v>605</v>
      </c>
      <c r="B432" s="56">
        <v>2</v>
      </c>
      <c r="C432" s="56" t="s">
        <v>608</v>
      </c>
      <c r="D432" s="56">
        <v>1</v>
      </c>
      <c r="E432" s="56" t="s">
        <v>41</v>
      </c>
      <c r="H432" s="62" t="s">
        <v>605</v>
      </c>
      <c r="I432" s="61">
        <v>2</v>
      </c>
      <c r="J432" s="61" t="s">
        <v>608</v>
      </c>
      <c r="K432" s="61">
        <v>1</v>
      </c>
      <c r="L432" s="61" t="s">
        <v>41</v>
      </c>
      <c r="O432" s="65" t="s">
        <v>605</v>
      </c>
      <c r="P432" s="64">
        <v>2</v>
      </c>
      <c r="Q432" s="64" t="s">
        <v>608</v>
      </c>
      <c r="R432" s="64">
        <v>1</v>
      </c>
      <c r="S432" s="64" t="s">
        <v>41</v>
      </c>
    </row>
    <row r="433" spans="1:19">
      <c r="A433" s="57" t="s">
        <v>605</v>
      </c>
      <c r="B433" s="56">
        <v>3</v>
      </c>
      <c r="C433" s="56" t="s">
        <v>609</v>
      </c>
      <c r="D433" s="56">
        <v>2</v>
      </c>
      <c r="E433" s="56" t="s">
        <v>42</v>
      </c>
      <c r="H433" s="62" t="s">
        <v>605</v>
      </c>
      <c r="I433" s="61">
        <v>3</v>
      </c>
      <c r="J433" s="61" t="s">
        <v>609</v>
      </c>
      <c r="K433" s="61">
        <v>1</v>
      </c>
      <c r="L433" s="61" t="s">
        <v>41</v>
      </c>
      <c r="O433" s="65" t="s">
        <v>605</v>
      </c>
      <c r="P433" s="64">
        <v>3</v>
      </c>
      <c r="Q433" s="64" t="s">
        <v>609</v>
      </c>
      <c r="R433" s="64">
        <v>1</v>
      </c>
      <c r="S433" s="64" t="s">
        <v>41</v>
      </c>
    </row>
    <row r="434" spans="1:19">
      <c r="A434" s="57" t="s">
        <v>605</v>
      </c>
      <c r="B434" s="56">
        <v>4</v>
      </c>
      <c r="C434" s="56" t="s">
        <v>610</v>
      </c>
      <c r="D434" s="56">
        <v>3</v>
      </c>
      <c r="E434" s="56" t="s">
        <v>43</v>
      </c>
      <c r="H434" s="62" t="s">
        <v>605</v>
      </c>
      <c r="I434" s="61">
        <v>4</v>
      </c>
      <c r="J434" s="61" t="s">
        <v>610</v>
      </c>
      <c r="K434" s="61">
        <v>1</v>
      </c>
      <c r="L434" s="61" t="s">
        <v>41</v>
      </c>
      <c r="O434" s="65" t="s">
        <v>605</v>
      </c>
      <c r="P434" s="64">
        <v>4</v>
      </c>
      <c r="Q434" s="64" t="s">
        <v>610</v>
      </c>
      <c r="R434" s="64">
        <v>1</v>
      </c>
      <c r="S434" s="64" t="s">
        <v>41</v>
      </c>
    </row>
    <row r="435" spans="1:19">
      <c r="A435" s="57" t="s">
        <v>605</v>
      </c>
      <c r="B435" s="56">
        <v>5</v>
      </c>
      <c r="C435" s="56" t="s">
        <v>611</v>
      </c>
      <c r="D435" s="56">
        <v>4</v>
      </c>
      <c r="E435" s="56" t="s">
        <v>44</v>
      </c>
      <c r="H435" s="62" t="s">
        <v>605</v>
      </c>
      <c r="I435" s="61">
        <v>5</v>
      </c>
      <c r="J435" s="61" t="s">
        <v>611</v>
      </c>
      <c r="K435" s="61">
        <v>1</v>
      </c>
      <c r="L435" s="61" t="s">
        <v>41</v>
      </c>
      <c r="O435" s="65" t="s">
        <v>605</v>
      </c>
      <c r="P435" s="64">
        <v>5</v>
      </c>
      <c r="Q435" s="64" t="s">
        <v>611</v>
      </c>
      <c r="R435" s="64">
        <v>1</v>
      </c>
      <c r="S435" s="64" t="s">
        <v>41</v>
      </c>
    </row>
    <row r="436" spans="1:19">
      <c r="A436" s="57" t="s">
        <v>605</v>
      </c>
      <c r="B436" s="56">
        <v>6</v>
      </c>
      <c r="C436" s="56" t="s">
        <v>612</v>
      </c>
      <c r="D436" s="56">
        <v>5</v>
      </c>
      <c r="E436" s="56" t="s">
        <v>45</v>
      </c>
      <c r="H436" s="62" t="s">
        <v>605</v>
      </c>
      <c r="I436" s="61">
        <v>6</v>
      </c>
      <c r="J436" s="61" t="s">
        <v>612</v>
      </c>
      <c r="K436" s="61">
        <v>1</v>
      </c>
      <c r="L436" s="61" t="s">
        <v>41</v>
      </c>
      <c r="O436" s="65" t="s">
        <v>605</v>
      </c>
      <c r="P436" s="64">
        <v>6</v>
      </c>
      <c r="Q436" s="64" t="s">
        <v>612</v>
      </c>
      <c r="R436" s="64">
        <v>1</v>
      </c>
      <c r="S436" s="64" t="s">
        <v>41</v>
      </c>
    </row>
    <row r="437" spans="1:19">
      <c r="A437" s="57" t="s">
        <v>605</v>
      </c>
      <c r="B437" s="56">
        <v>7</v>
      </c>
      <c r="C437" s="56" t="s">
        <v>613</v>
      </c>
      <c r="D437" s="56">
        <v>6</v>
      </c>
      <c r="E437" s="56" t="s">
        <v>46</v>
      </c>
      <c r="H437" s="62" t="s">
        <v>605</v>
      </c>
      <c r="I437" s="61">
        <v>7</v>
      </c>
      <c r="J437" s="61" t="s">
        <v>613</v>
      </c>
      <c r="K437" s="61">
        <v>1</v>
      </c>
      <c r="L437" s="61" t="s">
        <v>41</v>
      </c>
      <c r="O437" s="65" t="s">
        <v>605</v>
      </c>
      <c r="P437" s="64">
        <v>7</v>
      </c>
      <c r="Q437" s="64" t="s">
        <v>613</v>
      </c>
      <c r="R437" s="64">
        <v>2</v>
      </c>
      <c r="S437" s="64" t="s">
        <v>42</v>
      </c>
    </row>
    <row r="438" spans="1:19">
      <c r="A438" s="57" t="s">
        <v>605</v>
      </c>
      <c r="B438" s="56">
        <v>8</v>
      </c>
      <c r="C438" s="56" t="s">
        <v>614</v>
      </c>
      <c r="D438" s="56">
        <v>7</v>
      </c>
      <c r="E438" s="56" t="s">
        <v>47</v>
      </c>
      <c r="H438" s="62" t="s">
        <v>605</v>
      </c>
      <c r="I438" s="61">
        <v>8</v>
      </c>
      <c r="J438" s="61" t="s">
        <v>614</v>
      </c>
      <c r="K438" s="61">
        <v>1</v>
      </c>
      <c r="L438" s="61" t="s">
        <v>41</v>
      </c>
      <c r="O438" s="65" t="s">
        <v>605</v>
      </c>
      <c r="P438" s="64">
        <v>8</v>
      </c>
      <c r="Q438" s="64" t="s">
        <v>614</v>
      </c>
      <c r="R438" s="64">
        <v>2</v>
      </c>
      <c r="S438" s="64" t="s">
        <v>42</v>
      </c>
    </row>
    <row r="439" spans="1:19">
      <c r="A439" s="57" t="s">
        <v>605</v>
      </c>
      <c r="B439" s="56">
        <v>9</v>
      </c>
      <c r="C439" s="56" t="s">
        <v>615</v>
      </c>
      <c r="D439" s="56">
        <v>8</v>
      </c>
      <c r="E439" s="58" t="s">
        <v>48</v>
      </c>
      <c r="H439" s="62" t="s">
        <v>605</v>
      </c>
      <c r="I439" s="61">
        <v>9</v>
      </c>
      <c r="J439" s="61" t="s">
        <v>615</v>
      </c>
      <c r="K439" s="61">
        <v>1</v>
      </c>
      <c r="L439" s="61" t="s">
        <v>41</v>
      </c>
      <c r="O439" s="65" t="s">
        <v>605</v>
      </c>
      <c r="P439" s="64">
        <v>9</v>
      </c>
      <c r="Q439" s="64" t="s">
        <v>615</v>
      </c>
      <c r="R439" s="64">
        <v>2</v>
      </c>
      <c r="S439" s="64" t="s">
        <v>42</v>
      </c>
    </row>
    <row r="440" spans="1:19">
      <c r="A440" s="57" t="s">
        <v>605</v>
      </c>
      <c r="B440" s="56">
        <v>10</v>
      </c>
      <c r="C440" s="56" t="s">
        <v>616</v>
      </c>
      <c r="D440" s="56">
        <v>9</v>
      </c>
      <c r="E440" s="56" t="s">
        <v>49</v>
      </c>
      <c r="H440" s="62" t="s">
        <v>605</v>
      </c>
      <c r="I440" s="61">
        <v>10</v>
      </c>
      <c r="J440" s="61" t="s">
        <v>616</v>
      </c>
      <c r="K440" s="61">
        <v>1</v>
      </c>
      <c r="L440" s="61" t="s">
        <v>41</v>
      </c>
      <c r="O440" s="65" t="s">
        <v>605</v>
      </c>
      <c r="P440" s="64">
        <v>10</v>
      </c>
      <c r="Q440" s="64" t="s">
        <v>616</v>
      </c>
      <c r="R440" s="64">
        <v>3</v>
      </c>
      <c r="S440" s="64" t="s">
        <v>43</v>
      </c>
    </row>
    <row r="441" spans="1:19">
      <c r="A441" s="57" t="s">
        <v>605</v>
      </c>
      <c r="B441" s="56">
        <v>11</v>
      </c>
      <c r="C441" s="56" t="s">
        <v>617</v>
      </c>
      <c r="D441" s="56">
        <v>10</v>
      </c>
      <c r="E441" s="56" t="s">
        <v>50</v>
      </c>
      <c r="H441" s="62" t="s">
        <v>605</v>
      </c>
      <c r="I441" s="61">
        <v>11</v>
      </c>
      <c r="J441" s="61" t="s">
        <v>617</v>
      </c>
      <c r="K441" s="61">
        <v>1</v>
      </c>
      <c r="L441" s="61" t="s">
        <v>41</v>
      </c>
      <c r="O441" s="65" t="s">
        <v>605</v>
      </c>
      <c r="P441" s="64">
        <v>11</v>
      </c>
      <c r="Q441" s="64" t="s">
        <v>617</v>
      </c>
      <c r="R441" s="64">
        <v>3</v>
      </c>
      <c r="S441" s="64" t="s">
        <v>43</v>
      </c>
    </row>
    <row r="442" spans="1:19">
      <c r="A442" s="57" t="s">
        <v>605</v>
      </c>
      <c r="B442" s="56">
        <v>12</v>
      </c>
      <c r="C442" s="56" t="s">
        <v>618</v>
      </c>
      <c r="D442" s="56">
        <v>11</v>
      </c>
      <c r="E442" s="56" t="s">
        <v>51</v>
      </c>
      <c r="H442" s="62" t="s">
        <v>605</v>
      </c>
      <c r="I442" s="61">
        <v>12</v>
      </c>
      <c r="J442" s="61" t="s">
        <v>618</v>
      </c>
      <c r="K442" s="61">
        <v>2</v>
      </c>
      <c r="L442" s="61" t="s">
        <v>42</v>
      </c>
      <c r="O442" s="65" t="s">
        <v>605</v>
      </c>
      <c r="P442" s="64">
        <v>12</v>
      </c>
      <c r="Q442" s="64" t="s">
        <v>618</v>
      </c>
      <c r="R442" s="64">
        <v>3</v>
      </c>
      <c r="S442" s="64" t="s">
        <v>43</v>
      </c>
    </row>
    <row r="443" spans="1:19">
      <c r="A443" s="57" t="s">
        <v>605</v>
      </c>
      <c r="B443" s="56">
        <v>13</v>
      </c>
      <c r="C443" s="56" t="s">
        <v>619</v>
      </c>
      <c r="D443" s="56">
        <v>12</v>
      </c>
      <c r="E443" s="56" t="s">
        <v>52</v>
      </c>
      <c r="H443" s="62" t="s">
        <v>605</v>
      </c>
      <c r="I443" s="61">
        <v>13</v>
      </c>
      <c r="J443" s="61" t="s">
        <v>619</v>
      </c>
      <c r="K443" s="61">
        <v>2</v>
      </c>
      <c r="L443" s="61" t="s">
        <v>42</v>
      </c>
      <c r="O443" s="65" t="s">
        <v>605</v>
      </c>
      <c r="P443" s="64">
        <v>13</v>
      </c>
      <c r="Q443" s="64" t="s">
        <v>619</v>
      </c>
      <c r="R443" s="64">
        <v>3</v>
      </c>
      <c r="S443" s="64" t="s">
        <v>43</v>
      </c>
    </row>
    <row r="444" spans="1:19">
      <c r="A444" s="57" t="s">
        <v>605</v>
      </c>
      <c r="B444" s="56">
        <v>14</v>
      </c>
      <c r="C444" s="56" t="s">
        <v>620</v>
      </c>
      <c r="D444" s="56">
        <v>13</v>
      </c>
      <c r="E444" s="56" t="s">
        <v>53</v>
      </c>
      <c r="H444" s="62" t="s">
        <v>605</v>
      </c>
      <c r="I444" s="61">
        <v>14</v>
      </c>
      <c r="J444" s="61" t="s">
        <v>620</v>
      </c>
      <c r="K444" s="61">
        <v>2</v>
      </c>
      <c r="L444" s="61" t="s">
        <v>42</v>
      </c>
      <c r="O444" s="65" t="s">
        <v>605</v>
      </c>
      <c r="P444" s="64">
        <v>14</v>
      </c>
      <c r="Q444" s="64" t="s">
        <v>620</v>
      </c>
      <c r="R444" s="64">
        <v>4</v>
      </c>
      <c r="S444" s="64" t="s">
        <v>44</v>
      </c>
    </row>
    <row r="445" spans="1:19">
      <c r="A445" s="57" t="s">
        <v>605</v>
      </c>
      <c r="B445" s="56">
        <v>15</v>
      </c>
      <c r="C445" s="56" t="s">
        <v>621</v>
      </c>
      <c r="D445" s="56">
        <v>14</v>
      </c>
      <c r="E445" s="56" t="s">
        <v>54</v>
      </c>
      <c r="H445" s="62" t="s">
        <v>605</v>
      </c>
      <c r="I445" s="61">
        <v>15</v>
      </c>
      <c r="J445" s="61" t="s">
        <v>621</v>
      </c>
      <c r="K445" s="61">
        <v>3</v>
      </c>
      <c r="L445" s="61" t="s">
        <v>43</v>
      </c>
      <c r="O445" s="65" t="s">
        <v>605</v>
      </c>
      <c r="P445" s="64">
        <v>15</v>
      </c>
      <c r="Q445" s="64" t="s">
        <v>621</v>
      </c>
      <c r="R445" s="64">
        <v>4</v>
      </c>
      <c r="S445" s="64" t="s">
        <v>44</v>
      </c>
    </row>
    <row r="446" spans="1:19">
      <c r="A446" s="57" t="s">
        <v>605</v>
      </c>
      <c r="B446" s="56">
        <v>16</v>
      </c>
      <c r="C446" s="56" t="s">
        <v>622</v>
      </c>
      <c r="D446" s="56">
        <v>15</v>
      </c>
      <c r="E446" s="56" t="s">
        <v>55</v>
      </c>
      <c r="H446" s="62" t="s">
        <v>605</v>
      </c>
      <c r="I446" s="61">
        <v>16</v>
      </c>
      <c r="J446" s="61" t="s">
        <v>622</v>
      </c>
      <c r="K446" s="61">
        <v>3</v>
      </c>
      <c r="L446" s="61" t="s">
        <v>43</v>
      </c>
      <c r="O446" s="65" t="s">
        <v>605</v>
      </c>
      <c r="P446" s="64">
        <v>16</v>
      </c>
      <c r="Q446" s="64" t="s">
        <v>622</v>
      </c>
      <c r="R446" s="64">
        <v>4</v>
      </c>
      <c r="S446" s="64" t="s">
        <v>44</v>
      </c>
    </row>
    <row r="447" spans="1:19">
      <c r="A447" s="57" t="s">
        <v>605</v>
      </c>
      <c r="B447" s="56">
        <v>17</v>
      </c>
      <c r="C447" s="56" t="s">
        <v>623</v>
      </c>
      <c r="D447" s="56">
        <v>16</v>
      </c>
      <c r="E447" s="64" t="s">
        <v>55</v>
      </c>
      <c r="H447" s="62" t="s">
        <v>605</v>
      </c>
      <c r="I447" s="61">
        <v>17</v>
      </c>
      <c r="J447" s="61" t="s">
        <v>623</v>
      </c>
      <c r="K447" s="61">
        <v>4</v>
      </c>
      <c r="L447" s="61" t="s">
        <v>44</v>
      </c>
      <c r="O447" s="65" t="s">
        <v>605</v>
      </c>
      <c r="P447" s="64">
        <v>17</v>
      </c>
      <c r="Q447" s="64" t="s">
        <v>623</v>
      </c>
      <c r="R447" s="64">
        <v>5</v>
      </c>
      <c r="S447" s="64" t="s">
        <v>45</v>
      </c>
    </row>
    <row r="448" spans="1:19">
      <c r="A448" s="57" t="s">
        <v>605</v>
      </c>
      <c r="B448" s="56">
        <v>18</v>
      </c>
      <c r="C448" s="56" t="s">
        <v>624</v>
      </c>
      <c r="D448" s="56">
        <v>17</v>
      </c>
      <c r="E448" s="64" t="s">
        <v>55</v>
      </c>
      <c r="H448" s="62" t="s">
        <v>605</v>
      </c>
      <c r="I448" s="61">
        <v>18</v>
      </c>
      <c r="J448" s="61" t="s">
        <v>624</v>
      </c>
      <c r="K448" s="61">
        <v>4</v>
      </c>
      <c r="L448" s="61" t="s">
        <v>44</v>
      </c>
      <c r="O448" s="65" t="s">
        <v>605</v>
      </c>
      <c r="P448" s="64">
        <v>18</v>
      </c>
      <c r="Q448" s="64" t="s">
        <v>624</v>
      </c>
      <c r="R448" s="64">
        <v>5</v>
      </c>
      <c r="S448" s="64" t="s">
        <v>45</v>
      </c>
    </row>
    <row r="449" spans="1:19">
      <c r="A449" s="57" t="s">
        <v>605</v>
      </c>
      <c r="B449" s="56">
        <v>19</v>
      </c>
      <c r="C449" s="56" t="s">
        <v>625</v>
      </c>
      <c r="D449" s="56">
        <v>18</v>
      </c>
      <c r="E449" s="64" t="s">
        <v>55</v>
      </c>
      <c r="H449" s="62" t="s">
        <v>605</v>
      </c>
      <c r="I449" s="61">
        <v>19</v>
      </c>
      <c r="J449" s="61" t="s">
        <v>625</v>
      </c>
      <c r="K449" s="61">
        <v>4</v>
      </c>
      <c r="L449" s="61" t="s">
        <v>44</v>
      </c>
      <c r="O449" s="65" t="s">
        <v>605</v>
      </c>
      <c r="P449" s="64">
        <v>19</v>
      </c>
      <c r="Q449" s="64" t="s">
        <v>625</v>
      </c>
      <c r="R449" s="64">
        <v>5</v>
      </c>
      <c r="S449" s="64" t="s">
        <v>45</v>
      </c>
    </row>
    <row r="450" spans="1:19">
      <c r="A450" s="57" t="s">
        <v>605</v>
      </c>
      <c r="B450" s="56">
        <v>20</v>
      </c>
      <c r="C450" s="56" t="s">
        <v>626</v>
      </c>
      <c r="D450" s="56">
        <v>19</v>
      </c>
      <c r="E450" s="64" t="s">
        <v>55</v>
      </c>
      <c r="H450" s="62" t="s">
        <v>605</v>
      </c>
      <c r="I450" s="61">
        <v>20</v>
      </c>
      <c r="J450" s="61" t="s">
        <v>626</v>
      </c>
      <c r="K450" s="61">
        <v>5</v>
      </c>
      <c r="L450" s="61" t="s">
        <v>45</v>
      </c>
      <c r="O450" s="65" t="s">
        <v>605</v>
      </c>
      <c r="P450" s="64">
        <v>20</v>
      </c>
      <c r="Q450" s="64" t="s">
        <v>626</v>
      </c>
      <c r="R450" s="64">
        <v>6</v>
      </c>
      <c r="S450" s="64" t="s">
        <v>46</v>
      </c>
    </row>
    <row r="451" spans="1:19">
      <c r="A451" s="57" t="s">
        <v>605</v>
      </c>
      <c r="B451" s="56">
        <v>21</v>
      </c>
      <c r="C451" s="56" t="s">
        <v>627</v>
      </c>
      <c r="D451" s="56">
        <v>19</v>
      </c>
      <c r="E451" s="64" t="s">
        <v>55</v>
      </c>
      <c r="H451" s="62" t="s">
        <v>605</v>
      </c>
      <c r="I451" s="61">
        <v>21</v>
      </c>
      <c r="J451" s="61" t="s">
        <v>627</v>
      </c>
      <c r="K451" s="61">
        <v>5</v>
      </c>
      <c r="L451" s="61" t="s">
        <v>45</v>
      </c>
      <c r="O451" s="65" t="s">
        <v>605</v>
      </c>
      <c r="P451" s="64">
        <v>21</v>
      </c>
      <c r="Q451" s="64" t="s">
        <v>627</v>
      </c>
      <c r="R451" s="64">
        <v>6</v>
      </c>
      <c r="S451" s="64" t="s">
        <v>46</v>
      </c>
    </row>
    <row r="452" spans="1:19">
      <c r="A452" s="57" t="s">
        <v>605</v>
      </c>
      <c r="B452" s="56">
        <v>22</v>
      </c>
      <c r="C452" s="56" t="s">
        <v>628</v>
      </c>
      <c r="D452" s="56">
        <v>19</v>
      </c>
      <c r="E452" s="64" t="s">
        <v>55</v>
      </c>
      <c r="H452" s="62" t="s">
        <v>605</v>
      </c>
      <c r="I452" s="61">
        <v>22</v>
      </c>
      <c r="J452" s="61" t="s">
        <v>628</v>
      </c>
      <c r="K452" s="61">
        <v>6</v>
      </c>
      <c r="L452" s="61" t="s">
        <v>46</v>
      </c>
      <c r="O452" s="65" t="s">
        <v>605</v>
      </c>
      <c r="P452" s="64">
        <v>22</v>
      </c>
      <c r="Q452" s="64" t="s">
        <v>628</v>
      </c>
      <c r="R452" s="64">
        <v>6</v>
      </c>
      <c r="S452" s="64" t="s">
        <v>46</v>
      </c>
    </row>
    <row r="453" spans="1:19">
      <c r="A453" s="57" t="s">
        <v>605</v>
      </c>
      <c r="B453" s="56">
        <v>23</v>
      </c>
      <c r="C453" s="56" t="s">
        <v>629</v>
      </c>
      <c r="D453" s="56">
        <v>19</v>
      </c>
      <c r="E453" s="64" t="s">
        <v>55</v>
      </c>
      <c r="H453" s="62" t="s">
        <v>605</v>
      </c>
      <c r="I453" s="61">
        <v>23</v>
      </c>
      <c r="J453" s="61" t="s">
        <v>629</v>
      </c>
      <c r="K453" s="61">
        <v>6</v>
      </c>
      <c r="L453" s="61" t="s">
        <v>46</v>
      </c>
      <c r="O453" s="65" t="s">
        <v>605</v>
      </c>
      <c r="P453" s="64">
        <v>23</v>
      </c>
      <c r="Q453" s="64" t="s">
        <v>629</v>
      </c>
      <c r="R453" s="64">
        <v>6</v>
      </c>
      <c r="S453" s="64" t="s">
        <v>46</v>
      </c>
    </row>
    <row r="454" spans="1:19">
      <c r="A454" s="57" t="s">
        <v>605</v>
      </c>
      <c r="B454" s="56">
        <v>24</v>
      </c>
      <c r="C454" s="56" t="s">
        <v>630</v>
      </c>
      <c r="D454" s="56">
        <v>19</v>
      </c>
      <c r="E454" s="64" t="s">
        <v>55</v>
      </c>
      <c r="H454" s="62" t="s">
        <v>605</v>
      </c>
      <c r="I454" s="61">
        <v>24</v>
      </c>
      <c r="J454" s="61" t="s">
        <v>630</v>
      </c>
      <c r="K454" s="61">
        <v>6</v>
      </c>
      <c r="L454" s="61" t="s">
        <v>46</v>
      </c>
      <c r="O454" s="65" t="s">
        <v>605</v>
      </c>
      <c r="P454" s="64">
        <v>24</v>
      </c>
      <c r="Q454" s="64" t="s">
        <v>630</v>
      </c>
      <c r="R454" s="64">
        <v>7</v>
      </c>
      <c r="S454" s="64" t="s">
        <v>47</v>
      </c>
    </row>
    <row r="455" spans="1:19">
      <c r="A455" s="57" t="s">
        <v>605</v>
      </c>
      <c r="B455" s="56">
        <v>25</v>
      </c>
      <c r="C455" s="56" t="s">
        <v>631</v>
      </c>
      <c r="D455" s="56">
        <v>19</v>
      </c>
      <c r="E455" s="64" t="s">
        <v>55</v>
      </c>
      <c r="H455" s="62" t="s">
        <v>605</v>
      </c>
      <c r="I455" s="61">
        <v>25</v>
      </c>
      <c r="J455" s="61" t="s">
        <v>631</v>
      </c>
      <c r="K455" s="61">
        <v>7</v>
      </c>
      <c r="L455" s="61" t="s">
        <v>47</v>
      </c>
      <c r="O455" s="65" t="s">
        <v>605</v>
      </c>
      <c r="P455" s="64">
        <v>25</v>
      </c>
      <c r="Q455" s="64" t="s">
        <v>631</v>
      </c>
      <c r="R455" s="64">
        <v>7</v>
      </c>
      <c r="S455" s="64" t="s">
        <v>47</v>
      </c>
    </row>
    <row r="456" spans="1:19">
      <c r="A456" s="57" t="s">
        <v>605</v>
      </c>
      <c r="B456" s="56">
        <v>26</v>
      </c>
      <c r="C456" s="56" t="s">
        <v>632</v>
      </c>
      <c r="D456" s="56">
        <v>19</v>
      </c>
      <c r="E456" s="64" t="s">
        <v>55</v>
      </c>
      <c r="H456" s="62" t="s">
        <v>605</v>
      </c>
      <c r="I456" s="61">
        <v>26</v>
      </c>
      <c r="J456" s="61" t="s">
        <v>632</v>
      </c>
      <c r="K456" s="61">
        <v>7</v>
      </c>
      <c r="L456" s="61" t="s">
        <v>47</v>
      </c>
      <c r="O456" s="65" t="s">
        <v>605</v>
      </c>
      <c r="P456" s="64">
        <v>26</v>
      </c>
      <c r="Q456" s="64" t="s">
        <v>632</v>
      </c>
      <c r="R456" s="64">
        <v>7</v>
      </c>
      <c r="S456" s="64" t="s">
        <v>47</v>
      </c>
    </row>
    <row r="457" spans="1:19">
      <c r="A457" s="57" t="s">
        <v>605</v>
      </c>
      <c r="B457" s="56">
        <v>27</v>
      </c>
      <c r="C457" s="56" t="s">
        <v>633</v>
      </c>
      <c r="D457" s="56">
        <v>19</v>
      </c>
      <c r="E457" s="64" t="s">
        <v>55</v>
      </c>
      <c r="H457" s="62" t="s">
        <v>605</v>
      </c>
      <c r="I457" s="61">
        <v>27</v>
      </c>
      <c r="J457" s="61" t="s">
        <v>633</v>
      </c>
      <c r="K457" s="61">
        <v>8</v>
      </c>
      <c r="L457" s="61" t="s">
        <v>48</v>
      </c>
      <c r="O457" s="65" t="s">
        <v>605</v>
      </c>
      <c r="P457" s="64">
        <v>27</v>
      </c>
      <c r="Q457" s="64" t="s">
        <v>633</v>
      </c>
      <c r="R457" s="64">
        <v>8</v>
      </c>
      <c r="S457" s="64" t="s">
        <v>48</v>
      </c>
    </row>
    <row r="458" spans="1:19">
      <c r="A458" s="57" t="s">
        <v>605</v>
      </c>
      <c r="B458" s="56">
        <v>28</v>
      </c>
      <c r="C458" s="56" t="s">
        <v>634</v>
      </c>
      <c r="D458" s="56">
        <v>19</v>
      </c>
      <c r="E458" s="64" t="s">
        <v>55</v>
      </c>
      <c r="H458" s="62" t="s">
        <v>605</v>
      </c>
      <c r="I458" s="61">
        <v>28</v>
      </c>
      <c r="J458" s="61" t="s">
        <v>634</v>
      </c>
      <c r="K458" s="61">
        <v>8</v>
      </c>
      <c r="L458" s="61" t="s">
        <v>48</v>
      </c>
      <c r="O458" s="65" t="s">
        <v>605</v>
      </c>
      <c r="P458" s="64">
        <v>28</v>
      </c>
      <c r="Q458" s="64" t="s">
        <v>634</v>
      </c>
      <c r="R458" s="64">
        <v>8</v>
      </c>
      <c r="S458" s="64" t="s">
        <v>48</v>
      </c>
    </row>
    <row r="459" spans="1:19">
      <c r="A459" s="57" t="s">
        <v>605</v>
      </c>
      <c r="B459" s="56">
        <v>29</v>
      </c>
      <c r="C459" s="56" t="s">
        <v>635</v>
      </c>
      <c r="D459" s="56">
        <v>19</v>
      </c>
      <c r="E459" s="64" t="s">
        <v>55</v>
      </c>
      <c r="H459" s="62" t="s">
        <v>605</v>
      </c>
      <c r="I459" s="61">
        <v>29</v>
      </c>
      <c r="J459" s="61" t="s">
        <v>635</v>
      </c>
      <c r="K459" s="61">
        <v>8</v>
      </c>
      <c r="L459" s="61" t="s">
        <v>48</v>
      </c>
      <c r="O459" s="65" t="s">
        <v>605</v>
      </c>
      <c r="P459" s="64">
        <v>29</v>
      </c>
      <c r="Q459" s="64" t="s">
        <v>635</v>
      </c>
      <c r="R459" s="64">
        <v>8</v>
      </c>
      <c r="S459" s="64" t="s">
        <v>48</v>
      </c>
    </row>
    <row r="460" spans="1:19">
      <c r="A460" s="57" t="s">
        <v>605</v>
      </c>
      <c r="B460" s="56">
        <v>30</v>
      </c>
      <c r="C460" s="56" t="s">
        <v>636</v>
      </c>
      <c r="D460" s="56">
        <v>19</v>
      </c>
      <c r="E460" s="64" t="s">
        <v>55</v>
      </c>
      <c r="H460" s="62" t="s">
        <v>605</v>
      </c>
      <c r="I460" s="61">
        <v>30</v>
      </c>
      <c r="J460" s="61" t="s">
        <v>636</v>
      </c>
      <c r="K460" s="61">
        <v>9</v>
      </c>
      <c r="L460" s="61" t="s">
        <v>49</v>
      </c>
      <c r="O460" s="65" t="s">
        <v>605</v>
      </c>
      <c r="P460" s="64">
        <v>30</v>
      </c>
      <c r="Q460" s="64" t="s">
        <v>636</v>
      </c>
      <c r="R460" s="64">
        <v>9</v>
      </c>
      <c r="S460" s="64" t="s">
        <v>49</v>
      </c>
    </row>
    <row r="461" spans="1:19">
      <c r="A461" s="57" t="s">
        <v>605</v>
      </c>
      <c r="B461" s="56">
        <v>31</v>
      </c>
      <c r="C461" s="56" t="s">
        <v>637</v>
      </c>
      <c r="D461" s="56">
        <v>19</v>
      </c>
      <c r="E461" s="64" t="s">
        <v>55</v>
      </c>
      <c r="H461" s="62" t="s">
        <v>605</v>
      </c>
      <c r="I461" s="61">
        <v>31</v>
      </c>
      <c r="J461" s="61" t="s">
        <v>637</v>
      </c>
      <c r="K461" s="61">
        <v>9</v>
      </c>
      <c r="L461" s="61" t="s">
        <v>49</v>
      </c>
      <c r="O461" s="65" t="s">
        <v>605</v>
      </c>
      <c r="P461" s="64">
        <v>31</v>
      </c>
      <c r="Q461" s="64" t="s">
        <v>637</v>
      </c>
      <c r="R461" s="64">
        <v>9</v>
      </c>
      <c r="S461" s="64" t="s">
        <v>49</v>
      </c>
    </row>
    <row r="462" spans="1:19">
      <c r="A462" s="57" t="s">
        <v>605</v>
      </c>
      <c r="B462" s="56">
        <v>32</v>
      </c>
      <c r="C462" s="56" t="s">
        <v>638</v>
      </c>
      <c r="D462" s="56">
        <v>19</v>
      </c>
      <c r="E462" s="64" t="s">
        <v>55</v>
      </c>
      <c r="H462" s="62" t="s">
        <v>605</v>
      </c>
      <c r="I462" s="61">
        <v>32</v>
      </c>
      <c r="J462" s="61" t="s">
        <v>638</v>
      </c>
      <c r="K462" s="61">
        <v>10</v>
      </c>
      <c r="L462" s="61" t="s">
        <v>50</v>
      </c>
      <c r="O462" s="65" t="s">
        <v>605</v>
      </c>
      <c r="P462" s="64">
        <v>32</v>
      </c>
      <c r="Q462" s="64" t="s">
        <v>638</v>
      </c>
      <c r="R462" s="64">
        <v>9</v>
      </c>
      <c r="S462" s="64" t="s">
        <v>49</v>
      </c>
    </row>
    <row r="463" spans="1:19">
      <c r="A463" s="57" t="s">
        <v>605</v>
      </c>
      <c r="B463" s="56">
        <v>33</v>
      </c>
      <c r="C463" s="56" t="s">
        <v>639</v>
      </c>
      <c r="D463" s="56">
        <v>19</v>
      </c>
      <c r="E463" s="64" t="s">
        <v>55</v>
      </c>
      <c r="H463" s="62" t="s">
        <v>605</v>
      </c>
      <c r="I463" s="61">
        <v>33</v>
      </c>
      <c r="J463" s="61" t="s">
        <v>639</v>
      </c>
      <c r="K463" s="61">
        <v>10</v>
      </c>
      <c r="L463" s="61" t="s">
        <v>50</v>
      </c>
      <c r="O463" s="65" t="s">
        <v>605</v>
      </c>
      <c r="P463" s="64">
        <v>33</v>
      </c>
      <c r="Q463" s="64" t="s">
        <v>639</v>
      </c>
      <c r="R463" s="64">
        <v>9</v>
      </c>
      <c r="S463" s="64" t="s">
        <v>49</v>
      </c>
    </row>
    <row r="464" spans="1:19">
      <c r="A464" s="57" t="s">
        <v>605</v>
      </c>
      <c r="B464" s="56">
        <v>34</v>
      </c>
      <c r="C464" s="56" t="s">
        <v>640</v>
      </c>
      <c r="D464" s="56">
        <v>19</v>
      </c>
      <c r="E464" s="64" t="s">
        <v>55</v>
      </c>
      <c r="H464" s="62" t="s">
        <v>605</v>
      </c>
      <c r="I464" s="61">
        <v>34</v>
      </c>
      <c r="J464" s="61" t="s">
        <v>640</v>
      </c>
      <c r="K464" s="61">
        <v>10</v>
      </c>
      <c r="L464" s="61" t="s">
        <v>50</v>
      </c>
      <c r="O464" s="65" t="s">
        <v>605</v>
      </c>
      <c r="P464" s="64">
        <v>34</v>
      </c>
      <c r="Q464" s="64" t="s">
        <v>640</v>
      </c>
      <c r="R464" s="64">
        <v>10</v>
      </c>
      <c r="S464" s="64" t="s">
        <v>50</v>
      </c>
    </row>
    <row r="465" spans="1:19">
      <c r="A465" s="57" t="s">
        <v>605</v>
      </c>
      <c r="B465" s="56">
        <v>35</v>
      </c>
      <c r="C465" s="56" t="s">
        <v>641</v>
      </c>
      <c r="D465" s="56">
        <v>9</v>
      </c>
      <c r="E465" s="64" t="s">
        <v>55</v>
      </c>
      <c r="H465" s="62" t="s">
        <v>605</v>
      </c>
      <c r="I465" s="61">
        <v>35</v>
      </c>
      <c r="J465" s="61" t="s">
        <v>641</v>
      </c>
      <c r="K465" s="61">
        <v>11</v>
      </c>
      <c r="L465" s="61" t="s">
        <v>51</v>
      </c>
      <c r="O465" s="65" t="s">
        <v>605</v>
      </c>
      <c r="P465" s="64">
        <v>35</v>
      </c>
      <c r="Q465" s="64" t="s">
        <v>641</v>
      </c>
      <c r="R465" s="64">
        <v>10</v>
      </c>
      <c r="S465" s="64" t="s">
        <v>50</v>
      </c>
    </row>
    <row r="466" spans="1:19">
      <c r="A466" s="57" t="s">
        <v>605</v>
      </c>
      <c r="B466" s="56">
        <v>36</v>
      </c>
      <c r="C466" s="56" t="s">
        <v>642</v>
      </c>
      <c r="D466" s="56">
        <v>10</v>
      </c>
      <c r="E466" s="64" t="s">
        <v>55</v>
      </c>
      <c r="H466" s="62" t="s">
        <v>605</v>
      </c>
      <c r="I466" s="61">
        <v>36</v>
      </c>
      <c r="J466" s="61" t="s">
        <v>642</v>
      </c>
      <c r="K466" s="61">
        <v>11</v>
      </c>
      <c r="L466" s="61" t="s">
        <v>51</v>
      </c>
      <c r="O466" s="65" t="s">
        <v>605</v>
      </c>
      <c r="P466" s="64">
        <v>36</v>
      </c>
      <c r="Q466" s="64" t="s">
        <v>642</v>
      </c>
      <c r="R466" s="64">
        <v>10</v>
      </c>
      <c r="S466" s="64" t="s">
        <v>50</v>
      </c>
    </row>
    <row r="467" spans="1:19">
      <c r="A467" s="57" t="s">
        <v>605</v>
      </c>
      <c r="B467" s="56">
        <v>37</v>
      </c>
      <c r="C467" s="56" t="s">
        <v>643</v>
      </c>
      <c r="D467" s="56">
        <v>10</v>
      </c>
      <c r="E467" s="64" t="s">
        <v>55</v>
      </c>
      <c r="H467" s="62" t="s">
        <v>605</v>
      </c>
      <c r="I467" s="61">
        <v>37</v>
      </c>
      <c r="J467" s="61" t="s">
        <v>643</v>
      </c>
      <c r="K467" s="61">
        <v>12</v>
      </c>
      <c r="L467" s="61" t="s">
        <v>52</v>
      </c>
      <c r="O467" s="65" t="s">
        <v>605</v>
      </c>
      <c r="P467" s="64">
        <v>37</v>
      </c>
      <c r="Q467" s="64" t="s">
        <v>643</v>
      </c>
      <c r="R467" s="64">
        <v>11</v>
      </c>
      <c r="S467" s="64" t="s">
        <v>51</v>
      </c>
    </row>
    <row r="468" spans="1:19">
      <c r="A468" s="57" t="s">
        <v>605</v>
      </c>
      <c r="B468" s="56">
        <v>38</v>
      </c>
      <c r="C468" s="56" t="s">
        <v>644</v>
      </c>
      <c r="D468" s="56">
        <v>10</v>
      </c>
      <c r="E468" s="64" t="s">
        <v>55</v>
      </c>
      <c r="H468" s="62" t="s">
        <v>605</v>
      </c>
      <c r="I468" s="61">
        <v>38</v>
      </c>
      <c r="J468" s="61" t="s">
        <v>644</v>
      </c>
      <c r="K468" s="61">
        <v>12</v>
      </c>
      <c r="L468" s="61" t="s">
        <v>52</v>
      </c>
      <c r="O468" s="65" t="s">
        <v>605</v>
      </c>
      <c r="P468" s="64">
        <v>38</v>
      </c>
      <c r="Q468" s="64" t="s">
        <v>644</v>
      </c>
      <c r="R468" s="64">
        <v>11</v>
      </c>
      <c r="S468" s="64" t="s">
        <v>51</v>
      </c>
    </row>
    <row r="469" spans="1:19">
      <c r="A469" s="57" t="s">
        <v>605</v>
      </c>
      <c r="B469" s="56">
        <v>39</v>
      </c>
      <c r="C469" s="56" t="s">
        <v>645</v>
      </c>
      <c r="D469" s="56">
        <v>11</v>
      </c>
      <c r="E469" s="64" t="s">
        <v>55</v>
      </c>
      <c r="H469" s="62" t="s">
        <v>605</v>
      </c>
      <c r="I469" s="61">
        <v>39</v>
      </c>
      <c r="J469" s="61" t="s">
        <v>645</v>
      </c>
      <c r="K469" s="61">
        <v>12</v>
      </c>
      <c r="L469" s="61" t="s">
        <v>52</v>
      </c>
      <c r="O469" s="65" t="s">
        <v>605</v>
      </c>
      <c r="P469" s="64">
        <v>39</v>
      </c>
      <c r="Q469" s="64" t="s">
        <v>645</v>
      </c>
      <c r="R469" s="64">
        <v>11</v>
      </c>
      <c r="S469" s="64" t="s">
        <v>51</v>
      </c>
    </row>
    <row r="470" spans="1:19">
      <c r="A470" s="57" t="s">
        <v>605</v>
      </c>
      <c r="B470" s="56">
        <v>40</v>
      </c>
      <c r="C470" s="56" t="s">
        <v>646</v>
      </c>
      <c r="D470" s="56">
        <v>11</v>
      </c>
      <c r="E470" s="64" t="s">
        <v>55</v>
      </c>
      <c r="H470" s="62" t="s">
        <v>605</v>
      </c>
      <c r="I470" s="61">
        <v>40</v>
      </c>
      <c r="J470" s="61" t="s">
        <v>646</v>
      </c>
      <c r="K470" s="61">
        <v>13</v>
      </c>
      <c r="L470" s="61" t="s">
        <v>53</v>
      </c>
      <c r="O470" s="65" t="s">
        <v>605</v>
      </c>
      <c r="P470" s="64">
        <v>40</v>
      </c>
      <c r="Q470" s="64" t="s">
        <v>646</v>
      </c>
      <c r="R470" s="64">
        <v>12</v>
      </c>
      <c r="S470" s="64" t="s">
        <v>52</v>
      </c>
    </row>
    <row r="471" spans="1:19">
      <c r="A471" s="57" t="s">
        <v>605</v>
      </c>
      <c r="B471" s="56">
        <v>41</v>
      </c>
      <c r="C471" s="56" t="s">
        <v>647</v>
      </c>
      <c r="D471" s="56">
        <v>12</v>
      </c>
      <c r="E471" s="64" t="s">
        <v>55</v>
      </c>
      <c r="H471" s="62" t="s">
        <v>605</v>
      </c>
      <c r="I471" s="61">
        <v>41</v>
      </c>
      <c r="J471" s="61" t="s">
        <v>647</v>
      </c>
      <c r="K471" s="61">
        <v>13</v>
      </c>
      <c r="L471" s="61" t="s">
        <v>53</v>
      </c>
      <c r="O471" s="65" t="s">
        <v>605</v>
      </c>
      <c r="P471" s="64">
        <v>41</v>
      </c>
      <c r="Q471" s="64" t="s">
        <v>647</v>
      </c>
      <c r="R471" s="64">
        <v>12</v>
      </c>
      <c r="S471" s="64" t="s">
        <v>52</v>
      </c>
    </row>
    <row r="472" spans="1:19">
      <c r="A472" s="57" t="s">
        <v>605</v>
      </c>
      <c r="B472" s="56">
        <v>42</v>
      </c>
      <c r="C472" s="56" t="s">
        <v>648</v>
      </c>
      <c r="D472" s="56">
        <v>12</v>
      </c>
      <c r="E472" s="64" t="s">
        <v>55</v>
      </c>
      <c r="H472" s="62" t="s">
        <v>605</v>
      </c>
      <c r="I472" s="61">
        <v>42</v>
      </c>
      <c r="J472" s="61" t="s">
        <v>648</v>
      </c>
      <c r="K472" s="61">
        <v>14</v>
      </c>
      <c r="L472" s="61" t="s">
        <v>54</v>
      </c>
      <c r="O472" s="65" t="s">
        <v>605</v>
      </c>
      <c r="P472" s="64">
        <v>42</v>
      </c>
      <c r="Q472" s="64" t="s">
        <v>648</v>
      </c>
      <c r="R472" s="64">
        <v>12</v>
      </c>
      <c r="S472" s="64" t="s">
        <v>52</v>
      </c>
    </row>
    <row r="473" spans="1:19">
      <c r="A473" s="57" t="s">
        <v>605</v>
      </c>
      <c r="B473" s="56">
        <v>43</v>
      </c>
      <c r="C473" s="56" t="s">
        <v>649</v>
      </c>
      <c r="D473" s="56">
        <v>12</v>
      </c>
      <c r="E473" s="64" t="s">
        <v>55</v>
      </c>
      <c r="H473" s="62" t="s">
        <v>605</v>
      </c>
      <c r="I473" s="61">
        <v>43</v>
      </c>
      <c r="J473" s="61" t="s">
        <v>649</v>
      </c>
      <c r="K473" s="61">
        <v>14</v>
      </c>
      <c r="L473" s="61" t="s">
        <v>54</v>
      </c>
      <c r="O473" s="65" t="s">
        <v>605</v>
      </c>
      <c r="P473" s="64">
        <v>43</v>
      </c>
      <c r="Q473" s="64" t="s">
        <v>649</v>
      </c>
      <c r="R473" s="64">
        <v>12</v>
      </c>
      <c r="S473" s="64" t="s">
        <v>52</v>
      </c>
    </row>
    <row r="474" spans="1:19">
      <c r="A474" s="57" t="s">
        <v>605</v>
      </c>
      <c r="B474" s="56">
        <v>44</v>
      </c>
      <c r="C474" s="56" t="s">
        <v>650</v>
      </c>
      <c r="D474" s="56">
        <v>13</v>
      </c>
      <c r="E474" s="64" t="s">
        <v>55</v>
      </c>
      <c r="H474" s="62" t="s">
        <v>605</v>
      </c>
      <c r="I474" s="61">
        <v>44</v>
      </c>
      <c r="J474" s="61" t="s">
        <v>650</v>
      </c>
      <c r="K474" s="61">
        <v>14</v>
      </c>
      <c r="L474" s="61" t="s">
        <v>54</v>
      </c>
      <c r="O474" s="65" t="s">
        <v>605</v>
      </c>
      <c r="P474" s="64">
        <v>44</v>
      </c>
      <c r="Q474" s="64" t="s">
        <v>650</v>
      </c>
      <c r="R474" s="64">
        <v>13</v>
      </c>
      <c r="S474" s="64" t="s">
        <v>53</v>
      </c>
    </row>
    <row r="475" spans="1:19">
      <c r="A475" s="57" t="s">
        <v>605</v>
      </c>
      <c r="B475" s="56">
        <v>45</v>
      </c>
      <c r="C475" s="56" t="s">
        <v>651</v>
      </c>
      <c r="D475" s="56">
        <v>13</v>
      </c>
      <c r="E475" s="64" t="s">
        <v>55</v>
      </c>
      <c r="H475" s="62" t="s">
        <v>605</v>
      </c>
      <c r="I475" s="61">
        <v>45</v>
      </c>
      <c r="J475" s="61" t="s">
        <v>651</v>
      </c>
      <c r="K475" s="61">
        <v>15</v>
      </c>
      <c r="L475" s="61" t="s">
        <v>55</v>
      </c>
      <c r="O475" s="65" t="s">
        <v>605</v>
      </c>
      <c r="P475" s="64">
        <v>45</v>
      </c>
      <c r="Q475" s="64" t="s">
        <v>651</v>
      </c>
      <c r="R475" s="64">
        <v>13</v>
      </c>
      <c r="S475" s="64" t="s">
        <v>53</v>
      </c>
    </row>
    <row r="476" spans="1:19">
      <c r="A476" s="57" t="s">
        <v>605</v>
      </c>
      <c r="B476" s="56">
        <v>46</v>
      </c>
      <c r="C476" s="56" t="s">
        <v>652</v>
      </c>
      <c r="D476" s="56">
        <v>14</v>
      </c>
      <c r="E476" s="64" t="s">
        <v>55</v>
      </c>
      <c r="H476" s="62" t="s">
        <v>605</v>
      </c>
      <c r="I476" s="61">
        <v>46</v>
      </c>
      <c r="J476" s="61" t="s">
        <v>652</v>
      </c>
      <c r="K476" s="61">
        <v>15</v>
      </c>
      <c r="L476" s="61" t="s">
        <v>55</v>
      </c>
      <c r="O476" s="65" t="s">
        <v>605</v>
      </c>
      <c r="P476" s="64">
        <v>46</v>
      </c>
      <c r="Q476" s="64" t="s">
        <v>652</v>
      </c>
      <c r="R476" s="64">
        <v>13</v>
      </c>
      <c r="S476" s="64" t="s">
        <v>53</v>
      </c>
    </row>
    <row r="477" spans="1:19">
      <c r="A477" s="57" t="s">
        <v>605</v>
      </c>
      <c r="B477" s="56">
        <v>47</v>
      </c>
      <c r="C477" s="56" t="s">
        <v>653</v>
      </c>
      <c r="D477" s="56">
        <v>14</v>
      </c>
      <c r="E477" s="64" t="s">
        <v>55</v>
      </c>
      <c r="H477" s="62" t="s">
        <v>605</v>
      </c>
      <c r="I477" s="61">
        <v>47</v>
      </c>
      <c r="J477" s="61" t="s">
        <v>653</v>
      </c>
      <c r="K477" s="61">
        <v>16</v>
      </c>
      <c r="L477" s="61" t="s">
        <v>56</v>
      </c>
      <c r="O477" s="65" t="s">
        <v>605</v>
      </c>
      <c r="P477" s="64">
        <v>47</v>
      </c>
      <c r="Q477" s="64" t="s">
        <v>653</v>
      </c>
      <c r="R477" s="64">
        <v>14</v>
      </c>
      <c r="S477" s="64" t="s">
        <v>54</v>
      </c>
    </row>
    <row r="478" spans="1:19">
      <c r="A478" s="57" t="s">
        <v>605</v>
      </c>
      <c r="B478" s="56">
        <v>48</v>
      </c>
      <c r="C478" s="56" t="s">
        <v>654</v>
      </c>
      <c r="D478" s="56">
        <v>14</v>
      </c>
      <c r="E478" s="64" t="s">
        <v>55</v>
      </c>
      <c r="H478" s="62" t="s">
        <v>605</v>
      </c>
      <c r="I478" s="61">
        <v>48</v>
      </c>
      <c r="J478" s="61" t="s">
        <v>654</v>
      </c>
      <c r="K478" s="61">
        <v>16</v>
      </c>
      <c r="L478" s="61" t="s">
        <v>56</v>
      </c>
      <c r="O478" s="65" t="s">
        <v>605</v>
      </c>
      <c r="P478" s="64">
        <v>48</v>
      </c>
      <c r="Q478" s="64" t="s">
        <v>654</v>
      </c>
      <c r="R478" s="64">
        <v>14</v>
      </c>
      <c r="S478" s="64" t="s">
        <v>54</v>
      </c>
    </row>
    <row r="479" spans="1:19">
      <c r="A479" s="57" t="s">
        <v>605</v>
      </c>
      <c r="B479" s="56">
        <v>49</v>
      </c>
      <c r="C479" s="56" t="s">
        <v>655</v>
      </c>
      <c r="D479" s="56">
        <v>15</v>
      </c>
      <c r="E479" s="56" t="s">
        <v>55</v>
      </c>
      <c r="H479" s="62" t="s">
        <v>605</v>
      </c>
      <c r="I479" s="61">
        <v>49</v>
      </c>
      <c r="J479" s="61" t="s">
        <v>655</v>
      </c>
      <c r="K479" s="61">
        <v>16</v>
      </c>
      <c r="L479" s="61" t="s">
        <v>56</v>
      </c>
      <c r="O479" s="65" t="s">
        <v>605</v>
      </c>
      <c r="P479" s="64">
        <v>49</v>
      </c>
      <c r="Q479" s="64" t="s">
        <v>655</v>
      </c>
      <c r="R479" s="64">
        <v>14</v>
      </c>
      <c r="S479" s="64" t="s">
        <v>54</v>
      </c>
    </row>
    <row r="480" spans="1:19">
      <c r="A480" s="57" t="s">
        <v>605</v>
      </c>
      <c r="B480" s="56">
        <v>50</v>
      </c>
      <c r="C480" s="56" t="s">
        <v>656</v>
      </c>
      <c r="D480" s="56">
        <v>15</v>
      </c>
      <c r="E480" s="56" t="s">
        <v>55</v>
      </c>
      <c r="H480" s="62" t="s">
        <v>605</v>
      </c>
      <c r="I480" s="61">
        <v>50</v>
      </c>
      <c r="J480" s="61" t="s">
        <v>656</v>
      </c>
      <c r="K480" s="61">
        <v>17</v>
      </c>
      <c r="L480" s="61" t="s">
        <v>57</v>
      </c>
      <c r="O480" s="65" t="s">
        <v>605</v>
      </c>
      <c r="P480" s="64">
        <v>50</v>
      </c>
      <c r="Q480" s="64" t="s">
        <v>656</v>
      </c>
      <c r="R480" s="64">
        <v>15</v>
      </c>
      <c r="S480" s="64" t="s">
        <v>55</v>
      </c>
    </row>
    <row r="481" spans="1:19">
      <c r="A481" s="57" t="s">
        <v>605</v>
      </c>
      <c r="B481" s="56">
        <v>51</v>
      </c>
      <c r="C481" s="56" t="s">
        <v>657</v>
      </c>
      <c r="D481" s="56">
        <v>16</v>
      </c>
      <c r="E481" s="56" t="s">
        <v>56</v>
      </c>
      <c r="H481" s="62" t="s">
        <v>605</v>
      </c>
      <c r="I481" s="61">
        <v>51</v>
      </c>
      <c r="J481" s="61" t="s">
        <v>657</v>
      </c>
      <c r="K481" s="61">
        <v>17</v>
      </c>
      <c r="L481" s="61" t="s">
        <v>57</v>
      </c>
      <c r="O481" s="65" t="s">
        <v>605</v>
      </c>
      <c r="P481" s="64">
        <v>51</v>
      </c>
      <c r="Q481" s="64" t="s">
        <v>657</v>
      </c>
      <c r="R481" s="64">
        <v>15</v>
      </c>
      <c r="S481" s="64" t="s">
        <v>55</v>
      </c>
    </row>
    <row r="482" spans="1:19">
      <c r="A482" s="57" t="s">
        <v>605</v>
      </c>
      <c r="B482" s="56">
        <v>52</v>
      </c>
      <c r="C482" s="56" t="s">
        <v>658</v>
      </c>
      <c r="D482" s="56">
        <v>16</v>
      </c>
      <c r="E482" s="56" t="s">
        <v>56</v>
      </c>
      <c r="H482" s="62" t="s">
        <v>605</v>
      </c>
      <c r="I482" s="61">
        <v>52</v>
      </c>
      <c r="J482" s="61" t="s">
        <v>658</v>
      </c>
      <c r="K482" s="61">
        <v>18</v>
      </c>
      <c r="L482" s="61" t="s">
        <v>58</v>
      </c>
      <c r="O482" s="65" t="s">
        <v>605</v>
      </c>
      <c r="P482" s="64">
        <v>52</v>
      </c>
      <c r="Q482" s="64" t="s">
        <v>658</v>
      </c>
      <c r="R482" s="64">
        <v>15</v>
      </c>
      <c r="S482" s="64" t="s">
        <v>55</v>
      </c>
    </row>
    <row r="483" spans="1:19">
      <c r="A483" s="57" t="s">
        <v>605</v>
      </c>
      <c r="B483" s="56">
        <v>53</v>
      </c>
      <c r="C483" s="56" t="s">
        <v>659</v>
      </c>
      <c r="D483" s="56">
        <v>16</v>
      </c>
      <c r="E483" s="56" t="s">
        <v>56</v>
      </c>
      <c r="H483" s="62" t="s">
        <v>605</v>
      </c>
      <c r="I483" s="61">
        <v>53</v>
      </c>
      <c r="J483" s="61" t="s">
        <v>659</v>
      </c>
      <c r="K483" s="61">
        <v>18</v>
      </c>
      <c r="L483" s="61" t="s">
        <v>58</v>
      </c>
      <c r="O483" s="65" t="s">
        <v>605</v>
      </c>
      <c r="P483" s="64">
        <v>53</v>
      </c>
      <c r="Q483" s="64" t="s">
        <v>659</v>
      </c>
      <c r="R483" s="64">
        <v>15</v>
      </c>
      <c r="S483" s="64" t="s">
        <v>55</v>
      </c>
    </row>
    <row r="484" spans="1:19">
      <c r="A484" s="57" t="s">
        <v>605</v>
      </c>
      <c r="B484" s="56">
        <v>54</v>
      </c>
      <c r="C484" s="56" t="s">
        <v>660</v>
      </c>
      <c r="D484" s="56">
        <v>17</v>
      </c>
      <c r="E484" s="56" t="s">
        <v>57</v>
      </c>
      <c r="H484" s="62" t="s">
        <v>605</v>
      </c>
      <c r="I484" s="61">
        <v>54</v>
      </c>
      <c r="J484" s="61" t="s">
        <v>660</v>
      </c>
      <c r="K484" s="61">
        <v>18</v>
      </c>
      <c r="L484" s="61" t="s">
        <v>58</v>
      </c>
      <c r="O484" s="65" t="s">
        <v>605</v>
      </c>
      <c r="P484" s="64">
        <v>54</v>
      </c>
      <c r="Q484" s="64" t="s">
        <v>660</v>
      </c>
      <c r="R484" s="64">
        <v>16</v>
      </c>
      <c r="S484" s="64" t="s">
        <v>56</v>
      </c>
    </row>
    <row r="485" spans="1:19">
      <c r="A485" s="57" t="s">
        <v>605</v>
      </c>
      <c r="B485" s="56">
        <v>55</v>
      </c>
      <c r="C485" s="56" t="s">
        <v>661</v>
      </c>
      <c r="D485" s="56">
        <v>17</v>
      </c>
      <c r="E485" s="56" t="s">
        <v>57</v>
      </c>
      <c r="H485" s="62" t="s">
        <v>605</v>
      </c>
      <c r="I485" s="61">
        <v>55</v>
      </c>
      <c r="J485" s="61" t="s">
        <v>661</v>
      </c>
      <c r="K485" s="61">
        <v>19</v>
      </c>
      <c r="L485" s="61" t="s">
        <v>59</v>
      </c>
      <c r="O485" s="65" t="s">
        <v>605</v>
      </c>
      <c r="P485" s="64">
        <v>55</v>
      </c>
      <c r="Q485" s="64" t="s">
        <v>661</v>
      </c>
      <c r="R485" s="64">
        <v>16</v>
      </c>
      <c r="S485" s="64" t="s">
        <v>56</v>
      </c>
    </row>
    <row r="486" spans="1:19">
      <c r="A486" s="57" t="s">
        <v>605</v>
      </c>
      <c r="B486" s="56">
        <v>56</v>
      </c>
      <c r="C486" s="56" t="s">
        <v>662</v>
      </c>
      <c r="D486" s="56">
        <v>18</v>
      </c>
      <c r="E486" s="56" t="s">
        <v>58</v>
      </c>
      <c r="H486" s="62" t="s">
        <v>605</v>
      </c>
      <c r="I486" s="61">
        <v>56</v>
      </c>
      <c r="J486" s="61" t="s">
        <v>662</v>
      </c>
      <c r="K486" s="61">
        <v>19</v>
      </c>
      <c r="L486" s="61" t="s">
        <v>59</v>
      </c>
      <c r="O486" s="65" t="s">
        <v>605</v>
      </c>
      <c r="P486" s="64">
        <v>56</v>
      </c>
      <c r="Q486" s="64" t="s">
        <v>662</v>
      </c>
      <c r="R486" s="64">
        <v>16</v>
      </c>
      <c r="S486" s="64" t="s">
        <v>56</v>
      </c>
    </row>
    <row r="487" spans="1:19">
      <c r="A487" s="57" t="s">
        <v>605</v>
      </c>
      <c r="B487" s="56">
        <v>57</v>
      </c>
      <c r="C487" s="56" t="s">
        <v>663</v>
      </c>
      <c r="D487" s="56">
        <v>18</v>
      </c>
      <c r="E487" s="56" t="s">
        <v>58</v>
      </c>
      <c r="H487" s="62" t="s">
        <v>605</v>
      </c>
      <c r="I487" s="61">
        <v>57</v>
      </c>
      <c r="J487" s="61" t="s">
        <v>663</v>
      </c>
      <c r="K487" s="61">
        <v>19</v>
      </c>
      <c r="L487" s="61" t="s">
        <v>59</v>
      </c>
      <c r="O487" s="65" t="s">
        <v>605</v>
      </c>
      <c r="P487" s="64">
        <v>57</v>
      </c>
      <c r="Q487" s="64" t="s">
        <v>663</v>
      </c>
      <c r="R487" s="64">
        <v>17</v>
      </c>
      <c r="S487" s="64" t="s">
        <v>57</v>
      </c>
    </row>
    <row r="488" spans="1:19">
      <c r="A488" s="57" t="s">
        <v>605</v>
      </c>
      <c r="B488" s="56">
        <v>58</v>
      </c>
      <c r="C488" s="56" t="s">
        <v>664</v>
      </c>
      <c r="D488" s="56">
        <v>18</v>
      </c>
      <c r="E488" s="56" t="s">
        <v>58</v>
      </c>
      <c r="H488" s="62" t="s">
        <v>605</v>
      </c>
      <c r="I488" s="61">
        <v>58</v>
      </c>
      <c r="J488" s="61" t="s">
        <v>664</v>
      </c>
      <c r="K488" s="61">
        <v>19</v>
      </c>
      <c r="L488" s="61" t="s">
        <v>59</v>
      </c>
      <c r="O488" s="65" t="s">
        <v>605</v>
      </c>
      <c r="P488" s="64">
        <v>58</v>
      </c>
      <c r="Q488" s="64" t="s">
        <v>664</v>
      </c>
      <c r="R488" s="64">
        <v>17</v>
      </c>
      <c r="S488" s="64" t="s">
        <v>57</v>
      </c>
    </row>
    <row r="489" spans="1:19">
      <c r="A489" s="57" t="s">
        <v>605</v>
      </c>
      <c r="B489" s="56">
        <v>59</v>
      </c>
      <c r="C489" s="56" t="s">
        <v>665</v>
      </c>
      <c r="D489" s="56">
        <v>19</v>
      </c>
      <c r="E489" s="56" t="s">
        <v>59</v>
      </c>
      <c r="H489" s="62" t="s">
        <v>605</v>
      </c>
      <c r="I489" s="61">
        <v>59</v>
      </c>
      <c r="J489" s="61" t="s">
        <v>665</v>
      </c>
      <c r="K489" s="61">
        <v>19</v>
      </c>
      <c r="L489" s="61" t="s">
        <v>59</v>
      </c>
      <c r="O489" s="65" t="s">
        <v>605</v>
      </c>
      <c r="P489" s="64">
        <v>59</v>
      </c>
      <c r="Q489" s="64" t="s">
        <v>665</v>
      </c>
      <c r="R489" s="64">
        <v>17</v>
      </c>
      <c r="S489" s="64" t="s">
        <v>57</v>
      </c>
    </row>
    <row r="490" spans="1:19">
      <c r="A490" s="57" t="s">
        <v>605</v>
      </c>
      <c r="B490" s="56">
        <v>60</v>
      </c>
      <c r="C490" s="56" t="s">
        <v>666</v>
      </c>
      <c r="D490" s="56">
        <v>19</v>
      </c>
      <c r="E490" s="56" t="s">
        <v>59</v>
      </c>
      <c r="H490" s="62" t="s">
        <v>605</v>
      </c>
      <c r="I490" s="61">
        <v>60</v>
      </c>
      <c r="J490" s="61" t="s">
        <v>666</v>
      </c>
      <c r="K490" s="61">
        <v>19</v>
      </c>
      <c r="L490" s="61" t="s">
        <v>59</v>
      </c>
      <c r="O490" s="65" t="s">
        <v>605</v>
      </c>
      <c r="P490" s="64">
        <v>60</v>
      </c>
      <c r="Q490" s="64" t="s">
        <v>666</v>
      </c>
      <c r="R490" s="64">
        <v>18</v>
      </c>
      <c r="S490" s="64" t="s">
        <v>58</v>
      </c>
    </row>
    <row r="491" spans="1:19">
      <c r="A491" s="57" t="s">
        <v>605</v>
      </c>
      <c r="B491" s="56">
        <v>61</v>
      </c>
      <c r="C491" s="56" t="s">
        <v>667</v>
      </c>
      <c r="D491" s="56">
        <v>19</v>
      </c>
      <c r="E491" s="56" t="s">
        <v>59</v>
      </c>
      <c r="H491" s="62" t="s">
        <v>605</v>
      </c>
      <c r="I491" s="61">
        <v>61</v>
      </c>
      <c r="J491" s="61" t="s">
        <v>667</v>
      </c>
      <c r="K491" s="61">
        <v>19</v>
      </c>
      <c r="L491" s="61" t="s">
        <v>59</v>
      </c>
      <c r="O491" s="65" t="s">
        <v>605</v>
      </c>
      <c r="P491" s="64">
        <v>61</v>
      </c>
      <c r="Q491" s="64" t="s">
        <v>667</v>
      </c>
      <c r="R491" s="64">
        <v>18</v>
      </c>
      <c r="S491" s="64" t="s">
        <v>58</v>
      </c>
    </row>
    <row r="492" spans="1:19">
      <c r="A492" s="57" t="s">
        <v>605</v>
      </c>
      <c r="B492" s="56">
        <v>62</v>
      </c>
      <c r="C492" s="56" t="s">
        <v>668</v>
      </c>
      <c r="D492" s="56">
        <v>19</v>
      </c>
      <c r="E492" s="56" t="s">
        <v>59</v>
      </c>
      <c r="H492" s="62" t="s">
        <v>605</v>
      </c>
      <c r="I492" s="61">
        <v>62</v>
      </c>
      <c r="J492" s="61" t="s">
        <v>668</v>
      </c>
      <c r="K492" s="61">
        <v>19</v>
      </c>
      <c r="L492" s="61" t="s">
        <v>59</v>
      </c>
      <c r="O492" s="65" t="s">
        <v>605</v>
      </c>
      <c r="P492" s="64">
        <v>62</v>
      </c>
      <c r="Q492" s="64" t="s">
        <v>668</v>
      </c>
      <c r="R492" s="64">
        <v>18</v>
      </c>
      <c r="S492" s="64" t="s">
        <v>58</v>
      </c>
    </row>
    <row r="493" spans="1:19">
      <c r="A493" s="57" t="s">
        <v>605</v>
      </c>
      <c r="B493" s="56">
        <v>63</v>
      </c>
      <c r="C493" s="56" t="s">
        <v>669</v>
      </c>
      <c r="D493" s="56">
        <v>19</v>
      </c>
      <c r="E493" s="56" t="s">
        <v>59</v>
      </c>
      <c r="H493" s="62" t="s">
        <v>605</v>
      </c>
      <c r="I493" s="61">
        <v>63</v>
      </c>
      <c r="J493" s="61" t="s">
        <v>669</v>
      </c>
      <c r="K493" s="61">
        <v>19</v>
      </c>
      <c r="L493" s="61" t="s">
        <v>59</v>
      </c>
      <c r="O493" s="65" t="s">
        <v>605</v>
      </c>
      <c r="P493" s="64">
        <v>63</v>
      </c>
      <c r="Q493" s="64" t="s">
        <v>669</v>
      </c>
      <c r="R493" s="64">
        <v>18</v>
      </c>
      <c r="S493" s="64" t="s">
        <v>58</v>
      </c>
    </row>
    <row r="494" spans="1:19">
      <c r="A494" s="57" t="s">
        <v>605</v>
      </c>
      <c r="B494" s="56">
        <v>64</v>
      </c>
      <c r="C494" s="56" t="s">
        <v>670</v>
      </c>
      <c r="D494" s="56">
        <v>19</v>
      </c>
      <c r="E494" s="56" t="s">
        <v>59</v>
      </c>
      <c r="H494" s="62" t="s">
        <v>605</v>
      </c>
      <c r="I494" s="61">
        <v>64</v>
      </c>
      <c r="J494" s="61" t="s">
        <v>670</v>
      </c>
      <c r="K494" s="61">
        <v>19</v>
      </c>
      <c r="L494" s="61" t="s">
        <v>59</v>
      </c>
      <c r="O494" s="65" t="s">
        <v>605</v>
      </c>
      <c r="P494" s="64">
        <v>64</v>
      </c>
      <c r="Q494" s="64" t="s">
        <v>670</v>
      </c>
      <c r="R494" s="64">
        <v>19</v>
      </c>
      <c r="S494" s="64" t="s">
        <v>59</v>
      </c>
    </row>
    <row r="495" spans="1:19">
      <c r="A495" s="57" t="s">
        <v>605</v>
      </c>
      <c r="B495" s="56">
        <v>65</v>
      </c>
      <c r="C495" s="56" t="s">
        <v>671</v>
      </c>
      <c r="D495" s="56">
        <v>19</v>
      </c>
      <c r="E495" s="56" t="s">
        <v>59</v>
      </c>
      <c r="H495" s="62" t="s">
        <v>605</v>
      </c>
      <c r="I495" s="61">
        <v>65</v>
      </c>
      <c r="J495" s="61" t="s">
        <v>671</v>
      </c>
      <c r="K495" s="61">
        <v>19</v>
      </c>
      <c r="L495" s="61" t="s">
        <v>59</v>
      </c>
      <c r="O495" s="65" t="s">
        <v>605</v>
      </c>
      <c r="P495" s="64">
        <v>65</v>
      </c>
      <c r="Q495" s="64" t="s">
        <v>671</v>
      </c>
      <c r="R495" s="64">
        <v>19</v>
      </c>
      <c r="S495" s="64" t="s">
        <v>59</v>
      </c>
    </row>
    <row r="496" spans="1:19">
      <c r="A496" s="57" t="s">
        <v>605</v>
      </c>
      <c r="B496" s="56">
        <v>66</v>
      </c>
      <c r="C496" s="56" t="s">
        <v>672</v>
      </c>
      <c r="D496" s="56">
        <v>19</v>
      </c>
      <c r="E496" s="56" t="s">
        <v>59</v>
      </c>
      <c r="H496" s="62" t="s">
        <v>605</v>
      </c>
      <c r="I496" s="61">
        <v>66</v>
      </c>
      <c r="J496" s="61" t="s">
        <v>672</v>
      </c>
      <c r="K496" s="61">
        <v>19</v>
      </c>
      <c r="L496" s="61" t="s">
        <v>59</v>
      </c>
      <c r="O496" s="65" t="s">
        <v>605</v>
      </c>
      <c r="P496" s="64">
        <v>66</v>
      </c>
      <c r="Q496" s="64" t="s">
        <v>672</v>
      </c>
      <c r="R496" s="64">
        <v>19</v>
      </c>
      <c r="S496" s="64" t="s">
        <v>59</v>
      </c>
    </row>
    <row r="497" spans="1:19">
      <c r="A497" s="57" t="s">
        <v>605</v>
      </c>
      <c r="B497" s="56">
        <v>67</v>
      </c>
      <c r="C497" s="56" t="s">
        <v>673</v>
      </c>
      <c r="D497" s="56">
        <v>19</v>
      </c>
      <c r="E497" s="56" t="s">
        <v>59</v>
      </c>
      <c r="H497" s="62" t="s">
        <v>605</v>
      </c>
      <c r="I497" s="61">
        <v>67</v>
      </c>
      <c r="J497" s="61" t="s">
        <v>673</v>
      </c>
      <c r="K497" s="61">
        <v>19</v>
      </c>
      <c r="L497" s="61" t="s">
        <v>59</v>
      </c>
      <c r="O497" s="65" t="s">
        <v>605</v>
      </c>
      <c r="P497" s="64">
        <v>67</v>
      </c>
      <c r="Q497" s="64" t="s">
        <v>673</v>
      </c>
      <c r="R497" s="64">
        <v>19</v>
      </c>
      <c r="S497" s="64" t="s">
        <v>59</v>
      </c>
    </row>
    <row r="498" spans="1:19">
      <c r="A498" s="57" t="s">
        <v>605</v>
      </c>
      <c r="B498" s="56">
        <v>68</v>
      </c>
      <c r="C498" s="56" t="s">
        <v>674</v>
      </c>
      <c r="D498" s="56">
        <v>19</v>
      </c>
      <c r="E498" s="56" t="s">
        <v>59</v>
      </c>
      <c r="H498" s="62" t="s">
        <v>605</v>
      </c>
      <c r="I498" s="61">
        <v>68</v>
      </c>
      <c r="J498" s="61" t="s">
        <v>674</v>
      </c>
      <c r="K498" s="61">
        <v>19</v>
      </c>
      <c r="L498" s="61" t="s">
        <v>59</v>
      </c>
      <c r="O498" s="65" t="s">
        <v>605</v>
      </c>
      <c r="P498" s="64">
        <v>68</v>
      </c>
      <c r="Q498" s="64" t="s">
        <v>674</v>
      </c>
      <c r="R498" s="64">
        <v>19</v>
      </c>
      <c r="S498" s="64" t="s">
        <v>59</v>
      </c>
    </row>
    <row r="499" spans="1:19">
      <c r="A499" s="57" t="s">
        <v>605</v>
      </c>
      <c r="B499" s="56">
        <v>69</v>
      </c>
      <c r="C499" s="56" t="s">
        <v>675</v>
      </c>
      <c r="D499" s="56">
        <v>19</v>
      </c>
      <c r="E499" s="56" t="s">
        <v>59</v>
      </c>
      <c r="H499" s="62" t="s">
        <v>605</v>
      </c>
      <c r="I499" s="61">
        <v>69</v>
      </c>
      <c r="J499" s="61" t="s">
        <v>675</v>
      </c>
      <c r="K499" s="61">
        <v>19</v>
      </c>
      <c r="L499" s="61" t="s">
        <v>59</v>
      </c>
      <c r="O499" s="65" t="s">
        <v>605</v>
      </c>
      <c r="P499" s="64">
        <v>69</v>
      </c>
      <c r="Q499" s="64" t="s">
        <v>675</v>
      </c>
      <c r="R499" s="64">
        <v>19</v>
      </c>
      <c r="S499" s="64" t="s">
        <v>59</v>
      </c>
    </row>
    <row r="500" spans="1:19">
      <c r="A500" s="57" t="s">
        <v>605</v>
      </c>
      <c r="B500" s="56">
        <v>70</v>
      </c>
      <c r="C500" s="56" t="s">
        <v>676</v>
      </c>
      <c r="D500" s="56">
        <v>19</v>
      </c>
      <c r="E500" s="56" t="s">
        <v>59</v>
      </c>
      <c r="H500" s="62" t="s">
        <v>605</v>
      </c>
      <c r="I500" s="61">
        <v>70</v>
      </c>
      <c r="J500" s="61" t="s">
        <v>676</v>
      </c>
      <c r="K500" s="61">
        <v>19</v>
      </c>
      <c r="L500" s="61" t="s">
        <v>59</v>
      </c>
      <c r="O500" s="65" t="s">
        <v>605</v>
      </c>
      <c r="P500" s="64">
        <v>70</v>
      </c>
      <c r="Q500" s="64" t="s">
        <v>676</v>
      </c>
      <c r="R500" s="64">
        <v>19</v>
      </c>
      <c r="S500" s="64" t="s">
        <v>59</v>
      </c>
    </row>
    <row r="501" spans="1:19">
      <c r="A501" s="57" t="s">
        <v>677</v>
      </c>
      <c r="B501" s="56">
        <v>0</v>
      </c>
      <c r="C501" s="56" t="s">
        <v>678</v>
      </c>
      <c r="D501" s="56">
        <v>1</v>
      </c>
      <c r="E501" s="56" t="s">
        <v>41</v>
      </c>
      <c r="H501" s="62" t="s">
        <v>677</v>
      </c>
      <c r="I501" s="61">
        <v>0</v>
      </c>
      <c r="J501" s="61" t="s">
        <v>678</v>
      </c>
      <c r="K501" s="61">
        <v>1</v>
      </c>
      <c r="L501" s="61" t="s">
        <v>41</v>
      </c>
      <c r="O501" s="65" t="s">
        <v>677</v>
      </c>
      <c r="P501" s="64">
        <v>0</v>
      </c>
      <c r="Q501" s="64" t="s">
        <v>678</v>
      </c>
      <c r="R501" s="64">
        <v>1</v>
      </c>
      <c r="S501" s="64" t="s">
        <v>41</v>
      </c>
    </row>
    <row r="502" spans="1:19">
      <c r="A502" s="57" t="s">
        <v>677</v>
      </c>
      <c r="B502" s="56">
        <v>1</v>
      </c>
      <c r="C502" s="56" t="s">
        <v>679</v>
      </c>
      <c r="D502" s="56">
        <v>2</v>
      </c>
      <c r="E502" s="56" t="s">
        <v>42</v>
      </c>
      <c r="H502" s="62" t="s">
        <v>677</v>
      </c>
      <c r="I502" s="61">
        <v>1</v>
      </c>
      <c r="J502" s="61" t="s">
        <v>679</v>
      </c>
      <c r="K502" s="61">
        <v>1</v>
      </c>
      <c r="L502" s="61" t="s">
        <v>41</v>
      </c>
      <c r="O502" s="65" t="s">
        <v>677</v>
      </c>
      <c r="P502" s="64">
        <v>1</v>
      </c>
      <c r="Q502" s="64" t="s">
        <v>679</v>
      </c>
      <c r="R502" s="64">
        <v>1</v>
      </c>
      <c r="S502" s="64" t="s">
        <v>41</v>
      </c>
    </row>
    <row r="503" spans="1:19">
      <c r="A503" s="57" t="s">
        <v>677</v>
      </c>
      <c r="B503" s="56">
        <v>2</v>
      </c>
      <c r="C503" s="56" t="s">
        <v>680</v>
      </c>
      <c r="D503" s="56">
        <v>3</v>
      </c>
      <c r="E503" s="56" t="s">
        <v>43</v>
      </c>
      <c r="H503" s="62" t="s">
        <v>677</v>
      </c>
      <c r="I503" s="61">
        <v>2</v>
      </c>
      <c r="J503" s="61" t="s">
        <v>680</v>
      </c>
      <c r="K503" s="61">
        <v>1</v>
      </c>
      <c r="L503" s="61" t="s">
        <v>41</v>
      </c>
      <c r="O503" s="65" t="s">
        <v>677</v>
      </c>
      <c r="P503" s="64">
        <v>2</v>
      </c>
      <c r="Q503" s="64" t="s">
        <v>680</v>
      </c>
      <c r="R503" s="64">
        <v>1</v>
      </c>
      <c r="S503" s="64" t="s">
        <v>41</v>
      </c>
    </row>
    <row r="504" spans="1:19">
      <c r="A504" s="57" t="s">
        <v>677</v>
      </c>
      <c r="B504" s="56">
        <v>3</v>
      </c>
      <c r="C504" s="56" t="s">
        <v>681</v>
      </c>
      <c r="D504" s="56">
        <v>4</v>
      </c>
      <c r="E504" s="56" t="s">
        <v>44</v>
      </c>
      <c r="H504" s="62" t="s">
        <v>677</v>
      </c>
      <c r="I504" s="61">
        <v>3</v>
      </c>
      <c r="J504" s="61" t="s">
        <v>681</v>
      </c>
      <c r="K504" s="61">
        <v>1</v>
      </c>
      <c r="L504" s="61" t="s">
        <v>41</v>
      </c>
      <c r="O504" s="65" t="s">
        <v>677</v>
      </c>
      <c r="P504" s="64">
        <v>3</v>
      </c>
      <c r="Q504" s="64" t="s">
        <v>681</v>
      </c>
      <c r="R504" s="64">
        <v>1</v>
      </c>
      <c r="S504" s="64" t="s">
        <v>41</v>
      </c>
    </row>
    <row r="505" spans="1:19">
      <c r="A505" s="57" t="s">
        <v>677</v>
      </c>
      <c r="B505" s="56">
        <v>4</v>
      </c>
      <c r="C505" s="56" t="s">
        <v>682</v>
      </c>
      <c r="D505" s="56">
        <v>5</v>
      </c>
      <c r="E505" s="56" t="s">
        <v>45</v>
      </c>
      <c r="H505" s="62" t="s">
        <v>677</v>
      </c>
      <c r="I505" s="61">
        <v>4</v>
      </c>
      <c r="J505" s="61" t="s">
        <v>682</v>
      </c>
      <c r="K505" s="61">
        <v>1</v>
      </c>
      <c r="L505" s="61" t="s">
        <v>41</v>
      </c>
      <c r="O505" s="65" t="s">
        <v>677</v>
      </c>
      <c r="P505" s="64">
        <v>4</v>
      </c>
      <c r="Q505" s="64" t="s">
        <v>682</v>
      </c>
      <c r="R505" s="64">
        <v>2</v>
      </c>
      <c r="S505" s="64" t="s">
        <v>42</v>
      </c>
    </row>
    <row r="506" spans="1:19">
      <c r="A506" s="57" t="s">
        <v>677</v>
      </c>
      <c r="B506" s="56">
        <v>5</v>
      </c>
      <c r="C506" s="56" t="s">
        <v>683</v>
      </c>
      <c r="D506" s="56">
        <v>6</v>
      </c>
      <c r="E506" s="56" t="s">
        <v>46</v>
      </c>
      <c r="H506" s="62" t="s">
        <v>677</v>
      </c>
      <c r="I506" s="61">
        <v>5</v>
      </c>
      <c r="J506" s="61" t="s">
        <v>683</v>
      </c>
      <c r="K506" s="61">
        <v>1</v>
      </c>
      <c r="L506" s="61" t="s">
        <v>41</v>
      </c>
      <c r="O506" s="65" t="s">
        <v>677</v>
      </c>
      <c r="P506" s="64">
        <v>5</v>
      </c>
      <c r="Q506" s="64" t="s">
        <v>683</v>
      </c>
      <c r="R506" s="64">
        <v>2</v>
      </c>
      <c r="S506" s="64" t="s">
        <v>42</v>
      </c>
    </row>
    <row r="507" spans="1:19">
      <c r="A507" s="57" t="s">
        <v>677</v>
      </c>
      <c r="B507" s="56">
        <v>6</v>
      </c>
      <c r="C507" s="56" t="s">
        <v>684</v>
      </c>
      <c r="D507" s="56">
        <v>7</v>
      </c>
      <c r="E507" s="56" t="s">
        <v>47</v>
      </c>
      <c r="H507" s="62" t="s">
        <v>677</v>
      </c>
      <c r="I507" s="61">
        <v>6</v>
      </c>
      <c r="J507" s="61" t="s">
        <v>684</v>
      </c>
      <c r="K507" s="61">
        <v>1</v>
      </c>
      <c r="L507" s="61" t="s">
        <v>41</v>
      </c>
      <c r="O507" s="65" t="s">
        <v>677</v>
      </c>
      <c r="P507" s="64">
        <v>6</v>
      </c>
      <c r="Q507" s="64" t="s">
        <v>684</v>
      </c>
      <c r="R507" s="64">
        <v>2</v>
      </c>
      <c r="S507" s="64" t="s">
        <v>42</v>
      </c>
    </row>
    <row r="508" spans="1:19">
      <c r="A508" s="57" t="s">
        <v>677</v>
      </c>
      <c r="B508" s="56">
        <v>7</v>
      </c>
      <c r="C508" s="56" t="s">
        <v>685</v>
      </c>
      <c r="D508" s="56">
        <v>8</v>
      </c>
      <c r="E508" s="58" t="s">
        <v>48</v>
      </c>
      <c r="H508" s="62" t="s">
        <v>677</v>
      </c>
      <c r="I508" s="61">
        <v>7</v>
      </c>
      <c r="J508" s="61" t="s">
        <v>685</v>
      </c>
      <c r="K508" s="61">
        <v>1</v>
      </c>
      <c r="L508" s="61" t="s">
        <v>41</v>
      </c>
      <c r="O508" s="65" t="s">
        <v>677</v>
      </c>
      <c r="P508" s="64">
        <v>7</v>
      </c>
      <c r="Q508" s="64" t="s">
        <v>685</v>
      </c>
      <c r="R508" s="64">
        <v>3</v>
      </c>
      <c r="S508" s="64" t="s">
        <v>43</v>
      </c>
    </row>
    <row r="509" spans="1:19">
      <c r="A509" s="57" t="s">
        <v>677</v>
      </c>
      <c r="B509" s="56">
        <v>8</v>
      </c>
      <c r="C509" s="56" t="s">
        <v>686</v>
      </c>
      <c r="D509" s="56">
        <v>9</v>
      </c>
      <c r="E509" s="56" t="s">
        <v>49</v>
      </c>
      <c r="H509" s="62" t="s">
        <v>677</v>
      </c>
      <c r="I509" s="61">
        <v>8</v>
      </c>
      <c r="J509" s="61" t="s">
        <v>686</v>
      </c>
      <c r="K509" s="61">
        <v>1</v>
      </c>
      <c r="L509" s="61" t="s">
        <v>41</v>
      </c>
      <c r="O509" s="65" t="s">
        <v>677</v>
      </c>
      <c r="P509" s="64">
        <v>8</v>
      </c>
      <c r="Q509" s="64" t="s">
        <v>686</v>
      </c>
      <c r="R509" s="64">
        <v>3</v>
      </c>
      <c r="S509" s="64" t="s">
        <v>43</v>
      </c>
    </row>
    <row r="510" spans="1:19">
      <c r="A510" s="57" t="s">
        <v>677</v>
      </c>
      <c r="B510" s="56">
        <v>9</v>
      </c>
      <c r="C510" s="56" t="s">
        <v>687</v>
      </c>
      <c r="D510" s="56">
        <v>10</v>
      </c>
      <c r="E510" s="56" t="s">
        <v>50</v>
      </c>
      <c r="H510" s="62" t="s">
        <v>677</v>
      </c>
      <c r="I510" s="61">
        <v>9</v>
      </c>
      <c r="J510" s="61" t="s">
        <v>687</v>
      </c>
      <c r="K510" s="61">
        <v>2</v>
      </c>
      <c r="L510" s="61" t="s">
        <v>42</v>
      </c>
      <c r="O510" s="65" t="s">
        <v>677</v>
      </c>
      <c r="P510" s="64">
        <v>9</v>
      </c>
      <c r="Q510" s="64" t="s">
        <v>687</v>
      </c>
      <c r="R510" s="64">
        <v>3</v>
      </c>
      <c r="S510" s="64" t="s">
        <v>43</v>
      </c>
    </row>
    <row r="511" spans="1:19">
      <c r="A511" s="57" t="s">
        <v>677</v>
      </c>
      <c r="B511" s="56">
        <v>10</v>
      </c>
      <c r="C511" s="56" t="s">
        <v>688</v>
      </c>
      <c r="D511" s="56">
        <v>11</v>
      </c>
      <c r="E511" s="56" t="s">
        <v>51</v>
      </c>
      <c r="H511" s="62" t="s">
        <v>677</v>
      </c>
      <c r="I511" s="61">
        <v>10</v>
      </c>
      <c r="J511" s="61" t="s">
        <v>688</v>
      </c>
      <c r="K511" s="61">
        <v>2</v>
      </c>
      <c r="L511" s="61" t="s">
        <v>42</v>
      </c>
      <c r="O511" s="65" t="s">
        <v>677</v>
      </c>
      <c r="P511" s="64">
        <v>10</v>
      </c>
      <c r="Q511" s="64" t="s">
        <v>688</v>
      </c>
      <c r="R511" s="64">
        <v>3</v>
      </c>
      <c r="S511" s="64" t="s">
        <v>43</v>
      </c>
    </row>
    <row r="512" spans="1:19">
      <c r="A512" s="57" t="s">
        <v>677</v>
      </c>
      <c r="B512" s="56">
        <v>11</v>
      </c>
      <c r="C512" s="56" t="s">
        <v>689</v>
      </c>
      <c r="D512" s="56">
        <v>12</v>
      </c>
      <c r="E512" s="56" t="s">
        <v>52</v>
      </c>
      <c r="H512" s="62" t="s">
        <v>677</v>
      </c>
      <c r="I512" s="61">
        <v>11</v>
      </c>
      <c r="J512" s="61" t="s">
        <v>689</v>
      </c>
      <c r="K512" s="61">
        <v>3</v>
      </c>
      <c r="L512" s="61" t="s">
        <v>43</v>
      </c>
      <c r="O512" s="65" t="s">
        <v>677</v>
      </c>
      <c r="P512" s="64">
        <v>11</v>
      </c>
      <c r="Q512" s="64" t="s">
        <v>689</v>
      </c>
      <c r="R512" s="64">
        <v>4</v>
      </c>
      <c r="S512" s="64" t="s">
        <v>44</v>
      </c>
    </row>
    <row r="513" spans="1:19">
      <c r="A513" s="57" t="s">
        <v>677</v>
      </c>
      <c r="B513" s="56">
        <v>12</v>
      </c>
      <c r="C513" s="56" t="s">
        <v>690</v>
      </c>
      <c r="D513" s="56">
        <v>13</v>
      </c>
      <c r="E513" s="56" t="s">
        <v>53</v>
      </c>
      <c r="H513" s="62" t="s">
        <v>677</v>
      </c>
      <c r="I513" s="61">
        <v>12</v>
      </c>
      <c r="J513" s="61" t="s">
        <v>690</v>
      </c>
      <c r="K513" s="61">
        <v>3</v>
      </c>
      <c r="L513" s="61" t="s">
        <v>43</v>
      </c>
      <c r="O513" s="65" t="s">
        <v>677</v>
      </c>
      <c r="P513" s="64">
        <v>12</v>
      </c>
      <c r="Q513" s="64" t="s">
        <v>690</v>
      </c>
      <c r="R513" s="64">
        <v>4</v>
      </c>
      <c r="S513" s="64" t="s">
        <v>44</v>
      </c>
    </row>
    <row r="514" spans="1:19">
      <c r="A514" s="57" t="s">
        <v>677</v>
      </c>
      <c r="B514" s="56">
        <v>13</v>
      </c>
      <c r="C514" s="56" t="s">
        <v>691</v>
      </c>
      <c r="D514" s="56">
        <v>14</v>
      </c>
      <c r="E514" s="56" t="s">
        <v>54</v>
      </c>
      <c r="H514" s="62" t="s">
        <v>677</v>
      </c>
      <c r="I514" s="61">
        <v>13</v>
      </c>
      <c r="J514" s="61" t="s">
        <v>691</v>
      </c>
      <c r="K514" s="61">
        <v>4</v>
      </c>
      <c r="L514" s="61" t="s">
        <v>44</v>
      </c>
      <c r="O514" s="65" t="s">
        <v>677</v>
      </c>
      <c r="P514" s="64">
        <v>13</v>
      </c>
      <c r="Q514" s="64" t="s">
        <v>691</v>
      </c>
      <c r="R514" s="64">
        <v>4</v>
      </c>
      <c r="S514" s="64" t="s">
        <v>44</v>
      </c>
    </row>
    <row r="515" spans="1:19">
      <c r="A515" s="57" t="s">
        <v>677</v>
      </c>
      <c r="B515" s="56">
        <v>14</v>
      </c>
      <c r="C515" s="56" t="s">
        <v>692</v>
      </c>
      <c r="D515" s="56">
        <v>15</v>
      </c>
      <c r="E515" s="56" t="s">
        <v>55</v>
      </c>
      <c r="H515" s="62" t="s">
        <v>677</v>
      </c>
      <c r="I515" s="61">
        <v>14</v>
      </c>
      <c r="J515" s="61" t="s">
        <v>692</v>
      </c>
      <c r="K515" s="61">
        <v>4</v>
      </c>
      <c r="L515" s="61" t="s">
        <v>44</v>
      </c>
      <c r="O515" s="65" t="s">
        <v>677</v>
      </c>
      <c r="P515" s="64">
        <v>14</v>
      </c>
      <c r="Q515" s="64" t="s">
        <v>692</v>
      </c>
      <c r="R515" s="64">
        <v>5</v>
      </c>
      <c r="S515" s="64" t="s">
        <v>45</v>
      </c>
    </row>
    <row r="516" spans="1:19">
      <c r="A516" s="57" t="s">
        <v>677</v>
      </c>
      <c r="B516" s="56">
        <v>15</v>
      </c>
      <c r="C516" s="56" t="s">
        <v>693</v>
      </c>
      <c r="D516" s="56">
        <v>16</v>
      </c>
      <c r="E516" s="56" t="s">
        <v>56</v>
      </c>
      <c r="H516" s="62" t="s">
        <v>677</v>
      </c>
      <c r="I516" s="61">
        <v>15</v>
      </c>
      <c r="J516" s="61" t="s">
        <v>693</v>
      </c>
      <c r="K516" s="61">
        <v>4</v>
      </c>
      <c r="L516" s="61" t="s">
        <v>44</v>
      </c>
      <c r="O516" s="65" t="s">
        <v>677</v>
      </c>
      <c r="P516" s="64">
        <v>15</v>
      </c>
      <c r="Q516" s="64" t="s">
        <v>693</v>
      </c>
      <c r="R516" s="64">
        <v>5</v>
      </c>
      <c r="S516" s="64" t="s">
        <v>45</v>
      </c>
    </row>
    <row r="517" spans="1:19">
      <c r="A517" s="57" t="s">
        <v>677</v>
      </c>
      <c r="B517" s="56">
        <v>16</v>
      </c>
      <c r="C517" s="56" t="s">
        <v>694</v>
      </c>
      <c r="D517" s="56">
        <v>17</v>
      </c>
      <c r="E517" s="56" t="s">
        <v>57</v>
      </c>
      <c r="H517" s="62" t="s">
        <v>677</v>
      </c>
      <c r="I517" s="61">
        <v>16</v>
      </c>
      <c r="J517" s="61" t="s">
        <v>694</v>
      </c>
      <c r="K517" s="61">
        <v>5</v>
      </c>
      <c r="L517" s="61" t="s">
        <v>45</v>
      </c>
      <c r="O517" s="65" t="s">
        <v>677</v>
      </c>
      <c r="P517" s="64">
        <v>16</v>
      </c>
      <c r="Q517" s="64" t="s">
        <v>694</v>
      </c>
      <c r="R517" s="64">
        <v>5</v>
      </c>
      <c r="S517" s="64" t="s">
        <v>45</v>
      </c>
    </row>
    <row r="518" spans="1:19">
      <c r="A518" s="57" t="s">
        <v>677</v>
      </c>
      <c r="B518" s="56">
        <v>17</v>
      </c>
      <c r="C518" s="56" t="s">
        <v>695</v>
      </c>
      <c r="D518" s="56">
        <v>18</v>
      </c>
      <c r="E518" s="56" t="s">
        <v>58</v>
      </c>
      <c r="H518" s="62" t="s">
        <v>677</v>
      </c>
      <c r="I518" s="61">
        <v>17</v>
      </c>
      <c r="J518" s="61" t="s">
        <v>695</v>
      </c>
      <c r="K518" s="61">
        <v>5</v>
      </c>
      <c r="L518" s="61" t="s">
        <v>45</v>
      </c>
      <c r="O518" s="65" t="s">
        <v>677</v>
      </c>
      <c r="P518" s="64">
        <v>17</v>
      </c>
      <c r="Q518" s="64" t="s">
        <v>695</v>
      </c>
      <c r="R518" s="64">
        <v>6</v>
      </c>
      <c r="S518" s="64" t="s">
        <v>46</v>
      </c>
    </row>
    <row r="519" spans="1:19">
      <c r="A519" s="57" t="s">
        <v>677</v>
      </c>
      <c r="B519" s="56">
        <v>18</v>
      </c>
      <c r="C519" s="56" t="s">
        <v>696</v>
      </c>
      <c r="D519" s="56">
        <v>19</v>
      </c>
      <c r="E519" s="56" t="s">
        <v>59</v>
      </c>
      <c r="H519" s="62" t="s">
        <v>677</v>
      </c>
      <c r="I519" s="61">
        <v>18</v>
      </c>
      <c r="J519" s="61" t="s">
        <v>696</v>
      </c>
      <c r="K519" s="61">
        <v>6</v>
      </c>
      <c r="L519" s="61" t="s">
        <v>46</v>
      </c>
      <c r="O519" s="65" t="s">
        <v>677</v>
      </c>
      <c r="P519" s="64">
        <v>18</v>
      </c>
      <c r="Q519" s="64" t="s">
        <v>696</v>
      </c>
      <c r="R519" s="64">
        <v>6</v>
      </c>
      <c r="S519" s="64" t="s">
        <v>46</v>
      </c>
    </row>
    <row r="520" spans="1:19">
      <c r="A520" s="57" t="s">
        <v>677</v>
      </c>
      <c r="B520" s="56">
        <v>19</v>
      </c>
      <c r="C520" s="56" t="s">
        <v>697</v>
      </c>
      <c r="D520" s="56">
        <v>19</v>
      </c>
      <c r="E520" s="56" t="s">
        <v>59</v>
      </c>
      <c r="H520" s="62" t="s">
        <v>677</v>
      </c>
      <c r="I520" s="61">
        <v>19</v>
      </c>
      <c r="J520" s="61" t="s">
        <v>697</v>
      </c>
      <c r="K520" s="61">
        <v>6</v>
      </c>
      <c r="L520" s="61" t="s">
        <v>46</v>
      </c>
      <c r="O520" s="65" t="s">
        <v>677</v>
      </c>
      <c r="P520" s="64">
        <v>19</v>
      </c>
      <c r="Q520" s="64" t="s">
        <v>697</v>
      </c>
      <c r="R520" s="64">
        <v>6</v>
      </c>
      <c r="S520" s="64" t="s">
        <v>46</v>
      </c>
    </row>
    <row r="521" spans="1:19">
      <c r="A521" s="57" t="s">
        <v>677</v>
      </c>
      <c r="B521" s="56">
        <v>20</v>
      </c>
      <c r="C521" s="56" t="s">
        <v>698</v>
      </c>
      <c r="D521" s="56">
        <v>19</v>
      </c>
      <c r="E521" s="56" t="s">
        <v>59</v>
      </c>
      <c r="H521" s="62" t="s">
        <v>677</v>
      </c>
      <c r="I521" s="61">
        <v>20</v>
      </c>
      <c r="J521" s="61" t="s">
        <v>698</v>
      </c>
      <c r="K521" s="61">
        <v>6</v>
      </c>
      <c r="L521" s="61" t="s">
        <v>46</v>
      </c>
      <c r="O521" s="65" t="s">
        <v>677</v>
      </c>
      <c r="P521" s="64">
        <v>20</v>
      </c>
      <c r="Q521" s="64" t="s">
        <v>698</v>
      </c>
      <c r="R521" s="64">
        <v>6</v>
      </c>
      <c r="S521" s="64" t="s">
        <v>46</v>
      </c>
    </row>
    <row r="522" spans="1:19">
      <c r="A522" s="57" t="s">
        <v>677</v>
      </c>
      <c r="B522" s="56">
        <v>21</v>
      </c>
      <c r="C522" s="56" t="s">
        <v>699</v>
      </c>
      <c r="D522" s="56">
        <v>19</v>
      </c>
      <c r="E522" s="56" t="s">
        <v>59</v>
      </c>
      <c r="H522" s="62" t="s">
        <v>677</v>
      </c>
      <c r="I522" s="61">
        <v>21</v>
      </c>
      <c r="J522" s="61" t="s">
        <v>699</v>
      </c>
      <c r="K522" s="61">
        <v>7</v>
      </c>
      <c r="L522" s="61" t="s">
        <v>47</v>
      </c>
      <c r="O522" s="65" t="s">
        <v>677</v>
      </c>
      <c r="P522" s="64">
        <v>21</v>
      </c>
      <c r="Q522" s="64" t="s">
        <v>699</v>
      </c>
      <c r="R522" s="64">
        <v>7</v>
      </c>
      <c r="S522" s="64" t="s">
        <v>47</v>
      </c>
    </row>
    <row r="523" spans="1:19">
      <c r="A523" s="57" t="s">
        <v>677</v>
      </c>
      <c r="B523" s="56">
        <v>22</v>
      </c>
      <c r="C523" s="56" t="s">
        <v>700</v>
      </c>
      <c r="D523" s="56">
        <v>19</v>
      </c>
      <c r="E523" s="56" t="s">
        <v>59</v>
      </c>
      <c r="H523" s="62" t="s">
        <v>677</v>
      </c>
      <c r="I523" s="61">
        <v>22</v>
      </c>
      <c r="J523" s="61" t="s">
        <v>700</v>
      </c>
      <c r="K523" s="61">
        <v>7</v>
      </c>
      <c r="L523" s="61" t="s">
        <v>47</v>
      </c>
      <c r="O523" s="65" t="s">
        <v>677</v>
      </c>
      <c r="P523" s="64">
        <v>22</v>
      </c>
      <c r="Q523" s="64" t="s">
        <v>700</v>
      </c>
      <c r="R523" s="64">
        <v>7</v>
      </c>
      <c r="S523" s="64" t="s">
        <v>47</v>
      </c>
    </row>
    <row r="524" spans="1:19">
      <c r="A524" s="57" t="s">
        <v>677</v>
      </c>
      <c r="B524" s="56">
        <v>23</v>
      </c>
      <c r="C524" s="56" t="s">
        <v>701</v>
      </c>
      <c r="D524" s="56">
        <v>19</v>
      </c>
      <c r="E524" s="56" t="s">
        <v>59</v>
      </c>
      <c r="H524" s="62" t="s">
        <v>677</v>
      </c>
      <c r="I524" s="61">
        <v>23</v>
      </c>
      <c r="J524" s="61" t="s">
        <v>701</v>
      </c>
      <c r="K524" s="61">
        <v>8</v>
      </c>
      <c r="L524" s="61" t="s">
        <v>48</v>
      </c>
      <c r="O524" s="65" t="s">
        <v>677</v>
      </c>
      <c r="P524" s="64">
        <v>23</v>
      </c>
      <c r="Q524" s="64" t="s">
        <v>701</v>
      </c>
      <c r="R524" s="64">
        <v>7</v>
      </c>
      <c r="S524" s="64" t="s">
        <v>47</v>
      </c>
    </row>
    <row r="525" spans="1:19">
      <c r="A525" s="57" t="s">
        <v>677</v>
      </c>
      <c r="B525" s="56">
        <v>24</v>
      </c>
      <c r="C525" s="56" t="s">
        <v>702</v>
      </c>
      <c r="D525" s="56">
        <v>19</v>
      </c>
      <c r="E525" s="56" t="s">
        <v>59</v>
      </c>
      <c r="H525" s="62" t="s">
        <v>677</v>
      </c>
      <c r="I525" s="61">
        <v>24</v>
      </c>
      <c r="J525" s="61" t="s">
        <v>702</v>
      </c>
      <c r="K525" s="61">
        <v>8</v>
      </c>
      <c r="L525" s="61" t="s">
        <v>48</v>
      </c>
      <c r="O525" s="65" t="s">
        <v>677</v>
      </c>
      <c r="P525" s="64">
        <v>24</v>
      </c>
      <c r="Q525" s="64" t="s">
        <v>702</v>
      </c>
      <c r="R525" s="64">
        <v>8</v>
      </c>
      <c r="S525" s="64" t="s">
        <v>48</v>
      </c>
    </row>
    <row r="526" spans="1:19">
      <c r="A526" s="57" t="s">
        <v>677</v>
      </c>
      <c r="B526" s="56">
        <v>25</v>
      </c>
      <c r="C526" s="56" t="s">
        <v>703</v>
      </c>
      <c r="D526" s="56">
        <v>19</v>
      </c>
      <c r="E526" s="56" t="s">
        <v>59</v>
      </c>
      <c r="H526" s="62" t="s">
        <v>677</v>
      </c>
      <c r="I526" s="61">
        <v>25</v>
      </c>
      <c r="J526" s="61" t="s">
        <v>703</v>
      </c>
      <c r="K526" s="61">
        <v>8</v>
      </c>
      <c r="L526" s="61" t="s">
        <v>48</v>
      </c>
      <c r="O526" s="65" t="s">
        <v>677</v>
      </c>
      <c r="P526" s="64">
        <v>25</v>
      </c>
      <c r="Q526" s="64" t="s">
        <v>703</v>
      </c>
      <c r="R526" s="64">
        <v>8</v>
      </c>
      <c r="S526" s="64" t="s">
        <v>48</v>
      </c>
    </row>
    <row r="527" spans="1:19">
      <c r="A527" s="57" t="s">
        <v>677</v>
      </c>
      <c r="B527" s="56">
        <v>26</v>
      </c>
      <c r="C527" s="56" t="s">
        <v>704</v>
      </c>
      <c r="D527" s="56">
        <v>19</v>
      </c>
      <c r="E527" s="56" t="s">
        <v>59</v>
      </c>
      <c r="H527" s="62" t="s">
        <v>677</v>
      </c>
      <c r="I527" s="61">
        <v>26</v>
      </c>
      <c r="J527" s="61" t="s">
        <v>704</v>
      </c>
      <c r="K527" s="61">
        <v>9</v>
      </c>
      <c r="L527" s="61" t="s">
        <v>49</v>
      </c>
      <c r="O527" s="65" t="s">
        <v>677</v>
      </c>
      <c r="P527" s="64">
        <v>26</v>
      </c>
      <c r="Q527" s="64" t="s">
        <v>704</v>
      </c>
      <c r="R527" s="64">
        <v>8</v>
      </c>
      <c r="S527" s="64" t="s">
        <v>48</v>
      </c>
    </row>
    <row r="528" spans="1:19">
      <c r="A528" s="57" t="s">
        <v>677</v>
      </c>
      <c r="B528" s="56">
        <v>27</v>
      </c>
      <c r="C528" s="56" t="s">
        <v>705</v>
      </c>
      <c r="D528" s="56">
        <v>19</v>
      </c>
      <c r="E528" s="56" t="s">
        <v>59</v>
      </c>
      <c r="H528" s="62" t="s">
        <v>677</v>
      </c>
      <c r="I528" s="61">
        <v>27</v>
      </c>
      <c r="J528" s="61" t="s">
        <v>705</v>
      </c>
      <c r="K528" s="61">
        <v>9</v>
      </c>
      <c r="L528" s="61" t="s">
        <v>49</v>
      </c>
      <c r="O528" s="65" t="s">
        <v>677</v>
      </c>
      <c r="P528" s="64">
        <v>27</v>
      </c>
      <c r="Q528" s="64" t="s">
        <v>705</v>
      </c>
      <c r="R528" s="64">
        <v>9</v>
      </c>
      <c r="S528" s="64" t="s">
        <v>49</v>
      </c>
    </row>
    <row r="529" spans="1:19">
      <c r="A529" s="57" t="s">
        <v>677</v>
      </c>
      <c r="B529" s="56">
        <v>28</v>
      </c>
      <c r="C529" s="56" t="s">
        <v>706</v>
      </c>
      <c r="D529" s="56">
        <v>19</v>
      </c>
      <c r="E529" s="56" t="s">
        <v>59</v>
      </c>
      <c r="H529" s="62" t="s">
        <v>677</v>
      </c>
      <c r="I529" s="61">
        <v>28</v>
      </c>
      <c r="J529" s="61" t="s">
        <v>706</v>
      </c>
      <c r="K529" s="61">
        <v>10</v>
      </c>
      <c r="L529" s="61" t="s">
        <v>50</v>
      </c>
      <c r="O529" s="65" t="s">
        <v>677</v>
      </c>
      <c r="P529" s="64">
        <v>28</v>
      </c>
      <c r="Q529" s="64" t="s">
        <v>706</v>
      </c>
      <c r="R529" s="64">
        <v>9</v>
      </c>
      <c r="S529" s="64" t="s">
        <v>49</v>
      </c>
    </row>
    <row r="530" spans="1:19">
      <c r="A530" s="57" t="s">
        <v>677</v>
      </c>
      <c r="B530" s="56">
        <v>29</v>
      </c>
      <c r="C530" s="56" t="s">
        <v>707</v>
      </c>
      <c r="D530" s="56">
        <v>19</v>
      </c>
      <c r="E530" s="56" t="s">
        <v>59</v>
      </c>
      <c r="H530" s="62" t="s">
        <v>677</v>
      </c>
      <c r="I530" s="61">
        <v>29</v>
      </c>
      <c r="J530" s="61" t="s">
        <v>707</v>
      </c>
      <c r="K530" s="61">
        <v>10</v>
      </c>
      <c r="L530" s="61" t="s">
        <v>50</v>
      </c>
      <c r="O530" s="65" t="s">
        <v>677</v>
      </c>
      <c r="P530" s="64">
        <v>29</v>
      </c>
      <c r="Q530" s="64" t="s">
        <v>707</v>
      </c>
      <c r="R530" s="64">
        <v>9</v>
      </c>
      <c r="S530" s="64" t="s">
        <v>49</v>
      </c>
    </row>
    <row r="531" spans="1:19">
      <c r="A531" s="57" t="s">
        <v>677</v>
      </c>
      <c r="B531" s="56">
        <v>30</v>
      </c>
      <c r="C531" s="56" t="s">
        <v>708</v>
      </c>
      <c r="D531" s="56">
        <v>19</v>
      </c>
      <c r="E531" s="56" t="s">
        <v>59</v>
      </c>
      <c r="H531" s="62" t="s">
        <v>677</v>
      </c>
      <c r="I531" s="61">
        <v>30</v>
      </c>
      <c r="J531" s="61" t="s">
        <v>708</v>
      </c>
      <c r="K531" s="61">
        <v>10</v>
      </c>
      <c r="L531" s="61" t="s">
        <v>50</v>
      </c>
      <c r="O531" s="65" t="s">
        <v>677</v>
      </c>
      <c r="P531" s="64">
        <v>30</v>
      </c>
      <c r="Q531" s="64" t="s">
        <v>708</v>
      </c>
      <c r="R531" s="64">
        <v>9</v>
      </c>
      <c r="S531" s="64" t="s">
        <v>49</v>
      </c>
    </row>
    <row r="532" spans="1:19">
      <c r="A532" s="57" t="s">
        <v>677</v>
      </c>
      <c r="B532" s="56">
        <v>31</v>
      </c>
      <c r="C532" s="56" t="s">
        <v>709</v>
      </c>
      <c r="D532" s="56">
        <v>19</v>
      </c>
      <c r="E532" s="56" t="s">
        <v>59</v>
      </c>
      <c r="H532" s="62" t="s">
        <v>677</v>
      </c>
      <c r="I532" s="61">
        <v>31</v>
      </c>
      <c r="J532" s="61" t="s">
        <v>709</v>
      </c>
      <c r="K532" s="61">
        <v>11</v>
      </c>
      <c r="L532" s="61" t="s">
        <v>51</v>
      </c>
      <c r="O532" s="65" t="s">
        <v>677</v>
      </c>
      <c r="P532" s="64">
        <v>31</v>
      </c>
      <c r="Q532" s="64" t="s">
        <v>709</v>
      </c>
      <c r="R532" s="64">
        <v>10</v>
      </c>
      <c r="S532" s="64" t="s">
        <v>50</v>
      </c>
    </row>
    <row r="533" spans="1:19">
      <c r="A533" s="57" t="s">
        <v>677</v>
      </c>
      <c r="B533" s="56">
        <v>32</v>
      </c>
      <c r="C533" s="56" t="s">
        <v>710</v>
      </c>
      <c r="D533" s="56">
        <v>19</v>
      </c>
      <c r="E533" s="56" t="s">
        <v>59</v>
      </c>
      <c r="H533" s="62" t="s">
        <v>677</v>
      </c>
      <c r="I533" s="61">
        <v>32</v>
      </c>
      <c r="J533" s="61" t="s">
        <v>710</v>
      </c>
      <c r="K533" s="61">
        <v>11</v>
      </c>
      <c r="L533" s="61" t="s">
        <v>51</v>
      </c>
      <c r="O533" s="65" t="s">
        <v>677</v>
      </c>
      <c r="P533" s="64">
        <v>32</v>
      </c>
      <c r="Q533" s="64" t="s">
        <v>710</v>
      </c>
      <c r="R533" s="64">
        <v>10</v>
      </c>
      <c r="S533" s="64" t="s">
        <v>50</v>
      </c>
    </row>
    <row r="534" spans="1:19">
      <c r="A534" s="57" t="s">
        <v>677</v>
      </c>
      <c r="B534" s="56">
        <v>33</v>
      </c>
      <c r="C534" s="56" t="s">
        <v>711</v>
      </c>
      <c r="D534" s="56">
        <v>19</v>
      </c>
      <c r="E534" s="56" t="s">
        <v>59</v>
      </c>
      <c r="H534" s="62" t="s">
        <v>677</v>
      </c>
      <c r="I534" s="61">
        <v>33</v>
      </c>
      <c r="J534" s="61" t="s">
        <v>711</v>
      </c>
      <c r="K534" s="61">
        <v>12</v>
      </c>
      <c r="L534" s="63" t="s">
        <v>52</v>
      </c>
      <c r="O534" s="65" t="s">
        <v>677</v>
      </c>
      <c r="P534" s="64">
        <v>33</v>
      </c>
      <c r="Q534" s="64" t="s">
        <v>711</v>
      </c>
      <c r="R534" s="64">
        <v>10</v>
      </c>
      <c r="S534" s="64" t="s">
        <v>50</v>
      </c>
    </row>
    <row r="535" spans="1:19">
      <c r="A535" s="57" t="s">
        <v>677</v>
      </c>
      <c r="B535" s="56">
        <v>34</v>
      </c>
      <c r="C535" s="56" t="s">
        <v>712</v>
      </c>
      <c r="D535" s="56">
        <v>19</v>
      </c>
      <c r="E535" s="56" t="s">
        <v>59</v>
      </c>
      <c r="H535" s="62" t="s">
        <v>677</v>
      </c>
      <c r="I535" s="61">
        <v>34</v>
      </c>
      <c r="J535" s="61" t="s">
        <v>712</v>
      </c>
      <c r="K535" s="61">
        <v>12</v>
      </c>
      <c r="L535" s="61" t="s">
        <v>52</v>
      </c>
      <c r="O535" s="65" t="s">
        <v>677</v>
      </c>
      <c r="P535" s="64">
        <v>34</v>
      </c>
      <c r="Q535" s="64" t="s">
        <v>712</v>
      </c>
      <c r="R535" s="64">
        <v>11</v>
      </c>
      <c r="S535" s="64" t="s">
        <v>51</v>
      </c>
    </row>
    <row r="536" spans="1:19">
      <c r="A536" s="57" t="s">
        <v>677</v>
      </c>
      <c r="B536" s="56">
        <v>35</v>
      </c>
      <c r="C536" s="56" t="s">
        <v>713</v>
      </c>
      <c r="D536" s="56">
        <v>19</v>
      </c>
      <c r="E536" s="56" t="s">
        <v>59</v>
      </c>
      <c r="H536" s="62" t="s">
        <v>677</v>
      </c>
      <c r="I536" s="61">
        <v>35</v>
      </c>
      <c r="J536" s="61" t="s">
        <v>713</v>
      </c>
      <c r="K536" s="61">
        <v>12</v>
      </c>
      <c r="L536" s="61" t="s">
        <v>52</v>
      </c>
      <c r="O536" s="65" t="s">
        <v>677</v>
      </c>
      <c r="P536" s="64">
        <v>35</v>
      </c>
      <c r="Q536" s="64" t="s">
        <v>713</v>
      </c>
      <c r="R536" s="64">
        <v>11</v>
      </c>
      <c r="S536" s="64" t="s">
        <v>51</v>
      </c>
    </row>
    <row r="537" spans="1:19">
      <c r="A537" s="57" t="s">
        <v>677</v>
      </c>
      <c r="B537" s="56">
        <v>36</v>
      </c>
      <c r="C537" s="56" t="s">
        <v>714</v>
      </c>
      <c r="D537" s="56">
        <v>19</v>
      </c>
      <c r="E537" s="56" t="s">
        <v>59</v>
      </c>
      <c r="H537" s="62" t="s">
        <v>677</v>
      </c>
      <c r="I537" s="61">
        <v>36</v>
      </c>
      <c r="J537" s="61" t="s">
        <v>714</v>
      </c>
      <c r="K537" s="61">
        <v>13</v>
      </c>
      <c r="L537" s="61" t="s">
        <v>53</v>
      </c>
      <c r="O537" s="65" t="s">
        <v>677</v>
      </c>
      <c r="P537" s="64">
        <v>36</v>
      </c>
      <c r="Q537" s="64" t="s">
        <v>714</v>
      </c>
      <c r="R537" s="64">
        <v>11</v>
      </c>
      <c r="S537" s="64" t="s">
        <v>51</v>
      </c>
    </row>
    <row r="538" spans="1:19">
      <c r="A538" s="57" t="s">
        <v>677</v>
      </c>
      <c r="B538" s="56">
        <v>37</v>
      </c>
      <c r="C538" s="56" t="s">
        <v>715</v>
      </c>
      <c r="D538" s="56">
        <v>19</v>
      </c>
      <c r="E538" s="56" t="s">
        <v>59</v>
      </c>
      <c r="H538" s="62" t="s">
        <v>677</v>
      </c>
      <c r="I538" s="61">
        <v>37</v>
      </c>
      <c r="J538" s="61" t="s">
        <v>715</v>
      </c>
      <c r="K538" s="61">
        <v>13</v>
      </c>
      <c r="L538" s="61" t="s">
        <v>53</v>
      </c>
      <c r="O538" s="65" t="s">
        <v>677</v>
      </c>
      <c r="P538" s="64">
        <v>37</v>
      </c>
      <c r="Q538" s="64" t="s">
        <v>715</v>
      </c>
      <c r="R538" s="64">
        <v>12</v>
      </c>
      <c r="S538" s="64" t="s">
        <v>52</v>
      </c>
    </row>
    <row r="539" spans="1:19">
      <c r="A539" s="57" t="s">
        <v>677</v>
      </c>
      <c r="B539" s="56">
        <v>38</v>
      </c>
      <c r="C539" s="56" t="s">
        <v>716</v>
      </c>
      <c r="D539" s="56">
        <v>19</v>
      </c>
      <c r="E539" s="56" t="s">
        <v>59</v>
      </c>
      <c r="H539" s="62" t="s">
        <v>677</v>
      </c>
      <c r="I539" s="61">
        <v>38</v>
      </c>
      <c r="J539" s="61" t="s">
        <v>716</v>
      </c>
      <c r="K539" s="61">
        <v>14</v>
      </c>
      <c r="L539" s="61" t="s">
        <v>54</v>
      </c>
      <c r="O539" s="65" t="s">
        <v>677</v>
      </c>
      <c r="P539" s="64">
        <v>38</v>
      </c>
      <c r="Q539" s="64" t="s">
        <v>716</v>
      </c>
      <c r="R539" s="64">
        <v>12</v>
      </c>
      <c r="S539" s="64" t="s">
        <v>52</v>
      </c>
    </row>
    <row r="540" spans="1:19">
      <c r="A540" s="57" t="s">
        <v>677</v>
      </c>
      <c r="B540" s="56">
        <v>39</v>
      </c>
      <c r="C540" s="56" t="s">
        <v>717</v>
      </c>
      <c r="D540" s="56">
        <v>19</v>
      </c>
      <c r="E540" s="56" t="s">
        <v>59</v>
      </c>
      <c r="H540" s="62" t="s">
        <v>677</v>
      </c>
      <c r="I540" s="61">
        <v>39</v>
      </c>
      <c r="J540" s="61" t="s">
        <v>717</v>
      </c>
      <c r="K540" s="61">
        <v>14</v>
      </c>
      <c r="L540" s="61" t="s">
        <v>54</v>
      </c>
      <c r="O540" s="65" t="s">
        <v>677</v>
      </c>
      <c r="P540" s="64">
        <v>39</v>
      </c>
      <c r="Q540" s="64" t="s">
        <v>717</v>
      </c>
      <c r="R540" s="64">
        <v>12</v>
      </c>
      <c r="S540" s="64" t="s">
        <v>52</v>
      </c>
    </row>
    <row r="541" spans="1:19">
      <c r="A541" s="57" t="s">
        <v>677</v>
      </c>
      <c r="B541" s="56">
        <v>40</v>
      </c>
      <c r="C541" s="56" t="s">
        <v>718</v>
      </c>
      <c r="D541" s="56">
        <v>19</v>
      </c>
      <c r="E541" s="56" t="s">
        <v>59</v>
      </c>
      <c r="H541" s="62" t="s">
        <v>677</v>
      </c>
      <c r="I541" s="61">
        <v>40</v>
      </c>
      <c r="J541" s="61" t="s">
        <v>718</v>
      </c>
      <c r="K541" s="61">
        <v>14</v>
      </c>
      <c r="L541" s="61" t="s">
        <v>54</v>
      </c>
      <c r="O541" s="65" t="s">
        <v>677</v>
      </c>
      <c r="P541" s="64">
        <v>40</v>
      </c>
      <c r="Q541" s="64" t="s">
        <v>718</v>
      </c>
      <c r="R541" s="64">
        <v>12</v>
      </c>
      <c r="S541" s="64" t="s">
        <v>52</v>
      </c>
    </row>
    <row r="542" spans="1:19">
      <c r="A542" s="57" t="s">
        <v>677</v>
      </c>
      <c r="B542" s="56">
        <v>41</v>
      </c>
      <c r="C542" s="56" t="s">
        <v>719</v>
      </c>
      <c r="D542" s="56">
        <v>19</v>
      </c>
      <c r="E542" s="56" t="s">
        <v>59</v>
      </c>
      <c r="H542" s="62" t="s">
        <v>677</v>
      </c>
      <c r="I542" s="61">
        <v>41</v>
      </c>
      <c r="J542" s="61" t="s">
        <v>719</v>
      </c>
      <c r="K542" s="61">
        <v>15</v>
      </c>
      <c r="L542" s="61" t="s">
        <v>55</v>
      </c>
      <c r="O542" s="65" t="s">
        <v>677</v>
      </c>
      <c r="P542" s="64">
        <v>41</v>
      </c>
      <c r="Q542" s="64" t="s">
        <v>719</v>
      </c>
      <c r="R542" s="64">
        <v>13</v>
      </c>
      <c r="S542" s="64" t="s">
        <v>53</v>
      </c>
    </row>
    <row r="543" spans="1:19">
      <c r="A543" s="57" t="s">
        <v>677</v>
      </c>
      <c r="B543" s="56">
        <v>42</v>
      </c>
      <c r="C543" s="56" t="s">
        <v>720</v>
      </c>
      <c r="D543" s="56">
        <v>19</v>
      </c>
      <c r="E543" s="56" t="s">
        <v>59</v>
      </c>
      <c r="H543" s="62" t="s">
        <v>677</v>
      </c>
      <c r="I543" s="61">
        <v>42</v>
      </c>
      <c r="J543" s="61" t="s">
        <v>720</v>
      </c>
      <c r="K543" s="61">
        <v>15</v>
      </c>
      <c r="L543" s="61" t="s">
        <v>55</v>
      </c>
      <c r="O543" s="65" t="s">
        <v>677</v>
      </c>
      <c r="P543" s="64">
        <v>42</v>
      </c>
      <c r="Q543" s="64" t="s">
        <v>720</v>
      </c>
      <c r="R543" s="64">
        <v>13</v>
      </c>
      <c r="S543" s="64" t="s">
        <v>53</v>
      </c>
    </row>
    <row r="544" spans="1:19">
      <c r="A544" s="57" t="s">
        <v>677</v>
      </c>
      <c r="B544" s="56">
        <v>43</v>
      </c>
      <c r="C544" s="56" t="s">
        <v>721</v>
      </c>
      <c r="D544" s="56">
        <v>19</v>
      </c>
      <c r="E544" s="56" t="s">
        <v>59</v>
      </c>
      <c r="H544" s="62" t="s">
        <v>677</v>
      </c>
      <c r="I544" s="61">
        <v>43</v>
      </c>
      <c r="J544" s="61" t="s">
        <v>721</v>
      </c>
      <c r="K544" s="61">
        <v>16</v>
      </c>
      <c r="L544" s="61" t="s">
        <v>56</v>
      </c>
      <c r="O544" s="65" t="s">
        <v>677</v>
      </c>
      <c r="P544" s="64">
        <v>43</v>
      </c>
      <c r="Q544" s="64" t="s">
        <v>721</v>
      </c>
      <c r="R544" s="64">
        <v>13</v>
      </c>
      <c r="S544" s="64" t="s">
        <v>53</v>
      </c>
    </row>
    <row r="545" spans="1:19">
      <c r="A545" s="57" t="s">
        <v>677</v>
      </c>
      <c r="B545" s="56">
        <v>44</v>
      </c>
      <c r="C545" s="56" t="s">
        <v>722</v>
      </c>
      <c r="D545" s="56">
        <v>19</v>
      </c>
      <c r="E545" s="56" t="s">
        <v>59</v>
      </c>
      <c r="H545" s="62" t="s">
        <v>677</v>
      </c>
      <c r="I545" s="61">
        <v>44</v>
      </c>
      <c r="J545" s="61" t="s">
        <v>722</v>
      </c>
      <c r="K545" s="61">
        <v>16</v>
      </c>
      <c r="L545" s="61" t="s">
        <v>56</v>
      </c>
      <c r="O545" s="65" t="s">
        <v>677</v>
      </c>
      <c r="P545" s="64">
        <v>44</v>
      </c>
      <c r="Q545" s="64" t="s">
        <v>722</v>
      </c>
      <c r="R545" s="64">
        <v>14</v>
      </c>
      <c r="S545" s="64" t="s">
        <v>54</v>
      </c>
    </row>
    <row r="546" spans="1:19">
      <c r="A546" s="57" t="s">
        <v>677</v>
      </c>
      <c r="B546" s="56">
        <v>45</v>
      </c>
      <c r="C546" s="56" t="s">
        <v>723</v>
      </c>
      <c r="D546" s="56">
        <v>19</v>
      </c>
      <c r="E546" s="56" t="s">
        <v>59</v>
      </c>
      <c r="H546" s="62" t="s">
        <v>677</v>
      </c>
      <c r="I546" s="61">
        <v>45</v>
      </c>
      <c r="J546" s="61" t="s">
        <v>723</v>
      </c>
      <c r="K546" s="61">
        <v>16</v>
      </c>
      <c r="L546" s="61" t="s">
        <v>56</v>
      </c>
      <c r="O546" s="65" t="s">
        <v>677</v>
      </c>
      <c r="P546" s="64">
        <v>45</v>
      </c>
      <c r="Q546" s="64" t="s">
        <v>723</v>
      </c>
      <c r="R546" s="64">
        <v>14</v>
      </c>
      <c r="S546" s="64" t="s">
        <v>54</v>
      </c>
    </row>
    <row r="547" spans="1:19">
      <c r="A547" s="57" t="s">
        <v>677</v>
      </c>
      <c r="B547" s="56">
        <v>46</v>
      </c>
      <c r="C547" s="56" t="s">
        <v>724</v>
      </c>
      <c r="D547" s="56">
        <v>19</v>
      </c>
      <c r="E547" s="56" t="s">
        <v>59</v>
      </c>
      <c r="H547" s="62" t="s">
        <v>677</v>
      </c>
      <c r="I547" s="61">
        <v>46</v>
      </c>
      <c r="J547" s="61" t="s">
        <v>724</v>
      </c>
      <c r="K547" s="61">
        <v>17</v>
      </c>
      <c r="L547" s="61" t="s">
        <v>57</v>
      </c>
      <c r="O547" s="65" t="s">
        <v>677</v>
      </c>
      <c r="P547" s="64">
        <v>46</v>
      </c>
      <c r="Q547" s="64" t="s">
        <v>724</v>
      </c>
      <c r="R547" s="64">
        <v>14</v>
      </c>
      <c r="S547" s="64" t="s">
        <v>54</v>
      </c>
    </row>
    <row r="548" spans="1:19">
      <c r="A548" s="57" t="s">
        <v>677</v>
      </c>
      <c r="B548" s="56">
        <v>47</v>
      </c>
      <c r="C548" s="56" t="s">
        <v>725</v>
      </c>
      <c r="D548" s="56">
        <v>19</v>
      </c>
      <c r="E548" s="56" t="s">
        <v>59</v>
      </c>
      <c r="H548" s="62" t="s">
        <v>677</v>
      </c>
      <c r="I548" s="61">
        <v>47</v>
      </c>
      <c r="J548" s="61" t="s">
        <v>725</v>
      </c>
      <c r="K548" s="61">
        <v>17</v>
      </c>
      <c r="L548" s="61" t="s">
        <v>57</v>
      </c>
      <c r="O548" s="65" t="s">
        <v>677</v>
      </c>
      <c r="P548" s="64">
        <v>47</v>
      </c>
      <c r="Q548" s="64" t="s">
        <v>725</v>
      </c>
      <c r="R548" s="64">
        <v>15</v>
      </c>
      <c r="S548" s="64" t="s">
        <v>55</v>
      </c>
    </row>
    <row r="549" spans="1:19">
      <c r="A549" s="57" t="s">
        <v>677</v>
      </c>
      <c r="B549" s="56">
        <v>48</v>
      </c>
      <c r="C549" s="56" t="s">
        <v>726</v>
      </c>
      <c r="D549" s="56">
        <v>19</v>
      </c>
      <c r="E549" s="56" t="s">
        <v>59</v>
      </c>
      <c r="H549" s="62" t="s">
        <v>677</v>
      </c>
      <c r="I549" s="61">
        <v>48</v>
      </c>
      <c r="J549" s="61" t="s">
        <v>726</v>
      </c>
      <c r="K549" s="61">
        <v>18</v>
      </c>
      <c r="L549" s="61" t="s">
        <v>58</v>
      </c>
      <c r="O549" s="65" t="s">
        <v>677</v>
      </c>
      <c r="P549" s="64">
        <v>48</v>
      </c>
      <c r="Q549" s="64" t="s">
        <v>726</v>
      </c>
      <c r="R549" s="64">
        <v>15</v>
      </c>
      <c r="S549" s="64" t="s">
        <v>55</v>
      </c>
    </row>
    <row r="550" spans="1:19">
      <c r="A550" s="57" t="s">
        <v>677</v>
      </c>
      <c r="B550" s="56">
        <v>49</v>
      </c>
      <c r="C550" s="56" t="s">
        <v>727</v>
      </c>
      <c r="D550" s="56">
        <v>19</v>
      </c>
      <c r="E550" s="56" t="s">
        <v>59</v>
      </c>
      <c r="H550" s="62" t="s">
        <v>677</v>
      </c>
      <c r="I550" s="61">
        <v>49</v>
      </c>
      <c r="J550" s="61" t="s">
        <v>727</v>
      </c>
      <c r="K550" s="61">
        <v>18</v>
      </c>
      <c r="L550" s="61" t="s">
        <v>58</v>
      </c>
      <c r="O550" s="65" t="s">
        <v>677</v>
      </c>
      <c r="P550" s="64">
        <v>49</v>
      </c>
      <c r="Q550" s="64" t="s">
        <v>727</v>
      </c>
      <c r="R550" s="64">
        <v>15</v>
      </c>
      <c r="S550" s="64" t="s">
        <v>55</v>
      </c>
    </row>
    <row r="551" spans="1:19">
      <c r="A551" s="57" t="s">
        <v>677</v>
      </c>
      <c r="B551" s="56">
        <v>50</v>
      </c>
      <c r="C551" s="56" t="s">
        <v>728</v>
      </c>
      <c r="D551" s="56">
        <v>19</v>
      </c>
      <c r="E551" s="56" t="s">
        <v>59</v>
      </c>
      <c r="H551" s="62" t="s">
        <v>677</v>
      </c>
      <c r="I551" s="61">
        <v>50</v>
      </c>
      <c r="J551" s="61" t="s">
        <v>728</v>
      </c>
      <c r="K551" s="61">
        <v>18</v>
      </c>
      <c r="L551" s="61" t="s">
        <v>58</v>
      </c>
      <c r="O551" s="65" t="s">
        <v>677</v>
      </c>
      <c r="P551" s="64">
        <v>50</v>
      </c>
      <c r="Q551" s="64" t="s">
        <v>728</v>
      </c>
      <c r="R551" s="64">
        <v>15</v>
      </c>
      <c r="S551" s="64" t="s">
        <v>55</v>
      </c>
    </row>
    <row r="552" spans="1:19">
      <c r="A552" s="57" t="s">
        <v>677</v>
      </c>
      <c r="B552" s="56">
        <v>51</v>
      </c>
      <c r="C552" s="56" t="s">
        <v>729</v>
      </c>
      <c r="D552" s="56">
        <v>19</v>
      </c>
      <c r="E552" s="56" t="s">
        <v>59</v>
      </c>
      <c r="H552" s="62" t="s">
        <v>677</v>
      </c>
      <c r="I552" s="61">
        <v>51</v>
      </c>
      <c r="J552" s="61" t="s">
        <v>729</v>
      </c>
      <c r="K552" s="61">
        <v>19</v>
      </c>
      <c r="L552" s="61" t="s">
        <v>59</v>
      </c>
      <c r="O552" s="65" t="s">
        <v>677</v>
      </c>
      <c r="P552" s="64">
        <v>51</v>
      </c>
      <c r="Q552" s="64" t="s">
        <v>729</v>
      </c>
      <c r="R552" s="64">
        <v>16</v>
      </c>
      <c r="S552" s="64" t="s">
        <v>56</v>
      </c>
    </row>
    <row r="553" spans="1:19">
      <c r="A553" s="57" t="s">
        <v>677</v>
      </c>
      <c r="B553" s="56">
        <v>52</v>
      </c>
      <c r="C553" s="56" t="s">
        <v>730</v>
      </c>
      <c r="D553" s="56">
        <v>19</v>
      </c>
      <c r="E553" s="56" t="s">
        <v>59</v>
      </c>
      <c r="H553" s="62" t="s">
        <v>677</v>
      </c>
      <c r="I553" s="61">
        <v>52</v>
      </c>
      <c r="J553" s="61" t="s">
        <v>730</v>
      </c>
      <c r="K553" s="61">
        <v>19</v>
      </c>
      <c r="L553" s="61" t="s">
        <v>59</v>
      </c>
      <c r="O553" s="65" t="s">
        <v>677</v>
      </c>
      <c r="P553" s="64">
        <v>52</v>
      </c>
      <c r="Q553" s="64" t="s">
        <v>730</v>
      </c>
      <c r="R553" s="64">
        <v>16</v>
      </c>
      <c r="S553" s="64" t="s">
        <v>56</v>
      </c>
    </row>
    <row r="554" spans="1:19">
      <c r="A554" s="57" t="s">
        <v>677</v>
      </c>
      <c r="B554" s="56">
        <v>53</v>
      </c>
      <c r="C554" s="56" t="s">
        <v>731</v>
      </c>
      <c r="D554" s="56">
        <v>19</v>
      </c>
      <c r="E554" s="56" t="s">
        <v>59</v>
      </c>
      <c r="H554" s="62" t="s">
        <v>677</v>
      </c>
      <c r="I554" s="61">
        <v>53</v>
      </c>
      <c r="J554" s="61" t="s">
        <v>731</v>
      </c>
      <c r="K554" s="61">
        <v>19</v>
      </c>
      <c r="L554" s="61" t="s">
        <v>59</v>
      </c>
      <c r="O554" s="65" t="s">
        <v>677</v>
      </c>
      <c r="P554" s="64">
        <v>53</v>
      </c>
      <c r="Q554" s="64" t="s">
        <v>731</v>
      </c>
      <c r="R554" s="64">
        <v>16</v>
      </c>
      <c r="S554" s="64" t="s">
        <v>56</v>
      </c>
    </row>
    <row r="555" spans="1:19">
      <c r="A555" s="57" t="s">
        <v>677</v>
      </c>
      <c r="B555" s="56">
        <v>54</v>
      </c>
      <c r="C555" s="56" t="s">
        <v>732</v>
      </c>
      <c r="D555" s="56">
        <v>19</v>
      </c>
      <c r="E555" s="56" t="s">
        <v>59</v>
      </c>
      <c r="H555" s="62" t="s">
        <v>677</v>
      </c>
      <c r="I555" s="61">
        <v>54</v>
      </c>
      <c r="J555" s="61" t="s">
        <v>732</v>
      </c>
      <c r="K555" s="61">
        <v>19</v>
      </c>
      <c r="L555" s="61" t="s">
        <v>59</v>
      </c>
      <c r="O555" s="65" t="s">
        <v>677</v>
      </c>
      <c r="P555" s="64">
        <v>54</v>
      </c>
      <c r="Q555" s="64" t="s">
        <v>732</v>
      </c>
      <c r="R555" s="64">
        <v>17</v>
      </c>
      <c r="S555" s="64" t="s">
        <v>57</v>
      </c>
    </row>
    <row r="556" spans="1:19">
      <c r="A556" s="57" t="s">
        <v>677</v>
      </c>
      <c r="B556" s="56">
        <v>55</v>
      </c>
      <c r="C556" s="56" t="s">
        <v>733</v>
      </c>
      <c r="D556" s="56">
        <v>19</v>
      </c>
      <c r="E556" s="56" t="s">
        <v>59</v>
      </c>
      <c r="H556" s="62" t="s">
        <v>677</v>
      </c>
      <c r="I556" s="61">
        <v>55</v>
      </c>
      <c r="J556" s="61" t="s">
        <v>733</v>
      </c>
      <c r="K556" s="61">
        <v>19</v>
      </c>
      <c r="L556" s="61" t="s">
        <v>59</v>
      </c>
      <c r="O556" s="65" t="s">
        <v>677</v>
      </c>
      <c r="P556" s="64">
        <v>55</v>
      </c>
      <c r="Q556" s="64" t="s">
        <v>733</v>
      </c>
      <c r="R556" s="64">
        <v>17</v>
      </c>
      <c r="S556" s="64" t="s">
        <v>57</v>
      </c>
    </row>
    <row r="557" spans="1:19">
      <c r="A557" s="57" t="s">
        <v>677</v>
      </c>
      <c r="B557" s="56">
        <v>56</v>
      </c>
      <c r="C557" s="56" t="s">
        <v>734</v>
      </c>
      <c r="D557" s="56">
        <v>19</v>
      </c>
      <c r="E557" s="56" t="s">
        <v>59</v>
      </c>
      <c r="H557" s="62" t="s">
        <v>677</v>
      </c>
      <c r="I557" s="61">
        <v>56</v>
      </c>
      <c r="J557" s="61" t="s">
        <v>734</v>
      </c>
      <c r="K557" s="61">
        <v>19</v>
      </c>
      <c r="L557" s="61" t="s">
        <v>59</v>
      </c>
      <c r="O557" s="65" t="s">
        <v>677</v>
      </c>
      <c r="P557" s="64">
        <v>56</v>
      </c>
      <c r="Q557" s="64" t="s">
        <v>734</v>
      </c>
      <c r="R557" s="64">
        <v>17</v>
      </c>
      <c r="S557" s="64" t="s">
        <v>57</v>
      </c>
    </row>
    <row r="558" spans="1:19">
      <c r="A558" s="57" t="s">
        <v>677</v>
      </c>
      <c r="B558" s="56">
        <v>57</v>
      </c>
      <c r="C558" s="56" t="s">
        <v>735</v>
      </c>
      <c r="D558" s="56">
        <v>19</v>
      </c>
      <c r="E558" s="56" t="s">
        <v>59</v>
      </c>
      <c r="H558" s="62" t="s">
        <v>677</v>
      </c>
      <c r="I558" s="61">
        <v>57</v>
      </c>
      <c r="J558" s="61" t="s">
        <v>735</v>
      </c>
      <c r="K558" s="61">
        <v>19</v>
      </c>
      <c r="L558" s="61" t="s">
        <v>59</v>
      </c>
      <c r="O558" s="65" t="s">
        <v>677</v>
      </c>
      <c r="P558" s="64">
        <v>57</v>
      </c>
      <c r="Q558" s="64" t="s">
        <v>735</v>
      </c>
      <c r="R558" s="64">
        <v>18</v>
      </c>
      <c r="S558" s="64" t="s">
        <v>58</v>
      </c>
    </row>
    <row r="559" spans="1:19">
      <c r="A559" s="57" t="s">
        <v>677</v>
      </c>
      <c r="B559" s="56">
        <v>58</v>
      </c>
      <c r="C559" s="56" t="s">
        <v>736</v>
      </c>
      <c r="D559" s="56">
        <v>19</v>
      </c>
      <c r="E559" s="56" t="s">
        <v>59</v>
      </c>
      <c r="H559" s="62" t="s">
        <v>677</v>
      </c>
      <c r="I559" s="61">
        <v>58</v>
      </c>
      <c r="J559" s="61" t="s">
        <v>736</v>
      </c>
      <c r="K559" s="61">
        <v>19</v>
      </c>
      <c r="L559" s="61" t="s">
        <v>59</v>
      </c>
      <c r="O559" s="65" t="s">
        <v>677</v>
      </c>
      <c r="P559" s="64">
        <v>58</v>
      </c>
      <c r="Q559" s="64" t="s">
        <v>736</v>
      </c>
      <c r="R559" s="64">
        <v>18</v>
      </c>
      <c r="S559" s="64" t="s">
        <v>58</v>
      </c>
    </row>
    <row r="560" spans="1:19">
      <c r="A560" s="57" t="s">
        <v>677</v>
      </c>
      <c r="B560" s="56">
        <v>59</v>
      </c>
      <c r="C560" s="56" t="s">
        <v>737</v>
      </c>
      <c r="D560" s="56">
        <v>19</v>
      </c>
      <c r="E560" s="56" t="s">
        <v>59</v>
      </c>
      <c r="H560" s="62" t="s">
        <v>677</v>
      </c>
      <c r="I560" s="61">
        <v>59</v>
      </c>
      <c r="J560" s="61" t="s">
        <v>737</v>
      </c>
      <c r="K560" s="61">
        <v>19</v>
      </c>
      <c r="L560" s="61" t="s">
        <v>59</v>
      </c>
      <c r="O560" s="65" t="s">
        <v>677</v>
      </c>
      <c r="P560" s="64">
        <v>59</v>
      </c>
      <c r="Q560" s="64" t="s">
        <v>737</v>
      </c>
      <c r="R560" s="64">
        <v>18</v>
      </c>
      <c r="S560" s="64" t="s">
        <v>58</v>
      </c>
    </row>
    <row r="561" spans="1:19">
      <c r="A561" s="57" t="s">
        <v>677</v>
      </c>
      <c r="B561" s="56">
        <v>60</v>
      </c>
      <c r="C561" s="56" t="s">
        <v>738</v>
      </c>
      <c r="D561" s="56">
        <v>19</v>
      </c>
      <c r="E561" s="56" t="s">
        <v>59</v>
      </c>
      <c r="H561" s="62" t="s">
        <v>677</v>
      </c>
      <c r="I561" s="61">
        <v>60</v>
      </c>
      <c r="J561" s="61" t="s">
        <v>738</v>
      </c>
      <c r="K561" s="61">
        <v>19</v>
      </c>
      <c r="L561" s="61" t="s">
        <v>59</v>
      </c>
      <c r="O561" s="65" t="s">
        <v>677</v>
      </c>
      <c r="P561" s="64">
        <v>60</v>
      </c>
      <c r="Q561" s="64" t="s">
        <v>738</v>
      </c>
      <c r="R561" s="64">
        <v>18</v>
      </c>
      <c r="S561" s="64" t="s">
        <v>58</v>
      </c>
    </row>
    <row r="562" spans="1:19">
      <c r="A562" s="57" t="s">
        <v>677</v>
      </c>
      <c r="B562" s="56">
        <v>61</v>
      </c>
      <c r="C562" s="56" t="s">
        <v>739</v>
      </c>
      <c r="D562" s="56">
        <v>19</v>
      </c>
      <c r="E562" s="56" t="s">
        <v>59</v>
      </c>
      <c r="H562" s="62" t="s">
        <v>677</v>
      </c>
      <c r="I562" s="61">
        <v>61</v>
      </c>
      <c r="J562" s="61" t="s">
        <v>739</v>
      </c>
      <c r="K562" s="61">
        <v>19</v>
      </c>
      <c r="L562" s="61" t="s">
        <v>59</v>
      </c>
      <c r="O562" s="65" t="s">
        <v>677</v>
      </c>
      <c r="P562" s="64">
        <v>61</v>
      </c>
      <c r="Q562" s="64" t="s">
        <v>739</v>
      </c>
      <c r="R562" s="64">
        <v>19</v>
      </c>
      <c r="S562" s="64" t="s">
        <v>59</v>
      </c>
    </row>
    <row r="563" spans="1:19">
      <c r="A563" s="57" t="s">
        <v>677</v>
      </c>
      <c r="B563" s="56">
        <v>62</v>
      </c>
      <c r="C563" s="56" t="s">
        <v>740</v>
      </c>
      <c r="D563" s="56">
        <v>19</v>
      </c>
      <c r="E563" s="56" t="s">
        <v>59</v>
      </c>
      <c r="H563" s="62" t="s">
        <v>677</v>
      </c>
      <c r="I563" s="61">
        <v>62</v>
      </c>
      <c r="J563" s="61" t="s">
        <v>740</v>
      </c>
      <c r="K563" s="61">
        <v>19</v>
      </c>
      <c r="L563" s="61" t="s">
        <v>59</v>
      </c>
      <c r="O563" s="65" t="s">
        <v>677</v>
      </c>
      <c r="P563" s="64">
        <v>62</v>
      </c>
      <c r="Q563" s="64" t="s">
        <v>740</v>
      </c>
      <c r="R563" s="64">
        <v>19</v>
      </c>
      <c r="S563" s="64" t="s">
        <v>59</v>
      </c>
    </row>
    <row r="564" spans="1:19">
      <c r="A564" s="57" t="s">
        <v>677</v>
      </c>
      <c r="B564" s="56">
        <v>63</v>
      </c>
      <c r="C564" s="56" t="s">
        <v>741</v>
      </c>
      <c r="D564" s="56">
        <v>19</v>
      </c>
      <c r="E564" s="56" t="s">
        <v>59</v>
      </c>
      <c r="H564" s="62" t="s">
        <v>677</v>
      </c>
      <c r="I564" s="61">
        <v>63</v>
      </c>
      <c r="J564" s="61" t="s">
        <v>741</v>
      </c>
      <c r="K564" s="61">
        <v>19</v>
      </c>
      <c r="L564" s="61" t="s">
        <v>59</v>
      </c>
      <c r="O564" s="65" t="s">
        <v>677</v>
      </c>
      <c r="P564" s="64">
        <v>63</v>
      </c>
      <c r="Q564" s="64" t="s">
        <v>741</v>
      </c>
      <c r="R564" s="64">
        <v>19</v>
      </c>
      <c r="S564" s="64" t="s">
        <v>59</v>
      </c>
    </row>
    <row r="565" spans="1:19">
      <c r="A565" s="57" t="s">
        <v>677</v>
      </c>
      <c r="B565" s="56">
        <v>64</v>
      </c>
      <c r="C565" s="56" t="s">
        <v>742</v>
      </c>
      <c r="D565" s="56">
        <v>19</v>
      </c>
      <c r="E565" s="56" t="s">
        <v>59</v>
      </c>
      <c r="H565" s="62" t="s">
        <v>677</v>
      </c>
      <c r="I565" s="61">
        <v>64</v>
      </c>
      <c r="J565" s="61" t="s">
        <v>742</v>
      </c>
      <c r="K565" s="61">
        <v>19</v>
      </c>
      <c r="L565" s="61" t="s">
        <v>59</v>
      </c>
      <c r="O565" s="65" t="s">
        <v>677</v>
      </c>
      <c r="P565" s="64">
        <v>64</v>
      </c>
      <c r="Q565" s="64" t="s">
        <v>742</v>
      </c>
      <c r="R565" s="64">
        <v>19</v>
      </c>
      <c r="S565" s="64" t="s">
        <v>59</v>
      </c>
    </row>
    <row r="566" spans="1:19">
      <c r="A566" s="57" t="s">
        <v>677</v>
      </c>
      <c r="B566" s="56">
        <v>65</v>
      </c>
      <c r="C566" s="56" t="s">
        <v>743</v>
      </c>
      <c r="D566" s="56">
        <v>19</v>
      </c>
      <c r="E566" s="56" t="s">
        <v>59</v>
      </c>
      <c r="H566" s="62" t="s">
        <v>677</v>
      </c>
      <c r="I566" s="61">
        <v>65</v>
      </c>
      <c r="J566" s="61" t="s">
        <v>743</v>
      </c>
      <c r="K566" s="61">
        <v>19</v>
      </c>
      <c r="L566" s="61" t="s">
        <v>59</v>
      </c>
      <c r="O566" s="65" t="s">
        <v>677</v>
      </c>
      <c r="P566" s="64">
        <v>65</v>
      </c>
      <c r="Q566" s="64" t="s">
        <v>743</v>
      </c>
      <c r="R566" s="64">
        <v>19</v>
      </c>
      <c r="S566" s="64" t="s">
        <v>59</v>
      </c>
    </row>
    <row r="567" spans="1:19">
      <c r="A567" s="57" t="s">
        <v>677</v>
      </c>
      <c r="B567" s="56">
        <v>66</v>
      </c>
      <c r="C567" s="56" t="s">
        <v>744</v>
      </c>
      <c r="D567" s="56">
        <v>19</v>
      </c>
      <c r="E567" s="56" t="s">
        <v>59</v>
      </c>
      <c r="H567" s="62" t="s">
        <v>677</v>
      </c>
      <c r="I567" s="61">
        <v>66</v>
      </c>
      <c r="J567" s="61" t="s">
        <v>744</v>
      </c>
      <c r="K567" s="61">
        <v>19</v>
      </c>
      <c r="L567" s="61" t="s">
        <v>59</v>
      </c>
      <c r="O567" s="65" t="s">
        <v>677</v>
      </c>
      <c r="P567" s="64">
        <v>66</v>
      </c>
      <c r="Q567" s="64" t="s">
        <v>744</v>
      </c>
      <c r="R567" s="64">
        <v>19</v>
      </c>
      <c r="S567" s="64" t="s">
        <v>59</v>
      </c>
    </row>
    <row r="568" spans="1:19">
      <c r="A568" s="57" t="s">
        <v>677</v>
      </c>
      <c r="B568" s="56">
        <v>67</v>
      </c>
      <c r="C568" s="56" t="s">
        <v>745</v>
      </c>
      <c r="D568" s="56">
        <v>19</v>
      </c>
      <c r="E568" s="56" t="s">
        <v>59</v>
      </c>
      <c r="H568" s="62" t="s">
        <v>677</v>
      </c>
      <c r="I568" s="61">
        <v>67</v>
      </c>
      <c r="J568" s="61" t="s">
        <v>745</v>
      </c>
      <c r="K568" s="61">
        <v>19</v>
      </c>
      <c r="L568" s="61" t="s">
        <v>59</v>
      </c>
      <c r="O568" s="65" t="s">
        <v>677</v>
      </c>
      <c r="P568" s="64">
        <v>67</v>
      </c>
      <c r="Q568" s="64" t="s">
        <v>745</v>
      </c>
      <c r="R568" s="64">
        <v>19</v>
      </c>
      <c r="S568" s="64" t="s">
        <v>59</v>
      </c>
    </row>
    <row r="569" spans="1:19">
      <c r="A569" s="57" t="s">
        <v>677</v>
      </c>
      <c r="B569" s="56">
        <v>68</v>
      </c>
      <c r="C569" s="56" t="s">
        <v>746</v>
      </c>
      <c r="D569" s="56">
        <v>19</v>
      </c>
      <c r="E569" s="56" t="s">
        <v>59</v>
      </c>
      <c r="H569" s="62" t="s">
        <v>677</v>
      </c>
      <c r="I569" s="61">
        <v>68</v>
      </c>
      <c r="J569" s="61" t="s">
        <v>746</v>
      </c>
      <c r="K569" s="61">
        <v>19</v>
      </c>
      <c r="L569" s="61" t="s">
        <v>59</v>
      </c>
      <c r="O569" s="65" t="s">
        <v>677</v>
      </c>
      <c r="P569" s="64">
        <v>68</v>
      </c>
      <c r="Q569" s="64" t="s">
        <v>746</v>
      </c>
      <c r="R569" s="64">
        <v>19</v>
      </c>
      <c r="S569" s="64" t="s">
        <v>59</v>
      </c>
    </row>
    <row r="570" spans="1:19">
      <c r="A570" s="57" t="s">
        <v>677</v>
      </c>
      <c r="B570" s="56">
        <v>69</v>
      </c>
      <c r="C570" s="56" t="s">
        <v>747</v>
      </c>
      <c r="D570" s="56">
        <v>19</v>
      </c>
      <c r="E570" s="56" t="s">
        <v>59</v>
      </c>
      <c r="H570" s="62" t="s">
        <v>677</v>
      </c>
      <c r="I570" s="61">
        <v>69</v>
      </c>
      <c r="J570" s="61" t="s">
        <v>747</v>
      </c>
      <c r="K570" s="61">
        <v>19</v>
      </c>
      <c r="L570" s="61" t="s">
        <v>59</v>
      </c>
      <c r="O570" s="65" t="s">
        <v>677</v>
      </c>
      <c r="P570" s="64">
        <v>69</v>
      </c>
      <c r="Q570" s="64" t="s">
        <v>747</v>
      </c>
      <c r="R570" s="64">
        <v>19</v>
      </c>
      <c r="S570" s="64" t="s">
        <v>59</v>
      </c>
    </row>
    <row r="571" spans="1:19">
      <c r="A571" s="57" t="s">
        <v>677</v>
      </c>
      <c r="B571" s="56">
        <v>70</v>
      </c>
      <c r="C571" s="56" t="s">
        <v>748</v>
      </c>
      <c r="D571" s="56">
        <v>19</v>
      </c>
      <c r="E571" s="56" t="s">
        <v>59</v>
      </c>
      <c r="H571" s="62" t="s">
        <v>677</v>
      </c>
      <c r="I571" s="61">
        <v>70</v>
      </c>
      <c r="J571" s="61" t="s">
        <v>748</v>
      </c>
      <c r="K571" s="61">
        <v>19</v>
      </c>
      <c r="L571" s="61" t="s">
        <v>59</v>
      </c>
      <c r="O571" s="65" t="s">
        <v>677</v>
      </c>
      <c r="P571" s="64">
        <v>70</v>
      </c>
      <c r="Q571" s="64" t="s">
        <v>748</v>
      </c>
      <c r="R571" s="64">
        <v>19</v>
      </c>
      <c r="S571" s="64" t="s">
        <v>59</v>
      </c>
    </row>
  </sheetData>
  <mergeCells count="3">
    <mergeCell ref="A1:E2"/>
    <mergeCell ref="H1:L2"/>
    <mergeCell ref="O1:S2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X1083"/>
  <sheetViews>
    <sheetView workbookViewId="0">
      <selection activeCell="K394" sqref="K394"/>
    </sheetView>
  </sheetViews>
  <sheetFormatPr defaultColWidth="12.42578125" defaultRowHeight="15.75"/>
  <cols>
    <col min="1" max="1" width="12.42578125" style="11"/>
    <col min="2" max="5" width="12.42578125" style="1"/>
    <col min="6" max="6" width="16.85546875" style="1" bestFit="1" customWidth="1"/>
    <col min="7" max="16384" width="12.42578125" style="1"/>
  </cols>
  <sheetData>
    <row r="1" spans="1:76">
      <c r="A1" s="790" t="s">
        <v>33</v>
      </c>
      <c r="B1" s="790"/>
      <c r="C1" s="790"/>
      <c r="D1" s="790"/>
      <c r="E1" s="790"/>
      <c r="F1" s="790"/>
    </row>
    <row r="2" spans="1:76">
      <c r="A2" s="790"/>
      <c r="B2" s="790"/>
      <c r="C2" s="790"/>
      <c r="D2" s="790"/>
      <c r="E2" s="790"/>
      <c r="F2" s="790"/>
      <c r="H2" s="2"/>
      <c r="M2" s="2"/>
      <c r="R2" s="2"/>
      <c r="W2" s="2"/>
      <c r="AB2" s="2"/>
      <c r="AG2" s="2"/>
      <c r="AL2" s="2"/>
      <c r="AQ2" s="2"/>
      <c r="AV2" s="2"/>
      <c r="BA2" s="2"/>
      <c r="BF2" s="2"/>
      <c r="BK2" s="2"/>
      <c r="BP2" s="2"/>
      <c r="BU2" s="2"/>
    </row>
    <row r="3" spans="1:76">
      <c r="A3" s="3" t="s">
        <v>34</v>
      </c>
      <c r="B3" s="4" t="s">
        <v>35</v>
      </c>
      <c r="C3" s="4" t="s">
        <v>36</v>
      </c>
      <c r="D3" s="4" t="s">
        <v>37</v>
      </c>
      <c r="E3" s="4" t="s">
        <v>38</v>
      </c>
      <c r="F3" s="5" t="s">
        <v>39</v>
      </c>
      <c r="M3" s="2"/>
      <c r="N3" s="2"/>
      <c r="O3" s="2"/>
      <c r="P3" s="6"/>
      <c r="R3" s="2"/>
      <c r="S3" s="2"/>
      <c r="T3" s="2"/>
      <c r="U3" s="6"/>
      <c r="W3" s="2"/>
      <c r="X3" s="2"/>
      <c r="Y3" s="2"/>
      <c r="Z3" s="6"/>
      <c r="AB3" s="2"/>
      <c r="AC3" s="2"/>
      <c r="AD3" s="2"/>
      <c r="AE3" s="6"/>
      <c r="AG3" s="2"/>
      <c r="AH3" s="2"/>
      <c r="AI3" s="2"/>
      <c r="AJ3" s="6"/>
      <c r="AL3" s="2"/>
      <c r="AM3" s="2"/>
      <c r="AN3" s="2"/>
      <c r="AO3" s="6"/>
      <c r="AQ3" s="2"/>
      <c r="AR3" s="2"/>
      <c r="AS3" s="2"/>
      <c r="AT3" s="6"/>
      <c r="AV3" s="2"/>
      <c r="AW3" s="2"/>
      <c r="AX3" s="2"/>
      <c r="AY3" s="6"/>
      <c r="BA3" s="2"/>
      <c r="BB3" s="2"/>
      <c r="BC3" s="2"/>
      <c r="BD3" s="6"/>
      <c r="BF3" s="2"/>
      <c r="BG3" s="2"/>
      <c r="BH3" s="2"/>
      <c r="BI3" s="6"/>
      <c r="BK3" s="2"/>
      <c r="BL3" s="2"/>
      <c r="BM3" s="2"/>
      <c r="BN3" s="6"/>
      <c r="BP3" s="2"/>
      <c r="BQ3" s="2"/>
      <c r="BR3" s="2"/>
      <c r="BS3" s="6"/>
      <c r="BU3" s="2"/>
      <c r="BV3" s="2"/>
      <c r="BW3" s="2"/>
      <c r="BX3" s="6"/>
    </row>
    <row r="4" spans="1:76">
      <c r="A4" s="7" t="s">
        <v>40</v>
      </c>
      <c r="B4" s="8">
        <v>0</v>
      </c>
      <c r="C4" s="8" t="str">
        <f>A4&amp;"|"&amp;B4</f>
        <v>16.0-16.3|0</v>
      </c>
      <c r="D4" s="9">
        <v>20</v>
      </c>
      <c r="E4" s="9">
        <v>1</v>
      </c>
      <c r="F4" s="9" t="s">
        <v>41</v>
      </c>
      <c r="L4" s="2"/>
      <c r="M4" s="10"/>
      <c r="AF4" s="2"/>
      <c r="AG4" s="10"/>
      <c r="AU4" s="2"/>
      <c r="AV4" s="10"/>
      <c r="BE4" s="2"/>
      <c r="BF4" s="10"/>
    </row>
    <row r="5" spans="1:76">
      <c r="A5" s="7" t="s">
        <v>40</v>
      </c>
      <c r="B5" s="9">
        <v>1</v>
      </c>
      <c r="C5" s="8" t="str">
        <f t="shared" ref="C5:C68" si="0">A5&amp;"|"&amp;B5</f>
        <v>16.0-16.3|1</v>
      </c>
      <c r="D5" s="9">
        <v>20</v>
      </c>
      <c r="E5" s="9">
        <v>1</v>
      </c>
      <c r="F5" s="9" t="s">
        <v>41</v>
      </c>
      <c r="L5" s="2"/>
      <c r="AF5" s="2"/>
      <c r="AU5" s="2"/>
      <c r="BE5" s="2"/>
    </row>
    <row r="6" spans="1:76">
      <c r="A6" s="7" t="s">
        <v>40</v>
      </c>
      <c r="B6" s="9">
        <v>2</v>
      </c>
      <c r="C6" s="8" t="str">
        <f t="shared" si="0"/>
        <v>16.0-16.3|2</v>
      </c>
      <c r="D6" s="9">
        <v>20</v>
      </c>
      <c r="E6" s="9">
        <v>1</v>
      </c>
      <c r="F6" s="9" t="s">
        <v>41</v>
      </c>
      <c r="L6" s="2"/>
      <c r="AF6" s="2"/>
      <c r="AU6" s="2"/>
      <c r="BE6" s="2"/>
    </row>
    <row r="7" spans="1:76">
      <c r="A7" s="7" t="s">
        <v>40</v>
      </c>
      <c r="B7" s="9">
        <v>3</v>
      </c>
      <c r="C7" s="8" t="str">
        <f t="shared" si="0"/>
        <v>16.0-16.3|3</v>
      </c>
      <c r="D7" s="9">
        <v>20</v>
      </c>
      <c r="E7" s="9">
        <v>1</v>
      </c>
      <c r="F7" s="9" t="s">
        <v>41</v>
      </c>
      <c r="L7" s="2"/>
      <c r="AF7" s="2"/>
      <c r="AU7" s="2"/>
      <c r="BE7" s="2"/>
    </row>
    <row r="8" spans="1:76">
      <c r="A8" s="7" t="s">
        <v>40</v>
      </c>
      <c r="B8" s="9">
        <v>4</v>
      </c>
      <c r="C8" s="8" t="str">
        <f t="shared" si="0"/>
        <v>16.0-16.3|4</v>
      </c>
      <c r="D8" s="9">
        <v>20</v>
      </c>
      <c r="E8" s="9">
        <v>1</v>
      </c>
      <c r="F8" s="9" t="s">
        <v>41</v>
      </c>
      <c r="L8" s="2"/>
      <c r="AF8" s="2"/>
      <c r="AU8" s="2"/>
      <c r="BE8" s="2"/>
    </row>
    <row r="9" spans="1:76">
      <c r="A9" s="7" t="s">
        <v>40</v>
      </c>
      <c r="B9" s="9">
        <v>5</v>
      </c>
      <c r="C9" s="8" t="str">
        <f t="shared" si="0"/>
        <v>16.0-16.3|5</v>
      </c>
      <c r="D9" s="9">
        <v>21</v>
      </c>
      <c r="E9" s="9">
        <v>1</v>
      </c>
      <c r="F9" s="9" t="s">
        <v>41</v>
      </c>
      <c r="L9" s="2"/>
      <c r="AF9" s="2"/>
      <c r="AU9" s="2"/>
      <c r="BE9" s="2"/>
    </row>
    <row r="10" spans="1:76">
      <c r="A10" s="7" t="s">
        <v>40</v>
      </c>
      <c r="B10" s="9">
        <v>6</v>
      </c>
      <c r="C10" s="8" t="str">
        <f t="shared" si="0"/>
        <v>16.0-16.3|6</v>
      </c>
      <c r="D10" s="9">
        <v>23</v>
      </c>
      <c r="E10" s="9">
        <v>2</v>
      </c>
      <c r="F10" s="9" t="s">
        <v>42</v>
      </c>
      <c r="L10" s="2"/>
      <c r="AF10" s="2"/>
      <c r="AU10" s="2"/>
      <c r="BE10" s="2"/>
    </row>
    <row r="11" spans="1:76">
      <c r="A11" s="7" t="s">
        <v>40</v>
      </c>
      <c r="B11" s="9">
        <v>7</v>
      </c>
      <c r="C11" s="8" t="str">
        <f t="shared" si="0"/>
        <v>16.0-16.3|7</v>
      </c>
      <c r="D11" s="9">
        <v>24</v>
      </c>
      <c r="E11" s="9">
        <v>2</v>
      </c>
      <c r="F11" s="9" t="s">
        <v>42</v>
      </c>
      <c r="L11" s="2"/>
      <c r="AF11" s="2"/>
      <c r="AU11" s="2"/>
      <c r="BE11" s="2"/>
    </row>
    <row r="12" spans="1:76">
      <c r="A12" s="7" t="s">
        <v>40</v>
      </c>
      <c r="B12" s="9">
        <v>8</v>
      </c>
      <c r="C12" s="8" t="str">
        <f t="shared" si="0"/>
        <v>16.0-16.3|8</v>
      </c>
      <c r="D12" s="9">
        <v>25</v>
      </c>
      <c r="E12" s="9">
        <v>3</v>
      </c>
      <c r="F12" s="9" t="s">
        <v>43</v>
      </c>
      <c r="L12" s="2"/>
      <c r="AF12" s="2"/>
      <c r="AU12" s="2"/>
      <c r="BE12" s="2"/>
    </row>
    <row r="13" spans="1:76">
      <c r="A13" s="7" t="s">
        <v>40</v>
      </c>
      <c r="B13" s="9">
        <v>9</v>
      </c>
      <c r="C13" s="8" t="str">
        <f t="shared" si="0"/>
        <v>16.0-16.3|9</v>
      </c>
      <c r="D13" s="9">
        <v>26</v>
      </c>
      <c r="E13" s="9">
        <v>3</v>
      </c>
      <c r="F13" s="9" t="s">
        <v>43</v>
      </c>
      <c r="L13" s="2"/>
      <c r="AF13" s="2"/>
      <c r="AU13" s="2"/>
      <c r="BE13" s="2"/>
    </row>
    <row r="14" spans="1:76">
      <c r="A14" s="7" t="s">
        <v>40</v>
      </c>
      <c r="B14" s="9">
        <v>10</v>
      </c>
      <c r="C14" s="8" t="str">
        <f t="shared" si="0"/>
        <v>16.0-16.3|10</v>
      </c>
      <c r="D14" s="9">
        <v>27</v>
      </c>
      <c r="E14" s="9">
        <v>3</v>
      </c>
      <c r="F14" s="9" t="s">
        <v>43</v>
      </c>
      <c r="L14" s="2"/>
      <c r="AF14" s="2"/>
      <c r="AU14" s="2"/>
      <c r="BE14" s="2"/>
    </row>
    <row r="15" spans="1:76">
      <c r="A15" s="7" t="s">
        <v>40</v>
      </c>
      <c r="B15" s="9">
        <v>11</v>
      </c>
      <c r="C15" s="8" t="str">
        <f t="shared" si="0"/>
        <v>16.0-16.3|11</v>
      </c>
      <c r="D15" s="9">
        <v>28</v>
      </c>
      <c r="E15" s="9">
        <v>3</v>
      </c>
      <c r="F15" s="9" t="s">
        <v>43</v>
      </c>
      <c r="L15" s="2"/>
      <c r="AF15" s="2"/>
      <c r="AU15" s="2"/>
      <c r="BE15" s="2"/>
    </row>
    <row r="16" spans="1:76">
      <c r="A16" s="7" t="s">
        <v>40</v>
      </c>
      <c r="B16" s="9">
        <v>12</v>
      </c>
      <c r="C16" s="8" t="str">
        <f t="shared" si="0"/>
        <v>16.0-16.3|12</v>
      </c>
      <c r="D16" s="9">
        <v>29</v>
      </c>
      <c r="E16" s="9">
        <v>4</v>
      </c>
      <c r="F16" s="9" t="s">
        <v>44</v>
      </c>
      <c r="L16" s="2"/>
      <c r="AF16" s="2"/>
      <c r="AU16" s="2"/>
      <c r="BE16" s="2"/>
    </row>
    <row r="17" spans="1:57">
      <c r="A17" s="7" t="s">
        <v>40</v>
      </c>
      <c r="B17" s="9">
        <v>13</v>
      </c>
      <c r="C17" s="8" t="str">
        <f t="shared" si="0"/>
        <v>16.0-16.3|13</v>
      </c>
      <c r="D17" s="9">
        <v>30</v>
      </c>
      <c r="E17" s="9">
        <v>4</v>
      </c>
      <c r="F17" s="9" t="s">
        <v>44</v>
      </c>
      <c r="L17" s="2"/>
      <c r="AF17" s="2"/>
      <c r="AU17" s="2"/>
      <c r="BE17" s="2"/>
    </row>
    <row r="18" spans="1:57">
      <c r="A18" s="7" t="s">
        <v>40</v>
      </c>
      <c r="B18" s="9">
        <v>14</v>
      </c>
      <c r="C18" s="8" t="str">
        <f t="shared" si="0"/>
        <v>16.0-16.3|14</v>
      </c>
      <c r="D18" s="9">
        <v>31</v>
      </c>
      <c r="E18" s="9">
        <v>4</v>
      </c>
      <c r="F18" s="9" t="s">
        <v>44</v>
      </c>
      <c r="L18" s="2"/>
      <c r="AF18" s="2"/>
      <c r="AU18" s="2"/>
      <c r="BE18" s="2"/>
    </row>
    <row r="19" spans="1:57">
      <c r="A19" s="7" t="s">
        <v>40</v>
      </c>
      <c r="B19" s="9">
        <v>15</v>
      </c>
      <c r="C19" s="8" t="str">
        <f t="shared" si="0"/>
        <v>16.0-16.3|15</v>
      </c>
      <c r="D19" s="9">
        <v>31</v>
      </c>
      <c r="E19" s="9">
        <v>4</v>
      </c>
      <c r="F19" s="9" t="s">
        <v>44</v>
      </c>
      <c r="L19" s="2"/>
      <c r="AF19" s="2"/>
      <c r="AU19" s="2"/>
      <c r="BE19" s="2"/>
    </row>
    <row r="20" spans="1:57">
      <c r="A20" s="7" t="s">
        <v>40</v>
      </c>
      <c r="B20" s="9">
        <v>16</v>
      </c>
      <c r="C20" s="8" t="str">
        <f t="shared" si="0"/>
        <v>16.0-16.3|16</v>
      </c>
      <c r="D20" s="9">
        <v>32</v>
      </c>
      <c r="E20" s="9">
        <v>5</v>
      </c>
      <c r="F20" s="9" t="s">
        <v>45</v>
      </c>
      <c r="L20" s="2"/>
      <c r="AF20" s="2"/>
      <c r="AU20" s="2"/>
      <c r="BE20" s="2"/>
    </row>
    <row r="21" spans="1:57">
      <c r="A21" s="7" t="s">
        <v>40</v>
      </c>
      <c r="B21" s="9">
        <v>17</v>
      </c>
      <c r="C21" s="8" t="str">
        <f t="shared" si="0"/>
        <v>16.0-16.3|17</v>
      </c>
      <c r="D21" s="9">
        <v>33</v>
      </c>
      <c r="E21" s="9">
        <v>5</v>
      </c>
      <c r="F21" s="9" t="s">
        <v>45</v>
      </c>
      <c r="L21" s="2"/>
      <c r="AF21" s="2"/>
      <c r="AU21" s="2"/>
      <c r="BE21" s="2"/>
    </row>
    <row r="22" spans="1:57">
      <c r="A22" s="7" t="s">
        <v>40</v>
      </c>
      <c r="B22" s="9">
        <v>18</v>
      </c>
      <c r="C22" s="8" t="str">
        <f t="shared" si="0"/>
        <v>16.0-16.3|18</v>
      </c>
      <c r="D22" s="9">
        <v>33</v>
      </c>
      <c r="E22" s="9">
        <v>5</v>
      </c>
      <c r="F22" s="9" t="s">
        <v>45</v>
      </c>
      <c r="L22" s="2"/>
      <c r="AF22" s="2"/>
      <c r="AU22" s="2"/>
      <c r="BE22" s="2"/>
    </row>
    <row r="23" spans="1:57">
      <c r="A23" s="7" t="s">
        <v>40</v>
      </c>
      <c r="B23" s="9">
        <v>19</v>
      </c>
      <c r="C23" s="8" t="str">
        <f t="shared" si="0"/>
        <v>16.0-16.3|19</v>
      </c>
      <c r="D23" s="9">
        <v>34</v>
      </c>
      <c r="E23" s="9">
        <v>5</v>
      </c>
      <c r="F23" s="9" t="s">
        <v>45</v>
      </c>
      <c r="L23" s="2"/>
      <c r="AF23" s="2"/>
      <c r="AU23" s="2"/>
      <c r="BE23" s="2"/>
    </row>
    <row r="24" spans="1:57">
      <c r="A24" s="7" t="s">
        <v>40</v>
      </c>
      <c r="B24" s="9">
        <v>20</v>
      </c>
      <c r="C24" s="8" t="str">
        <f t="shared" si="0"/>
        <v>16.0-16.3|20</v>
      </c>
      <c r="D24" s="9">
        <v>34</v>
      </c>
      <c r="E24" s="9">
        <v>5</v>
      </c>
      <c r="F24" s="9" t="s">
        <v>45</v>
      </c>
      <c r="L24" s="2"/>
      <c r="AF24" s="2"/>
      <c r="AU24" s="2"/>
      <c r="BE24" s="2"/>
    </row>
    <row r="25" spans="1:57">
      <c r="A25" s="7" t="s">
        <v>40</v>
      </c>
      <c r="B25" s="9">
        <v>21</v>
      </c>
      <c r="C25" s="8" t="str">
        <f t="shared" si="0"/>
        <v>16.0-16.3|21</v>
      </c>
      <c r="D25" s="9">
        <v>35</v>
      </c>
      <c r="E25" s="9">
        <v>6</v>
      </c>
      <c r="F25" s="9" t="s">
        <v>46</v>
      </c>
      <c r="L25" s="2"/>
      <c r="AF25" s="2"/>
      <c r="AU25" s="2"/>
      <c r="BE25" s="2"/>
    </row>
    <row r="26" spans="1:57">
      <c r="A26" s="7" t="s">
        <v>40</v>
      </c>
      <c r="B26" s="9">
        <v>22</v>
      </c>
      <c r="C26" s="8" t="str">
        <f t="shared" si="0"/>
        <v>16.0-16.3|22</v>
      </c>
      <c r="D26" s="9">
        <v>36</v>
      </c>
      <c r="E26" s="9">
        <v>6</v>
      </c>
      <c r="F26" s="9" t="s">
        <v>46</v>
      </c>
      <c r="L26" s="2"/>
      <c r="AF26" s="2"/>
      <c r="AU26" s="2"/>
      <c r="BE26" s="2"/>
    </row>
    <row r="27" spans="1:57">
      <c r="A27" s="7" t="s">
        <v>40</v>
      </c>
      <c r="B27" s="9">
        <v>23</v>
      </c>
      <c r="C27" s="8" t="str">
        <f t="shared" si="0"/>
        <v>16.0-16.3|23</v>
      </c>
      <c r="D27" s="9">
        <v>36</v>
      </c>
      <c r="E27" s="9">
        <v>6</v>
      </c>
      <c r="F27" s="9" t="s">
        <v>46</v>
      </c>
      <c r="L27" s="2"/>
      <c r="AF27" s="2"/>
      <c r="AU27" s="2"/>
      <c r="BE27" s="2"/>
    </row>
    <row r="28" spans="1:57">
      <c r="A28" s="7" t="s">
        <v>40</v>
      </c>
      <c r="B28" s="9">
        <v>24</v>
      </c>
      <c r="C28" s="8" t="str">
        <f t="shared" si="0"/>
        <v>16.0-16.3|24</v>
      </c>
      <c r="D28" s="9">
        <v>37</v>
      </c>
      <c r="E28" s="9">
        <v>6</v>
      </c>
      <c r="F28" s="9" t="s">
        <v>46</v>
      </c>
      <c r="L28" s="2"/>
      <c r="AF28" s="2"/>
      <c r="AU28" s="2"/>
      <c r="BE28" s="2"/>
    </row>
    <row r="29" spans="1:57">
      <c r="A29" s="7" t="s">
        <v>40</v>
      </c>
      <c r="B29" s="9">
        <v>25</v>
      </c>
      <c r="C29" s="8" t="str">
        <f t="shared" si="0"/>
        <v>16.0-16.3|25</v>
      </c>
      <c r="D29" s="9">
        <v>38</v>
      </c>
      <c r="E29" s="9">
        <v>6</v>
      </c>
      <c r="F29" s="9" t="s">
        <v>46</v>
      </c>
      <c r="L29" s="2"/>
      <c r="AF29" s="2"/>
      <c r="AU29" s="2"/>
      <c r="BE29" s="2"/>
    </row>
    <row r="30" spans="1:57">
      <c r="A30" s="7" t="s">
        <v>40</v>
      </c>
      <c r="B30" s="9">
        <v>26</v>
      </c>
      <c r="C30" s="8" t="str">
        <f t="shared" si="0"/>
        <v>16.0-16.3|26</v>
      </c>
      <c r="D30" s="9">
        <v>38</v>
      </c>
      <c r="E30" s="9">
        <v>6</v>
      </c>
      <c r="F30" s="9" t="s">
        <v>46</v>
      </c>
      <c r="L30" s="2"/>
      <c r="AF30" s="2"/>
      <c r="AU30" s="2"/>
      <c r="BE30" s="2"/>
    </row>
    <row r="31" spans="1:57">
      <c r="A31" s="7" t="s">
        <v>40</v>
      </c>
      <c r="B31" s="9">
        <v>27</v>
      </c>
      <c r="C31" s="8" t="str">
        <f t="shared" si="0"/>
        <v>16.0-16.3|27</v>
      </c>
      <c r="D31" s="9">
        <v>39</v>
      </c>
      <c r="E31" s="9">
        <v>7</v>
      </c>
      <c r="F31" s="9" t="s">
        <v>47</v>
      </c>
      <c r="L31" s="2"/>
      <c r="AF31" s="2"/>
      <c r="AU31" s="2"/>
      <c r="BE31" s="2"/>
    </row>
    <row r="32" spans="1:57">
      <c r="A32" s="7" t="s">
        <v>40</v>
      </c>
      <c r="B32" s="9">
        <v>28</v>
      </c>
      <c r="C32" s="8" t="str">
        <f t="shared" si="0"/>
        <v>16.0-16.3|28</v>
      </c>
      <c r="D32" s="9">
        <v>40</v>
      </c>
      <c r="E32" s="9">
        <v>7</v>
      </c>
      <c r="F32" s="9" t="s">
        <v>47</v>
      </c>
      <c r="L32" s="2"/>
      <c r="AF32" s="2"/>
      <c r="AU32" s="2"/>
      <c r="BE32" s="2"/>
    </row>
    <row r="33" spans="1:57">
      <c r="A33" s="7" t="s">
        <v>40</v>
      </c>
      <c r="B33" s="9">
        <v>29</v>
      </c>
      <c r="C33" s="8" t="str">
        <f t="shared" si="0"/>
        <v>16.0-16.3|29</v>
      </c>
      <c r="D33" s="9">
        <v>41</v>
      </c>
      <c r="E33" s="9">
        <v>7</v>
      </c>
      <c r="F33" s="9" t="s">
        <v>47</v>
      </c>
      <c r="L33" s="2"/>
      <c r="AF33" s="2"/>
      <c r="AU33" s="2"/>
      <c r="BE33" s="2"/>
    </row>
    <row r="34" spans="1:57">
      <c r="A34" s="7" t="s">
        <v>40</v>
      </c>
      <c r="B34" s="9">
        <v>30</v>
      </c>
      <c r="C34" s="8" t="str">
        <f t="shared" si="0"/>
        <v>16.0-16.3|30</v>
      </c>
      <c r="D34" s="9">
        <v>41</v>
      </c>
      <c r="E34" s="9">
        <v>8</v>
      </c>
      <c r="F34" s="9" t="s">
        <v>48</v>
      </c>
      <c r="L34" s="2"/>
      <c r="AF34" s="2"/>
      <c r="AU34" s="2"/>
      <c r="BE34" s="2"/>
    </row>
    <row r="35" spans="1:57">
      <c r="A35" s="7" t="s">
        <v>40</v>
      </c>
      <c r="B35" s="9">
        <v>31</v>
      </c>
      <c r="C35" s="8" t="str">
        <f t="shared" si="0"/>
        <v>16.0-16.3|31</v>
      </c>
      <c r="D35" s="9">
        <v>42</v>
      </c>
      <c r="E35" s="9">
        <v>8</v>
      </c>
      <c r="F35" s="9" t="s">
        <v>48</v>
      </c>
      <c r="L35" s="2"/>
      <c r="AF35" s="2"/>
      <c r="AU35" s="2"/>
      <c r="BE35" s="2"/>
    </row>
    <row r="36" spans="1:57">
      <c r="A36" s="7" t="s">
        <v>40</v>
      </c>
      <c r="B36" s="9">
        <v>32</v>
      </c>
      <c r="C36" s="8" t="str">
        <f t="shared" si="0"/>
        <v>16.0-16.3|32</v>
      </c>
      <c r="D36" s="9">
        <v>42</v>
      </c>
      <c r="E36" s="9">
        <v>8</v>
      </c>
      <c r="F36" s="9" t="s">
        <v>48</v>
      </c>
      <c r="L36" s="2"/>
      <c r="AF36" s="2"/>
      <c r="AU36" s="2"/>
      <c r="BE36" s="2"/>
    </row>
    <row r="37" spans="1:57">
      <c r="A37" s="7" t="s">
        <v>40</v>
      </c>
      <c r="B37" s="9">
        <v>33</v>
      </c>
      <c r="C37" s="8" t="str">
        <f t="shared" si="0"/>
        <v>16.0-16.3|33</v>
      </c>
      <c r="D37" s="9">
        <v>43</v>
      </c>
      <c r="E37" s="9">
        <v>8</v>
      </c>
      <c r="F37" s="9" t="s">
        <v>48</v>
      </c>
      <c r="L37" s="2"/>
      <c r="AF37" s="2"/>
      <c r="AU37" s="2"/>
      <c r="BE37" s="2"/>
    </row>
    <row r="38" spans="1:57">
      <c r="A38" s="7" t="s">
        <v>40</v>
      </c>
      <c r="B38" s="9">
        <v>34</v>
      </c>
      <c r="C38" s="8" t="str">
        <f t="shared" si="0"/>
        <v>16.0-16.3|34</v>
      </c>
      <c r="D38" s="9">
        <v>44</v>
      </c>
      <c r="E38" s="9">
        <v>8</v>
      </c>
      <c r="F38" s="9" t="s">
        <v>48</v>
      </c>
      <c r="L38" s="2"/>
      <c r="AF38" s="2"/>
      <c r="AU38" s="2"/>
      <c r="BE38" s="2"/>
    </row>
    <row r="39" spans="1:57">
      <c r="A39" s="7" t="s">
        <v>40</v>
      </c>
      <c r="B39" s="9">
        <v>35</v>
      </c>
      <c r="C39" s="8" t="str">
        <f t="shared" si="0"/>
        <v>16.0-16.3|35</v>
      </c>
      <c r="D39" s="9">
        <v>44</v>
      </c>
      <c r="E39" s="9">
        <v>8</v>
      </c>
      <c r="F39" s="9" t="s">
        <v>48</v>
      </c>
      <c r="L39" s="2"/>
      <c r="AF39" s="2"/>
      <c r="AU39" s="2"/>
      <c r="BE39" s="2"/>
    </row>
    <row r="40" spans="1:57">
      <c r="A40" s="7" t="s">
        <v>40</v>
      </c>
      <c r="B40" s="9">
        <v>36</v>
      </c>
      <c r="C40" s="8" t="str">
        <f t="shared" si="0"/>
        <v>16.0-16.3|36</v>
      </c>
      <c r="D40" s="9">
        <v>45</v>
      </c>
      <c r="E40" s="9">
        <v>9</v>
      </c>
      <c r="F40" s="9" t="s">
        <v>49</v>
      </c>
      <c r="L40" s="2"/>
      <c r="AF40" s="2"/>
      <c r="AU40" s="2"/>
      <c r="BE40" s="2"/>
    </row>
    <row r="41" spans="1:57">
      <c r="A41" s="7" t="s">
        <v>40</v>
      </c>
      <c r="B41" s="9">
        <v>37</v>
      </c>
      <c r="C41" s="8" t="str">
        <f t="shared" si="0"/>
        <v>16.0-16.3|37</v>
      </c>
      <c r="D41" s="9">
        <v>45</v>
      </c>
      <c r="E41" s="9">
        <v>9</v>
      </c>
      <c r="F41" s="9" t="s">
        <v>49</v>
      </c>
      <c r="L41" s="2"/>
      <c r="AF41" s="2"/>
      <c r="AU41" s="2"/>
      <c r="BE41" s="2"/>
    </row>
    <row r="42" spans="1:57">
      <c r="A42" s="7" t="s">
        <v>40</v>
      </c>
      <c r="B42" s="9">
        <v>38</v>
      </c>
      <c r="C42" s="8" t="str">
        <f t="shared" si="0"/>
        <v>16.0-16.3|38</v>
      </c>
      <c r="D42" s="9">
        <v>46</v>
      </c>
      <c r="E42" s="9">
        <v>9</v>
      </c>
      <c r="F42" s="9" t="s">
        <v>49</v>
      </c>
      <c r="L42" s="2"/>
      <c r="AF42" s="2"/>
      <c r="AU42" s="2"/>
      <c r="BE42" s="2"/>
    </row>
    <row r="43" spans="1:57">
      <c r="A43" s="7" t="s">
        <v>40</v>
      </c>
      <c r="B43" s="9">
        <v>39</v>
      </c>
      <c r="C43" s="8" t="str">
        <f t="shared" si="0"/>
        <v>16.0-16.3|39</v>
      </c>
      <c r="D43" s="9">
        <v>47</v>
      </c>
      <c r="E43" s="9">
        <v>9</v>
      </c>
      <c r="F43" s="9" t="s">
        <v>49</v>
      </c>
      <c r="L43" s="2"/>
      <c r="AF43" s="2"/>
      <c r="AU43" s="2"/>
      <c r="BE43" s="2"/>
    </row>
    <row r="44" spans="1:57">
      <c r="A44" s="7" t="s">
        <v>40</v>
      </c>
      <c r="B44" s="9">
        <v>40</v>
      </c>
      <c r="C44" s="8" t="str">
        <f t="shared" si="0"/>
        <v>16.0-16.3|40</v>
      </c>
      <c r="D44" s="9">
        <v>47</v>
      </c>
      <c r="E44" s="9">
        <v>9</v>
      </c>
      <c r="F44" s="9" t="s">
        <v>49</v>
      </c>
      <c r="L44" s="2"/>
      <c r="AF44" s="2"/>
      <c r="AU44" s="2"/>
      <c r="BE44" s="2"/>
    </row>
    <row r="45" spans="1:57">
      <c r="A45" s="7" t="s">
        <v>40</v>
      </c>
      <c r="B45" s="9">
        <v>41</v>
      </c>
      <c r="C45" s="8" t="str">
        <f t="shared" si="0"/>
        <v>16.0-16.3|41</v>
      </c>
      <c r="D45" s="9">
        <v>48</v>
      </c>
      <c r="E45" s="9">
        <v>9</v>
      </c>
      <c r="F45" s="9" t="s">
        <v>49</v>
      </c>
      <c r="L45" s="2"/>
      <c r="AF45" s="2"/>
      <c r="AU45" s="2"/>
      <c r="BE45" s="2"/>
    </row>
    <row r="46" spans="1:57">
      <c r="A46" s="7" t="s">
        <v>40</v>
      </c>
      <c r="B46" s="9">
        <v>42</v>
      </c>
      <c r="C46" s="8" t="str">
        <f t="shared" si="0"/>
        <v>16.0-16.3|42</v>
      </c>
      <c r="D46" s="9">
        <v>49</v>
      </c>
      <c r="E46" s="9">
        <v>10</v>
      </c>
      <c r="F46" s="9" t="s">
        <v>50</v>
      </c>
      <c r="L46" s="2"/>
      <c r="AF46" s="2"/>
      <c r="AU46" s="2"/>
      <c r="BE46" s="2"/>
    </row>
    <row r="47" spans="1:57">
      <c r="A47" s="7" t="s">
        <v>40</v>
      </c>
      <c r="B47" s="9">
        <v>43</v>
      </c>
      <c r="C47" s="8" t="str">
        <f t="shared" si="0"/>
        <v>16.0-16.3|43</v>
      </c>
      <c r="D47" s="9">
        <v>50</v>
      </c>
      <c r="E47" s="9">
        <v>10</v>
      </c>
      <c r="F47" s="9" t="s">
        <v>50</v>
      </c>
      <c r="L47" s="2"/>
      <c r="AF47" s="2"/>
      <c r="AU47" s="2"/>
      <c r="BE47" s="2"/>
    </row>
    <row r="48" spans="1:57">
      <c r="A48" s="7" t="s">
        <v>40</v>
      </c>
      <c r="B48" s="9">
        <v>44</v>
      </c>
      <c r="C48" s="8" t="str">
        <f t="shared" si="0"/>
        <v>16.0-16.3|44</v>
      </c>
      <c r="D48" s="9">
        <v>50</v>
      </c>
      <c r="E48" s="9">
        <v>10</v>
      </c>
      <c r="F48" s="9" t="s">
        <v>50</v>
      </c>
      <c r="L48" s="2"/>
      <c r="AF48" s="2"/>
      <c r="AU48" s="2"/>
      <c r="BE48" s="2"/>
    </row>
    <row r="49" spans="1:57">
      <c r="A49" s="7" t="s">
        <v>40</v>
      </c>
      <c r="B49" s="9">
        <v>45</v>
      </c>
      <c r="C49" s="8" t="str">
        <f t="shared" si="0"/>
        <v>16.0-16.3|45</v>
      </c>
      <c r="D49" s="9">
        <v>51</v>
      </c>
      <c r="E49" s="9">
        <v>10</v>
      </c>
      <c r="F49" s="9" t="s">
        <v>50</v>
      </c>
      <c r="L49" s="2"/>
      <c r="AF49" s="2"/>
      <c r="AU49" s="2"/>
      <c r="BE49" s="2"/>
    </row>
    <row r="50" spans="1:57">
      <c r="A50" s="7" t="s">
        <v>40</v>
      </c>
      <c r="B50" s="9">
        <v>46</v>
      </c>
      <c r="C50" s="8" t="str">
        <f t="shared" si="0"/>
        <v>16.0-16.3|46</v>
      </c>
      <c r="D50" s="9">
        <v>52</v>
      </c>
      <c r="E50" s="9">
        <v>11</v>
      </c>
      <c r="F50" s="9" t="s">
        <v>51</v>
      </c>
      <c r="L50" s="2"/>
      <c r="AF50" s="2"/>
      <c r="AU50" s="2"/>
      <c r="BE50" s="2"/>
    </row>
    <row r="51" spans="1:57">
      <c r="A51" s="7" t="s">
        <v>40</v>
      </c>
      <c r="B51" s="9">
        <v>47</v>
      </c>
      <c r="C51" s="8" t="str">
        <f t="shared" si="0"/>
        <v>16.0-16.3|47</v>
      </c>
      <c r="D51" s="9">
        <v>53</v>
      </c>
      <c r="E51" s="9">
        <v>11</v>
      </c>
      <c r="F51" s="9" t="s">
        <v>51</v>
      </c>
      <c r="L51" s="2"/>
      <c r="AF51" s="2"/>
      <c r="AU51" s="2"/>
      <c r="BE51" s="2"/>
    </row>
    <row r="52" spans="1:57">
      <c r="A52" s="7" t="s">
        <v>40</v>
      </c>
      <c r="B52" s="9">
        <v>48</v>
      </c>
      <c r="C52" s="8" t="str">
        <f t="shared" si="0"/>
        <v>16.0-16.3|48</v>
      </c>
      <c r="D52" s="9">
        <v>53</v>
      </c>
      <c r="E52" s="9">
        <v>11</v>
      </c>
      <c r="F52" s="9" t="s">
        <v>51</v>
      </c>
      <c r="L52" s="2"/>
      <c r="AF52" s="2"/>
      <c r="AU52" s="2"/>
      <c r="BE52" s="2"/>
    </row>
    <row r="53" spans="1:57">
      <c r="A53" s="7" t="s">
        <v>40</v>
      </c>
      <c r="B53" s="9">
        <v>49</v>
      </c>
      <c r="C53" s="8" t="str">
        <f t="shared" si="0"/>
        <v>16.0-16.3|49</v>
      </c>
      <c r="D53" s="9">
        <v>54</v>
      </c>
      <c r="E53" s="9">
        <v>11</v>
      </c>
      <c r="F53" s="9" t="s">
        <v>51</v>
      </c>
      <c r="L53" s="2"/>
      <c r="AF53" s="2"/>
      <c r="AU53" s="2"/>
      <c r="BE53" s="2"/>
    </row>
    <row r="54" spans="1:57">
      <c r="A54" s="7" t="s">
        <v>40</v>
      </c>
      <c r="B54" s="9">
        <v>50</v>
      </c>
      <c r="C54" s="8" t="str">
        <f t="shared" si="0"/>
        <v>16.0-16.3|50</v>
      </c>
      <c r="D54" s="9">
        <v>55</v>
      </c>
      <c r="E54" s="9">
        <v>12</v>
      </c>
      <c r="F54" s="9" t="s">
        <v>52</v>
      </c>
      <c r="L54" s="2"/>
      <c r="AF54" s="2"/>
      <c r="AU54" s="2"/>
      <c r="BE54" s="2"/>
    </row>
    <row r="55" spans="1:57">
      <c r="A55" s="7" t="s">
        <v>40</v>
      </c>
      <c r="B55" s="9">
        <v>51</v>
      </c>
      <c r="C55" s="8" t="str">
        <f t="shared" si="0"/>
        <v>16.0-16.3|51</v>
      </c>
      <c r="D55" s="9">
        <v>56</v>
      </c>
      <c r="E55" s="9">
        <v>12</v>
      </c>
      <c r="F55" s="9" t="s">
        <v>52</v>
      </c>
      <c r="L55" s="2"/>
      <c r="AF55" s="2"/>
      <c r="AU55" s="2"/>
      <c r="BE55" s="2"/>
    </row>
    <row r="56" spans="1:57">
      <c r="A56" s="7" t="s">
        <v>40</v>
      </c>
      <c r="B56" s="9">
        <v>52</v>
      </c>
      <c r="C56" s="8" t="str">
        <f t="shared" si="0"/>
        <v>16.0-16.3|52</v>
      </c>
      <c r="D56" s="9">
        <v>57</v>
      </c>
      <c r="E56" s="9">
        <v>12</v>
      </c>
      <c r="F56" s="9" t="s">
        <v>52</v>
      </c>
      <c r="L56" s="2"/>
      <c r="AF56" s="2"/>
      <c r="AU56" s="2"/>
      <c r="BE56" s="2"/>
    </row>
    <row r="57" spans="1:57">
      <c r="A57" s="7" t="s">
        <v>40</v>
      </c>
      <c r="B57" s="9">
        <v>53</v>
      </c>
      <c r="C57" s="8" t="str">
        <f t="shared" si="0"/>
        <v>16.0-16.3|53</v>
      </c>
      <c r="D57" s="9">
        <v>58</v>
      </c>
      <c r="E57" s="9">
        <v>12</v>
      </c>
      <c r="F57" s="9" t="s">
        <v>52</v>
      </c>
      <c r="L57" s="2"/>
      <c r="AF57" s="2"/>
      <c r="AU57" s="2"/>
      <c r="BE57" s="2"/>
    </row>
    <row r="58" spans="1:57">
      <c r="A58" s="7" t="s">
        <v>40</v>
      </c>
      <c r="B58" s="9">
        <v>54</v>
      </c>
      <c r="C58" s="8" t="str">
        <f t="shared" si="0"/>
        <v>16.0-16.3|54</v>
      </c>
      <c r="D58" s="9">
        <v>59</v>
      </c>
      <c r="E58" s="9">
        <v>13</v>
      </c>
      <c r="F58" s="9" t="s">
        <v>53</v>
      </c>
      <c r="L58" s="2"/>
      <c r="AF58" s="2"/>
      <c r="AU58" s="2"/>
      <c r="BE58" s="2"/>
    </row>
    <row r="59" spans="1:57">
      <c r="A59" s="7" t="s">
        <v>40</v>
      </c>
      <c r="B59" s="9">
        <v>55</v>
      </c>
      <c r="C59" s="8" t="str">
        <f t="shared" si="0"/>
        <v>16.0-16.3|55</v>
      </c>
      <c r="D59" s="9">
        <v>59</v>
      </c>
      <c r="E59" s="9">
        <v>13</v>
      </c>
      <c r="F59" s="9" t="s">
        <v>53</v>
      </c>
      <c r="L59" s="2"/>
      <c r="AF59" s="2"/>
      <c r="AU59" s="2"/>
      <c r="BE59" s="2"/>
    </row>
    <row r="60" spans="1:57">
      <c r="A60" s="7" t="s">
        <v>40</v>
      </c>
      <c r="B60" s="9">
        <v>56</v>
      </c>
      <c r="C60" s="8" t="str">
        <f t="shared" si="0"/>
        <v>16.0-16.3|56</v>
      </c>
      <c r="D60" s="9">
        <v>60</v>
      </c>
      <c r="E60" s="9">
        <v>13</v>
      </c>
      <c r="F60" s="9" t="s">
        <v>53</v>
      </c>
      <c r="L60" s="2"/>
      <c r="AF60" s="2"/>
      <c r="AU60" s="2"/>
      <c r="BE60" s="2"/>
    </row>
    <row r="61" spans="1:57">
      <c r="A61" s="7" t="s">
        <v>40</v>
      </c>
      <c r="B61" s="9">
        <v>57</v>
      </c>
      <c r="C61" s="8" t="str">
        <f t="shared" si="0"/>
        <v>16.0-16.3|57</v>
      </c>
      <c r="D61" s="9">
        <v>61</v>
      </c>
      <c r="E61" s="9">
        <v>13</v>
      </c>
      <c r="F61" s="9" t="s">
        <v>53</v>
      </c>
      <c r="L61" s="2"/>
      <c r="AF61" s="2"/>
      <c r="AU61" s="2"/>
      <c r="BE61" s="2"/>
    </row>
    <row r="62" spans="1:57">
      <c r="A62" s="7" t="s">
        <v>40</v>
      </c>
      <c r="B62" s="9">
        <v>58</v>
      </c>
      <c r="C62" s="8" t="str">
        <f t="shared" si="0"/>
        <v>16.0-16.3|58</v>
      </c>
      <c r="D62" s="9">
        <v>62</v>
      </c>
      <c r="E62" s="9">
        <v>14</v>
      </c>
      <c r="F62" s="9" t="s">
        <v>54</v>
      </c>
      <c r="L62" s="2"/>
      <c r="AF62" s="2"/>
      <c r="AU62" s="2"/>
      <c r="BE62" s="2"/>
    </row>
    <row r="63" spans="1:57">
      <c r="A63" s="7" t="s">
        <v>40</v>
      </c>
      <c r="B63" s="9">
        <v>59</v>
      </c>
      <c r="C63" s="8" t="str">
        <f t="shared" si="0"/>
        <v>16.0-16.3|59</v>
      </c>
      <c r="D63" s="9">
        <v>63</v>
      </c>
      <c r="E63" s="9">
        <v>14</v>
      </c>
      <c r="F63" s="9" t="s">
        <v>54</v>
      </c>
      <c r="L63" s="2"/>
      <c r="AF63" s="2"/>
      <c r="AU63" s="2"/>
      <c r="BE63" s="2"/>
    </row>
    <row r="64" spans="1:57">
      <c r="A64" s="7" t="s">
        <v>40</v>
      </c>
      <c r="B64" s="9">
        <v>60</v>
      </c>
      <c r="C64" s="8" t="str">
        <f t="shared" si="0"/>
        <v>16.0-16.3|60</v>
      </c>
      <c r="D64" s="9">
        <v>64</v>
      </c>
      <c r="E64" s="9">
        <v>14</v>
      </c>
      <c r="F64" s="9" t="s">
        <v>54</v>
      </c>
      <c r="L64" s="2"/>
      <c r="AF64" s="2"/>
      <c r="AU64" s="2"/>
      <c r="BE64" s="2"/>
    </row>
    <row r="65" spans="1:57">
      <c r="A65" s="7" t="s">
        <v>40</v>
      </c>
      <c r="B65" s="9">
        <v>61</v>
      </c>
      <c r="C65" s="8" t="str">
        <f t="shared" si="0"/>
        <v>16.0-16.3|61</v>
      </c>
      <c r="D65" s="9">
        <v>66</v>
      </c>
      <c r="E65" s="9">
        <v>15</v>
      </c>
      <c r="F65" s="9" t="s">
        <v>55</v>
      </c>
      <c r="L65" s="2"/>
      <c r="AF65" s="2"/>
      <c r="AU65" s="2"/>
      <c r="BE65" s="2"/>
    </row>
    <row r="66" spans="1:57">
      <c r="A66" s="7" t="s">
        <v>40</v>
      </c>
      <c r="B66" s="9">
        <v>62</v>
      </c>
      <c r="C66" s="8" t="str">
        <f t="shared" si="0"/>
        <v>16.0-16.3|62</v>
      </c>
      <c r="D66" s="9">
        <v>67</v>
      </c>
      <c r="E66" s="9">
        <v>15</v>
      </c>
      <c r="F66" s="9" t="s">
        <v>55</v>
      </c>
      <c r="L66" s="2"/>
      <c r="AF66" s="2"/>
      <c r="AU66" s="2"/>
      <c r="BE66" s="2"/>
    </row>
    <row r="67" spans="1:57">
      <c r="A67" s="7" t="s">
        <v>40</v>
      </c>
      <c r="B67" s="9">
        <v>63</v>
      </c>
      <c r="C67" s="8" t="str">
        <f t="shared" si="0"/>
        <v>16.0-16.3|63</v>
      </c>
      <c r="D67" s="9">
        <v>68</v>
      </c>
      <c r="E67" s="9">
        <v>15</v>
      </c>
      <c r="F67" s="9" t="s">
        <v>55</v>
      </c>
      <c r="L67" s="2"/>
      <c r="AF67" s="2"/>
      <c r="AU67" s="2"/>
      <c r="BE67" s="2"/>
    </row>
    <row r="68" spans="1:57">
      <c r="A68" s="7" t="s">
        <v>40</v>
      </c>
      <c r="B68" s="9">
        <v>64</v>
      </c>
      <c r="C68" s="8" t="str">
        <f t="shared" si="0"/>
        <v>16.0-16.3|64</v>
      </c>
      <c r="D68" s="9">
        <v>69</v>
      </c>
      <c r="E68" s="9">
        <v>16</v>
      </c>
      <c r="F68" s="9" t="s">
        <v>56</v>
      </c>
      <c r="L68" s="2"/>
      <c r="AF68" s="2"/>
      <c r="AU68" s="2"/>
      <c r="BE68" s="2"/>
    </row>
    <row r="69" spans="1:57">
      <c r="A69" s="7" t="s">
        <v>40</v>
      </c>
      <c r="B69" s="9">
        <v>65</v>
      </c>
      <c r="C69" s="8" t="str">
        <f t="shared" ref="C69:C132" si="1">A69&amp;"|"&amp;B69</f>
        <v>16.0-16.3|65</v>
      </c>
      <c r="D69" s="9">
        <v>70</v>
      </c>
      <c r="E69" s="9">
        <v>16</v>
      </c>
      <c r="F69" s="9" t="s">
        <v>56</v>
      </c>
      <c r="L69" s="2"/>
      <c r="AF69" s="2"/>
      <c r="AU69" s="2"/>
      <c r="BE69" s="2"/>
    </row>
    <row r="70" spans="1:57">
      <c r="A70" s="7" t="s">
        <v>40</v>
      </c>
      <c r="B70" s="9">
        <v>66</v>
      </c>
      <c r="C70" s="8" t="str">
        <f t="shared" si="1"/>
        <v>16.0-16.3|66</v>
      </c>
      <c r="D70" s="9">
        <v>72</v>
      </c>
      <c r="E70" s="9">
        <v>17</v>
      </c>
      <c r="F70" s="9" t="s">
        <v>57</v>
      </c>
      <c r="L70" s="2"/>
      <c r="AF70" s="2"/>
      <c r="AU70" s="2"/>
      <c r="BE70" s="2"/>
    </row>
    <row r="71" spans="1:57">
      <c r="A71" s="7" t="s">
        <v>40</v>
      </c>
      <c r="B71" s="9">
        <v>67</v>
      </c>
      <c r="C71" s="8" t="str">
        <f t="shared" si="1"/>
        <v>16.0-16.3|67</v>
      </c>
      <c r="D71" s="9">
        <v>73</v>
      </c>
      <c r="E71" s="9">
        <v>17</v>
      </c>
      <c r="F71" s="9" t="s">
        <v>57</v>
      </c>
      <c r="L71" s="2"/>
      <c r="AF71" s="2"/>
      <c r="AU71" s="2"/>
      <c r="BE71" s="2"/>
    </row>
    <row r="72" spans="1:57">
      <c r="A72" s="7" t="s">
        <v>40</v>
      </c>
      <c r="B72" s="9">
        <v>68</v>
      </c>
      <c r="C72" s="8" t="str">
        <f t="shared" si="1"/>
        <v>16.0-16.3|68</v>
      </c>
      <c r="D72" s="9">
        <v>75</v>
      </c>
      <c r="E72" s="9">
        <v>18</v>
      </c>
      <c r="F72" s="9" t="s">
        <v>58</v>
      </c>
      <c r="L72" s="2"/>
      <c r="AF72" s="2"/>
      <c r="AU72" s="2"/>
      <c r="BE72" s="2"/>
    </row>
    <row r="73" spans="1:57">
      <c r="A73" s="7" t="s">
        <v>40</v>
      </c>
      <c r="B73" s="9">
        <v>69</v>
      </c>
      <c r="C73" s="8" t="str">
        <f t="shared" si="1"/>
        <v>16.0-16.3|69</v>
      </c>
      <c r="D73" s="9">
        <v>77</v>
      </c>
      <c r="E73" s="9">
        <v>18</v>
      </c>
      <c r="F73" s="9" t="s">
        <v>58</v>
      </c>
      <c r="L73" s="2"/>
      <c r="AF73" s="2"/>
      <c r="AU73" s="2"/>
      <c r="BE73" s="2"/>
    </row>
    <row r="74" spans="1:57">
      <c r="A74" s="7" t="s">
        <v>40</v>
      </c>
      <c r="B74" s="9">
        <v>70</v>
      </c>
      <c r="C74" s="8" t="str">
        <f t="shared" si="1"/>
        <v>16.0-16.3|70</v>
      </c>
      <c r="D74" s="9">
        <v>80</v>
      </c>
      <c r="E74" s="9">
        <v>19</v>
      </c>
      <c r="F74" s="9" t="s">
        <v>59</v>
      </c>
      <c r="L74" s="2"/>
      <c r="AF74" s="2"/>
      <c r="AU74" s="2"/>
      <c r="BE74" s="2"/>
    </row>
    <row r="75" spans="1:57">
      <c r="A75" s="7" t="s">
        <v>40</v>
      </c>
      <c r="B75" s="9">
        <v>71</v>
      </c>
      <c r="C75" s="8" t="str">
        <f t="shared" si="1"/>
        <v>16.0-16.3|71</v>
      </c>
      <c r="D75" s="9">
        <v>80</v>
      </c>
      <c r="E75" s="9">
        <v>19</v>
      </c>
      <c r="F75" s="9" t="s">
        <v>59</v>
      </c>
      <c r="L75" s="2"/>
      <c r="AF75" s="2"/>
      <c r="AU75" s="2"/>
      <c r="BE75" s="2"/>
    </row>
    <row r="76" spans="1:57">
      <c r="A76" s="7" t="s">
        <v>60</v>
      </c>
      <c r="B76" s="8">
        <v>0</v>
      </c>
      <c r="C76" s="8" t="str">
        <f t="shared" si="1"/>
        <v>16.4-16.7|0</v>
      </c>
      <c r="D76" s="9">
        <v>20</v>
      </c>
      <c r="E76" s="9">
        <v>1</v>
      </c>
      <c r="F76" s="9" t="s">
        <v>41</v>
      </c>
    </row>
    <row r="77" spans="1:57">
      <c r="A77" s="7" t="s">
        <v>60</v>
      </c>
      <c r="B77" s="9">
        <v>1</v>
      </c>
      <c r="C77" s="8" t="str">
        <f t="shared" si="1"/>
        <v>16.4-16.7|1</v>
      </c>
      <c r="D77" s="9">
        <v>20</v>
      </c>
      <c r="E77" s="9">
        <v>1</v>
      </c>
      <c r="F77" s="9" t="s">
        <v>41</v>
      </c>
    </row>
    <row r="78" spans="1:57">
      <c r="A78" s="7" t="s">
        <v>60</v>
      </c>
      <c r="B78" s="9">
        <v>2</v>
      </c>
      <c r="C78" s="8" t="str">
        <f t="shared" si="1"/>
        <v>16.4-16.7|2</v>
      </c>
      <c r="D78" s="9">
        <v>20</v>
      </c>
      <c r="E78" s="9">
        <v>1</v>
      </c>
      <c r="F78" s="9" t="s">
        <v>41</v>
      </c>
    </row>
    <row r="79" spans="1:57">
      <c r="A79" s="7" t="s">
        <v>60</v>
      </c>
      <c r="B79" s="9">
        <v>3</v>
      </c>
      <c r="C79" s="8" t="str">
        <f t="shared" si="1"/>
        <v>16.4-16.7|3</v>
      </c>
      <c r="D79" s="9">
        <v>20</v>
      </c>
      <c r="E79" s="9">
        <v>1</v>
      </c>
      <c r="F79" s="9" t="s">
        <v>41</v>
      </c>
    </row>
    <row r="80" spans="1:57">
      <c r="A80" s="7" t="s">
        <v>60</v>
      </c>
      <c r="B80" s="9">
        <v>4</v>
      </c>
      <c r="C80" s="8" t="str">
        <f t="shared" si="1"/>
        <v>16.4-16.7|4</v>
      </c>
      <c r="D80" s="9">
        <v>20</v>
      </c>
      <c r="E80" s="9">
        <v>1</v>
      </c>
      <c r="F80" s="9" t="s">
        <v>41</v>
      </c>
    </row>
    <row r="81" spans="1:6">
      <c r="A81" s="7" t="s">
        <v>60</v>
      </c>
      <c r="B81" s="9">
        <v>5</v>
      </c>
      <c r="C81" s="8" t="str">
        <f t="shared" si="1"/>
        <v>16.4-16.7|5</v>
      </c>
      <c r="D81" s="9">
        <v>21</v>
      </c>
      <c r="E81" s="9">
        <v>1</v>
      </c>
      <c r="F81" s="9" t="s">
        <v>41</v>
      </c>
    </row>
    <row r="82" spans="1:6">
      <c r="A82" s="7" t="s">
        <v>60</v>
      </c>
      <c r="B82" s="9">
        <v>6</v>
      </c>
      <c r="C82" s="8" t="str">
        <f t="shared" si="1"/>
        <v>16.4-16.7|6</v>
      </c>
      <c r="D82" s="9">
        <v>23</v>
      </c>
      <c r="E82" s="9">
        <v>2</v>
      </c>
      <c r="F82" s="9" t="s">
        <v>42</v>
      </c>
    </row>
    <row r="83" spans="1:6">
      <c r="A83" s="7" t="s">
        <v>60</v>
      </c>
      <c r="B83" s="9">
        <v>7</v>
      </c>
      <c r="C83" s="8" t="str">
        <f t="shared" si="1"/>
        <v>16.4-16.7|7</v>
      </c>
      <c r="D83" s="9">
        <v>24</v>
      </c>
      <c r="E83" s="9">
        <v>2</v>
      </c>
      <c r="F83" s="9" t="s">
        <v>42</v>
      </c>
    </row>
    <row r="84" spans="1:6">
      <c r="A84" s="7" t="s">
        <v>60</v>
      </c>
      <c r="B84" s="9">
        <v>8</v>
      </c>
      <c r="C84" s="8" t="str">
        <f t="shared" si="1"/>
        <v>16.4-16.7|8</v>
      </c>
      <c r="D84" s="9">
        <v>25</v>
      </c>
      <c r="E84" s="9">
        <v>3</v>
      </c>
      <c r="F84" s="9" t="s">
        <v>43</v>
      </c>
    </row>
    <row r="85" spans="1:6">
      <c r="A85" s="7" t="s">
        <v>60</v>
      </c>
      <c r="B85" s="9">
        <v>9</v>
      </c>
      <c r="C85" s="8" t="str">
        <f t="shared" si="1"/>
        <v>16.4-16.7|9</v>
      </c>
      <c r="D85" s="9">
        <v>26</v>
      </c>
      <c r="E85" s="9">
        <v>3</v>
      </c>
      <c r="F85" s="9" t="s">
        <v>43</v>
      </c>
    </row>
    <row r="86" spans="1:6">
      <c r="A86" s="7" t="s">
        <v>60</v>
      </c>
      <c r="B86" s="9">
        <v>10</v>
      </c>
      <c r="C86" s="8" t="str">
        <f t="shared" si="1"/>
        <v>16.4-16.7|10</v>
      </c>
      <c r="D86" s="9">
        <v>27</v>
      </c>
      <c r="E86" s="9">
        <v>3</v>
      </c>
      <c r="F86" s="9" t="s">
        <v>43</v>
      </c>
    </row>
    <row r="87" spans="1:6">
      <c r="A87" s="7" t="s">
        <v>60</v>
      </c>
      <c r="B87" s="9">
        <v>11</v>
      </c>
      <c r="C87" s="8" t="str">
        <f t="shared" si="1"/>
        <v>16.4-16.7|11</v>
      </c>
      <c r="D87" s="9">
        <v>28</v>
      </c>
      <c r="E87" s="9">
        <v>3</v>
      </c>
      <c r="F87" s="9" t="s">
        <v>43</v>
      </c>
    </row>
    <row r="88" spans="1:6">
      <c r="A88" s="7" t="s">
        <v>60</v>
      </c>
      <c r="B88" s="9">
        <v>12</v>
      </c>
      <c r="C88" s="8" t="str">
        <f t="shared" si="1"/>
        <v>16.4-16.7|12</v>
      </c>
      <c r="D88" s="9">
        <v>29</v>
      </c>
      <c r="E88" s="9">
        <v>4</v>
      </c>
      <c r="F88" s="9" t="s">
        <v>44</v>
      </c>
    </row>
    <row r="89" spans="1:6">
      <c r="A89" s="7" t="s">
        <v>60</v>
      </c>
      <c r="B89" s="9">
        <v>13</v>
      </c>
      <c r="C89" s="8" t="str">
        <f t="shared" si="1"/>
        <v>16.4-16.7|13</v>
      </c>
      <c r="D89" s="9">
        <v>30</v>
      </c>
      <c r="E89" s="9">
        <v>4</v>
      </c>
      <c r="F89" s="9" t="s">
        <v>44</v>
      </c>
    </row>
    <row r="90" spans="1:6">
      <c r="A90" s="7" t="s">
        <v>60</v>
      </c>
      <c r="B90" s="9">
        <v>14</v>
      </c>
      <c r="C90" s="8" t="str">
        <f t="shared" si="1"/>
        <v>16.4-16.7|14</v>
      </c>
      <c r="D90" s="9">
        <v>31</v>
      </c>
      <c r="E90" s="9">
        <v>4</v>
      </c>
      <c r="F90" s="9" t="s">
        <v>44</v>
      </c>
    </row>
    <row r="91" spans="1:6">
      <c r="A91" s="7" t="s">
        <v>60</v>
      </c>
      <c r="B91" s="9">
        <v>15</v>
      </c>
      <c r="C91" s="8" t="str">
        <f t="shared" si="1"/>
        <v>16.4-16.7|15</v>
      </c>
      <c r="D91" s="9">
        <v>31</v>
      </c>
      <c r="E91" s="9">
        <v>4</v>
      </c>
      <c r="F91" s="9" t="s">
        <v>44</v>
      </c>
    </row>
    <row r="92" spans="1:6">
      <c r="A92" s="7" t="s">
        <v>60</v>
      </c>
      <c r="B92" s="9">
        <v>16</v>
      </c>
      <c r="C92" s="8" t="str">
        <f t="shared" si="1"/>
        <v>16.4-16.7|16</v>
      </c>
      <c r="D92" s="9">
        <v>32</v>
      </c>
      <c r="E92" s="9">
        <v>5</v>
      </c>
      <c r="F92" s="9" t="s">
        <v>45</v>
      </c>
    </row>
    <row r="93" spans="1:6">
      <c r="A93" s="7" t="s">
        <v>60</v>
      </c>
      <c r="B93" s="9">
        <v>17</v>
      </c>
      <c r="C93" s="8" t="str">
        <f t="shared" si="1"/>
        <v>16.4-16.7|17</v>
      </c>
      <c r="D93" s="9">
        <v>33</v>
      </c>
      <c r="E93" s="9">
        <v>5</v>
      </c>
      <c r="F93" s="9" t="s">
        <v>45</v>
      </c>
    </row>
    <row r="94" spans="1:6">
      <c r="A94" s="7" t="s">
        <v>60</v>
      </c>
      <c r="B94" s="9">
        <v>18</v>
      </c>
      <c r="C94" s="8" t="str">
        <f t="shared" si="1"/>
        <v>16.4-16.7|18</v>
      </c>
      <c r="D94" s="9">
        <v>33</v>
      </c>
      <c r="E94" s="9">
        <v>5</v>
      </c>
      <c r="F94" s="9" t="s">
        <v>45</v>
      </c>
    </row>
    <row r="95" spans="1:6">
      <c r="A95" s="7" t="s">
        <v>60</v>
      </c>
      <c r="B95" s="9">
        <v>19</v>
      </c>
      <c r="C95" s="8" t="str">
        <f t="shared" si="1"/>
        <v>16.4-16.7|19</v>
      </c>
      <c r="D95" s="9">
        <v>34</v>
      </c>
      <c r="E95" s="9">
        <v>5</v>
      </c>
      <c r="F95" s="9" t="s">
        <v>45</v>
      </c>
    </row>
    <row r="96" spans="1:6">
      <c r="A96" s="7" t="s">
        <v>60</v>
      </c>
      <c r="B96" s="9">
        <v>20</v>
      </c>
      <c r="C96" s="8" t="str">
        <f t="shared" si="1"/>
        <v>16.4-16.7|20</v>
      </c>
      <c r="D96" s="9">
        <v>34</v>
      </c>
      <c r="E96" s="9">
        <v>5</v>
      </c>
      <c r="F96" s="9" t="s">
        <v>45</v>
      </c>
    </row>
    <row r="97" spans="1:6">
      <c r="A97" s="7" t="s">
        <v>60</v>
      </c>
      <c r="B97" s="9">
        <v>21</v>
      </c>
      <c r="C97" s="8" t="str">
        <f t="shared" si="1"/>
        <v>16.4-16.7|21</v>
      </c>
      <c r="D97" s="9">
        <v>35</v>
      </c>
      <c r="E97" s="9">
        <v>6</v>
      </c>
      <c r="F97" s="9" t="s">
        <v>46</v>
      </c>
    </row>
    <row r="98" spans="1:6">
      <c r="A98" s="7" t="s">
        <v>60</v>
      </c>
      <c r="B98" s="9">
        <v>22</v>
      </c>
      <c r="C98" s="8" t="str">
        <f t="shared" si="1"/>
        <v>16.4-16.7|22</v>
      </c>
      <c r="D98" s="9">
        <v>36</v>
      </c>
      <c r="E98" s="9">
        <v>6</v>
      </c>
      <c r="F98" s="9" t="s">
        <v>46</v>
      </c>
    </row>
    <row r="99" spans="1:6">
      <c r="A99" s="7" t="s">
        <v>60</v>
      </c>
      <c r="B99" s="9">
        <v>23</v>
      </c>
      <c r="C99" s="8" t="str">
        <f t="shared" si="1"/>
        <v>16.4-16.7|23</v>
      </c>
      <c r="D99" s="9">
        <v>36</v>
      </c>
      <c r="E99" s="9">
        <v>6</v>
      </c>
      <c r="F99" s="9" t="s">
        <v>46</v>
      </c>
    </row>
    <row r="100" spans="1:6">
      <c r="A100" s="7" t="s">
        <v>60</v>
      </c>
      <c r="B100" s="9">
        <v>24</v>
      </c>
      <c r="C100" s="8" t="str">
        <f t="shared" si="1"/>
        <v>16.4-16.7|24</v>
      </c>
      <c r="D100" s="9">
        <v>37</v>
      </c>
      <c r="E100" s="9">
        <v>6</v>
      </c>
      <c r="F100" s="9" t="s">
        <v>46</v>
      </c>
    </row>
    <row r="101" spans="1:6">
      <c r="A101" s="7" t="s">
        <v>60</v>
      </c>
      <c r="B101" s="9">
        <v>25</v>
      </c>
      <c r="C101" s="8" t="str">
        <f t="shared" si="1"/>
        <v>16.4-16.7|25</v>
      </c>
      <c r="D101" s="9">
        <v>38</v>
      </c>
      <c r="E101" s="9">
        <v>6</v>
      </c>
      <c r="F101" s="9" t="s">
        <v>46</v>
      </c>
    </row>
    <row r="102" spans="1:6">
      <c r="A102" s="7" t="s">
        <v>60</v>
      </c>
      <c r="B102" s="9">
        <v>26</v>
      </c>
      <c r="C102" s="8" t="str">
        <f t="shared" si="1"/>
        <v>16.4-16.7|26</v>
      </c>
      <c r="D102" s="9">
        <v>38</v>
      </c>
      <c r="E102" s="9">
        <v>6</v>
      </c>
      <c r="F102" s="9" t="s">
        <v>46</v>
      </c>
    </row>
    <row r="103" spans="1:6">
      <c r="A103" s="7" t="s">
        <v>60</v>
      </c>
      <c r="B103" s="9">
        <v>27</v>
      </c>
      <c r="C103" s="8" t="str">
        <f t="shared" si="1"/>
        <v>16.4-16.7|27</v>
      </c>
      <c r="D103" s="9">
        <v>39</v>
      </c>
      <c r="E103" s="9">
        <v>7</v>
      </c>
      <c r="F103" s="9" t="s">
        <v>47</v>
      </c>
    </row>
    <row r="104" spans="1:6">
      <c r="A104" s="7" t="s">
        <v>60</v>
      </c>
      <c r="B104" s="9">
        <v>28</v>
      </c>
      <c r="C104" s="8" t="str">
        <f t="shared" si="1"/>
        <v>16.4-16.7|28</v>
      </c>
      <c r="D104" s="9">
        <v>40</v>
      </c>
      <c r="E104" s="9">
        <v>7</v>
      </c>
      <c r="F104" s="9" t="s">
        <v>47</v>
      </c>
    </row>
    <row r="105" spans="1:6">
      <c r="A105" s="7" t="s">
        <v>60</v>
      </c>
      <c r="B105" s="9">
        <v>29</v>
      </c>
      <c r="C105" s="8" t="str">
        <f t="shared" si="1"/>
        <v>16.4-16.7|29</v>
      </c>
      <c r="D105" s="9">
        <v>41</v>
      </c>
      <c r="E105" s="9">
        <v>7</v>
      </c>
      <c r="F105" s="9" t="s">
        <v>47</v>
      </c>
    </row>
    <row r="106" spans="1:6">
      <c r="A106" s="7" t="s">
        <v>60</v>
      </c>
      <c r="B106" s="9">
        <v>30</v>
      </c>
      <c r="C106" s="8" t="str">
        <f t="shared" si="1"/>
        <v>16.4-16.7|30</v>
      </c>
      <c r="D106" s="9">
        <v>41</v>
      </c>
      <c r="E106" s="9">
        <v>7</v>
      </c>
      <c r="F106" s="9" t="s">
        <v>47</v>
      </c>
    </row>
    <row r="107" spans="1:6">
      <c r="A107" s="7" t="s">
        <v>60</v>
      </c>
      <c r="B107" s="9">
        <v>31</v>
      </c>
      <c r="C107" s="8" t="str">
        <f t="shared" si="1"/>
        <v>16.4-16.7|31</v>
      </c>
      <c r="D107" s="9">
        <v>42</v>
      </c>
      <c r="E107" s="9">
        <v>8</v>
      </c>
      <c r="F107" s="9" t="s">
        <v>48</v>
      </c>
    </row>
    <row r="108" spans="1:6">
      <c r="A108" s="7" t="s">
        <v>60</v>
      </c>
      <c r="B108" s="9">
        <v>32</v>
      </c>
      <c r="C108" s="8" t="str">
        <f t="shared" si="1"/>
        <v>16.4-16.7|32</v>
      </c>
      <c r="D108" s="9">
        <v>42</v>
      </c>
      <c r="E108" s="9">
        <v>8</v>
      </c>
      <c r="F108" s="9" t="s">
        <v>48</v>
      </c>
    </row>
    <row r="109" spans="1:6">
      <c r="A109" s="7" t="s">
        <v>60</v>
      </c>
      <c r="B109" s="9">
        <v>33</v>
      </c>
      <c r="C109" s="8" t="str">
        <f t="shared" si="1"/>
        <v>16.4-16.7|33</v>
      </c>
      <c r="D109" s="9">
        <v>43</v>
      </c>
      <c r="E109" s="9">
        <v>8</v>
      </c>
      <c r="F109" s="9" t="s">
        <v>48</v>
      </c>
    </row>
    <row r="110" spans="1:6">
      <c r="A110" s="7" t="s">
        <v>60</v>
      </c>
      <c r="B110" s="9">
        <v>34</v>
      </c>
      <c r="C110" s="8" t="str">
        <f t="shared" si="1"/>
        <v>16.4-16.7|34</v>
      </c>
      <c r="D110" s="9">
        <v>44</v>
      </c>
      <c r="E110" s="9">
        <v>8</v>
      </c>
      <c r="F110" s="9" t="s">
        <v>48</v>
      </c>
    </row>
    <row r="111" spans="1:6">
      <c r="A111" s="7" t="s">
        <v>60</v>
      </c>
      <c r="B111" s="9">
        <v>35</v>
      </c>
      <c r="C111" s="8" t="str">
        <f t="shared" si="1"/>
        <v>16.4-16.7|35</v>
      </c>
      <c r="D111" s="9">
        <v>44</v>
      </c>
      <c r="E111" s="9">
        <v>8</v>
      </c>
      <c r="F111" s="9" t="s">
        <v>48</v>
      </c>
    </row>
    <row r="112" spans="1:6">
      <c r="A112" s="7" t="s">
        <v>60</v>
      </c>
      <c r="B112" s="9">
        <v>36</v>
      </c>
      <c r="C112" s="8" t="str">
        <f t="shared" si="1"/>
        <v>16.4-16.7|36</v>
      </c>
      <c r="D112" s="9">
        <v>45</v>
      </c>
      <c r="E112" s="9">
        <v>9</v>
      </c>
      <c r="F112" s="9" t="s">
        <v>49</v>
      </c>
    </row>
    <row r="113" spans="1:6">
      <c r="A113" s="7" t="s">
        <v>60</v>
      </c>
      <c r="B113" s="9">
        <v>37</v>
      </c>
      <c r="C113" s="8" t="str">
        <f t="shared" si="1"/>
        <v>16.4-16.7|37</v>
      </c>
      <c r="D113" s="9">
        <v>45</v>
      </c>
      <c r="E113" s="9">
        <v>9</v>
      </c>
      <c r="F113" s="9" t="s">
        <v>49</v>
      </c>
    </row>
    <row r="114" spans="1:6">
      <c r="A114" s="7" t="s">
        <v>60</v>
      </c>
      <c r="B114" s="9">
        <v>38</v>
      </c>
      <c r="C114" s="8" t="str">
        <f t="shared" si="1"/>
        <v>16.4-16.7|38</v>
      </c>
      <c r="D114" s="9">
        <v>46</v>
      </c>
      <c r="E114" s="9">
        <v>9</v>
      </c>
      <c r="F114" s="9" t="s">
        <v>49</v>
      </c>
    </row>
    <row r="115" spans="1:6">
      <c r="A115" s="7" t="s">
        <v>60</v>
      </c>
      <c r="B115" s="9">
        <v>39</v>
      </c>
      <c r="C115" s="8" t="str">
        <f t="shared" si="1"/>
        <v>16.4-16.7|39</v>
      </c>
      <c r="D115" s="9">
        <v>47</v>
      </c>
      <c r="E115" s="9">
        <v>9</v>
      </c>
      <c r="F115" s="9" t="s">
        <v>49</v>
      </c>
    </row>
    <row r="116" spans="1:6">
      <c r="A116" s="7" t="s">
        <v>60</v>
      </c>
      <c r="B116" s="9">
        <v>40</v>
      </c>
      <c r="C116" s="8" t="str">
        <f t="shared" si="1"/>
        <v>16.4-16.7|40</v>
      </c>
      <c r="D116" s="9">
        <v>47</v>
      </c>
      <c r="E116" s="9">
        <v>9</v>
      </c>
      <c r="F116" s="9" t="s">
        <v>49</v>
      </c>
    </row>
    <row r="117" spans="1:6">
      <c r="A117" s="7" t="s">
        <v>60</v>
      </c>
      <c r="B117" s="9">
        <v>41</v>
      </c>
      <c r="C117" s="8" t="str">
        <f t="shared" si="1"/>
        <v>16.4-16.7|41</v>
      </c>
      <c r="D117" s="9">
        <v>48</v>
      </c>
      <c r="E117" s="9">
        <v>9</v>
      </c>
      <c r="F117" s="9" t="s">
        <v>49</v>
      </c>
    </row>
    <row r="118" spans="1:6">
      <c r="A118" s="7" t="s">
        <v>60</v>
      </c>
      <c r="B118" s="9">
        <v>42</v>
      </c>
      <c r="C118" s="8" t="str">
        <f t="shared" si="1"/>
        <v>16.4-16.7|42</v>
      </c>
      <c r="D118" s="9">
        <v>49</v>
      </c>
      <c r="E118" s="9">
        <v>10</v>
      </c>
      <c r="F118" s="9" t="s">
        <v>50</v>
      </c>
    </row>
    <row r="119" spans="1:6">
      <c r="A119" s="7" t="s">
        <v>60</v>
      </c>
      <c r="B119" s="9">
        <v>43</v>
      </c>
      <c r="C119" s="8" t="str">
        <f t="shared" si="1"/>
        <v>16.4-16.7|43</v>
      </c>
      <c r="D119" s="9">
        <v>50</v>
      </c>
      <c r="E119" s="9">
        <v>10</v>
      </c>
      <c r="F119" s="9" t="s">
        <v>50</v>
      </c>
    </row>
    <row r="120" spans="1:6">
      <c r="A120" s="7" t="s">
        <v>60</v>
      </c>
      <c r="B120" s="9">
        <v>44</v>
      </c>
      <c r="C120" s="8" t="str">
        <f t="shared" si="1"/>
        <v>16.4-16.7|44</v>
      </c>
      <c r="D120" s="9">
        <v>50</v>
      </c>
      <c r="E120" s="9">
        <v>10</v>
      </c>
      <c r="F120" s="9" t="s">
        <v>50</v>
      </c>
    </row>
    <row r="121" spans="1:6">
      <c r="A121" s="7" t="s">
        <v>60</v>
      </c>
      <c r="B121" s="9">
        <v>45</v>
      </c>
      <c r="C121" s="8" t="str">
        <f t="shared" si="1"/>
        <v>16.4-16.7|45</v>
      </c>
      <c r="D121" s="9">
        <v>51</v>
      </c>
      <c r="E121" s="9">
        <v>10</v>
      </c>
      <c r="F121" s="9" t="s">
        <v>50</v>
      </c>
    </row>
    <row r="122" spans="1:6">
      <c r="A122" s="7" t="s">
        <v>60</v>
      </c>
      <c r="B122" s="9">
        <v>46</v>
      </c>
      <c r="C122" s="8" t="str">
        <f t="shared" si="1"/>
        <v>16.4-16.7|46</v>
      </c>
      <c r="D122" s="9">
        <v>52</v>
      </c>
      <c r="E122" s="9">
        <v>11</v>
      </c>
      <c r="F122" s="9" t="s">
        <v>51</v>
      </c>
    </row>
    <row r="123" spans="1:6">
      <c r="A123" s="7" t="s">
        <v>60</v>
      </c>
      <c r="B123" s="9">
        <v>47</v>
      </c>
      <c r="C123" s="8" t="str">
        <f t="shared" si="1"/>
        <v>16.4-16.7|47</v>
      </c>
      <c r="D123" s="9">
        <v>52</v>
      </c>
      <c r="E123" s="9">
        <v>11</v>
      </c>
      <c r="F123" s="9" t="s">
        <v>51</v>
      </c>
    </row>
    <row r="124" spans="1:6">
      <c r="A124" s="7" t="s">
        <v>60</v>
      </c>
      <c r="B124" s="9">
        <v>48</v>
      </c>
      <c r="C124" s="8" t="str">
        <f t="shared" si="1"/>
        <v>16.4-16.7|48</v>
      </c>
      <c r="D124" s="9">
        <v>53</v>
      </c>
      <c r="E124" s="9">
        <v>11</v>
      </c>
      <c r="F124" s="9" t="s">
        <v>51</v>
      </c>
    </row>
    <row r="125" spans="1:6">
      <c r="A125" s="7" t="s">
        <v>60</v>
      </c>
      <c r="B125" s="9">
        <v>49</v>
      </c>
      <c r="C125" s="8" t="str">
        <f t="shared" si="1"/>
        <v>16.4-16.7|49</v>
      </c>
      <c r="D125" s="9">
        <v>54</v>
      </c>
      <c r="E125" s="9">
        <v>11</v>
      </c>
      <c r="F125" s="9" t="s">
        <v>51</v>
      </c>
    </row>
    <row r="126" spans="1:6">
      <c r="A126" s="7" t="s">
        <v>60</v>
      </c>
      <c r="B126" s="9">
        <v>50</v>
      </c>
      <c r="C126" s="8" t="str">
        <f t="shared" si="1"/>
        <v>16.4-16.7|50</v>
      </c>
      <c r="D126" s="9">
        <v>55</v>
      </c>
      <c r="E126" s="9">
        <v>12</v>
      </c>
      <c r="F126" s="9" t="s">
        <v>52</v>
      </c>
    </row>
    <row r="127" spans="1:6">
      <c r="A127" s="7" t="s">
        <v>60</v>
      </c>
      <c r="B127" s="9">
        <v>51</v>
      </c>
      <c r="C127" s="8" t="str">
        <f t="shared" si="1"/>
        <v>16.4-16.7|51</v>
      </c>
      <c r="D127" s="9">
        <v>56</v>
      </c>
      <c r="E127" s="9">
        <v>12</v>
      </c>
      <c r="F127" s="9" t="s">
        <v>52</v>
      </c>
    </row>
    <row r="128" spans="1:6">
      <c r="A128" s="7" t="s">
        <v>60</v>
      </c>
      <c r="B128" s="9">
        <v>52</v>
      </c>
      <c r="C128" s="8" t="str">
        <f t="shared" si="1"/>
        <v>16.4-16.7|52</v>
      </c>
      <c r="D128" s="9">
        <v>56</v>
      </c>
      <c r="E128" s="9">
        <v>12</v>
      </c>
      <c r="F128" s="9" t="s">
        <v>52</v>
      </c>
    </row>
    <row r="129" spans="1:6">
      <c r="A129" s="7" t="s">
        <v>60</v>
      </c>
      <c r="B129" s="9">
        <v>53</v>
      </c>
      <c r="C129" s="8" t="str">
        <f t="shared" si="1"/>
        <v>16.4-16.7|53</v>
      </c>
      <c r="D129" s="9">
        <v>57</v>
      </c>
      <c r="E129" s="9">
        <v>12</v>
      </c>
      <c r="F129" s="9" t="s">
        <v>52</v>
      </c>
    </row>
    <row r="130" spans="1:6">
      <c r="A130" s="7" t="s">
        <v>60</v>
      </c>
      <c r="B130" s="9">
        <v>54</v>
      </c>
      <c r="C130" s="8" t="str">
        <f t="shared" si="1"/>
        <v>16.4-16.7|54</v>
      </c>
      <c r="D130" s="9">
        <v>58</v>
      </c>
      <c r="E130" s="9">
        <v>12</v>
      </c>
      <c r="F130" s="9" t="s">
        <v>52</v>
      </c>
    </row>
    <row r="131" spans="1:6">
      <c r="A131" s="7" t="s">
        <v>60</v>
      </c>
      <c r="B131" s="9">
        <v>55</v>
      </c>
      <c r="C131" s="8" t="str">
        <f t="shared" si="1"/>
        <v>16.4-16.7|55</v>
      </c>
      <c r="D131" s="9">
        <v>59</v>
      </c>
      <c r="E131" s="9">
        <v>13</v>
      </c>
      <c r="F131" s="9" t="s">
        <v>53</v>
      </c>
    </row>
    <row r="132" spans="1:6">
      <c r="A132" s="7" t="s">
        <v>60</v>
      </c>
      <c r="B132" s="9">
        <v>56</v>
      </c>
      <c r="C132" s="8" t="str">
        <f t="shared" si="1"/>
        <v>16.4-16.7|56</v>
      </c>
      <c r="D132" s="9">
        <v>60</v>
      </c>
      <c r="E132" s="9">
        <v>13</v>
      </c>
      <c r="F132" s="9" t="s">
        <v>53</v>
      </c>
    </row>
    <row r="133" spans="1:6">
      <c r="A133" s="7" t="s">
        <v>60</v>
      </c>
      <c r="B133" s="9">
        <v>57</v>
      </c>
      <c r="C133" s="8" t="str">
        <f t="shared" ref="C133:C196" si="2">A133&amp;"|"&amp;B133</f>
        <v>16.4-16.7|57</v>
      </c>
      <c r="D133" s="9">
        <v>61</v>
      </c>
      <c r="E133" s="9">
        <v>13</v>
      </c>
      <c r="F133" s="9" t="s">
        <v>53</v>
      </c>
    </row>
    <row r="134" spans="1:6">
      <c r="A134" s="7" t="s">
        <v>60</v>
      </c>
      <c r="B134" s="9">
        <v>58</v>
      </c>
      <c r="C134" s="8" t="str">
        <f t="shared" si="2"/>
        <v>16.4-16.7|58</v>
      </c>
      <c r="D134" s="9">
        <v>62</v>
      </c>
      <c r="E134" s="9">
        <v>14</v>
      </c>
      <c r="F134" s="9" t="s">
        <v>54</v>
      </c>
    </row>
    <row r="135" spans="1:6">
      <c r="A135" s="7" t="s">
        <v>60</v>
      </c>
      <c r="B135" s="9">
        <v>59</v>
      </c>
      <c r="C135" s="8" t="str">
        <f t="shared" si="2"/>
        <v>16.4-16.7|59</v>
      </c>
      <c r="D135" s="9">
        <v>63</v>
      </c>
      <c r="E135" s="9">
        <v>14</v>
      </c>
      <c r="F135" s="9" t="s">
        <v>54</v>
      </c>
    </row>
    <row r="136" spans="1:6">
      <c r="A136" s="7" t="s">
        <v>60</v>
      </c>
      <c r="B136" s="9">
        <v>60</v>
      </c>
      <c r="C136" s="8" t="str">
        <f t="shared" si="2"/>
        <v>16.4-16.7|60</v>
      </c>
      <c r="D136" s="9">
        <v>64</v>
      </c>
      <c r="E136" s="9">
        <v>14</v>
      </c>
      <c r="F136" s="9" t="s">
        <v>54</v>
      </c>
    </row>
    <row r="137" spans="1:6">
      <c r="A137" s="7" t="s">
        <v>60</v>
      </c>
      <c r="B137" s="9">
        <v>61</v>
      </c>
      <c r="C137" s="8" t="str">
        <f t="shared" si="2"/>
        <v>16.4-16.7|61</v>
      </c>
      <c r="D137" s="9">
        <v>65</v>
      </c>
      <c r="E137" s="9">
        <v>15</v>
      </c>
      <c r="F137" s="9" t="s">
        <v>55</v>
      </c>
    </row>
    <row r="138" spans="1:6">
      <c r="A138" s="7" t="s">
        <v>60</v>
      </c>
      <c r="B138" s="9">
        <v>62</v>
      </c>
      <c r="C138" s="8" t="str">
        <f t="shared" si="2"/>
        <v>16.4-16.7|62</v>
      </c>
      <c r="D138" s="9">
        <v>66</v>
      </c>
      <c r="E138" s="9">
        <v>15</v>
      </c>
      <c r="F138" s="9" t="s">
        <v>55</v>
      </c>
    </row>
    <row r="139" spans="1:6">
      <c r="A139" s="7" t="s">
        <v>60</v>
      </c>
      <c r="B139" s="9">
        <v>63</v>
      </c>
      <c r="C139" s="8" t="str">
        <f t="shared" si="2"/>
        <v>16.4-16.7|63</v>
      </c>
      <c r="D139" s="9">
        <v>67</v>
      </c>
      <c r="E139" s="9">
        <v>15</v>
      </c>
      <c r="F139" s="9" t="s">
        <v>55</v>
      </c>
    </row>
    <row r="140" spans="1:6">
      <c r="A140" s="7" t="s">
        <v>60</v>
      </c>
      <c r="B140" s="9">
        <v>64</v>
      </c>
      <c r="C140" s="8" t="str">
        <f t="shared" si="2"/>
        <v>16.4-16.7|64</v>
      </c>
      <c r="D140" s="9">
        <v>68</v>
      </c>
      <c r="E140" s="9">
        <v>15</v>
      </c>
      <c r="F140" s="9" t="s">
        <v>55</v>
      </c>
    </row>
    <row r="141" spans="1:6">
      <c r="A141" s="7" t="s">
        <v>60</v>
      </c>
      <c r="B141" s="9">
        <v>65</v>
      </c>
      <c r="C141" s="8" t="str">
        <f t="shared" si="2"/>
        <v>16.4-16.7|65</v>
      </c>
      <c r="D141" s="9">
        <v>69</v>
      </c>
      <c r="E141" s="9">
        <v>16</v>
      </c>
      <c r="F141" s="9" t="s">
        <v>56</v>
      </c>
    </row>
    <row r="142" spans="1:6">
      <c r="A142" s="7" t="s">
        <v>60</v>
      </c>
      <c r="B142" s="9">
        <v>66</v>
      </c>
      <c r="C142" s="8" t="str">
        <f t="shared" si="2"/>
        <v>16.4-16.7|66</v>
      </c>
      <c r="D142" s="9">
        <v>71</v>
      </c>
      <c r="E142" s="9">
        <v>16</v>
      </c>
      <c r="F142" s="9" t="s">
        <v>56</v>
      </c>
    </row>
    <row r="143" spans="1:6">
      <c r="A143" s="7" t="s">
        <v>60</v>
      </c>
      <c r="B143" s="9">
        <v>67</v>
      </c>
      <c r="C143" s="8" t="str">
        <f t="shared" si="2"/>
        <v>16.4-16.7|67</v>
      </c>
      <c r="D143" s="9">
        <v>73</v>
      </c>
      <c r="E143" s="9">
        <v>17</v>
      </c>
      <c r="F143" s="9" t="s">
        <v>57</v>
      </c>
    </row>
    <row r="144" spans="1:6">
      <c r="A144" s="7" t="s">
        <v>60</v>
      </c>
      <c r="B144" s="9">
        <v>68</v>
      </c>
      <c r="C144" s="8" t="str">
        <f t="shared" si="2"/>
        <v>16.4-16.7|68</v>
      </c>
      <c r="D144" s="9">
        <v>74</v>
      </c>
      <c r="E144" s="9">
        <v>17</v>
      </c>
      <c r="F144" s="9" t="s">
        <v>57</v>
      </c>
    </row>
    <row r="145" spans="1:6">
      <c r="A145" s="7" t="s">
        <v>60</v>
      </c>
      <c r="B145" s="9">
        <v>69</v>
      </c>
      <c r="C145" s="8" t="str">
        <f t="shared" si="2"/>
        <v>16.4-16.7|69</v>
      </c>
      <c r="D145" s="9">
        <v>76</v>
      </c>
      <c r="E145" s="9">
        <v>18</v>
      </c>
      <c r="F145" s="9" t="s">
        <v>58</v>
      </c>
    </row>
    <row r="146" spans="1:6">
      <c r="A146" s="7" t="s">
        <v>60</v>
      </c>
      <c r="B146" s="9">
        <v>70</v>
      </c>
      <c r="C146" s="8" t="str">
        <f t="shared" si="2"/>
        <v>16.4-16.7|70</v>
      </c>
      <c r="D146" s="9">
        <v>79</v>
      </c>
      <c r="E146" s="9">
        <v>19</v>
      </c>
      <c r="F146" s="9" t="s">
        <v>59</v>
      </c>
    </row>
    <row r="147" spans="1:6">
      <c r="A147" s="7" t="s">
        <v>60</v>
      </c>
      <c r="B147" s="9">
        <v>71</v>
      </c>
      <c r="C147" s="8" t="str">
        <f t="shared" si="2"/>
        <v>16.4-16.7|71</v>
      </c>
      <c r="D147" s="9">
        <v>80</v>
      </c>
      <c r="E147" s="9">
        <v>19</v>
      </c>
      <c r="F147" s="9" t="s">
        <v>59</v>
      </c>
    </row>
    <row r="148" spans="1:6">
      <c r="A148" s="4" t="s">
        <v>61</v>
      </c>
      <c r="B148" s="8">
        <v>0</v>
      </c>
      <c r="C148" s="8" t="str">
        <f t="shared" si="2"/>
        <v>16.8-16.11|0</v>
      </c>
      <c r="D148" s="9">
        <v>20</v>
      </c>
      <c r="E148" s="9">
        <v>1</v>
      </c>
      <c r="F148" s="9" t="s">
        <v>41</v>
      </c>
    </row>
    <row r="149" spans="1:6">
      <c r="A149" s="4" t="s">
        <v>61</v>
      </c>
      <c r="B149" s="9">
        <v>1</v>
      </c>
      <c r="C149" s="8" t="str">
        <f t="shared" si="2"/>
        <v>16.8-16.11|1</v>
      </c>
      <c r="D149" s="9">
        <v>20</v>
      </c>
      <c r="E149" s="9">
        <v>1</v>
      </c>
      <c r="F149" s="9" t="s">
        <v>41</v>
      </c>
    </row>
    <row r="150" spans="1:6">
      <c r="A150" s="4" t="s">
        <v>61</v>
      </c>
      <c r="B150" s="9">
        <v>2</v>
      </c>
      <c r="C150" s="8" t="str">
        <f t="shared" si="2"/>
        <v>16.8-16.11|2</v>
      </c>
      <c r="D150" s="9">
        <v>20</v>
      </c>
      <c r="E150" s="9">
        <v>1</v>
      </c>
      <c r="F150" s="9" t="s">
        <v>41</v>
      </c>
    </row>
    <row r="151" spans="1:6">
      <c r="A151" s="4" t="s">
        <v>61</v>
      </c>
      <c r="B151" s="9">
        <v>3</v>
      </c>
      <c r="C151" s="8" t="str">
        <f t="shared" si="2"/>
        <v>16.8-16.11|3</v>
      </c>
      <c r="D151" s="9">
        <v>20</v>
      </c>
      <c r="E151" s="9">
        <v>1</v>
      </c>
      <c r="F151" s="9" t="s">
        <v>41</v>
      </c>
    </row>
    <row r="152" spans="1:6">
      <c r="A152" s="4" t="s">
        <v>61</v>
      </c>
      <c r="B152" s="9">
        <v>4</v>
      </c>
      <c r="C152" s="8" t="str">
        <f t="shared" si="2"/>
        <v>16.8-16.11|4</v>
      </c>
      <c r="D152" s="9">
        <v>20</v>
      </c>
      <c r="E152" s="9">
        <v>1</v>
      </c>
      <c r="F152" s="9" t="s">
        <v>41</v>
      </c>
    </row>
    <row r="153" spans="1:6">
      <c r="A153" s="4" t="s">
        <v>61</v>
      </c>
      <c r="B153" s="9">
        <v>5</v>
      </c>
      <c r="C153" s="8" t="str">
        <f t="shared" si="2"/>
        <v>16.8-16.11|5</v>
      </c>
      <c r="D153" s="9">
        <v>21</v>
      </c>
      <c r="E153" s="9">
        <v>1</v>
      </c>
      <c r="F153" s="9" t="s">
        <v>41</v>
      </c>
    </row>
    <row r="154" spans="1:6">
      <c r="A154" s="4" t="s">
        <v>61</v>
      </c>
      <c r="B154" s="9">
        <v>6</v>
      </c>
      <c r="C154" s="8" t="str">
        <f t="shared" si="2"/>
        <v>16.8-16.11|6</v>
      </c>
      <c r="D154" s="9">
        <v>23</v>
      </c>
      <c r="E154" s="9">
        <v>2</v>
      </c>
      <c r="F154" s="9" t="s">
        <v>42</v>
      </c>
    </row>
    <row r="155" spans="1:6">
      <c r="A155" s="4" t="s">
        <v>61</v>
      </c>
      <c r="B155" s="9">
        <v>7</v>
      </c>
      <c r="C155" s="8" t="str">
        <f t="shared" si="2"/>
        <v>16.8-16.11|7</v>
      </c>
      <c r="D155" s="9">
        <v>24</v>
      </c>
      <c r="E155" s="9">
        <v>2</v>
      </c>
      <c r="F155" s="9" t="s">
        <v>42</v>
      </c>
    </row>
    <row r="156" spans="1:6">
      <c r="A156" s="4" t="s">
        <v>61</v>
      </c>
      <c r="B156" s="9">
        <v>8</v>
      </c>
      <c r="C156" s="8" t="str">
        <f t="shared" si="2"/>
        <v>16.8-16.11|8</v>
      </c>
      <c r="D156" s="9">
        <v>25</v>
      </c>
      <c r="E156" s="9">
        <v>3</v>
      </c>
      <c r="F156" s="9" t="s">
        <v>43</v>
      </c>
    </row>
    <row r="157" spans="1:6">
      <c r="A157" s="4" t="s">
        <v>61</v>
      </c>
      <c r="B157" s="9">
        <v>9</v>
      </c>
      <c r="C157" s="8" t="str">
        <f t="shared" si="2"/>
        <v>16.8-16.11|9</v>
      </c>
      <c r="D157" s="9">
        <v>26</v>
      </c>
      <c r="E157" s="9">
        <v>3</v>
      </c>
      <c r="F157" s="9" t="s">
        <v>43</v>
      </c>
    </row>
    <row r="158" spans="1:6">
      <c r="A158" s="4" t="s">
        <v>61</v>
      </c>
      <c r="B158" s="9">
        <v>10</v>
      </c>
      <c r="C158" s="8" t="str">
        <f t="shared" si="2"/>
        <v>16.8-16.11|10</v>
      </c>
      <c r="D158" s="9">
        <v>27</v>
      </c>
      <c r="E158" s="9">
        <v>3</v>
      </c>
      <c r="F158" s="9" t="s">
        <v>43</v>
      </c>
    </row>
    <row r="159" spans="1:6">
      <c r="A159" s="4" t="s">
        <v>61</v>
      </c>
      <c r="B159" s="9">
        <v>11</v>
      </c>
      <c r="C159" s="8" t="str">
        <f t="shared" si="2"/>
        <v>16.8-16.11|11</v>
      </c>
      <c r="D159" s="9">
        <v>28</v>
      </c>
      <c r="E159" s="9">
        <v>3</v>
      </c>
      <c r="F159" s="9" t="s">
        <v>43</v>
      </c>
    </row>
    <row r="160" spans="1:6">
      <c r="A160" s="4" t="s">
        <v>61</v>
      </c>
      <c r="B160" s="9">
        <v>12</v>
      </c>
      <c r="C160" s="8" t="str">
        <f t="shared" si="2"/>
        <v>16.8-16.11|12</v>
      </c>
      <c r="D160" s="9">
        <v>29</v>
      </c>
      <c r="E160" s="9">
        <v>4</v>
      </c>
      <c r="F160" s="9" t="s">
        <v>44</v>
      </c>
    </row>
    <row r="161" spans="1:6">
      <c r="A161" s="4" t="s">
        <v>61</v>
      </c>
      <c r="B161" s="9">
        <v>13</v>
      </c>
      <c r="C161" s="8" t="str">
        <f t="shared" si="2"/>
        <v>16.8-16.11|13</v>
      </c>
      <c r="D161" s="9">
        <v>30</v>
      </c>
      <c r="E161" s="9">
        <v>4</v>
      </c>
      <c r="F161" s="9" t="s">
        <v>44</v>
      </c>
    </row>
    <row r="162" spans="1:6">
      <c r="A162" s="4" t="s">
        <v>61</v>
      </c>
      <c r="B162" s="9">
        <v>14</v>
      </c>
      <c r="C162" s="8" t="str">
        <f t="shared" si="2"/>
        <v>16.8-16.11|14</v>
      </c>
      <c r="D162" s="9">
        <v>31</v>
      </c>
      <c r="E162" s="9">
        <v>4</v>
      </c>
      <c r="F162" s="9" t="s">
        <v>44</v>
      </c>
    </row>
    <row r="163" spans="1:6">
      <c r="A163" s="4" t="s">
        <v>61</v>
      </c>
      <c r="B163" s="9">
        <v>15</v>
      </c>
      <c r="C163" s="8" t="str">
        <f t="shared" si="2"/>
        <v>16.8-16.11|15</v>
      </c>
      <c r="D163" s="9">
        <v>31</v>
      </c>
      <c r="E163" s="9">
        <v>4</v>
      </c>
      <c r="F163" s="9" t="s">
        <v>44</v>
      </c>
    </row>
    <row r="164" spans="1:6">
      <c r="A164" s="4" t="s">
        <v>61</v>
      </c>
      <c r="B164" s="9">
        <v>16</v>
      </c>
      <c r="C164" s="8" t="str">
        <f t="shared" si="2"/>
        <v>16.8-16.11|16</v>
      </c>
      <c r="D164" s="9">
        <v>32</v>
      </c>
      <c r="E164" s="9">
        <v>5</v>
      </c>
      <c r="F164" s="9" t="s">
        <v>45</v>
      </c>
    </row>
    <row r="165" spans="1:6">
      <c r="A165" s="4" t="s">
        <v>61</v>
      </c>
      <c r="B165" s="9">
        <v>17</v>
      </c>
      <c r="C165" s="8" t="str">
        <f t="shared" si="2"/>
        <v>16.8-16.11|17</v>
      </c>
      <c r="D165" s="9">
        <v>33</v>
      </c>
      <c r="E165" s="9">
        <v>5</v>
      </c>
      <c r="F165" s="9" t="s">
        <v>45</v>
      </c>
    </row>
    <row r="166" spans="1:6">
      <c r="A166" s="4" t="s">
        <v>61</v>
      </c>
      <c r="B166" s="9">
        <v>18</v>
      </c>
      <c r="C166" s="8" t="str">
        <f t="shared" si="2"/>
        <v>16.8-16.11|18</v>
      </c>
      <c r="D166" s="9">
        <v>33</v>
      </c>
      <c r="E166" s="9">
        <v>5</v>
      </c>
      <c r="F166" s="9" t="s">
        <v>45</v>
      </c>
    </row>
    <row r="167" spans="1:6">
      <c r="A167" s="4" t="s">
        <v>61</v>
      </c>
      <c r="B167" s="9">
        <v>19</v>
      </c>
      <c r="C167" s="8" t="str">
        <f t="shared" si="2"/>
        <v>16.8-16.11|19</v>
      </c>
      <c r="D167" s="9">
        <v>34</v>
      </c>
      <c r="E167" s="9">
        <v>5</v>
      </c>
      <c r="F167" s="9" t="s">
        <v>45</v>
      </c>
    </row>
    <row r="168" spans="1:6">
      <c r="A168" s="4" t="s">
        <v>61</v>
      </c>
      <c r="B168" s="9">
        <v>20</v>
      </c>
      <c r="C168" s="8" t="str">
        <f t="shared" si="2"/>
        <v>16.8-16.11|20</v>
      </c>
      <c r="D168" s="9">
        <v>34</v>
      </c>
      <c r="E168" s="9">
        <v>5</v>
      </c>
      <c r="F168" s="9" t="s">
        <v>45</v>
      </c>
    </row>
    <row r="169" spans="1:6">
      <c r="A169" s="4" t="s">
        <v>61</v>
      </c>
      <c r="B169" s="9">
        <v>21</v>
      </c>
      <c r="C169" s="8" t="str">
        <f t="shared" si="2"/>
        <v>16.8-16.11|21</v>
      </c>
      <c r="D169" s="9">
        <v>35</v>
      </c>
      <c r="E169" s="9">
        <v>6</v>
      </c>
      <c r="F169" s="9" t="s">
        <v>46</v>
      </c>
    </row>
    <row r="170" spans="1:6">
      <c r="A170" s="4" t="s">
        <v>61</v>
      </c>
      <c r="B170" s="9">
        <v>22</v>
      </c>
      <c r="C170" s="8" t="str">
        <f t="shared" si="2"/>
        <v>16.8-16.11|22</v>
      </c>
      <c r="D170" s="9">
        <v>36</v>
      </c>
      <c r="E170" s="9">
        <v>6</v>
      </c>
      <c r="F170" s="9" t="s">
        <v>46</v>
      </c>
    </row>
    <row r="171" spans="1:6">
      <c r="A171" s="4" t="s">
        <v>61</v>
      </c>
      <c r="B171" s="9">
        <v>23</v>
      </c>
      <c r="C171" s="8" t="str">
        <f t="shared" si="2"/>
        <v>16.8-16.11|23</v>
      </c>
      <c r="D171" s="9">
        <v>36</v>
      </c>
      <c r="E171" s="9">
        <v>6</v>
      </c>
      <c r="F171" s="9" t="s">
        <v>46</v>
      </c>
    </row>
    <row r="172" spans="1:6">
      <c r="A172" s="4" t="s">
        <v>61</v>
      </c>
      <c r="B172" s="9">
        <v>24</v>
      </c>
      <c r="C172" s="8" t="str">
        <f t="shared" si="2"/>
        <v>16.8-16.11|24</v>
      </c>
      <c r="D172" s="9">
        <v>37</v>
      </c>
      <c r="E172" s="9">
        <v>6</v>
      </c>
      <c r="F172" s="9" t="s">
        <v>46</v>
      </c>
    </row>
    <row r="173" spans="1:6">
      <c r="A173" s="4" t="s">
        <v>61</v>
      </c>
      <c r="B173" s="9">
        <v>25</v>
      </c>
      <c r="C173" s="8" t="str">
        <f t="shared" si="2"/>
        <v>16.8-16.11|25</v>
      </c>
      <c r="D173" s="9">
        <v>38</v>
      </c>
      <c r="E173" s="9">
        <v>6</v>
      </c>
      <c r="F173" s="9" t="s">
        <v>46</v>
      </c>
    </row>
    <row r="174" spans="1:6">
      <c r="A174" s="4" t="s">
        <v>61</v>
      </c>
      <c r="B174" s="9">
        <v>26</v>
      </c>
      <c r="C174" s="8" t="str">
        <f t="shared" si="2"/>
        <v>16.8-16.11|26</v>
      </c>
      <c r="D174" s="9">
        <v>38</v>
      </c>
      <c r="E174" s="9">
        <v>6</v>
      </c>
      <c r="F174" s="9" t="s">
        <v>46</v>
      </c>
    </row>
    <row r="175" spans="1:6">
      <c r="A175" s="4" t="s">
        <v>61</v>
      </c>
      <c r="B175" s="9">
        <v>27</v>
      </c>
      <c r="C175" s="8" t="str">
        <f t="shared" si="2"/>
        <v>16.8-16.11|27</v>
      </c>
      <c r="D175" s="9">
        <v>39</v>
      </c>
      <c r="E175" s="9">
        <v>7</v>
      </c>
      <c r="F175" s="9" t="s">
        <v>47</v>
      </c>
    </row>
    <row r="176" spans="1:6">
      <c r="A176" s="4" t="s">
        <v>61</v>
      </c>
      <c r="B176" s="9">
        <v>28</v>
      </c>
      <c r="C176" s="8" t="str">
        <f t="shared" si="2"/>
        <v>16.8-16.11|28</v>
      </c>
      <c r="D176" s="9">
        <v>40</v>
      </c>
      <c r="E176" s="9">
        <v>7</v>
      </c>
      <c r="F176" s="9" t="s">
        <v>47</v>
      </c>
    </row>
    <row r="177" spans="1:6">
      <c r="A177" s="4" t="s">
        <v>61</v>
      </c>
      <c r="B177" s="9">
        <v>29</v>
      </c>
      <c r="C177" s="8" t="str">
        <f t="shared" si="2"/>
        <v>16.8-16.11|29</v>
      </c>
      <c r="D177" s="9">
        <v>41</v>
      </c>
      <c r="E177" s="9">
        <v>7</v>
      </c>
      <c r="F177" s="9" t="s">
        <v>47</v>
      </c>
    </row>
    <row r="178" spans="1:6">
      <c r="A178" s="4" t="s">
        <v>61</v>
      </c>
      <c r="B178" s="9">
        <v>30</v>
      </c>
      <c r="C178" s="8" t="str">
        <f t="shared" si="2"/>
        <v>16.8-16.11|30</v>
      </c>
      <c r="D178" s="9">
        <v>41</v>
      </c>
      <c r="E178" s="9">
        <v>7</v>
      </c>
      <c r="F178" s="9" t="s">
        <v>47</v>
      </c>
    </row>
    <row r="179" spans="1:6">
      <c r="A179" s="4" t="s">
        <v>61</v>
      </c>
      <c r="B179" s="9">
        <v>31</v>
      </c>
      <c r="C179" s="8" t="str">
        <f t="shared" si="2"/>
        <v>16.8-16.11|31</v>
      </c>
      <c r="D179" s="9">
        <v>42</v>
      </c>
      <c r="E179" s="9">
        <v>8</v>
      </c>
      <c r="F179" s="9" t="s">
        <v>48</v>
      </c>
    </row>
    <row r="180" spans="1:6">
      <c r="A180" s="4" t="s">
        <v>61</v>
      </c>
      <c r="B180" s="9">
        <v>32</v>
      </c>
      <c r="C180" s="8" t="str">
        <f t="shared" si="2"/>
        <v>16.8-16.11|32</v>
      </c>
      <c r="D180" s="9">
        <v>42</v>
      </c>
      <c r="E180" s="9">
        <v>8</v>
      </c>
      <c r="F180" s="9" t="s">
        <v>48</v>
      </c>
    </row>
    <row r="181" spans="1:6">
      <c r="A181" s="4" t="s">
        <v>61</v>
      </c>
      <c r="B181" s="9">
        <v>33</v>
      </c>
      <c r="C181" s="8" t="str">
        <f t="shared" si="2"/>
        <v>16.8-16.11|33</v>
      </c>
      <c r="D181" s="9">
        <v>43</v>
      </c>
      <c r="E181" s="9">
        <v>8</v>
      </c>
      <c r="F181" s="9" t="s">
        <v>48</v>
      </c>
    </row>
    <row r="182" spans="1:6">
      <c r="A182" s="4" t="s">
        <v>61</v>
      </c>
      <c r="B182" s="9">
        <v>34</v>
      </c>
      <c r="C182" s="8" t="str">
        <f t="shared" si="2"/>
        <v>16.8-16.11|34</v>
      </c>
      <c r="D182" s="9">
        <v>44</v>
      </c>
      <c r="E182" s="9">
        <v>8</v>
      </c>
      <c r="F182" s="9" t="s">
        <v>48</v>
      </c>
    </row>
    <row r="183" spans="1:6">
      <c r="A183" s="4" t="s">
        <v>61</v>
      </c>
      <c r="B183" s="9">
        <v>35</v>
      </c>
      <c r="C183" s="8" t="str">
        <f t="shared" si="2"/>
        <v>16.8-16.11|35</v>
      </c>
      <c r="D183" s="9">
        <v>44</v>
      </c>
      <c r="E183" s="9">
        <v>8</v>
      </c>
      <c r="F183" s="9" t="s">
        <v>48</v>
      </c>
    </row>
    <row r="184" spans="1:6">
      <c r="A184" s="4" t="s">
        <v>61</v>
      </c>
      <c r="B184" s="9">
        <v>36</v>
      </c>
      <c r="C184" s="8" t="str">
        <f t="shared" si="2"/>
        <v>16.8-16.11|36</v>
      </c>
      <c r="D184" s="9">
        <v>45</v>
      </c>
      <c r="E184" s="9">
        <v>9</v>
      </c>
      <c r="F184" s="9" t="s">
        <v>49</v>
      </c>
    </row>
    <row r="185" spans="1:6">
      <c r="A185" s="4" t="s">
        <v>61</v>
      </c>
      <c r="B185" s="9">
        <v>37</v>
      </c>
      <c r="C185" s="8" t="str">
        <f t="shared" si="2"/>
        <v>16.8-16.11|37</v>
      </c>
      <c r="D185" s="9">
        <v>45</v>
      </c>
      <c r="E185" s="9">
        <v>9</v>
      </c>
      <c r="F185" s="9" t="s">
        <v>49</v>
      </c>
    </row>
    <row r="186" spans="1:6">
      <c r="A186" s="4" t="s">
        <v>61</v>
      </c>
      <c r="B186" s="9">
        <v>38</v>
      </c>
      <c r="C186" s="8" t="str">
        <f t="shared" si="2"/>
        <v>16.8-16.11|38</v>
      </c>
      <c r="D186" s="9">
        <v>46</v>
      </c>
      <c r="E186" s="9">
        <v>9</v>
      </c>
      <c r="F186" s="9" t="s">
        <v>49</v>
      </c>
    </row>
    <row r="187" spans="1:6">
      <c r="A187" s="4" t="s">
        <v>61</v>
      </c>
      <c r="B187" s="9">
        <v>39</v>
      </c>
      <c r="C187" s="8" t="str">
        <f t="shared" si="2"/>
        <v>16.8-16.11|39</v>
      </c>
      <c r="D187" s="9">
        <v>47</v>
      </c>
      <c r="E187" s="9">
        <v>9</v>
      </c>
      <c r="F187" s="9" t="s">
        <v>49</v>
      </c>
    </row>
    <row r="188" spans="1:6">
      <c r="A188" s="4" t="s">
        <v>61</v>
      </c>
      <c r="B188" s="9">
        <v>40</v>
      </c>
      <c r="C188" s="8" t="str">
        <f t="shared" si="2"/>
        <v>16.8-16.11|40</v>
      </c>
      <c r="D188" s="9">
        <v>47</v>
      </c>
      <c r="E188" s="9">
        <v>9</v>
      </c>
      <c r="F188" s="9" t="s">
        <v>49</v>
      </c>
    </row>
    <row r="189" spans="1:6">
      <c r="A189" s="4" t="s">
        <v>61</v>
      </c>
      <c r="B189" s="9">
        <v>41</v>
      </c>
      <c r="C189" s="8" t="str">
        <f t="shared" si="2"/>
        <v>16.8-16.11|41</v>
      </c>
      <c r="D189" s="9">
        <v>48</v>
      </c>
      <c r="E189" s="9">
        <v>9</v>
      </c>
      <c r="F189" s="9" t="s">
        <v>49</v>
      </c>
    </row>
    <row r="190" spans="1:6">
      <c r="A190" s="4" t="s">
        <v>61</v>
      </c>
      <c r="B190" s="9">
        <v>42</v>
      </c>
      <c r="C190" s="8" t="str">
        <f t="shared" si="2"/>
        <v>16.8-16.11|42</v>
      </c>
      <c r="D190" s="9">
        <v>49</v>
      </c>
      <c r="E190" s="9">
        <v>10</v>
      </c>
      <c r="F190" s="9" t="s">
        <v>50</v>
      </c>
    </row>
    <row r="191" spans="1:6">
      <c r="A191" s="4" t="s">
        <v>61</v>
      </c>
      <c r="B191" s="9">
        <v>43</v>
      </c>
      <c r="C191" s="8" t="str">
        <f t="shared" si="2"/>
        <v>16.8-16.11|43</v>
      </c>
      <c r="D191" s="9">
        <v>50</v>
      </c>
      <c r="E191" s="9">
        <v>10</v>
      </c>
      <c r="F191" s="9" t="s">
        <v>50</v>
      </c>
    </row>
    <row r="192" spans="1:6">
      <c r="A192" s="4" t="s">
        <v>61</v>
      </c>
      <c r="B192" s="9">
        <v>44</v>
      </c>
      <c r="C192" s="8" t="str">
        <f t="shared" si="2"/>
        <v>16.8-16.11|44</v>
      </c>
      <c r="D192" s="9">
        <v>50</v>
      </c>
      <c r="E192" s="9">
        <v>10</v>
      </c>
      <c r="F192" s="9" t="s">
        <v>50</v>
      </c>
    </row>
    <row r="193" spans="1:6">
      <c r="A193" s="4" t="s">
        <v>61</v>
      </c>
      <c r="B193" s="9">
        <v>45</v>
      </c>
      <c r="C193" s="8" t="str">
        <f t="shared" si="2"/>
        <v>16.8-16.11|45</v>
      </c>
      <c r="D193" s="9">
        <v>51</v>
      </c>
      <c r="E193" s="9">
        <v>10</v>
      </c>
      <c r="F193" s="9" t="s">
        <v>50</v>
      </c>
    </row>
    <row r="194" spans="1:6">
      <c r="A194" s="4" t="s">
        <v>61</v>
      </c>
      <c r="B194" s="9">
        <v>46</v>
      </c>
      <c r="C194" s="8" t="str">
        <f t="shared" si="2"/>
        <v>16.8-16.11|46</v>
      </c>
      <c r="D194" s="9">
        <v>52</v>
      </c>
      <c r="E194" s="9">
        <v>11</v>
      </c>
      <c r="F194" s="9" t="s">
        <v>51</v>
      </c>
    </row>
    <row r="195" spans="1:6">
      <c r="A195" s="4" t="s">
        <v>61</v>
      </c>
      <c r="B195" s="9">
        <v>47</v>
      </c>
      <c r="C195" s="8" t="str">
        <f t="shared" si="2"/>
        <v>16.8-16.11|47</v>
      </c>
      <c r="D195" s="9">
        <v>52</v>
      </c>
      <c r="E195" s="9">
        <v>11</v>
      </c>
      <c r="F195" s="9" t="s">
        <v>51</v>
      </c>
    </row>
    <row r="196" spans="1:6">
      <c r="A196" s="4" t="s">
        <v>61</v>
      </c>
      <c r="B196" s="9">
        <v>48</v>
      </c>
      <c r="C196" s="8" t="str">
        <f t="shared" si="2"/>
        <v>16.8-16.11|48</v>
      </c>
      <c r="D196" s="9">
        <v>53</v>
      </c>
      <c r="E196" s="9">
        <v>11</v>
      </c>
      <c r="F196" s="9" t="s">
        <v>51</v>
      </c>
    </row>
    <row r="197" spans="1:6">
      <c r="A197" s="4" t="s">
        <v>61</v>
      </c>
      <c r="B197" s="9">
        <v>49</v>
      </c>
      <c r="C197" s="8" t="str">
        <f t="shared" ref="C197:C260" si="3">A197&amp;"|"&amp;B197</f>
        <v>16.8-16.11|49</v>
      </c>
      <c r="D197" s="9">
        <v>54</v>
      </c>
      <c r="E197" s="9">
        <v>11</v>
      </c>
      <c r="F197" s="9" t="s">
        <v>51</v>
      </c>
    </row>
    <row r="198" spans="1:6">
      <c r="A198" s="4" t="s">
        <v>61</v>
      </c>
      <c r="B198" s="9">
        <v>50</v>
      </c>
      <c r="C198" s="8" t="str">
        <f t="shared" si="3"/>
        <v>16.8-16.11|50</v>
      </c>
      <c r="D198" s="9">
        <v>55</v>
      </c>
      <c r="E198" s="9">
        <v>12</v>
      </c>
      <c r="F198" s="9" t="s">
        <v>52</v>
      </c>
    </row>
    <row r="199" spans="1:6">
      <c r="A199" s="4" t="s">
        <v>61</v>
      </c>
      <c r="B199" s="9">
        <v>51</v>
      </c>
      <c r="C199" s="8" t="str">
        <f t="shared" si="3"/>
        <v>16.8-16.11|51</v>
      </c>
      <c r="D199" s="9">
        <v>56</v>
      </c>
      <c r="E199" s="9">
        <v>12</v>
      </c>
      <c r="F199" s="9" t="s">
        <v>52</v>
      </c>
    </row>
    <row r="200" spans="1:6">
      <c r="A200" s="4" t="s">
        <v>61</v>
      </c>
      <c r="B200" s="9">
        <v>52</v>
      </c>
      <c r="C200" s="8" t="str">
        <f t="shared" si="3"/>
        <v>16.8-16.11|52</v>
      </c>
      <c r="D200" s="9">
        <v>56</v>
      </c>
      <c r="E200" s="9">
        <v>12</v>
      </c>
      <c r="F200" s="9" t="s">
        <v>52</v>
      </c>
    </row>
    <row r="201" spans="1:6">
      <c r="A201" s="4" t="s">
        <v>61</v>
      </c>
      <c r="B201" s="9">
        <v>53</v>
      </c>
      <c r="C201" s="8" t="str">
        <f t="shared" si="3"/>
        <v>16.8-16.11|53</v>
      </c>
      <c r="D201" s="9">
        <v>57</v>
      </c>
      <c r="E201" s="9">
        <v>12</v>
      </c>
      <c r="F201" s="9" t="s">
        <v>52</v>
      </c>
    </row>
    <row r="202" spans="1:6">
      <c r="A202" s="4" t="s">
        <v>61</v>
      </c>
      <c r="B202" s="9">
        <v>54</v>
      </c>
      <c r="C202" s="8" t="str">
        <f t="shared" si="3"/>
        <v>16.8-16.11|54</v>
      </c>
      <c r="D202" s="9">
        <v>58</v>
      </c>
      <c r="E202" s="9">
        <v>12</v>
      </c>
      <c r="F202" s="9" t="s">
        <v>52</v>
      </c>
    </row>
    <row r="203" spans="1:6">
      <c r="A203" s="4" t="s">
        <v>61</v>
      </c>
      <c r="B203" s="9">
        <v>55</v>
      </c>
      <c r="C203" s="8" t="str">
        <f t="shared" si="3"/>
        <v>16.8-16.11|55</v>
      </c>
      <c r="D203" s="9">
        <v>59</v>
      </c>
      <c r="E203" s="9">
        <v>13</v>
      </c>
      <c r="F203" s="9" t="s">
        <v>53</v>
      </c>
    </row>
    <row r="204" spans="1:6">
      <c r="A204" s="4" t="s">
        <v>61</v>
      </c>
      <c r="B204" s="9">
        <v>56</v>
      </c>
      <c r="C204" s="8" t="str">
        <f t="shared" si="3"/>
        <v>16.8-16.11|56</v>
      </c>
      <c r="D204" s="9">
        <v>60</v>
      </c>
      <c r="E204" s="9">
        <v>13</v>
      </c>
      <c r="F204" s="9" t="s">
        <v>53</v>
      </c>
    </row>
    <row r="205" spans="1:6">
      <c r="A205" s="4" t="s">
        <v>61</v>
      </c>
      <c r="B205" s="9">
        <v>57</v>
      </c>
      <c r="C205" s="8" t="str">
        <f t="shared" si="3"/>
        <v>16.8-16.11|57</v>
      </c>
      <c r="D205" s="9">
        <v>60</v>
      </c>
      <c r="E205" s="9">
        <v>13</v>
      </c>
      <c r="F205" s="9" t="s">
        <v>53</v>
      </c>
    </row>
    <row r="206" spans="1:6">
      <c r="A206" s="4" t="s">
        <v>61</v>
      </c>
      <c r="B206" s="9">
        <v>58</v>
      </c>
      <c r="C206" s="8" t="str">
        <f t="shared" si="3"/>
        <v>16.8-16.11|58</v>
      </c>
      <c r="D206" s="9">
        <v>61</v>
      </c>
      <c r="E206" s="9">
        <v>13</v>
      </c>
      <c r="F206" s="9" t="s">
        <v>53</v>
      </c>
    </row>
    <row r="207" spans="1:6">
      <c r="A207" s="4" t="s">
        <v>61</v>
      </c>
      <c r="B207" s="9">
        <v>59</v>
      </c>
      <c r="C207" s="8" t="str">
        <f t="shared" si="3"/>
        <v>16.8-16.11|59</v>
      </c>
      <c r="D207" s="9">
        <v>62</v>
      </c>
      <c r="E207" s="9">
        <v>14</v>
      </c>
      <c r="F207" s="9" t="s">
        <v>54</v>
      </c>
    </row>
    <row r="208" spans="1:6">
      <c r="A208" s="4" t="s">
        <v>61</v>
      </c>
      <c r="B208" s="9">
        <v>60</v>
      </c>
      <c r="C208" s="8" t="str">
        <f t="shared" si="3"/>
        <v>16.8-16.11|60</v>
      </c>
      <c r="D208" s="9">
        <v>63</v>
      </c>
      <c r="E208" s="9">
        <v>14</v>
      </c>
      <c r="F208" s="9" t="s">
        <v>54</v>
      </c>
    </row>
    <row r="209" spans="1:6">
      <c r="A209" s="4" t="s">
        <v>61</v>
      </c>
      <c r="B209" s="9">
        <v>61</v>
      </c>
      <c r="C209" s="8" t="str">
        <f t="shared" si="3"/>
        <v>16.8-16.11|61</v>
      </c>
      <c r="D209" s="9">
        <v>64</v>
      </c>
      <c r="E209" s="9">
        <v>14</v>
      </c>
      <c r="F209" s="9" t="s">
        <v>54</v>
      </c>
    </row>
    <row r="210" spans="1:6">
      <c r="A210" s="4" t="s">
        <v>61</v>
      </c>
      <c r="B210" s="9">
        <v>62</v>
      </c>
      <c r="C210" s="8" t="str">
        <f t="shared" si="3"/>
        <v>16.8-16.11|62</v>
      </c>
      <c r="D210" s="9">
        <v>65</v>
      </c>
      <c r="E210" s="9">
        <v>15</v>
      </c>
      <c r="F210" s="9" t="s">
        <v>55</v>
      </c>
    </row>
    <row r="211" spans="1:6">
      <c r="A211" s="4" t="s">
        <v>61</v>
      </c>
      <c r="B211" s="9">
        <v>63</v>
      </c>
      <c r="C211" s="8" t="str">
        <f t="shared" si="3"/>
        <v>16.8-16.11|63</v>
      </c>
      <c r="D211" s="9">
        <v>66</v>
      </c>
      <c r="E211" s="9">
        <v>15</v>
      </c>
      <c r="F211" s="9" t="s">
        <v>55</v>
      </c>
    </row>
    <row r="212" spans="1:6">
      <c r="A212" s="4" t="s">
        <v>61</v>
      </c>
      <c r="B212" s="9">
        <v>64</v>
      </c>
      <c r="C212" s="8" t="str">
        <f t="shared" si="3"/>
        <v>16.8-16.11|64</v>
      </c>
      <c r="D212" s="9">
        <v>67</v>
      </c>
      <c r="E212" s="9">
        <v>15</v>
      </c>
      <c r="F212" s="9" t="s">
        <v>55</v>
      </c>
    </row>
    <row r="213" spans="1:6">
      <c r="A213" s="4" t="s">
        <v>61</v>
      </c>
      <c r="B213" s="9">
        <v>65</v>
      </c>
      <c r="C213" s="8" t="str">
        <f t="shared" si="3"/>
        <v>16.8-16.11|65</v>
      </c>
      <c r="D213" s="9">
        <v>68</v>
      </c>
      <c r="E213" s="9">
        <v>15</v>
      </c>
      <c r="F213" s="9" t="s">
        <v>55</v>
      </c>
    </row>
    <row r="214" spans="1:6">
      <c r="A214" s="4" t="s">
        <v>61</v>
      </c>
      <c r="B214" s="9">
        <v>66</v>
      </c>
      <c r="C214" s="8" t="str">
        <f t="shared" si="3"/>
        <v>16.8-16.11|66</v>
      </c>
      <c r="D214" s="9">
        <v>70</v>
      </c>
      <c r="E214" s="9">
        <v>16</v>
      </c>
      <c r="F214" s="9" t="s">
        <v>56</v>
      </c>
    </row>
    <row r="215" spans="1:6">
      <c r="A215" s="4" t="s">
        <v>61</v>
      </c>
      <c r="B215" s="9">
        <v>67</v>
      </c>
      <c r="C215" s="8" t="str">
        <f t="shared" si="3"/>
        <v>16.8-16.11|67</v>
      </c>
      <c r="D215" s="9">
        <v>72</v>
      </c>
      <c r="E215" s="9">
        <v>17</v>
      </c>
      <c r="F215" s="9" t="s">
        <v>57</v>
      </c>
    </row>
    <row r="216" spans="1:6">
      <c r="A216" s="4" t="s">
        <v>61</v>
      </c>
      <c r="B216" s="9">
        <v>68</v>
      </c>
      <c r="C216" s="8" t="str">
        <f t="shared" si="3"/>
        <v>16.8-16.11|68</v>
      </c>
      <c r="D216" s="9">
        <v>73</v>
      </c>
      <c r="E216" s="9">
        <v>17</v>
      </c>
      <c r="F216" s="9" t="s">
        <v>57</v>
      </c>
    </row>
    <row r="217" spans="1:6">
      <c r="A217" s="4" t="s">
        <v>61</v>
      </c>
      <c r="B217" s="9">
        <v>69</v>
      </c>
      <c r="C217" s="8" t="str">
        <f t="shared" si="3"/>
        <v>16.8-16.11|69</v>
      </c>
      <c r="D217" s="9">
        <v>75</v>
      </c>
      <c r="E217" s="9">
        <v>18</v>
      </c>
      <c r="F217" s="9" t="s">
        <v>58</v>
      </c>
    </row>
    <row r="218" spans="1:6">
      <c r="A218" s="4" t="s">
        <v>61</v>
      </c>
      <c r="B218" s="9">
        <v>70</v>
      </c>
      <c r="C218" s="8" t="str">
        <f t="shared" si="3"/>
        <v>16.8-16.11|70</v>
      </c>
      <c r="D218" s="9">
        <v>78</v>
      </c>
      <c r="E218" s="9">
        <v>18</v>
      </c>
      <c r="F218" s="9" t="s">
        <v>58</v>
      </c>
    </row>
    <row r="219" spans="1:6">
      <c r="A219" s="4" t="s">
        <v>61</v>
      </c>
      <c r="B219" s="9">
        <v>71</v>
      </c>
      <c r="C219" s="8" t="str">
        <f t="shared" si="3"/>
        <v>16.8-16.11|71</v>
      </c>
      <c r="D219" s="9">
        <v>80</v>
      </c>
      <c r="E219" s="9">
        <v>19</v>
      </c>
      <c r="F219" s="9" t="s">
        <v>59</v>
      </c>
    </row>
    <row r="220" spans="1:6">
      <c r="A220" s="4" t="s">
        <v>62</v>
      </c>
      <c r="B220" s="8">
        <v>0</v>
      </c>
      <c r="C220" s="8" t="str">
        <f t="shared" si="3"/>
        <v>17-19|0</v>
      </c>
      <c r="D220" s="9">
        <v>20</v>
      </c>
      <c r="E220" s="9">
        <v>1</v>
      </c>
      <c r="F220" s="9" t="s">
        <v>41</v>
      </c>
    </row>
    <row r="221" spans="1:6">
      <c r="A221" s="4" t="s">
        <v>62</v>
      </c>
      <c r="B221" s="9">
        <v>1</v>
      </c>
      <c r="C221" s="8" t="str">
        <f t="shared" si="3"/>
        <v>17-19|1</v>
      </c>
      <c r="D221" s="9">
        <v>20</v>
      </c>
      <c r="E221" s="9">
        <v>1</v>
      </c>
      <c r="F221" s="9" t="s">
        <v>41</v>
      </c>
    </row>
    <row r="222" spans="1:6">
      <c r="A222" s="4" t="s">
        <v>62</v>
      </c>
      <c r="B222" s="9">
        <v>2</v>
      </c>
      <c r="C222" s="8" t="str">
        <f t="shared" si="3"/>
        <v>17-19|2</v>
      </c>
      <c r="D222" s="9">
        <v>20</v>
      </c>
      <c r="E222" s="9">
        <v>1</v>
      </c>
      <c r="F222" s="9" t="s">
        <v>41</v>
      </c>
    </row>
    <row r="223" spans="1:6">
      <c r="A223" s="4" t="s">
        <v>62</v>
      </c>
      <c r="B223" s="9">
        <v>3</v>
      </c>
      <c r="C223" s="8" t="str">
        <f t="shared" si="3"/>
        <v>17-19|3</v>
      </c>
      <c r="D223" s="9">
        <v>20</v>
      </c>
      <c r="E223" s="9">
        <v>1</v>
      </c>
      <c r="F223" s="9" t="s">
        <v>41</v>
      </c>
    </row>
    <row r="224" spans="1:6">
      <c r="A224" s="4" t="s">
        <v>62</v>
      </c>
      <c r="B224" s="9">
        <v>4</v>
      </c>
      <c r="C224" s="8" t="str">
        <f t="shared" si="3"/>
        <v>17-19|4</v>
      </c>
      <c r="D224" s="9">
        <v>20</v>
      </c>
      <c r="E224" s="9">
        <v>1</v>
      </c>
      <c r="F224" s="9" t="s">
        <v>41</v>
      </c>
    </row>
    <row r="225" spans="1:6">
      <c r="A225" s="4" t="s">
        <v>62</v>
      </c>
      <c r="B225" s="9">
        <v>5</v>
      </c>
      <c r="C225" s="8" t="str">
        <f t="shared" si="3"/>
        <v>17-19|5</v>
      </c>
      <c r="D225" s="9">
        <v>21</v>
      </c>
      <c r="E225" s="9">
        <v>1</v>
      </c>
      <c r="F225" s="9" t="s">
        <v>41</v>
      </c>
    </row>
    <row r="226" spans="1:6">
      <c r="A226" s="4" t="s">
        <v>62</v>
      </c>
      <c r="B226" s="9">
        <v>6</v>
      </c>
      <c r="C226" s="8" t="str">
        <f t="shared" si="3"/>
        <v>17-19|6</v>
      </c>
      <c r="D226" s="9">
        <v>23</v>
      </c>
      <c r="E226" s="9">
        <v>2</v>
      </c>
      <c r="F226" s="9" t="s">
        <v>42</v>
      </c>
    </row>
    <row r="227" spans="1:6">
      <c r="A227" s="4" t="s">
        <v>62</v>
      </c>
      <c r="B227" s="9">
        <v>7</v>
      </c>
      <c r="C227" s="8" t="str">
        <f t="shared" si="3"/>
        <v>17-19|7</v>
      </c>
      <c r="D227" s="9">
        <v>24</v>
      </c>
      <c r="E227" s="9">
        <v>2</v>
      </c>
      <c r="F227" s="9" t="s">
        <v>42</v>
      </c>
    </row>
    <row r="228" spans="1:6">
      <c r="A228" s="4" t="s">
        <v>62</v>
      </c>
      <c r="B228" s="9">
        <v>8</v>
      </c>
      <c r="C228" s="8" t="str">
        <f t="shared" si="3"/>
        <v>17-19|8</v>
      </c>
      <c r="D228" s="9">
        <v>25</v>
      </c>
      <c r="E228" s="9">
        <v>3</v>
      </c>
      <c r="F228" s="9" t="s">
        <v>43</v>
      </c>
    </row>
    <row r="229" spans="1:6">
      <c r="A229" s="4" t="s">
        <v>62</v>
      </c>
      <c r="B229" s="9">
        <v>9</v>
      </c>
      <c r="C229" s="8" t="str">
        <f t="shared" si="3"/>
        <v>17-19|9</v>
      </c>
      <c r="D229" s="9">
        <v>26</v>
      </c>
      <c r="E229" s="9">
        <v>3</v>
      </c>
      <c r="F229" s="9" t="s">
        <v>43</v>
      </c>
    </row>
    <row r="230" spans="1:6">
      <c r="A230" s="4" t="s">
        <v>62</v>
      </c>
      <c r="B230" s="9">
        <v>10</v>
      </c>
      <c r="C230" s="8" t="str">
        <f t="shared" si="3"/>
        <v>17-19|10</v>
      </c>
      <c r="D230" s="9">
        <v>27</v>
      </c>
      <c r="E230" s="9">
        <v>3</v>
      </c>
      <c r="F230" s="9" t="s">
        <v>43</v>
      </c>
    </row>
    <row r="231" spans="1:6">
      <c r="A231" s="4" t="s">
        <v>62</v>
      </c>
      <c r="B231" s="9">
        <v>11</v>
      </c>
      <c r="C231" s="8" t="str">
        <f t="shared" si="3"/>
        <v>17-19|11</v>
      </c>
      <c r="D231" s="9">
        <v>28</v>
      </c>
      <c r="E231" s="9">
        <v>3</v>
      </c>
      <c r="F231" s="9" t="s">
        <v>43</v>
      </c>
    </row>
    <row r="232" spans="1:6">
      <c r="A232" s="4" t="s">
        <v>62</v>
      </c>
      <c r="B232" s="9">
        <v>12</v>
      </c>
      <c r="C232" s="8" t="str">
        <f t="shared" si="3"/>
        <v>17-19|12</v>
      </c>
      <c r="D232" s="9">
        <v>29</v>
      </c>
      <c r="E232" s="9">
        <v>4</v>
      </c>
      <c r="F232" s="9" t="s">
        <v>44</v>
      </c>
    </row>
    <row r="233" spans="1:6">
      <c r="A233" s="4" t="s">
        <v>62</v>
      </c>
      <c r="B233" s="9">
        <v>13</v>
      </c>
      <c r="C233" s="8" t="str">
        <f t="shared" si="3"/>
        <v>17-19|13</v>
      </c>
      <c r="D233" s="9">
        <v>30</v>
      </c>
      <c r="E233" s="9">
        <v>4</v>
      </c>
      <c r="F233" s="9" t="s">
        <v>44</v>
      </c>
    </row>
    <row r="234" spans="1:6">
      <c r="A234" s="4" t="s">
        <v>62</v>
      </c>
      <c r="B234" s="9">
        <v>14</v>
      </c>
      <c r="C234" s="8" t="str">
        <f t="shared" si="3"/>
        <v>17-19|14</v>
      </c>
      <c r="D234" s="9">
        <v>31</v>
      </c>
      <c r="E234" s="9">
        <v>4</v>
      </c>
      <c r="F234" s="9" t="s">
        <v>44</v>
      </c>
    </row>
    <row r="235" spans="1:6">
      <c r="A235" s="4" t="s">
        <v>62</v>
      </c>
      <c r="B235" s="9">
        <v>15</v>
      </c>
      <c r="C235" s="8" t="str">
        <f t="shared" si="3"/>
        <v>17-19|15</v>
      </c>
      <c r="D235" s="9">
        <v>31</v>
      </c>
      <c r="E235" s="9">
        <v>4</v>
      </c>
      <c r="F235" s="9" t="s">
        <v>44</v>
      </c>
    </row>
    <row r="236" spans="1:6">
      <c r="A236" s="4" t="s">
        <v>62</v>
      </c>
      <c r="B236" s="9">
        <v>16</v>
      </c>
      <c r="C236" s="8" t="str">
        <f t="shared" si="3"/>
        <v>17-19|16</v>
      </c>
      <c r="D236" s="9">
        <v>32</v>
      </c>
      <c r="E236" s="9">
        <v>5</v>
      </c>
      <c r="F236" s="9" t="s">
        <v>45</v>
      </c>
    </row>
    <row r="237" spans="1:6">
      <c r="A237" s="4" t="s">
        <v>62</v>
      </c>
      <c r="B237" s="9">
        <v>17</v>
      </c>
      <c r="C237" s="8" t="str">
        <f t="shared" si="3"/>
        <v>17-19|17</v>
      </c>
      <c r="D237" s="9">
        <v>33</v>
      </c>
      <c r="E237" s="9">
        <v>5</v>
      </c>
      <c r="F237" s="9" t="s">
        <v>45</v>
      </c>
    </row>
    <row r="238" spans="1:6">
      <c r="A238" s="4" t="s">
        <v>62</v>
      </c>
      <c r="B238" s="9">
        <v>18</v>
      </c>
      <c r="C238" s="8" t="str">
        <f t="shared" si="3"/>
        <v>17-19|18</v>
      </c>
      <c r="D238" s="9">
        <v>33</v>
      </c>
      <c r="E238" s="9">
        <v>5</v>
      </c>
      <c r="F238" s="9" t="s">
        <v>45</v>
      </c>
    </row>
    <row r="239" spans="1:6">
      <c r="A239" s="4" t="s">
        <v>62</v>
      </c>
      <c r="B239" s="9">
        <v>19</v>
      </c>
      <c r="C239" s="8" t="str">
        <f t="shared" si="3"/>
        <v>17-19|19</v>
      </c>
      <c r="D239" s="9">
        <v>34</v>
      </c>
      <c r="E239" s="9">
        <v>5</v>
      </c>
      <c r="F239" s="9" t="s">
        <v>45</v>
      </c>
    </row>
    <row r="240" spans="1:6">
      <c r="A240" s="4" t="s">
        <v>62</v>
      </c>
      <c r="B240" s="9">
        <v>20</v>
      </c>
      <c r="C240" s="8" t="str">
        <f t="shared" si="3"/>
        <v>17-19|20</v>
      </c>
      <c r="D240" s="9">
        <v>34</v>
      </c>
      <c r="E240" s="9">
        <v>5</v>
      </c>
      <c r="F240" s="9" t="s">
        <v>45</v>
      </c>
    </row>
    <row r="241" spans="1:6">
      <c r="A241" s="4" t="s">
        <v>62</v>
      </c>
      <c r="B241" s="9">
        <v>21</v>
      </c>
      <c r="C241" s="8" t="str">
        <f t="shared" si="3"/>
        <v>17-19|21</v>
      </c>
      <c r="D241" s="9">
        <v>35</v>
      </c>
      <c r="E241" s="9">
        <v>6</v>
      </c>
      <c r="F241" s="9" t="s">
        <v>46</v>
      </c>
    </row>
    <row r="242" spans="1:6">
      <c r="A242" s="4" t="s">
        <v>62</v>
      </c>
      <c r="B242" s="9">
        <v>22</v>
      </c>
      <c r="C242" s="8" t="str">
        <f t="shared" si="3"/>
        <v>17-19|22</v>
      </c>
      <c r="D242" s="9">
        <v>36</v>
      </c>
      <c r="E242" s="9">
        <v>6</v>
      </c>
      <c r="F242" s="9" t="s">
        <v>46</v>
      </c>
    </row>
    <row r="243" spans="1:6">
      <c r="A243" s="4" t="s">
        <v>62</v>
      </c>
      <c r="B243" s="9">
        <v>23</v>
      </c>
      <c r="C243" s="8" t="str">
        <f t="shared" si="3"/>
        <v>17-19|23</v>
      </c>
      <c r="D243" s="9">
        <v>36</v>
      </c>
      <c r="E243" s="9">
        <v>6</v>
      </c>
      <c r="F243" s="9" t="s">
        <v>46</v>
      </c>
    </row>
    <row r="244" spans="1:6">
      <c r="A244" s="4" t="s">
        <v>62</v>
      </c>
      <c r="B244" s="9">
        <v>24</v>
      </c>
      <c r="C244" s="8" t="str">
        <f t="shared" si="3"/>
        <v>17-19|24</v>
      </c>
      <c r="D244" s="9">
        <v>37</v>
      </c>
      <c r="E244" s="9">
        <v>6</v>
      </c>
      <c r="F244" s="9" t="s">
        <v>46</v>
      </c>
    </row>
    <row r="245" spans="1:6">
      <c r="A245" s="4" t="s">
        <v>62</v>
      </c>
      <c r="B245" s="9">
        <v>25</v>
      </c>
      <c r="C245" s="8" t="str">
        <f t="shared" si="3"/>
        <v>17-19|25</v>
      </c>
      <c r="D245" s="9">
        <v>38</v>
      </c>
      <c r="E245" s="9">
        <v>6</v>
      </c>
      <c r="F245" s="9" t="s">
        <v>46</v>
      </c>
    </row>
    <row r="246" spans="1:6">
      <c r="A246" s="4" t="s">
        <v>62</v>
      </c>
      <c r="B246" s="9">
        <v>26</v>
      </c>
      <c r="C246" s="8" t="str">
        <f t="shared" si="3"/>
        <v>17-19|26</v>
      </c>
      <c r="D246" s="9">
        <v>38</v>
      </c>
      <c r="E246" s="9">
        <v>6</v>
      </c>
      <c r="F246" s="9" t="s">
        <v>46</v>
      </c>
    </row>
    <row r="247" spans="1:6">
      <c r="A247" s="4" t="s">
        <v>62</v>
      </c>
      <c r="B247" s="9">
        <v>27</v>
      </c>
      <c r="C247" s="8" t="str">
        <f t="shared" si="3"/>
        <v>17-19|27</v>
      </c>
      <c r="D247" s="9">
        <v>39</v>
      </c>
      <c r="E247" s="9">
        <v>7</v>
      </c>
      <c r="F247" s="9" t="s">
        <v>47</v>
      </c>
    </row>
    <row r="248" spans="1:6">
      <c r="A248" s="4" t="s">
        <v>62</v>
      </c>
      <c r="B248" s="9">
        <v>28</v>
      </c>
      <c r="C248" s="8" t="str">
        <f t="shared" si="3"/>
        <v>17-19|28</v>
      </c>
      <c r="D248" s="9">
        <v>40</v>
      </c>
      <c r="E248" s="9">
        <v>7</v>
      </c>
      <c r="F248" s="9" t="s">
        <v>47</v>
      </c>
    </row>
    <row r="249" spans="1:6">
      <c r="A249" s="4" t="s">
        <v>62</v>
      </c>
      <c r="B249" s="9">
        <v>29</v>
      </c>
      <c r="C249" s="8" t="str">
        <f t="shared" si="3"/>
        <v>17-19|29</v>
      </c>
      <c r="D249" s="9">
        <v>41</v>
      </c>
      <c r="E249" s="9">
        <v>7</v>
      </c>
      <c r="F249" s="9" t="s">
        <v>47</v>
      </c>
    </row>
    <row r="250" spans="1:6">
      <c r="A250" s="4" t="s">
        <v>62</v>
      </c>
      <c r="B250" s="9">
        <v>30</v>
      </c>
      <c r="C250" s="8" t="str">
        <f t="shared" si="3"/>
        <v>17-19|30</v>
      </c>
      <c r="D250" s="9">
        <v>41</v>
      </c>
      <c r="E250" s="9">
        <v>7</v>
      </c>
      <c r="F250" s="9" t="s">
        <v>47</v>
      </c>
    </row>
    <row r="251" spans="1:6">
      <c r="A251" s="4" t="s">
        <v>62</v>
      </c>
      <c r="B251" s="9">
        <v>31</v>
      </c>
      <c r="C251" s="8" t="str">
        <f t="shared" si="3"/>
        <v>17-19|31</v>
      </c>
      <c r="D251" s="9">
        <v>42</v>
      </c>
      <c r="E251" s="9">
        <v>8</v>
      </c>
      <c r="F251" s="9" t="s">
        <v>48</v>
      </c>
    </row>
    <row r="252" spans="1:6">
      <c r="A252" s="4" t="s">
        <v>62</v>
      </c>
      <c r="B252" s="9">
        <v>32</v>
      </c>
      <c r="C252" s="8" t="str">
        <f t="shared" si="3"/>
        <v>17-19|32</v>
      </c>
      <c r="D252" s="9">
        <v>42</v>
      </c>
      <c r="E252" s="9">
        <v>8</v>
      </c>
      <c r="F252" s="9" t="s">
        <v>48</v>
      </c>
    </row>
    <row r="253" spans="1:6">
      <c r="A253" s="4" t="s">
        <v>62</v>
      </c>
      <c r="B253" s="9">
        <v>33</v>
      </c>
      <c r="C253" s="8" t="str">
        <f t="shared" si="3"/>
        <v>17-19|33</v>
      </c>
      <c r="D253" s="9">
        <v>43</v>
      </c>
      <c r="E253" s="9">
        <v>8</v>
      </c>
      <c r="F253" s="9" t="s">
        <v>48</v>
      </c>
    </row>
    <row r="254" spans="1:6">
      <c r="A254" s="4" t="s">
        <v>62</v>
      </c>
      <c r="B254" s="9">
        <v>34</v>
      </c>
      <c r="C254" s="8" t="str">
        <f t="shared" si="3"/>
        <v>17-19|34</v>
      </c>
      <c r="D254" s="9">
        <v>44</v>
      </c>
      <c r="E254" s="9">
        <v>8</v>
      </c>
      <c r="F254" s="9" t="s">
        <v>48</v>
      </c>
    </row>
    <row r="255" spans="1:6">
      <c r="A255" s="4" t="s">
        <v>62</v>
      </c>
      <c r="B255" s="9">
        <v>35</v>
      </c>
      <c r="C255" s="8" t="str">
        <f t="shared" si="3"/>
        <v>17-19|35</v>
      </c>
      <c r="D255" s="9">
        <v>44</v>
      </c>
      <c r="E255" s="9">
        <v>8</v>
      </c>
      <c r="F255" s="9" t="s">
        <v>48</v>
      </c>
    </row>
    <row r="256" spans="1:6">
      <c r="A256" s="4" t="s">
        <v>62</v>
      </c>
      <c r="B256" s="9">
        <v>36</v>
      </c>
      <c r="C256" s="8" t="str">
        <f t="shared" si="3"/>
        <v>17-19|36</v>
      </c>
      <c r="D256" s="9">
        <v>45</v>
      </c>
      <c r="E256" s="9">
        <v>9</v>
      </c>
      <c r="F256" s="9" t="s">
        <v>49</v>
      </c>
    </row>
    <row r="257" spans="1:6">
      <c r="A257" s="4" t="s">
        <v>62</v>
      </c>
      <c r="B257" s="9">
        <v>37</v>
      </c>
      <c r="C257" s="8" t="str">
        <f t="shared" si="3"/>
        <v>17-19|37</v>
      </c>
      <c r="D257" s="9">
        <v>45</v>
      </c>
      <c r="E257" s="9">
        <v>9</v>
      </c>
      <c r="F257" s="9" t="s">
        <v>49</v>
      </c>
    </row>
    <row r="258" spans="1:6">
      <c r="A258" s="4" t="s">
        <v>62</v>
      </c>
      <c r="B258" s="9">
        <v>38</v>
      </c>
      <c r="C258" s="8" t="str">
        <f t="shared" si="3"/>
        <v>17-19|38</v>
      </c>
      <c r="D258" s="9">
        <v>46</v>
      </c>
      <c r="E258" s="9">
        <v>9</v>
      </c>
      <c r="F258" s="9" t="s">
        <v>49</v>
      </c>
    </row>
    <row r="259" spans="1:6">
      <c r="A259" s="4" t="s">
        <v>62</v>
      </c>
      <c r="B259" s="9">
        <v>39</v>
      </c>
      <c r="C259" s="8" t="str">
        <f t="shared" si="3"/>
        <v>17-19|39</v>
      </c>
      <c r="D259" s="9">
        <v>47</v>
      </c>
      <c r="E259" s="9">
        <v>9</v>
      </c>
      <c r="F259" s="9" t="s">
        <v>49</v>
      </c>
    </row>
    <row r="260" spans="1:6">
      <c r="A260" s="4" t="s">
        <v>62</v>
      </c>
      <c r="B260" s="9">
        <v>40</v>
      </c>
      <c r="C260" s="8" t="str">
        <f t="shared" si="3"/>
        <v>17-19|40</v>
      </c>
      <c r="D260" s="9">
        <v>47</v>
      </c>
      <c r="E260" s="9">
        <v>9</v>
      </c>
      <c r="F260" s="9" t="s">
        <v>49</v>
      </c>
    </row>
    <row r="261" spans="1:6">
      <c r="A261" s="4" t="s">
        <v>62</v>
      </c>
      <c r="B261" s="9">
        <v>41</v>
      </c>
      <c r="C261" s="8" t="str">
        <f t="shared" ref="C261:C324" si="4">A261&amp;"|"&amp;B261</f>
        <v>17-19|41</v>
      </c>
      <c r="D261" s="9">
        <v>48</v>
      </c>
      <c r="E261" s="9">
        <v>9</v>
      </c>
      <c r="F261" s="9" t="s">
        <v>49</v>
      </c>
    </row>
    <row r="262" spans="1:6">
      <c r="A262" s="4" t="s">
        <v>62</v>
      </c>
      <c r="B262" s="9">
        <v>42</v>
      </c>
      <c r="C262" s="8" t="str">
        <f t="shared" si="4"/>
        <v>17-19|42</v>
      </c>
      <c r="D262" s="9">
        <v>49</v>
      </c>
      <c r="E262" s="9">
        <v>10</v>
      </c>
      <c r="F262" s="9" t="s">
        <v>50</v>
      </c>
    </row>
    <row r="263" spans="1:6">
      <c r="A263" s="4" t="s">
        <v>62</v>
      </c>
      <c r="B263" s="9">
        <v>43</v>
      </c>
      <c r="C263" s="8" t="str">
        <f t="shared" si="4"/>
        <v>17-19|43</v>
      </c>
      <c r="D263" s="9">
        <v>50</v>
      </c>
      <c r="E263" s="9">
        <v>10</v>
      </c>
      <c r="F263" s="9" t="s">
        <v>50</v>
      </c>
    </row>
    <row r="264" spans="1:6">
      <c r="A264" s="4" t="s">
        <v>62</v>
      </c>
      <c r="B264" s="9">
        <v>44</v>
      </c>
      <c r="C264" s="8" t="str">
        <f t="shared" si="4"/>
        <v>17-19|44</v>
      </c>
      <c r="D264" s="9">
        <v>50</v>
      </c>
      <c r="E264" s="9">
        <v>10</v>
      </c>
      <c r="F264" s="9" t="s">
        <v>50</v>
      </c>
    </row>
    <row r="265" spans="1:6">
      <c r="A265" s="4" t="s">
        <v>62</v>
      </c>
      <c r="B265" s="9">
        <v>45</v>
      </c>
      <c r="C265" s="8" t="str">
        <f t="shared" si="4"/>
        <v>17-19|45</v>
      </c>
      <c r="D265" s="9">
        <v>51</v>
      </c>
      <c r="E265" s="9">
        <v>10</v>
      </c>
      <c r="F265" s="9" t="s">
        <v>50</v>
      </c>
    </row>
    <row r="266" spans="1:6">
      <c r="A266" s="4" t="s">
        <v>62</v>
      </c>
      <c r="B266" s="9">
        <v>46</v>
      </c>
      <c r="C266" s="8" t="str">
        <f t="shared" si="4"/>
        <v>17-19|46</v>
      </c>
      <c r="D266" s="9">
        <v>52</v>
      </c>
      <c r="E266" s="9">
        <v>11</v>
      </c>
      <c r="F266" s="9" t="s">
        <v>51</v>
      </c>
    </row>
    <row r="267" spans="1:6">
      <c r="A267" s="4" t="s">
        <v>62</v>
      </c>
      <c r="B267" s="9">
        <v>47</v>
      </c>
      <c r="C267" s="8" t="str">
        <f t="shared" si="4"/>
        <v>17-19|47</v>
      </c>
      <c r="D267" s="9">
        <v>52</v>
      </c>
      <c r="E267" s="9">
        <v>11</v>
      </c>
      <c r="F267" s="9" t="s">
        <v>51</v>
      </c>
    </row>
    <row r="268" spans="1:6">
      <c r="A268" s="4" t="s">
        <v>62</v>
      </c>
      <c r="B268" s="9">
        <v>48</v>
      </c>
      <c r="C268" s="8" t="str">
        <f t="shared" si="4"/>
        <v>17-19|48</v>
      </c>
      <c r="D268" s="9">
        <v>53</v>
      </c>
      <c r="E268" s="9">
        <v>11</v>
      </c>
      <c r="F268" s="9" t="s">
        <v>51</v>
      </c>
    </row>
    <row r="269" spans="1:6">
      <c r="A269" s="4" t="s">
        <v>62</v>
      </c>
      <c r="B269" s="9">
        <v>49</v>
      </c>
      <c r="C269" s="8" t="str">
        <f t="shared" si="4"/>
        <v>17-19|49</v>
      </c>
      <c r="D269" s="9">
        <v>54</v>
      </c>
      <c r="E269" s="9">
        <v>11</v>
      </c>
      <c r="F269" s="9" t="s">
        <v>51</v>
      </c>
    </row>
    <row r="270" spans="1:6">
      <c r="A270" s="4" t="s">
        <v>62</v>
      </c>
      <c r="B270" s="9">
        <v>50</v>
      </c>
      <c r="C270" s="8" t="str">
        <f t="shared" si="4"/>
        <v>17-19|50</v>
      </c>
      <c r="D270" s="9">
        <v>55</v>
      </c>
      <c r="E270" s="9">
        <v>12</v>
      </c>
      <c r="F270" s="9" t="s">
        <v>52</v>
      </c>
    </row>
    <row r="271" spans="1:6">
      <c r="A271" s="4" t="s">
        <v>62</v>
      </c>
      <c r="B271" s="9">
        <v>51</v>
      </c>
      <c r="C271" s="8" t="str">
        <f t="shared" si="4"/>
        <v>17-19|51</v>
      </c>
      <c r="D271" s="9">
        <v>56</v>
      </c>
      <c r="E271" s="9">
        <v>12</v>
      </c>
      <c r="F271" s="9" t="s">
        <v>52</v>
      </c>
    </row>
    <row r="272" spans="1:6">
      <c r="A272" s="4" t="s">
        <v>62</v>
      </c>
      <c r="B272" s="9">
        <v>52</v>
      </c>
      <c r="C272" s="8" t="str">
        <f t="shared" si="4"/>
        <v>17-19|52</v>
      </c>
      <c r="D272" s="9">
        <v>56</v>
      </c>
      <c r="E272" s="9">
        <v>12</v>
      </c>
      <c r="F272" s="9" t="s">
        <v>52</v>
      </c>
    </row>
    <row r="273" spans="1:6">
      <c r="A273" s="4" t="s">
        <v>62</v>
      </c>
      <c r="B273" s="9">
        <v>53</v>
      </c>
      <c r="C273" s="8" t="str">
        <f t="shared" si="4"/>
        <v>17-19|53</v>
      </c>
      <c r="D273" s="9">
        <v>57</v>
      </c>
      <c r="E273" s="9">
        <v>12</v>
      </c>
      <c r="F273" s="9" t="s">
        <v>52</v>
      </c>
    </row>
    <row r="274" spans="1:6">
      <c r="A274" s="4" t="s">
        <v>62</v>
      </c>
      <c r="B274" s="9">
        <v>54</v>
      </c>
      <c r="C274" s="8" t="str">
        <f t="shared" si="4"/>
        <v>17-19|54</v>
      </c>
      <c r="D274" s="9">
        <v>58</v>
      </c>
      <c r="E274" s="9">
        <v>12</v>
      </c>
      <c r="F274" s="9" t="s">
        <v>52</v>
      </c>
    </row>
    <row r="275" spans="1:6">
      <c r="A275" s="4" t="s">
        <v>62</v>
      </c>
      <c r="B275" s="9">
        <v>55</v>
      </c>
      <c r="C275" s="8" t="str">
        <f t="shared" si="4"/>
        <v>17-19|55</v>
      </c>
      <c r="D275" s="9">
        <v>59</v>
      </c>
      <c r="E275" s="9">
        <v>13</v>
      </c>
      <c r="F275" s="9" t="s">
        <v>53</v>
      </c>
    </row>
    <row r="276" spans="1:6">
      <c r="A276" s="4" t="s">
        <v>62</v>
      </c>
      <c r="B276" s="9">
        <v>56</v>
      </c>
      <c r="C276" s="8" t="str">
        <f t="shared" si="4"/>
        <v>17-19|56</v>
      </c>
      <c r="D276" s="9">
        <v>60</v>
      </c>
      <c r="E276" s="9">
        <v>13</v>
      </c>
      <c r="F276" s="9" t="s">
        <v>53</v>
      </c>
    </row>
    <row r="277" spans="1:6">
      <c r="A277" s="4" t="s">
        <v>62</v>
      </c>
      <c r="B277" s="9">
        <v>57</v>
      </c>
      <c r="C277" s="8" t="str">
        <f t="shared" si="4"/>
        <v>17-19|57</v>
      </c>
      <c r="D277" s="9">
        <v>60</v>
      </c>
      <c r="E277" s="9">
        <v>13</v>
      </c>
      <c r="F277" s="9" t="s">
        <v>53</v>
      </c>
    </row>
    <row r="278" spans="1:6">
      <c r="A278" s="4" t="s">
        <v>62</v>
      </c>
      <c r="B278" s="9">
        <v>58</v>
      </c>
      <c r="C278" s="8" t="str">
        <f t="shared" si="4"/>
        <v>17-19|58</v>
      </c>
      <c r="D278" s="9">
        <v>61</v>
      </c>
      <c r="E278" s="9">
        <v>13</v>
      </c>
      <c r="F278" s="9" t="s">
        <v>53</v>
      </c>
    </row>
    <row r="279" spans="1:6">
      <c r="A279" s="4" t="s">
        <v>62</v>
      </c>
      <c r="B279" s="9">
        <v>59</v>
      </c>
      <c r="C279" s="8" t="str">
        <f t="shared" si="4"/>
        <v>17-19|59</v>
      </c>
      <c r="D279" s="9">
        <v>62</v>
      </c>
      <c r="E279" s="9">
        <v>14</v>
      </c>
      <c r="F279" s="9" t="s">
        <v>54</v>
      </c>
    </row>
    <row r="280" spans="1:6">
      <c r="A280" s="4" t="s">
        <v>62</v>
      </c>
      <c r="B280" s="9">
        <v>60</v>
      </c>
      <c r="C280" s="8" t="str">
        <f t="shared" si="4"/>
        <v>17-19|60</v>
      </c>
      <c r="D280" s="9">
        <v>63</v>
      </c>
      <c r="E280" s="9">
        <v>14</v>
      </c>
      <c r="F280" s="9" t="s">
        <v>54</v>
      </c>
    </row>
    <row r="281" spans="1:6">
      <c r="A281" s="4" t="s">
        <v>62</v>
      </c>
      <c r="B281" s="9">
        <v>61</v>
      </c>
      <c r="C281" s="8" t="str">
        <f t="shared" si="4"/>
        <v>17-19|61</v>
      </c>
      <c r="D281" s="9">
        <v>64</v>
      </c>
      <c r="E281" s="9">
        <v>14</v>
      </c>
      <c r="F281" s="9" t="s">
        <v>54</v>
      </c>
    </row>
    <row r="282" spans="1:6">
      <c r="A282" s="4" t="s">
        <v>62</v>
      </c>
      <c r="B282" s="9">
        <v>62</v>
      </c>
      <c r="C282" s="8" t="str">
        <f t="shared" si="4"/>
        <v>17-19|62</v>
      </c>
      <c r="D282" s="9">
        <v>65</v>
      </c>
      <c r="E282" s="9">
        <v>15</v>
      </c>
      <c r="F282" s="9" t="s">
        <v>55</v>
      </c>
    </row>
    <row r="283" spans="1:6">
      <c r="A283" s="4" t="s">
        <v>62</v>
      </c>
      <c r="B283" s="9">
        <v>63</v>
      </c>
      <c r="C283" s="8" t="str">
        <f t="shared" si="4"/>
        <v>17-19|63</v>
      </c>
      <c r="D283" s="9">
        <v>66</v>
      </c>
      <c r="E283" s="9">
        <v>15</v>
      </c>
      <c r="F283" s="9" t="s">
        <v>55</v>
      </c>
    </row>
    <row r="284" spans="1:6">
      <c r="A284" s="4" t="s">
        <v>62</v>
      </c>
      <c r="B284" s="9">
        <v>64</v>
      </c>
      <c r="C284" s="8" t="str">
        <f t="shared" si="4"/>
        <v>17-19|64</v>
      </c>
      <c r="D284" s="9">
        <v>67</v>
      </c>
      <c r="E284" s="9">
        <v>15</v>
      </c>
      <c r="F284" s="9" t="s">
        <v>55</v>
      </c>
    </row>
    <row r="285" spans="1:6">
      <c r="A285" s="4" t="s">
        <v>62</v>
      </c>
      <c r="B285" s="9">
        <v>65</v>
      </c>
      <c r="C285" s="8" t="str">
        <f t="shared" si="4"/>
        <v>17-19|65</v>
      </c>
      <c r="D285" s="9">
        <v>68</v>
      </c>
      <c r="E285" s="9">
        <v>15</v>
      </c>
      <c r="F285" s="9" t="s">
        <v>55</v>
      </c>
    </row>
    <row r="286" spans="1:6">
      <c r="A286" s="4" t="s">
        <v>62</v>
      </c>
      <c r="B286" s="9">
        <v>66</v>
      </c>
      <c r="C286" s="8" t="str">
        <f t="shared" si="4"/>
        <v>17-19|66</v>
      </c>
      <c r="D286" s="9">
        <v>70</v>
      </c>
      <c r="E286" s="9">
        <v>16</v>
      </c>
      <c r="F286" s="9" t="s">
        <v>56</v>
      </c>
    </row>
    <row r="287" spans="1:6">
      <c r="A287" s="4" t="s">
        <v>62</v>
      </c>
      <c r="B287" s="9">
        <v>67</v>
      </c>
      <c r="C287" s="8" t="str">
        <f t="shared" si="4"/>
        <v>17-19|67</v>
      </c>
      <c r="D287" s="9">
        <v>72</v>
      </c>
      <c r="E287" s="9">
        <v>17</v>
      </c>
      <c r="F287" s="9" t="s">
        <v>57</v>
      </c>
    </row>
    <row r="288" spans="1:6">
      <c r="A288" s="4" t="s">
        <v>62</v>
      </c>
      <c r="B288" s="9">
        <v>68</v>
      </c>
      <c r="C288" s="8" t="str">
        <f t="shared" si="4"/>
        <v>17-19|68</v>
      </c>
      <c r="D288" s="9">
        <v>73</v>
      </c>
      <c r="E288" s="9">
        <v>17</v>
      </c>
      <c r="F288" s="9" t="s">
        <v>57</v>
      </c>
    </row>
    <row r="289" spans="1:6">
      <c r="A289" s="4" t="s">
        <v>62</v>
      </c>
      <c r="B289" s="9">
        <v>69</v>
      </c>
      <c r="C289" s="8" t="str">
        <f t="shared" si="4"/>
        <v>17-19|69</v>
      </c>
      <c r="D289" s="9">
        <v>75</v>
      </c>
      <c r="E289" s="9">
        <v>18</v>
      </c>
      <c r="F289" s="9" t="s">
        <v>58</v>
      </c>
    </row>
    <row r="290" spans="1:6">
      <c r="A290" s="4" t="s">
        <v>62</v>
      </c>
      <c r="B290" s="9">
        <v>70</v>
      </c>
      <c r="C290" s="8" t="str">
        <f t="shared" si="4"/>
        <v>17-19|70</v>
      </c>
      <c r="D290" s="9">
        <v>78</v>
      </c>
      <c r="E290" s="9">
        <v>18</v>
      </c>
      <c r="F290" s="9" t="s">
        <v>58</v>
      </c>
    </row>
    <row r="291" spans="1:6">
      <c r="A291" s="4" t="s">
        <v>62</v>
      </c>
      <c r="B291" s="9">
        <v>71</v>
      </c>
      <c r="C291" s="8" t="str">
        <f t="shared" si="4"/>
        <v>17-19|71</v>
      </c>
      <c r="D291" s="9">
        <v>80</v>
      </c>
      <c r="E291" s="9">
        <v>19</v>
      </c>
      <c r="F291" s="9" t="s">
        <v>59</v>
      </c>
    </row>
    <row r="292" spans="1:6">
      <c r="A292" s="4" t="s">
        <v>63</v>
      </c>
      <c r="B292" s="8">
        <v>0</v>
      </c>
      <c r="C292" s="8" t="str">
        <f t="shared" si="4"/>
        <v>20-24|0</v>
      </c>
      <c r="D292" s="9">
        <v>20</v>
      </c>
      <c r="E292" s="9">
        <v>1</v>
      </c>
      <c r="F292" s="9" t="s">
        <v>41</v>
      </c>
    </row>
    <row r="293" spans="1:6">
      <c r="A293" s="4" t="s">
        <v>63</v>
      </c>
      <c r="B293" s="9">
        <v>1</v>
      </c>
      <c r="C293" s="8" t="str">
        <f t="shared" si="4"/>
        <v>20-24|1</v>
      </c>
      <c r="D293" s="9">
        <v>20</v>
      </c>
      <c r="E293" s="9">
        <v>1</v>
      </c>
      <c r="F293" s="9" t="s">
        <v>41</v>
      </c>
    </row>
    <row r="294" spans="1:6">
      <c r="A294" s="4" t="s">
        <v>63</v>
      </c>
      <c r="B294" s="9">
        <v>2</v>
      </c>
      <c r="C294" s="8" t="str">
        <f t="shared" si="4"/>
        <v>20-24|2</v>
      </c>
      <c r="D294" s="9">
        <v>20</v>
      </c>
      <c r="E294" s="9">
        <v>1</v>
      </c>
      <c r="F294" s="9" t="s">
        <v>41</v>
      </c>
    </row>
    <row r="295" spans="1:6">
      <c r="A295" s="4" t="s">
        <v>63</v>
      </c>
      <c r="B295" s="9">
        <v>3</v>
      </c>
      <c r="C295" s="8" t="str">
        <f t="shared" si="4"/>
        <v>20-24|3</v>
      </c>
      <c r="D295" s="9">
        <v>20</v>
      </c>
      <c r="E295" s="9">
        <v>1</v>
      </c>
      <c r="F295" s="9" t="s">
        <v>41</v>
      </c>
    </row>
    <row r="296" spans="1:6">
      <c r="A296" s="4" t="s">
        <v>63</v>
      </c>
      <c r="B296" s="9">
        <v>4</v>
      </c>
      <c r="C296" s="8" t="str">
        <f t="shared" si="4"/>
        <v>20-24|4</v>
      </c>
      <c r="D296" s="9">
        <v>20</v>
      </c>
      <c r="E296" s="9">
        <v>1</v>
      </c>
      <c r="F296" s="9" t="s">
        <v>41</v>
      </c>
    </row>
    <row r="297" spans="1:6">
      <c r="A297" s="4" t="s">
        <v>63</v>
      </c>
      <c r="B297" s="9">
        <v>5</v>
      </c>
      <c r="C297" s="8" t="str">
        <f t="shared" si="4"/>
        <v>20-24|5</v>
      </c>
      <c r="D297" s="9">
        <v>21</v>
      </c>
      <c r="E297" s="9">
        <v>1</v>
      </c>
      <c r="F297" s="9" t="s">
        <v>41</v>
      </c>
    </row>
    <row r="298" spans="1:6">
      <c r="A298" s="4" t="s">
        <v>63</v>
      </c>
      <c r="B298" s="9">
        <v>6</v>
      </c>
      <c r="C298" s="8" t="str">
        <f t="shared" si="4"/>
        <v>20-24|6</v>
      </c>
      <c r="D298" s="9">
        <v>22</v>
      </c>
      <c r="E298" s="9">
        <v>2</v>
      </c>
      <c r="F298" s="9" t="s">
        <v>42</v>
      </c>
    </row>
    <row r="299" spans="1:6">
      <c r="A299" s="4" t="s">
        <v>63</v>
      </c>
      <c r="B299" s="9">
        <v>7</v>
      </c>
      <c r="C299" s="8" t="str">
        <f t="shared" si="4"/>
        <v>20-24|7</v>
      </c>
      <c r="D299" s="9">
        <v>23</v>
      </c>
      <c r="E299" s="9">
        <v>2</v>
      </c>
      <c r="F299" s="9" t="s">
        <v>42</v>
      </c>
    </row>
    <row r="300" spans="1:6">
      <c r="A300" s="4" t="s">
        <v>63</v>
      </c>
      <c r="B300" s="9">
        <v>8</v>
      </c>
      <c r="C300" s="8" t="str">
        <f t="shared" si="4"/>
        <v>20-24|8</v>
      </c>
      <c r="D300" s="9">
        <v>24</v>
      </c>
      <c r="E300" s="9">
        <v>2</v>
      </c>
      <c r="F300" s="9" t="s">
        <v>42</v>
      </c>
    </row>
    <row r="301" spans="1:6">
      <c r="A301" s="4" t="s">
        <v>63</v>
      </c>
      <c r="B301" s="9">
        <v>9</v>
      </c>
      <c r="C301" s="8" t="str">
        <f t="shared" si="4"/>
        <v>20-24|9</v>
      </c>
      <c r="D301" s="9">
        <v>25</v>
      </c>
      <c r="E301" s="9">
        <v>3</v>
      </c>
      <c r="F301" s="9" t="s">
        <v>43</v>
      </c>
    </row>
    <row r="302" spans="1:6">
      <c r="A302" s="4" t="s">
        <v>63</v>
      </c>
      <c r="B302" s="9">
        <v>10</v>
      </c>
      <c r="C302" s="8" t="str">
        <f t="shared" si="4"/>
        <v>20-24|10</v>
      </c>
      <c r="D302" s="9">
        <v>26</v>
      </c>
      <c r="E302" s="9">
        <v>3</v>
      </c>
      <c r="F302" s="9" t="s">
        <v>43</v>
      </c>
    </row>
    <row r="303" spans="1:6">
      <c r="A303" s="4" t="s">
        <v>63</v>
      </c>
      <c r="B303" s="9">
        <v>11</v>
      </c>
      <c r="C303" s="8" t="str">
        <f t="shared" si="4"/>
        <v>20-24|11</v>
      </c>
      <c r="D303" s="9">
        <v>27</v>
      </c>
      <c r="E303" s="9">
        <v>3</v>
      </c>
      <c r="F303" s="9" t="s">
        <v>43</v>
      </c>
    </row>
    <row r="304" spans="1:6">
      <c r="A304" s="4" t="s">
        <v>63</v>
      </c>
      <c r="B304" s="9">
        <v>12</v>
      </c>
      <c r="C304" s="8" t="str">
        <f t="shared" si="4"/>
        <v>20-24|12</v>
      </c>
      <c r="D304" s="9">
        <v>28</v>
      </c>
      <c r="E304" s="9">
        <v>3</v>
      </c>
      <c r="F304" s="9" t="s">
        <v>43</v>
      </c>
    </row>
    <row r="305" spans="1:6">
      <c r="A305" s="4" t="s">
        <v>63</v>
      </c>
      <c r="B305" s="9">
        <v>13</v>
      </c>
      <c r="C305" s="8" t="str">
        <f t="shared" si="4"/>
        <v>20-24|13</v>
      </c>
      <c r="D305" s="9">
        <v>29</v>
      </c>
      <c r="E305" s="9">
        <v>4</v>
      </c>
      <c r="F305" s="9" t="s">
        <v>44</v>
      </c>
    </row>
    <row r="306" spans="1:6">
      <c r="A306" s="4" t="s">
        <v>63</v>
      </c>
      <c r="B306" s="9">
        <v>14</v>
      </c>
      <c r="C306" s="8" t="str">
        <f t="shared" si="4"/>
        <v>20-24|14</v>
      </c>
      <c r="D306" s="9">
        <v>30</v>
      </c>
      <c r="E306" s="9">
        <v>4</v>
      </c>
      <c r="F306" s="9" t="s">
        <v>44</v>
      </c>
    </row>
    <row r="307" spans="1:6">
      <c r="A307" s="4" t="s">
        <v>63</v>
      </c>
      <c r="B307" s="9">
        <v>15</v>
      </c>
      <c r="C307" s="8" t="str">
        <f t="shared" si="4"/>
        <v>20-24|15</v>
      </c>
      <c r="D307" s="9">
        <v>31</v>
      </c>
      <c r="E307" s="9">
        <v>4</v>
      </c>
      <c r="F307" s="9" t="s">
        <v>44</v>
      </c>
    </row>
    <row r="308" spans="1:6">
      <c r="A308" s="4" t="s">
        <v>63</v>
      </c>
      <c r="B308" s="9">
        <v>16</v>
      </c>
      <c r="C308" s="8" t="str">
        <f t="shared" si="4"/>
        <v>20-24|16</v>
      </c>
      <c r="D308" s="9">
        <v>32</v>
      </c>
      <c r="E308" s="9">
        <v>5</v>
      </c>
      <c r="F308" s="9" t="s">
        <v>45</v>
      </c>
    </row>
    <row r="309" spans="1:6">
      <c r="A309" s="4" t="s">
        <v>63</v>
      </c>
      <c r="B309" s="9">
        <v>17</v>
      </c>
      <c r="C309" s="8" t="str">
        <f t="shared" si="4"/>
        <v>20-24|17</v>
      </c>
      <c r="D309" s="9">
        <v>33</v>
      </c>
      <c r="E309" s="9">
        <v>5</v>
      </c>
      <c r="F309" s="9" t="s">
        <v>45</v>
      </c>
    </row>
    <row r="310" spans="1:6">
      <c r="A310" s="4" t="s">
        <v>63</v>
      </c>
      <c r="B310" s="9">
        <v>18</v>
      </c>
      <c r="C310" s="8" t="str">
        <f t="shared" si="4"/>
        <v>20-24|18</v>
      </c>
      <c r="D310" s="9">
        <v>33</v>
      </c>
      <c r="E310" s="9">
        <v>5</v>
      </c>
      <c r="F310" s="9" t="s">
        <v>45</v>
      </c>
    </row>
    <row r="311" spans="1:6">
      <c r="A311" s="4" t="s">
        <v>63</v>
      </c>
      <c r="B311" s="9">
        <v>19</v>
      </c>
      <c r="C311" s="8" t="str">
        <f t="shared" si="4"/>
        <v>20-24|19</v>
      </c>
      <c r="D311" s="9">
        <v>34</v>
      </c>
      <c r="E311" s="9">
        <v>5</v>
      </c>
      <c r="F311" s="9" t="s">
        <v>45</v>
      </c>
    </row>
    <row r="312" spans="1:6">
      <c r="A312" s="4" t="s">
        <v>63</v>
      </c>
      <c r="B312" s="9">
        <v>20</v>
      </c>
      <c r="C312" s="8" t="str">
        <f t="shared" si="4"/>
        <v>20-24|20</v>
      </c>
      <c r="D312" s="9">
        <v>34</v>
      </c>
      <c r="E312" s="9">
        <v>5</v>
      </c>
      <c r="F312" s="9" t="s">
        <v>45</v>
      </c>
    </row>
    <row r="313" spans="1:6">
      <c r="A313" s="4" t="s">
        <v>63</v>
      </c>
      <c r="B313" s="9">
        <v>21</v>
      </c>
      <c r="C313" s="8" t="str">
        <f t="shared" si="4"/>
        <v>20-24|21</v>
      </c>
      <c r="D313" s="9">
        <v>35</v>
      </c>
      <c r="E313" s="9">
        <v>6</v>
      </c>
      <c r="F313" s="9" t="s">
        <v>46</v>
      </c>
    </row>
    <row r="314" spans="1:6">
      <c r="A314" s="4" t="s">
        <v>63</v>
      </c>
      <c r="B314" s="9">
        <v>22</v>
      </c>
      <c r="C314" s="8" t="str">
        <f t="shared" si="4"/>
        <v>20-24|22</v>
      </c>
      <c r="D314" s="9">
        <v>36</v>
      </c>
      <c r="E314" s="9">
        <v>6</v>
      </c>
      <c r="F314" s="9" t="s">
        <v>46</v>
      </c>
    </row>
    <row r="315" spans="1:6">
      <c r="A315" s="4" t="s">
        <v>63</v>
      </c>
      <c r="B315" s="9">
        <v>23</v>
      </c>
      <c r="C315" s="8" t="str">
        <f t="shared" si="4"/>
        <v>20-24|23</v>
      </c>
      <c r="D315" s="9">
        <v>36</v>
      </c>
      <c r="E315" s="9">
        <v>6</v>
      </c>
      <c r="F315" s="9" t="s">
        <v>46</v>
      </c>
    </row>
    <row r="316" spans="1:6">
      <c r="A316" s="4" t="s">
        <v>63</v>
      </c>
      <c r="B316" s="9">
        <v>24</v>
      </c>
      <c r="C316" s="8" t="str">
        <f t="shared" si="4"/>
        <v>20-24|24</v>
      </c>
      <c r="D316" s="9">
        <v>37</v>
      </c>
      <c r="E316" s="9">
        <v>6</v>
      </c>
      <c r="F316" s="9" t="s">
        <v>46</v>
      </c>
    </row>
    <row r="317" spans="1:6">
      <c r="A317" s="4" t="s">
        <v>63</v>
      </c>
      <c r="B317" s="9">
        <v>25</v>
      </c>
      <c r="C317" s="8" t="str">
        <f t="shared" si="4"/>
        <v>20-24|25</v>
      </c>
      <c r="D317" s="9">
        <v>37</v>
      </c>
      <c r="E317" s="9">
        <v>6</v>
      </c>
      <c r="F317" s="9" t="s">
        <v>46</v>
      </c>
    </row>
    <row r="318" spans="1:6">
      <c r="A318" s="4" t="s">
        <v>63</v>
      </c>
      <c r="B318" s="9">
        <v>26</v>
      </c>
      <c r="C318" s="8" t="str">
        <f t="shared" si="4"/>
        <v>20-24|26</v>
      </c>
      <c r="D318" s="9">
        <v>38</v>
      </c>
      <c r="E318" s="9">
        <v>6</v>
      </c>
      <c r="F318" s="9" t="s">
        <v>46</v>
      </c>
    </row>
    <row r="319" spans="1:6">
      <c r="A319" s="4" t="s">
        <v>63</v>
      </c>
      <c r="B319" s="9">
        <v>27</v>
      </c>
      <c r="C319" s="8" t="str">
        <f t="shared" si="4"/>
        <v>20-24|27</v>
      </c>
      <c r="D319" s="9">
        <v>39</v>
      </c>
      <c r="E319" s="9">
        <v>7</v>
      </c>
      <c r="F319" s="9" t="s">
        <v>47</v>
      </c>
    </row>
    <row r="320" spans="1:6">
      <c r="A320" s="4" t="s">
        <v>63</v>
      </c>
      <c r="B320" s="9">
        <v>28</v>
      </c>
      <c r="C320" s="8" t="str">
        <f t="shared" si="4"/>
        <v>20-24|28</v>
      </c>
      <c r="D320" s="9">
        <v>39</v>
      </c>
      <c r="E320" s="9">
        <v>7</v>
      </c>
      <c r="F320" s="9" t="s">
        <v>47</v>
      </c>
    </row>
    <row r="321" spans="1:6">
      <c r="A321" s="4" t="s">
        <v>63</v>
      </c>
      <c r="B321" s="9">
        <v>29</v>
      </c>
      <c r="C321" s="8" t="str">
        <f t="shared" si="4"/>
        <v>20-24|29</v>
      </c>
      <c r="D321" s="9">
        <v>40</v>
      </c>
      <c r="E321" s="9">
        <v>7</v>
      </c>
      <c r="F321" s="9" t="s">
        <v>47</v>
      </c>
    </row>
    <row r="322" spans="1:6">
      <c r="A322" s="4" t="s">
        <v>63</v>
      </c>
      <c r="B322" s="9">
        <v>30</v>
      </c>
      <c r="C322" s="8" t="str">
        <f t="shared" si="4"/>
        <v>20-24|30</v>
      </c>
      <c r="D322" s="9">
        <v>40</v>
      </c>
      <c r="E322" s="9">
        <v>7</v>
      </c>
      <c r="F322" s="9" t="s">
        <v>47</v>
      </c>
    </row>
    <row r="323" spans="1:6">
      <c r="A323" s="4" t="s">
        <v>63</v>
      </c>
      <c r="B323" s="9">
        <v>31</v>
      </c>
      <c r="C323" s="8" t="str">
        <f t="shared" si="4"/>
        <v>20-24|31</v>
      </c>
      <c r="D323" s="9">
        <v>41</v>
      </c>
      <c r="E323" s="9">
        <v>7</v>
      </c>
      <c r="F323" s="9" t="s">
        <v>47</v>
      </c>
    </row>
    <row r="324" spans="1:6">
      <c r="A324" s="4" t="s">
        <v>63</v>
      </c>
      <c r="B324" s="9">
        <v>32</v>
      </c>
      <c r="C324" s="8" t="str">
        <f t="shared" si="4"/>
        <v>20-24|32</v>
      </c>
      <c r="D324" s="9">
        <v>42</v>
      </c>
      <c r="E324" s="9">
        <v>8</v>
      </c>
      <c r="F324" s="9" t="s">
        <v>48</v>
      </c>
    </row>
    <row r="325" spans="1:6">
      <c r="A325" s="4" t="s">
        <v>63</v>
      </c>
      <c r="B325" s="9">
        <v>33</v>
      </c>
      <c r="C325" s="8" t="str">
        <f t="shared" ref="C325:C388" si="5">A325&amp;"|"&amp;B325</f>
        <v>20-24|33</v>
      </c>
      <c r="D325" s="9">
        <v>42</v>
      </c>
      <c r="E325" s="9">
        <v>8</v>
      </c>
      <c r="F325" s="9" t="s">
        <v>48</v>
      </c>
    </row>
    <row r="326" spans="1:6">
      <c r="A326" s="4" t="s">
        <v>63</v>
      </c>
      <c r="B326" s="9">
        <v>34</v>
      </c>
      <c r="C326" s="8" t="str">
        <f t="shared" si="5"/>
        <v>20-24|34</v>
      </c>
      <c r="D326" s="9">
        <v>43</v>
      </c>
      <c r="E326" s="9">
        <v>8</v>
      </c>
      <c r="F326" s="9" t="s">
        <v>48</v>
      </c>
    </row>
    <row r="327" spans="1:6">
      <c r="A327" s="4" t="s">
        <v>63</v>
      </c>
      <c r="B327" s="9">
        <v>35</v>
      </c>
      <c r="C327" s="8" t="str">
        <f t="shared" si="5"/>
        <v>20-24|35</v>
      </c>
      <c r="D327" s="9">
        <v>43</v>
      </c>
      <c r="E327" s="9">
        <v>8</v>
      </c>
      <c r="F327" s="9" t="s">
        <v>48</v>
      </c>
    </row>
    <row r="328" spans="1:6">
      <c r="A328" s="4" t="s">
        <v>63</v>
      </c>
      <c r="B328" s="9">
        <v>36</v>
      </c>
      <c r="C328" s="8" t="str">
        <f t="shared" si="5"/>
        <v>20-24|36</v>
      </c>
      <c r="D328" s="9">
        <v>44</v>
      </c>
      <c r="E328" s="9">
        <v>8</v>
      </c>
      <c r="F328" s="9" t="s">
        <v>48</v>
      </c>
    </row>
    <row r="329" spans="1:6">
      <c r="A329" s="4" t="s">
        <v>63</v>
      </c>
      <c r="B329" s="9">
        <v>37</v>
      </c>
      <c r="C329" s="8" t="str">
        <f t="shared" si="5"/>
        <v>20-24|37</v>
      </c>
      <c r="D329" s="9">
        <v>45</v>
      </c>
      <c r="E329" s="9">
        <v>9</v>
      </c>
      <c r="F329" s="9" t="s">
        <v>49</v>
      </c>
    </row>
    <row r="330" spans="1:6">
      <c r="A330" s="4" t="s">
        <v>63</v>
      </c>
      <c r="B330" s="9">
        <v>38</v>
      </c>
      <c r="C330" s="8" t="str">
        <f t="shared" si="5"/>
        <v>20-24|38</v>
      </c>
      <c r="D330" s="9">
        <v>45</v>
      </c>
      <c r="E330" s="9">
        <v>9</v>
      </c>
      <c r="F330" s="9" t="s">
        <v>49</v>
      </c>
    </row>
    <row r="331" spans="1:6">
      <c r="A331" s="4" t="s">
        <v>63</v>
      </c>
      <c r="B331" s="9">
        <v>39</v>
      </c>
      <c r="C331" s="8" t="str">
        <f t="shared" si="5"/>
        <v>20-24|39</v>
      </c>
      <c r="D331" s="9">
        <v>46</v>
      </c>
      <c r="E331" s="9">
        <v>9</v>
      </c>
      <c r="F331" s="9" t="s">
        <v>49</v>
      </c>
    </row>
    <row r="332" spans="1:6">
      <c r="A332" s="4" t="s">
        <v>63</v>
      </c>
      <c r="B332" s="9">
        <v>40</v>
      </c>
      <c r="C332" s="8" t="str">
        <f t="shared" si="5"/>
        <v>20-24|40</v>
      </c>
      <c r="D332" s="9">
        <v>47</v>
      </c>
      <c r="E332" s="9">
        <v>9</v>
      </c>
      <c r="F332" s="9" t="s">
        <v>49</v>
      </c>
    </row>
    <row r="333" spans="1:6">
      <c r="A333" s="4" t="s">
        <v>63</v>
      </c>
      <c r="B333" s="9">
        <v>41</v>
      </c>
      <c r="C333" s="8" t="str">
        <f t="shared" si="5"/>
        <v>20-24|41</v>
      </c>
      <c r="D333" s="9">
        <v>47</v>
      </c>
      <c r="E333" s="9">
        <v>9</v>
      </c>
      <c r="F333" s="9" t="s">
        <v>49</v>
      </c>
    </row>
    <row r="334" spans="1:6">
      <c r="A334" s="4" t="s">
        <v>63</v>
      </c>
      <c r="B334" s="9">
        <v>42</v>
      </c>
      <c r="C334" s="8" t="str">
        <f t="shared" si="5"/>
        <v>20-24|42</v>
      </c>
      <c r="D334" s="9">
        <v>48</v>
      </c>
      <c r="E334" s="9">
        <v>9</v>
      </c>
      <c r="F334" s="9" t="s">
        <v>49</v>
      </c>
    </row>
    <row r="335" spans="1:6">
      <c r="A335" s="4" t="s">
        <v>63</v>
      </c>
      <c r="B335" s="9">
        <v>43</v>
      </c>
      <c r="C335" s="8" t="str">
        <f t="shared" si="5"/>
        <v>20-24|43</v>
      </c>
      <c r="D335" s="9">
        <v>49</v>
      </c>
      <c r="E335" s="9">
        <v>10</v>
      </c>
      <c r="F335" s="9" t="s">
        <v>50</v>
      </c>
    </row>
    <row r="336" spans="1:6">
      <c r="A336" s="4" t="s">
        <v>63</v>
      </c>
      <c r="B336" s="9">
        <v>44</v>
      </c>
      <c r="C336" s="8" t="str">
        <f t="shared" si="5"/>
        <v>20-24|44</v>
      </c>
      <c r="D336" s="9">
        <v>50</v>
      </c>
      <c r="E336" s="9">
        <v>10</v>
      </c>
      <c r="F336" s="9" t="s">
        <v>50</v>
      </c>
    </row>
    <row r="337" spans="1:6">
      <c r="A337" s="4" t="s">
        <v>63</v>
      </c>
      <c r="B337" s="9">
        <v>45</v>
      </c>
      <c r="C337" s="8" t="str">
        <f t="shared" si="5"/>
        <v>20-24|45</v>
      </c>
      <c r="D337" s="9">
        <v>50</v>
      </c>
      <c r="E337" s="9">
        <v>10</v>
      </c>
      <c r="F337" s="9" t="s">
        <v>50</v>
      </c>
    </row>
    <row r="338" spans="1:6">
      <c r="A338" s="4" t="s">
        <v>63</v>
      </c>
      <c r="B338" s="9">
        <v>46</v>
      </c>
      <c r="C338" s="8" t="str">
        <f t="shared" si="5"/>
        <v>20-24|46</v>
      </c>
      <c r="D338" s="9">
        <v>51</v>
      </c>
      <c r="E338" s="9">
        <v>10</v>
      </c>
      <c r="F338" s="9" t="s">
        <v>50</v>
      </c>
    </row>
    <row r="339" spans="1:6">
      <c r="A339" s="4" t="s">
        <v>63</v>
      </c>
      <c r="B339" s="9">
        <v>47</v>
      </c>
      <c r="C339" s="8" t="str">
        <f t="shared" si="5"/>
        <v>20-24|47</v>
      </c>
      <c r="D339" s="9">
        <v>51</v>
      </c>
      <c r="E339" s="9">
        <v>10</v>
      </c>
      <c r="F339" s="9" t="s">
        <v>50</v>
      </c>
    </row>
    <row r="340" spans="1:6">
      <c r="A340" s="4" t="s">
        <v>63</v>
      </c>
      <c r="B340" s="9">
        <v>48</v>
      </c>
      <c r="C340" s="8" t="str">
        <f t="shared" si="5"/>
        <v>20-24|48</v>
      </c>
      <c r="D340" s="9">
        <v>52</v>
      </c>
      <c r="E340" s="9">
        <v>11</v>
      </c>
      <c r="F340" s="9" t="s">
        <v>51</v>
      </c>
    </row>
    <row r="341" spans="1:6">
      <c r="A341" s="4" t="s">
        <v>63</v>
      </c>
      <c r="B341" s="9">
        <v>49</v>
      </c>
      <c r="C341" s="8" t="str">
        <f t="shared" si="5"/>
        <v>20-24|49</v>
      </c>
      <c r="D341" s="9">
        <v>53</v>
      </c>
      <c r="E341" s="9">
        <v>11</v>
      </c>
      <c r="F341" s="9" t="s">
        <v>51</v>
      </c>
    </row>
    <row r="342" spans="1:6">
      <c r="A342" s="4" t="s">
        <v>63</v>
      </c>
      <c r="B342" s="9">
        <v>50</v>
      </c>
      <c r="C342" s="8" t="str">
        <f t="shared" si="5"/>
        <v>20-24|50</v>
      </c>
      <c r="D342" s="9">
        <v>53</v>
      </c>
      <c r="E342" s="9">
        <v>11</v>
      </c>
      <c r="F342" s="9" t="s">
        <v>51</v>
      </c>
    </row>
    <row r="343" spans="1:6">
      <c r="A343" s="4" t="s">
        <v>63</v>
      </c>
      <c r="B343" s="9">
        <v>51</v>
      </c>
      <c r="C343" s="8" t="str">
        <f t="shared" si="5"/>
        <v>20-24|51</v>
      </c>
      <c r="D343" s="9">
        <v>54</v>
      </c>
      <c r="E343" s="9">
        <v>11</v>
      </c>
      <c r="F343" s="9" t="s">
        <v>51</v>
      </c>
    </row>
    <row r="344" spans="1:6">
      <c r="A344" s="4" t="s">
        <v>63</v>
      </c>
      <c r="B344" s="9">
        <v>52</v>
      </c>
      <c r="C344" s="8" t="str">
        <f t="shared" si="5"/>
        <v>20-24|52</v>
      </c>
      <c r="D344" s="9">
        <v>55</v>
      </c>
      <c r="E344" s="9">
        <v>12</v>
      </c>
      <c r="F344" s="9" t="s">
        <v>52</v>
      </c>
    </row>
    <row r="345" spans="1:6">
      <c r="A345" s="4" t="s">
        <v>63</v>
      </c>
      <c r="B345" s="9">
        <v>53</v>
      </c>
      <c r="C345" s="8" t="str">
        <f t="shared" si="5"/>
        <v>20-24|53</v>
      </c>
      <c r="D345" s="9">
        <v>56</v>
      </c>
      <c r="E345" s="9">
        <v>12</v>
      </c>
      <c r="F345" s="9" t="s">
        <v>52</v>
      </c>
    </row>
    <row r="346" spans="1:6">
      <c r="A346" s="4" t="s">
        <v>63</v>
      </c>
      <c r="B346" s="9">
        <v>54</v>
      </c>
      <c r="C346" s="8" t="str">
        <f t="shared" si="5"/>
        <v>20-24|54</v>
      </c>
      <c r="D346" s="9">
        <v>57</v>
      </c>
      <c r="E346" s="9">
        <v>12</v>
      </c>
      <c r="F346" s="9" t="s">
        <v>52</v>
      </c>
    </row>
    <row r="347" spans="1:6">
      <c r="A347" s="4" t="s">
        <v>63</v>
      </c>
      <c r="B347" s="9">
        <v>55</v>
      </c>
      <c r="C347" s="8" t="str">
        <f t="shared" si="5"/>
        <v>20-24|55</v>
      </c>
      <c r="D347" s="9">
        <v>57</v>
      </c>
      <c r="E347" s="9">
        <v>12</v>
      </c>
      <c r="F347" s="9" t="s">
        <v>52</v>
      </c>
    </row>
    <row r="348" spans="1:6">
      <c r="A348" s="4" t="s">
        <v>63</v>
      </c>
      <c r="B348" s="9">
        <v>56</v>
      </c>
      <c r="C348" s="8" t="str">
        <f t="shared" si="5"/>
        <v>20-24|56</v>
      </c>
      <c r="D348" s="9">
        <v>58</v>
      </c>
      <c r="E348" s="9">
        <v>12</v>
      </c>
      <c r="F348" s="9" t="s">
        <v>52</v>
      </c>
    </row>
    <row r="349" spans="1:6">
      <c r="A349" s="4" t="s">
        <v>63</v>
      </c>
      <c r="B349" s="9">
        <v>57</v>
      </c>
      <c r="C349" s="8" t="str">
        <f t="shared" si="5"/>
        <v>20-24|57</v>
      </c>
      <c r="D349" s="9">
        <v>59</v>
      </c>
      <c r="E349" s="9">
        <v>13</v>
      </c>
      <c r="F349" s="9" t="s">
        <v>53</v>
      </c>
    </row>
    <row r="350" spans="1:6">
      <c r="A350" s="4" t="s">
        <v>63</v>
      </c>
      <c r="B350" s="9">
        <v>58</v>
      </c>
      <c r="C350" s="8" t="str">
        <f t="shared" si="5"/>
        <v>20-24|58</v>
      </c>
      <c r="D350" s="9">
        <v>60</v>
      </c>
      <c r="E350" s="9">
        <v>13</v>
      </c>
      <c r="F350" s="9" t="s">
        <v>53</v>
      </c>
    </row>
    <row r="351" spans="1:6">
      <c r="A351" s="4" t="s">
        <v>63</v>
      </c>
      <c r="B351" s="9">
        <v>59</v>
      </c>
      <c r="C351" s="8" t="str">
        <f t="shared" si="5"/>
        <v>20-24|59</v>
      </c>
      <c r="D351" s="9">
        <v>61</v>
      </c>
      <c r="E351" s="9">
        <v>13</v>
      </c>
      <c r="F351" s="9" t="s">
        <v>53</v>
      </c>
    </row>
    <row r="352" spans="1:6">
      <c r="A352" s="4" t="s">
        <v>63</v>
      </c>
      <c r="B352" s="9">
        <v>60</v>
      </c>
      <c r="C352" s="8" t="str">
        <f t="shared" si="5"/>
        <v>20-24|60</v>
      </c>
      <c r="D352" s="9">
        <v>62</v>
      </c>
      <c r="E352" s="9">
        <v>14</v>
      </c>
      <c r="F352" s="9" t="s">
        <v>54</v>
      </c>
    </row>
    <row r="353" spans="1:6">
      <c r="A353" s="4" t="s">
        <v>63</v>
      </c>
      <c r="B353" s="9">
        <v>61</v>
      </c>
      <c r="C353" s="8" t="str">
        <f t="shared" si="5"/>
        <v>20-24|61</v>
      </c>
      <c r="D353" s="9">
        <v>63</v>
      </c>
      <c r="E353" s="9">
        <v>14</v>
      </c>
      <c r="F353" s="9" t="s">
        <v>54</v>
      </c>
    </row>
    <row r="354" spans="1:6">
      <c r="A354" s="4" t="s">
        <v>63</v>
      </c>
      <c r="B354" s="9">
        <v>62</v>
      </c>
      <c r="C354" s="8" t="str">
        <f t="shared" si="5"/>
        <v>20-24|62</v>
      </c>
      <c r="D354" s="9">
        <v>64</v>
      </c>
      <c r="E354" s="9">
        <v>14</v>
      </c>
      <c r="F354" s="9" t="s">
        <v>54</v>
      </c>
    </row>
    <row r="355" spans="1:6">
      <c r="A355" s="4" t="s">
        <v>63</v>
      </c>
      <c r="B355" s="9">
        <v>63</v>
      </c>
      <c r="C355" s="8" t="str">
        <f t="shared" si="5"/>
        <v>20-24|63</v>
      </c>
      <c r="D355" s="9">
        <v>65</v>
      </c>
      <c r="E355" s="9">
        <v>15</v>
      </c>
      <c r="F355" s="9" t="s">
        <v>55</v>
      </c>
    </row>
    <row r="356" spans="1:6">
      <c r="A356" s="4" t="s">
        <v>63</v>
      </c>
      <c r="B356" s="9">
        <v>64</v>
      </c>
      <c r="C356" s="8" t="str">
        <f t="shared" si="5"/>
        <v>20-24|64</v>
      </c>
      <c r="D356" s="9">
        <v>66</v>
      </c>
      <c r="E356" s="9">
        <v>15</v>
      </c>
      <c r="F356" s="9" t="s">
        <v>55</v>
      </c>
    </row>
    <row r="357" spans="1:6">
      <c r="A357" s="4" t="s">
        <v>63</v>
      </c>
      <c r="B357" s="9">
        <v>65</v>
      </c>
      <c r="C357" s="8" t="str">
        <f t="shared" si="5"/>
        <v>20-24|65</v>
      </c>
      <c r="D357" s="9">
        <v>67</v>
      </c>
      <c r="E357" s="9">
        <v>15</v>
      </c>
      <c r="F357" s="9" t="s">
        <v>55</v>
      </c>
    </row>
    <row r="358" spans="1:6">
      <c r="A358" s="4" t="s">
        <v>63</v>
      </c>
      <c r="B358" s="9">
        <v>66</v>
      </c>
      <c r="C358" s="8" t="str">
        <f t="shared" si="5"/>
        <v>20-24|66</v>
      </c>
      <c r="D358" s="9">
        <v>68</v>
      </c>
      <c r="E358" s="9">
        <v>15</v>
      </c>
      <c r="F358" s="9" t="s">
        <v>55</v>
      </c>
    </row>
    <row r="359" spans="1:6">
      <c r="A359" s="4" t="s">
        <v>63</v>
      </c>
      <c r="B359" s="9">
        <v>67</v>
      </c>
      <c r="C359" s="8" t="str">
        <f t="shared" si="5"/>
        <v>20-24|67</v>
      </c>
      <c r="D359" s="9">
        <v>69</v>
      </c>
      <c r="E359" s="9">
        <v>16</v>
      </c>
      <c r="F359" s="9" t="s">
        <v>56</v>
      </c>
    </row>
    <row r="360" spans="1:6">
      <c r="A360" s="4" t="s">
        <v>63</v>
      </c>
      <c r="B360" s="9">
        <v>68</v>
      </c>
      <c r="C360" s="8" t="str">
        <f t="shared" si="5"/>
        <v>20-24|68</v>
      </c>
      <c r="D360" s="9">
        <v>71</v>
      </c>
      <c r="E360" s="9">
        <v>16</v>
      </c>
      <c r="F360" s="9" t="s">
        <v>56</v>
      </c>
    </row>
    <row r="361" spans="1:6">
      <c r="A361" s="4" t="s">
        <v>63</v>
      </c>
      <c r="B361" s="9">
        <v>69</v>
      </c>
      <c r="C361" s="8" t="str">
        <f t="shared" si="5"/>
        <v>20-24|69</v>
      </c>
      <c r="D361" s="9">
        <v>73</v>
      </c>
      <c r="E361" s="9">
        <v>17</v>
      </c>
      <c r="F361" s="9" t="s">
        <v>57</v>
      </c>
    </row>
    <row r="362" spans="1:6">
      <c r="A362" s="4" t="s">
        <v>63</v>
      </c>
      <c r="B362" s="9">
        <v>70</v>
      </c>
      <c r="C362" s="8" t="str">
        <f t="shared" si="5"/>
        <v>20-24|70</v>
      </c>
      <c r="D362" s="9">
        <v>75</v>
      </c>
      <c r="E362" s="9">
        <v>18</v>
      </c>
      <c r="F362" s="9" t="s">
        <v>58</v>
      </c>
    </row>
    <row r="363" spans="1:6">
      <c r="A363" s="4" t="s">
        <v>63</v>
      </c>
      <c r="B363" s="9">
        <v>71</v>
      </c>
      <c r="C363" s="8" t="str">
        <f t="shared" si="5"/>
        <v>20-24|71</v>
      </c>
      <c r="D363" s="9">
        <v>78</v>
      </c>
      <c r="E363" s="9">
        <v>18</v>
      </c>
      <c r="F363" s="9" t="s">
        <v>58</v>
      </c>
    </row>
    <row r="364" spans="1:6">
      <c r="A364" s="4" t="s">
        <v>64</v>
      </c>
      <c r="B364" s="8">
        <v>0</v>
      </c>
      <c r="C364" s="8" t="str">
        <f t="shared" si="5"/>
        <v>25-29|0</v>
      </c>
      <c r="D364" s="9">
        <v>20</v>
      </c>
      <c r="E364" s="9">
        <v>1</v>
      </c>
      <c r="F364" s="9" t="s">
        <v>41</v>
      </c>
    </row>
    <row r="365" spans="1:6">
      <c r="A365" s="4" t="s">
        <v>64</v>
      </c>
      <c r="B365" s="9">
        <v>1</v>
      </c>
      <c r="C365" s="8" t="str">
        <f t="shared" si="5"/>
        <v>25-29|1</v>
      </c>
      <c r="D365" s="9">
        <v>20</v>
      </c>
      <c r="E365" s="9">
        <v>1</v>
      </c>
      <c r="F365" s="9" t="s">
        <v>41</v>
      </c>
    </row>
    <row r="366" spans="1:6">
      <c r="A366" s="4" t="s">
        <v>64</v>
      </c>
      <c r="B366" s="9">
        <v>2</v>
      </c>
      <c r="C366" s="8" t="str">
        <f t="shared" si="5"/>
        <v>25-29|2</v>
      </c>
      <c r="D366" s="9">
        <v>20</v>
      </c>
      <c r="E366" s="9">
        <v>1</v>
      </c>
      <c r="F366" s="9" t="s">
        <v>41</v>
      </c>
    </row>
    <row r="367" spans="1:6">
      <c r="A367" s="4" t="s">
        <v>64</v>
      </c>
      <c r="B367" s="9">
        <v>3</v>
      </c>
      <c r="C367" s="8" t="str">
        <f t="shared" si="5"/>
        <v>25-29|3</v>
      </c>
      <c r="D367" s="9">
        <v>20</v>
      </c>
      <c r="E367" s="9">
        <v>1</v>
      </c>
      <c r="F367" s="9" t="s">
        <v>41</v>
      </c>
    </row>
    <row r="368" spans="1:6">
      <c r="A368" s="4" t="s">
        <v>64</v>
      </c>
      <c r="B368" s="9">
        <v>4</v>
      </c>
      <c r="C368" s="8" t="str">
        <f t="shared" si="5"/>
        <v>25-29|4</v>
      </c>
      <c r="D368" s="9">
        <v>20</v>
      </c>
      <c r="E368" s="9">
        <v>1</v>
      </c>
      <c r="F368" s="9" t="s">
        <v>41</v>
      </c>
    </row>
    <row r="369" spans="1:6">
      <c r="A369" s="4" t="s">
        <v>64</v>
      </c>
      <c r="B369" s="9">
        <v>5</v>
      </c>
      <c r="C369" s="8" t="str">
        <f t="shared" si="5"/>
        <v>25-29|5</v>
      </c>
      <c r="D369" s="9">
        <v>21</v>
      </c>
      <c r="E369" s="9">
        <v>1</v>
      </c>
      <c r="F369" s="9" t="s">
        <v>41</v>
      </c>
    </row>
    <row r="370" spans="1:6">
      <c r="A370" s="4" t="s">
        <v>64</v>
      </c>
      <c r="B370" s="9">
        <v>6</v>
      </c>
      <c r="C370" s="8" t="str">
        <f t="shared" si="5"/>
        <v>25-29|6</v>
      </c>
      <c r="D370" s="9">
        <v>22</v>
      </c>
      <c r="E370" s="9">
        <v>2</v>
      </c>
      <c r="F370" s="9" t="s">
        <v>42</v>
      </c>
    </row>
    <row r="371" spans="1:6">
      <c r="A371" s="4" t="s">
        <v>64</v>
      </c>
      <c r="B371" s="9">
        <v>7</v>
      </c>
      <c r="C371" s="8" t="str">
        <f t="shared" si="5"/>
        <v>25-29|7</v>
      </c>
      <c r="D371" s="9">
        <v>23</v>
      </c>
      <c r="E371" s="9">
        <v>2</v>
      </c>
      <c r="F371" s="9" t="s">
        <v>42</v>
      </c>
    </row>
    <row r="372" spans="1:6">
      <c r="A372" s="4" t="s">
        <v>64</v>
      </c>
      <c r="B372" s="9">
        <v>8</v>
      </c>
      <c r="C372" s="8" t="str">
        <f t="shared" si="5"/>
        <v>25-29|8</v>
      </c>
      <c r="D372" s="9">
        <v>24</v>
      </c>
      <c r="E372" s="9">
        <v>2</v>
      </c>
      <c r="F372" s="9" t="s">
        <v>42</v>
      </c>
    </row>
    <row r="373" spans="1:6">
      <c r="A373" s="4" t="s">
        <v>64</v>
      </c>
      <c r="B373" s="9">
        <v>9</v>
      </c>
      <c r="C373" s="8" t="str">
        <f t="shared" si="5"/>
        <v>25-29|9</v>
      </c>
      <c r="D373" s="9">
        <v>25</v>
      </c>
      <c r="E373" s="9">
        <v>3</v>
      </c>
      <c r="F373" s="9" t="s">
        <v>43</v>
      </c>
    </row>
    <row r="374" spans="1:6">
      <c r="A374" s="4" t="s">
        <v>64</v>
      </c>
      <c r="B374" s="9">
        <v>10</v>
      </c>
      <c r="C374" s="8" t="str">
        <f t="shared" si="5"/>
        <v>25-29|10</v>
      </c>
      <c r="D374" s="9">
        <v>26</v>
      </c>
      <c r="E374" s="9">
        <v>3</v>
      </c>
      <c r="F374" s="9" t="s">
        <v>43</v>
      </c>
    </row>
    <row r="375" spans="1:6">
      <c r="A375" s="4" t="s">
        <v>64</v>
      </c>
      <c r="B375" s="9">
        <v>11</v>
      </c>
      <c r="C375" s="8" t="str">
        <f t="shared" si="5"/>
        <v>25-29|11</v>
      </c>
      <c r="D375" s="9">
        <v>27</v>
      </c>
      <c r="E375" s="9">
        <v>3</v>
      </c>
      <c r="F375" s="9" t="s">
        <v>43</v>
      </c>
    </row>
    <row r="376" spans="1:6">
      <c r="A376" s="4" t="s">
        <v>64</v>
      </c>
      <c r="B376" s="9">
        <v>12</v>
      </c>
      <c r="C376" s="8" t="str">
        <f t="shared" si="5"/>
        <v>25-29|12</v>
      </c>
      <c r="D376" s="9">
        <v>28</v>
      </c>
      <c r="E376" s="9">
        <v>3</v>
      </c>
      <c r="F376" s="9" t="s">
        <v>43</v>
      </c>
    </row>
    <row r="377" spans="1:6">
      <c r="A377" s="4" t="s">
        <v>64</v>
      </c>
      <c r="B377" s="9">
        <v>13</v>
      </c>
      <c r="C377" s="8" t="str">
        <f t="shared" si="5"/>
        <v>25-29|13</v>
      </c>
      <c r="D377" s="9">
        <v>29</v>
      </c>
      <c r="E377" s="9">
        <v>4</v>
      </c>
      <c r="F377" s="9" t="s">
        <v>44</v>
      </c>
    </row>
    <row r="378" spans="1:6">
      <c r="A378" s="4" t="s">
        <v>64</v>
      </c>
      <c r="B378" s="9">
        <v>14</v>
      </c>
      <c r="C378" s="8" t="str">
        <f t="shared" si="5"/>
        <v>25-29|14</v>
      </c>
      <c r="D378" s="9">
        <v>30</v>
      </c>
      <c r="E378" s="9">
        <v>4</v>
      </c>
      <c r="F378" s="9" t="s">
        <v>44</v>
      </c>
    </row>
    <row r="379" spans="1:6">
      <c r="A379" s="4" t="s">
        <v>64</v>
      </c>
      <c r="B379" s="9">
        <v>15</v>
      </c>
      <c r="C379" s="8" t="str">
        <f t="shared" si="5"/>
        <v>25-29|15</v>
      </c>
      <c r="D379" s="9">
        <v>31</v>
      </c>
      <c r="E379" s="9">
        <v>4</v>
      </c>
      <c r="F379" s="9" t="s">
        <v>44</v>
      </c>
    </row>
    <row r="380" spans="1:6">
      <c r="A380" s="4" t="s">
        <v>64</v>
      </c>
      <c r="B380" s="9">
        <v>16</v>
      </c>
      <c r="C380" s="8" t="str">
        <f t="shared" si="5"/>
        <v>25-29|16</v>
      </c>
      <c r="D380" s="9">
        <v>31</v>
      </c>
      <c r="E380" s="9">
        <v>4</v>
      </c>
      <c r="F380" s="9" t="s">
        <v>44</v>
      </c>
    </row>
    <row r="381" spans="1:6">
      <c r="A381" s="4" t="s">
        <v>64</v>
      </c>
      <c r="B381" s="9">
        <v>17</v>
      </c>
      <c r="C381" s="8" t="str">
        <f t="shared" si="5"/>
        <v>25-29|17</v>
      </c>
      <c r="D381" s="9">
        <v>32</v>
      </c>
      <c r="E381" s="9">
        <v>5</v>
      </c>
      <c r="F381" s="9" t="s">
        <v>45</v>
      </c>
    </row>
    <row r="382" spans="1:6">
      <c r="A382" s="4" t="s">
        <v>64</v>
      </c>
      <c r="B382" s="9">
        <v>18</v>
      </c>
      <c r="C382" s="8" t="str">
        <f t="shared" si="5"/>
        <v>25-29|18</v>
      </c>
      <c r="D382" s="9">
        <v>33</v>
      </c>
      <c r="E382" s="9">
        <v>5</v>
      </c>
      <c r="F382" s="9" t="s">
        <v>45</v>
      </c>
    </row>
    <row r="383" spans="1:6">
      <c r="A383" s="4" t="s">
        <v>64</v>
      </c>
      <c r="B383" s="9">
        <v>19</v>
      </c>
      <c r="C383" s="8" t="str">
        <f t="shared" si="5"/>
        <v>25-29|19</v>
      </c>
      <c r="D383" s="9">
        <v>33</v>
      </c>
      <c r="E383" s="9">
        <v>5</v>
      </c>
      <c r="F383" s="9" t="s">
        <v>45</v>
      </c>
    </row>
    <row r="384" spans="1:6">
      <c r="A384" s="4" t="s">
        <v>64</v>
      </c>
      <c r="B384" s="9">
        <v>20</v>
      </c>
      <c r="C384" s="8" t="str">
        <f t="shared" si="5"/>
        <v>25-29|20</v>
      </c>
      <c r="D384" s="9">
        <v>34</v>
      </c>
      <c r="E384" s="9">
        <v>5</v>
      </c>
      <c r="F384" s="9" t="s">
        <v>45</v>
      </c>
    </row>
    <row r="385" spans="1:6">
      <c r="A385" s="4" t="s">
        <v>64</v>
      </c>
      <c r="B385" s="9">
        <v>21</v>
      </c>
      <c r="C385" s="8" t="str">
        <f t="shared" si="5"/>
        <v>25-29|21</v>
      </c>
      <c r="D385" s="9">
        <v>34</v>
      </c>
      <c r="E385" s="9">
        <v>5</v>
      </c>
      <c r="F385" s="9" t="s">
        <v>45</v>
      </c>
    </row>
    <row r="386" spans="1:6">
      <c r="A386" s="4" t="s">
        <v>64</v>
      </c>
      <c r="B386" s="9">
        <v>22</v>
      </c>
      <c r="C386" s="8" t="str">
        <f t="shared" si="5"/>
        <v>25-29|22</v>
      </c>
      <c r="D386" s="9">
        <v>35</v>
      </c>
      <c r="E386" s="9">
        <v>6</v>
      </c>
      <c r="F386" s="9" t="s">
        <v>46</v>
      </c>
    </row>
    <row r="387" spans="1:6">
      <c r="A387" s="4" t="s">
        <v>64</v>
      </c>
      <c r="B387" s="9">
        <v>23</v>
      </c>
      <c r="C387" s="8" t="str">
        <f t="shared" si="5"/>
        <v>25-29|23</v>
      </c>
      <c r="D387" s="9">
        <v>36</v>
      </c>
      <c r="E387" s="9">
        <v>6</v>
      </c>
      <c r="F387" s="9" t="s">
        <v>46</v>
      </c>
    </row>
    <row r="388" spans="1:6">
      <c r="A388" s="4" t="s">
        <v>64</v>
      </c>
      <c r="B388" s="9">
        <v>24</v>
      </c>
      <c r="C388" s="8" t="str">
        <f t="shared" si="5"/>
        <v>25-29|24</v>
      </c>
      <c r="D388" s="9">
        <v>36</v>
      </c>
      <c r="E388" s="9">
        <v>6</v>
      </c>
      <c r="F388" s="9" t="s">
        <v>46</v>
      </c>
    </row>
    <row r="389" spans="1:6">
      <c r="A389" s="4" t="s">
        <v>64</v>
      </c>
      <c r="B389" s="9">
        <v>25</v>
      </c>
      <c r="C389" s="8" t="str">
        <f t="shared" ref="C389:C452" si="6">A389&amp;"|"&amp;B389</f>
        <v>25-29|25</v>
      </c>
      <c r="D389" s="9">
        <v>37</v>
      </c>
      <c r="E389" s="9">
        <v>6</v>
      </c>
      <c r="F389" s="9" t="s">
        <v>46</v>
      </c>
    </row>
    <row r="390" spans="1:6">
      <c r="A390" s="4" t="s">
        <v>64</v>
      </c>
      <c r="B390" s="9">
        <v>26</v>
      </c>
      <c r="C390" s="8" t="str">
        <f t="shared" si="6"/>
        <v>25-29|26</v>
      </c>
      <c r="D390" s="9">
        <v>38</v>
      </c>
      <c r="E390" s="9">
        <v>6</v>
      </c>
      <c r="F390" s="9" t="s">
        <v>46</v>
      </c>
    </row>
    <row r="391" spans="1:6">
      <c r="A391" s="4" t="s">
        <v>64</v>
      </c>
      <c r="B391" s="9">
        <v>27</v>
      </c>
      <c r="C391" s="8" t="str">
        <f t="shared" si="6"/>
        <v>25-29|27</v>
      </c>
      <c r="D391" s="9">
        <v>38</v>
      </c>
      <c r="E391" s="9">
        <v>6</v>
      </c>
      <c r="F391" s="9" t="s">
        <v>46</v>
      </c>
    </row>
    <row r="392" spans="1:6">
      <c r="A392" s="4" t="s">
        <v>64</v>
      </c>
      <c r="B392" s="9">
        <v>28</v>
      </c>
      <c r="C392" s="8" t="str">
        <f t="shared" si="6"/>
        <v>25-29|28</v>
      </c>
      <c r="D392" s="9">
        <v>39</v>
      </c>
      <c r="E392" s="9">
        <v>7</v>
      </c>
      <c r="F392" s="9" t="s">
        <v>47</v>
      </c>
    </row>
    <row r="393" spans="1:6">
      <c r="A393" s="4" t="s">
        <v>64</v>
      </c>
      <c r="B393" s="9">
        <v>29</v>
      </c>
      <c r="C393" s="8" t="str">
        <f t="shared" si="6"/>
        <v>25-29|29</v>
      </c>
      <c r="D393" s="9">
        <v>39</v>
      </c>
      <c r="E393" s="9">
        <v>7</v>
      </c>
      <c r="F393" s="9" t="s">
        <v>47</v>
      </c>
    </row>
    <row r="394" spans="1:6">
      <c r="A394" s="4" t="s">
        <v>64</v>
      </c>
      <c r="B394" s="9">
        <v>30</v>
      </c>
      <c r="C394" s="8" t="str">
        <f t="shared" si="6"/>
        <v>25-29|30</v>
      </c>
      <c r="D394" s="9">
        <v>40</v>
      </c>
      <c r="E394" s="9">
        <v>7</v>
      </c>
      <c r="F394" s="9" t="s">
        <v>47</v>
      </c>
    </row>
    <row r="395" spans="1:6">
      <c r="A395" s="4" t="s">
        <v>64</v>
      </c>
      <c r="B395" s="9">
        <v>31</v>
      </c>
      <c r="C395" s="8" t="str">
        <f t="shared" si="6"/>
        <v>25-29|31</v>
      </c>
      <c r="D395" s="9">
        <v>41</v>
      </c>
      <c r="E395" s="9">
        <v>7</v>
      </c>
      <c r="F395" s="9" t="s">
        <v>47</v>
      </c>
    </row>
    <row r="396" spans="1:6">
      <c r="A396" s="4" t="s">
        <v>64</v>
      </c>
      <c r="B396" s="9">
        <v>32</v>
      </c>
      <c r="C396" s="8" t="str">
        <f t="shared" si="6"/>
        <v>25-29|32</v>
      </c>
      <c r="D396" s="9">
        <v>41</v>
      </c>
      <c r="E396" s="9">
        <v>7</v>
      </c>
      <c r="F396" s="9" t="s">
        <v>47</v>
      </c>
    </row>
    <row r="397" spans="1:6">
      <c r="A397" s="4" t="s">
        <v>64</v>
      </c>
      <c r="B397" s="9">
        <v>33</v>
      </c>
      <c r="C397" s="8" t="str">
        <f t="shared" si="6"/>
        <v>25-29|33</v>
      </c>
      <c r="D397" s="9">
        <v>42</v>
      </c>
      <c r="E397" s="9">
        <v>8</v>
      </c>
      <c r="F397" s="9" t="s">
        <v>48</v>
      </c>
    </row>
    <row r="398" spans="1:6">
      <c r="A398" s="4" t="s">
        <v>64</v>
      </c>
      <c r="B398" s="9">
        <v>34</v>
      </c>
      <c r="C398" s="8" t="str">
        <f t="shared" si="6"/>
        <v>25-29|34</v>
      </c>
      <c r="D398" s="9">
        <v>43</v>
      </c>
      <c r="E398" s="9">
        <v>8</v>
      </c>
      <c r="F398" s="9" t="s">
        <v>48</v>
      </c>
    </row>
    <row r="399" spans="1:6">
      <c r="A399" s="4" t="s">
        <v>64</v>
      </c>
      <c r="B399" s="9">
        <v>35</v>
      </c>
      <c r="C399" s="8" t="str">
        <f t="shared" si="6"/>
        <v>25-29|35</v>
      </c>
      <c r="D399" s="9">
        <v>43</v>
      </c>
      <c r="E399" s="9">
        <v>8</v>
      </c>
      <c r="F399" s="9" t="s">
        <v>48</v>
      </c>
    </row>
    <row r="400" spans="1:6">
      <c r="A400" s="4" t="s">
        <v>64</v>
      </c>
      <c r="B400" s="9">
        <v>36</v>
      </c>
      <c r="C400" s="8" t="str">
        <f t="shared" si="6"/>
        <v>25-29|36</v>
      </c>
      <c r="D400" s="9">
        <v>44</v>
      </c>
      <c r="E400" s="9">
        <v>8</v>
      </c>
      <c r="F400" s="9" t="s">
        <v>48</v>
      </c>
    </row>
    <row r="401" spans="1:6">
      <c r="A401" s="4" t="s">
        <v>64</v>
      </c>
      <c r="B401" s="9">
        <v>37</v>
      </c>
      <c r="C401" s="8" t="str">
        <f t="shared" si="6"/>
        <v>25-29|37</v>
      </c>
      <c r="D401" s="9">
        <v>44</v>
      </c>
      <c r="E401" s="9">
        <v>8</v>
      </c>
      <c r="F401" s="9" t="s">
        <v>48</v>
      </c>
    </row>
    <row r="402" spans="1:6">
      <c r="A402" s="4" t="s">
        <v>64</v>
      </c>
      <c r="B402" s="9">
        <v>38</v>
      </c>
      <c r="C402" s="8" t="str">
        <f t="shared" si="6"/>
        <v>25-29|38</v>
      </c>
      <c r="D402" s="9">
        <v>45</v>
      </c>
      <c r="E402" s="9">
        <v>9</v>
      </c>
      <c r="F402" s="9" t="s">
        <v>49</v>
      </c>
    </row>
    <row r="403" spans="1:6">
      <c r="A403" s="4" t="s">
        <v>64</v>
      </c>
      <c r="B403" s="9">
        <v>39</v>
      </c>
      <c r="C403" s="8" t="str">
        <f t="shared" si="6"/>
        <v>25-29|39</v>
      </c>
      <c r="D403" s="9">
        <v>46</v>
      </c>
      <c r="E403" s="9">
        <v>9</v>
      </c>
      <c r="F403" s="9" t="s">
        <v>49</v>
      </c>
    </row>
    <row r="404" spans="1:6">
      <c r="A404" s="4" t="s">
        <v>64</v>
      </c>
      <c r="B404" s="9">
        <v>40</v>
      </c>
      <c r="C404" s="8" t="str">
        <f t="shared" si="6"/>
        <v>25-29|40</v>
      </c>
      <c r="D404" s="9">
        <v>46</v>
      </c>
      <c r="E404" s="9">
        <v>9</v>
      </c>
      <c r="F404" s="9" t="s">
        <v>49</v>
      </c>
    </row>
    <row r="405" spans="1:6">
      <c r="A405" s="4" t="s">
        <v>64</v>
      </c>
      <c r="B405" s="9">
        <v>41</v>
      </c>
      <c r="C405" s="8" t="str">
        <f t="shared" si="6"/>
        <v>25-29|41</v>
      </c>
      <c r="D405" s="9">
        <v>47</v>
      </c>
      <c r="E405" s="9">
        <v>9</v>
      </c>
      <c r="F405" s="9" t="s">
        <v>49</v>
      </c>
    </row>
    <row r="406" spans="1:6">
      <c r="A406" s="4" t="s">
        <v>64</v>
      </c>
      <c r="B406" s="9">
        <v>42</v>
      </c>
      <c r="C406" s="8" t="str">
        <f t="shared" si="6"/>
        <v>25-29|42</v>
      </c>
      <c r="D406" s="9">
        <v>48</v>
      </c>
      <c r="E406" s="9">
        <v>9</v>
      </c>
      <c r="F406" s="9" t="s">
        <v>49</v>
      </c>
    </row>
    <row r="407" spans="1:6">
      <c r="A407" s="4" t="s">
        <v>64</v>
      </c>
      <c r="B407" s="9">
        <v>43</v>
      </c>
      <c r="C407" s="8" t="str">
        <f t="shared" si="6"/>
        <v>25-29|43</v>
      </c>
      <c r="D407" s="9">
        <v>48</v>
      </c>
      <c r="E407" s="9">
        <v>9</v>
      </c>
      <c r="F407" s="9" t="s">
        <v>49</v>
      </c>
    </row>
    <row r="408" spans="1:6">
      <c r="A408" s="4" t="s">
        <v>64</v>
      </c>
      <c r="B408" s="9">
        <v>44</v>
      </c>
      <c r="C408" s="8" t="str">
        <f t="shared" si="6"/>
        <v>25-29|44</v>
      </c>
      <c r="D408" s="9">
        <v>49</v>
      </c>
      <c r="E408" s="9">
        <v>10</v>
      </c>
      <c r="F408" s="9" t="s">
        <v>50</v>
      </c>
    </row>
    <row r="409" spans="1:6">
      <c r="A409" s="4" t="s">
        <v>64</v>
      </c>
      <c r="B409" s="9">
        <v>45</v>
      </c>
      <c r="C409" s="8" t="str">
        <f t="shared" si="6"/>
        <v>25-29|45</v>
      </c>
      <c r="D409" s="9">
        <v>50</v>
      </c>
      <c r="E409" s="9">
        <v>10</v>
      </c>
      <c r="F409" s="9" t="s">
        <v>50</v>
      </c>
    </row>
    <row r="410" spans="1:6">
      <c r="A410" s="4" t="s">
        <v>64</v>
      </c>
      <c r="B410" s="9">
        <v>46</v>
      </c>
      <c r="C410" s="8" t="str">
        <f t="shared" si="6"/>
        <v>25-29|46</v>
      </c>
      <c r="D410" s="9">
        <v>50</v>
      </c>
      <c r="E410" s="9">
        <v>10</v>
      </c>
      <c r="F410" s="9" t="s">
        <v>50</v>
      </c>
    </row>
    <row r="411" spans="1:6">
      <c r="A411" s="4" t="s">
        <v>64</v>
      </c>
      <c r="B411" s="9">
        <v>47</v>
      </c>
      <c r="C411" s="8" t="str">
        <f t="shared" si="6"/>
        <v>25-29|47</v>
      </c>
      <c r="D411" s="9">
        <v>51</v>
      </c>
      <c r="E411" s="9">
        <v>10</v>
      </c>
      <c r="F411" s="9" t="s">
        <v>50</v>
      </c>
    </row>
    <row r="412" spans="1:6">
      <c r="A412" s="4" t="s">
        <v>64</v>
      </c>
      <c r="B412" s="9">
        <v>48</v>
      </c>
      <c r="C412" s="8" t="str">
        <f t="shared" si="6"/>
        <v>25-29|48</v>
      </c>
      <c r="D412" s="9">
        <v>52</v>
      </c>
      <c r="E412" s="9">
        <v>11</v>
      </c>
      <c r="F412" s="9" t="s">
        <v>51</v>
      </c>
    </row>
    <row r="413" spans="1:6">
      <c r="A413" s="4" t="s">
        <v>64</v>
      </c>
      <c r="B413" s="9">
        <v>49</v>
      </c>
      <c r="C413" s="8" t="str">
        <f t="shared" si="6"/>
        <v>25-29|49</v>
      </c>
      <c r="D413" s="9">
        <v>52</v>
      </c>
      <c r="E413" s="9">
        <v>11</v>
      </c>
      <c r="F413" s="9" t="s">
        <v>51</v>
      </c>
    </row>
    <row r="414" spans="1:6">
      <c r="A414" s="4" t="s">
        <v>64</v>
      </c>
      <c r="B414" s="9">
        <v>50</v>
      </c>
      <c r="C414" s="8" t="str">
        <f t="shared" si="6"/>
        <v>25-29|50</v>
      </c>
      <c r="D414" s="9">
        <v>53</v>
      </c>
      <c r="E414" s="9">
        <v>11</v>
      </c>
      <c r="F414" s="9" t="s">
        <v>51</v>
      </c>
    </row>
    <row r="415" spans="1:6">
      <c r="A415" s="4" t="s">
        <v>64</v>
      </c>
      <c r="B415" s="9">
        <v>51</v>
      </c>
      <c r="C415" s="8" t="str">
        <f t="shared" si="6"/>
        <v>25-29|51</v>
      </c>
      <c r="D415" s="9">
        <v>54</v>
      </c>
      <c r="E415" s="9">
        <v>11</v>
      </c>
      <c r="F415" s="9" t="s">
        <v>51</v>
      </c>
    </row>
    <row r="416" spans="1:6">
      <c r="A416" s="4" t="s">
        <v>64</v>
      </c>
      <c r="B416" s="9">
        <v>52</v>
      </c>
      <c r="C416" s="8" t="str">
        <f t="shared" si="6"/>
        <v>25-29|52</v>
      </c>
      <c r="D416" s="9">
        <v>55</v>
      </c>
      <c r="E416" s="9">
        <v>12</v>
      </c>
      <c r="F416" s="9" t="s">
        <v>52</v>
      </c>
    </row>
    <row r="417" spans="1:6">
      <c r="A417" s="4" t="s">
        <v>64</v>
      </c>
      <c r="B417" s="9">
        <v>53</v>
      </c>
      <c r="C417" s="8" t="str">
        <f t="shared" si="6"/>
        <v>25-29|53</v>
      </c>
      <c r="D417" s="9">
        <v>56</v>
      </c>
      <c r="E417" s="9">
        <v>12</v>
      </c>
      <c r="F417" s="9" t="s">
        <v>52</v>
      </c>
    </row>
    <row r="418" spans="1:6">
      <c r="A418" s="4" t="s">
        <v>64</v>
      </c>
      <c r="B418" s="9">
        <v>54</v>
      </c>
      <c r="C418" s="8" t="str">
        <f t="shared" si="6"/>
        <v>25-29|54</v>
      </c>
      <c r="D418" s="9">
        <v>56</v>
      </c>
      <c r="E418" s="9">
        <v>12</v>
      </c>
      <c r="F418" s="9" t="s">
        <v>52</v>
      </c>
    </row>
    <row r="419" spans="1:6">
      <c r="A419" s="4" t="s">
        <v>64</v>
      </c>
      <c r="B419" s="9">
        <v>55</v>
      </c>
      <c r="C419" s="8" t="str">
        <f t="shared" si="6"/>
        <v>25-29|55</v>
      </c>
      <c r="D419" s="9">
        <v>57</v>
      </c>
      <c r="E419" s="9">
        <v>12</v>
      </c>
      <c r="F419" s="9" t="s">
        <v>52</v>
      </c>
    </row>
    <row r="420" spans="1:6">
      <c r="A420" s="4" t="s">
        <v>64</v>
      </c>
      <c r="B420" s="9">
        <v>56</v>
      </c>
      <c r="C420" s="8" t="str">
        <f t="shared" si="6"/>
        <v>25-29|56</v>
      </c>
      <c r="D420" s="9">
        <v>58</v>
      </c>
      <c r="E420" s="9">
        <v>12</v>
      </c>
      <c r="F420" s="9" t="s">
        <v>52</v>
      </c>
    </row>
    <row r="421" spans="1:6">
      <c r="A421" s="4" t="s">
        <v>64</v>
      </c>
      <c r="B421" s="9">
        <v>57</v>
      </c>
      <c r="C421" s="8" t="str">
        <f t="shared" si="6"/>
        <v>25-29|57</v>
      </c>
      <c r="D421" s="9">
        <v>59</v>
      </c>
      <c r="E421" s="9">
        <v>13</v>
      </c>
      <c r="F421" s="9" t="s">
        <v>53</v>
      </c>
    </row>
    <row r="422" spans="1:6">
      <c r="A422" s="4" t="s">
        <v>64</v>
      </c>
      <c r="B422" s="9">
        <v>58</v>
      </c>
      <c r="C422" s="8" t="str">
        <f t="shared" si="6"/>
        <v>25-29|58</v>
      </c>
      <c r="D422" s="9">
        <v>60</v>
      </c>
      <c r="E422" s="9">
        <v>13</v>
      </c>
      <c r="F422" s="9" t="s">
        <v>53</v>
      </c>
    </row>
    <row r="423" spans="1:6">
      <c r="A423" s="4" t="s">
        <v>64</v>
      </c>
      <c r="B423" s="9">
        <v>59</v>
      </c>
      <c r="C423" s="8" t="str">
        <f t="shared" si="6"/>
        <v>25-29|59</v>
      </c>
      <c r="D423" s="9">
        <v>61</v>
      </c>
      <c r="E423" s="9">
        <v>13</v>
      </c>
      <c r="F423" s="9" t="s">
        <v>53</v>
      </c>
    </row>
    <row r="424" spans="1:6">
      <c r="A424" s="4" t="s">
        <v>64</v>
      </c>
      <c r="B424" s="9">
        <v>60</v>
      </c>
      <c r="C424" s="8" t="str">
        <f t="shared" si="6"/>
        <v>25-29|60</v>
      </c>
      <c r="D424" s="9">
        <v>62</v>
      </c>
      <c r="E424" s="9">
        <v>14</v>
      </c>
      <c r="F424" s="9" t="s">
        <v>54</v>
      </c>
    </row>
    <row r="425" spans="1:6">
      <c r="A425" s="4" t="s">
        <v>64</v>
      </c>
      <c r="B425" s="9">
        <v>61</v>
      </c>
      <c r="C425" s="8" t="str">
        <f t="shared" si="6"/>
        <v>25-29|61</v>
      </c>
      <c r="D425" s="9">
        <v>63</v>
      </c>
      <c r="E425" s="9">
        <v>14</v>
      </c>
      <c r="F425" s="9" t="s">
        <v>54</v>
      </c>
    </row>
    <row r="426" spans="1:6">
      <c r="A426" s="4" t="s">
        <v>64</v>
      </c>
      <c r="B426" s="9">
        <v>62</v>
      </c>
      <c r="C426" s="8" t="str">
        <f t="shared" si="6"/>
        <v>25-29|62</v>
      </c>
      <c r="D426" s="9">
        <v>64</v>
      </c>
      <c r="E426" s="9">
        <v>14</v>
      </c>
      <c r="F426" s="9" t="s">
        <v>54</v>
      </c>
    </row>
    <row r="427" spans="1:6">
      <c r="A427" s="4" t="s">
        <v>64</v>
      </c>
      <c r="B427" s="9">
        <v>63</v>
      </c>
      <c r="C427" s="8" t="str">
        <f t="shared" si="6"/>
        <v>25-29|63</v>
      </c>
      <c r="D427" s="9">
        <v>65</v>
      </c>
      <c r="E427" s="9">
        <v>15</v>
      </c>
      <c r="F427" s="9" t="s">
        <v>55</v>
      </c>
    </row>
    <row r="428" spans="1:6">
      <c r="A428" s="4" t="s">
        <v>64</v>
      </c>
      <c r="B428" s="9">
        <v>64</v>
      </c>
      <c r="C428" s="8" t="str">
        <f t="shared" si="6"/>
        <v>25-29|64</v>
      </c>
      <c r="D428" s="9">
        <v>66</v>
      </c>
      <c r="E428" s="9">
        <v>15</v>
      </c>
      <c r="F428" s="9" t="s">
        <v>55</v>
      </c>
    </row>
    <row r="429" spans="1:6">
      <c r="A429" s="4" t="s">
        <v>64</v>
      </c>
      <c r="B429" s="9">
        <v>65</v>
      </c>
      <c r="C429" s="8" t="str">
        <f t="shared" si="6"/>
        <v>25-29|65</v>
      </c>
      <c r="D429" s="9">
        <v>67</v>
      </c>
      <c r="E429" s="9">
        <v>15</v>
      </c>
      <c r="F429" s="9" t="s">
        <v>55</v>
      </c>
    </row>
    <row r="430" spans="1:6">
      <c r="A430" s="4" t="s">
        <v>64</v>
      </c>
      <c r="B430" s="9">
        <v>66</v>
      </c>
      <c r="C430" s="8" t="str">
        <f t="shared" si="6"/>
        <v>25-29|66</v>
      </c>
      <c r="D430" s="9">
        <v>68</v>
      </c>
      <c r="E430" s="9">
        <v>15</v>
      </c>
      <c r="F430" s="9" t="s">
        <v>55</v>
      </c>
    </row>
    <row r="431" spans="1:6">
      <c r="A431" s="4" t="s">
        <v>64</v>
      </c>
      <c r="B431" s="9">
        <v>67</v>
      </c>
      <c r="C431" s="8" t="str">
        <f t="shared" si="6"/>
        <v>25-29|67</v>
      </c>
      <c r="D431" s="9">
        <v>69</v>
      </c>
      <c r="E431" s="9">
        <v>16</v>
      </c>
      <c r="F431" s="9" t="s">
        <v>56</v>
      </c>
    </row>
    <row r="432" spans="1:6">
      <c r="A432" s="4" t="s">
        <v>64</v>
      </c>
      <c r="B432" s="9">
        <v>68</v>
      </c>
      <c r="C432" s="8" t="str">
        <f t="shared" si="6"/>
        <v>25-29|68</v>
      </c>
      <c r="D432" s="9">
        <v>71</v>
      </c>
      <c r="E432" s="9">
        <v>16</v>
      </c>
      <c r="F432" s="9" t="s">
        <v>56</v>
      </c>
    </row>
    <row r="433" spans="1:6">
      <c r="A433" s="4" t="s">
        <v>64</v>
      </c>
      <c r="B433" s="9">
        <v>69</v>
      </c>
      <c r="C433" s="8" t="str">
        <f t="shared" si="6"/>
        <v>25-29|69</v>
      </c>
      <c r="D433" s="9">
        <v>73</v>
      </c>
      <c r="E433" s="9">
        <v>17</v>
      </c>
      <c r="F433" s="9" t="s">
        <v>57</v>
      </c>
    </row>
    <row r="434" spans="1:6">
      <c r="A434" s="4" t="s">
        <v>64</v>
      </c>
      <c r="B434" s="9">
        <v>70</v>
      </c>
      <c r="C434" s="8" t="str">
        <f t="shared" si="6"/>
        <v>25-29|70</v>
      </c>
      <c r="D434" s="9">
        <v>75</v>
      </c>
      <c r="E434" s="9">
        <v>18</v>
      </c>
      <c r="F434" s="9" t="s">
        <v>58</v>
      </c>
    </row>
    <row r="435" spans="1:6">
      <c r="A435" s="4" t="s">
        <v>64</v>
      </c>
      <c r="B435" s="9">
        <v>71</v>
      </c>
      <c r="C435" s="8" t="str">
        <f t="shared" si="6"/>
        <v>25-29|71</v>
      </c>
      <c r="D435" s="9">
        <v>78</v>
      </c>
      <c r="E435" s="9">
        <v>18</v>
      </c>
      <c r="F435" s="9" t="s">
        <v>58</v>
      </c>
    </row>
    <row r="436" spans="1:6">
      <c r="A436" s="4" t="s">
        <v>65</v>
      </c>
      <c r="B436" s="8">
        <v>0</v>
      </c>
      <c r="C436" s="8" t="str">
        <f t="shared" si="6"/>
        <v>30-34|0</v>
      </c>
      <c r="D436" s="9">
        <v>20</v>
      </c>
      <c r="E436" s="9">
        <v>1</v>
      </c>
      <c r="F436" s="9" t="s">
        <v>41</v>
      </c>
    </row>
    <row r="437" spans="1:6">
      <c r="A437" s="4" t="s">
        <v>65</v>
      </c>
      <c r="B437" s="9">
        <v>1</v>
      </c>
      <c r="C437" s="8" t="str">
        <f t="shared" si="6"/>
        <v>30-34|1</v>
      </c>
      <c r="D437" s="9">
        <v>20</v>
      </c>
      <c r="E437" s="9">
        <v>1</v>
      </c>
      <c r="F437" s="9" t="s">
        <v>41</v>
      </c>
    </row>
    <row r="438" spans="1:6">
      <c r="A438" s="4" t="s">
        <v>65</v>
      </c>
      <c r="B438" s="9">
        <v>2</v>
      </c>
      <c r="C438" s="8" t="str">
        <f t="shared" si="6"/>
        <v>30-34|2</v>
      </c>
      <c r="D438" s="9">
        <v>20</v>
      </c>
      <c r="E438" s="9">
        <v>1</v>
      </c>
      <c r="F438" s="9" t="s">
        <v>41</v>
      </c>
    </row>
    <row r="439" spans="1:6">
      <c r="A439" s="4" t="s">
        <v>65</v>
      </c>
      <c r="B439" s="9">
        <v>3</v>
      </c>
      <c r="C439" s="8" t="str">
        <f t="shared" si="6"/>
        <v>30-34|3</v>
      </c>
      <c r="D439" s="9">
        <v>20</v>
      </c>
      <c r="E439" s="9">
        <v>1</v>
      </c>
      <c r="F439" s="9" t="s">
        <v>41</v>
      </c>
    </row>
    <row r="440" spans="1:6">
      <c r="A440" s="4" t="s">
        <v>65</v>
      </c>
      <c r="B440" s="9">
        <v>4</v>
      </c>
      <c r="C440" s="8" t="str">
        <f t="shared" si="6"/>
        <v>30-34|4</v>
      </c>
      <c r="D440" s="9">
        <v>21</v>
      </c>
      <c r="E440" s="9">
        <v>1</v>
      </c>
      <c r="F440" s="9" t="s">
        <v>41</v>
      </c>
    </row>
    <row r="441" spans="1:6">
      <c r="A441" s="4" t="s">
        <v>65</v>
      </c>
      <c r="B441" s="9">
        <v>5</v>
      </c>
      <c r="C441" s="8" t="str">
        <f t="shared" si="6"/>
        <v>30-34|5</v>
      </c>
      <c r="D441" s="9">
        <v>22</v>
      </c>
      <c r="E441" s="9">
        <v>2</v>
      </c>
      <c r="F441" s="9" t="s">
        <v>42</v>
      </c>
    </row>
    <row r="442" spans="1:6">
      <c r="A442" s="4" t="s">
        <v>65</v>
      </c>
      <c r="B442" s="9">
        <v>6</v>
      </c>
      <c r="C442" s="8" t="str">
        <f t="shared" si="6"/>
        <v>30-34|6</v>
      </c>
      <c r="D442" s="9">
        <v>23</v>
      </c>
      <c r="E442" s="9">
        <v>2</v>
      </c>
      <c r="F442" s="9" t="s">
        <v>42</v>
      </c>
    </row>
    <row r="443" spans="1:6">
      <c r="A443" s="4" t="s">
        <v>65</v>
      </c>
      <c r="B443" s="9">
        <v>7</v>
      </c>
      <c r="C443" s="8" t="str">
        <f t="shared" si="6"/>
        <v>30-34|7</v>
      </c>
      <c r="D443" s="9">
        <v>24</v>
      </c>
      <c r="E443" s="9">
        <v>2</v>
      </c>
      <c r="F443" s="9" t="s">
        <v>42</v>
      </c>
    </row>
    <row r="444" spans="1:6">
      <c r="A444" s="4" t="s">
        <v>65</v>
      </c>
      <c r="B444" s="9">
        <v>8</v>
      </c>
      <c r="C444" s="8" t="str">
        <f t="shared" si="6"/>
        <v>30-34|8</v>
      </c>
      <c r="D444" s="9">
        <v>25</v>
      </c>
      <c r="E444" s="9">
        <v>3</v>
      </c>
      <c r="F444" s="9" t="s">
        <v>43</v>
      </c>
    </row>
    <row r="445" spans="1:6">
      <c r="A445" s="4" t="s">
        <v>65</v>
      </c>
      <c r="B445" s="9">
        <v>9</v>
      </c>
      <c r="C445" s="8" t="str">
        <f t="shared" si="6"/>
        <v>30-34|9</v>
      </c>
      <c r="D445" s="9">
        <v>26</v>
      </c>
      <c r="E445" s="9">
        <v>3</v>
      </c>
      <c r="F445" s="9" t="s">
        <v>43</v>
      </c>
    </row>
    <row r="446" spans="1:6">
      <c r="A446" s="4" t="s">
        <v>65</v>
      </c>
      <c r="B446" s="9">
        <v>10</v>
      </c>
      <c r="C446" s="8" t="str">
        <f t="shared" si="6"/>
        <v>30-34|10</v>
      </c>
      <c r="D446" s="9">
        <v>27</v>
      </c>
      <c r="E446" s="9">
        <v>3</v>
      </c>
      <c r="F446" s="9" t="s">
        <v>43</v>
      </c>
    </row>
    <row r="447" spans="1:6">
      <c r="A447" s="4" t="s">
        <v>65</v>
      </c>
      <c r="B447" s="9">
        <v>11</v>
      </c>
      <c r="C447" s="8" t="str">
        <f t="shared" si="6"/>
        <v>30-34|11</v>
      </c>
      <c r="D447" s="9">
        <v>28</v>
      </c>
      <c r="E447" s="9">
        <v>3</v>
      </c>
      <c r="F447" s="9" t="s">
        <v>43</v>
      </c>
    </row>
    <row r="448" spans="1:6">
      <c r="A448" s="4" t="s">
        <v>65</v>
      </c>
      <c r="B448" s="9">
        <v>12</v>
      </c>
      <c r="C448" s="8" t="str">
        <f t="shared" si="6"/>
        <v>30-34|12</v>
      </c>
      <c r="D448" s="9">
        <v>29</v>
      </c>
      <c r="E448" s="9">
        <v>4</v>
      </c>
      <c r="F448" s="9" t="s">
        <v>44</v>
      </c>
    </row>
    <row r="449" spans="1:6">
      <c r="A449" s="4" t="s">
        <v>65</v>
      </c>
      <c r="B449" s="9">
        <v>13</v>
      </c>
      <c r="C449" s="8" t="str">
        <f t="shared" si="6"/>
        <v>30-34|13</v>
      </c>
      <c r="D449" s="9">
        <v>30</v>
      </c>
      <c r="E449" s="9">
        <v>4</v>
      </c>
      <c r="F449" s="9" t="s">
        <v>44</v>
      </c>
    </row>
    <row r="450" spans="1:6">
      <c r="A450" s="4" t="s">
        <v>65</v>
      </c>
      <c r="B450" s="9">
        <v>14</v>
      </c>
      <c r="C450" s="8" t="str">
        <f t="shared" si="6"/>
        <v>30-34|14</v>
      </c>
      <c r="D450" s="9">
        <v>30</v>
      </c>
      <c r="E450" s="9">
        <v>4</v>
      </c>
      <c r="F450" s="9" t="s">
        <v>44</v>
      </c>
    </row>
    <row r="451" spans="1:6">
      <c r="A451" s="4" t="s">
        <v>65</v>
      </c>
      <c r="B451" s="9">
        <v>15</v>
      </c>
      <c r="C451" s="8" t="str">
        <f t="shared" si="6"/>
        <v>30-34|15</v>
      </c>
      <c r="D451" s="9">
        <v>31</v>
      </c>
      <c r="E451" s="9">
        <v>4</v>
      </c>
      <c r="F451" s="9" t="s">
        <v>44</v>
      </c>
    </row>
    <row r="452" spans="1:6">
      <c r="A452" s="4" t="s">
        <v>65</v>
      </c>
      <c r="B452" s="9">
        <v>16</v>
      </c>
      <c r="C452" s="8" t="str">
        <f t="shared" si="6"/>
        <v>30-34|16</v>
      </c>
      <c r="D452" s="9">
        <v>31</v>
      </c>
      <c r="E452" s="9">
        <v>4</v>
      </c>
      <c r="F452" s="9" t="s">
        <v>44</v>
      </c>
    </row>
    <row r="453" spans="1:6">
      <c r="A453" s="4" t="s">
        <v>65</v>
      </c>
      <c r="B453" s="9">
        <v>17</v>
      </c>
      <c r="C453" s="8" t="str">
        <f t="shared" ref="C453:C516" si="7">A453&amp;"|"&amp;B453</f>
        <v>30-34|17</v>
      </c>
      <c r="D453" s="9">
        <v>32</v>
      </c>
      <c r="E453" s="9">
        <v>5</v>
      </c>
      <c r="F453" s="9" t="s">
        <v>45</v>
      </c>
    </row>
    <row r="454" spans="1:6">
      <c r="A454" s="4" t="s">
        <v>65</v>
      </c>
      <c r="B454" s="9">
        <v>18</v>
      </c>
      <c r="C454" s="8" t="str">
        <f t="shared" si="7"/>
        <v>30-34|18</v>
      </c>
      <c r="D454" s="9">
        <v>33</v>
      </c>
      <c r="E454" s="9">
        <v>5</v>
      </c>
      <c r="F454" s="9" t="s">
        <v>45</v>
      </c>
    </row>
    <row r="455" spans="1:6">
      <c r="A455" s="4" t="s">
        <v>65</v>
      </c>
      <c r="B455" s="9">
        <v>19</v>
      </c>
      <c r="C455" s="8" t="str">
        <f t="shared" si="7"/>
        <v>30-34|19</v>
      </c>
      <c r="D455" s="9">
        <v>33</v>
      </c>
      <c r="E455" s="9">
        <v>5</v>
      </c>
      <c r="F455" s="9" t="s">
        <v>45</v>
      </c>
    </row>
    <row r="456" spans="1:6">
      <c r="A456" s="4" t="s">
        <v>65</v>
      </c>
      <c r="B456" s="9">
        <v>20</v>
      </c>
      <c r="C456" s="8" t="str">
        <f t="shared" si="7"/>
        <v>30-34|20</v>
      </c>
      <c r="D456" s="9">
        <v>34</v>
      </c>
      <c r="E456" s="9">
        <v>5</v>
      </c>
      <c r="F456" s="9" t="s">
        <v>45</v>
      </c>
    </row>
    <row r="457" spans="1:6">
      <c r="A457" s="4" t="s">
        <v>65</v>
      </c>
      <c r="B457" s="9">
        <v>21</v>
      </c>
      <c r="C457" s="8" t="str">
        <f t="shared" si="7"/>
        <v>30-34|21</v>
      </c>
      <c r="D457" s="9">
        <v>34</v>
      </c>
      <c r="E457" s="9">
        <v>5</v>
      </c>
      <c r="F457" s="9" t="s">
        <v>45</v>
      </c>
    </row>
    <row r="458" spans="1:6">
      <c r="A458" s="4" t="s">
        <v>65</v>
      </c>
      <c r="B458" s="9">
        <v>22</v>
      </c>
      <c r="C458" s="8" t="str">
        <f t="shared" si="7"/>
        <v>30-34|22</v>
      </c>
      <c r="D458" s="9">
        <v>35</v>
      </c>
      <c r="E458" s="9">
        <v>6</v>
      </c>
      <c r="F458" s="9" t="s">
        <v>46</v>
      </c>
    </row>
    <row r="459" spans="1:6">
      <c r="A459" s="4" t="s">
        <v>65</v>
      </c>
      <c r="B459" s="9">
        <v>23</v>
      </c>
      <c r="C459" s="8" t="str">
        <f t="shared" si="7"/>
        <v>30-34|23</v>
      </c>
      <c r="D459" s="9">
        <v>36</v>
      </c>
      <c r="E459" s="9">
        <v>6</v>
      </c>
      <c r="F459" s="9" t="s">
        <v>46</v>
      </c>
    </row>
    <row r="460" spans="1:6">
      <c r="A460" s="4" t="s">
        <v>65</v>
      </c>
      <c r="B460" s="9">
        <v>24</v>
      </c>
      <c r="C460" s="8" t="str">
        <f t="shared" si="7"/>
        <v>30-34|24</v>
      </c>
      <c r="D460" s="9">
        <v>36</v>
      </c>
      <c r="E460" s="9">
        <v>6</v>
      </c>
      <c r="F460" s="9" t="s">
        <v>46</v>
      </c>
    </row>
    <row r="461" spans="1:6">
      <c r="A461" s="4" t="s">
        <v>65</v>
      </c>
      <c r="B461" s="9">
        <v>25</v>
      </c>
      <c r="C461" s="8" t="str">
        <f t="shared" si="7"/>
        <v>30-34|25</v>
      </c>
      <c r="D461" s="9">
        <v>37</v>
      </c>
      <c r="E461" s="9">
        <v>6</v>
      </c>
      <c r="F461" s="9" t="s">
        <v>46</v>
      </c>
    </row>
    <row r="462" spans="1:6">
      <c r="A462" s="4" t="s">
        <v>65</v>
      </c>
      <c r="B462" s="9">
        <v>26</v>
      </c>
      <c r="C462" s="8" t="str">
        <f t="shared" si="7"/>
        <v>30-34|26</v>
      </c>
      <c r="D462" s="9">
        <v>38</v>
      </c>
      <c r="E462" s="9">
        <v>6</v>
      </c>
      <c r="F462" s="9" t="s">
        <v>46</v>
      </c>
    </row>
    <row r="463" spans="1:6">
      <c r="A463" s="4" t="s">
        <v>65</v>
      </c>
      <c r="B463" s="9">
        <v>27</v>
      </c>
      <c r="C463" s="8" t="str">
        <f t="shared" si="7"/>
        <v>30-34|27</v>
      </c>
      <c r="D463" s="9">
        <v>38</v>
      </c>
      <c r="E463" s="9">
        <v>6</v>
      </c>
      <c r="F463" s="9" t="s">
        <v>46</v>
      </c>
    </row>
    <row r="464" spans="1:6">
      <c r="A464" s="4" t="s">
        <v>65</v>
      </c>
      <c r="B464" s="9">
        <v>28</v>
      </c>
      <c r="C464" s="8" t="str">
        <f t="shared" si="7"/>
        <v>30-34|28</v>
      </c>
      <c r="D464" s="9">
        <v>39</v>
      </c>
      <c r="E464" s="9">
        <v>7</v>
      </c>
      <c r="F464" s="9" t="s">
        <v>47</v>
      </c>
    </row>
    <row r="465" spans="1:6">
      <c r="A465" s="4" t="s">
        <v>65</v>
      </c>
      <c r="B465" s="9">
        <v>29</v>
      </c>
      <c r="C465" s="8" t="str">
        <f t="shared" si="7"/>
        <v>30-34|29</v>
      </c>
      <c r="D465" s="9">
        <v>40</v>
      </c>
      <c r="E465" s="9">
        <v>7</v>
      </c>
      <c r="F465" s="9" t="s">
        <v>47</v>
      </c>
    </row>
    <row r="466" spans="1:6">
      <c r="A466" s="4" t="s">
        <v>65</v>
      </c>
      <c r="B466" s="9">
        <v>30</v>
      </c>
      <c r="C466" s="8" t="str">
        <f t="shared" si="7"/>
        <v>30-34|30</v>
      </c>
      <c r="D466" s="9">
        <v>40</v>
      </c>
      <c r="E466" s="9">
        <v>7</v>
      </c>
      <c r="F466" s="9" t="s">
        <v>47</v>
      </c>
    </row>
    <row r="467" spans="1:6">
      <c r="A467" s="4" t="s">
        <v>65</v>
      </c>
      <c r="B467" s="9">
        <v>31</v>
      </c>
      <c r="C467" s="8" t="str">
        <f t="shared" si="7"/>
        <v>30-34|31</v>
      </c>
      <c r="D467" s="9">
        <v>41</v>
      </c>
      <c r="E467" s="9">
        <v>7</v>
      </c>
      <c r="F467" s="9" t="s">
        <v>47</v>
      </c>
    </row>
    <row r="468" spans="1:6">
      <c r="A468" s="4" t="s">
        <v>65</v>
      </c>
      <c r="B468" s="9">
        <v>32</v>
      </c>
      <c r="C468" s="8" t="str">
        <f t="shared" si="7"/>
        <v>30-34|32</v>
      </c>
      <c r="D468" s="9">
        <v>41</v>
      </c>
      <c r="E468" s="9">
        <v>7</v>
      </c>
      <c r="F468" s="9" t="s">
        <v>47</v>
      </c>
    </row>
    <row r="469" spans="1:6">
      <c r="A469" s="4" t="s">
        <v>65</v>
      </c>
      <c r="B469" s="9">
        <v>33</v>
      </c>
      <c r="C469" s="8" t="str">
        <f t="shared" si="7"/>
        <v>30-34|33</v>
      </c>
      <c r="D469" s="9">
        <v>42</v>
      </c>
      <c r="E469" s="9">
        <v>8</v>
      </c>
      <c r="F469" s="9" t="s">
        <v>48</v>
      </c>
    </row>
    <row r="470" spans="1:6">
      <c r="A470" s="4" t="s">
        <v>65</v>
      </c>
      <c r="B470" s="9">
        <v>34</v>
      </c>
      <c r="C470" s="8" t="str">
        <f t="shared" si="7"/>
        <v>30-34|34</v>
      </c>
      <c r="D470" s="9">
        <v>43</v>
      </c>
      <c r="E470" s="9">
        <v>8</v>
      </c>
      <c r="F470" s="9" t="s">
        <v>48</v>
      </c>
    </row>
    <row r="471" spans="1:6">
      <c r="A471" s="4" t="s">
        <v>65</v>
      </c>
      <c r="B471" s="9">
        <v>35</v>
      </c>
      <c r="C471" s="8" t="str">
        <f t="shared" si="7"/>
        <v>30-34|35</v>
      </c>
      <c r="D471" s="9">
        <v>43</v>
      </c>
      <c r="E471" s="9">
        <v>8</v>
      </c>
      <c r="F471" s="9" t="s">
        <v>48</v>
      </c>
    </row>
    <row r="472" spans="1:6">
      <c r="A472" s="4" t="s">
        <v>65</v>
      </c>
      <c r="B472" s="9">
        <v>36</v>
      </c>
      <c r="C472" s="8" t="str">
        <f t="shared" si="7"/>
        <v>30-34|36</v>
      </c>
      <c r="D472" s="9">
        <v>44</v>
      </c>
      <c r="E472" s="9">
        <v>8</v>
      </c>
      <c r="F472" s="9" t="s">
        <v>48</v>
      </c>
    </row>
    <row r="473" spans="1:6">
      <c r="A473" s="4" t="s">
        <v>65</v>
      </c>
      <c r="B473" s="9">
        <v>37</v>
      </c>
      <c r="C473" s="8" t="str">
        <f t="shared" si="7"/>
        <v>30-34|37</v>
      </c>
      <c r="D473" s="9">
        <v>45</v>
      </c>
      <c r="E473" s="9">
        <v>9</v>
      </c>
      <c r="F473" s="9" t="s">
        <v>49</v>
      </c>
    </row>
    <row r="474" spans="1:6">
      <c r="A474" s="4" t="s">
        <v>65</v>
      </c>
      <c r="B474" s="9">
        <v>38</v>
      </c>
      <c r="C474" s="8" t="str">
        <f t="shared" si="7"/>
        <v>30-34|38</v>
      </c>
      <c r="D474" s="9">
        <v>45</v>
      </c>
      <c r="E474" s="9">
        <v>9</v>
      </c>
      <c r="F474" s="9" t="s">
        <v>49</v>
      </c>
    </row>
    <row r="475" spans="1:6">
      <c r="A475" s="4" t="s">
        <v>65</v>
      </c>
      <c r="B475" s="9">
        <v>39</v>
      </c>
      <c r="C475" s="8" t="str">
        <f t="shared" si="7"/>
        <v>30-34|39</v>
      </c>
      <c r="D475" s="9">
        <v>46</v>
      </c>
      <c r="E475" s="9">
        <v>9</v>
      </c>
      <c r="F475" s="9" t="s">
        <v>49</v>
      </c>
    </row>
    <row r="476" spans="1:6">
      <c r="A476" s="4" t="s">
        <v>65</v>
      </c>
      <c r="B476" s="9">
        <v>40</v>
      </c>
      <c r="C476" s="8" t="str">
        <f t="shared" si="7"/>
        <v>30-34|40</v>
      </c>
      <c r="D476" s="9">
        <v>47</v>
      </c>
      <c r="E476" s="9">
        <v>9</v>
      </c>
      <c r="F476" s="9" t="s">
        <v>49</v>
      </c>
    </row>
    <row r="477" spans="1:6">
      <c r="A477" s="4" t="s">
        <v>65</v>
      </c>
      <c r="B477" s="9">
        <v>41</v>
      </c>
      <c r="C477" s="8" t="str">
        <f t="shared" si="7"/>
        <v>30-34|41</v>
      </c>
      <c r="D477" s="9">
        <v>48</v>
      </c>
      <c r="E477" s="9">
        <v>9</v>
      </c>
      <c r="F477" s="9" t="s">
        <v>49</v>
      </c>
    </row>
    <row r="478" spans="1:6">
      <c r="A478" s="4" t="s">
        <v>65</v>
      </c>
      <c r="B478" s="9">
        <v>42</v>
      </c>
      <c r="C478" s="8" t="str">
        <f t="shared" si="7"/>
        <v>30-34|42</v>
      </c>
      <c r="D478" s="9">
        <v>48</v>
      </c>
      <c r="E478" s="9">
        <v>9</v>
      </c>
      <c r="F478" s="9" t="s">
        <v>49</v>
      </c>
    </row>
    <row r="479" spans="1:6">
      <c r="A479" s="4" t="s">
        <v>65</v>
      </c>
      <c r="B479" s="9">
        <v>43</v>
      </c>
      <c r="C479" s="8" t="str">
        <f t="shared" si="7"/>
        <v>30-34|43</v>
      </c>
      <c r="D479" s="9">
        <v>49</v>
      </c>
      <c r="E479" s="9">
        <v>10</v>
      </c>
      <c r="F479" s="9" t="s">
        <v>50</v>
      </c>
    </row>
    <row r="480" spans="1:6">
      <c r="A480" s="4" t="s">
        <v>65</v>
      </c>
      <c r="B480" s="9">
        <v>44</v>
      </c>
      <c r="C480" s="8" t="str">
        <f t="shared" si="7"/>
        <v>30-34|44</v>
      </c>
      <c r="D480" s="9">
        <v>50</v>
      </c>
      <c r="E480" s="9">
        <v>10</v>
      </c>
      <c r="F480" s="9" t="s">
        <v>50</v>
      </c>
    </row>
    <row r="481" spans="1:6">
      <c r="A481" s="4" t="s">
        <v>65</v>
      </c>
      <c r="B481" s="9">
        <v>45</v>
      </c>
      <c r="C481" s="8" t="str">
        <f t="shared" si="7"/>
        <v>30-34|45</v>
      </c>
      <c r="D481" s="9">
        <v>50</v>
      </c>
      <c r="E481" s="9">
        <v>10</v>
      </c>
      <c r="F481" s="9" t="s">
        <v>50</v>
      </c>
    </row>
    <row r="482" spans="1:6">
      <c r="A482" s="4" t="s">
        <v>65</v>
      </c>
      <c r="B482" s="9">
        <v>46</v>
      </c>
      <c r="C482" s="8" t="str">
        <f t="shared" si="7"/>
        <v>30-34|46</v>
      </c>
      <c r="D482" s="9">
        <v>51</v>
      </c>
      <c r="E482" s="9">
        <v>10</v>
      </c>
      <c r="F482" s="9" t="s">
        <v>50</v>
      </c>
    </row>
    <row r="483" spans="1:6">
      <c r="A483" s="4" t="s">
        <v>65</v>
      </c>
      <c r="B483" s="9">
        <v>47</v>
      </c>
      <c r="C483" s="8" t="str">
        <f t="shared" si="7"/>
        <v>30-34|47</v>
      </c>
      <c r="D483" s="9">
        <v>51</v>
      </c>
      <c r="E483" s="9">
        <v>10</v>
      </c>
      <c r="F483" s="9" t="s">
        <v>50</v>
      </c>
    </row>
    <row r="484" spans="1:6">
      <c r="A484" s="4" t="s">
        <v>65</v>
      </c>
      <c r="B484" s="9">
        <v>48</v>
      </c>
      <c r="C484" s="8" t="str">
        <f t="shared" si="7"/>
        <v>30-34|48</v>
      </c>
      <c r="D484" s="9">
        <v>52</v>
      </c>
      <c r="E484" s="9">
        <v>11</v>
      </c>
      <c r="F484" s="9" t="s">
        <v>51</v>
      </c>
    </row>
    <row r="485" spans="1:6">
      <c r="A485" s="4" t="s">
        <v>65</v>
      </c>
      <c r="B485" s="9">
        <v>49</v>
      </c>
      <c r="C485" s="8" t="str">
        <f t="shared" si="7"/>
        <v>30-34|49</v>
      </c>
      <c r="D485" s="9">
        <v>53</v>
      </c>
      <c r="E485" s="9">
        <v>11</v>
      </c>
      <c r="F485" s="9" t="s">
        <v>51</v>
      </c>
    </row>
    <row r="486" spans="1:6">
      <c r="A486" s="4" t="s">
        <v>65</v>
      </c>
      <c r="B486" s="9">
        <v>50</v>
      </c>
      <c r="C486" s="8" t="str">
        <f t="shared" si="7"/>
        <v>30-34|50</v>
      </c>
      <c r="D486" s="9">
        <v>54</v>
      </c>
      <c r="E486" s="9">
        <v>11</v>
      </c>
      <c r="F486" s="9" t="s">
        <v>51</v>
      </c>
    </row>
    <row r="487" spans="1:6">
      <c r="A487" s="4" t="s">
        <v>65</v>
      </c>
      <c r="B487" s="9">
        <v>51</v>
      </c>
      <c r="C487" s="8" t="str">
        <f t="shared" si="7"/>
        <v>30-34|51</v>
      </c>
      <c r="D487" s="9">
        <v>54</v>
      </c>
      <c r="E487" s="9">
        <v>11</v>
      </c>
      <c r="F487" s="9" t="s">
        <v>51</v>
      </c>
    </row>
    <row r="488" spans="1:6">
      <c r="A488" s="4" t="s">
        <v>65</v>
      </c>
      <c r="B488" s="9">
        <v>52</v>
      </c>
      <c r="C488" s="8" t="str">
        <f t="shared" si="7"/>
        <v>30-34|52</v>
      </c>
      <c r="D488" s="9">
        <v>55</v>
      </c>
      <c r="E488" s="9">
        <v>12</v>
      </c>
      <c r="F488" s="9" t="s">
        <v>52</v>
      </c>
    </row>
    <row r="489" spans="1:6">
      <c r="A489" s="4" t="s">
        <v>65</v>
      </c>
      <c r="B489" s="9">
        <v>53</v>
      </c>
      <c r="C489" s="8" t="str">
        <f t="shared" si="7"/>
        <v>30-34|53</v>
      </c>
      <c r="D489" s="9">
        <v>56</v>
      </c>
      <c r="E489" s="9">
        <v>12</v>
      </c>
      <c r="F489" s="9" t="s">
        <v>52</v>
      </c>
    </row>
    <row r="490" spans="1:6">
      <c r="A490" s="4" t="s">
        <v>65</v>
      </c>
      <c r="B490" s="9">
        <v>54</v>
      </c>
      <c r="C490" s="8" t="str">
        <f t="shared" si="7"/>
        <v>30-34|54</v>
      </c>
      <c r="D490" s="9">
        <v>57</v>
      </c>
      <c r="E490" s="9">
        <v>12</v>
      </c>
      <c r="F490" s="9" t="s">
        <v>52</v>
      </c>
    </row>
    <row r="491" spans="1:6">
      <c r="A491" s="4" t="s">
        <v>65</v>
      </c>
      <c r="B491" s="9">
        <v>55</v>
      </c>
      <c r="C491" s="8" t="str">
        <f t="shared" si="7"/>
        <v>30-34|55</v>
      </c>
      <c r="D491" s="9">
        <v>58</v>
      </c>
      <c r="E491" s="9">
        <v>12</v>
      </c>
      <c r="F491" s="9" t="s">
        <v>52</v>
      </c>
    </row>
    <row r="492" spans="1:6">
      <c r="A492" s="4" t="s">
        <v>65</v>
      </c>
      <c r="B492" s="9">
        <v>56</v>
      </c>
      <c r="C492" s="8" t="str">
        <f t="shared" si="7"/>
        <v>30-34|56</v>
      </c>
      <c r="D492" s="9">
        <v>59</v>
      </c>
      <c r="E492" s="9">
        <v>13</v>
      </c>
      <c r="F492" s="9" t="s">
        <v>53</v>
      </c>
    </row>
    <row r="493" spans="1:6">
      <c r="A493" s="4" t="s">
        <v>65</v>
      </c>
      <c r="B493" s="9">
        <v>57</v>
      </c>
      <c r="C493" s="8" t="str">
        <f t="shared" si="7"/>
        <v>30-34|57</v>
      </c>
      <c r="D493" s="9">
        <v>60</v>
      </c>
      <c r="E493" s="9">
        <v>13</v>
      </c>
      <c r="F493" s="9" t="s">
        <v>53</v>
      </c>
    </row>
    <row r="494" spans="1:6">
      <c r="A494" s="4" t="s">
        <v>65</v>
      </c>
      <c r="B494" s="9">
        <v>58</v>
      </c>
      <c r="C494" s="8" t="str">
        <f t="shared" si="7"/>
        <v>30-34|58</v>
      </c>
      <c r="D494" s="9">
        <v>61</v>
      </c>
      <c r="E494" s="9">
        <v>13</v>
      </c>
      <c r="F494" s="9" t="s">
        <v>53</v>
      </c>
    </row>
    <row r="495" spans="1:6">
      <c r="A495" s="4" t="s">
        <v>65</v>
      </c>
      <c r="B495" s="9">
        <v>59</v>
      </c>
      <c r="C495" s="8" t="str">
        <f t="shared" si="7"/>
        <v>30-34|59</v>
      </c>
      <c r="D495" s="9">
        <v>62</v>
      </c>
      <c r="E495" s="9">
        <v>14</v>
      </c>
      <c r="F495" s="9" t="s">
        <v>54</v>
      </c>
    </row>
    <row r="496" spans="1:6">
      <c r="A496" s="4" t="s">
        <v>65</v>
      </c>
      <c r="B496" s="9">
        <v>60</v>
      </c>
      <c r="C496" s="8" t="str">
        <f t="shared" si="7"/>
        <v>30-34|60</v>
      </c>
      <c r="D496" s="9">
        <v>63</v>
      </c>
      <c r="E496" s="9">
        <v>14</v>
      </c>
      <c r="F496" s="9" t="s">
        <v>54</v>
      </c>
    </row>
    <row r="497" spans="1:6">
      <c r="A497" s="4" t="s">
        <v>65</v>
      </c>
      <c r="B497" s="9">
        <v>61</v>
      </c>
      <c r="C497" s="8" t="str">
        <f t="shared" si="7"/>
        <v>30-34|61</v>
      </c>
      <c r="D497" s="9">
        <v>64</v>
      </c>
      <c r="E497" s="9">
        <v>14</v>
      </c>
      <c r="F497" s="9" t="s">
        <v>54</v>
      </c>
    </row>
    <row r="498" spans="1:6">
      <c r="A498" s="4" t="s">
        <v>65</v>
      </c>
      <c r="B498" s="9">
        <v>62</v>
      </c>
      <c r="C498" s="8" t="str">
        <f t="shared" si="7"/>
        <v>30-34|62</v>
      </c>
      <c r="D498" s="9">
        <v>65</v>
      </c>
      <c r="E498" s="9">
        <v>15</v>
      </c>
      <c r="F498" s="9" t="s">
        <v>55</v>
      </c>
    </row>
    <row r="499" spans="1:6">
      <c r="A499" s="4" t="s">
        <v>65</v>
      </c>
      <c r="B499" s="9">
        <v>63</v>
      </c>
      <c r="C499" s="8" t="str">
        <f t="shared" si="7"/>
        <v>30-34|63</v>
      </c>
      <c r="D499" s="9">
        <v>66</v>
      </c>
      <c r="E499" s="9">
        <v>15</v>
      </c>
      <c r="F499" s="9" t="s">
        <v>55</v>
      </c>
    </row>
    <row r="500" spans="1:6">
      <c r="A500" s="4" t="s">
        <v>65</v>
      </c>
      <c r="B500" s="9">
        <v>64</v>
      </c>
      <c r="C500" s="8" t="str">
        <f t="shared" si="7"/>
        <v>30-34|64</v>
      </c>
      <c r="D500" s="9">
        <v>67</v>
      </c>
      <c r="E500" s="9">
        <v>15</v>
      </c>
      <c r="F500" s="9" t="s">
        <v>55</v>
      </c>
    </row>
    <row r="501" spans="1:6">
      <c r="A501" s="4" t="s">
        <v>65</v>
      </c>
      <c r="B501" s="9">
        <v>65</v>
      </c>
      <c r="C501" s="8" t="str">
        <f t="shared" si="7"/>
        <v>30-34|65</v>
      </c>
      <c r="D501" s="9">
        <v>68</v>
      </c>
      <c r="E501" s="9">
        <v>15</v>
      </c>
      <c r="F501" s="9" t="s">
        <v>55</v>
      </c>
    </row>
    <row r="502" spans="1:6">
      <c r="A502" s="4" t="s">
        <v>65</v>
      </c>
      <c r="B502" s="9">
        <v>66</v>
      </c>
      <c r="C502" s="8" t="str">
        <f t="shared" si="7"/>
        <v>30-34|66</v>
      </c>
      <c r="D502" s="9">
        <v>70</v>
      </c>
      <c r="E502" s="9">
        <v>16</v>
      </c>
      <c r="F502" s="9" t="s">
        <v>56</v>
      </c>
    </row>
    <row r="503" spans="1:6">
      <c r="A503" s="4" t="s">
        <v>65</v>
      </c>
      <c r="B503" s="9">
        <v>67</v>
      </c>
      <c r="C503" s="8" t="str">
        <f t="shared" si="7"/>
        <v>30-34|67</v>
      </c>
      <c r="D503" s="9">
        <v>71</v>
      </c>
      <c r="E503" s="9">
        <v>16</v>
      </c>
      <c r="F503" s="9" t="s">
        <v>56</v>
      </c>
    </row>
    <row r="504" spans="1:6">
      <c r="A504" s="4" t="s">
        <v>65</v>
      </c>
      <c r="B504" s="9">
        <v>68</v>
      </c>
      <c r="C504" s="8" t="str">
        <f t="shared" si="7"/>
        <v>30-34|68</v>
      </c>
      <c r="D504" s="9">
        <v>73</v>
      </c>
      <c r="E504" s="9">
        <v>17</v>
      </c>
      <c r="F504" s="9" t="s">
        <v>57</v>
      </c>
    </row>
    <row r="505" spans="1:6">
      <c r="A505" s="4" t="s">
        <v>65</v>
      </c>
      <c r="B505" s="9">
        <v>69</v>
      </c>
      <c r="C505" s="8" t="str">
        <f t="shared" si="7"/>
        <v>30-34|69</v>
      </c>
      <c r="D505" s="9">
        <v>75</v>
      </c>
      <c r="E505" s="9">
        <v>18</v>
      </c>
      <c r="F505" s="9" t="s">
        <v>58</v>
      </c>
    </row>
    <row r="506" spans="1:6">
      <c r="A506" s="4" t="s">
        <v>65</v>
      </c>
      <c r="B506" s="9">
        <v>70</v>
      </c>
      <c r="C506" s="8" t="str">
        <f t="shared" si="7"/>
        <v>30-34|70</v>
      </c>
      <c r="D506" s="9">
        <v>77</v>
      </c>
      <c r="E506" s="9">
        <v>18</v>
      </c>
      <c r="F506" s="9" t="s">
        <v>58</v>
      </c>
    </row>
    <row r="507" spans="1:6">
      <c r="A507" s="4" t="s">
        <v>65</v>
      </c>
      <c r="B507" s="9">
        <v>71</v>
      </c>
      <c r="C507" s="8" t="str">
        <f t="shared" si="7"/>
        <v>30-34|71</v>
      </c>
      <c r="D507" s="9">
        <v>80</v>
      </c>
      <c r="E507" s="9">
        <v>19</v>
      </c>
      <c r="F507" s="9" t="s">
        <v>59</v>
      </c>
    </row>
    <row r="508" spans="1:6">
      <c r="A508" s="4" t="s">
        <v>66</v>
      </c>
      <c r="B508" s="8">
        <v>0</v>
      </c>
      <c r="C508" s="8" t="str">
        <f t="shared" si="7"/>
        <v>35-44|0</v>
      </c>
      <c r="D508" s="9">
        <v>20</v>
      </c>
      <c r="E508" s="9">
        <v>1</v>
      </c>
      <c r="F508" s="9" t="s">
        <v>41</v>
      </c>
    </row>
    <row r="509" spans="1:6">
      <c r="A509" s="4" t="s">
        <v>66</v>
      </c>
      <c r="B509" s="9">
        <v>1</v>
      </c>
      <c r="C509" s="8" t="str">
        <f t="shared" si="7"/>
        <v>35-44|1</v>
      </c>
      <c r="D509" s="9">
        <v>20</v>
      </c>
      <c r="E509" s="9">
        <v>1</v>
      </c>
      <c r="F509" s="9" t="s">
        <v>41</v>
      </c>
    </row>
    <row r="510" spans="1:6">
      <c r="A510" s="4" t="s">
        <v>66</v>
      </c>
      <c r="B510" s="9">
        <v>2</v>
      </c>
      <c r="C510" s="8" t="str">
        <f t="shared" si="7"/>
        <v>35-44|2</v>
      </c>
      <c r="D510" s="9">
        <v>20</v>
      </c>
      <c r="E510" s="9">
        <v>1</v>
      </c>
      <c r="F510" s="9" t="s">
        <v>41</v>
      </c>
    </row>
    <row r="511" spans="1:6">
      <c r="A511" s="4" t="s">
        <v>66</v>
      </c>
      <c r="B511" s="9">
        <v>3</v>
      </c>
      <c r="C511" s="8" t="str">
        <f t="shared" si="7"/>
        <v>35-44|3</v>
      </c>
      <c r="D511" s="9">
        <v>21</v>
      </c>
      <c r="E511" s="9">
        <v>1</v>
      </c>
      <c r="F511" s="9" t="s">
        <v>41</v>
      </c>
    </row>
    <row r="512" spans="1:6">
      <c r="A512" s="4" t="s">
        <v>66</v>
      </c>
      <c r="B512" s="9">
        <v>4</v>
      </c>
      <c r="C512" s="8" t="str">
        <f t="shared" si="7"/>
        <v>35-44|4</v>
      </c>
      <c r="D512" s="9">
        <v>22</v>
      </c>
      <c r="E512" s="9">
        <v>2</v>
      </c>
      <c r="F512" s="9" t="s">
        <v>42</v>
      </c>
    </row>
    <row r="513" spans="1:6">
      <c r="A513" s="4" t="s">
        <v>66</v>
      </c>
      <c r="B513" s="9">
        <v>5</v>
      </c>
      <c r="C513" s="8" t="str">
        <f t="shared" si="7"/>
        <v>35-44|5</v>
      </c>
      <c r="D513" s="9">
        <v>23</v>
      </c>
      <c r="E513" s="9">
        <v>2</v>
      </c>
      <c r="F513" s="9" t="s">
        <v>42</v>
      </c>
    </row>
    <row r="514" spans="1:6">
      <c r="A514" s="4" t="s">
        <v>66</v>
      </c>
      <c r="B514" s="9">
        <v>6</v>
      </c>
      <c r="C514" s="8" t="str">
        <f t="shared" si="7"/>
        <v>35-44|6</v>
      </c>
      <c r="D514" s="9">
        <v>24</v>
      </c>
      <c r="E514" s="9">
        <v>2</v>
      </c>
      <c r="F514" s="9" t="s">
        <v>42</v>
      </c>
    </row>
    <row r="515" spans="1:6">
      <c r="A515" s="4" t="s">
        <v>66</v>
      </c>
      <c r="B515" s="9">
        <v>7</v>
      </c>
      <c r="C515" s="8" t="str">
        <f t="shared" si="7"/>
        <v>35-44|7</v>
      </c>
      <c r="D515" s="9">
        <v>25</v>
      </c>
      <c r="E515" s="9">
        <v>3</v>
      </c>
      <c r="F515" s="9" t="s">
        <v>43</v>
      </c>
    </row>
    <row r="516" spans="1:6">
      <c r="A516" s="4" t="s">
        <v>66</v>
      </c>
      <c r="B516" s="9">
        <v>8</v>
      </c>
      <c r="C516" s="8" t="str">
        <f t="shared" si="7"/>
        <v>35-44|8</v>
      </c>
      <c r="D516" s="9">
        <v>26</v>
      </c>
      <c r="E516" s="9">
        <v>3</v>
      </c>
      <c r="F516" s="9" t="s">
        <v>43</v>
      </c>
    </row>
    <row r="517" spans="1:6">
      <c r="A517" s="4" t="s">
        <v>66</v>
      </c>
      <c r="B517" s="9">
        <v>9</v>
      </c>
      <c r="C517" s="8" t="str">
        <f t="shared" ref="C517:C580" si="8">A517&amp;"|"&amp;B517</f>
        <v>35-44|9</v>
      </c>
      <c r="D517" s="9">
        <v>27</v>
      </c>
      <c r="E517" s="9">
        <v>3</v>
      </c>
      <c r="F517" s="9" t="s">
        <v>43</v>
      </c>
    </row>
    <row r="518" spans="1:6">
      <c r="A518" s="4" t="s">
        <v>66</v>
      </c>
      <c r="B518" s="9">
        <v>10</v>
      </c>
      <c r="C518" s="8" t="str">
        <f t="shared" si="8"/>
        <v>35-44|10</v>
      </c>
      <c r="D518" s="9">
        <v>27</v>
      </c>
      <c r="E518" s="9">
        <v>3</v>
      </c>
      <c r="F518" s="9" t="s">
        <v>43</v>
      </c>
    </row>
    <row r="519" spans="1:6">
      <c r="A519" s="4" t="s">
        <v>66</v>
      </c>
      <c r="B519" s="9">
        <v>11</v>
      </c>
      <c r="C519" s="8" t="str">
        <f t="shared" si="8"/>
        <v>35-44|11</v>
      </c>
      <c r="D519" s="9">
        <v>28</v>
      </c>
      <c r="E519" s="9">
        <v>3</v>
      </c>
      <c r="F519" s="9" t="s">
        <v>43</v>
      </c>
    </row>
    <row r="520" spans="1:6">
      <c r="A520" s="4" t="s">
        <v>66</v>
      </c>
      <c r="B520" s="9">
        <v>12</v>
      </c>
      <c r="C520" s="8" t="str">
        <f t="shared" si="8"/>
        <v>35-44|12</v>
      </c>
      <c r="D520" s="9">
        <v>29</v>
      </c>
      <c r="E520" s="9">
        <v>4</v>
      </c>
      <c r="F520" s="9" t="s">
        <v>44</v>
      </c>
    </row>
    <row r="521" spans="1:6">
      <c r="A521" s="4" t="s">
        <v>66</v>
      </c>
      <c r="B521" s="9">
        <v>13</v>
      </c>
      <c r="C521" s="8" t="str">
        <f t="shared" si="8"/>
        <v>35-44|13</v>
      </c>
      <c r="D521" s="9">
        <v>30</v>
      </c>
      <c r="E521" s="9">
        <v>4</v>
      </c>
      <c r="F521" s="9" t="s">
        <v>44</v>
      </c>
    </row>
    <row r="522" spans="1:6">
      <c r="A522" s="4" t="s">
        <v>66</v>
      </c>
      <c r="B522" s="9">
        <v>14</v>
      </c>
      <c r="C522" s="8" t="str">
        <f t="shared" si="8"/>
        <v>35-44|14</v>
      </c>
      <c r="D522" s="9">
        <v>31</v>
      </c>
      <c r="E522" s="9">
        <v>4</v>
      </c>
      <c r="F522" s="9" t="s">
        <v>44</v>
      </c>
    </row>
    <row r="523" spans="1:6">
      <c r="A523" s="4" t="s">
        <v>66</v>
      </c>
      <c r="B523" s="9">
        <v>15</v>
      </c>
      <c r="C523" s="8" t="str">
        <f t="shared" si="8"/>
        <v>35-44|15</v>
      </c>
      <c r="D523" s="9">
        <v>31</v>
      </c>
      <c r="E523" s="9">
        <v>4</v>
      </c>
      <c r="F523" s="9" t="s">
        <v>44</v>
      </c>
    </row>
    <row r="524" spans="1:6">
      <c r="A524" s="4" t="s">
        <v>66</v>
      </c>
      <c r="B524" s="9">
        <v>16</v>
      </c>
      <c r="C524" s="8" t="str">
        <f t="shared" si="8"/>
        <v>35-44|16</v>
      </c>
      <c r="D524" s="9">
        <v>32</v>
      </c>
      <c r="E524" s="9">
        <v>5</v>
      </c>
      <c r="F524" s="9" t="s">
        <v>45</v>
      </c>
    </row>
    <row r="525" spans="1:6">
      <c r="A525" s="4" t="s">
        <v>66</v>
      </c>
      <c r="B525" s="9">
        <v>17</v>
      </c>
      <c r="C525" s="8" t="str">
        <f t="shared" si="8"/>
        <v>35-44|17</v>
      </c>
      <c r="D525" s="9">
        <v>33</v>
      </c>
      <c r="E525" s="9">
        <v>5</v>
      </c>
      <c r="F525" s="9" t="s">
        <v>45</v>
      </c>
    </row>
    <row r="526" spans="1:6">
      <c r="A526" s="4" t="s">
        <v>66</v>
      </c>
      <c r="B526" s="9">
        <v>18</v>
      </c>
      <c r="C526" s="8" t="str">
        <f t="shared" si="8"/>
        <v>35-44|18</v>
      </c>
      <c r="D526" s="9">
        <v>33</v>
      </c>
      <c r="E526" s="9">
        <v>5</v>
      </c>
      <c r="F526" s="9" t="s">
        <v>45</v>
      </c>
    </row>
    <row r="527" spans="1:6">
      <c r="A527" s="4" t="s">
        <v>66</v>
      </c>
      <c r="B527" s="9">
        <v>19</v>
      </c>
      <c r="C527" s="8" t="str">
        <f t="shared" si="8"/>
        <v>35-44|19</v>
      </c>
      <c r="D527" s="9">
        <v>34</v>
      </c>
      <c r="E527" s="9">
        <v>5</v>
      </c>
      <c r="F527" s="9" t="s">
        <v>45</v>
      </c>
    </row>
    <row r="528" spans="1:6">
      <c r="A528" s="4" t="s">
        <v>66</v>
      </c>
      <c r="B528" s="9">
        <v>20</v>
      </c>
      <c r="C528" s="8" t="str">
        <f t="shared" si="8"/>
        <v>35-44|20</v>
      </c>
      <c r="D528" s="9">
        <v>35</v>
      </c>
      <c r="E528" s="9">
        <v>6</v>
      </c>
      <c r="F528" s="9" t="s">
        <v>46</v>
      </c>
    </row>
    <row r="529" spans="1:6">
      <c r="A529" s="4" t="s">
        <v>66</v>
      </c>
      <c r="B529" s="9">
        <v>21</v>
      </c>
      <c r="C529" s="8" t="str">
        <f t="shared" si="8"/>
        <v>35-44|21</v>
      </c>
      <c r="D529" s="9">
        <v>35</v>
      </c>
      <c r="E529" s="9">
        <v>6</v>
      </c>
      <c r="F529" s="9" t="s">
        <v>46</v>
      </c>
    </row>
    <row r="530" spans="1:6">
      <c r="A530" s="4" t="s">
        <v>66</v>
      </c>
      <c r="B530" s="9">
        <v>22</v>
      </c>
      <c r="C530" s="8" t="str">
        <f t="shared" si="8"/>
        <v>35-44|22</v>
      </c>
      <c r="D530" s="9">
        <v>36</v>
      </c>
      <c r="E530" s="9">
        <v>6</v>
      </c>
      <c r="F530" s="9" t="s">
        <v>46</v>
      </c>
    </row>
    <row r="531" spans="1:6">
      <c r="A531" s="4" t="s">
        <v>66</v>
      </c>
      <c r="B531" s="9">
        <v>23</v>
      </c>
      <c r="C531" s="8" t="str">
        <f t="shared" si="8"/>
        <v>35-44|23</v>
      </c>
      <c r="D531" s="9">
        <v>37</v>
      </c>
      <c r="E531" s="9">
        <v>6</v>
      </c>
      <c r="F531" s="9" t="s">
        <v>46</v>
      </c>
    </row>
    <row r="532" spans="1:6">
      <c r="A532" s="4" t="s">
        <v>66</v>
      </c>
      <c r="B532" s="9">
        <v>24</v>
      </c>
      <c r="C532" s="8" t="str">
        <f t="shared" si="8"/>
        <v>35-44|24</v>
      </c>
      <c r="D532" s="9">
        <v>37</v>
      </c>
      <c r="E532" s="9">
        <v>6</v>
      </c>
      <c r="F532" s="9" t="s">
        <v>46</v>
      </c>
    </row>
    <row r="533" spans="1:6">
      <c r="A533" s="4" t="s">
        <v>66</v>
      </c>
      <c r="B533" s="9">
        <v>25</v>
      </c>
      <c r="C533" s="8" t="str">
        <f t="shared" si="8"/>
        <v>35-44|25</v>
      </c>
      <c r="D533" s="9">
        <v>38</v>
      </c>
      <c r="E533" s="9">
        <v>6</v>
      </c>
      <c r="F533" s="9" t="s">
        <v>46</v>
      </c>
    </row>
    <row r="534" spans="1:6">
      <c r="A534" s="4" t="s">
        <v>66</v>
      </c>
      <c r="B534" s="9">
        <v>26</v>
      </c>
      <c r="C534" s="8" t="str">
        <f t="shared" si="8"/>
        <v>35-44|26</v>
      </c>
      <c r="D534" s="9">
        <v>38</v>
      </c>
      <c r="E534" s="9">
        <v>6</v>
      </c>
      <c r="F534" s="9" t="s">
        <v>46</v>
      </c>
    </row>
    <row r="535" spans="1:6">
      <c r="A535" s="4" t="s">
        <v>66</v>
      </c>
      <c r="B535" s="9">
        <v>27</v>
      </c>
      <c r="C535" s="8" t="str">
        <f t="shared" si="8"/>
        <v>35-44|27</v>
      </c>
      <c r="D535" s="9">
        <v>39</v>
      </c>
      <c r="E535" s="9">
        <v>7</v>
      </c>
      <c r="F535" s="9" t="s">
        <v>47</v>
      </c>
    </row>
    <row r="536" spans="1:6">
      <c r="A536" s="4" t="s">
        <v>66</v>
      </c>
      <c r="B536" s="9">
        <v>28</v>
      </c>
      <c r="C536" s="8" t="str">
        <f t="shared" si="8"/>
        <v>35-44|28</v>
      </c>
      <c r="D536" s="9">
        <v>40</v>
      </c>
      <c r="E536" s="9">
        <v>7</v>
      </c>
      <c r="F536" s="9" t="s">
        <v>47</v>
      </c>
    </row>
    <row r="537" spans="1:6">
      <c r="A537" s="4" t="s">
        <v>66</v>
      </c>
      <c r="B537" s="9">
        <v>29</v>
      </c>
      <c r="C537" s="8" t="str">
        <f t="shared" si="8"/>
        <v>35-44|29</v>
      </c>
      <c r="D537" s="9">
        <v>40</v>
      </c>
      <c r="E537" s="9">
        <v>7</v>
      </c>
      <c r="F537" s="9" t="s">
        <v>47</v>
      </c>
    </row>
    <row r="538" spans="1:6">
      <c r="A538" s="4" t="s">
        <v>66</v>
      </c>
      <c r="B538" s="9">
        <v>30</v>
      </c>
      <c r="C538" s="8" t="str">
        <f t="shared" si="8"/>
        <v>35-44|30</v>
      </c>
      <c r="D538" s="9">
        <v>41</v>
      </c>
      <c r="E538" s="9">
        <v>7</v>
      </c>
      <c r="F538" s="9" t="s">
        <v>47</v>
      </c>
    </row>
    <row r="539" spans="1:6">
      <c r="A539" s="4" t="s">
        <v>66</v>
      </c>
      <c r="B539" s="9">
        <v>31</v>
      </c>
      <c r="C539" s="8" t="str">
        <f t="shared" si="8"/>
        <v>35-44|31</v>
      </c>
      <c r="D539" s="9">
        <v>42</v>
      </c>
      <c r="E539" s="9">
        <v>8</v>
      </c>
      <c r="F539" s="9" t="s">
        <v>48</v>
      </c>
    </row>
    <row r="540" spans="1:6">
      <c r="A540" s="4" t="s">
        <v>66</v>
      </c>
      <c r="B540" s="9">
        <v>32</v>
      </c>
      <c r="C540" s="8" t="str">
        <f t="shared" si="8"/>
        <v>35-44|32</v>
      </c>
      <c r="D540" s="9">
        <v>42</v>
      </c>
      <c r="E540" s="9">
        <v>8</v>
      </c>
      <c r="F540" s="9" t="s">
        <v>48</v>
      </c>
    </row>
    <row r="541" spans="1:6">
      <c r="A541" s="4" t="s">
        <v>66</v>
      </c>
      <c r="B541" s="9">
        <v>33</v>
      </c>
      <c r="C541" s="8" t="str">
        <f t="shared" si="8"/>
        <v>35-44|33</v>
      </c>
      <c r="D541" s="9">
        <v>43</v>
      </c>
      <c r="E541" s="9">
        <v>8</v>
      </c>
      <c r="F541" s="9" t="s">
        <v>48</v>
      </c>
    </row>
    <row r="542" spans="1:6">
      <c r="A542" s="4" t="s">
        <v>66</v>
      </c>
      <c r="B542" s="9">
        <v>34</v>
      </c>
      <c r="C542" s="8" t="str">
        <f t="shared" si="8"/>
        <v>35-44|34</v>
      </c>
      <c r="D542" s="9">
        <v>44</v>
      </c>
      <c r="E542" s="9">
        <v>8</v>
      </c>
      <c r="F542" s="9" t="s">
        <v>48</v>
      </c>
    </row>
    <row r="543" spans="1:6">
      <c r="A543" s="4" t="s">
        <v>66</v>
      </c>
      <c r="B543" s="9">
        <v>35</v>
      </c>
      <c r="C543" s="8" t="str">
        <f t="shared" si="8"/>
        <v>35-44|35</v>
      </c>
      <c r="D543" s="9">
        <v>44</v>
      </c>
      <c r="E543" s="9">
        <v>8</v>
      </c>
      <c r="F543" s="9" t="s">
        <v>48</v>
      </c>
    </row>
    <row r="544" spans="1:6">
      <c r="A544" s="4" t="s">
        <v>66</v>
      </c>
      <c r="B544" s="9">
        <v>36</v>
      </c>
      <c r="C544" s="8" t="str">
        <f t="shared" si="8"/>
        <v>35-44|36</v>
      </c>
      <c r="D544" s="9">
        <v>45</v>
      </c>
      <c r="E544" s="9">
        <v>9</v>
      </c>
      <c r="F544" s="9" t="s">
        <v>49</v>
      </c>
    </row>
    <row r="545" spans="1:6">
      <c r="A545" s="4" t="s">
        <v>66</v>
      </c>
      <c r="B545" s="9">
        <v>37</v>
      </c>
      <c r="C545" s="8" t="str">
        <f t="shared" si="8"/>
        <v>35-44|37</v>
      </c>
      <c r="D545" s="9">
        <v>46</v>
      </c>
      <c r="E545" s="9">
        <v>9</v>
      </c>
      <c r="F545" s="9" t="s">
        <v>49</v>
      </c>
    </row>
    <row r="546" spans="1:6">
      <c r="A546" s="4" t="s">
        <v>66</v>
      </c>
      <c r="B546" s="9">
        <v>38</v>
      </c>
      <c r="C546" s="8" t="str">
        <f t="shared" si="8"/>
        <v>35-44|38</v>
      </c>
      <c r="D546" s="9">
        <v>46</v>
      </c>
      <c r="E546" s="9">
        <v>9</v>
      </c>
      <c r="F546" s="9" t="s">
        <v>49</v>
      </c>
    </row>
    <row r="547" spans="1:6">
      <c r="A547" s="4" t="s">
        <v>66</v>
      </c>
      <c r="B547" s="9">
        <v>39</v>
      </c>
      <c r="C547" s="8" t="str">
        <f t="shared" si="8"/>
        <v>35-44|39</v>
      </c>
      <c r="D547" s="9">
        <v>47</v>
      </c>
      <c r="E547" s="9">
        <v>9</v>
      </c>
      <c r="F547" s="9" t="s">
        <v>49</v>
      </c>
    </row>
    <row r="548" spans="1:6">
      <c r="A548" s="4" t="s">
        <v>66</v>
      </c>
      <c r="B548" s="9">
        <v>40</v>
      </c>
      <c r="C548" s="8" t="str">
        <f t="shared" si="8"/>
        <v>35-44|40</v>
      </c>
      <c r="D548" s="9">
        <v>48</v>
      </c>
      <c r="E548" s="9">
        <v>9</v>
      </c>
      <c r="F548" s="9" t="s">
        <v>49</v>
      </c>
    </row>
    <row r="549" spans="1:6">
      <c r="A549" s="4" t="s">
        <v>66</v>
      </c>
      <c r="B549" s="9">
        <v>41</v>
      </c>
      <c r="C549" s="8" t="str">
        <f t="shared" si="8"/>
        <v>35-44|41</v>
      </c>
      <c r="D549" s="9">
        <v>48</v>
      </c>
      <c r="E549" s="9">
        <v>9</v>
      </c>
      <c r="F549" s="9" t="s">
        <v>49</v>
      </c>
    </row>
    <row r="550" spans="1:6">
      <c r="A550" s="4" t="s">
        <v>66</v>
      </c>
      <c r="B550" s="9">
        <v>42</v>
      </c>
      <c r="C550" s="8" t="str">
        <f t="shared" si="8"/>
        <v>35-44|42</v>
      </c>
      <c r="D550" s="9">
        <v>49</v>
      </c>
      <c r="E550" s="9">
        <v>10</v>
      </c>
      <c r="F550" s="9" t="s">
        <v>50</v>
      </c>
    </row>
    <row r="551" spans="1:6">
      <c r="A551" s="4" t="s">
        <v>66</v>
      </c>
      <c r="B551" s="9">
        <v>43</v>
      </c>
      <c r="C551" s="8" t="str">
        <f t="shared" si="8"/>
        <v>35-44|43</v>
      </c>
      <c r="D551" s="9">
        <v>50</v>
      </c>
      <c r="E551" s="9">
        <v>10</v>
      </c>
      <c r="F551" s="9" t="s">
        <v>50</v>
      </c>
    </row>
    <row r="552" spans="1:6">
      <c r="A552" s="4" t="s">
        <v>66</v>
      </c>
      <c r="B552" s="9">
        <v>44</v>
      </c>
      <c r="C552" s="8" t="str">
        <f t="shared" si="8"/>
        <v>35-44|44</v>
      </c>
      <c r="D552" s="9">
        <v>50</v>
      </c>
      <c r="E552" s="9">
        <v>10</v>
      </c>
      <c r="F552" s="9" t="s">
        <v>50</v>
      </c>
    </row>
    <row r="553" spans="1:6">
      <c r="A553" s="4" t="s">
        <v>66</v>
      </c>
      <c r="B553" s="9">
        <v>45</v>
      </c>
      <c r="C553" s="8" t="str">
        <f t="shared" si="8"/>
        <v>35-44|45</v>
      </c>
      <c r="D553" s="9">
        <v>51</v>
      </c>
      <c r="E553" s="9">
        <v>10</v>
      </c>
      <c r="F553" s="9" t="s">
        <v>50</v>
      </c>
    </row>
    <row r="554" spans="1:6">
      <c r="A554" s="4" t="s">
        <v>66</v>
      </c>
      <c r="B554" s="9">
        <v>46</v>
      </c>
      <c r="C554" s="8" t="str">
        <f t="shared" si="8"/>
        <v>35-44|46</v>
      </c>
      <c r="D554" s="9">
        <v>52</v>
      </c>
      <c r="E554" s="9">
        <v>11</v>
      </c>
      <c r="F554" s="9" t="s">
        <v>51</v>
      </c>
    </row>
    <row r="555" spans="1:6">
      <c r="A555" s="4" t="s">
        <v>66</v>
      </c>
      <c r="B555" s="9">
        <v>47</v>
      </c>
      <c r="C555" s="8" t="str">
        <f t="shared" si="8"/>
        <v>35-44|47</v>
      </c>
      <c r="D555" s="9">
        <v>53</v>
      </c>
      <c r="E555" s="9">
        <v>11</v>
      </c>
      <c r="F555" s="9" t="s">
        <v>51</v>
      </c>
    </row>
    <row r="556" spans="1:6">
      <c r="A556" s="4" t="s">
        <v>66</v>
      </c>
      <c r="B556" s="9">
        <v>48</v>
      </c>
      <c r="C556" s="8" t="str">
        <f t="shared" si="8"/>
        <v>35-44|48</v>
      </c>
      <c r="D556" s="9">
        <v>53</v>
      </c>
      <c r="E556" s="9">
        <v>11</v>
      </c>
      <c r="F556" s="9" t="s">
        <v>51</v>
      </c>
    </row>
    <row r="557" spans="1:6">
      <c r="A557" s="4" t="s">
        <v>66</v>
      </c>
      <c r="B557" s="9">
        <v>49</v>
      </c>
      <c r="C557" s="8" t="str">
        <f t="shared" si="8"/>
        <v>35-44|49</v>
      </c>
      <c r="D557" s="9">
        <v>54</v>
      </c>
      <c r="E557" s="9">
        <v>11</v>
      </c>
      <c r="F557" s="9" t="s">
        <v>51</v>
      </c>
    </row>
    <row r="558" spans="1:6">
      <c r="A558" s="4" t="s">
        <v>66</v>
      </c>
      <c r="B558" s="9">
        <v>50</v>
      </c>
      <c r="C558" s="8" t="str">
        <f t="shared" si="8"/>
        <v>35-44|50</v>
      </c>
      <c r="D558" s="9">
        <v>55</v>
      </c>
      <c r="E558" s="9">
        <v>12</v>
      </c>
      <c r="F558" s="9" t="s">
        <v>52</v>
      </c>
    </row>
    <row r="559" spans="1:6">
      <c r="A559" s="4" t="s">
        <v>66</v>
      </c>
      <c r="B559" s="9">
        <v>51</v>
      </c>
      <c r="C559" s="8" t="str">
        <f t="shared" si="8"/>
        <v>35-44|51</v>
      </c>
      <c r="D559" s="9">
        <v>56</v>
      </c>
      <c r="E559" s="9">
        <v>12</v>
      </c>
      <c r="F559" s="9" t="s">
        <v>52</v>
      </c>
    </row>
    <row r="560" spans="1:6">
      <c r="A560" s="4" t="s">
        <v>66</v>
      </c>
      <c r="B560" s="9">
        <v>52</v>
      </c>
      <c r="C560" s="8" t="str">
        <f t="shared" si="8"/>
        <v>35-44|52</v>
      </c>
      <c r="D560" s="9">
        <v>57</v>
      </c>
      <c r="E560" s="9">
        <v>12</v>
      </c>
      <c r="F560" s="9" t="s">
        <v>52</v>
      </c>
    </row>
    <row r="561" spans="1:6">
      <c r="A561" s="4" t="s">
        <v>66</v>
      </c>
      <c r="B561" s="9">
        <v>53</v>
      </c>
      <c r="C561" s="8" t="str">
        <f t="shared" si="8"/>
        <v>35-44|53</v>
      </c>
      <c r="D561" s="9">
        <v>58</v>
      </c>
      <c r="E561" s="9">
        <v>12</v>
      </c>
      <c r="F561" s="9" t="s">
        <v>52</v>
      </c>
    </row>
    <row r="562" spans="1:6">
      <c r="A562" s="4" t="s">
        <v>66</v>
      </c>
      <c r="B562" s="9">
        <v>54</v>
      </c>
      <c r="C562" s="8" t="str">
        <f t="shared" si="8"/>
        <v>35-44|54</v>
      </c>
      <c r="D562" s="9">
        <v>58</v>
      </c>
      <c r="E562" s="9">
        <v>12</v>
      </c>
      <c r="F562" s="9" t="s">
        <v>52</v>
      </c>
    </row>
    <row r="563" spans="1:6">
      <c r="A563" s="4" t="s">
        <v>66</v>
      </c>
      <c r="B563" s="9">
        <v>55</v>
      </c>
      <c r="C563" s="8" t="str">
        <f t="shared" si="8"/>
        <v>35-44|55</v>
      </c>
      <c r="D563" s="9">
        <v>59</v>
      </c>
      <c r="E563" s="9">
        <v>13</v>
      </c>
      <c r="F563" s="9" t="s">
        <v>53</v>
      </c>
    </row>
    <row r="564" spans="1:6">
      <c r="A564" s="4" t="s">
        <v>66</v>
      </c>
      <c r="B564" s="9">
        <v>56</v>
      </c>
      <c r="C564" s="8" t="str">
        <f t="shared" si="8"/>
        <v>35-44|56</v>
      </c>
      <c r="D564" s="9">
        <v>60</v>
      </c>
      <c r="E564" s="9">
        <v>13</v>
      </c>
      <c r="F564" s="9" t="s">
        <v>53</v>
      </c>
    </row>
    <row r="565" spans="1:6">
      <c r="A565" s="4" t="s">
        <v>66</v>
      </c>
      <c r="B565" s="9">
        <v>57</v>
      </c>
      <c r="C565" s="8" t="str">
        <f t="shared" si="8"/>
        <v>35-44|57</v>
      </c>
      <c r="D565" s="9">
        <v>61</v>
      </c>
      <c r="E565" s="9">
        <v>13</v>
      </c>
      <c r="F565" s="9" t="s">
        <v>53</v>
      </c>
    </row>
    <row r="566" spans="1:6">
      <c r="A566" s="4" t="s">
        <v>66</v>
      </c>
      <c r="B566" s="9">
        <v>58</v>
      </c>
      <c r="C566" s="8" t="str">
        <f t="shared" si="8"/>
        <v>35-44|58</v>
      </c>
      <c r="D566" s="9">
        <v>62</v>
      </c>
      <c r="E566" s="9">
        <v>14</v>
      </c>
      <c r="F566" s="9" t="s">
        <v>54</v>
      </c>
    </row>
    <row r="567" spans="1:6">
      <c r="A567" s="4" t="s">
        <v>66</v>
      </c>
      <c r="B567" s="9">
        <v>59</v>
      </c>
      <c r="C567" s="8" t="str">
        <f t="shared" si="8"/>
        <v>35-44|59</v>
      </c>
      <c r="D567" s="9">
        <v>63</v>
      </c>
      <c r="E567" s="9">
        <v>14</v>
      </c>
      <c r="F567" s="9" t="s">
        <v>54</v>
      </c>
    </row>
    <row r="568" spans="1:6">
      <c r="A568" s="4" t="s">
        <v>66</v>
      </c>
      <c r="B568" s="9">
        <v>60</v>
      </c>
      <c r="C568" s="8" t="str">
        <f t="shared" si="8"/>
        <v>35-44|60</v>
      </c>
      <c r="D568" s="9">
        <v>64</v>
      </c>
      <c r="E568" s="9">
        <v>14</v>
      </c>
      <c r="F568" s="9" t="s">
        <v>54</v>
      </c>
    </row>
    <row r="569" spans="1:6">
      <c r="A569" s="4" t="s">
        <v>66</v>
      </c>
      <c r="B569" s="9">
        <v>61</v>
      </c>
      <c r="C569" s="8" t="str">
        <f t="shared" si="8"/>
        <v>35-44|61</v>
      </c>
      <c r="D569" s="9">
        <v>65</v>
      </c>
      <c r="E569" s="9">
        <v>15</v>
      </c>
      <c r="F569" s="9" t="s">
        <v>55</v>
      </c>
    </row>
    <row r="570" spans="1:6">
      <c r="A570" s="4" t="s">
        <v>66</v>
      </c>
      <c r="B570" s="9">
        <v>62</v>
      </c>
      <c r="C570" s="8" t="str">
        <f t="shared" si="8"/>
        <v>35-44|62</v>
      </c>
      <c r="D570" s="9">
        <v>67</v>
      </c>
      <c r="E570" s="9">
        <v>15</v>
      </c>
      <c r="F570" s="9" t="s">
        <v>55</v>
      </c>
    </row>
    <row r="571" spans="1:6">
      <c r="A571" s="4" t="s">
        <v>66</v>
      </c>
      <c r="B571" s="9">
        <v>63</v>
      </c>
      <c r="C571" s="8" t="str">
        <f t="shared" si="8"/>
        <v>35-44|63</v>
      </c>
      <c r="D571" s="9">
        <v>68</v>
      </c>
      <c r="E571" s="9">
        <v>15</v>
      </c>
      <c r="F571" s="9" t="s">
        <v>55</v>
      </c>
    </row>
    <row r="572" spans="1:6">
      <c r="A572" s="4" t="s">
        <v>66</v>
      </c>
      <c r="B572" s="9">
        <v>64</v>
      </c>
      <c r="C572" s="8" t="str">
        <f t="shared" si="8"/>
        <v>35-44|64</v>
      </c>
      <c r="D572" s="9">
        <v>69</v>
      </c>
      <c r="E572" s="9">
        <v>16</v>
      </c>
      <c r="F572" s="9" t="s">
        <v>56</v>
      </c>
    </row>
    <row r="573" spans="1:6">
      <c r="A573" s="4" t="s">
        <v>66</v>
      </c>
      <c r="B573" s="9">
        <v>65</v>
      </c>
      <c r="C573" s="8" t="str">
        <f t="shared" si="8"/>
        <v>35-44|65</v>
      </c>
      <c r="D573" s="9">
        <v>71</v>
      </c>
      <c r="E573" s="9">
        <v>16</v>
      </c>
      <c r="F573" s="9" t="s">
        <v>56</v>
      </c>
    </row>
    <row r="574" spans="1:6">
      <c r="A574" s="4" t="s">
        <v>66</v>
      </c>
      <c r="B574" s="9">
        <v>66</v>
      </c>
      <c r="C574" s="8" t="str">
        <f t="shared" si="8"/>
        <v>35-44|66</v>
      </c>
      <c r="D574" s="9">
        <v>72</v>
      </c>
      <c r="E574" s="9">
        <v>17</v>
      </c>
      <c r="F574" s="9" t="s">
        <v>57</v>
      </c>
    </row>
    <row r="575" spans="1:6">
      <c r="A575" s="4" t="s">
        <v>66</v>
      </c>
      <c r="B575" s="9">
        <v>67</v>
      </c>
      <c r="C575" s="8" t="str">
        <f t="shared" si="8"/>
        <v>35-44|67</v>
      </c>
      <c r="D575" s="9">
        <v>74</v>
      </c>
      <c r="E575" s="9">
        <v>17</v>
      </c>
      <c r="F575" s="9" t="s">
        <v>57</v>
      </c>
    </row>
    <row r="576" spans="1:6">
      <c r="A576" s="4" t="s">
        <v>66</v>
      </c>
      <c r="B576" s="9">
        <v>68</v>
      </c>
      <c r="C576" s="8" t="str">
        <f t="shared" si="8"/>
        <v>35-44|68</v>
      </c>
      <c r="D576" s="9">
        <v>77</v>
      </c>
      <c r="E576" s="9">
        <v>18</v>
      </c>
      <c r="F576" s="9" t="s">
        <v>58</v>
      </c>
    </row>
    <row r="577" spans="1:6">
      <c r="A577" s="4" t="s">
        <v>66</v>
      </c>
      <c r="B577" s="9">
        <v>69</v>
      </c>
      <c r="C577" s="8" t="str">
        <f t="shared" si="8"/>
        <v>35-44|69</v>
      </c>
      <c r="D577" s="9">
        <v>80</v>
      </c>
      <c r="E577" s="9">
        <v>19</v>
      </c>
      <c r="F577" s="9" t="s">
        <v>59</v>
      </c>
    </row>
    <row r="578" spans="1:6">
      <c r="A578" s="4" t="s">
        <v>66</v>
      </c>
      <c r="B578" s="9">
        <v>70</v>
      </c>
      <c r="C578" s="8" t="str">
        <f t="shared" si="8"/>
        <v>35-44|70</v>
      </c>
      <c r="D578" s="9">
        <v>80</v>
      </c>
      <c r="E578" s="9">
        <v>19</v>
      </c>
      <c r="F578" s="9" t="s">
        <v>59</v>
      </c>
    </row>
    <row r="579" spans="1:6">
      <c r="A579" s="4" t="s">
        <v>66</v>
      </c>
      <c r="B579" s="9">
        <v>71</v>
      </c>
      <c r="C579" s="8" t="str">
        <f t="shared" si="8"/>
        <v>35-44|71</v>
      </c>
      <c r="D579" s="9">
        <v>80</v>
      </c>
      <c r="E579" s="9">
        <v>19</v>
      </c>
      <c r="F579" s="9" t="s">
        <v>59</v>
      </c>
    </row>
    <row r="580" spans="1:6">
      <c r="A580" s="4" t="s">
        <v>67</v>
      </c>
      <c r="B580" s="8">
        <v>0</v>
      </c>
      <c r="C580" s="8" t="str">
        <f t="shared" si="8"/>
        <v>45-54|0</v>
      </c>
      <c r="D580" s="9">
        <v>20</v>
      </c>
      <c r="E580" s="9">
        <v>1</v>
      </c>
      <c r="F580" s="9" t="s">
        <v>41</v>
      </c>
    </row>
    <row r="581" spans="1:6">
      <c r="A581" s="4" t="s">
        <v>67</v>
      </c>
      <c r="B581" s="9">
        <v>1</v>
      </c>
      <c r="C581" s="8" t="str">
        <f t="shared" ref="C581:C644" si="9">A581&amp;"|"&amp;B581</f>
        <v>45-54|1</v>
      </c>
      <c r="D581" s="9">
        <v>20</v>
      </c>
      <c r="E581" s="9">
        <v>1</v>
      </c>
      <c r="F581" s="9" t="s">
        <v>41</v>
      </c>
    </row>
    <row r="582" spans="1:6">
      <c r="A582" s="4" t="s">
        <v>67</v>
      </c>
      <c r="B582" s="9">
        <v>2</v>
      </c>
      <c r="C582" s="8" t="str">
        <f t="shared" si="9"/>
        <v>45-54|2</v>
      </c>
      <c r="D582" s="9">
        <v>22</v>
      </c>
      <c r="E582" s="9">
        <v>2</v>
      </c>
      <c r="F582" s="9" t="s">
        <v>42</v>
      </c>
    </row>
    <row r="583" spans="1:6">
      <c r="A583" s="4" t="s">
        <v>67</v>
      </c>
      <c r="B583" s="9">
        <v>3</v>
      </c>
      <c r="C583" s="8" t="str">
        <f t="shared" si="9"/>
        <v>45-54|3</v>
      </c>
      <c r="D583" s="9">
        <v>23</v>
      </c>
      <c r="E583" s="9">
        <v>2</v>
      </c>
      <c r="F583" s="9" t="s">
        <v>42</v>
      </c>
    </row>
    <row r="584" spans="1:6">
      <c r="A584" s="4" t="s">
        <v>67</v>
      </c>
      <c r="B584" s="9">
        <v>4</v>
      </c>
      <c r="C584" s="8" t="str">
        <f t="shared" si="9"/>
        <v>45-54|4</v>
      </c>
      <c r="D584" s="9">
        <v>24</v>
      </c>
      <c r="E584" s="9">
        <v>2</v>
      </c>
      <c r="F584" s="9" t="s">
        <v>42</v>
      </c>
    </row>
    <row r="585" spans="1:6">
      <c r="A585" s="4" t="s">
        <v>67</v>
      </c>
      <c r="B585" s="9">
        <v>5</v>
      </c>
      <c r="C585" s="8" t="str">
        <f t="shared" si="9"/>
        <v>45-54|5</v>
      </c>
      <c r="D585" s="9">
        <v>25</v>
      </c>
      <c r="E585" s="9">
        <v>3</v>
      </c>
      <c r="F585" s="9" t="s">
        <v>43</v>
      </c>
    </row>
    <row r="586" spans="1:6">
      <c r="A586" s="4" t="s">
        <v>67</v>
      </c>
      <c r="B586" s="9">
        <v>6</v>
      </c>
      <c r="C586" s="8" t="str">
        <f t="shared" si="9"/>
        <v>45-54|6</v>
      </c>
      <c r="D586" s="9">
        <v>26</v>
      </c>
      <c r="E586" s="9">
        <v>3</v>
      </c>
      <c r="F586" s="9" t="s">
        <v>43</v>
      </c>
    </row>
    <row r="587" spans="1:6">
      <c r="A587" s="4" t="s">
        <v>67</v>
      </c>
      <c r="B587" s="9">
        <v>7</v>
      </c>
      <c r="C587" s="8" t="str">
        <f t="shared" si="9"/>
        <v>45-54|7</v>
      </c>
      <c r="D587" s="9">
        <v>27</v>
      </c>
      <c r="E587" s="9">
        <v>3</v>
      </c>
      <c r="F587" s="9" t="s">
        <v>43</v>
      </c>
    </row>
    <row r="588" spans="1:6">
      <c r="A588" s="4" t="s">
        <v>67</v>
      </c>
      <c r="B588" s="9">
        <v>8</v>
      </c>
      <c r="C588" s="8" t="str">
        <f t="shared" si="9"/>
        <v>45-54|8</v>
      </c>
      <c r="D588" s="9">
        <v>28</v>
      </c>
      <c r="E588" s="9">
        <v>3</v>
      </c>
      <c r="F588" s="9" t="s">
        <v>43</v>
      </c>
    </row>
    <row r="589" spans="1:6">
      <c r="A589" s="4" t="s">
        <v>67</v>
      </c>
      <c r="B589" s="9">
        <v>9</v>
      </c>
      <c r="C589" s="8" t="str">
        <f t="shared" si="9"/>
        <v>45-54|9</v>
      </c>
      <c r="D589" s="9">
        <v>29</v>
      </c>
      <c r="E589" s="9">
        <v>4</v>
      </c>
      <c r="F589" s="9" t="s">
        <v>44</v>
      </c>
    </row>
    <row r="590" spans="1:6">
      <c r="A590" s="4" t="s">
        <v>67</v>
      </c>
      <c r="B590" s="9">
        <v>10</v>
      </c>
      <c r="C590" s="8" t="str">
        <f t="shared" si="9"/>
        <v>45-54|10</v>
      </c>
      <c r="D590" s="9">
        <v>30</v>
      </c>
      <c r="E590" s="9">
        <v>4</v>
      </c>
      <c r="F590" s="9" t="s">
        <v>44</v>
      </c>
    </row>
    <row r="591" spans="1:6">
      <c r="A591" s="4" t="s">
        <v>67</v>
      </c>
      <c r="B591" s="9">
        <v>11</v>
      </c>
      <c r="C591" s="8" t="str">
        <f t="shared" si="9"/>
        <v>45-54|11</v>
      </c>
      <c r="D591" s="9">
        <v>31</v>
      </c>
      <c r="E591" s="9">
        <v>4</v>
      </c>
      <c r="F591" s="9" t="s">
        <v>44</v>
      </c>
    </row>
    <row r="592" spans="1:6">
      <c r="A592" s="4" t="s">
        <v>67</v>
      </c>
      <c r="B592" s="9">
        <v>12</v>
      </c>
      <c r="C592" s="8" t="str">
        <f t="shared" si="9"/>
        <v>45-54|12</v>
      </c>
      <c r="D592" s="9">
        <v>31</v>
      </c>
      <c r="E592" s="9">
        <v>4</v>
      </c>
      <c r="F592" s="9" t="s">
        <v>44</v>
      </c>
    </row>
    <row r="593" spans="1:6">
      <c r="A593" s="4" t="s">
        <v>67</v>
      </c>
      <c r="B593" s="9">
        <v>13</v>
      </c>
      <c r="C593" s="8" t="str">
        <f t="shared" si="9"/>
        <v>45-54|13</v>
      </c>
      <c r="D593" s="9">
        <v>32</v>
      </c>
      <c r="E593" s="9">
        <v>5</v>
      </c>
      <c r="F593" s="9" t="s">
        <v>45</v>
      </c>
    </row>
    <row r="594" spans="1:6">
      <c r="A594" s="4" t="s">
        <v>67</v>
      </c>
      <c r="B594" s="9">
        <v>14</v>
      </c>
      <c r="C594" s="8" t="str">
        <f t="shared" si="9"/>
        <v>45-54|14</v>
      </c>
      <c r="D594" s="9">
        <v>33</v>
      </c>
      <c r="E594" s="9">
        <v>5</v>
      </c>
      <c r="F594" s="9" t="s">
        <v>45</v>
      </c>
    </row>
    <row r="595" spans="1:6">
      <c r="A595" s="4" t="s">
        <v>67</v>
      </c>
      <c r="B595" s="9">
        <v>15</v>
      </c>
      <c r="C595" s="8" t="str">
        <f t="shared" si="9"/>
        <v>45-54|15</v>
      </c>
      <c r="D595" s="9">
        <v>33</v>
      </c>
      <c r="E595" s="9">
        <v>5</v>
      </c>
      <c r="F595" s="9" t="s">
        <v>45</v>
      </c>
    </row>
    <row r="596" spans="1:6">
      <c r="A596" s="4" t="s">
        <v>67</v>
      </c>
      <c r="B596" s="9">
        <v>16</v>
      </c>
      <c r="C596" s="8" t="str">
        <f t="shared" si="9"/>
        <v>45-54|16</v>
      </c>
      <c r="D596" s="9">
        <v>34</v>
      </c>
      <c r="E596" s="9">
        <v>5</v>
      </c>
      <c r="F596" s="9" t="s">
        <v>45</v>
      </c>
    </row>
    <row r="597" spans="1:6">
      <c r="A597" s="4" t="s">
        <v>67</v>
      </c>
      <c r="B597" s="9">
        <v>17</v>
      </c>
      <c r="C597" s="8" t="str">
        <f t="shared" si="9"/>
        <v>45-54|17</v>
      </c>
      <c r="D597" s="9">
        <v>35</v>
      </c>
      <c r="E597" s="9">
        <v>6</v>
      </c>
      <c r="F597" s="9" t="s">
        <v>46</v>
      </c>
    </row>
    <row r="598" spans="1:6">
      <c r="A598" s="4" t="s">
        <v>67</v>
      </c>
      <c r="B598" s="9">
        <v>18</v>
      </c>
      <c r="C598" s="8" t="str">
        <f t="shared" si="9"/>
        <v>45-54|18</v>
      </c>
      <c r="D598" s="9">
        <v>35</v>
      </c>
      <c r="E598" s="9">
        <v>6</v>
      </c>
      <c r="F598" s="9" t="s">
        <v>46</v>
      </c>
    </row>
    <row r="599" spans="1:6">
      <c r="A599" s="4" t="s">
        <v>67</v>
      </c>
      <c r="B599" s="9">
        <v>19</v>
      </c>
      <c r="C599" s="8" t="str">
        <f t="shared" si="9"/>
        <v>45-54|19</v>
      </c>
      <c r="D599" s="9">
        <v>36</v>
      </c>
      <c r="E599" s="9">
        <v>6</v>
      </c>
      <c r="F599" s="9" t="s">
        <v>46</v>
      </c>
    </row>
    <row r="600" spans="1:6">
      <c r="A600" s="4" t="s">
        <v>67</v>
      </c>
      <c r="B600" s="9">
        <v>20</v>
      </c>
      <c r="C600" s="8" t="str">
        <f t="shared" si="9"/>
        <v>45-54|20</v>
      </c>
      <c r="D600" s="9">
        <v>37</v>
      </c>
      <c r="E600" s="9">
        <v>6</v>
      </c>
      <c r="F600" s="9" t="s">
        <v>46</v>
      </c>
    </row>
    <row r="601" spans="1:6">
      <c r="A601" s="4" t="s">
        <v>67</v>
      </c>
      <c r="B601" s="9">
        <v>21</v>
      </c>
      <c r="C601" s="8" t="str">
        <f t="shared" si="9"/>
        <v>45-54|21</v>
      </c>
      <c r="D601" s="9">
        <v>37</v>
      </c>
      <c r="E601" s="9">
        <v>6</v>
      </c>
      <c r="F601" s="9" t="s">
        <v>46</v>
      </c>
    </row>
    <row r="602" spans="1:6">
      <c r="A602" s="4" t="s">
        <v>67</v>
      </c>
      <c r="B602" s="9">
        <v>22</v>
      </c>
      <c r="C602" s="8" t="str">
        <f t="shared" si="9"/>
        <v>45-54|22</v>
      </c>
      <c r="D602" s="9">
        <v>38</v>
      </c>
      <c r="E602" s="9">
        <v>6</v>
      </c>
      <c r="F602" s="9" t="s">
        <v>46</v>
      </c>
    </row>
    <row r="603" spans="1:6">
      <c r="A603" s="4" t="s">
        <v>67</v>
      </c>
      <c r="B603" s="9">
        <v>23</v>
      </c>
      <c r="C603" s="8" t="str">
        <f t="shared" si="9"/>
        <v>45-54|23</v>
      </c>
      <c r="D603" s="9">
        <v>39</v>
      </c>
      <c r="E603" s="9">
        <v>7</v>
      </c>
      <c r="F603" s="9" t="s">
        <v>47</v>
      </c>
    </row>
    <row r="604" spans="1:6">
      <c r="A604" s="4" t="s">
        <v>67</v>
      </c>
      <c r="B604" s="9">
        <v>24</v>
      </c>
      <c r="C604" s="8" t="str">
        <f t="shared" si="9"/>
        <v>45-54|24</v>
      </c>
      <c r="D604" s="9">
        <v>39</v>
      </c>
      <c r="E604" s="9">
        <v>7</v>
      </c>
      <c r="F604" s="9" t="s">
        <v>47</v>
      </c>
    </row>
    <row r="605" spans="1:6">
      <c r="A605" s="4" t="s">
        <v>67</v>
      </c>
      <c r="B605" s="9">
        <v>25</v>
      </c>
      <c r="C605" s="8" t="str">
        <f t="shared" si="9"/>
        <v>45-54|25</v>
      </c>
      <c r="D605" s="9">
        <v>40</v>
      </c>
      <c r="E605" s="9">
        <v>7</v>
      </c>
      <c r="F605" s="9" t="s">
        <v>47</v>
      </c>
    </row>
    <row r="606" spans="1:6">
      <c r="A606" s="4" t="s">
        <v>67</v>
      </c>
      <c r="B606" s="9">
        <v>26</v>
      </c>
      <c r="C606" s="8" t="str">
        <f t="shared" si="9"/>
        <v>45-54|26</v>
      </c>
      <c r="D606" s="9">
        <v>41</v>
      </c>
      <c r="E606" s="9">
        <v>7</v>
      </c>
      <c r="F606" s="9" t="s">
        <v>47</v>
      </c>
    </row>
    <row r="607" spans="1:6">
      <c r="A607" s="4" t="s">
        <v>67</v>
      </c>
      <c r="B607" s="9">
        <v>27</v>
      </c>
      <c r="C607" s="8" t="str">
        <f t="shared" si="9"/>
        <v>45-54|27</v>
      </c>
      <c r="D607" s="9">
        <v>41</v>
      </c>
      <c r="E607" s="9">
        <v>7</v>
      </c>
      <c r="F607" s="9" t="s">
        <v>47</v>
      </c>
    </row>
    <row r="608" spans="1:6">
      <c r="A608" s="4" t="s">
        <v>67</v>
      </c>
      <c r="B608" s="9">
        <v>28</v>
      </c>
      <c r="C608" s="8" t="str">
        <f t="shared" si="9"/>
        <v>45-54|28</v>
      </c>
      <c r="D608" s="9">
        <v>42</v>
      </c>
      <c r="E608" s="9">
        <v>8</v>
      </c>
      <c r="F608" s="9" t="s">
        <v>48</v>
      </c>
    </row>
    <row r="609" spans="1:6">
      <c r="A609" s="4" t="s">
        <v>67</v>
      </c>
      <c r="B609" s="9">
        <v>29</v>
      </c>
      <c r="C609" s="8" t="str">
        <f t="shared" si="9"/>
        <v>45-54|29</v>
      </c>
      <c r="D609" s="9">
        <v>43</v>
      </c>
      <c r="E609" s="9">
        <v>8</v>
      </c>
      <c r="F609" s="9" t="s">
        <v>48</v>
      </c>
    </row>
    <row r="610" spans="1:6">
      <c r="A610" s="4" t="s">
        <v>67</v>
      </c>
      <c r="B610" s="9">
        <v>30</v>
      </c>
      <c r="C610" s="8" t="str">
        <f t="shared" si="9"/>
        <v>45-54|30</v>
      </c>
      <c r="D610" s="9">
        <v>43</v>
      </c>
      <c r="E610" s="9">
        <v>8</v>
      </c>
      <c r="F610" s="9" t="s">
        <v>48</v>
      </c>
    </row>
    <row r="611" spans="1:6">
      <c r="A611" s="4" t="s">
        <v>67</v>
      </c>
      <c r="B611" s="9">
        <v>31</v>
      </c>
      <c r="C611" s="8" t="str">
        <f t="shared" si="9"/>
        <v>45-54|31</v>
      </c>
      <c r="D611" s="9">
        <v>44</v>
      </c>
      <c r="E611" s="9">
        <v>8</v>
      </c>
      <c r="F611" s="9" t="s">
        <v>48</v>
      </c>
    </row>
    <row r="612" spans="1:6">
      <c r="A612" s="4" t="s">
        <v>67</v>
      </c>
      <c r="B612" s="9">
        <v>32</v>
      </c>
      <c r="C612" s="8" t="str">
        <f t="shared" si="9"/>
        <v>45-54|32</v>
      </c>
      <c r="D612" s="9">
        <v>45</v>
      </c>
      <c r="E612" s="9">
        <v>9</v>
      </c>
      <c r="F612" s="9" t="s">
        <v>49</v>
      </c>
    </row>
    <row r="613" spans="1:6">
      <c r="A613" s="4" t="s">
        <v>67</v>
      </c>
      <c r="B613" s="9">
        <v>33</v>
      </c>
      <c r="C613" s="8" t="str">
        <f t="shared" si="9"/>
        <v>45-54|33</v>
      </c>
      <c r="D613" s="9">
        <v>45</v>
      </c>
      <c r="E613" s="9">
        <v>9</v>
      </c>
      <c r="F613" s="9" t="s">
        <v>49</v>
      </c>
    </row>
    <row r="614" spans="1:6">
      <c r="A614" s="4" t="s">
        <v>67</v>
      </c>
      <c r="B614" s="9">
        <v>34</v>
      </c>
      <c r="C614" s="8" t="str">
        <f t="shared" si="9"/>
        <v>45-54|34</v>
      </c>
      <c r="D614" s="9">
        <v>46</v>
      </c>
      <c r="E614" s="9">
        <v>9</v>
      </c>
      <c r="F614" s="9" t="s">
        <v>49</v>
      </c>
    </row>
    <row r="615" spans="1:6">
      <c r="A615" s="4" t="s">
        <v>67</v>
      </c>
      <c r="B615" s="9">
        <v>35</v>
      </c>
      <c r="C615" s="8" t="str">
        <f t="shared" si="9"/>
        <v>45-54|35</v>
      </c>
      <c r="D615" s="9">
        <v>47</v>
      </c>
      <c r="E615" s="9">
        <v>9</v>
      </c>
      <c r="F615" s="9" t="s">
        <v>49</v>
      </c>
    </row>
    <row r="616" spans="1:6">
      <c r="A616" s="4" t="s">
        <v>67</v>
      </c>
      <c r="B616" s="9">
        <v>36</v>
      </c>
      <c r="C616" s="8" t="str">
        <f t="shared" si="9"/>
        <v>45-54|36</v>
      </c>
      <c r="D616" s="9">
        <v>47</v>
      </c>
      <c r="E616" s="9">
        <v>9</v>
      </c>
      <c r="F616" s="9" t="s">
        <v>49</v>
      </c>
    </row>
    <row r="617" spans="1:6">
      <c r="A617" s="4" t="s">
        <v>67</v>
      </c>
      <c r="B617" s="9">
        <v>37</v>
      </c>
      <c r="C617" s="8" t="str">
        <f t="shared" si="9"/>
        <v>45-54|37</v>
      </c>
      <c r="D617" s="9">
        <v>48</v>
      </c>
      <c r="E617" s="9">
        <v>9</v>
      </c>
      <c r="F617" s="9" t="s">
        <v>49</v>
      </c>
    </row>
    <row r="618" spans="1:6">
      <c r="A618" s="4" t="s">
        <v>67</v>
      </c>
      <c r="B618" s="9">
        <v>38</v>
      </c>
      <c r="C618" s="8" t="str">
        <f t="shared" si="9"/>
        <v>45-54|38</v>
      </c>
      <c r="D618" s="9">
        <v>49</v>
      </c>
      <c r="E618" s="9">
        <v>10</v>
      </c>
      <c r="F618" s="9" t="s">
        <v>50</v>
      </c>
    </row>
    <row r="619" spans="1:6">
      <c r="A619" s="4" t="s">
        <v>67</v>
      </c>
      <c r="B619" s="9">
        <v>39</v>
      </c>
      <c r="C619" s="8" t="str">
        <f t="shared" si="9"/>
        <v>45-54|39</v>
      </c>
      <c r="D619" s="9">
        <v>50</v>
      </c>
      <c r="E619" s="9">
        <v>10</v>
      </c>
      <c r="F619" s="9" t="s">
        <v>50</v>
      </c>
    </row>
    <row r="620" spans="1:6">
      <c r="A620" s="4" t="s">
        <v>67</v>
      </c>
      <c r="B620" s="9">
        <v>40</v>
      </c>
      <c r="C620" s="8" t="str">
        <f t="shared" si="9"/>
        <v>45-54|40</v>
      </c>
      <c r="D620" s="9">
        <v>50</v>
      </c>
      <c r="E620" s="9">
        <v>10</v>
      </c>
      <c r="F620" s="9" t="s">
        <v>50</v>
      </c>
    </row>
    <row r="621" spans="1:6">
      <c r="A621" s="4" t="s">
        <v>67</v>
      </c>
      <c r="B621" s="9">
        <v>41</v>
      </c>
      <c r="C621" s="8" t="str">
        <f t="shared" si="9"/>
        <v>45-54|41</v>
      </c>
      <c r="D621" s="9">
        <v>51</v>
      </c>
      <c r="E621" s="9">
        <v>10</v>
      </c>
      <c r="F621" s="9" t="s">
        <v>50</v>
      </c>
    </row>
    <row r="622" spans="1:6">
      <c r="A622" s="4" t="s">
        <v>67</v>
      </c>
      <c r="B622" s="9">
        <v>42</v>
      </c>
      <c r="C622" s="8" t="str">
        <f t="shared" si="9"/>
        <v>45-54|42</v>
      </c>
      <c r="D622" s="9">
        <v>52</v>
      </c>
      <c r="E622" s="9">
        <v>11</v>
      </c>
      <c r="F622" s="9" t="s">
        <v>51</v>
      </c>
    </row>
    <row r="623" spans="1:6">
      <c r="A623" s="4" t="s">
        <v>67</v>
      </c>
      <c r="B623" s="9">
        <v>43</v>
      </c>
      <c r="C623" s="8" t="str">
        <f t="shared" si="9"/>
        <v>45-54|43</v>
      </c>
      <c r="D623" s="9">
        <v>53</v>
      </c>
      <c r="E623" s="9">
        <v>11</v>
      </c>
      <c r="F623" s="9" t="s">
        <v>51</v>
      </c>
    </row>
    <row r="624" spans="1:6">
      <c r="A624" s="4" t="s">
        <v>67</v>
      </c>
      <c r="B624" s="9">
        <v>44</v>
      </c>
      <c r="C624" s="8" t="str">
        <f t="shared" si="9"/>
        <v>45-54|44</v>
      </c>
      <c r="D624" s="9">
        <v>53</v>
      </c>
      <c r="E624" s="9">
        <v>11</v>
      </c>
      <c r="F624" s="9" t="s">
        <v>51</v>
      </c>
    </row>
    <row r="625" spans="1:6">
      <c r="A625" s="4" t="s">
        <v>67</v>
      </c>
      <c r="B625" s="9">
        <v>45</v>
      </c>
      <c r="C625" s="8" t="str">
        <f t="shared" si="9"/>
        <v>45-54|45</v>
      </c>
      <c r="D625" s="9">
        <v>54</v>
      </c>
      <c r="E625" s="9">
        <v>11</v>
      </c>
      <c r="F625" s="9" t="s">
        <v>51</v>
      </c>
    </row>
    <row r="626" spans="1:6">
      <c r="A626" s="4" t="s">
        <v>67</v>
      </c>
      <c r="B626" s="9">
        <v>46</v>
      </c>
      <c r="C626" s="8" t="str">
        <f t="shared" si="9"/>
        <v>45-54|46</v>
      </c>
      <c r="D626" s="9">
        <v>55</v>
      </c>
      <c r="E626" s="9">
        <v>12</v>
      </c>
      <c r="F626" s="9" t="s">
        <v>52</v>
      </c>
    </row>
    <row r="627" spans="1:6">
      <c r="A627" s="4" t="s">
        <v>67</v>
      </c>
      <c r="B627" s="9">
        <v>47</v>
      </c>
      <c r="C627" s="8" t="str">
        <f t="shared" si="9"/>
        <v>45-54|47</v>
      </c>
      <c r="D627" s="9">
        <v>56</v>
      </c>
      <c r="E627" s="9">
        <v>12</v>
      </c>
      <c r="F627" s="9" t="s">
        <v>52</v>
      </c>
    </row>
    <row r="628" spans="1:6">
      <c r="A628" s="4" t="s">
        <v>67</v>
      </c>
      <c r="B628" s="9">
        <v>48</v>
      </c>
      <c r="C628" s="8" t="str">
        <f t="shared" si="9"/>
        <v>45-54|48</v>
      </c>
      <c r="D628" s="9">
        <v>57</v>
      </c>
      <c r="E628" s="9">
        <v>12</v>
      </c>
      <c r="F628" s="9" t="s">
        <v>52</v>
      </c>
    </row>
    <row r="629" spans="1:6">
      <c r="A629" s="4" t="s">
        <v>67</v>
      </c>
      <c r="B629" s="9">
        <v>49</v>
      </c>
      <c r="C629" s="8" t="str">
        <f t="shared" si="9"/>
        <v>45-54|49</v>
      </c>
      <c r="D629" s="9">
        <v>58</v>
      </c>
      <c r="E629" s="9">
        <v>12</v>
      </c>
      <c r="F629" s="9" t="s">
        <v>52</v>
      </c>
    </row>
    <row r="630" spans="1:6">
      <c r="A630" s="4" t="s">
        <v>67</v>
      </c>
      <c r="B630" s="9">
        <v>50</v>
      </c>
      <c r="C630" s="8" t="str">
        <f t="shared" si="9"/>
        <v>45-54|50</v>
      </c>
      <c r="D630" s="9">
        <v>58</v>
      </c>
      <c r="E630" s="9">
        <v>12</v>
      </c>
      <c r="F630" s="9" t="s">
        <v>52</v>
      </c>
    </row>
    <row r="631" spans="1:6">
      <c r="A631" s="4" t="s">
        <v>67</v>
      </c>
      <c r="B631" s="9">
        <v>51</v>
      </c>
      <c r="C631" s="8" t="str">
        <f t="shared" si="9"/>
        <v>45-54|51</v>
      </c>
      <c r="D631" s="9">
        <v>59</v>
      </c>
      <c r="E631" s="9">
        <v>13</v>
      </c>
      <c r="F631" s="9" t="s">
        <v>53</v>
      </c>
    </row>
    <row r="632" spans="1:6">
      <c r="A632" s="4" t="s">
        <v>67</v>
      </c>
      <c r="B632" s="9">
        <v>52</v>
      </c>
      <c r="C632" s="8" t="str">
        <f t="shared" si="9"/>
        <v>45-54|52</v>
      </c>
      <c r="D632" s="9">
        <v>60</v>
      </c>
      <c r="E632" s="9">
        <v>13</v>
      </c>
      <c r="F632" s="9" t="s">
        <v>53</v>
      </c>
    </row>
    <row r="633" spans="1:6">
      <c r="A633" s="4" t="s">
        <v>67</v>
      </c>
      <c r="B633" s="9">
        <v>53</v>
      </c>
      <c r="C633" s="8" t="str">
        <f t="shared" si="9"/>
        <v>45-54|53</v>
      </c>
      <c r="D633" s="9">
        <v>61</v>
      </c>
      <c r="E633" s="9">
        <v>13</v>
      </c>
      <c r="F633" s="9" t="s">
        <v>53</v>
      </c>
    </row>
    <row r="634" spans="1:6">
      <c r="A634" s="4" t="s">
        <v>67</v>
      </c>
      <c r="B634" s="9">
        <v>54</v>
      </c>
      <c r="C634" s="8" t="str">
        <f t="shared" si="9"/>
        <v>45-54|54</v>
      </c>
      <c r="D634" s="9">
        <v>62</v>
      </c>
      <c r="E634" s="9">
        <v>14</v>
      </c>
      <c r="F634" s="9" t="s">
        <v>54</v>
      </c>
    </row>
    <row r="635" spans="1:6">
      <c r="A635" s="4" t="s">
        <v>67</v>
      </c>
      <c r="B635" s="9">
        <v>55</v>
      </c>
      <c r="C635" s="8" t="str">
        <f t="shared" si="9"/>
        <v>45-54|55</v>
      </c>
      <c r="D635" s="9">
        <v>63</v>
      </c>
      <c r="E635" s="9">
        <v>14</v>
      </c>
      <c r="F635" s="9" t="s">
        <v>54</v>
      </c>
    </row>
    <row r="636" spans="1:6">
      <c r="A636" s="4" t="s">
        <v>67</v>
      </c>
      <c r="B636" s="9">
        <v>56</v>
      </c>
      <c r="C636" s="8" t="str">
        <f t="shared" si="9"/>
        <v>45-54|56</v>
      </c>
      <c r="D636" s="9">
        <v>63</v>
      </c>
      <c r="E636" s="9">
        <v>14</v>
      </c>
      <c r="F636" s="9" t="s">
        <v>54</v>
      </c>
    </row>
    <row r="637" spans="1:6">
      <c r="A637" s="4" t="s">
        <v>67</v>
      </c>
      <c r="B637" s="9">
        <v>57</v>
      </c>
      <c r="C637" s="8" t="str">
        <f t="shared" si="9"/>
        <v>45-54|57</v>
      </c>
      <c r="D637" s="9">
        <v>64</v>
      </c>
      <c r="E637" s="9">
        <v>14</v>
      </c>
      <c r="F637" s="9" t="s">
        <v>54</v>
      </c>
    </row>
    <row r="638" spans="1:6">
      <c r="A638" s="4" t="s">
        <v>67</v>
      </c>
      <c r="B638" s="9">
        <v>58</v>
      </c>
      <c r="C638" s="8" t="str">
        <f t="shared" si="9"/>
        <v>45-54|58</v>
      </c>
      <c r="D638" s="9">
        <v>66</v>
      </c>
      <c r="E638" s="9">
        <v>15</v>
      </c>
      <c r="F638" s="9" t="s">
        <v>55</v>
      </c>
    </row>
    <row r="639" spans="1:6">
      <c r="A639" s="4" t="s">
        <v>67</v>
      </c>
      <c r="B639" s="9">
        <v>59</v>
      </c>
      <c r="C639" s="8" t="str">
        <f t="shared" si="9"/>
        <v>45-54|59</v>
      </c>
      <c r="D639" s="9">
        <v>67</v>
      </c>
      <c r="E639" s="9">
        <v>15</v>
      </c>
      <c r="F639" s="9" t="s">
        <v>55</v>
      </c>
    </row>
    <row r="640" spans="1:6">
      <c r="A640" s="4" t="s">
        <v>67</v>
      </c>
      <c r="B640" s="9">
        <v>60</v>
      </c>
      <c r="C640" s="8" t="str">
        <f t="shared" si="9"/>
        <v>45-54|60</v>
      </c>
      <c r="D640" s="9">
        <v>68</v>
      </c>
      <c r="E640" s="9">
        <v>15</v>
      </c>
      <c r="F640" s="9" t="s">
        <v>55</v>
      </c>
    </row>
    <row r="641" spans="1:6">
      <c r="A641" s="4" t="s">
        <v>67</v>
      </c>
      <c r="B641" s="9">
        <v>61</v>
      </c>
      <c r="C641" s="8" t="str">
        <f t="shared" si="9"/>
        <v>45-54|61</v>
      </c>
      <c r="D641" s="9">
        <v>70</v>
      </c>
      <c r="E641" s="9">
        <v>16</v>
      </c>
      <c r="F641" s="9" t="s">
        <v>56</v>
      </c>
    </row>
    <row r="642" spans="1:6">
      <c r="A642" s="4" t="s">
        <v>67</v>
      </c>
      <c r="B642" s="9">
        <v>62</v>
      </c>
      <c r="C642" s="8" t="str">
        <f t="shared" si="9"/>
        <v>45-54|62</v>
      </c>
      <c r="D642" s="9">
        <v>71</v>
      </c>
      <c r="E642" s="9">
        <v>16</v>
      </c>
      <c r="F642" s="9" t="s">
        <v>56</v>
      </c>
    </row>
    <row r="643" spans="1:6">
      <c r="A643" s="4" t="s">
        <v>67</v>
      </c>
      <c r="B643" s="9">
        <v>63</v>
      </c>
      <c r="C643" s="8" t="str">
        <f t="shared" si="9"/>
        <v>45-54|63</v>
      </c>
      <c r="D643" s="9">
        <v>72</v>
      </c>
      <c r="E643" s="9">
        <v>17</v>
      </c>
      <c r="F643" s="9" t="s">
        <v>57</v>
      </c>
    </row>
    <row r="644" spans="1:6">
      <c r="A644" s="4" t="s">
        <v>67</v>
      </c>
      <c r="B644" s="9">
        <v>64</v>
      </c>
      <c r="C644" s="8" t="str">
        <f t="shared" si="9"/>
        <v>45-54|64</v>
      </c>
      <c r="D644" s="9">
        <v>74</v>
      </c>
      <c r="E644" s="9">
        <v>17</v>
      </c>
      <c r="F644" s="9" t="s">
        <v>57</v>
      </c>
    </row>
    <row r="645" spans="1:6">
      <c r="A645" s="4" t="s">
        <v>67</v>
      </c>
      <c r="B645" s="9">
        <v>65</v>
      </c>
      <c r="C645" s="8" t="str">
        <f t="shared" ref="C645:C708" si="10">A645&amp;"|"&amp;B645</f>
        <v>45-54|65</v>
      </c>
      <c r="D645" s="9">
        <v>75</v>
      </c>
      <c r="E645" s="9">
        <v>18</v>
      </c>
      <c r="F645" s="9" t="s">
        <v>58</v>
      </c>
    </row>
    <row r="646" spans="1:6">
      <c r="A646" s="4" t="s">
        <v>67</v>
      </c>
      <c r="B646" s="9">
        <v>66</v>
      </c>
      <c r="C646" s="8" t="str">
        <f t="shared" si="10"/>
        <v>45-54|66</v>
      </c>
      <c r="D646" s="9">
        <v>78</v>
      </c>
      <c r="E646" s="9">
        <v>18</v>
      </c>
      <c r="F646" s="9" t="s">
        <v>58</v>
      </c>
    </row>
    <row r="647" spans="1:6">
      <c r="A647" s="4" t="s">
        <v>67</v>
      </c>
      <c r="B647" s="9">
        <v>67</v>
      </c>
      <c r="C647" s="8" t="str">
        <f t="shared" si="10"/>
        <v>45-54|67</v>
      </c>
      <c r="D647" s="9">
        <v>80</v>
      </c>
      <c r="E647" s="9">
        <v>19</v>
      </c>
      <c r="F647" s="9" t="s">
        <v>59</v>
      </c>
    </row>
    <row r="648" spans="1:6">
      <c r="A648" s="4" t="s">
        <v>67</v>
      </c>
      <c r="B648" s="9">
        <v>68</v>
      </c>
      <c r="C648" s="8" t="str">
        <f t="shared" si="10"/>
        <v>45-54|68</v>
      </c>
      <c r="D648" s="9">
        <v>80</v>
      </c>
      <c r="E648" s="9">
        <v>19</v>
      </c>
      <c r="F648" s="9" t="s">
        <v>59</v>
      </c>
    </row>
    <row r="649" spans="1:6">
      <c r="A649" s="4" t="s">
        <v>67</v>
      </c>
      <c r="B649" s="9">
        <v>69</v>
      </c>
      <c r="C649" s="8" t="str">
        <f t="shared" si="10"/>
        <v>45-54|69</v>
      </c>
      <c r="D649" s="9">
        <v>80</v>
      </c>
      <c r="E649" s="9">
        <v>19</v>
      </c>
      <c r="F649" s="9" t="s">
        <v>59</v>
      </c>
    </row>
    <row r="650" spans="1:6">
      <c r="A650" s="4" t="s">
        <v>67</v>
      </c>
      <c r="B650" s="9">
        <v>70</v>
      </c>
      <c r="C650" s="8" t="str">
        <f t="shared" si="10"/>
        <v>45-54|70</v>
      </c>
      <c r="D650" s="9">
        <v>80</v>
      </c>
      <c r="E650" s="9">
        <v>19</v>
      </c>
      <c r="F650" s="9" t="s">
        <v>59</v>
      </c>
    </row>
    <row r="651" spans="1:6">
      <c r="A651" s="4" t="s">
        <v>67</v>
      </c>
      <c r="B651" s="9">
        <v>71</v>
      </c>
      <c r="C651" s="8" t="str">
        <f t="shared" si="10"/>
        <v>45-54|71</v>
      </c>
      <c r="D651" s="9">
        <v>80</v>
      </c>
      <c r="E651" s="9">
        <v>19</v>
      </c>
      <c r="F651" s="9" t="s">
        <v>59</v>
      </c>
    </row>
    <row r="652" spans="1:6">
      <c r="A652" s="4" t="s">
        <v>68</v>
      </c>
      <c r="B652" s="8">
        <v>0</v>
      </c>
      <c r="C652" s="8" t="str">
        <f t="shared" si="10"/>
        <v>55-64|0</v>
      </c>
      <c r="D652" s="9">
        <v>20</v>
      </c>
      <c r="E652" s="9">
        <v>1</v>
      </c>
      <c r="F652" s="9" t="s">
        <v>41</v>
      </c>
    </row>
    <row r="653" spans="1:6">
      <c r="A653" s="4" t="s">
        <v>68</v>
      </c>
      <c r="B653" s="9">
        <v>1</v>
      </c>
      <c r="C653" s="8" t="str">
        <f t="shared" si="10"/>
        <v>55-64|1</v>
      </c>
      <c r="D653" s="9">
        <v>22</v>
      </c>
      <c r="E653" s="9">
        <v>2</v>
      </c>
      <c r="F653" s="9" t="s">
        <v>42</v>
      </c>
    </row>
    <row r="654" spans="1:6">
      <c r="A654" s="4" t="s">
        <v>68</v>
      </c>
      <c r="B654" s="9">
        <v>2</v>
      </c>
      <c r="C654" s="8" t="str">
        <f t="shared" si="10"/>
        <v>55-64|2</v>
      </c>
      <c r="D654" s="9">
        <v>24</v>
      </c>
      <c r="E654" s="9">
        <v>2</v>
      </c>
      <c r="F654" s="9" t="s">
        <v>42</v>
      </c>
    </row>
    <row r="655" spans="1:6">
      <c r="A655" s="4" t="s">
        <v>68</v>
      </c>
      <c r="B655" s="9">
        <v>3</v>
      </c>
      <c r="C655" s="8" t="str">
        <f t="shared" si="10"/>
        <v>55-64|3</v>
      </c>
      <c r="D655" s="9">
        <v>25</v>
      </c>
      <c r="E655" s="9">
        <v>3</v>
      </c>
      <c r="F655" s="9" t="s">
        <v>43</v>
      </c>
    </row>
    <row r="656" spans="1:6">
      <c r="A656" s="4" t="s">
        <v>68</v>
      </c>
      <c r="B656" s="9">
        <v>4</v>
      </c>
      <c r="C656" s="8" t="str">
        <f t="shared" si="10"/>
        <v>55-64|4</v>
      </c>
      <c r="D656" s="9">
        <v>26</v>
      </c>
      <c r="E656" s="9">
        <v>3</v>
      </c>
      <c r="F656" s="9" t="s">
        <v>43</v>
      </c>
    </row>
    <row r="657" spans="1:6">
      <c r="A657" s="4" t="s">
        <v>68</v>
      </c>
      <c r="B657" s="9">
        <v>5</v>
      </c>
      <c r="C657" s="8" t="str">
        <f t="shared" si="10"/>
        <v>55-64|5</v>
      </c>
      <c r="D657" s="9">
        <v>27</v>
      </c>
      <c r="E657" s="9">
        <v>3</v>
      </c>
      <c r="F657" s="9" t="s">
        <v>43</v>
      </c>
    </row>
    <row r="658" spans="1:6">
      <c r="A658" s="4" t="s">
        <v>68</v>
      </c>
      <c r="B658" s="9">
        <v>6</v>
      </c>
      <c r="C658" s="8" t="str">
        <f t="shared" si="10"/>
        <v>55-64|6</v>
      </c>
      <c r="D658" s="9">
        <v>28</v>
      </c>
      <c r="E658" s="9">
        <v>3</v>
      </c>
      <c r="F658" s="9" t="s">
        <v>43</v>
      </c>
    </row>
    <row r="659" spans="1:6">
      <c r="A659" s="4" t="s">
        <v>68</v>
      </c>
      <c r="B659" s="9">
        <v>7</v>
      </c>
      <c r="C659" s="8" t="str">
        <f t="shared" si="10"/>
        <v>55-64|7</v>
      </c>
      <c r="D659" s="9">
        <v>29</v>
      </c>
      <c r="E659" s="9">
        <v>4</v>
      </c>
      <c r="F659" s="9" t="s">
        <v>44</v>
      </c>
    </row>
    <row r="660" spans="1:6">
      <c r="A660" s="4" t="s">
        <v>68</v>
      </c>
      <c r="B660" s="9">
        <v>8</v>
      </c>
      <c r="C660" s="8" t="str">
        <f t="shared" si="10"/>
        <v>55-64|8</v>
      </c>
      <c r="D660" s="9">
        <v>30</v>
      </c>
      <c r="E660" s="9">
        <v>4</v>
      </c>
      <c r="F660" s="9" t="s">
        <v>44</v>
      </c>
    </row>
    <row r="661" spans="1:6">
      <c r="A661" s="4" t="s">
        <v>68</v>
      </c>
      <c r="B661" s="9">
        <v>9</v>
      </c>
      <c r="C661" s="8" t="str">
        <f t="shared" si="10"/>
        <v>55-64|9</v>
      </c>
      <c r="D661" s="9">
        <v>31</v>
      </c>
      <c r="E661" s="9">
        <v>4</v>
      </c>
      <c r="F661" s="9" t="s">
        <v>44</v>
      </c>
    </row>
    <row r="662" spans="1:6">
      <c r="A662" s="4" t="s">
        <v>68</v>
      </c>
      <c r="B662" s="9">
        <v>10</v>
      </c>
      <c r="C662" s="8" t="str">
        <f t="shared" si="10"/>
        <v>55-64|10</v>
      </c>
      <c r="D662" s="9">
        <v>32</v>
      </c>
      <c r="E662" s="9">
        <v>5</v>
      </c>
      <c r="F662" s="9" t="s">
        <v>45</v>
      </c>
    </row>
    <row r="663" spans="1:6">
      <c r="A663" s="4" t="s">
        <v>68</v>
      </c>
      <c r="B663" s="9">
        <v>11</v>
      </c>
      <c r="C663" s="8" t="str">
        <f t="shared" si="10"/>
        <v>55-64|11</v>
      </c>
      <c r="D663" s="9">
        <v>33</v>
      </c>
      <c r="E663" s="9">
        <v>5</v>
      </c>
      <c r="F663" s="9" t="s">
        <v>45</v>
      </c>
    </row>
    <row r="664" spans="1:6">
      <c r="A664" s="4" t="s">
        <v>68</v>
      </c>
      <c r="B664" s="9">
        <v>12</v>
      </c>
      <c r="C664" s="8" t="str">
        <f t="shared" si="10"/>
        <v>55-64|12</v>
      </c>
      <c r="D664" s="9">
        <v>34</v>
      </c>
      <c r="E664" s="9">
        <v>5</v>
      </c>
      <c r="F664" s="9" t="s">
        <v>45</v>
      </c>
    </row>
    <row r="665" spans="1:6">
      <c r="A665" s="4" t="s">
        <v>68</v>
      </c>
      <c r="B665" s="9">
        <v>13</v>
      </c>
      <c r="C665" s="8" t="str">
        <f t="shared" si="10"/>
        <v>55-64|13</v>
      </c>
      <c r="D665" s="9">
        <v>35</v>
      </c>
      <c r="E665" s="9">
        <v>6</v>
      </c>
      <c r="F665" s="9" t="s">
        <v>46</v>
      </c>
    </row>
    <row r="666" spans="1:6">
      <c r="A666" s="4" t="s">
        <v>68</v>
      </c>
      <c r="B666" s="9">
        <v>14</v>
      </c>
      <c r="C666" s="8" t="str">
        <f t="shared" si="10"/>
        <v>55-64|14</v>
      </c>
      <c r="D666" s="9">
        <v>36</v>
      </c>
      <c r="E666" s="9">
        <v>6</v>
      </c>
      <c r="F666" s="9" t="s">
        <v>46</v>
      </c>
    </row>
    <row r="667" spans="1:6">
      <c r="A667" s="4" t="s">
        <v>68</v>
      </c>
      <c r="B667" s="9">
        <v>15</v>
      </c>
      <c r="C667" s="8" t="str">
        <f t="shared" si="10"/>
        <v>55-64|15</v>
      </c>
      <c r="D667" s="9">
        <v>36</v>
      </c>
      <c r="E667" s="9">
        <v>6</v>
      </c>
      <c r="F667" s="9" t="s">
        <v>46</v>
      </c>
    </row>
    <row r="668" spans="1:6">
      <c r="A668" s="4" t="s">
        <v>68</v>
      </c>
      <c r="B668" s="9">
        <v>16</v>
      </c>
      <c r="C668" s="8" t="str">
        <f t="shared" si="10"/>
        <v>55-64|16</v>
      </c>
      <c r="D668" s="9">
        <v>37</v>
      </c>
      <c r="E668" s="9">
        <v>6</v>
      </c>
      <c r="F668" s="9" t="s">
        <v>46</v>
      </c>
    </row>
    <row r="669" spans="1:6">
      <c r="A669" s="4" t="s">
        <v>68</v>
      </c>
      <c r="B669" s="9">
        <v>17</v>
      </c>
      <c r="C669" s="8" t="str">
        <f t="shared" si="10"/>
        <v>55-64|17</v>
      </c>
      <c r="D669" s="9">
        <v>38</v>
      </c>
      <c r="E669" s="9">
        <v>6</v>
      </c>
      <c r="F669" s="9" t="s">
        <v>46</v>
      </c>
    </row>
    <row r="670" spans="1:6">
      <c r="A670" s="4" t="s">
        <v>68</v>
      </c>
      <c r="B670" s="9">
        <v>18</v>
      </c>
      <c r="C670" s="8" t="str">
        <f t="shared" si="10"/>
        <v>55-64|18</v>
      </c>
      <c r="D670" s="9">
        <v>38</v>
      </c>
      <c r="E670" s="9">
        <v>6</v>
      </c>
      <c r="F670" s="9" t="s">
        <v>46</v>
      </c>
    </row>
    <row r="671" spans="1:6">
      <c r="A671" s="4" t="s">
        <v>68</v>
      </c>
      <c r="B671" s="9">
        <v>19</v>
      </c>
      <c r="C671" s="8" t="str">
        <f t="shared" si="10"/>
        <v>55-64|19</v>
      </c>
      <c r="D671" s="9">
        <v>39</v>
      </c>
      <c r="E671" s="9">
        <v>7</v>
      </c>
      <c r="F671" s="9" t="s">
        <v>47</v>
      </c>
    </row>
    <row r="672" spans="1:6">
      <c r="A672" s="4" t="s">
        <v>68</v>
      </c>
      <c r="B672" s="9">
        <v>20</v>
      </c>
      <c r="C672" s="8" t="str">
        <f t="shared" si="10"/>
        <v>55-64|20</v>
      </c>
      <c r="D672" s="9">
        <v>40</v>
      </c>
      <c r="E672" s="9">
        <v>7</v>
      </c>
      <c r="F672" s="9" t="s">
        <v>47</v>
      </c>
    </row>
    <row r="673" spans="1:6">
      <c r="A673" s="4" t="s">
        <v>68</v>
      </c>
      <c r="B673" s="9">
        <v>21</v>
      </c>
      <c r="C673" s="8" t="str">
        <f t="shared" si="10"/>
        <v>55-64|21</v>
      </c>
      <c r="D673" s="9">
        <v>40</v>
      </c>
      <c r="E673" s="9">
        <v>7</v>
      </c>
      <c r="F673" s="9" t="s">
        <v>47</v>
      </c>
    </row>
    <row r="674" spans="1:6">
      <c r="A674" s="4" t="s">
        <v>68</v>
      </c>
      <c r="B674" s="9">
        <v>22</v>
      </c>
      <c r="C674" s="8" t="str">
        <f t="shared" si="10"/>
        <v>55-64|22</v>
      </c>
      <c r="D674" s="9">
        <v>41</v>
      </c>
      <c r="E674" s="9">
        <v>7</v>
      </c>
      <c r="F674" s="9" t="s">
        <v>47</v>
      </c>
    </row>
    <row r="675" spans="1:6">
      <c r="A675" s="4" t="s">
        <v>68</v>
      </c>
      <c r="B675" s="9">
        <v>23</v>
      </c>
      <c r="C675" s="8" t="str">
        <f t="shared" si="10"/>
        <v>55-64|23</v>
      </c>
      <c r="D675" s="9">
        <v>42</v>
      </c>
      <c r="E675" s="9">
        <v>8</v>
      </c>
      <c r="F675" s="9" t="s">
        <v>48</v>
      </c>
    </row>
    <row r="676" spans="1:6">
      <c r="A676" s="4" t="s">
        <v>68</v>
      </c>
      <c r="B676" s="9">
        <v>24</v>
      </c>
      <c r="C676" s="8" t="str">
        <f t="shared" si="10"/>
        <v>55-64|24</v>
      </c>
      <c r="D676" s="9">
        <v>42</v>
      </c>
      <c r="E676" s="9">
        <v>8</v>
      </c>
      <c r="F676" s="9" t="s">
        <v>48</v>
      </c>
    </row>
    <row r="677" spans="1:6">
      <c r="A677" s="4" t="s">
        <v>68</v>
      </c>
      <c r="B677" s="9">
        <v>25</v>
      </c>
      <c r="C677" s="8" t="str">
        <f t="shared" si="10"/>
        <v>55-64|25</v>
      </c>
      <c r="D677" s="9">
        <v>43</v>
      </c>
      <c r="E677" s="9">
        <v>8</v>
      </c>
      <c r="F677" s="9" t="s">
        <v>48</v>
      </c>
    </row>
    <row r="678" spans="1:6">
      <c r="A678" s="4" t="s">
        <v>68</v>
      </c>
      <c r="B678" s="9">
        <v>26</v>
      </c>
      <c r="C678" s="8" t="str">
        <f t="shared" si="10"/>
        <v>55-64|26</v>
      </c>
      <c r="D678" s="9">
        <v>44</v>
      </c>
      <c r="E678" s="9">
        <v>8</v>
      </c>
      <c r="F678" s="9" t="s">
        <v>48</v>
      </c>
    </row>
    <row r="679" spans="1:6">
      <c r="A679" s="4" t="s">
        <v>68</v>
      </c>
      <c r="B679" s="9">
        <v>27</v>
      </c>
      <c r="C679" s="8" t="str">
        <f t="shared" si="10"/>
        <v>55-64|27</v>
      </c>
      <c r="D679" s="9">
        <v>45</v>
      </c>
      <c r="E679" s="9">
        <v>9</v>
      </c>
      <c r="F679" s="9" t="s">
        <v>49</v>
      </c>
    </row>
    <row r="680" spans="1:6">
      <c r="A680" s="4" t="s">
        <v>68</v>
      </c>
      <c r="B680" s="9">
        <v>28</v>
      </c>
      <c r="C680" s="8" t="str">
        <f t="shared" si="10"/>
        <v>55-64|28</v>
      </c>
      <c r="D680" s="9">
        <v>45</v>
      </c>
      <c r="E680" s="9">
        <v>9</v>
      </c>
      <c r="F680" s="9" t="s">
        <v>49</v>
      </c>
    </row>
    <row r="681" spans="1:6">
      <c r="A681" s="4" t="s">
        <v>68</v>
      </c>
      <c r="B681" s="9">
        <v>29</v>
      </c>
      <c r="C681" s="8" t="str">
        <f t="shared" si="10"/>
        <v>55-64|29</v>
      </c>
      <c r="D681" s="9">
        <v>46</v>
      </c>
      <c r="E681" s="9">
        <v>9</v>
      </c>
      <c r="F681" s="9" t="s">
        <v>49</v>
      </c>
    </row>
    <row r="682" spans="1:6">
      <c r="A682" s="4" t="s">
        <v>68</v>
      </c>
      <c r="B682" s="9">
        <v>30</v>
      </c>
      <c r="C682" s="8" t="str">
        <f t="shared" si="10"/>
        <v>55-64|30</v>
      </c>
      <c r="D682" s="9">
        <v>47</v>
      </c>
      <c r="E682" s="9">
        <v>9</v>
      </c>
      <c r="F682" s="9" t="s">
        <v>49</v>
      </c>
    </row>
    <row r="683" spans="1:6">
      <c r="A683" s="4" t="s">
        <v>68</v>
      </c>
      <c r="B683" s="9">
        <v>31</v>
      </c>
      <c r="C683" s="8" t="str">
        <f t="shared" si="10"/>
        <v>55-64|31</v>
      </c>
      <c r="D683" s="9">
        <v>47</v>
      </c>
      <c r="E683" s="9">
        <v>9</v>
      </c>
      <c r="F683" s="9" t="s">
        <v>49</v>
      </c>
    </row>
    <row r="684" spans="1:6">
      <c r="A684" s="4" t="s">
        <v>68</v>
      </c>
      <c r="B684" s="9">
        <v>32</v>
      </c>
      <c r="C684" s="8" t="str">
        <f t="shared" si="10"/>
        <v>55-64|32</v>
      </c>
      <c r="D684" s="9">
        <v>48</v>
      </c>
      <c r="E684" s="9">
        <v>9</v>
      </c>
      <c r="F684" s="9" t="s">
        <v>49</v>
      </c>
    </row>
    <row r="685" spans="1:6">
      <c r="A685" s="4" t="s">
        <v>68</v>
      </c>
      <c r="B685" s="9">
        <v>33</v>
      </c>
      <c r="C685" s="8" t="str">
        <f t="shared" si="10"/>
        <v>55-64|33</v>
      </c>
      <c r="D685" s="9">
        <v>49</v>
      </c>
      <c r="E685" s="9">
        <v>10</v>
      </c>
      <c r="F685" s="9" t="s">
        <v>50</v>
      </c>
    </row>
    <row r="686" spans="1:6">
      <c r="A686" s="4" t="s">
        <v>68</v>
      </c>
      <c r="B686" s="9">
        <v>34</v>
      </c>
      <c r="C686" s="8" t="str">
        <f t="shared" si="10"/>
        <v>55-64|34</v>
      </c>
      <c r="D686" s="9">
        <v>50</v>
      </c>
      <c r="E686" s="9">
        <v>10</v>
      </c>
      <c r="F686" s="9" t="s">
        <v>50</v>
      </c>
    </row>
    <row r="687" spans="1:6">
      <c r="A687" s="4" t="s">
        <v>68</v>
      </c>
      <c r="B687" s="9">
        <v>35</v>
      </c>
      <c r="C687" s="8" t="str">
        <f t="shared" si="10"/>
        <v>55-64|35</v>
      </c>
      <c r="D687" s="9">
        <v>50</v>
      </c>
      <c r="E687" s="9">
        <v>10</v>
      </c>
      <c r="F687" s="9" t="s">
        <v>50</v>
      </c>
    </row>
    <row r="688" spans="1:6">
      <c r="A688" s="4" t="s">
        <v>68</v>
      </c>
      <c r="B688" s="9">
        <v>36</v>
      </c>
      <c r="C688" s="8" t="str">
        <f t="shared" si="10"/>
        <v>55-64|36</v>
      </c>
      <c r="D688" s="9">
        <v>51</v>
      </c>
      <c r="E688" s="9">
        <v>10</v>
      </c>
      <c r="F688" s="9" t="s">
        <v>50</v>
      </c>
    </row>
    <row r="689" spans="1:6">
      <c r="A689" s="4" t="s">
        <v>68</v>
      </c>
      <c r="B689" s="9">
        <v>37</v>
      </c>
      <c r="C689" s="8" t="str">
        <f t="shared" si="10"/>
        <v>55-64|37</v>
      </c>
      <c r="D689" s="9">
        <v>52</v>
      </c>
      <c r="E689" s="9">
        <v>11</v>
      </c>
      <c r="F689" s="9" t="s">
        <v>51</v>
      </c>
    </row>
    <row r="690" spans="1:6">
      <c r="A690" s="4" t="s">
        <v>68</v>
      </c>
      <c r="B690" s="9">
        <v>38</v>
      </c>
      <c r="C690" s="8" t="str">
        <f t="shared" si="10"/>
        <v>55-64|38</v>
      </c>
      <c r="D690" s="9">
        <v>53</v>
      </c>
      <c r="E690" s="9">
        <v>11</v>
      </c>
      <c r="F690" s="9" t="s">
        <v>51</v>
      </c>
    </row>
    <row r="691" spans="1:6">
      <c r="A691" s="4" t="s">
        <v>68</v>
      </c>
      <c r="B691" s="9">
        <v>39</v>
      </c>
      <c r="C691" s="8" t="str">
        <f t="shared" si="10"/>
        <v>55-64|39</v>
      </c>
      <c r="D691" s="9">
        <v>54</v>
      </c>
      <c r="E691" s="9">
        <v>11</v>
      </c>
      <c r="F691" s="9" t="s">
        <v>51</v>
      </c>
    </row>
    <row r="692" spans="1:6">
      <c r="A692" s="4" t="s">
        <v>68</v>
      </c>
      <c r="B692" s="9">
        <v>40</v>
      </c>
      <c r="C692" s="8" t="str">
        <f t="shared" si="10"/>
        <v>55-64|40</v>
      </c>
      <c r="D692" s="9">
        <v>54</v>
      </c>
      <c r="E692" s="9">
        <v>11</v>
      </c>
      <c r="F692" s="9" t="s">
        <v>51</v>
      </c>
    </row>
    <row r="693" spans="1:6">
      <c r="A693" s="4" t="s">
        <v>68</v>
      </c>
      <c r="B693" s="9">
        <v>41</v>
      </c>
      <c r="C693" s="8" t="str">
        <f t="shared" si="10"/>
        <v>55-64|41</v>
      </c>
      <c r="D693" s="9">
        <v>55</v>
      </c>
      <c r="E693" s="9">
        <v>12</v>
      </c>
      <c r="F693" s="9" t="s">
        <v>52</v>
      </c>
    </row>
    <row r="694" spans="1:6">
      <c r="A694" s="4" t="s">
        <v>68</v>
      </c>
      <c r="B694" s="9">
        <v>42</v>
      </c>
      <c r="C694" s="8" t="str">
        <f t="shared" si="10"/>
        <v>55-64|42</v>
      </c>
      <c r="D694" s="9">
        <v>56</v>
      </c>
      <c r="E694" s="9">
        <v>12</v>
      </c>
      <c r="F694" s="9" t="s">
        <v>52</v>
      </c>
    </row>
    <row r="695" spans="1:6">
      <c r="A695" s="4" t="s">
        <v>68</v>
      </c>
      <c r="B695" s="9">
        <v>43</v>
      </c>
      <c r="C695" s="8" t="str">
        <f t="shared" si="10"/>
        <v>55-64|43</v>
      </c>
      <c r="D695" s="9">
        <v>57</v>
      </c>
      <c r="E695" s="9">
        <v>12</v>
      </c>
      <c r="F695" s="9" t="s">
        <v>52</v>
      </c>
    </row>
    <row r="696" spans="1:6">
      <c r="A696" s="4" t="s">
        <v>68</v>
      </c>
      <c r="B696" s="9">
        <v>44</v>
      </c>
      <c r="C696" s="8" t="str">
        <f t="shared" si="10"/>
        <v>55-64|44</v>
      </c>
      <c r="D696" s="9">
        <v>58</v>
      </c>
      <c r="E696" s="9">
        <v>12</v>
      </c>
      <c r="F696" s="9" t="s">
        <v>52</v>
      </c>
    </row>
    <row r="697" spans="1:6">
      <c r="A697" s="4" t="s">
        <v>68</v>
      </c>
      <c r="B697" s="9">
        <v>45</v>
      </c>
      <c r="C697" s="8" t="str">
        <f t="shared" si="10"/>
        <v>55-64|45</v>
      </c>
      <c r="D697" s="9">
        <v>58</v>
      </c>
      <c r="E697" s="9">
        <v>12</v>
      </c>
      <c r="F697" s="9" t="s">
        <v>52</v>
      </c>
    </row>
    <row r="698" spans="1:6">
      <c r="A698" s="4" t="s">
        <v>68</v>
      </c>
      <c r="B698" s="9">
        <v>46</v>
      </c>
      <c r="C698" s="8" t="str">
        <f t="shared" si="10"/>
        <v>55-64|46</v>
      </c>
      <c r="D698" s="9">
        <v>59</v>
      </c>
      <c r="E698" s="9">
        <v>13</v>
      </c>
      <c r="F698" s="9" t="s">
        <v>53</v>
      </c>
    </row>
    <row r="699" spans="1:6">
      <c r="A699" s="4" t="s">
        <v>68</v>
      </c>
      <c r="B699" s="9">
        <v>47</v>
      </c>
      <c r="C699" s="8" t="str">
        <f t="shared" si="10"/>
        <v>55-64|47</v>
      </c>
      <c r="D699" s="9">
        <v>60</v>
      </c>
      <c r="E699" s="9">
        <v>13</v>
      </c>
      <c r="F699" s="9" t="s">
        <v>53</v>
      </c>
    </row>
    <row r="700" spans="1:6">
      <c r="A700" s="4" t="s">
        <v>68</v>
      </c>
      <c r="B700" s="9">
        <v>48</v>
      </c>
      <c r="C700" s="8" t="str">
        <f t="shared" si="10"/>
        <v>55-64|48</v>
      </c>
      <c r="D700" s="9">
        <v>61</v>
      </c>
      <c r="E700" s="9">
        <v>13</v>
      </c>
      <c r="F700" s="9" t="s">
        <v>53</v>
      </c>
    </row>
    <row r="701" spans="1:6">
      <c r="A701" s="4" t="s">
        <v>68</v>
      </c>
      <c r="B701" s="9">
        <v>49</v>
      </c>
      <c r="C701" s="8" t="str">
        <f t="shared" si="10"/>
        <v>55-64|49</v>
      </c>
      <c r="D701" s="9">
        <v>62</v>
      </c>
      <c r="E701" s="9">
        <v>14</v>
      </c>
      <c r="F701" s="9" t="s">
        <v>54</v>
      </c>
    </row>
    <row r="702" spans="1:6">
      <c r="A702" s="4" t="s">
        <v>68</v>
      </c>
      <c r="B702" s="9">
        <v>50</v>
      </c>
      <c r="C702" s="8" t="str">
        <f t="shared" si="10"/>
        <v>55-64|50</v>
      </c>
      <c r="D702" s="9">
        <v>63</v>
      </c>
      <c r="E702" s="9">
        <v>14</v>
      </c>
      <c r="F702" s="9" t="s">
        <v>54</v>
      </c>
    </row>
    <row r="703" spans="1:6">
      <c r="A703" s="4" t="s">
        <v>68</v>
      </c>
      <c r="B703" s="9">
        <v>51</v>
      </c>
      <c r="C703" s="8" t="str">
        <f t="shared" si="10"/>
        <v>55-64|51</v>
      </c>
      <c r="D703" s="9">
        <v>64</v>
      </c>
      <c r="E703" s="9">
        <v>14</v>
      </c>
      <c r="F703" s="9" t="s">
        <v>54</v>
      </c>
    </row>
    <row r="704" spans="1:6">
      <c r="A704" s="4" t="s">
        <v>68</v>
      </c>
      <c r="B704" s="9">
        <v>52</v>
      </c>
      <c r="C704" s="8" t="str">
        <f t="shared" si="10"/>
        <v>55-64|52</v>
      </c>
      <c r="D704" s="9">
        <v>65</v>
      </c>
      <c r="E704" s="9">
        <v>15</v>
      </c>
      <c r="F704" s="9" t="s">
        <v>55</v>
      </c>
    </row>
    <row r="705" spans="1:6">
      <c r="A705" s="4" t="s">
        <v>68</v>
      </c>
      <c r="B705" s="9">
        <v>53</v>
      </c>
      <c r="C705" s="8" t="str">
        <f t="shared" si="10"/>
        <v>55-64|53</v>
      </c>
      <c r="D705" s="9">
        <v>66</v>
      </c>
      <c r="E705" s="9">
        <v>15</v>
      </c>
      <c r="F705" s="9" t="s">
        <v>55</v>
      </c>
    </row>
    <row r="706" spans="1:6">
      <c r="A706" s="4" t="s">
        <v>68</v>
      </c>
      <c r="B706" s="9">
        <v>54</v>
      </c>
      <c r="C706" s="8" t="str">
        <f t="shared" si="10"/>
        <v>55-64|54</v>
      </c>
      <c r="D706" s="9">
        <v>67</v>
      </c>
      <c r="E706" s="9">
        <v>15</v>
      </c>
      <c r="F706" s="9" t="s">
        <v>55</v>
      </c>
    </row>
    <row r="707" spans="1:6">
      <c r="A707" s="4" t="s">
        <v>68</v>
      </c>
      <c r="B707" s="9">
        <v>55</v>
      </c>
      <c r="C707" s="8" t="str">
        <f t="shared" si="10"/>
        <v>55-64|55</v>
      </c>
      <c r="D707" s="9">
        <v>68</v>
      </c>
      <c r="E707" s="9">
        <v>15</v>
      </c>
      <c r="F707" s="9" t="s">
        <v>55</v>
      </c>
    </row>
    <row r="708" spans="1:6">
      <c r="A708" s="4" t="s">
        <v>68</v>
      </c>
      <c r="B708" s="9">
        <v>56</v>
      </c>
      <c r="C708" s="8" t="str">
        <f t="shared" si="10"/>
        <v>55-64|56</v>
      </c>
      <c r="D708" s="9">
        <v>69</v>
      </c>
      <c r="E708" s="9">
        <v>16</v>
      </c>
      <c r="F708" s="9" t="s">
        <v>56</v>
      </c>
    </row>
    <row r="709" spans="1:6">
      <c r="A709" s="4" t="s">
        <v>68</v>
      </c>
      <c r="B709" s="9">
        <v>57</v>
      </c>
      <c r="C709" s="8" t="str">
        <f t="shared" ref="C709:C772" si="11">A709&amp;"|"&amp;B709</f>
        <v>55-64|57</v>
      </c>
      <c r="D709" s="9">
        <v>70</v>
      </c>
      <c r="E709" s="9">
        <v>16</v>
      </c>
      <c r="F709" s="9" t="s">
        <v>56</v>
      </c>
    </row>
    <row r="710" spans="1:6">
      <c r="A710" s="4" t="s">
        <v>68</v>
      </c>
      <c r="B710" s="9">
        <v>58</v>
      </c>
      <c r="C710" s="8" t="str">
        <f t="shared" si="11"/>
        <v>55-64|58</v>
      </c>
      <c r="D710" s="9">
        <v>71</v>
      </c>
      <c r="E710" s="9">
        <v>16</v>
      </c>
      <c r="F710" s="9" t="s">
        <v>56</v>
      </c>
    </row>
    <row r="711" spans="1:6">
      <c r="A711" s="4" t="s">
        <v>68</v>
      </c>
      <c r="B711" s="9">
        <v>59</v>
      </c>
      <c r="C711" s="8" t="str">
        <f t="shared" si="11"/>
        <v>55-64|59</v>
      </c>
      <c r="D711" s="9">
        <v>72</v>
      </c>
      <c r="E711" s="9">
        <v>17</v>
      </c>
      <c r="F711" s="9" t="s">
        <v>57</v>
      </c>
    </row>
    <row r="712" spans="1:6">
      <c r="A712" s="4" t="s">
        <v>68</v>
      </c>
      <c r="B712" s="9">
        <v>60</v>
      </c>
      <c r="C712" s="8" t="str">
        <f t="shared" si="11"/>
        <v>55-64|60</v>
      </c>
      <c r="D712" s="9">
        <v>74</v>
      </c>
      <c r="E712" s="9">
        <v>17</v>
      </c>
      <c r="F712" s="9" t="s">
        <v>57</v>
      </c>
    </row>
    <row r="713" spans="1:6">
      <c r="A713" s="4" t="s">
        <v>68</v>
      </c>
      <c r="B713" s="9">
        <v>61</v>
      </c>
      <c r="C713" s="8" t="str">
        <f t="shared" si="11"/>
        <v>55-64|61</v>
      </c>
      <c r="D713" s="9">
        <v>75</v>
      </c>
      <c r="E713" s="9">
        <v>18</v>
      </c>
      <c r="F713" s="9" t="s">
        <v>58</v>
      </c>
    </row>
    <row r="714" spans="1:6">
      <c r="A714" s="4" t="s">
        <v>68</v>
      </c>
      <c r="B714" s="9">
        <v>62</v>
      </c>
      <c r="C714" s="8" t="str">
        <f t="shared" si="11"/>
        <v>55-64|62</v>
      </c>
      <c r="D714" s="9">
        <v>76</v>
      </c>
      <c r="E714" s="9">
        <v>18</v>
      </c>
      <c r="F714" s="9" t="s">
        <v>58</v>
      </c>
    </row>
    <row r="715" spans="1:6">
      <c r="A715" s="4" t="s">
        <v>68</v>
      </c>
      <c r="B715" s="9">
        <v>63</v>
      </c>
      <c r="C715" s="8" t="str">
        <f t="shared" si="11"/>
        <v>55-64|63</v>
      </c>
      <c r="D715" s="9">
        <v>78</v>
      </c>
      <c r="E715" s="9">
        <v>18</v>
      </c>
      <c r="F715" s="9" t="s">
        <v>58</v>
      </c>
    </row>
    <row r="716" spans="1:6">
      <c r="A716" s="4" t="s">
        <v>68</v>
      </c>
      <c r="B716" s="9">
        <v>64</v>
      </c>
      <c r="C716" s="8" t="str">
        <f t="shared" si="11"/>
        <v>55-64|64</v>
      </c>
      <c r="D716" s="9">
        <v>80</v>
      </c>
      <c r="E716" s="9">
        <v>19</v>
      </c>
      <c r="F716" s="9" t="s">
        <v>59</v>
      </c>
    </row>
    <row r="717" spans="1:6">
      <c r="A717" s="4" t="s">
        <v>68</v>
      </c>
      <c r="B717" s="9">
        <v>65</v>
      </c>
      <c r="C717" s="8" t="str">
        <f t="shared" si="11"/>
        <v>55-64|65</v>
      </c>
      <c r="D717" s="9">
        <v>80</v>
      </c>
      <c r="E717" s="9">
        <v>19</v>
      </c>
      <c r="F717" s="9" t="s">
        <v>59</v>
      </c>
    </row>
    <row r="718" spans="1:6">
      <c r="A718" s="4" t="s">
        <v>68</v>
      </c>
      <c r="B718" s="9">
        <v>66</v>
      </c>
      <c r="C718" s="8" t="str">
        <f t="shared" si="11"/>
        <v>55-64|66</v>
      </c>
      <c r="D718" s="9">
        <v>80</v>
      </c>
      <c r="E718" s="9">
        <v>19</v>
      </c>
      <c r="F718" s="9" t="s">
        <v>59</v>
      </c>
    </row>
    <row r="719" spans="1:6">
      <c r="A719" s="4" t="s">
        <v>68</v>
      </c>
      <c r="B719" s="9">
        <v>67</v>
      </c>
      <c r="C719" s="8" t="str">
        <f t="shared" si="11"/>
        <v>55-64|67</v>
      </c>
      <c r="D719" s="9">
        <v>80</v>
      </c>
      <c r="E719" s="9">
        <v>19</v>
      </c>
      <c r="F719" s="9" t="s">
        <v>59</v>
      </c>
    </row>
    <row r="720" spans="1:6">
      <c r="A720" s="4" t="s">
        <v>68</v>
      </c>
      <c r="B720" s="9">
        <v>68</v>
      </c>
      <c r="C720" s="8" t="str">
        <f t="shared" si="11"/>
        <v>55-64|68</v>
      </c>
      <c r="D720" s="9">
        <v>80</v>
      </c>
      <c r="E720" s="9">
        <v>19</v>
      </c>
      <c r="F720" s="9" t="s">
        <v>59</v>
      </c>
    </row>
    <row r="721" spans="1:6">
      <c r="A721" s="4" t="s">
        <v>68</v>
      </c>
      <c r="B721" s="9">
        <v>69</v>
      </c>
      <c r="C721" s="8" t="str">
        <f t="shared" si="11"/>
        <v>55-64|69</v>
      </c>
      <c r="D721" s="9">
        <v>80</v>
      </c>
      <c r="E721" s="9">
        <v>19</v>
      </c>
      <c r="F721" s="9" t="s">
        <v>59</v>
      </c>
    </row>
    <row r="722" spans="1:6">
      <c r="A722" s="4" t="s">
        <v>68</v>
      </c>
      <c r="B722" s="9">
        <v>70</v>
      </c>
      <c r="C722" s="8" t="str">
        <f t="shared" si="11"/>
        <v>55-64|70</v>
      </c>
      <c r="D722" s="9">
        <v>80</v>
      </c>
      <c r="E722" s="9">
        <v>19</v>
      </c>
      <c r="F722" s="9" t="s">
        <v>59</v>
      </c>
    </row>
    <row r="723" spans="1:6">
      <c r="A723" s="4" t="s">
        <v>68</v>
      </c>
      <c r="B723" s="9">
        <v>71</v>
      </c>
      <c r="C723" s="8" t="str">
        <f t="shared" si="11"/>
        <v>55-64|71</v>
      </c>
      <c r="D723" s="9">
        <v>80</v>
      </c>
      <c r="E723" s="9">
        <v>19</v>
      </c>
      <c r="F723" s="9" t="s">
        <v>59</v>
      </c>
    </row>
    <row r="724" spans="1:6">
      <c r="A724" s="4" t="s">
        <v>69</v>
      </c>
      <c r="B724" s="8">
        <v>0</v>
      </c>
      <c r="C724" s="8" t="str">
        <f t="shared" si="11"/>
        <v>65-69|0</v>
      </c>
      <c r="D724" s="9">
        <v>20</v>
      </c>
      <c r="E724" s="9">
        <v>1</v>
      </c>
      <c r="F724" s="9" t="s">
        <v>41</v>
      </c>
    </row>
    <row r="725" spans="1:6">
      <c r="A725" s="4" t="s">
        <v>69</v>
      </c>
      <c r="B725" s="9">
        <v>1</v>
      </c>
      <c r="C725" s="8" t="str">
        <f t="shared" si="11"/>
        <v>65-69|1</v>
      </c>
      <c r="D725" s="9">
        <v>23</v>
      </c>
      <c r="E725" s="9">
        <v>2</v>
      </c>
      <c r="F725" s="9" t="s">
        <v>42</v>
      </c>
    </row>
    <row r="726" spans="1:6">
      <c r="A726" s="4" t="s">
        <v>69</v>
      </c>
      <c r="B726" s="9">
        <v>2</v>
      </c>
      <c r="C726" s="8" t="str">
        <f t="shared" si="11"/>
        <v>65-69|2</v>
      </c>
      <c r="D726" s="9">
        <v>25</v>
      </c>
      <c r="E726" s="9">
        <v>3</v>
      </c>
      <c r="F726" s="9" t="s">
        <v>43</v>
      </c>
    </row>
    <row r="727" spans="1:6">
      <c r="A727" s="4" t="s">
        <v>69</v>
      </c>
      <c r="B727" s="9">
        <v>3</v>
      </c>
      <c r="C727" s="8" t="str">
        <f t="shared" si="11"/>
        <v>65-69|3</v>
      </c>
      <c r="D727" s="9">
        <v>27</v>
      </c>
      <c r="E727" s="9">
        <v>3</v>
      </c>
      <c r="F727" s="9" t="s">
        <v>43</v>
      </c>
    </row>
    <row r="728" spans="1:6">
      <c r="A728" s="4" t="s">
        <v>69</v>
      </c>
      <c r="B728" s="9">
        <v>4</v>
      </c>
      <c r="C728" s="8" t="str">
        <f t="shared" si="11"/>
        <v>65-69|4</v>
      </c>
      <c r="D728" s="9">
        <v>28</v>
      </c>
      <c r="E728" s="9">
        <v>3</v>
      </c>
      <c r="F728" s="9" t="s">
        <v>43</v>
      </c>
    </row>
    <row r="729" spans="1:6">
      <c r="A729" s="4" t="s">
        <v>69</v>
      </c>
      <c r="B729" s="9">
        <v>5</v>
      </c>
      <c r="C729" s="8" t="str">
        <f t="shared" si="11"/>
        <v>65-69|5</v>
      </c>
      <c r="D729" s="9">
        <v>29</v>
      </c>
      <c r="E729" s="9">
        <v>4</v>
      </c>
      <c r="F729" s="9" t="s">
        <v>44</v>
      </c>
    </row>
    <row r="730" spans="1:6">
      <c r="A730" s="4" t="s">
        <v>69</v>
      </c>
      <c r="B730" s="9">
        <v>6</v>
      </c>
      <c r="C730" s="8" t="str">
        <f t="shared" si="11"/>
        <v>65-69|6</v>
      </c>
      <c r="D730" s="9">
        <v>30</v>
      </c>
      <c r="E730" s="9">
        <v>4</v>
      </c>
      <c r="F730" s="9" t="s">
        <v>44</v>
      </c>
    </row>
    <row r="731" spans="1:6">
      <c r="A731" s="4" t="s">
        <v>69</v>
      </c>
      <c r="B731" s="9">
        <v>7</v>
      </c>
      <c r="C731" s="8" t="str">
        <f t="shared" si="11"/>
        <v>65-69|7</v>
      </c>
      <c r="D731" s="9">
        <v>31</v>
      </c>
      <c r="E731" s="9">
        <v>4</v>
      </c>
      <c r="F731" s="9" t="s">
        <v>44</v>
      </c>
    </row>
    <row r="732" spans="1:6">
      <c r="A732" s="4" t="s">
        <v>69</v>
      </c>
      <c r="B732" s="9">
        <v>8</v>
      </c>
      <c r="C732" s="8" t="str">
        <f t="shared" si="11"/>
        <v>65-69|8</v>
      </c>
      <c r="D732" s="9">
        <v>32</v>
      </c>
      <c r="E732" s="9">
        <v>5</v>
      </c>
      <c r="F732" s="9" t="s">
        <v>45</v>
      </c>
    </row>
    <row r="733" spans="1:6">
      <c r="A733" s="4" t="s">
        <v>69</v>
      </c>
      <c r="B733" s="9">
        <v>9</v>
      </c>
      <c r="C733" s="8" t="str">
        <f t="shared" si="11"/>
        <v>65-69|9</v>
      </c>
      <c r="D733" s="9">
        <v>33</v>
      </c>
      <c r="E733" s="9">
        <v>5</v>
      </c>
      <c r="F733" s="9" t="s">
        <v>45</v>
      </c>
    </row>
    <row r="734" spans="1:6">
      <c r="A734" s="4" t="s">
        <v>69</v>
      </c>
      <c r="B734" s="9">
        <v>10</v>
      </c>
      <c r="C734" s="8" t="str">
        <f t="shared" si="11"/>
        <v>65-69|10</v>
      </c>
      <c r="D734" s="9">
        <v>34</v>
      </c>
      <c r="E734" s="9">
        <v>5</v>
      </c>
      <c r="F734" s="9" t="s">
        <v>45</v>
      </c>
    </row>
    <row r="735" spans="1:6">
      <c r="A735" s="4" t="s">
        <v>69</v>
      </c>
      <c r="B735" s="9">
        <v>11</v>
      </c>
      <c r="C735" s="8" t="str">
        <f t="shared" si="11"/>
        <v>65-69|11</v>
      </c>
      <c r="D735" s="9">
        <v>35</v>
      </c>
      <c r="E735" s="9">
        <v>6</v>
      </c>
      <c r="F735" s="9" t="s">
        <v>46</v>
      </c>
    </row>
    <row r="736" spans="1:6">
      <c r="A736" s="4" t="s">
        <v>69</v>
      </c>
      <c r="B736" s="9">
        <v>12</v>
      </c>
      <c r="C736" s="8" t="str">
        <f t="shared" si="11"/>
        <v>65-69|12</v>
      </c>
      <c r="D736" s="9">
        <v>36</v>
      </c>
      <c r="E736" s="9">
        <v>6</v>
      </c>
      <c r="F736" s="9" t="s">
        <v>46</v>
      </c>
    </row>
    <row r="737" spans="1:6">
      <c r="A737" s="4" t="s">
        <v>69</v>
      </c>
      <c r="B737" s="9">
        <v>13</v>
      </c>
      <c r="C737" s="8" t="str">
        <f t="shared" si="11"/>
        <v>65-69|13</v>
      </c>
      <c r="D737" s="9">
        <v>37</v>
      </c>
      <c r="E737" s="9">
        <v>6</v>
      </c>
      <c r="F737" s="9" t="s">
        <v>46</v>
      </c>
    </row>
    <row r="738" spans="1:6">
      <c r="A738" s="4" t="s">
        <v>69</v>
      </c>
      <c r="B738" s="9">
        <v>14</v>
      </c>
      <c r="C738" s="8" t="str">
        <f t="shared" si="11"/>
        <v>65-69|14</v>
      </c>
      <c r="D738" s="9">
        <v>38</v>
      </c>
      <c r="E738" s="9">
        <v>6</v>
      </c>
      <c r="F738" s="9" t="s">
        <v>46</v>
      </c>
    </row>
    <row r="739" spans="1:6">
      <c r="A739" s="4" t="s">
        <v>69</v>
      </c>
      <c r="B739" s="9">
        <v>15</v>
      </c>
      <c r="C739" s="8" t="str">
        <f t="shared" si="11"/>
        <v>65-69|15</v>
      </c>
      <c r="D739" s="9">
        <v>38</v>
      </c>
      <c r="E739" s="9">
        <v>6</v>
      </c>
      <c r="F739" s="9" t="s">
        <v>46</v>
      </c>
    </row>
    <row r="740" spans="1:6">
      <c r="A740" s="4" t="s">
        <v>69</v>
      </c>
      <c r="B740" s="9">
        <v>16</v>
      </c>
      <c r="C740" s="8" t="str">
        <f t="shared" si="11"/>
        <v>65-69|16</v>
      </c>
      <c r="D740" s="9">
        <v>39</v>
      </c>
      <c r="E740" s="9">
        <v>7</v>
      </c>
      <c r="F740" s="9" t="s">
        <v>47</v>
      </c>
    </row>
    <row r="741" spans="1:6">
      <c r="A741" s="4" t="s">
        <v>69</v>
      </c>
      <c r="B741" s="9">
        <v>17</v>
      </c>
      <c r="C741" s="8" t="str">
        <f t="shared" si="11"/>
        <v>65-69|17</v>
      </c>
      <c r="D741" s="9">
        <v>40</v>
      </c>
      <c r="E741" s="9">
        <v>7</v>
      </c>
      <c r="F741" s="9" t="s">
        <v>47</v>
      </c>
    </row>
    <row r="742" spans="1:6">
      <c r="A742" s="4" t="s">
        <v>69</v>
      </c>
      <c r="B742" s="9">
        <v>18</v>
      </c>
      <c r="C742" s="8" t="str">
        <f t="shared" si="11"/>
        <v>65-69|18</v>
      </c>
      <c r="D742" s="9">
        <v>41</v>
      </c>
      <c r="E742" s="9">
        <v>7</v>
      </c>
      <c r="F742" s="9" t="s">
        <v>47</v>
      </c>
    </row>
    <row r="743" spans="1:6">
      <c r="A743" s="4" t="s">
        <v>69</v>
      </c>
      <c r="B743" s="9">
        <v>19</v>
      </c>
      <c r="C743" s="8" t="str">
        <f t="shared" si="11"/>
        <v>65-69|19</v>
      </c>
      <c r="D743" s="9">
        <v>41</v>
      </c>
      <c r="E743" s="9">
        <v>7</v>
      </c>
      <c r="F743" s="9" t="s">
        <v>47</v>
      </c>
    </row>
    <row r="744" spans="1:6">
      <c r="A744" s="4" t="s">
        <v>69</v>
      </c>
      <c r="B744" s="9">
        <v>20</v>
      </c>
      <c r="C744" s="8" t="str">
        <f t="shared" si="11"/>
        <v>65-69|20</v>
      </c>
      <c r="D744" s="9">
        <v>42</v>
      </c>
      <c r="E744" s="9">
        <v>8</v>
      </c>
      <c r="F744" s="9" t="s">
        <v>48</v>
      </c>
    </row>
    <row r="745" spans="1:6">
      <c r="A745" s="4" t="s">
        <v>69</v>
      </c>
      <c r="B745" s="9">
        <v>21</v>
      </c>
      <c r="C745" s="8" t="str">
        <f t="shared" si="11"/>
        <v>65-69|21</v>
      </c>
      <c r="D745" s="9">
        <v>43</v>
      </c>
      <c r="E745" s="9">
        <v>8</v>
      </c>
      <c r="F745" s="9" t="s">
        <v>48</v>
      </c>
    </row>
    <row r="746" spans="1:6">
      <c r="A746" s="4" t="s">
        <v>69</v>
      </c>
      <c r="B746" s="9">
        <v>22</v>
      </c>
      <c r="C746" s="8" t="str">
        <f t="shared" si="11"/>
        <v>65-69|22</v>
      </c>
      <c r="D746" s="9">
        <v>44</v>
      </c>
      <c r="E746" s="9">
        <v>8</v>
      </c>
      <c r="F746" s="9" t="s">
        <v>48</v>
      </c>
    </row>
    <row r="747" spans="1:6">
      <c r="A747" s="4" t="s">
        <v>69</v>
      </c>
      <c r="B747" s="9">
        <v>23</v>
      </c>
      <c r="C747" s="8" t="str">
        <f t="shared" si="11"/>
        <v>65-69|23</v>
      </c>
      <c r="D747" s="9">
        <v>44</v>
      </c>
      <c r="E747" s="9">
        <v>8</v>
      </c>
      <c r="F747" s="9" t="s">
        <v>48</v>
      </c>
    </row>
    <row r="748" spans="1:6">
      <c r="A748" s="4" t="s">
        <v>69</v>
      </c>
      <c r="B748" s="9">
        <v>24</v>
      </c>
      <c r="C748" s="8" t="str">
        <f t="shared" si="11"/>
        <v>65-69|24</v>
      </c>
      <c r="D748" s="9">
        <v>45</v>
      </c>
      <c r="E748" s="9">
        <v>9</v>
      </c>
      <c r="F748" s="9" t="s">
        <v>49</v>
      </c>
    </row>
    <row r="749" spans="1:6">
      <c r="A749" s="4" t="s">
        <v>69</v>
      </c>
      <c r="B749" s="9">
        <v>25</v>
      </c>
      <c r="C749" s="8" t="str">
        <f t="shared" si="11"/>
        <v>65-69|25</v>
      </c>
      <c r="D749" s="9">
        <v>46</v>
      </c>
      <c r="E749" s="9">
        <v>9</v>
      </c>
      <c r="F749" s="9" t="s">
        <v>49</v>
      </c>
    </row>
    <row r="750" spans="1:6">
      <c r="A750" s="4" t="s">
        <v>69</v>
      </c>
      <c r="B750" s="9">
        <v>26</v>
      </c>
      <c r="C750" s="8" t="str">
        <f t="shared" si="11"/>
        <v>65-69|26</v>
      </c>
      <c r="D750" s="9">
        <v>47</v>
      </c>
      <c r="E750" s="9">
        <v>9</v>
      </c>
      <c r="F750" s="9" t="s">
        <v>49</v>
      </c>
    </row>
    <row r="751" spans="1:6">
      <c r="A751" s="4" t="s">
        <v>69</v>
      </c>
      <c r="B751" s="9">
        <v>27</v>
      </c>
      <c r="C751" s="8" t="str">
        <f t="shared" si="11"/>
        <v>65-69|27</v>
      </c>
      <c r="D751" s="9">
        <v>47</v>
      </c>
      <c r="E751" s="9">
        <v>9</v>
      </c>
      <c r="F751" s="9" t="s">
        <v>49</v>
      </c>
    </row>
    <row r="752" spans="1:6">
      <c r="A752" s="4" t="s">
        <v>69</v>
      </c>
      <c r="B752" s="9">
        <v>28</v>
      </c>
      <c r="C752" s="8" t="str">
        <f t="shared" si="11"/>
        <v>65-69|28</v>
      </c>
      <c r="D752" s="9">
        <v>48</v>
      </c>
      <c r="E752" s="9">
        <v>9</v>
      </c>
      <c r="F752" s="9" t="s">
        <v>49</v>
      </c>
    </row>
    <row r="753" spans="1:6">
      <c r="A753" s="4" t="s">
        <v>69</v>
      </c>
      <c r="B753" s="9">
        <v>29</v>
      </c>
      <c r="C753" s="8" t="str">
        <f t="shared" si="11"/>
        <v>65-69|29</v>
      </c>
      <c r="D753" s="9">
        <v>49</v>
      </c>
      <c r="E753" s="9">
        <v>10</v>
      </c>
      <c r="F753" s="9" t="s">
        <v>50</v>
      </c>
    </row>
    <row r="754" spans="1:6">
      <c r="A754" s="4" t="s">
        <v>69</v>
      </c>
      <c r="B754" s="9">
        <v>30</v>
      </c>
      <c r="C754" s="8" t="str">
        <f t="shared" si="11"/>
        <v>65-69|30</v>
      </c>
      <c r="D754" s="9">
        <v>50</v>
      </c>
      <c r="E754" s="9">
        <v>10</v>
      </c>
      <c r="F754" s="9" t="s">
        <v>50</v>
      </c>
    </row>
    <row r="755" spans="1:6">
      <c r="A755" s="4" t="s">
        <v>69</v>
      </c>
      <c r="B755" s="9">
        <v>31</v>
      </c>
      <c r="C755" s="8" t="str">
        <f t="shared" si="11"/>
        <v>65-69|31</v>
      </c>
      <c r="D755" s="9">
        <v>51</v>
      </c>
      <c r="E755" s="9">
        <v>10</v>
      </c>
      <c r="F755" s="9" t="s">
        <v>50</v>
      </c>
    </row>
    <row r="756" spans="1:6">
      <c r="A756" s="4" t="s">
        <v>69</v>
      </c>
      <c r="B756" s="9">
        <v>32</v>
      </c>
      <c r="C756" s="8" t="str">
        <f t="shared" si="11"/>
        <v>65-69|32</v>
      </c>
      <c r="D756" s="9">
        <v>51</v>
      </c>
      <c r="E756" s="9">
        <v>10</v>
      </c>
      <c r="F756" s="9" t="s">
        <v>50</v>
      </c>
    </row>
    <row r="757" spans="1:6">
      <c r="A757" s="4" t="s">
        <v>69</v>
      </c>
      <c r="B757" s="9">
        <v>33</v>
      </c>
      <c r="C757" s="8" t="str">
        <f t="shared" si="11"/>
        <v>65-69|33</v>
      </c>
      <c r="D757" s="9">
        <v>52</v>
      </c>
      <c r="E757" s="9">
        <v>11</v>
      </c>
      <c r="F757" s="9" t="s">
        <v>51</v>
      </c>
    </row>
    <row r="758" spans="1:6">
      <c r="A758" s="4" t="s">
        <v>69</v>
      </c>
      <c r="B758" s="9">
        <v>34</v>
      </c>
      <c r="C758" s="8" t="str">
        <f t="shared" si="11"/>
        <v>65-69|34</v>
      </c>
      <c r="D758" s="9">
        <v>53</v>
      </c>
      <c r="E758" s="9">
        <v>11</v>
      </c>
      <c r="F758" s="9" t="s">
        <v>51</v>
      </c>
    </row>
    <row r="759" spans="1:6">
      <c r="A759" s="4" t="s">
        <v>69</v>
      </c>
      <c r="B759" s="9">
        <v>35</v>
      </c>
      <c r="C759" s="8" t="str">
        <f t="shared" si="11"/>
        <v>65-69|35</v>
      </c>
      <c r="D759" s="9">
        <v>54</v>
      </c>
      <c r="E759" s="9">
        <v>11</v>
      </c>
      <c r="F759" s="9" t="s">
        <v>51</v>
      </c>
    </row>
    <row r="760" spans="1:6">
      <c r="A760" s="4" t="s">
        <v>69</v>
      </c>
      <c r="B760" s="9">
        <v>36</v>
      </c>
      <c r="C760" s="8" t="str">
        <f t="shared" si="11"/>
        <v>65-69|36</v>
      </c>
      <c r="D760" s="9">
        <v>55</v>
      </c>
      <c r="E760" s="9">
        <v>12</v>
      </c>
      <c r="F760" s="9" t="s">
        <v>52</v>
      </c>
    </row>
    <row r="761" spans="1:6">
      <c r="A761" s="4" t="s">
        <v>69</v>
      </c>
      <c r="B761" s="9">
        <v>37</v>
      </c>
      <c r="C761" s="8" t="str">
        <f t="shared" si="11"/>
        <v>65-69|37</v>
      </c>
      <c r="D761" s="9">
        <v>55</v>
      </c>
      <c r="E761" s="9">
        <v>12</v>
      </c>
      <c r="F761" s="9" t="s">
        <v>52</v>
      </c>
    </row>
    <row r="762" spans="1:6">
      <c r="A762" s="4" t="s">
        <v>69</v>
      </c>
      <c r="B762" s="9">
        <v>38</v>
      </c>
      <c r="C762" s="8" t="str">
        <f t="shared" si="11"/>
        <v>65-69|38</v>
      </c>
      <c r="D762" s="9">
        <v>56</v>
      </c>
      <c r="E762" s="9">
        <v>12</v>
      </c>
      <c r="F762" s="9" t="s">
        <v>52</v>
      </c>
    </row>
    <row r="763" spans="1:6">
      <c r="A763" s="4" t="s">
        <v>69</v>
      </c>
      <c r="B763" s="9">
        <v>39</v>
      </c>
      <c r="C763" s="8" t="str">
        <f t="shared" si="11"/>
        <v>65-69|39</v>
      </c>
      <c r="D763" s="9">
        <v>57</v>
      </c>
      <c r="E763" s="9">
        <v>12</v>
      </c>
      <c r="F763" s="9" t="s">
        <v>52</v>
      </c>
    </row>
    <row r="764" spans="1:6">
      <c r="A764" s="4" t="s">
        <v>69</v>
      </c>
      <c r="B764" s="9">
        <v>40</v>
      </c>
      <c r="C764" s="8" t="str">
        <f t="shared" si="11"/>
        <v>65-69|40</v>
      </c>
      <c r="D764" s="9">
        <v>58</v>
      </c>
      <c r="E764" s="9">
        <v>12</v>
      </c>
      <c r="F764" s="9" t="s">
        <v>52</v>
      </c>
    </row>
    <row r="765" spans="1:6">
      <c r="A765" s="4" t="s">
        <v>69</v>
      </c>
      <c r="B765" s="9">
        <v>41</v>
      </c>
      <c r="C765" s="8" t="str">
        <f t="shared" si="11"/>
        <v>65-69|41</v>
      </c>
      <c r="D765" s="9">
        <v>59</v>
      </c>
      <c r="E765" s="9">
        <v>13</v>
      </c>
      <c r="F765" s="9" t="s">
        <v>53</v>
      </c>
    </row>
    <row r="766" spans="1:6">
      <c r="A766" s="4" t="s">
        <v>69</v>
      </c>
      <c r="B766" s="9">
        <v>42</v>
      </c>
      <c r="C766" s="8" t="str">
        <f t="shared" si="11"/>
        <v>65-69|42</v>
      </c>
      <c r="D766" s="9">
        <v>60</v>
      </c>
      <c r="E766" s="9">
        <v>13</v>
      </c>
      <c r="F766" s="9" t="s">
        <v>53</v>
      </c>
    </row>
    <row r="767" spans="1:6">
      <c r="A767" s="4" t="s">
        <v>69</v>
      </c>
      <c r="B767" s="9">
        <v>43</v>
      </c>
      <c r="C767" s="8" t="str">
        <f t="shared" si="11"/>
        <v>65-69|43</v>
      </c>
      <c r="D767" s="9">
        <v>60</v>
      </c>
      <c r="E767" s="9">
        <v>13</v>
      </c>
      <c r="F767" s="9" t="s">
        <v>53</v>
      </c>
    </row>
    <row r="768" spans="1:6">
      <c r="A768" s="4" t="s">
        <v>69</v>
      </c>
      <c r="B768" s="9">
        <v>44</v>
      </c>
      <c r="C768" s="8" t="str">
        <f t="shared" si="11"/>
        <v>65-69|44</v>
      </c>
      <c r="D768" s="9">
        <v>61</v>
      </c>
      <c r="E768" s="9">
        <v>13</v>
      </c>
      <c r="F768" s="9" t="s">
        <v>53</v>
      </c>
    </row>
    <row r="769" spans="1:6">
      <c r="A769" s="4" t="s">
        <v>69</v>
      </c>
      <c r="B769" s="9">
        <v>45</v>
      </c>
      <c r="C769" s="8" t="str">
        <f t="shared" si="11"/>
        <v>65-69|45</v>
      </c>
      <c r="D769" s="9">
        <v>62</v>
      </c>
      <c r="E769" s="9">
        <v>14</v>
      </c>
      <c r="F769" s="9" t="s">
        <v>54</v>
      </c>
    </row>
    <row r="770" spans="1:6">
      <c r="A770" s="4" t="s">
        <v>69</v>
      </c>
      <c r="B770" s="9">
        <v>46</v>
      </c>
      <c r="C770" s="8" t="str">
        <f t="shared" si="11"/>
        <v>65-69|46</v>
      </c>
      <c r="D770" s="9">
        <v>63</v>
      </c>
      <c r="E770" s="9">
        <v>14</v>
      </c>
      <c r="F770" s="9" t="s">
        <v>54</v>
      </c>
    </row>
    <row r="771" spans="1:6">
      <c r="A771" s="4" t="s">
        <v>69</v>
      </c>
      <c r="B771" s="9">
        <v>47</v>
      </c>
      <c r="C771" s="8" t="str">
        <f t="shared" si="11"/>
        <v>65-69|47</v>
      </c>
      <c r="D771" s="9">
        <v>64</v>
      </c>
      <c r="E771" s="9">
        <v>14</v>
      </c>
      <c r="F771" s="9" t="s">
        <v>54</v>
      </c>
    </row>
    <row r="772" spans="1:6">
      <c r="A772" s="4" t="s">
        <v>69</v>
      </c>
      <c r="B772" s="9">
        <v>48</v>
      </c>
      <c r="C772" s="8" t="str">
        <f t="shared" si="11"/>
        <v>65-69|48</v>
      </c>
      <c r="D772" s="9">
        <v>65</v>
      </c>
      <c r="E772" s="9">
        <v>15</v>
      </c>
      <c r="F772" s="9" t="s">
        <v>55</v>
      </c>
    </row>
    <row r="773" spans="1:6">
      <c r="A773" s="4" t="s">
        <v>69</v>
      </c>
      <c r="B773" s="9">
        <v>49</v>
      </c>
      <c r="C773" s="8" t="str">
        <f t="shared" ref="C773:C836" si="12">A773&amp;"|"&amp;B773</f>
        <v>65-69|49</v>
      </c>
      <c r="D773" s="9">
        <v>66</v>
      </c>
      <c r="E773" s="9">
        <v>15</v>
      </c>
      <c r="F773" s="9" t="s">
        <v>55</v>
      </c>
    </row>
    <row r="774" spans="1:6">
      <c r="A774" s="4" t="s">
        <v>69</v>
      </c>
      <c r="B774" s="9">
        <v>50</v>
      </c>
      <c r="C774" s="8" t="str">
        <f t="shared" si="12"/>
        <v>65-69|50</v>
      </c>
      <c r="D774" s="9">
        <v>67</v>
      </c>
      <c r="E774" s="9">
        <v>15</v>
      </c>
      <c r="F774" s="9" t="s">
        <v>55</v>
      </c>
    </row>
    <row r="775" spans="1:6">
      <c r="A775" s="4" t="s">
        <v>69</v>
      </c>
      <c r="B775" s="9">
        <v>51</v>
      </c>
      <c r="C775" s="8" t="str">
        <f t="shared" si="12"/>
        <v>65-69|51</v>
      </c>
      <c r="D775" s="9">
        <v>68</v>
      </c>
      <c r="E775" s="9">
        <v>15</v>
      </c>
      <c r="F775" s="9" t="s">
        <v>55</v>
      </c>
    </row>
    <row r="776" spans="1:6">
      <c r="A776" s="4" t="s">
        <v>69</v>
      </c>
      <c r="B776" s="9">
        <v>52</v>
      </c>
      <c r="C776" s="8" t="str">
        <f t="shared" si="12"/>
        <v>65-69|52</v>
      </c>
      <c r="D776" s="9">
        <v>69</v>
      </c>
      <c r="E776" s="9">
        <v>16</v>
      </c>
      <c r="F776" s="9" t="s">
        <v>56</v>
      </c>
    </row>
    <row r="777" spans="1:6">
      <c r="A777" s="4" t="s">
        <v>69</v>
      </c>
      <c r="B777" s="9">
        <v>53</v>
      </c>
      <c r="C777" s="8" t="str">
        <f t="shared" si="12"/>
        <v>65-69|53</v>
      </c>
      <c r="D777" s="9">
        <v>70</v>
      </c>
      <c r="E777" s="9">
        <v>16</v>
      </c>
      <c r="F777" s="9" t="s">
        <v>56</v>
      </c>
    </row>
    <row r="778" spans="1:6">
      <c r="A778" s="4" t="s">
        <v>69</v>
      </c>
      <c r="B778" s="9">
        <v>54</v>
      </c>
      <c r="C778" s="8" t="str">
        <f t="shared" si="12"/>
        <v>65-69|54</v>
      </c>
      <c r="D778" s="9">
        <v>71</v>
      </c>
      <c r="E778" s="9">
        <v>16</v>
      </c>
      <c r="F778" s="9" t="s">
        <v>56</v>
      </c>
    </row>
    <row r="779" spans="1:6">
      <c r="A779" s="4" t="s">
        <v>69</v>
      </c>
      <c r="B779" s="9">
        <v>55</v>
      </c>
      <c r="C779" s="8" t="str">
        <f t="shared" si="12"/>
        <v>65-69|55</v>
      </c>
      <c r="D779" s="9">
        <v>72</v>
      </c>
      <c r="E779" s="9">
        <v>17</v>
      </c>
      <c r="F779" s="9" t="s">
        <v>57</v>
      </c>
    </row>
    <row r="780" spans="1:6">
      <c r="A780" s="4" t="s">
        <v>69</v>
      </c>
      <c r="B780" s="9">
        <v>56</v>
      </c>
      <c r="C780" s="8" t="str">
        <f t="shared" si="12"/>
        <v>65-69|56</v>
      </c>
      <c r="D780" s="9">
        <v>73</v>
      </c>
      <c r="E780" s="9">
        <v>17</v>
      </c>
      <c r="F780" s="9" t="s">
        <v>57</v>
      </c>
    </row>
    <row r="781" spans="1:6">
      <c r="A781" s="4" t="s">
        <v>69</v>
      </c>
      <c r="B781" s="9">
        <v>57</v>
      </c>
      <c r="C781" s="8" t="str">
        <f t="shared" si="12"/>
        <v>65-69|57</v>
      </c>
      <c r="D781" s="9">
        <v>74</v>
      </c>
      <c r="E781" s="9">
        <v>17</v>
      </c>
      <c r="F781" s="9" t="s">
        <v>57</v>
      </c>
    </row>
    <row r="782" spans="1:6">
      <c r="A782" s="4" t="s">
        <v>69</v>
      </c>
      <c r="B782" s="9">
        <v>58</v>
      </c>
      <c r="C782" s="8" t="str">
        <f t="shared" si="12"/>
        <v>65-69|58</v>
      </c>
      <c r="D782" s="9">
        <v>75</v>
      </c>
      <c r="E782" s="9">
        <v>18</v>
      </c>
      <c r="F782" s="9" t="s">
        <v>58</v>
      </c>
    </row>
    <row r="783" spans="1:6">
      <c r="A783" s="4" t="s">
        <v>69</v>
      </c>
      <c r="B783" s="9">
        <v>59</v>
      </c>
      <c r="C783" s="8" t="str">
        <f t="shared" si="12"/>
        <v>65-69|59</v>
      </c>
      <c r="D783" s="9">
        <v>76</v>
      </c>
      <c r="E783" s="9">
        <v>18</v>
      </c>
      <c r="F783" s="9" t="s">
        <v>58</v>
      </c>
    </row>
    <row r="784" spans="1:6">
      <c r="A784" s="4" t="s">
        <v>69</v>
      </c>
      <c r="B784" s="9">
        <v>60</v>
      </c>
      <c r="C784" s="8" t="str">
        <f t="shared" si="12"/>
        <v>65-69|60</v>
      </c>
      <c r="D784" s="9">
        <v>77</v>
      </c>
      <c r="E784" s="9">
        <v>18</v>
      </c>
      <c r="F784" s="9" t="s">
        <v>58</v>
      </c>
    </row>
    <row r="785" spans="1:6">
      <c r="A785" s="4" t="s">
        <v>69</v>
      </c>
      <c r="B785" s="9">
        <v>61</v>
      </c>
      <c r="C785" s="8" t="str">
        <f t="shared" si="12"/>
        <v>65-69|61</v>
      </c>
      <c r="D785" s="9">
        <v>78</v>
      </c>
      <c r="E785" s="9">
        <v>18</v>
      </c>
      <c r="F785" s="9" t="s">
        <v>58</v>
      </c>
    </row>
    <row r="786" spans="1:6">
      <c r="A786" s="4" t="s">
        <v>69</v>
      </c>
      <c r="B786" s="9">
        <v>62</v>
      </c>
      <c r="C786" s="8" t="str">
        <f t="shared" si="12"/>
        <v>65-69|62</v>
      </c>
      <c r="D786" s="9">
        <v>80</v>
      </c>
      <c r="E786" s="9">
        <v>19</v>
      </c>
      <c r="F786" s="9" t="s">
        <v>59</v>
      </c>
    </row>
    <row r="787" spans="1:6">
      <c r="A787" s="4" t="s">
        <v>69</v>
      </c>
      <c r="B787" s="9">
        <v>63</v>
      </c>
      <c r="C787" s="8" t="str">
        <f t="shared" si="12"/>
        <v>65-69|63</v>
      </c>
      <c r="D787" s="9">
        <v>80</v>
      </c>
      <c r="E787" s="9">
        <v>19</v>
      </c>
      <c r="F787" s="9" t="s">
        <v>59</v>
      </c>
    </row>
    <row r="788" spans="1:6">
      <c r="A788" s="4" t="s">
        <v>69</v>
      </c>
      <c r="B788" s="9">
        <v>64</v>
      </c>
      <c r="C788" s="8" t="str">
        <f t="shared" si="12"/>
        <v>65-69|64</v>
      </c>
      <c r="D788" s="9">
        <v>80</v>
      </c>
      <c r="E788" s="9">
        <v>19</v>
      </c>
      <c r="F788" s="9" t="s">
        <v>59</v>
      </c>
    </row>
    <row r="789" spans="1:6">
      <c r="A789" s="4" t="s">
        <v>69</v>
      </c>
      <c r="B789" s="9">
        <v>65</v>
      </c>
      <c r="C789" s="8" t="str">
        <f t="shared" si="12"/>
        <v>65-69|65</v>
      </c>
      <c r="D789" s="9">
        <v>80</v>
      </c>
      <c r="E789" s="9">
        <v>19</v>
      </c>
      <c r="F789" s="9" t="s">
        <v>59</v>
      </c>
    </row>
    <row r="790" spans="1:6">
      <c r="A790" s="4" t="s">
        <v>69</v>
      </c>
      <c r="B790" s="9">
        <v>66</v>
      </c>
      <c r="C790" s="8" t="str">
        <f t="shared" si="12"/>
        <v>65-69|66</v>
      </c>
      <c r="D790" s="9">
        <v>80</v>
      </c>
      <c r="E790" s="9">
        <v>19</v>
      </c>
      <c r="F790" s="9" t="s">
        <v>59</v>
      </c>
    </row>
    <row r="791" spans="1:6">
      <c r="A791" s="4" t="s">
        <v>69</v>
      </c>
      <c r="B791" s="9">
        <v>67</v>
      </c>
      <c r="C791" s="8" t="str">
        <f t="shared" si="12"/>
        <v>65-69|67</v>
      </c>
      <c r="D791" s="9">
        <v>80</v>
      </c>
      <c r="E791" s="9">
        <v>19</v>
      </c>
      <c r="F791" s="9" t="s">
        <v>59</v>
      </c>
    </row>
    <row r="792" spans="1:6">
      <c r="A792" s="4" t="s">
        <v>69</v>
      </c>
      <c r="B792" s="9">
        <v>68</v>
      </c>
      <c r="C792" s="8" t="str">
        <f t="shared" si="12"/>
        <v>65-69|68</v>
      </c>
      <c r="D792" s="9">
        <v>80</v>
      </c>
      <c r="E792" s="9">
        <v>19</v>
      </c>
      <c r="F792" s="9" t="s">
        <v>59</v>
      </c>
    </row>
    <row r="793" spans="1:6">
      <c r="A793" s="4" t="s">
        <v>69</v>
      </c>
      <c r="B793" s="9">
        <v>69</v>
      </c>
      <c r="C793" s="8" t="str">
        <f t="shared" si="12"/>
        <v>65-69|69</v>
      </c>
      <c r="D793" s="9">
        <v>80</v>
      </c>
      <c r="E793" s="9">
        <v>19</v>
      </c>
      <c r="F793" s="9" t="s">
        <v>59</v>
      </c>
    </row>
    <row r="794" spans="1:6">
      <c r="A794" s="4" t="s">
        <v>69</v>
      </c>
      <c r="B794" s="9">
        <v>70</v>
      </c>
      <c r="C794" s="8" t="str">
        <f t="shared" si="12"/>
        <v>65-69|70</v>
      </c>
      <c r="D794" s="9">
        <v>80</v>
      </c>
      <c r="E794" s="9">
        <v>19</v>
      </c>
      <c r="F794" s="9" t="s">
        <v>59</v>
      </c>
    </row>
    <row r="795" spans="1:6">
      <c r="A795" s="4" t="s">
        <v>69</v>
      </c>
      <c r="B795" s="9">
        <v>71</v>
      </c>
      <c r="C795" s="8" t="str">
        <f t="shared" si="12"/>
        <v>65-69|71</v>
      </c>
      <c r="D795" s="9">
        <v>80</v>
      </c>
      <c r="E795" s="9">
        <v>19</v>
      </c>
      <c r="F795" s="9" t="s">
        <v>59</v>
      </c>
    </row>
    <row r="796" spans="1:6">
      <c r="A796" s="4" t="s">
        <v>70</v>
      </c>
      <c r="B796" s="8">
        <v>0</v>
      </c>
      <c r="C796" s="8" t="str">
        <f t="shared" si="12"/>
        <v>70-74|0</v>
      </c>
      <c r="D796" s="9">
        <v>20</v>
      </c>
      <c r="E796" s="9">
        <v>1</v>
      </c>
      <c r="F796" s="9" t="s">
        <v>41</v>
      </c>
    </row>
    <row r="797" spans="1:6">
      <c r="A797" s="4" t="s">
        <v>70</v>
      </c>
      <c r="B797" s="9">
        <v>1</v>
      </c>
      <c r="C797" s="8" t="str">
        <f t="shared" si="12"/>
        <v>70-74|1</v>
      </c>
      <c r="D797" s="9">
        <v>24</v>
      </c>
      <c r="E797" s="9">
        <v>2</v>
      </c>
      <c r="F797" s="9" t="s">
        <v>42</v>
      </c>
    </row>
    <row r="798" spans="1:6">
      <c r="A798" s="4" t="s">
        <v>70</v>
      </c>
      <c r="B798" s="9">
        <v>2</v>
      </c>
      <c r="C798" s="8" t="str">
        <f t="shared" si="12"/>
        <v>70-74|2</v>
      </c>
      <c r="D798" s="9">
        <v>26</v>
      </c>
      <c r="E798" s="9">
        <v>3</v>
      </c>
      <c r="F798" s="9" t="s">
        <v>43</v>
      </c>
    </row>
    <row r="799" spans="1:6">
      <c r="A799" s="4" t="s">
        <v>70</v>
      </c>
      <c r="B799" s="9">
        <v>3</v>
      </c>
      <c r="C799" s="8" t="str">
        <f t="shared" si="12"/>
        <v>70-74|3</v>
      </c>
      <c r="D799" s="9">
        <v>28</v>
      </c>
      <c r="E799" s="9">
        <v>3</v>
      </c>
      <c r="F799" s="9" t="s">
        <v>43</v>
      </c>
    </row>
    <row r="800" spans="1:6">
      <c r="A800" s="4" t="s">
        <v>70</v>
      </c>
      <c r="B800" s="9">
        <v>4</v>
      </c>
      <c r="C800" s="8" t="str">
        <f t="shared" si="12"/>
        <v>70-74|4</v>
      </c>
      <c r="D800" s="9">
        <v>29</v>
      </c>
      <c r="E800" s="9">
        <v>4</v>
      </c>
      <c r="F800" s="9" t="s">
        <v>44</v>
      </c>
    </row>
    <row r="801" spans="1:6">
      <c r="A801" s="4" t="s">
        <v>70</v>
      </c>
      <c r="B801" s="9">
        <v>5</v>
      </c>
      <c r="C801" s="8" t="str">
        <f t="shared" si="12"/>
        <v>70-74|5</v>
      </c>
      <c r="D801" s="9">
        <v>31</v>
      </c>
      <c r="E801" s="9">
        <v>4</v>
      </c>
      <c r="F801" s="9" t="s">
        <v>44</v>
      </c>
    </row>
    <row r="802" spans="1:6">
      <c r="A802" s="4" t="s">
        <v>70</v>
      </c>
      <c r="B802" s="9">
        <v>6</v>
      </c>
      <c r="C802" s="8" t="str">
        <f t="shared" si="12"/>
        <v>70-74|6</v>
      </c>
      <c r="D802" s="9">
        <v>32</v>
      </c>
      <c r="E802" s="9">
        <v>5</v>
      </c>
      <c r="F802" s="9" t="s">
        <v>45</v>
      </c>
    </row>
    <row r="803" spans="1:6">
      <c r="A803" s="4" t="s">
        <v>70</v>
      </c>
      <c r="B803" s="9">
        <v>7</v>
      </c>
      <c r="C803" s="8" t="str">
        <f t="shared" si="12"/>
        <v>70-74|7</v>
      </c>
      <c r="D803" s="9">
        <v>33</v>
      </c>
      <c r="E803" s="9">
        <v>5</v>
      </c>
      <c r="F803" s="9" t="s">
        <v>45</v>
      </c>
    </row>
    <row r="804" spans="1:6">
      <c r="A804" s="4" t="s">
        <v>70</v>
      </c>
      <c r="B804" s="9">
        <v>8</v>
      </c>
      <c r="C804" s="8" t="str">
        <f t="shared" si="12"/>
        <v>70-74|8</v>
      </c>
      <c r="D804" s="9">
        <v>34</v>
      </c>
      <c r="E804" s="9">
        <v>5</v>
      </c>
      <c r="F804" s="9" t="s">
        <v>45</v>
      </c>
    </row>
    <row r="805" spans="1:6">
      <c r="A805" s="4" t="s">
        <v>70</v>
      </c>
      <c r="B805" s="9">
        <v>9</v>
      </c>
      <c r="C805" s="8" t="str">
        <f t="shared" si="12"/>
        <v>70-74|9</v>
      </c>
      <c r="D805" s="9">
        <v>35</v>
      </c>
      <c r="E805" s="9">
        <v>6</v>
      </c>
      <c r="F805" s="9" t="s">
        <v>46</v>
      </c>
    </row>
    <row r="806" spans="1:6">
      <c r="A806" s="4" t="s">
        <v>70</v>
      </c>
      <c r="B806" s="9">
        <v>10</v>
      </c>
      <c r="C806" s="8" t="str">
        <f t="shared" si="12"/>
        <v>70-74|10</v>
      </c>
      <c r="D806" s="9">
        <v>36</v>
      </c>
      <c r="E806" s="9">
        <v>6</v>
      </c>
      <c r="F806" s="9" t="s">
        <v>46</v>
      </c>
    </row>
    <row r="807" spans="1:6">
      <c r="A807" s="4" t="s">
        <v>70</v>
      </c>
      <c r="B807" s="9">
        <v>11</v>
      </c>
      <c r="C807" s="8" t="str">
        <f t="shared" si="12"/>
        <v>70-74|11</v>
      </c>
      <c r="D807" s="9">
        <v>37</v>
      </c>
      <c r="E807" s="9">
        <v>6</v>
      </c>
      <c r="F807" s="9" t="s">
        <v>46</v>
      </c>
    </row>
    <row r="808" spans="1:6">
      <c r="A808" s="4" t="s">
        <v>70</v>
      </c>
      <c r="B808" s="9">
        <v>12</v>
      </c>
      <c r="C808" s="8" t="str">
        <f t="shared" si="12"/>
        <v>70-74|12</v>
      </c>
      <c r="D808" s="9">
        <v>37</v>
      </c>
      <c r="E808" s="9">
        <v>6</v>
      </c>
      <c r="F808" s="9" t="s">
        <v>46</v>
      </c>
    </row>
    <row r="809" spans="1:6">
      <c r="A809" s="4" t="s">
        <v>70</v>
      </c>
      <c r="B809" s="9">
        <v>13</v>
      </c>
      <c r="C809" s="8" t="str">
        <f t="shared" si="12"/>
        <v>70-74|13</v>
      </c>
      <c r="D809" s="9">
        <v>38</v>
      </c>
      <c r="E809" s="9">
        <v>6</v>
      </c>
      <c r="F809" s="9" t="s">
        <v>46</v>
      </c>
    </row>
    <row r="810" spans="1:6">
      <c r="A810" s="4" t="s">
        <v>70</v>
      </c>
      <c r="B810" s="9">
        <v>14</v>
      </c>
      <c r="C810" s="8" t="str">
        <f t="shared" si="12"/>
        <v>70-74|14</v>
      </c>
      <c r="D810" s="9">
        <v>39</v>
      </c>
      <c r="E810" s="9">
        <v>7</v>
      </c>
      <c r="F810" s="9" t="s">
        <v>47</v>
      </c>
    </row>
    <row r="811" spans="1:6">
      <c r="A811" s="4" t="s">
        <v>70</v>
      </c>
      <c r="B811" s="9">
        <v>15</v>
      </c>
      <c r="C811" s="8" t="str">
        <f t="shared" si="12"/>
        <v>70-74|15</v>
      </c>
      <c r="D811" s="9">
        <v>40</v>
      </c>
      <c r="E811" s="9">
        <v>7</v>
      </c>
      <c r="F811" s="9" t="s">
        <v>47</v>
      </c>
    </row>
    <row r="812" spans="1:6">
      <c r="A812" s="4" t="s">
        <v>70</v>
      </c>
      <c r="B812" s="9">
        <v>16</v>
      </c>
      <c r="C812" s="8" t="str">
        <f t="shared" si="12"/>
        <v>70-74|16</v>
      </c>
      <c r="D812" s="9">
        <v>41</v>
      </c>
      <c r="E812" s="9">
        <v>7</v>
      </c>
      <c r="F812" s="9" t="s">
        <v>47</v>
      </c>
    </row>
    <row r="813" spans="1:6">
      <c r="A813" s="4" t="s">
        <v>70</v>
      </c>
      <c r="B813" s="9">
        <v>17</v>
      </c>
      <c r="C813" s="8" t="str">
        <f t="shared" si="12"/>
        <v>70-74|17</v>
      </c>
      <c r="D813" s="9">
        <v>41</v>
      </c>
      <c r="E813" s="9">
        <v>7</v>
      </c>
      <c r="F813" s="9" t="s">
        <v>47</v>
      </c>
    </row>
    <row r="814" spans="1:6">
      <c r="A814" s="4" t="s">
        <v>70</v>
      </c>
      <c r="B814" s="9">
        <v>18</v>
      </c>
      <c r="C814" s="8" t="str">
        <f t="shared" si="12"/>
        <v>70-74|18</v>
      </c>
      <c r="D814" s="9">
        <v>42</v>
      </c>
      <c r="E814" s="9">
        <v>8</v>
      </c>
      <c r="F814" s="9" t="s">
        <v>48</v>
      </c>
    </row>
    <row r="815" spans="1:6">
      <c r="A815" s="4" t="s">
        <v>70</v>
      </c>
      <c r="B815" s="9">
        <v>19</v>
      </c>
      <c r="C815" s="8" t="str">
        <f t="shared" si="12"/>
        <v>70-74|19</v>
      </c>
      <c r="D815" s="9">
        <v>43</v>
      </c>
      <c r="E815" s="9">
        <v>8</v>
      </c>
      <c r="F815" s="9" t="s">
        <v>48</v>
      </c>
    </row>
    <row r="816" spans="1:6">
      <c r="A816" s="4" t="s">
        <v>70</v>
      </c>
      <c r="B816" s="9">
        <v>20</v>
      </c>
      <c r="C816" s="8" t="str">
        <f t="shared" si="12"/>
        <v>70-74|20</v>
      </c>
      <c r="D816" s="9">
        <v>44</v>
      </c>
      <c r="E816" s="9">
        <v>8</v>
      </c>
      <c r="F816" s="9" t="s">
        <v>48</v>
      </c>
    </row>
    <row r="817" spans="1:6">
      <c r="A817" s="4" t="s">
        <v>70</v>
      </c>
      <c r="B817" s="9">
        <v>21</v>
      </c>
      <c r="C817" s="8" t="str">
        <f t="shared" si="12"/>
        <v>70-74|21</v>
      </c>
      <c r="D817" s="9">
        <v>45</v>
      </c>
      <c r="E817" s="9">
        <v>9</v>
      </c>
      <c r="F817" s="9" t="s">
        <v>49</v>
      </c>
    </row>
    <row r="818" spans="1:6">
      <c r="A818" s="4" t="s">
        <v>70</v>
      </c>
      <c r="B818" s="9">
        <v>22</v>
      </c>
      <c r="C818" s="8" t="str">
        <f t="shared" si="12"/>
        <v>70-74|22</v>
      </c>
      <c r="D818" s="9">
        <v>45</v>
      </c>
      <c r="E818" s="9">
        <v>9</v>
      </c>
      <c r="F818" s="9" t="s">
        <v>49</v>
      </c>
    </row>
    <row r="819" spans="1:6">
      <c r="A819" s="4" t="s">
        <v>70</v>
      </c>
      <c r="B819" s="9">
        <v>23</v>
      </c>
      <c r="C819" s="8" t="str">
        <f t="shared" si="12"/>
        <v>70-74|23</v>
      </c>
      <c r="D819" s="9">
        <v>46</v>
      </c>
      <c r="E819" s="9">
        <v>9</v>
      </c>
      <c r="F819" s="9" t="s">
        <v>49</v>
      </c>
    </row>
    <row r="820" spans="1:6">
      <c r="A820" s="4" t="s">
        <v>70</v>
      </c>
      <c r="B820" s="9">
        <v>24</v>
      </c>
      <c r="C820" s="8" t="str">
        <f t="shared" si="12"/>
        <v>70-74|24</v>
      </c>
      <c r="D820" s="9">
        <v>47</v>
      </c>
      <c r="E820" s="9">
        <v>9</v>
      </c>
      <c r="F820" s="9" t="s">
        <v>49</v>
      </c>
    </row>
    <row r="821" spans="1:6">
      <c r="A821" s="4" t="s">
        <v>70</v>
      </c>
      <c r="B821" s="9">
        <v>25</v>
      </c>
      <c r="C821" s="8" t="str">
        <f t="shared" si="12"/>
        <v>70-74|25</v>
      </c>
      <c r="D821" s="9">
        <v>48</v>
      </c>
      <c r="E821" s="9">
        <v>9</v>
      </c>
      <c r="F821" s="9" t="s">
        <v>49</v>
      </c>
    </row>
    <row r="822" spans="1:6">
      <c r="A822" s="4" t="s">
        <v>70</v>
      </c>
      <c r="B822" s="9">
        <v>26</v>
      </c>
      <c r="C822" s="8" t="str">
        <f t="shared" si="12"/>
        <v>70-74|26</v>
      </c>
      <c r="D822" s="9">
        <v>49</v>
      </c>
      <c r="E822" s="9">
        <v>10</v>
      </c>
      <c r="F822" s="9" t="s">
        <v>50</v>
      </c>
    </row>
    <row r="823" spans="1:6">
      <c r="A823" s="4" t="s">
        <v>70</v>
      </c>
      <c r="B823" s="9">
        <v>27</v>
      </c>
      <c r="C823" s="8" t="str">
        <f t="shared" si="12"/>
        <v>70-74|27</v>
      </c>
      <c r="D823" s="9">
        <v>49</v>
      </c>
      <c r="E823" s="9">
        <v>10</v>
      </c>
      <c r="F823" s="9" t="s">
        <v>50</v>
      </c>
    </row>
    <row r="824" spans="1:6">
      <c r="A824" s="4" t="s">
        <v>70</v>
      </c>
      <c r="B824" s="9">
        <v>28</v>
      </c>
      <c r="C824" s="8" t="str">
        <f t="shared" si="12"/>
        <v>70-74|28</v>
      </c>
      <c r="D824" s="9">
        <v>50</v>
      </c>
      <c r="E824" s="9">
        <v>10</v>
      </c>
      <c r="F824" s="9" t="s">
        <v>50</v>
      </c>
    </row>
    <row r="825" spans="1:6">
      <c r="A825" s="4" t="s">
        <v>70</v>
      </c>
      <c r="B825" s="9">
        <v>29</v>
      </c>
      <c r="C825" s="8" t="str">
        <f t="shared" si="12"/>
        <v>70-74|29</v>
      </c>
      <c r="D825" s="9">
        <v>51</v>
      </c>
      <c r="E825" s="9">
        <v>10</v>
      </c>
      <c r="F825" s="9" t="s">
        <v>50</v>
      </c>
    </row>
    <row r="826" spans="1:6">
      <c r="A826" s="4" t="s">
        <v>70</v>
      </c>
      <c r="B826" s="9">
        <v>30</v>
      </c>
      <c r="C826" s="8" t="str">
        <f t="shared" si="12"/>
        <v>70-74|30</v>
      </c>
      <c r="D826" s="9">
        <v>52</v>
      </c>
      <c r="E826" s="9">
        <v>11</v>
      </c>
      <c r="F826" s="9" t="s">
        <v>51</v>
      </c>
    </row>
    <row r="827" spans="1:6">
      <c r="A827" s="4" t="s">
        <v>70</v>
      </c>
      <c r="B827" s="9">
        <v>31</v>
      </c>
      <c r="C827" s="8" t="str">
        <f t="shared" si="12"/>
        <v>70-74|31</v>
      </c>
      <c r="D827" s="9">
        <v>53</v>
      </c>
      <c r="E827" s="9">
        <v>11</v>
      </c>
      <c r="F827" s="9" t="s">
        <v>51</v>
      </c>
    </row>
    <row r="828" spans="1:6">
      <c r="A828" s="4" t="s">
        <v>70</v>
      </c>
      <c r="B828" s="9">
        <v>32</v>
      </c>
      <c r="C828" s="8" t="str">
        <f t="shared" si="12"/>
        <v>70-74|32</v>
      </c>
      <c r="D828" s="9">
        <v>54</v>
      </c>
      <c r="E828" s="9">
        <v>11</v>
      </c>
      <c r="F828" s="9" t="s">
        <v>51</v>
      </c>
    </row>
    <row r="829" spans="1:6">
      <c r="A829" s="4" t="s">
        <v>70</v>
      </c>
      <c r="B829" s="9">
        <v>33</v>
      </c>
      <c r="C829" s="8" t="str">
        <f t="shared" si="12"/>
        <v>70-74|33</v>
      </c>
      <c r="D829" s="9">
        <v>55</v>
      </c>
      <c r="E829" s="9">
        <v>12</v>
      </c>
      <c r="F829" s="9" t="s">
        <v>52</v>
      </c>
    </row>
    <row r="830" spans="1:6">
      <c r="A830" s="4" t="s">
        <v>70</v>
      </c>
      <c r="B830" s="9">
        <v>34</v>
      </c>
      <c r="C830" s="8" t="str">
        <f t="shared" si="12"/>
        <v>70-74|34</v>
      </c>
      <c r="D830" s="9">
        <v>56</v>
      </c>
      <c r="E830" s="9">
        <v>12</v>
      </c>
      <c r="F830" s="9" t="s">
        <v>52</v>
      </c>
    </row>
    <row r="831" spans="1:6">
      <c r="A831" s="4" t="s">
        <v>70</v>
      </c>
      <c r="B831" s="9">
        <v>35</v>
      </c>
      <c r="C831" s="8" t="str">
        <f t="shared" si="12"/>
        <v>70-74|35</v>
      </c>
      <c r="D831" s="9">
        <v>57</v>
      </c>
      <c r="E831" s="9">
        <v>12</v>
      </c>
      <c r="F831" s="9" t="s">
        <v>52</v>
      </c>
    </row>
    <row r="832" spans="1:6">
      <c r="A832" s="4" t="s">
        <v>70</v>
      </c>
      <c r="B832" s="9">
        <v>36</v>
      </c>
      <c r="C832" s="8" t="str">
        <f t="shared" si="12"/>
        <v>70-74|36</v>
      </c>
      <c r="D832" s="9">
        <v>58</v>
      </c>
      <c r="E832" s="9">
        <v>12</v>
      </c>
      <c r="F832" s="9" t="s">
        <v>52</v>
      </c>
    </row>
    <row r="833" spans="1:6">
      <c r="A833" s="4" t="s">
        <v>70</v>
      </c>
      <c r="B833" s="9">
        <v>37</v>
      </c>
      <c r="C833" s="8" t="str">
        <f t="shared" si="12"/>
        <v>70-74|37</v>
      </c>
      <c r="D833" s="9">
        <v>59</v>
      </c>
      <c r="E833" s="9">
        <v>13</v>
      </c>
      <c r="F833" s="9" t="s">
        <v>53</v>
      </c>
    </row>
    <row r="834" spans="1:6">
      <c r="A834" s="4" t="s">
        <v>70</v>
      </c>
      <c r="B834" s="9">
        <v>38</v>
      </c>
      <c r="C834" s="8" t="str">
        <f t="shared" si="12"/>
        <v>70-74|38</v>
      </c>
      <c r="D834" s="9">
        <v>59</v>
      </c>
      <c r="E834" s="9">
        <v>13</v>
      </c>
      <c r="F834" s="9" t="s">
        <v>53</v>
      </c>
    </row>
    <row r="835" spans="1:6">
      <c r="A835" s="4" t="s">
        <v>70</v>
      </c>
      <c r="B835" s="9">
        <v>39</v>
      </c>
      <c r="C835" s="8" t="str">
        <f t="shared" si="12"/>
        <v>70-74|39</v>
      </c>
      <c r="D835" s="9">
        <v>60</v>
      </c>
      <c r="E835" s="9">
        <v>13</v>
      </c>
      <c r="F835" s="9" t="s">
        <v>53</v>
      </c>
    </row>
    <row r="836" spans="1:6">
      <c r="A836" s="4" t="s">
        <v>70</v>
      </c>
      <c r="B836" s="9">
        <v>40</v>
      </c>
      <c r="C836" s="8" t="str">
        <f t="shared" si="12"/>
        <v>70-74|40</v>
      </c>
      <c r="D836" s="9">
        <v>61</v>
      </c>
      <c r="E836" s="9">
        <v>13</v>
      </c>
      <c r="F836" s="9" t="s">
        <v>53</v>
      </c>
    </row>
    <row r="837" spans="1:6">
      <c r="A837" s="4" t="s">
        <v>70</v>
      </c>
      <c r="B837" s="9">
        <v>41</v>
      </c>
      <c r="C837" s="8" t="str">
        <f t="shared" ref="C837:C900" si="13">A837&amp;"|"&amp;B837</f>
        <v>70-74|41</v>
      </c>
      <c r="D837" s="9">
        <v>62</v>
      </c>
      <c r="E837" s="9">
        <v>14</v>
      </c>
      <c r="F837" s="9" t="s">
        <v>54</v>
      </c>
    </row>
    <row r="838" spans="1:6">
      <c r="A838" s="4" t="s">
        <v>70</v>
      </c>
      <c r="B838" s="9">
        <v>42</v>
      </c>
      <c r="C838" s="8" t="str">
        <f t="shared" si="13"/>
        <v>70-74|42</v>
      </c>
      <c r="D838" s="9">
        <v>63</v>
      </c>
      <c r="E838" s="9">
        <v>14</v>
      </c>
      <c r="F838" s="9" t="s">
        <v>54</v>
      </c>
    </row>
    <row r="839" spans="1:6">
      <c r="A839" s="4" t="s">
        <v>70</v>
      </c>
      <c r="B839" s="9">
        <v>43</v>
      </c>
      <c r="C839" s="8" t="str">
        <f t="shared" si="13"/>
        <v>70-74|43</v>
      </c>
      <c r="D839" s="9">
        <v>64</v>
      </c>
      <c r="E839" s="9">
        <v>14</v>
      </c>
      <c r="F839" s="9" t="s">
        <v>54</v>
      </c>
    </row>
    <row r="840" spans="1:6">
      <c r="A840" s="4" t="s">
        <v>70</v>
      </c>
      <c r="B840" s="9">
        <v>44</v>
      </c>
      <c r="C840" s="8" t="str">
        <f t="shared" si="13"/>
        <v>70-74|44</v>
      </c>
      <c r="D840" s="9">
        <v>64</v>
      </c>
      <c r="E840" s="9">
        <v>14</v>
      </c>
      <c r="F840" s="9" t="s">
        <v>54</v>
      </c>
    </row>
    <row r="841" spans="1:6">
      <c r="A841" s="4" t="s">
        <v>70</v>
      </c>
      <c r="B841" s="9">
        <v>45</v>
      </c>
      <c r="C841" s="8" t="str">
        <f t="shared" si="13"/>
        <v>70-74|45</v>
      </c>
      <c r="D841" s="9">
        <v>65</v>
      </c>
      <c r="E841" s="9">
        <v>15</v>
      </c>
      <c r="F841" s="9" t="s">
        <v>55</v>
      </c>
    </row>
    <row r="842" spans="1:6">
      <c r="A842" s="4" t="s">
        <v>70</v>
      </c>
      <c r="B842" s="9">
        <v>46</v>
      </c>
      <c r="C842" s="8" t="str">
        <f t="shared" si="13"/>
        <v>70-74|46</v>
      </c>
      <c r="D842" s="9">
        <v>66</v>
      </c>
      <c r="E842" s="9">
        <v>15</v>
      </c>
      <c r="F842" s="9" t="s">
        <v>55</v>
      </c>
    </row>
    <row r="843" spans="1:6">
      <c r="A843" s="4" t="s">
        <v>70</v>
      </c>
      <c r="B843" s="9">
        <v>47</v>
      </c>
      <c r="C843" s="8" t="str">
        <f t="shared" si="13"/>
        <v>70-74|47</v>
      </c>
      <c r="D843" s="9">
        <v>67</v>
      </c>
      <c r="E843" s="9">
        <v>15</v>
      </c>
      <c r="F843" s="9" t="s">
        <v>55</v>
      </c>
    </row>
    <row r="844" spans="1:6">
      <c r="A844" s="4" t="s">
        <v>70</v>
      </c>
      <c r="B844" s="9">
        <v>48</v>
      </c>
      <c r="C844" s="8" t="str">
        <f t="shared" si="13"/>
        <v>70-74|48</v>
      </c>
      <c r="D844" s="9">
        <v>68</v>
      </c>
      <c r="E844" s="9">
        <v>15</v>
      </c>
      <c r="F844" s="9" t="s">
        <v>55</v>
      </c>
    </row>
    <row r="845" spans="1:6">
      <c r="A845" s="4" t="s">
        <v>70</v>
      </c>
      <c r="B845" s="9">
        <v>49</v>
      </c>
      <c r="C845" s="8" t="str">
        <f t="shared" si="13"/>
        <v>70-74|49</v>
      </c>
      <c r="D845" s="9">
        <v>69</v>
      </c>
      <c r="E845" s="9">
        <v>16</v>
      </c>
      <c r="F845" s="9" t="s">
        <v>56</v>
      </c>
    </row>
    <row r="846" spans="1:6">
      <c r="A846" s="4" t="s">
        <v>70</v>
      </c>
      <c r="B846" s="9">
        <v>50</v>
      </c>
      <c r="C846" s="8" t="str">
        <f t="shared" si="13"/>
        <v>70-74|50</v>
      </c>
      <c r="D846" s="9">
        <v>70</v>
      </c>
      <c r="E846" s="9">
        <v>16</v>
      </c>
      <c r="F846" s="9" t="s">
        <v>56</v>
      </c>
    </row>
    <row r="847" spans="1:6">
      <c r="A847" s="4" t="s">
        <v>70</v>
      </c>
      <c r="B847" s="9">
        <v>51</v>
      </c>
      <c r="C847" s="8" t="str">
        <f t="shared" si="13"/>
        <v>70-74|51</v>
      </c>
      <c r="D847" s="9">
        <v>71</v>
      </c>
      <c r="E847" s="9">
        <v>16</v>
      </c>
      <c r="F847" s="9" t="s">
        <v>56</v>
      </c>
    </row>
    <row r="848" spans="1:6">
      <c r="A848" s="4" t="s">
        <v>70</v>
      </c>
      <c r="B848" s="9">
        <v>52</v>
      </c>
      <c r="C848" s="8" t="str">
        <f t="shared" si="13"/>
        <v>70-74|52</v>
      </c>
      <c r="D848" s="9">
        <v>72</v>
      </c>
      <c r="E848" s="9">
        <v>17</v>
      </c>
      <c r="F848" s="9" t="s">
        <v>57</v>
      </c>
    </row>
    <row r="849" spans="1:6">
      <c r="A849" s="4" t="s">
        <v>70</v>
      </c>
      <c r="B849" s="9">
        <v>53</v>
      </c>
      <c r="C849" s="8" t="str">
        <f t="shared" si="13"/>
        <v>70-74|53</v>
      </c>
      <c r="D849" s="9">
        <v>73</v>
      </c>
      <c r="E849" s="9">
        <v>17</v>
      </c>
      <c r="F849" s="9" t="s">
        <v>57</v>
      </c>
    </row>
    <row r="850" spans="1:6">
      <c r="A850" s="4" t="s">
        <v>70</v>
      </c>
      <c r="B850" s="9">
        <v>54</v>
      </c>
      <c r="C850" s="8" t="str">
        <f t="shared" si="13"/>
        <v>70-74|54</v>
      </c>
      <c r="D850" s="9">
        <v>74</v>
      </c>
      <c r="E850" s="9">
        <v>17</v>
      </c>
      <c r="F850" s="9" t="s">
        <v>57</v>
      </c>
    </row>
    <row r="851" spans="1:6">
      <c r="A851" s="4" t="s">
        <v>70</v>
      </c>
      <c r="B851" s="9">
        <v>55</v>
      </c>
      <c r="C851" s="8" t="str">
        <f t="shared" si="13"/>
        <v>70-74|55</v>
      </c>
      <c r="D851" s="9">
        <v>75</v>
      </c>
      <c r="E851" s="9">
        <v>18</v>
      </c>
      <c r="F851" s="9" t="s">
        <v>58</v>
      </c>
    </row>
    <row r="852" spans="1:6">
      <c r="A852" s="4" t="s">
        <v>70</v>
      </c>
      <c r="B852" s="9">
        <v>56</v>
      </c>
      <c r="C852" s="8" t="str">
        <f t="shared" si="13"/>
        <v>70-74|56</v>
      </c>
      <c r="D852" s="9">
        <v>76</v>
      </c>
      <c r="E852" s="9">
        <v>18</v>
      </c>
      <c r="F852" s="9" t="s">
        <v>58</v>
      </c>
    </row>
    <row r="853" spans="1:6">
      <c r="A853" s="4" t="s">
        <v>70</v>
      </c>
      <c r="B853" s="9">
        <v>57</v>
      </c>
      <c r="C853" s="8" t="str">
        <f t="shared" si="13"/>
        <v>70-74|57</v>
      </c>
      <c r="D853" s="9">
        <v>77</v>
      </c>
      <c r="E853" s="9">
        <v>18</v>
      </c>
      <c r="F853" s="9" t="s">
        <v>58</v>
      </c>
    </row>
    <row r="854" spans="1:6">
      <c r="A854" s="4" t="s">
        <v>70</v>
      </c>
      <c r="B854" s="9">
        <v>58</v>
      </c>
      <c r="C854" s="8" t="str">
        <f t="shared" si="13"/>
        <v>70-74|58</v>
      </c>
      <c r="D854" s="9">
        <v>78</v>
      </c>
      <c r="E854" s="9">
        <v>18</v>
      </c>
      <c r="F854" s="9" t="s">
        <v>58</v>
      </c>
    </row>
    <row r="855" spans="1:6">
      <c r="A855" s="4" t="s">
        <v>70</v>
      </c>
      <c r="B855" s="9">
        <v>59</v>
      </c>
      <c r="C855" s="8" t="str">
        <f t="shared" si="13"/>
        <v>70-74|59</v>
      </c>
      <c r="D855" s="9">
        <v>79</v>
      </c>
      <c r="E855" s="9">
        <v>19</v>
      </c>
      <c r="F855" s="9" t="s">
        <v>59</v>
      </c>
    </row>
    <row r="856" spans="1:6">
      <c r="A856" s="4" t="s">
        <v>70</v>
      </c>
      <c r="B856" s="9">
        <v>60</v>
      </c>
      <c r="C856" s="8" t="str">
        <f t="shared" si="13"/>
        <v>70-74|60</v>
      </c>
      <c r="D856" s="9">
        <v>80</v>
      </c>
      <c r="E856" s="9">
        <v>19</v>
      </c>
      <c r="F856" s="9" t="s">
        <v>59</v>
      </c>
    </row>
    <row r="857" spans="1:6">
      <c r="A857" s="4" t="s">
        <v>70</v>
      </c>
      <c r="B857" s="9">
        <v>61</v>
      </c>
      <c r="C857" s="8" t="str">
        <f t="shared" si="13"/>
        <v>70-74|61</v>
      </c>
      <c r="D857" s="9">
        <v>80</v>
      </c>
      <c r="E857" s="9">
        <v>19</v>
      </c>
      <c r="F857" s="9" t="s">
        <v>59</v>
      </c>
    </row>
    <row r="858" spans="1:6">
      <c r="A858" s="4" t="s">
        <v>70</v>
      </c>
      <c r="B858" s="9">
        <v>62</v>
      </c>
      <c r="C858" s="8" t="str">
        <f t="shared" si="13"/>
        <v>70-74|62</v>
      </c>
      <c r="D858" s="9">
        <v>80</v>
      </c>
      <c r="E858" s="9">
        <v>19</v>
      </c>
      <c r="F858" s="9" t="s">
        <v>59</v>
      </c>
    </row>
    <row r="859" spans="1:6">
      <c r="A859" s="4" t="s">
        <v>70</v>
      </c>
      <c r="B859" s="9">
        <v>63</v>
      </c>
      <c r="C859" s="8" t="str">
        <f t="shared" si="13"/>
        <v>70-74|63</v>
      </c>
      <c r="D859" s="9">
        <v>80</v>
      </c>
      <c r="E859" s="9">
        <v>19</v>
      </c>
      <c r="F859" s="9" t="s">
        <v>59</v>
      </c>
    </row>
    <row r="860" spans="1:6">
      <c r="A860" s="4" t="s">
        <v>70</v>
      </c>
      <c r="B860" s="9">
        <v>64</v>
      </c>
      <c r="C860" s="8" t="str">
        <f t="shared" si="13"/>
        <v>70-74|64</v>
      </c>
      <c r="D860" s="9">
        <v>80</v>
      </c>
      <c r="E860" s="9">
        <v>19</v>
      </c>
      <c r="F860" s="9" t="s">
        <v>59</v>
      </c>
    </row>
    <row r="861" spans="1:6">
      <c r="A861" s="4" t="s">
        <v>70</v>
      </c>
      <c r="B861" s="9">
        <v>65</v>
      </c>
      <c r="C861" s="8" t="str">
        <f t="shared" si="13"/>
        <v>70-74|65</v>
      </c>
      <c r="D861" s="9">
        <v>80</v>
      </c>
      <c r="E861" s="9">
        <v>19</v>
      </c>
      <c r="F861" s="9" t="s">
        <v>59</v>
      </c>
    </row>
    <row r="862" spans="1:6">
      <c r="A862" s="4" t="s">
        <v>70</v>
      </c>
      <c r="B862" s="9">
        <v>66</v>
      </c>
      <c r="C862" s="8" t="str">
        <f t="shared" si="13"/>
        <v>70-74|66</v>
      </c>
      <c r="D862" s="9">
        <v>80</v>
      </c>
      <c r="E862" s="9">
        <v>19</v>
      </c>
      <c r="F862" s="9" t="s">
        <v>59</v>
      </c>
    </row>
    <row r="863" spans="1:6">
      <c r="A863" s="4" t="s">
        <v>70</v>
      </c>
      <c r="B863" s="9">
        <v>67</v>
      </c>
      <c r="C863" s="8" t="str">
        <f t="shared" si="13"/>
        <v>70-74|67</v>
      </c>
      <c r="D863" s="9">
        <v>80</v>
      </c>
      <c r="E863" s="9">
        <v>19</v>
      </c>
      <c r="F863" s="9" t="s">
        <v>59</v>
      </c>
    </row>
    <row r="864" spans="1:6">
      <c r="A864" s="4" t="s">
        <v>70</v>
      </c>
      <c r="B864" s="9">
        <v>68</v>
      </c>
      <c r="C864" s="8" t="str">
        <f t="shared" si="13"/>
        <v>70-74|68</v>
      </c>
      <c r="D864" s="9">
        <v>80</v>
      </c>
      <c r="E864" s="9">
        <v>19</v>
      </c>
      <c r="F864" s="9" t="s">
        <v>59</v>
      </c>
    </row>
    <row r="865" spans="1:6">
      <c r="A865" s="4" t="s">
        <v>70</v>
      </c>
      <c r="B865" s="9">
        <v>69</v>
      </c>
      <c r="C865" s="8" t="str">
        <f t="shared" si="13"/>
        <v>70-74|69</v>
      </c>
      <c r="D865" s="9">
        <v>80</v>
      </c>
      <c r="E865" s="9">
        <v>19</v>
      </c>
      <c r="F865" s="9" t="s">
        <v>59</v>
      </c>
    </row>
    <row r="866" spans="1:6">
      <c r="A866" s="4" t="s">
        <v>70</v>
      </c>
      <c r="B866" s="9">
        <v>70</v>
      </c>
      <c r="C866" s="8" t="str">
        <f t="shared" si="13"/>
        <v>70-74|70</v>
      </c>
      <c r="D866" s="9">
        <v>80</v>
      </c>
      <c r="E866" s="9">
        <v>19</v>
      </c>
      <c r="F866" s="9" t="s">
        <v>59</v>
      </c>
    </row>
    <row r="867" spans="1:6">
      <c r="A867" s="4" t="s">
        <v>70</v>
      </c>
      <c r="B867" s="9">
        <v>71</v>
      </c>
      <c r="C867" s="8" t="str">
        <f t="shared" si="13"/>
        <v>70-74|71</v>
      </c>
      <c r="D867" s="9">
        <v>80</v>
      </c>
      <c r="E867" s="9">
        <v>19</v>
      </c>
      <c r="F867" s="9" t="s">
        <v>59</v>
      </c>
    </row>
    <row r="868" spans="1:6">
      <c r="A868" s="4" t="s">
        <v>71</v>
      </c>
      <c r="B868" s="8">
        <v>0</v>
      </c>
      <c r="C868" s="8" t="str">
        <f t="shared" si="13"/>
        <v>75-79|0</v>
      </c>
      <c r="D868" s="9">
        <v>20</v>
      </c>
      <c r="E868" s="9">
        <v>1</v>
      </c>
      <c r="F868" s="9" t="s">
        <v>41</v>
      </c>
    </row>
    <row r="869" spans="1:6">
      <c r="A869" s="4" t="s">
        <v>71</v>
      </c>
      <c r="B869" s="9">
        <v>1</v>
      </c>
      <c r="C869" s="8" t="str">
        <f t="shared" si="13"/>
        <v>75-79|1</v>
      </c>
      <c r="D869" s="9">
        <v>24</v>
      </c>
      <c r="E869" s="9">
        <v>2</v>
      </c>
      <c r="F869" s="9" t="s">
        <v>42</v>
      </c>
    </row>
    <row r="870" spans="1:6">
      <c r="A870" s="4" t="s">
        <v>71</v>
      </c>
      <c r="B870" s="9">
        <v>2</v>
      </c>
      <c r="C870" s="8" t="str">
        <f t="shared" si="13"/>
        <v>75-79|2</v>
      </c>
      <c r="D870" s="9">
        <v>27</v>
      </c>
      <c r="E870" s="9">
        <v>3</v>
      </c>
      <c r="F870" s="9" t="s">
        <v>43</v>
      </c>
    </row>
    <row r="871" spans="1:6">
      <c r="A871" s="4" t="s">
        <v>71</v>
      </c>
      <c r="B871" s="9">
        <v>3</v>
      </c>
      <c r="C871" s="8" t="str">
        <f t="shared" si="13"/>
        <v>75-79|3</v>
      </c>
      <c r="D871" s="9">
        <v>29</v>
      </c>
      <c r="E871" s="9">
        <v>4</v>
      </c>
      <c r="F871" s="9" t="s">
        <v>44</v>
      </c>
    </row>
    <row r="872" spans="1:6">
      <c r="A872" s="4" t="s">
        <v>71</v>
      </c>
      <c r="B872" s="9">
        <v>4</v>
      </c>
      <c r="C872" s="8" t="str">
        <f t="shared" si="13"/>
        <v>75-79|4</v>
      </c>
      <c r="D872" s="9">
        <v>30</v>
      </c>
      <c r="E872" s="9">
        <v>4</v>
      </c>
      <c r="F872" s="9" t="s">
        <v>44</v>
      </c>
    </row>
    <row r="873" spans="1:6">
      <c r="A873" s="4" t="s">
        <v>71</v>
      </c>
      <c r="B873" s="9">
        <v>5</v>
      </c>
      <c r="C873" s="8" t="str">
        <f t="shared" si="13"/>
        <v>75-79|5</v>
      </c>
      <c r="D873" s="9">
        <v>32</v>
      </c>
      <c r="E873" s="9">
        <v>5</v>
      </c>
      <c r="F873" s="9" t="s">
        <v>45</v>
      </c>
    </row>
    <row r="874" spans="1:6">
      <c r="A874" s="4" t="s">
        <v>71</v>
      </c>
      <c r="B874" s="9">
        <v>6</v>
      </c>
      <c r="C874" s="8" t="str">
        <f t="shared" si="13"/>
        <v>75-79|6</v>
      </c>
      <c r="D874" s="9">
        <v>33</v>
      </c>
      <c r="E874" s="9">
        <v>5</v>
      </c>
      <c r="F874" s="9" t="s">
        <v>45</v>
      </c>
    </row>
    <row r="875" spans="1:6">
      <c r="A875" s="4" t="s">
        <v>71</v>
      </c>
      <c r="B875" s="9">
        <v>7</v>
      </c>
      <c r="C875" s="8" t="str">
        <f t="shared" si="13"/>
        <v>75-79|7</v>
      </c>
      <c r="D875" s="9">
        <v>34</v>
      </c>
      <c r="E875" s="9">
        <v>5</v>
      </c>
      <c r="F875" s="9" t="s">
        <v>45</v>
      </c>
    </row>
    <row r="876" spans="1:6">
      <c r="A876" s="4" t="s">
        <v>71</v>
      </c>
      <c r="B876" s="9">
        <v>8</v>
      </c>
      <c r="C876" s="8" t="str">
        <f t="shared" si="13"/>
        <v>75-79|8</v>
      </c>
      <c r="D876" s="9">
        <v>35</v>
      </c>
      <c r="E876" s="9">
        <v>6</v>
      </c>
      <c r="F876" s="9" t="s">
        <v>46</v>
      </c>
    </row>
    <row r="877" spans="1:6">
      <c r="A877" s="4" t="s">
        <v>71</v>
      </c>
      <c r="B877" s="9">
        <v>9</v>
      </c>
      <c r="C877" s="8" t="str">
        <f t="shared" si="13"/>
        <v>75-79|9</v>
      </c>
      <c r="D877" s="9">
        <v>36</v>
      </c>
      <c r="E877" s="9">
        <v>6</v>
      </c>
      <c r="F877" s="9" t="s">
        <v>46</v>
      </c>
    </row>
    <row r="878" spans="1:6">
      <c r="A878" s="4" t="s">
        <v>71</v>
      </c>
      <c r="B878" s="9">
        <v>10</v>
      </c>
      <c r="C878" s="8" t="str">
        <f t="shared" si="13"/>
        <v>75-79|10</v>
      </c>
      <c r="D878" s="9">
        <v>37</v>
      </c>
      <c r="E878" s="9">
        <v>6</v>
      </c>
      <c r="F878" s="9" t="s">
        <v>46</v>
      </c>
    </row>
    <row r="879" spans="1:6">
      <c r="A879" s="4" t="s">
        <v>71</v>
      </c>
      <c r="B879" s="9">
        <v>11</v>
      </c>
      <c r="C879" s="8" t="str">
        <f t="shared" si="13"/>
        <v>75-79|11</v>
      </c>
      <c r="D879" s="9">
        <v>38</v>
      </c>
      <c r="E879" s="9">
        <v>6</v>
      </c>
      <c r="F879" s="9" t="s">
        <v>46</v>
      </c>
    </row>
    <row r="880" spans="1:6">
      <c r="A880" s="4" t="s">
        <v>71</v>
      </c>
      <c r="B880" s="9">
        <v>12</v>
      </c>
      <c r="C880" s="8" t="str">
        <f t="shared" si="13"/>
        <v>75-79|12</v>
      </c>
      <c r="D880" s="9">
        <v>39</v>
      </c>
      <c r="E880" s="9">
        <v>7</v>
      </c>
      <c r="F880" s="9" t="s">
        <v>47</v>
      </c>
    </row>
    <row r="881" spans="1:6">
      <c r="A881" s="4" t="s">
        <v>71</v>
      </c>
      <c r="B881" s="9">
        <v>13</v>
      </c>
      <c r="C881" s="8" t="str">
        <f t="shared" si="13"/>
        <v>75-79|13</v>
      </c>
      <c r="D881" s="9">
        <v>40</v>
      </c>
      <c r="E881" s="9">
        <v>7</v>
      </c>
      <c r="F881" s="9" t="s">
        <v>47</v>
      </c>
    </row>
    <row r="882" spans="1:6">
      <c r="A882" s="4" t="s">
        <v>71</v>
      </c>
      <c r="B882" s="9">
        <v>14</v>
      </c>
      <c r="C882" s="8" t="str">
        <f t="shared" si="13"/>
        <v>75-79|14</v>
      </c>
      <c r="D882" s="9">
        <v>41</v>
      </c>
      <c r="E882" s="9">
        <v>7</v>
      </c>
      <c r="F882" s="9" t="s">
        <v>47</v>
      </c>
    </row>
    <row r="883" spans="1:6">
      <c r="A883" s="4" t="s">
        <v>71</v>
      </c>
      <c r="B883" s="9">
        <v>15</v>
      </c>
      <c r="C883" s="8" t="str">
        <f t="shared" si="13"/>
        <v>75-79|15</v>
      </c>
      <c r="D883" s="9">
        <v>42</v>
      </c>
      <c r="E883" s="9">
        <v>8</v>
      </c>
      <c r="F883" s="9" t="s">
        <v>48</v>
      </c>
    </row>
    <row r="884" spans="1:6">
      <c r="A884" s="4" t="s">
        <v>71</v>
      </c>
      <c r="B884" s="9">
        <v>16</v>
      </c>
      <c r="C884" s="8" t="str">
        <f t="shared" si="13"/>
        <v>75-79|16</v>
      </c>
      <c r="D884" s="9">
        <v>42</v>
      </c>
      <c r="E884" s="9">
        <v>8</v>
      </c>
      <c r="F884" s="9" t="s">
        <v>48</v>
      </c>
    </row>
    <row r="885" spans="1:6">
      <c r="A885" s="4" t="s">
        <v>71</v>
      </c>
      <c r="B885" s="9">
        <v>17</v>
      </c>
      <c r="C885" s="8" t="str">
        <f t="shared" si="13"/>
        <v>75-79|17</v>
      </c>
      <c r="D885" s="9">
        <v>43</v>
      </c>
      <c r="E885" s="9">
        <v>8</v>
      </c>
      <c r="F885" s="9" t="s">
        <v>48</v>
      </c>
    </row>
    <row r="886" spans="1:6">
      <c r="A886" s="4" t="s">
        <v>71</v>
      </c>
      <c r="B886" s="9">
        <v>18</v>
      </c>
      <c r="C886" s="8" t="str">
        <f t="shared" si="13"/>
        <v>75-79|18</v>
      </c>
      <c r="D886" s="9">
        <v>44</v>
      </c>
      <c r="E886" s="9">
        <v>8</v>
      </c>
      <c r="F886" s="9" t="s">
        <v>48</v>
      </c>
    </row>
    <row r="887" spans="1:6">
      <c r="A887" s="4" t="s">
        <v>71</v>
      </c>
      <c r="B887" s="9">
        <v>19</v>
      </c>
      <c r="C887" s="8" t="str">
        <f t="shared" si="13"/>
        <v>75-79|19</v>
      </c>
      <c r="D887" s="9">
        <v>45</v>
      </c>
      <c r="E887" s="9">
        <v>9</v>
      </c>
      <c r="F887" s="9" t="s">
        <v>49</v>
      </c>
    </row>
    <row r="888" spans="1:6">
      <c r="A888" s="4" t="s">
        <v>71</v>
      </c>
      <c r="B888" s="9">
        <v>20</v>
      </c>
      <c r="C888" s="8" t="str">
        <f t="shared" si="13"/>
        <v>75-79|20</v>
      </c>
      <c r="D888" s="9">
        <v>46</v>
      </c>
      <c r="E888" s="9">
        <v>9</v>
      </c>
      <c r="F888" s="9" t="s">
        <v>49</v>
      </c>
    </row>
    <row r="889" spans="1:6">
      <c r="A889" s="4" t="s">
        <v>71</v>
      </c>
      <c r="B889" s="9">
        <v>21</v>
      </c>
      <c r="C889" s="8" t="str">
        <f t="shared" si="13"/>
        <v>75-79|21</v>
      </c>
      <c r="D889" s="9">
        <v>47</v>
      </c>
      <c r="E889" s="9">
        <v>9</v>
      </c>
      <c r="F889" s="9" t="s">
        <v>49</v>
      </c>
    </row>
    <row r="890" spans="1:6">
      <c r="A890" s="4" t="s">
        <v>71</v>
      </c>
      <c r="B890" s="9">
        <v>22</v>
      </c>
      <c r="C890" s="8" t="str">
        <f t="shared" si="13"/>
        <v>75-79|22</v>
      </c>
      <c r="D890" s="9">
        <v>48</v>
      </c>
      <c r="E890" s="9">
        <v>9</v>
      </c>
      <c r="F890" s="9" t="s">
        <v>49</v>
      </c>
    </row>
    <row r="891" spans="1:6">
      <c r="A891" s="4" t="s">
        <v>71</v>
      </c>
      <c r="B891" s="9">
        <v>23</v>
      </c>
      <c r="C891" s="8" t="str">
        <f t="shared" si="13"/>
        <v>75-79|23</v>
      </c>
      <c r="D891" s="9">
        <v>49</v>
      </c>
      <c r="E891" s="9">
        <v>10</v>
      </c>
      <c r="F891" s="9" t="s">
        <v>50</v>
      </c>
    </row>
    <row r="892" spans="1:6">
      <c r="A892" s="4" t="s">
        <v>71</v>
      </c>
      <c r="B892" s="9">
        <v>24</v>
      </c>
      <c r="C892" s="8" t="str">
        <f t="shared" si="13"/>
        <v>75-79|24</v>
      </c>
      <c r="D892" s="9">
        <v>49</v>
      </c>
      <c r="E892" s="9">
        <v>10</v>
      </c>
      <c r="F892" s="9" t="s">
        <v>50</v>
      </c>
    </row>
    <row r="893" spans="1:6">
      <c r="A893" s="4" t="s">
        <v>71</v>
      </c>
      <c r="B893" s="9">
        <v>25</v>
      </c>
      <c r="C893" s="8" t="str">
        <f t="shared" si="13"/>
        <v>75-79|25</v>
      </c>
      <c r="D893" s="9">
        <v>50</v>
      </c>
      <c r="E893" s="9">
        <v>10</v>
      </c>
      <c r="F893" s="9" t="s">
        <v>50</v>
      </c>
    </row>
    <row r="894" spans="1:6">
      <c r="A894" s="4" t="s">
        <v>71</v>
      </c>
      <c r="B894" s="9">
        <v>26</v>
      </c>
      <c r="C894" s="8" t="str">
        <f t="shared" si="13"/>
        <v>75-79|26</v>
      </c>
      <c r="D894" s="9">
        <v>51</v>
      </c>
      <c r="E894" s="9">
        <v>10</v>
      </c>
      <c r="F894" s="9" t="s">
        <v>50</v>
      </c>
    </row>
    <row r="895" spans="1:6">
      <c r="A895" s="4" t="s">
        <v>71</v>
      </c>
      <c r="B895" s="9">
        <v>27</v>
      </c>
      <c r="C895" s="8" t="str">
        <f t="shared" si="13"/>
        <v>75-79|27</v>
      </c>
      <c r="D895" s="9">
        <v>52</v>
      </c>
      <c r="E895" s="9">
        <v>11</v>
      </c>
      <c r="F895" s="9" t="s">
        <v>51</v>
      </c>
    </row>
    <row r="896" spans="1:6">
      <c r="A896" s="4" t="s">
        <v>71</v>
      </c>
      <c r="B896" s="9">
        <v>28</v>
      </c>
      <c r="C896" s="8" t="str">
        <f t="shared" si="13"/>
        <v>75-79|28</v>
      </c>
      <c r="D896" s="9">
        <v>53</v>
      </c>
      <c r="E896" s="9">
        <v>11</v>
      </c>
      <c r="F896" s="9" t="s">
        <v>51</v>
      </c>
    </row>
    <row r="897" spans="1:6">
      <c r="A897" s="4" t="s">
        <v>71</v>
      </c>
      <c r="B897" s="9">
        <v>29</v>
      </c>
      <c r="C897" s="8" t="str">
        <f t="shared" si="13"/>
        <v>75-79|29</v>
      </c>
      <c r="D897" s="9">
        <v>54</v>
      </c>
      <c r="E897" s="9">
        <v>11</v>
      </c>
      <c r="F897" s="9" t="s">
        <v>51</v>
      </c>
    </row>
    <row r="898" spans="1:6">
      <c r="A898" s="4" t="s">
        <v>71</v>
      </c>
      <c r="B898" s="9">
        <v>30</v>
      </c>
      <c r="C898" s="8" t="str">
        <f t="shared" si="13"/>
        <v>75-79|30</v>
      </c>
      <c r="D898" s="9">
        <v>55</v>
      </c>
      <c r="E898" s="9">
        <v>12</v>
      </c>
      <c r="F898" s="9" t="s">
        <v>52</v>
      </c>
    </row>
    <row r="899" spans="1:6">
      <c r="A899" s="4" t="s">
        <v>71</v>
      </c>
      <c r="B899" s="9">
        <v>31</v>
      </c>
      <c r="C899" s="8" t="str">
        <f t="shared" si="13"/>
        <v>75-79|31</v>
      </c>
      <c r="D899" s="9">
        <v>56</v>
      </c>
      <c r="E899" s="9">
        <v>12</v>
      </c>
      <c r="F899" s="9" t="s">
        <v>52</v>
      </c>
    </row>
    <row r="900" spans="1:6">
      <c r="A900" s="4" t="s">
        <v>71</v>
      </c>
      <c r="B900" s="9">
        <v>32</v>
      </c>
      <c r="C900" s="8" t="str">
        <f t="shared" si="13"/>
        <v>75-79|32</v>
      </c>
      <c r="D900" s="9">
        <v>57</v>
      </c>
      <c r="E900" s="9">
        <v>12</v>
      </c>
      <c r="F900" s="9" t="s">
        <v>52</v>
      </c>
    </row>
    <row r="901" spans="1:6">
      <c r="A901" s="4" t="s">
        <v>71</v>
      </c>
      <c r="B901" s="9">
        <v>33</v>
      </c>
      <c r="C901" s="8" t="str">
        <f t="shared" ref="C901:C964" si="14">A901&amp;"|"&amp;B901</f>
        <v>75-79|33</v>
      </c>
      <c r="D901" s="9">
        <v>58</v>
      </c>
      <c r="E901" s="9">
        <v>12</v>
      </c>
      <c r="F901" s="9" t="s">
        <v>52</v>
      </c>
    </row>
    <row r="902" spans="1:6">
      <c r="A902" s="4" t="s">
        <v>71</v>
      </c>
      <c r="B902" s="9">
        <v>34</v>
      </c>
      <c r="C902" s="8" t="str">
        <f t="shared" si="14"/>
        <v>75-79|34</v>
      </c>
      <c r="D902" s="9">
        <v>59</v>
      </c>
      <c r="E902" s="9">
        <v>13</v>
      </c>
      <c r="F902" s="9" t="s">
        <v>53</v>
      </c>
    </row>
    <row r="903" spans="1:6">
      <c r="A903" s="4" t="s">
        <v>71</v>
      </c>
      <c r="B903" s="9">
        <v>35</v>
      </c>
      <c r="C903" s="8" t="str">
        <f t="shared" si="14"/>
        <v>75-79|35</v>
      </c>
      <c r="D903" s="9">
        <v>60</v>
      </c>
      <c r="E903" s="9">
        <v>13</v>
      </c>
      <c r="F903" s="9" t="s">
        <v>53</v>
      </c>
    </row>
    <row r="904" spans="1:6">
      <c r="A904" s="4" t="s">
        <v>71</v>
      </c>
      <c r="B904" s="9">
        <v>36</v>
      </c>
      <c r="C904" s="8" t="str">
        <f t="shared" si="14"/>
        <v>75-79|36</v>
      </c>
      <c r="D904" s="9">
        <v>61</v>
      </c>
      <c r="E904" s="9">
        <v>13</v>
      </c>
      <c r="F904" s="9" t="s">
        <v>53</v>
      </c>
    </row>
    <row r="905" spans="1:6">
      <c r="A905" s="4" t="s">
        <v>71</v>
      </c>
      <c r="B905" s="9">
        <v>37</v>
      </c>
      <c r="C905" s="8" t="str">
        <f t="shared" si="14"/>
        <v>75-79|37</v>
      </c>
      <c r="D905" s="9">
        <v>62</v>
      </c>
      <c r="E905" s="9">
        <v>14</v>
      </c>
      <c r="F905" s="9" t="s">
        <v>54</v>
      </c>
    </row>
    <row r="906" spans="1:6">
      <c r="A906" s="4" t="s">
        <v>71</v>
      </c>
      <c r="B906" s="9">
        <v>38</v>
      </c>
      <c r="C906" s="8" t="str">
        <f t="shared" si="14"/>
        <v>75-79|38</v>
      </c>
      <c r="D906" s="9">
        <v>63</v>
      </c>
      <c r="E906" s="9">
        <v>14</v>
      </c>
      <c r="F906" s="9" t="s">
        <v>54</v>
      </c>
    </row>
    <row r="907" spans="1:6">
      <c r="A907" s="4" t="s">
        <v>71</v>
      </c>
      <c r="B907" s="9">
        <v>39</v>
      </c>
      <c r="C907" s="8" t="str">
        <f t="shared" si="14"/>
        <v>75-79|39</v>
      </c>
      <c r="D907" s="9">
        <v>64</v>
      </c>
      <c r="E907" s="9">
        <v>14</v>
      </c>
      <c r="F907" s="9" t="s">
        <v>54</v>
      </c>
    </row>
    <row r="908" spans="1:6">
      <c r="A908" s="4" t="s">
        <v>71</v>
      </c>
      <c r="B908" s="9">
        <v>40</v>
      </c>
      <c r="C908" s="8" t="str">
        <f t="shared" si="14"/>
        <v>75-79|40</v>
      </c>
      <c r="D908" s="9">
        <v>65</v>
      </c>
      <c r="E908" s="9">
        <v>15</v>
      </c>
      <c r="F908" s="9" t="s">
        <v>55</v>
      </c>
    </row>
    <row r="909" spans="1:6">
      <c r="A909" s="4" t="s">
        <v>71</v>
      </c>
      <c r="B909" s="9">
        <v>41</v>
      </c>
      <c r="C909" s="8" t="str">
        <f t="shared" si="14"/>
        <v>75-79|41</v>
      </c>
      <c r="D909" s="9">
        <v>65</v>
      </c>
      <c r="E909" s="9">
        <v>15</v>
      </c>
      <c r="F909" s="9" t="s">
        <v>55</v>
      </c>
    </row>
    <row r="910" spans="1:6">
      <c r="A910" s="4" t="s">
        <v>71</v>
      </c>
      <c r="B910" s="9">
        <v>42</v>
      </c>
      <c r="C910" s="8" t="str">
        <f t="shared" si="14"/>
        <v>75-79|42</v>
      </c>
      <c r="D910" s="9">
        <v>66</v>
      </c>
      <c r="E910" s="9">
        <v>15</v>
      </c>
      <c r="F910" s="9" t="s">
        <v>55</v>
      </c>
    </row>
    <row r="911" spans="1:6">
      <c r="A911" s="4" t="s">
        <v>71</v>
      </c>
      <c r="B911" s="9">
        <v>43</v>
      </c>
      <c r="C911" s="8" t="str">
        <f t="shared" si="14"/>
        <v>75-79|43</v>
      </c>
      <c r="D911" s="9">
        <v>67</v>
      </c>
      <c r="E911" s="9">
        <v>15</v>
      </c>
      <c r="F911" s="9" t="s">
        <v>55</v>
      </c>
    </row>
    <row r="912" spans="1:6">
      <c r="A912" s="4" t="s">
        <v>71</v>
      </c>
      <c r="B912" s="9">
        <v>44</v>
      </c>
      <c r="C912" s="8" t="str">
        <f t="shared" si="14"/>
        <v>75-79|44</v>
      </c>
      <c r="D912" s="9">
        <v>68</v>
      </c>
      <c r="E912" s="9">
        <v>15</v>
      </c>
      <c r="F912" s="9" t="s">
        <v>55</v>
      </c>
    </row>
    <row r="913" spans="1:6">
      <c r="A913" s="4" t="s">
        <v>71</v>
      </c>
      <c r="B913" s="9">
        <v>45</v>
      </c>
      <c r="C913" s="8" t="str">
        <f t="shared" si="14"/>
        <v>75-79|45</v>
      </c>
      <c r="D913" s="9">
        <v>69</v>
      </c>
      <c r="E913" s="9">
        <v>16</v>
      </c>
      <c r="F913" s="9" t="s">
        <v>56</v>
      </c>
    </row>
    <row r="914" spans="1:6">
      <c r="A914" s="4" t="s">
        <v>71</v>
      </c>
      <c r="B914" s="9">
        <v>46</v>
      </c>
      <c r="C914" s="8" t="str">
        <f t="shared" si="14"/>
        <v>75-79|46</v>
      </c>
      <c r="D914" s="9">
        <v>70</v>
      </c>
      <c r="E914" s="9">
        <v>16</v>
      </c>
      <c r="F914" s="9" t="s">
        <v>56</v>
      </c>
    </row>
    <row r="915" spans="1:6">
      <c r="A915" s="4" t="s">
        <v>71</v>
      </c>
      <c r="B915" s="9">
        <v>47</v>
      </c>
      <c r="C915" s="8" t="str">
        <f t="shared" si="14"/>
        <v>75-79|47</v>
      </c>
      <c r="D915" s="9">
        <v>71</v>
      </c>
      <c r="E915" s="9">
        <v>16</v>
      </c>
      <c r="F915" s="9" t="s">
        <v>56</v>
      </c>
    </row>
    <row r="916" spans="1:6">
      <c r="A916" s="4" t="s">
        <v>71</v>
      </c>
      <c r="B916" s="9">
        <v>48</v>
      </c>
      <c r="C916" s="8" t="str">
        <f t="shared" si="14"/>
        <v>75-79|48</v>
      </c>
      <c r="D916" s="9">
        <v>72</v>
      </c>
      <c r="E916" s="9">
        <v>17</v>
      </c>
      <c r="F916" s="9" t="s">
        <v>57</v>
      </c>
    </row>
    <row r="917" spans="1:6">
      <c r="A917" s="4" t="s">
        <v>71</v>
      </c>
      <c r="B917" s="9">
        <v>49</v>
      </c>
      <c r="C917" s="8" t="str">
        <f t="shared" si="14"/>
        <v>75-79|49</v>
      </c>
      <c r="D917" s="9">
        <v>72</v>
      </c>
      <c r="E917" s="9">
        <v>17</v>
      </c>
      <c r="F917" s="9" t="s">
        <v>57</v>
      </c>
    </row>
    <row r="918" spans="1:6">
      <c r="A918" s="4" t="s">
        <v>71</v>
      </c>
      <c r="B918" s="9">
        <v>50</v>
      </c>
      <c r="C918" s="8" t="str">
        <f t="shared" si="14"/>
        <v>75-79|50</v>
      </c>
      <c r="D918" s="9">
        <v>73</v>
      </c>
      <c r="E918" s="9">
        <v>17</v>
      </c>
      <c r="F918" s="9" t="s">
        <v>57</v>
      </c>
    </row>
    <row r="919" spans="1:6">
      <c r="A919" s="4" t="s">
        <v>71</v>
      </c>
      <c r="B919" s="9">
        <v>51</v>
      </c>
      <c r="C919" s="8" t="str">
        <f t="shared" si="14"/>
        <v>75-79|51</v>
      </c>
      <c r="D919" s="9">
        <v>74</v>
      </c>
      <c r="E919" s="9">
        <v>17</v>
      </c>
      <c r="F919" s="9" t="s">
        <v>57</v>
      </c>
    </row>
    <row r="920" spans="1:6">
      <c r="A920" s="4" t="s">
        <v>71</v>
      </c>
      <c r="B920" s="9">
        <v>52</v>
      </c>
      <c r="C920" s="8" t="str">
        <f t="shared" si="14"/>
        <v>75-79|52</v>
      </c>
      <c r="D920" s="9">
        <v>75</v>
      </c>
      <c r="E920" s="9">
        <v>18</v>
      </c>
      <c r="F920" s="9" t="s">
        <v>58</v>
      </c>
    </row>
    <row r="921" spans="1:6">
      <c r="A921" s="4" t="s">
        <v>71</v>
      </c>
      <c r="B921" s="9">
        <v>53</v>
      </c>
      <c r="C921" s="8" t="str">
        <f t="shared" si="14"/>
        <v>75-79|53</v>
      </c>
      <c r="D921" s="9">
        <v>76</v>
      </c>
      <c r="E921" s="9">
        <v>18</v>
      </c>
      <c r="F921" s="9" t="s">
        <v>58</v>
      </c>
    </row>
    <row r="922" spans="1:6">
      <c r="A922" s="4" t="s">
        <v>71</v>
      </c>
      <c r="B922" s="9">
        <v>54</v>
      </c>
      <c r="C922" s="8" t="str">
        <f t="shared" si="14"/>
        <v>75-79|54</v>
      </c>
      <c r="D922" s="9">
        <v>77</v>
      </c>
      <c r="E922" s="9">
        <v>18</v>
      </c>
      <c r="F922" s="9" t="s">
        <v>58</v>
      </c>
    </row>
    <row r="923" spans="1:6">
      <c r="A923" s="4" t="s">
        <v>71</v>
      </c>
      <c r="B923" s="9">
        <v>55</v>
      </c>
      <c r="C923" s="8" t="str">
        <f t="shared" si="14"/>
        <v>75-79|55</v>
      </c>
      <c r="D923" s="9">
        <v>78</v>
      </c>
      <c r="E923" s="9">
        <v>18</v>
      </c>
      <c r="F923" s="9" t="s">
        <v>58</v>
      </c>
    </row>
    <row r="924" spans="1:6">
      <c r="A924" s="4" t="s">
        <v>71</v>
      </c>
      <c r="B924" s="9">
        <v>56</v>
      </c>
      <c r="C924" s="8" t="str">
        <f t="shared" si="14"/>
        <v>75-79|56</v>
      </c>
      <c r="D924" s="9">
        <v>79</v>
      </c>
      <c r="E924" s="9">
        <v>19</v>
      </c>
      <c r="F924" s="9" t="s">
        <v>59</v>
      </c>
    </row>
    <row r="925" spans="1:6">
      <c r="A925" s="4" t="s">
        <v>71</v>
      </c>
      <c r="B925" s="9">
        <v>57</v>
      </c>
      <c r="C925" s="8" t="str">
        <f t="shared" si="14"/>
        <v>75-79|57</v>
      </c>
      <c r="D925" s="9">
        <v>80</v>
      </c>
      <c r="E925" s="9">
        <v>19</v>
      </c>
      <c r="F925" s="9" t="s">
        <v>59</v>
      </c>
    </row>
    <row r="926" spans="1:6">
      <c r="A926" s="4" t="s">
        <v>71</v>
      </c>
      <c r="B926" s="9">
        <v>58</v>
      </c>
      <c r="C926" s="8" t="str">
        <f t="shared" si="14"/>
        <v>75-79|58</v>
      </c>
      <c r="D926" s="9">
        <v>80</v>
      </c>
      <c r="E926" s="9">
        <v>19</v>
      </c>
      <c r="F926" s="9" t="s">
        <v>59</v>
      </c>
    </row>
    <row r="927" spans="1:6">
      <c r="A927" s="4" t="s">
        <v>71</v>
      </c>
      <c r="B927" s="9">
        <v>59</v>
      </c>
      <c r="C927" s="8" t="str">
        <f t="shared" si="14"/>
        <v>75-79|59</v>
      </c>
      <c r="D927" s="9">
        <v>80</v>
      </c>
      <c r="E927" s="9">
        <v>19</v>
      </c>
      <c r="F927" s="9" t="s">
        <v>59</v>
      </c>
    </row>
    <row r="928" spans="1:6">
      <c r="A928" s="4" t="s">
        <v>71</v>
      </c>
      <c r="B928" s="9">
        <v>60</v>
      </c>
      <c r="C928" s="8" t="str">
        <f t="shared" si="14"/>
        <v>75-79|60</v>
      </c>
      <c r="D928" s="9">
        <v>80</v>
      </c>
      <c r="E928" s="9">
        <v>19</v>
      </c>
      <c r="F928" s="9" t="s">
        <v>59</v>
      </c>
    </row>
    <row r="929" spans="1:6">
      <c r="A929" s="4" t="s">
        <v>71</v>
      </c>
      <c r="B929" s="9">
        <v>61</v>
      </c>
      <c r="C929" s="8" t="str">
        <f t="shared" si="14"/>
        <v>75-79|61</v>
      </c>
      <c r="D929" s="9">
        <v>80</v>
      </c>
      <c r="E929" s="9">
        <v>19</v>
      </c>
      <c r="F929" s="9" t="s">
        <v>59</v>
      </c>
    </row>
    <row r="930" spans="1:6">
      <c r="A930" s="4" t="s">
        <v>71</v>
      </c>
      <c r="B930" s="9">
        <v>62</v>
      </c>
      <c r="C930" s="8" t="str">
        <f t="shared" si="14"/>
        <v>75-79|62</v>
      </c>
      <c r="D930" s="9">
        <v>80</v>
      </c>
      <c r="E930" s="9">
        <v>19</v>
      </c>
      <c r="F930" s="9" t="s">
        <v>59</v>
      </c>
    </row>
    <row r="931" spans="1:6">
      <c r="A931" s="4" t="s">
        <v>71</v>
      </c>
      <c r="B931" s="9">
        <v>63</v>
      </c>
      <c r="C931" s="8" t="str">
        <f t="shared" si="14"/>
        <v>75-79|63</v>
      </c>
      <c r="D931" s="9">
        <v>80</v>
      </c>
      <c r="E931" s="9">
        <v>19</v>
      </c>
      <c r="F931" s="9" t="s">
        <v>59</v>
      </c>
    </row>
    <row r="932" spans="1:6">
      <c r="A932" s="4" t="s">
        <v>71</v>
      </c>
      <c r="B932" s="9">
        <v>64</v>
      </c>
      <c r="C932" s="8" t="str">
        <f t="shared" si="14"/>
        <v>75-79|64</v>
      </c>
      <c r="D932" s="9">
        <v>80</v>
      </c>
      <c r="E932" s="9">
        <v>19</v>
      </c>
      <c r="F932" s="9" t="s">
        <v>59</v>
      </c>
    </row>
    <row r="933" spans="1:6">
      <c r="A933" s="4" t="s">
        <v>71</v>
      </c>
      <c r="B933" s="9">
        <v>65</v>
      </c>
      <c r="C933" s="8" t="str">
        <f t="shared" si="14"/>
        <v>75-79|65</v>
      </c>
      <c r="D933" s="9">
        <v>80</v>
      </c>
      <c r="E933" s="9">
        <v>19</v>
      </c>
      <c r="F933" s="9" t="s">
        <v>59</v>
      </c>
    </row>
    <row r="934" spans="1:6">
      <c r="A934" s="4" t="s">
        <v>71</v>
      </c>
      <c r="B934" s="9">
        <v>66</v>
      </c>
      <c r="C934" s="8" t="str">
        <f t="shared" si="14"/>
        <v>75-79|66</v>
      </c>
      <c r="D934" s="9">
        <v>80</v>
      </c>
      <c r="E934" s="9">
        <v>19</v>
      </c>
      <c r="F934" s="9" t="s">
        <v>59</v>
      </c>
    </row>
    <row r="935" spans="1:6">
      <c r="A935" s="4" t="s">
        <v>71</v>
      </c>
      <c r="B935" s="9">
        <v>67</v>
      </c>
      <c r="C935" s="8" t="str">
        <f t="shared" si="14"/>
        <v>75-79|67</v>
      </c>
      <c r="D935" s="9">
        <v>80</v>
      </c>
      <c r="E935" s="9">
        <v>19</v>
      </c>
      <c r="F935" s="9" t="s">
        <v>59</v>
      </c>
    </row>
    <row r="936" spans="1:6">
      <c r="A936" s="4" t="s">
        <v>71</v>
      </c>
      <c r="B936" s="9">
        <v>68</v>
      </c>
      <c r="C936" s="8" t="str">
        <f t="shared" si="14"/>
        <v>75-79|68</v>
      </c>
      <c r="D936" s="9">
        <v>80</v>
      </c>
      <c r="E936" s="9">
        <v>19</v>
      </c>
      <c r="F936" s="9" t="s">
        <v>59</v>
      </c>
    </row>
    <row r="937" spans="1:6">
      <c r="A937" s="4" t="s">
        <v>71</v>
      </c>
      <c r="B937" s="9">
        <v>69</v>
      </c>
      <c r="C937" s="8" t="str">
        <f t="shared" si="14"/>
        <v>75-79|69</v>
      </c>
      <c r="D937" s="9">
        <v>80</v>
      </c>
      <c r="E937" s="9">
        <v>19</v>
      </c>
      <c r="F937" s="9" t="s">
        <v>59</v>
      </c>
    </row>
    <row r="938" spans="1:6">
      <c r="A938" s="4" t="s">
        <v>71</v>
      </c>
      <c r="B938" s="9">
        <v>70</v>
      </c>
      <c r="C938" s="8" t="str">
        <f t="shared" si="14"/>
        <v>75-79|70</v>
      </c>
      <c r="D938" s="9">
        <v>80</v>
      </c>
      <c r="E938" s="9">
        <v>19</v>
      </c>
      <c r="F938" s="9" t="s">
        <v>59</v>
      </c>
    </row>
    <row r="939" spans="1:6">
      <c r="A939" s="4" t="s">
        <v>71</v>
      </c>
      <c r="B939" s="9">
        <v>71</v>
      </c>
      <c r="C939" s="8" t="str">
        <f t="shared" si="14"/>
        <v>75-79|71</v>
      </c>
      <c r="D939" s="9">
        <v>80</v>
      </c>
      <c r="E939" s="9">
        <v>19</v>
      </c>
      <c r="F939" s="9" t="s">
        <v>59</v>
      </c>
    </row>
    <row r="940" spans="1:6">
      <c r="A940" s="4" t="s">
        <v>72</v>
      </c>
      <c r="B940" s="8">
        <v>0</v>
      </c>
      <c r="C940" s="8" t="str">
        <f t="shared" si="14"/>
        <v>80-84|0</v>
      </c>
      <c r="D940" s="9">
        <v>20</v>
      </c>
      <c r="E940" s="9">
        <v>1</v>
      </c>
      <c r="F940" s="9" t="s">
        <v>41</v>
      </c>
    </row>
    <row r="941" spans="1:6">
      <c r="A941" s="4" t="s">
        <v>72</v>
      </c>
      <c r="B941" s="9">
        <v>1</v>
      </c>
      <c r="C941" s="8" t="str">
        <f t="shared" si="14"/>
        <v>80-84|1</v>
      </c>
      <c r="D941" s="9">
        <v>25</v>
      </c>
      <c r="E941" s="9">
        <v>3</v>
      </c>
      <c r="F941" s="9" t="s">
        <v>43</v>
      </c>
    </row>
    <row r="942" spans="1:6">
      <c r="A942" s="4" t="s">
        <v>72</v>
      </c>
      <c r="B942" s="9">
        <v>2</v>
      </c>
      <c r="C942" s="8" t="str">
        <f t="shared" si="14"/>
        <v>80-84|2</v>
      </c>
      <c r="D942" s="9">
        <v>28</v>
      </c>
      <c r="E942" s="9">
        <v>3</v>
      </c>
      <c r="F942" s="9" t="s">
        <v>43</v>
      </c>
    </row>
    <row r="943" spans="1:6">
      <c r="A943" s="4" t="s">
        <v>72</v>
      </c>
      <c r="B943" s="9">
        <v>3</v>
      </c>
      <c r="C943" s="8" t="str">
        <f t="shared" si="14"/>
        <v>80-84|3</v>
      </c>
      <c r="D943" s="9">
        <v>30</v>
      </c>
      <c r="E943" s="9">
        <v>4</v>
      </c>
      <c r="F943" s="9" t="s">
        <v>44</v>
      </c>
    </row>
    <row r="944" spans="1:6">
      <c r="A944" s="4" t="s">
        <v>72</v>
      </c>
      <c r="B944" s="9">
        <v>4</v>
      </c>
      <c r="C944" s="8" t="str">
        <f t="shared" si="14"/>
        <v>80-84|4</v>
      </c>
      <c r="D944" s="9">
        <v>31</v>
      </c>
      <c r="E944" s="9">
        <v>4</v>
      </c>
      <c r="F944" s="9" t="s">
        <v>44</v>
      </c>
    </row>
    <row r="945" spans="1:6">
      <c r="A945" s="4" t="s">
        <v>72</v>
      </c>
      <c r="B945" s="9">
        <v>5</v>
      </c>
      <c r="C945" s="8" t="str">
        <f t="shared" si="14"/>
        <v>80-84|5</v>
      </c>
      <c r="D945" s="9">
        <v>33</v>
      </c>
      <c r="E945" s="9">
        <v>5</v>
      </c>
      <c r="F945" s="9" t="s">
        <v>45</v>
      </c>
    </row>
    <row r="946" spans="1:6">
      <c r="A946" s="4" t="s">
        <v>72</v>
      </c>
      <c r="B946" s="9">
        <v>6</v>
      </c>
      <c r="C946" s="8" t="str">
        <f t="shared" si="14"/>
        <v>80-84|6</v>
      </c>
      <c r="D946" s="9">
        <v>34</v>
      </c>
      <c r="E946" s="9">
        <v>5</v>
      </c>
      <c r="F946" s="9" t="s">
        <v>45</v>
      </c>
    </row>
    <row r="947" spans="1:6">
      <c r="A947" s="4" t="s">
        <v>72</v>
      </c>
      <c r="B947" s="9">
        <v>7</v>
      </c>
      <c r="C947" s="8" t="str">
        <f t="shared" si="14"/>
        <v>80-84|7</v>
      </c>
      <c r="D947" s="9">
        <v>35</v>
      </c>
      <c r="E947" s="9">
        <v>6</v>
      </c>
      <c r="F947" s="9" t="s">
        <v>46</v>
      </c>
    </row>
    <row r="948" spans="1:6">
      <c r="A948" s="4" t="s">
        <v>72</v>
      </c>
      <c r="B948" s="9">
        <v>8</v>
      </c>
      <c r="C948" s="8" t="str">
        <f t="shared" si="14"/>
        <v>80-84|8</v>
      </c>
      <c r="D948" s="9">
        <v>36</v>
      </c>
      <c r="E948" s="9">
        <v>6</v>
      </c>
      <c r="F948" s="9" t="s">
        <v>46</v>
      </c>
    </row>
    <row r="949" spans="1:6">
      <c r="A949" s="4" t="s">
        <v>72</v>
      </c>
      <c r="B949" s="9">
        <v>9</v>
      </c>
      <c r="C949" s="8" t="str">
        <f t="shared" si="14"/>
        <v>80-84|9</v>
      </c>
      <c r="D949" s="9">
        <v>37</v>
      </c>
      <c r="E949" s="9">
        <v>6</v>
      </c>
      <c r="F949" s="9" t="s">
        <v>46</v>
      </c>
    </row>
    <row r="950" spans="1:6">
      <c r="A950" s="4" t="s">
        <v>72</v>
      </c>
      <c r="B950" s="9">
        <v>10</v>
      </c>
      <c r="C950" s="8" t="str">
        <f t="shared" si="14"/>
        <v>80-84|10</v>
      </c>
      <c r="D950" s="9">
        <v>38</v>
      </c>
      <c r="E950" s="9">
        <v>6</v>
      </c>
      <c r="F950" s="9" t="s">
        <v>46</v>
      </c>
    </row>
    <row r="951" spans="1:6">
      <c r="A951" s="4" t="s">
        <v>72</v>
      </c>
      <c r="B951" s="9">
        <v>11</v>
      </c>
      <c r="C951" s="8" t="str">
        <f t="shared" si="14"/>
        <v>80-84|11</v>
      </c>
      <c r="D951" s="9">
        <v>39</v>
      </c>
      <c r="E951" s="9">
        <v>7</v>
      </c>
      <c r="F951" s="9" t="s">
        <v>47</v>
      </c>
    </row>
    <row r="952" spans="1:6">
      <c r="A952" s="4" t="s">
        <v>72</v>
      </c>
      <c r="B952" s="9">
        <v>12</v>
      </c>
      <c r="C952" s="8" t="str">
        <f t="shared" si="14"/>
        <v>80-84|12</v>
      </c>
      <c r="D952" s="9">
        <v>40</v>
      </c>
      <c r="E952" s="9">
        <v>7</v>
      </c>
      <c r="F952" s="9" t="s">
        <v>47</v>
      </c>
    </row>
    <row r="953" spans="1:6">
      <c r="A953" s="4" t="s">
        <v>72</v>
      </c>
      <c r="B953" s="9">
        <v>13</v>
      </c>
      <c r="C953" s="8" t="str">
        <f t="shared" si="14"/>
        <v>80-84|13</v>
      </c>
      <c r="D953" s="9">
        <v>41</v>
      </c>
      <c r="E953" s="9">
        <v>7</v>
      </c>
      <c r="F953" s="9" t="s">
        <v>47</v>
      </c>
    </row>
    <row r="954" spans="1:6">
      <c r="A954" s="4" t="s">
        <v>72</v>
      </c>
      <c r="B954" s="9">
        <v>14</v>
      </c>
      <c r="C954" s="8" t="str">
        <f t="shared" si="14"/>
        <v>80-84|14</v>
      </c>
      <c r="D954" s="9">
        <v>42</v>
      </c>
      <c r="E954" s="9">
        <v>8</v>
      </c>
      <c r="F954" s="9" t="s">
        <v>48</v>
      </c>
    </row>
    <row r="955" spans="1:6">
      <c r="A955" s="4" t="s">
        <v>72</v>
      </c>
      <c r="B955" s="9">
        <v>15</v>
      </c>
      <c r="C955" s="8" t="str">
        <f t="shared" si="14"/>
        <v>80-84|15</v>
      </c>
      <c r="D955" s="9">
        <v>43</v>
      </c>
      <c r="E955" s="9">
        <v>8</v>
      </c>
      <c r="F955" s="9" t="s">
        <v>48</v>
      </c>
    </row>
    <row r="956" spans="1:6">
      <c r="A956" s="4" t="s">
        <v>72</v>
      </c>
      <c r="B956" s="9">
        <v>16</v>
      </c>
      <c r="C956" s="8" t="str">
        <f t="shared" si="14"/>
        <v>80-84|16</v>
      </c>
      <c r="D956" s="9">
        <v>44</v>
      </c>
      <c r="E956" s="9">
        <v>8</v>
      </c>
      <c r="F956" s="9" t="s">
        <v>48</v>
      </c>
    </row>
    <row r="957" spans="1:6">
      <c r="A957" s="4" t="s">
        <v>72</v>
      </c>
      <c r="B957" s="9">
        <v>17</v>
      </c>
      <c r="C957" s="8" t="str">
        <f t="shared" si="14"/>
        <v>80-84|17</v>
      </c>
      <c r="D957" s="9">
        <v>45</v>
      </c>
      <c r="E957" s="9">
        <v>9</v>
      </c>
      <c r="F957" s="9" t="s">
        <v>49</v>
      </c>
    </row>
    <row r="958" spans="1:6">
      <c r="A958" s="4" t="s">
        <v>72</v>
      </c>
      <c r="B958" s="9">
        <v>18</v>
      </c>
      <c r="C958" s="8" t="str">
        <f t="shared" si="14"/>
        <v>80-84|18</v>
      </c>
      <c r="D958" s="9">
        <v>45</v>
      </c>
      <c r="E958" s="9">
        <v>9</v>
      </c>
      <c r="F958" s="9" t="s">
        <v>49</v>
      </c>
    </row>
    <row r="959" spans="1:6">
      <c r="A959" s="4" t="s">
        <v>72</v>
      </c>
      <c r="B959" s="9">
        <v>19</v>
      </c>
      <c r="C959" s="8" t="str">
        <f t="shared" si="14"/>
        <v>80-84|19</v>
      </c>
      <c r="D959" s="9">
        <v>46</v>
      </c>
      <c r="E959" s="9">
        <v>9</v>
      </c>
      <c r="F959" s="9" t="s">
        <v>49</v>
      </c>
    </row>
    <row r="960" spans="1:6">
      <c r="A960" s="4" t="s">
        <v>72</v>
      </c>
      <c r="B960" s="9">
        <v>20</v>
      </c>
      <c r="C960" s="8" t="str">
        <f t="shared" si="14"/>
        <v>80-84|20</v>
      </c>
      <c r="D960" s="9">
        <v>47</v>
      </c>
      <c r="E960" s="9">
        <v>9</v>
      </c>
      <c r="F960" s="9" t="s">
        <v>49</v>
      </c>
    </row>
    <row r="961" spans="1:6">
      <c r="A961" s="4" t="s">
        <v>72</v>
      </c>
      <c r="B961" s="9">
        <v>21</v>
      </c>
      <c r="C961" s="8" t="str">
        <f t="shared" si="14"/>
        <v>80-84|21</v>
      </c>
      <c r="D961" s="9">
        <v>48</v>
      </c>
      <c r="E961" s="9">
        <v>9</v>
      </c>
      <c r="F961" s="9" t="s">
        <v>49</v>
      </c>
    </row>
    <row r="962" spans="1:6">
      <c r="A962" s="4" t="s">
        <v>72</v>
      </c>
      <c r="B962" s="9">
        <v>22</v>
      </c>
      <c r="C962" s="8" t="str">
        <f t="shared" si="14"/>
        <v>80-84|22</v>
      </c>
      <c r="D962" s="9">
        <v>49</v>
      </c>
      <c r="E962" s="9">
        <v>10</v>
      </c>
      <c r="F962" s="9" t="s">
        <v>50</v>
      </c>
    </row>
    <row r="963" spans="1:6">
      <c r="A963" s="4" t="s">
        <v>72</v>
      </c>
      <c r="B963" s="9">
        <v>23</v>
      </c>
      <c r="C963" s="8" t="str">
        <f t="shared" si="14"/>
        <v>80-84|23</v>
      </c>
      <c r="D963" s="9">
        <v>50</v>
      </c>
      <c r="E963" s="9">
        <v>10</v>
      </c>
      <c r="F963" s="9" t="s">
        <v>50</v>
      </c>
    </row>
    <row r="964" spans="1:6">
      <c r="A964" s="4" t="s">
        <v>72</v>
      </c>
      <c r="B964" s="9">
        <v>24</v>
      </c>
      <c r="C964" s="8" t="str">
        <f t="shared" si="14"/>
        <v>80-84|24</v>
      </c>
      <c r="D964" s="9">
        <v>51</v>
      </c>
      <c r="E964" s="9">
        <v>10</v>
      </c>
      <c r="F964" s="9" t="s">
        <v>50</v>
      </c>
    </row>
    <row r="965" spans="1:6">
      <c r="A965" s="4" t="s">
        <v>72</v>
      </c>
      <c r="B965" s="9">
        <v>25</v>
      </c>
      <c r="C965" s="8" t="str">
        <f t="shared" ref="C965:C1028" si="15">A965&amp;"|"&amp;B965</f>
        <v>80-84|25</v>
      </c>
      <c r="D965" s="9">
        <v>52</v>
      </c>
      <c r="E965" s="9">
        <v>11</v>
      </c>
      <c r="F965" s="9" t="s">
        <v>51</v>
      </c>
    </row>
    <row r="966" spans="1:6">
      <c r="A966" s="4" t="s">
        <v>72</v>
      </c>
      <c r="B966" s="9">
        <v>26</v>
      </c>
      <c r="C966" s="8" t="str">
        <f t="shared" si="15"/>
        <v>80-84|26</v>
      </c>
      <c r="D966" s="9">
        <v>53</v>
      </c>
      <c r="E966" s="9">
        <v>11</v>
      </c>
      <c r="F966" s="9" t="s">
        <v>51</v>
      </c>
    </row>
    <row r="967" spans="1:6">
      <c r="A967" s="4" t="s">
        <v>72</v>
      </c>
      <c r="B967" s="9">
        <v>27</v>
      </c>
      <c r="C967" s="8" t="str">
        <f t="shared" si="15"/>
        <v>80-84|27</v>
      </c>
      <c r="D967" s="9">
        <v>54</v>
      </c>
      <c r="E967" s="9">
        <v>11</v>
      </c>
      <c r="F967" s="9" t="s">
        <v>51</v>
      </c>
    </row>
    <row r="968" spans="1:6">
      <c r="A968" s="4" t="s">
        <v>72</v>
      </c>
      <c r="B968" s="9">
        <v>28</v>
      </c>
      <c r="C968" s="8" t="str">
        <f t="shared" si="15"/>
        <v>80-84|28</v>
      </c>
      <c r="D968" s="9">
        <v>55</v>
      </c>
      <c r="E968" s="9">
        <v>12</v>
      </c>
      <c r="F968" s="9" t="s">
        <v>52</v>
      </c>
    </row>
    <row r="969" spans="1:6">
      <c r="A969" s="4" t="s">
        <v>72</v>
      </c>
      <c r="B969" s="9">
        <v>29</v>
      </c>
      <c r="C969" s="8" t="str">
        <f t="shared" si="15"/>
        <v>80-84|29</v>
      </c>
      <c r="D969" s="9">
        <v>56</v>
      </c>
      <c r="E969" s="9">
        <v>12</v>
      </c>
      <c r="F969" s="9" t="s">
        <v>52</v>
      </c>
    </row>
    <row r="970" spans="1:6">
      <c r="A970" s="4" t="s">
        <v>72</v>
      </c>
      <c r="B970" s="9">
        <v>30</v>
      </c>
      <c r="C970" s="8" t="str">
        <f t="shared" si="15"/>
        <v>80-84|30</v>
      </c>
      <c r="D970" s="9">
        <v>57</v>
      </c>
      <c r="E970" s="9">
        <v>12</v>
      </c>
      <c r="F970" s="9" t="s">
        <v>52</v>
      </c>
    </row>
    <row r="971" spans="1:6">
      <c r="A971" s="4" t="s">
        <v>72</v>
      </c>
      <c r="B971" s="9">
        <v>31</v>
      </c>
      <c r="C971" s="8" t="str">
        <f t="shared" si="15"/>
        <v>80-84|31</v>
      </c>
      <c r="D971" s="9">
        <v>58</v>
      </c>
      <c r="E971" s="9">
        <v>12</v>
      </c>
      <c r="F971" s="9" t="s">
        <v>52</v>
      </c>
    </row>
    <row r="972" spans="1:6">
      <c r="A972" s="4" t="s">
        <v>72</v>
      </c>
      <c r="B972" s="9">
        <v>32</v>
      </c>
      <c r="C972" s="8" t="str">
        <f t="shared" si="15"/>
        <v>80-84|32</v>
      </c>
      <c r="D972" s="9">
        <v>59</v>
      </c>
      <c r="E972" s="9">
        <v>13</v>
      </c>
      <c r="F972" s="9" t="s">
        <v>53</v>
      </c>
    </row>
    <row r="973" spans="1:6">
      <c r="A973" s="4" t="s">
        <v>72</v>
      </c>
      <c r="B973" s="9">
        <v>33</v>
      </c>
      <c r="C973" s="8" t="str">
        <f t="shared" si="15"/>
        <v>80-84|33</v>
      </c>
      <c r="D973" s="9">
        <v>60</v>
      </c>
      <c r="E973" s="9">
        <v>13</v>
      </c>
      <c r="F973" s="9" t="s">
        <v>53</v>
      </c>
    </row>
    <row r="974" spans="1:6">
      <c r="A974" s="4" t="s">
        <v>72</v>
      </c>
      <c r="B974" s="9">
        <v>34</v>
      </c>
      <c r="C974" s="8" t="str">
        <f t="shared" si="15"/>
        <v>80-84|34</v>
      </c>
      <c r="D974" s="9">
        <v>61</v>
      </c>
      <c r="E974" s="9">
        <v>13</v>
      </c>
      <c r="F974" s="9" t="s">
        <v>53</v>
      </c>
    </row>
    <row r="975" spans="1:6">
      <c r="A975" s="4" t="s">
        <v>72</v>
      </c>
      <c r="B975" s="9">
        <v>35</v>
      </c>
      <c r="C975" s="8" t="str">
        <f t="shared" si="15"/>
        <v>80-84|35</v>
      </c>
      <c r="D975" s="9">
        <v>62</v>
      </c>
      <c r="E975" s="9">
        <v>14</v>
      </c>
      <c r="F975" s="9" t="s">
        <v>54</v>
      </c>
    </row>
    <row r="976" spans="1:6">
      <c r="A976" s="4" t="s">
        <v>72</v>
      </c>
      <c r="B976" s="9">
        <v>36</v>
      </c>
      <c r="C976" s="8" t="str">
        <f t="shared" si="15"/>
        <v>80-84|36</v>
      </c>
      <c r="D976" s="9">
        <v>63</v>
      </c>
      <c r="E976" s="9">
        <v>14</v>
      </c>
      <c r="F976" s="9" t="s">
        <v>54</v>
      </c>
    </row>
    <row r="977" spans="1:6">
      <c r="A977" s="4" t="s">
        <v>72</v>
      </c>
      <c r="B977" s="9">
        <v>37</v>
      </c>
      <c r="C977" s="8" t="str">
        <f t="shared" si="15"/>
        <v>80-84|37</v>
      </c>
      <c r="D977" s="9">
        <v>64</v>
      </c>
      <c r="E977" s="9">
        <v>14</v>
      </c>
      <c r="F977" s="9" t="s">
        <v>54</v>
      </c>
    </row>
    <row r="978" spans="1:6">
      <c r="A978" s="4" t="s">
        <v>72</v>
      </c>
      <c r="B978" s="9">
        <v>38</v>
      </c>
      <c r="C978" s="8" t="str">
        <f t="shared" si="15"/>
        <v>80-84|38</v>
      </c>
      <c r="D978" s="9">
        <v>65</v>
      </c>
      <c r="E978" s="9">
        <v>15</v>
      </c>
      <c r="F978" s="9" t="s">
        <v>55</v>
      </c>
    </row>
    <row r="979" spans="1:6">
      <c r="A979" s="4" t="s">
        <v>72</v>
      </c>
      <c r="B979" s="9">
        <v>39</v>
      </c>
      <c r="C979" s="8" t="str">
        <f t="shared" si="15"/>
        <v>80-84|39</v>
      </c>
      <c r="D979" s="9">
        <v>66</v>
      </c>
      <c r="E979" s="9">
        <v>15</v>
      </c>
      <c r="F979" s="9" t="s">
        <v>55</v>
      </c>
    </row>
    <row r="980" spans="1:6">
      <c r="A980" s="4" t="s">
        <v>72</v>
      </c>
      <c r="B980" s="9">
        <v>40</v>
      </c>
      <c r="C980" s="8" t="str">
        <f t="shared" si="15"/>
        <v>80-84|40</v>
      </c>
      <c r="D980" s="9">
        <v>67</v>
      </c>
      <c r="E980" s="9">
        <v>15</v>
      </c>
      <c r="F980" s="9" t="s">
        <v>55</v>
      </c>
    </row>
    <row r="981" spans="1:6">
      <c r="A981" s="4" t="s">
        <v>72</v>
      </c>
      <c r="B981" s="9">
        <v>41</v>
      </c>
      <c r="C981" s="8" t="str">
        <f t="shared" si="15"/>
        <v>80-84|41</v>
      </c>
      <c r="D981" s="9">
        <v>67</v>
      </c>
      <c r="E981" s="9">
        <v>15</v>
      </c>
      <c r="F981" s="9" t="s">
        <v>55</v>
      </c>
    </row>
    <row r="982" spans="1:6">
      <c r="A982" s="4" t="s">
        <v>72</v>
      </c>
      <c r="B982" s="9">
        <v>42</v>
      </c>
      <c r="C982" s="8" t="str">
        <f t="shared" si="15"/>
        <v>80-84|42</v>
      </c>
      <c r="D982" s="9">
        <v>68</v>
      </c>
      <c r="E982" s="9">
        <v>15</v>
      </c>
      <c r="F982" s="9" t="s">
        <v>55</v>
      </c>
    </row>
    <row r="983" spans="1:6">
      <c r="A983" s="4" t="s">
        <v>72</v>
      </c>
      <c r="B983" s="9">
        <v>43</v>
      </c>
      <c r="C983" s="8" t="str">
        <f t="shared" si="15"/>
        <v>80-84|43</v>
      </c>
      <c r="D983" s="9">
        <v>69</v>
      </c>
      <c r="E983" s="9">
        <v>16</v>
      </c>
      <c r="F983" s="9" t="s">
        <v>56</v>
      </c>
    </row>
    <row r="984" spans="1:6">
      <c r="A984" s="4" t="s">
        <v>72</v>
      </c>
      <c r="B984" s="9">
        <v>44</v>
      </c>
      <c r="C984" s="8" t="str">
        <f t="shared" si="15"/>
        <v>80-84|44</v>
      </c>
      <c r="D984" s="9">
        <v>70</v>
      </c>
      <c r="E984" s="9">
        <v>16</v>
      </c>
      <c r="F984" s="9" t="s">
        <v>56</v>
      </c>
    </row>
    <row r="985" spans="1:6">
      <c r="A985" s="4" t="s">
        <v>72</v>
      </c>
      <c r="B985" s="9">
        <v>45</v>
      </c>
      <c r="C985" s="8" t="str">
        <f t="shared" si="15"/>
        <v>80-84|45</v>
      </c>
      <c r="D985" s="9">
        <v>71</v>
      </c>
      <c r="E985" s="9">
        <v>16</v>
      </c>
      <c r="F985" s="9" t="s">
        <v>56</v>
      </c>
    </row>
    <row r="986" spans="1:6">
      <c r="A986" s="4" t="s">
        <v>72</v>
      </c>
      <c r="B986" s="9">
        <v>46</v>
      </c>
      <c r="C986" s="8" t="str">
        <f t="shared" si="15"/>
        <v>80-84|46</v>
      </c>
      <c r="D986" s="9">
        <v>72</v>
      </c>
      <c r="E986" s="9">
        <v>17</v>
      </c>
      <c r="F986" s="9" t="s">
        <v>57</v>
      </c>
    </row>
    <row r="987" spans="1:6">
      <c r="A987" s="4" t="s">
        <v>72</v>
      </c>
      <c r="B987" s="9">
        <v>47</v>
      </c>
      <c r="C987" s="8" t="str">
        <f t="shared" si="15"/>
        <v>80-84|47</v>
      </c>
      <c r="D987" s="9">
        <v>73</v>
      </c>
      <c r="E987" s="9">
        <v>17</v>
      </c>
      <c r="F987" s="9" t="s">
        <v>57</v>
      </c>
    </row>
    <row r="988" spans="1:6">
      <c r="A988" s="4" t="s">
        <v>72</v>
      </c>
      <c r="B988" s="9">
        <v>48</v>
      </c>
      <c r="C988" s="8" t="str">
        <f t="shared" si="15"/>
        <v>80-84|48</v>
      </c>
      <c r="D988" s="9">
        <v>74</v>
      </c>
      <c r="E988" s="9">
        <v>17</v>
      </c>
      <c r="F988" s="9" t="s">
        <v>57</v>
      </c>
    </row>
    <row r="989" spans="1:6">
      <c r="A989" s="4" t="s">
        <v>72</v>
      </c>
      <c r="B989" s="9">
        <v>49</v>
      </c>
      <c r="C989" s="8" t="str">
        <f t="shared" si="15"/>
        <v>80-84|49</v>
      </c>
      <c r="D989" s="9">
        <v>75</v>
      </c>
      <c r="E989" s="9">
        <v>18</v>
      </c>
      <c r="F989" s="9" t="s">
        <v>58</v>
      </c>
    </row>
    <row r="990" spans="1:6">
      <c r="A990" s="4" t="s">
        <v>72</v>
      </c>
      <c r="B990" s="9">
        <v>50</v>
      </c>
      <c r="C990" s="8" t="str">
        <f t="shared" si="15"/>
        <v>80-84|50</v>
      </c>
      <c r="D990" s="9">
        <v>76</v>
      </c>
      <c r="E990" s="9">
        <v>18</v>
      </c>
      <c r="F990" s="9" t="s">
        <v>58</v>
      </c>
    </row>
    <row r="991" spans="1:6">
      <c r="A991" s="4" t="s">
        <v>72</v>
      </c>
      <c r="B991" s="9">
        <v>51</v>
      </c>
      <c r="C991" s="8" t="str">
        <f t="shared" si="15"/>
        <v>80-84|51</v>
      </c>
      <c r="D991" s="9">
        <v>77</v>
      </c>
      <c r="E991" s="9">
        <v>18</v>
      </c>
      <c r="F991" s="9" t="s">
        <v>58</v>
      </c>
    </row>
    <row r="992" spans="1:6">
      <c r="A992" s="4" t="s">
        <v>72</v>
      </c>
      <c r="B992" s="9">
        <v>52</v>
      </c>
      <c r="C992" s="8" t="str">
        <f t="shared" si="15"/>
        <v>80-84|52</v>
      </c>
      <c r="D992" s="9">
        <v>77</v>
      </c>
      <c r="E992" s="9">
        <v>18</v>
      </c>
      <c r="F992" s="9" t="s">
        <v>58</v>
      </c>
    </row>
    <row r="993" spans="1:6">
      <c r="A993" s="4" t="s">
        <v>72</v>
      </c>
      <c r="B993" s="9">
        <v>53</v>
      </c>
      <c r="C993" s="8" t="str">
        <f t="shared" si="15"/>
        <v>80-84|53</v>
      </c>
      <c r="D993" s="9">
        <v>78</v>
      </c>
      <c r="E993" s="9">
        <v>18</v>
      </c>
      <c r="F993" s="9" t="s">
        <v>58</v>
      </c>
    </row>
    <row r="994" spans="1:6">
      <c r="A994" s="4" t="s">
        <v>72</v>
      </c>
      <c r="B994" s="9">
        <v>54</v>
      </c>
      <c r="C994" s="8" t="str">
        <f t="shared" si="15"/>
        <v>80-84|54</v>
      </c>
      <c r="D994" s="9">
        <v>79</v>
      </c>
      <c r="E994" s="9">
        <v>19</v>
      </c>
      <c r="F994" s="9" t="s">
        <v>59</v>
      </c>
    </row>
    <row r="995" spans="1:6">
      <c r="A995" s="4" t="s">
        <v>72</v>
      </c>
      <c r="B995" s="9">
        <v>55</v>
      </c>
      <c r="C995" s="8" t="str">
        <f t="shared" si="15"/>
        <v>80-84|55</v>
      </c>
      <c r="D995" s="9">
        <v>80</v>
      </c>
      <c r="E995" s="9">
        <v>19</v>
      </c>
      <c r="F995" s="9" t="s">
        <v>59</v>
      </c>
    </row>
    <row r="996" spans="1:6">
      <c r="A996" s="4" t="s">
        <v>72</v>
      </c>
      <c r="B996" s="9">
        <v>56</v>
      </c>
      <c r="C996" s="8" t="str">
        <f t="shared" si="15"/>
        <v>80-84|56</v>
      </c>
      <c r="D996" s="9">
        <v>80</v>
      </c>
      <c r="E996" s="9">
        <v>19</v>
      </c>
      <c r="F996" s="9" t="s">
        <v>59</v>
      </c>
    </row>
    <row r="997" spans="1:6">
      <c r="A997" s="4" t="s">
        <v>72</v>
      </c>
      <c r="B997" s="9">
        <v>57</v>
      </c>
      <c r="C997" s="8" t="str">
        <f t="shared" si="15"/>
        <v>80-84|57</v>
      </c>
      <c r="D997" s="9">
        <v>80</v>
      </c>
      <c r="E997" s="9">
        <v>19</v>
      </c>
      <c r="F997" s="9" t="s">
        <v>59</v>
      </c>
    </row>
    <row r="998" spans="1:6">
      <c r="A998" s="4" t="s">
        <v>72</v>
      </c>
      <c r="B998" s="9">
        <v>58</v>
      </c>
      <c r="C998" s="8" t="str">
        <f t="shared" si="15"/>
        <v>80-84|58</v>
      </c>
      <c r="D998" s="9">
        <v>80</v>
      </c>
      <c r="E998" s="9">
        <v>19</v>
      </c>
      <c r="F998" s="9" t="s">
        <v>59</v>
      </c>
    </row>
    <row r="999" spans="1:6">
      <c r="A999" s="4" t="s">
        <v>72</v>
      </c>
      <c r="B999" s="9">
        <v>59</v>
      </c>
      <c r="C999" s="8" t="str">
        <f t="shared" si="15"/>
        <v>80-84|59</v>
      </c>
      <c r="D999" s="9">
        <v>80</v>
      </c>
      <c r="E999" s="9">
        <v>19</v>
      </c>
      <c r="F999" s="9" t="s">
        <v>59</v>
      </c>
    </row>
    <row r="1000" spans="1:6">
      <c r="A1000" s="4" t="s">
        <v>72</v>
      </c>
      <c r="B1000" s="9">
        <v>60</v>
      </c>
      <c r="C1000" s="8" t="str">
        <f t="shared" si="15"/>
        <v>80-84|60</v>
      </c>
      <c r="D1000" s="9">
        <v>80</v>
      </c>
      <c r="E1000" s="9">
        <v>19</v>
      </c>
      <c r="F1000" s="9" t="s">
        <v>59</v>
      </c>
    </row>
    <row r="1001" spans="1:6">
      <c r="A1001" s="4" t="s">
        <v>72</v>
      </c>
      <c r="B1001" s="9">
        <v>61</v>
      </c>
      <c r="C1001" s="8" t="str">
        <f t="shared" si="15"/>
        <v>80-84|61</v>
      </c>
      <c r="D1001" s="9">
        <v>80</v>
      </c>
      <c r="E1001" s="9">
        <v>19</v>
      </c>
      <c r="F1001" s="9" t="s">
        <v>59</v>
      </c>
    </row>
    <row r="1002" spans="1:6">
      <c r="A1002" s="4" t="s">
        <v>72</v>
      </c>
      <c r="B1002" s="9">
        <v>62</v>
      </c>
      <c r="C1002" s="8" t="str">
        <f t="shared" si="15"/>
        <v>80-84|62</v>
      </c>
      <c r="D1002" s="9">
        <v>80</v>
      </c>
      <c r="E1002" s="9">
        <v>19</v>
      </c>
      <c r="F1002" s="9" t="s">
        <v>59</v>
      </c>
    </row>
    <row r="1003" spans="1:6">
      <c r="A1003" s="4" t="s">
        <v>72</v>
      </c>
      <c r="B1003" s="9">
        <v>63</v>
      </c>
      <c r="C1003" s="8" t="str">
        <f t="shared" si="15"/>
        <v>80-84|63</v>
      </c>
      <c r="D1003" s="9">
        <v>80</v>
      </c>
      <c r="E1003" s="9">
        <v>19</v>
      </c>
      <c r="F1003" s="9" t="s">
        <v>59</v>
      </c>
    </row>
    <row r="1004" spans="1:6">
      <c r="A1004" s="4" t="s">
        <v>72</v>
      </c>
      <c r="B1004" s="9">
        <v>64</v>
      </c>
      <c r="C1004" s="8" t="str">
        <f t="shared" si="15"/>
        <v>80-84|64</v>
      </c>
      <c r="D1004" s="9">
        <v>80</v>
      </c>
      <c r="E1004" s="9">
        <v>19</v>
      </c>
      <c r="F1004" s="9" t="s">
        <v>59</v>
      </c>
    </row>
    <row r="1005" spans="1:6">
      <c r="A1005" s="4" t="s">
        <v>72</v>
      </c>
      <c r="B1005" s="9">
        <v>65</v>
      </c>
      <c r="C1005" s="8" t="str">
        <f t="shared" si="15"/>
        <v>80-84|65</v>
      </c>
      <c r="D1005" s="9">
        <v>80</v>
      </c>
      <c r="E1005" s="9">
        <v>19</v>
      </c>
      <c r="F1005" s="9" t="s">
        <v>59</v>
      </c>
    </row>
    <row r="1006" spans="1:6">
      <c r="A1006" s="4" t="s">
        <v>72</v>
      </c>
      <c r="B1006" s="9">
        <v>66</v>
      </c>
      <c r="C1006" s="8" t="str">
        <f t="shared" si="15"/>
        <v>80-84|66</v>
      </c>
      <c r="D1006" s="9">
        <v>80</v>
      </c>
      <c r="E1006" s="9">
        <v>19</v>
      </c>
      <c r="F1006" s="9" t="s">
        <v>59</v>
      </c>
    </row>
    <row r="1007" spans="1:6">
      <c r="A1007" s="4" t="s">
        <v>72</v>
      </c>
      <c r="B1007" s="9">
        <v>67</v>
      </c>
      <c r="C1007" s="8" t="str">
        <f t="shared" si="15"/>
        <v>80-84|67</v>
      </c>
      <c r="D1007" s="9">
        <v>80</v>
      </c>
      <c r="E1007" s="9">
        <v>19</v>
      </c>
      <c r="F1007" s="9" t="s">
        <v>59</v>
      </c>
    </row>
    <row r="1008" spans="1:6">
      <c r="A1008" s="4" t="s">
        <v>72</v>
      </c>
      <c r="B1008" s="9">
        <v>68</v>
      </c>
      <c r="C1008" s="8" t="str">
        <f t="shared" si="15"/>
        <v>80-84|68</v>
      </c>
      <c r="D1008" s="9">
        <v>80</v>
      </c>
      <c r="E1008" s="9">
        <v>19</v>
      </c>
      <c r="F1008" s="9" t="s">
        <v>59</v>
      </c>
    </row>
    <row r="1009" spans="1:6">
      <c r="A1009" s="4" t="s">
        <v>72</v>
      </c>
      <c r="B1009" s="9">
        <v>69</v>
      </c>
      <c r="C1009" s="8" t="str">
        <f t="shared" si="15"/>
        <v>80-84|69</v>
      </c>
      <c r="D1009" s="9">
        <v>80</v>
      </c>
      <c r="E1009" s="9">
        <v>19</v>
      </c>
      <c r="F1009" s="9" t="s">
        <v>59</v>
      </c>
    </row>
    <row r="1010" spans="1:6">
      <c r="A1010" s="4" t="s">
        <v>72</v>
      </c>
      <c r="B1010" s="9">
        <v>70</v>
      </c>
      <c r="C1010" s="8" t="str">
        <f t="shared" si="15"/>
        <v>80-84|70</v>
      </c>
      <c r="D1010" s="9">
        <v>80</v>
      </c>
      <c r="E1010" s="9">
        <v>19</v>
      </c>
      <c r="F1010" s="9" t="s">
        <v>59</v>
      </c>
    </row>
    <row r="1011" spans="1:6">
      <c r="A1011" s="4" t="s">
        <v>72</v>
      </c>
      <c r="B1011" s="9">
        <v>71</v>
      </c>
      <c r="C1011" s="8" t="str">
        <f t="shared" si="15"/>
        <v>80-84|71</v>
      </c>
      <c r="D1011" s="9">
        <v>80</v>
      </c>
      <c r="E1011" s="9">
        <v>19</v>
      </c>
      <c r="F1011" s="9" t="s">
        <v>59</v>
      </c>
    </row>
    <row r="1012" spans="1:6">
      <c r="A1012" s="4" t="s">
        <v>73</v>
      </c>
      <c r="B1012" s="8">
        <v>0</v>
      </c>
      <c r="C1012" s="8" t="str">
        <f t="shared" si="15"/>
        <v>85-90|0</v>
      </c>
      <c r="D1012" s="9">
        <v>20</v>
      </c>
      <c r="E1012" s="9">
        <v>1</v>
      </c>
      <c r="F1012" s="9" t="s">
        <v>41</v>
      </c>
    </row>
    <row r="1013" spans="1:6">
      <c r="A1013" s="4" t="s">
        <v>73</v>
      </c>
      <c r="B1013" s="9">
        <v>1</v>
      </c>
      <c r="C1013" s="8" t="str">
        <f t="shared" si="15"/>
        <v>85-90|1</v>
      </c>
      <c r="D1013" s="9">
        <v>25</v>
      </c>
      <c r="E1013" s="9">
        <v>3</v>
      </c>
      <c r="F1013" s="9" t="s">
        <v>43</v>
      </c>
    </row>
    <row r="1014" spans="1:6">
      <c r="A1014" s="4" t="s">
        <v>73</v>
      </c>
      <c r="B1014" s="9">
        <v>2</v>
      </c>
      <c r="C1014" s="8" t="str">
        <f t="shared" si="15"/>
        <v>85-90|2</v>
      </c>
      <c r="D1014" s="9">
        <v>28</v>
      </c>
      <c r="E1014" s="9">
        <v>3</v>
      </c>
      <c r="F1014" s="9" t="s">
        <v>43</v>
      </c>
    </row>
    <row r="1015" spans="1:6">
      <c r="A1015" s="4" t="s">
        <v>73</v>
      </c>
      <c r="B1015" s="9">
        <v>3</v>
      </c>
      <c r="C1015" s="8" t="str">
        <f t="shared" si="15"/>
        <v>85-90|3</v>
      </c>
      <c r="D1015" s="9">
        <v>30</v>
      </c>
      <c r="E1015" s="9">
        <v>4</v>
      </c>
      <c r="F1015" s="9" t="s">
        <v>44</v>
      </c>
    </row>
    <row r="1016" spans="1:6">
      <c r="A1016" s="4" t="s">
        <v>73</v>
      </c>
      <c r="B1016" s="9">
        <v>4</v>
      </c>
      <c r="C1016" s="8" t="str">
        <f t="shared" si="15"/>
        <v>85-90|4</v>
      </c>
      <c r="D1016" s="9">
        <v>31</v>
      </c>
      <c r="E1016" s="9">
        <v>4</v>
      </c>
      <c r="F1016" s="9" t="s">
        <v>44</v>
      </c>
    </row>
    <row r="1017" spans="1:6">
      <c r="A1017" s="4" t="s">
        <v>73</v>
      </c>
      <c r="B1017" s="9">
        <v>5</v>
      </c>
      <c r="C1017" s="8" t="str">
        <f t="shared" si="15"/>
        <v>85-90|5</v>
      </c>
      <c r="D1017" s="9">
        <v>33</v>
      </c>
      <c r="E1017" s="9">
        <v>5</v>
      </c>
      <c r="F1017" s="9" t="s">
        <v>45</v>
      </c>
    </row>
    <row r="1018" spans="1:6">
      <c r="A1018" s="4" t="s">
        <v>73</v>
      </c>
      <c r="B1018" s="9">
        <v>6</v>
      </c>
      <c r="C1018" s="8" t="str">
        <f t="shared" si="15"/>
        <v>85-90|6</v>
      </c>
      <c r="D1018" s="9">
        <v>34</v>
      </c>
      <c r="E1018" s="9">
        <v>5</v>
      </c>
      <c r="F1018" s="9" t="s">
        <v>45</v>
      </c>
    </row>
    <row r="1019" spans="1:6">
      <c r="A1019" s="4" t="s">
        <v>73</v>
      </c>
      <c r="B1019" s="9">
        <v>7</v>
      </c>
      <c r="C1019" s="8" t="str">
        <f t="shared" si="15"/>
        <v>85-90|7</v>
      </c>
      <c r="D1019" s="9">
        <v>36</v>
      </c>
      <c r="E1019" s="9">
        <v>6</v>
      </c>
      <c r="F1019" s="9" t="s">
        <v>46</v>
      </c>
    </row>
    <row r="1020" spans="1:6">
      <c r="A1020" s="4" t="s">
        <v>73</v>
      </c>
      <c r="B1020" s="9">
        <v>8</v>
      </c>
      <c r="C1020" s="8" t="str">
        <f t="shared" si="15"/>
        <v>85-90|8</v>
      </c>
      <c r="D1020" s="9">
        <v>37</v>
      </c>
      <c r="E1020" s="9">
        <v>6</v>
      </c>
      <c r="F1020" s="9" t="s">
        <v>46</v>
      </c>
    </row>
    <row r="1021" spans="1:6">
      <c r="A1021" s="4" t="s">
        <v>73</v>
      </c>
      <c r="B1021" s="9">
        <v>9</v>
      </c>
      <c r="C1021" s="8" t="str">
        <f t="shared" si="15"/>
        <v>85-90|9</v>
      </c>
      <c r="D1021" s="9">
        <v>38</v>
      </c>
      <c r="E1021" s="9">
        <v>6</v>
      </c>
      <c r="F1021" s="9" t="s">
        <v>46</v>
      </c>
    </row>
    <row r="1022" spans="1:6">
      <c r="A1022" s="4" t="s">
        <v>73</v>
      </c>
      <c r="B1022" s="9">
        <v>10</v>
      </c>
      <c r="C1022" s="8" t="str">
        <f t="shared" si="15"/>
        <v>85-90|10</v>
      </c>
      <c r="D1022" s="9">
        <v>39</v>
      </c>
      <c r="E1022" s="9">
        <v>7</v>
      </c>
      <c r="F1022" s="9" t="s">
        <v>47</v>
      </c>
    </row>
    <row r="1023" spans="1:6">
      <c r="A1023" s="4" t="s">
        <v>73</v>
      </c>
      <c r="B1023" s="9">
        <v>11</v>
      </c>
      <c r="C1023" s="8" t="str">
        <f t="shared" si="15"/>
        <v>85-90|11</v>
      </c>
      <c r="D1023" s="9">
        <v>40</v>
      </c>
      <c r="E1023" s="9">
        <v>7</v>
      </c>
      <c r="F1023" s="9" t="s">
        <v>47</v>
      </c>
    </row>
    <row r="1024" spans="1:6">
      <c r="A1024" s="4" t="s">
        <v>73</v>
      </c>
      <c r="B1024" s="9">
        <v>12</v>
      </c>
      <c r="C1024" s="8" t="str">
        <f t="shared" si="15"/>
        <v>85-90|12</v>
      </c>
      <c r="D1024" s="9">
        <v>41</v>
      </c>
      <c r="E1024" s="9">
        <v>7</v>
      </c>
      <c r="F1024" s="9" t="s">
        <v>47</v>
      </c>
    </row>
    <row r="1025" spans="1:6">
      <c r="A1025" s="4" t="s">
        <v>73</v>
      </c>
      <c r="B1025" s="9">
        <v>13</v>
      </c>
      <c r="C1025" s="8" t="str">
        <f t="shared" si="15"/>
        <v>85-90|13</v>
      </c>
      <c r="D1025" s="9">
        <v>42</v>
      </c>
      <c r="E1025" s="9">
        <v>8</v>
      </c>
      <c r="F1025" s="9" t="s">
        <v>48</v>
      </c>
    </row>
    <row r="1026" spans="1:6">
      <c r="A1026" s="4" t="s">
        <v>73</v>
      </c>
      <c r="B1026" s="9">
        <v>14</v>
      </c>
      <c r="C1026" s="8" t="str">
        <f t="shared" si="15"/>
        <v>85-90|14</v>
      </c>
      <c r="D1026" s="9">
        <v>43</v>
      </c>
      <c r="E1026" s="9">
        <v>8</v>
      </c>
      <c r="F1026" s="9" t="s">
        <v>48</v>
      </c>
    </row>
    <row r="1027" spans="1:6">
      <c r="A1027" s="4" t="s">
        <v>73</v>
      </c>
      <c r="B1027" s="9">
        <v>15</v>
      </c>
      <c r="C1027" s="8" t="str">
        <f t="shared" si="15"/>
        <v>85-90|15</v>
      </c>
      <c r="D1027" s="9">
        <v>44</v>
      </c>
      <c r="E1027" s="9">
        <v>8</v>
      </c>
      <c r="F1027" s="9" t="s">
        <v>48</v>
      </c>
    </row>
    <row r="1028" spans="1:6">
      <c r="A1028" s="4" t="s">
        <v>73</v>
      </c>
      <c r="B1028" s="9">
        <v>16</v>
      </c>
      <c r="C1028" s="8" t="str">
        <f t="shared" si="15"/>
        <v>85-90|16</v>
      </c>
      <c r="D1028" s="9">
        <v>45</v>
      </c>
      <c r="E1028" s="9">
        <v>9</v>
      </c>
      <c r="F1028" s="9" t="s">
        <v>49</v>
      </c>
    </row>
    <row r="1029" spans="1:6">
      <c r="A1029" s="4" t="s">
        <v>73</v>
      </c>
      <c r="B1029" s="9">
        <v>17</v>
      </c>
      <c r="C1029" s="8" t="str">
        <f t="shared" ref="C1029:C1083" si="16">A1029&amp;"|"&amp;B1029</f>
        <v>85-90|17</v>
      </c>
      <c r="D1029" s="9">
        <v>46</v>
      </c>
      <c r="E1029" s="9">
        <v>9</v>
      </c>
      <c r="F1029" s="9" t="s">
        <v>49</v>
      </c>
    </row>
    <row r="1030" spans="1:6">
      <c r="A1030" s="4" t="s">
        <v>73</v>
      </c>
      <c r="B1030" s="9">
        <v>18</v>
      </c>
      <c r="C1030" s="8" t="str">
        <f t="shared" si="16"/>
        <v>85-90|18</v>
      </c>
      <c r="D1030" s="9">
        <v>47</v>
      </c>
      <c r="E1030" s="9">
        <v>9</v>
      </c>
      <c r="F1030" s="9" t="s">
        <v>49</v>
      </c>
    </row>
    <row r="1031" spans="1:6">
      <c r="A1031" s="4" t="s">
        <v>73</v>
      </c>
      <c r="B1031" s="9">
        <v>19</v>
      </c>
      <c r="C1031" s="8" t="str">
        <f t="shared" si="16"/>
        <v>85-90|19</v>
      </c>
      <c r="D1031" s="9">
        <v>48</v>
      </c>
      <c r="E1031" s="9">
        <v>9</v>
      </c>
      <c r="F1031" s="9" t="s">
        <v>49</v>
      </c>
    </row>
    <row r="1032" spans="1:6">
      <c r="A1032" s="4" t="s">
        <v>73</v>
      </c>
      <c r="B1032" s="9">
        <v>20</v>
      </c>
      <c r="C1032" s="8" t="str">
        <f t="shared" si="16"/>
        <v>85-90|20</v>
      </c>
      <c r="D1032" s="9">
        <v>49</v>
      </c>
      <c r="E1032" s="9">
        <v>10</v>
      </c>
      <c r="F1032" s="9" t="s">
        <v>50</v>
      </c>
    </row>
    <row r="1033" spans="1:6">
      <c r="A1033" s="4" t="s">
        <v>73</v>
      </c>
      <c r="B1033" s="9">
        <v>21</v>
      </c>
      <c r="C1033" s="8" t="str">
        <f t="shared" si="16"/>
        <v>85-90|21</v>
      </c>
      <c r="D1033" s="9">
        <v>50</v>
      </c>
      <c r="E1033" s="9">
        <v>10</v>
      </c>
      <c r="F1033" s="9" t="s">
        <v>50</v>
      </c>
    </row>
    <row r="1034" spans="1:6">
      <c r="A1034" s="4" t="s">
        <v>73</v>
      </c>
      <c r="B1034" s="9">
        <v>22</v>
      </c>
      <c r="C1034" s="8" t="str">
        <f t="shared" si="16"/>
        <v>85-90|22</v>
      </c>
      <c r="D1034" s="9">
        <v>52</v>
      </c>
      <c r="E1034" s="9">
        <v>11</v>
      </c>
      <c r="F1034" s="9" t="s">
        <v>51</v>
      </c>
    </row>
    <row r="1035" spans="1:6">
      <c r="A1035" s="4" t="s">
        <v>73</v>
      </c>
      <c r="B1035" s="9">
        <v>23</v>
      </c>
      <c r="C1035" s="8" t="str">
        <f t="shared" si="16"/>
        <v>85-90|23</v>
      </c>
      <c r="D1035" s="9">
        <v>53</v>
      </c>
      <c r="E1035" s="9">
        <v>11</v>
      </c>
      <c r="F1035" s="9" t="s">
        <v>51</v>
      </c>
    </row>
    <row r="1036" spans="1:6">
      <c r="A1036" s="4" t="s">
        <v>73</v>
      </c>
      <c r="B1036" s="9">
        <v>24</v>
      </c>
      <c r="C1036" s="8" t="str">
        <f t="shared" si="16"/>
        <v>85-90|24</v>
      </c>
      <c r="D1036" s="9">
        <v>54</v>
      </c>
      <c r="E1036" s="9">
        <v>11</v>
      </c>
      <c r="F1036" s="9" t="s">
        <v>51</v>
      </c>
    </row>
    <row r="1037" spans="1:6">
      <c r="A1037" s="4" t="s">
        <v>73</v>
      </c>
      <c r="B1037" s="9">
        <v>25</v>
      </c>
      <c r="C1037" s="8" t="str">
        <f t="shared" si="16"/>
        <v>85-90|25</v>
      </c>
      <c r="D1037" s="9">
        <v>55</v>
      </c>
      <c r="E1037" s="9">
        <v>12</v>
      </c>
      <c r="F1037" s="9" t="s">
        <v>52</v>
      </c>
    </row>
    <row r="1038" spans="1:6">
      <c r="A1038" s="4" t="s">
        <v>73</v>
      </c>
      <c r="B1038" s="9">
        <v>26</v>
      </c>
      <c r="C1038" s="8" t="str">
        <f t="shared" si="16"/>
        <v>85-90|26</v>
      </c>
      <c r="D1038" s="9">
        <v>56</v>
      </c>
      <c r="E1038" s="9">
        <v>12</v>
      </c>
      <c r="F1038" s="9" t="s">
        <v>52</v>
      </c>
    </row>
    <row r="1039" spans="1:6">
      <c r="A1039" s="4" t="s">
        <v>73</v>
      </c>
      <c r="B1039" s="9">
        <v>27</v>
      </c>
      <c r="C1039" s="8" t="str">
        <f t="shared" si="16"/>
        <v>85-90|27</v>
      </c>
      <c r="D1039" s="9">
        <v>57</v>
      </c>
      <c r="E1039" s="9">
        <v>12</v>
      </c>
      <c r="F1039" s="9" t="s">
        <v>52</v>
      </c>
    </row>
    <row r="1040" spans="1:6">
      <c r="A1040" s="4" t="s">
        <v>73</v>
      </c>
      <c r="B1040" s="9">
        <v>28</v>
      </c>
      <c r="C1040" s="8" t="str">
        <f t="shared" si="16"/>
        <v>85-90|28</v>
      </c>
      <c r="D1040" s="9">
        <v>58</v>
      </c>
      <c r="E1040" s="9">
        <v>12</v>
      </c>
      <c r="F1040" s="9" t="s">
        <v>52</v>
      </c>
    </row>
    <row r="1041" spans="1:6">
      <c r="A1041" s="4" t="s">
        <v>73</v>
      </c>
      <c r="B1041" s="9">
        <v>29</v>
      </c>
      <c r="C1041" s="8" t="str">
        <f t="shared" si="16"/>
        <v>85-90|29</v>
      </c>
      <c r="D1041" s="9">
        <v>59</v>
      </c>
      <c r="E1041" s="9">
        <v>13</v>
      </c>
      <c r="F1041" s="9" t="s">
        <v>53</v>
      </c>
    </row>
    <row r="1042" spans="1:6">
      <c r="A1042" s="4" t="s">
        <v>73</v>
      </c>
      <c r="B1042" s="9">
        <v>30</v>
      </c>
      <c r="C1042" s="8" t="str">
        <f t="shared" si="16"/>
        <v>85-90|30</v>
      </c>
      <c r="D1042" s="9">
        <v>60</v>
      </c>
      <c r="E1042" s="9">
        <v>13</v>
      </c>
      <c r="F1042" s="9" t="s">
        <v>53</v>
      </c>
    </row>
    <row r="1043" spans="1:6">
      <c r="A1043" s="4" t="s">
        <v>73</v>
      </c>
      <c r="B1043" s="9">
        <v>31</v>
      </c>
      <c r="C1043" s="8" t="str">
        <f t="shared" si="16"/>
        <v>85-90|31</v>
      </c>
      <c r="D1043" s="9">
        <v>61</v>
      </c>
      <c r="E1043" s="9">
        <v>13</v>
      </c>
      <c r="F1043" s="9" t="s">
        <v>53</v>
      </c>
    </row>
    <row r="1044" spans="1:6">
      <c r="A1044" s="4" t="s">
        <v>73</v>
      </c>
      <c r="B1044" s="9">
        <v>32</v>
      </c>
      <c r="C1044" s="8" t="str">
        <f t="shared" si="16"/>
        <v>85-90|32</v>
      </c>
      <c r="D1044" s="9">
        <v>63</v>
      </c>
      <c r="E1044" s="9">
        <v>14</v>
      </c>
      <c r="F1044" s="9" t="s">
        <v>54</v>
      </c>
    </row>
    <row r="1045" spans="1:6">
      <c r="A1045" s="4" t="s">
        <v>73</v>
      </c>
      <c r="B1045" s="9">
        <v>33</v>
      </c>
      <c r="C1045" s="8" t="str">
        <f t="shared" si="16"/>
        <v>85-90|33</v>
      </c>
      <c r="D1045" s="9">
        <v>64</v>
      </c>
      <c r="E1045" s="9">
        <v>14</v>
      </c>
      <c r="F1045" s="9" t="s">
        <v>54</v>
      </c>
    </row>
    <row r="1046" spans="1:6">
      <c r="A1046" s="4" t="s">
        <v>73</v>
      </c>
      <c r="B1046" s="9">
        <v>34</v>
      </c>
      <c r="C1046" s="8" t="str">
        <f t="shared" si="16"/>
        <v>85-90|34</v>
      </c>
      <c r="D1046" s="9">
        <v>65</v>
      </c>
      <c r="E1046" s="9">
        <v>15</v>
      </c>
      <c r="F1046" s="9" t="s">
        <v>55</v>
      </c>
    </row>
    <row r="1047" spans="1:6">
      <c r="A1047" s="4" t="s">
        <v>73</v>
      </c>
      <c r="B1047" s="9">
        <v>35</v>
      </c>
      <c r="C1047" s="8" t="str">
        <f t="shared" si="16"/>
        <v>85-90|35</v>
      </c>
      <c r="D1047" s="9">
        <v>65</v>
      </c>
      <c r="E1047" s="9">
        <v>15</v>
      </c>
      <c r="F1047" s="9" t="s">
        <v>55</v>
      </c>
    </row>
    <row r="1048" spans="1:6">
      <c r="A1048" s="4" t="s">
        <v>73</v>
      </c>
      <c r="B1048" s="9">
        <v>36</v>
      </c>
      <c r="C1048" s="8" t="str">
        <f t="shared" si="16"/>
        <v>85-90|36</v>
      </c>
      <c r="D1048" s="9">
        <v>66</v>
      </c>
      <c r="E1048" s="9">
        <v>15</v>
      </c>
      <c r="F1048" s="9" t="s">
        <v>55</v>
      </c>
    </row>
    <row r="1049" spans="1:6">
      <c r="A1049" s="4" t="s">
        <v>73</v>
      </c>
      <c r="B1049" s="9">
        <v>37</v>
      </c>
      <c r="C1049" s="8" t="str">
        <f t="shared" si="16"/>
        <v>85-90|37</v>
      </c>
      <c r="D1049" s="9">
        <v>67</v>
      </c>
      <c r="E1049" s="9">
        <v>15</v>
      </c>
      <c r="F1049" s="9" t="s">
        <v>55</v>
      </c>
    </row>
    <row r="1050" spans="1:6">
      <c r="A1050" s="4" t="s">
        <v>73</v>
      </c>
      <c r="B1050" s="9">
        <v>38</v>
      </c>
      <c r="C1050" s="8" t="str">
        <f t="shared" si="16"/>
        <v>85-90|38</v>
      </c>
      <c r="D1050" s="9">
        <v>68</v>
      </c>
      <c r="E1050" s="9">
        <v>15</v>
      </c>
      <c r="F1050" s="9" t="s">
        <v>55</v>
      </c>
    </row>
    <row r="1051" spans="1:6">
      <c r="A1051" s="4" t="s">
        <v>73</v>
      </c>
      <c r="B1051" s="9">
        <v>39</v>
      </c>
      <c r="C1051" s="8" t="str">
        <f t="shared" si="16"/>
        <v>85-90|39</v>
      </c>
      <c r="D1051" s="9">
        <v>68</v>
      </c>
      <c r="E1051" s="9">
        <v>15</v>
      </c>
      <c r="F1051" s="9" t="s">
        <v>55</v>
      </c>
    </row>
    <row r="1052" spans="1:6">
      <c r="A1052" s="4" t="s">
        <v>73</v>
      </c>
      <c r="B1052" s="9">
        <v>40</v>
      </c>
      <c r="C1052" s="8" t="str">
        <f t="shared" si="16"/>
        <v>85-90|40</v>
      </c>
      <c r="D1052" s="9">
        <v>69</v>
      </c>
      <c r="E1052" s="9">
        <v>16</v>
      </c>
      <c r="F1052" s="9" t="s">
        <v>56</v>
      </c>
    </row>
    <row r="1053" spans="1:6">
      <c r="A1053" s="4" t="s">
        <v>73</v>
      </c>
      <c r="B1053" s="9">
        <v>41</v>
      </c>
      <c r="C1053" s="8" t="str">
        <f t="shared" si="16"/>
        <v>85-90|41</v>
      </c>
      <c r="D1053" s="9">
        <v>70</v>
      </c>
      <c r="E1053" s="9">
        <v>16</v>
      </c>
      <c r="F1053" s="9" t="s">
        <v>56</v>
      </c>
    </row>
    <row r="1054" spans="1:6">
      <c r="A1054" s="4" t="s">
        <v>73</v>
      </c>
      <c r="B1054" s="9">
        <v>42</v>
      </c>
      <c r="C1054" s="8" t="str">
        <f t="shared" si="16"/>
        <v>85-90|42</v>
      </c>
      <c r="D1054" s="9">
        <v>71</v>
      </c>
      <c r="E1054" s="9">
        <v>16</v>
      </c>
      <c r="F1054" s="9" t="s">
        <v>56</v>
      </c>
    </row>
    <row r="1055" spans="1:6">
      <c r="A1055" s="4" t="s">
        <v>73</v>
      </c>
      <c r="B1055" s="9">
        <v>43</v>
      </c>
      <c r="C1055" s="8" t="str">
        <f t="shared" si="16"/>
        <v>85-90|43</v>
      </c>
      <c r="D1055" s="9">
        <v>72</v>
      </c>
      <c r="E1055" s="9">
        <v>17</v>
      </c>
      <c r="F1055" s="9" t="s">
        <v>57</v>
      </c>
    </row>
    <row r="1056" spans="1:6">
      <c r="A1056" s="4" t="s">
        <v>73</v>
      </c>
      <c r="B1056" s="9">
        <v>44</v>
      </c>
      <c r="C1056" s="8" t="str">
        <f t="shared" si="16"/>
        <v>85-90|44</v>
      </c>
      <c r="D1056" s="9">
        <v>73</v>
      </c>
      <c r="E1056" s="9">
        <v>17</v>
      </c>
      <c r="F1056" s="9" t="s">
        <v>57</v>
      </c>
    </row>
    <row r="1057" spans="1:6">
      <c r="A1057" s="4" t="s">
        <v>73</v>
      </c>
      <c r="B1057" s="9">
        <v>45</v>
      </c>
      <c r="C1057" s="8" t="str">
        <f t="shared" si="16"/>
        <v>85-90|45</v>
      </c>
      <c r="D1057" s="9">
        <v>74</v>
      </c>
      <c r="E1057" s="9">
        <v>17</v>
      </c>
      <c r="F1057" s="9" t="s">
        <v>57</v>
      </c>
    </row>
    <row r="1058" spans="1:6">
      <c r="A1058" s="4" t="s">
        <v>73</v>
      </c>
      <c r="B1058" s="9">
        <v>46</v>
      </c>
      <c r="C1058" s="8" t="str">
        <f t="shared" si="16"/>
        <v>85-90|46</v>
      </c>
      <c r="D1058" s="9">
        <v>75</v>
      </c>
      <c r="E1058" s="9">
        <v>18</v>
      </c>
      <c r="F1058" s="9" t="s">
        <v>58</v>
      </c>
    </row>
    <row r="1059" spans="1:6">
      <c r="A1059" s="4" t="s">
        <v>73</v>
      </c>
      <c r="B1059" s="9">
        <v>47</v>
      </c>
      <c r="C1059" s="8" t="str">
        <f t="shared" si="16"/>
        <v>85-90|47</v>
      </c>
      <c r="D1059" s="9">
        <v>76</v>
      </c>
      <c r="E1059" s="9">
        <v>18</v>
      </c>
      <c r="F1059" s="9" t="s">
        <v>58</v>
      </c>
    </row>
    <row r="1060" spans="1:6">
      <c r="A1060" s="4" t="s">
        <v>73</v>
      </c>
      <c r="B1060" s="9">
        <v>48</v>
      </c>
      <c r="C1060" s="8" t="str">
        <f t="shared" si="16"/>
        <v>85-90|48</v>
      </c>
      <c r="D1060" s="9">
        <v>77</v>
      </c>
      <c r="E1060" s="9">
        <v>18</v>
      </c>
      <c r="F1060" s="9" t="s">
        <v>58</v>
      </c>
    </row>
    <row r="1061" spans="1:6">
      <c r="A1061" s="4" t="s">
        <v>73</v>
      </c>
      <c r="B1061" s="9">
        <v>49</v>
      </c>
      <c r="C1061" s="8" t="str">
        <f t="shared" si="16"/>
        <v>85-90|49</v>
      </c>
      <c r="D1061" s="9">
        <v>78</v>
      </c>
      <c r="E1061" s="9">
        <v>18</v>
      </c>
      <c r="F1061" s="9" t="s">
        <v>58</v>
      </c>
    </row>
    <row r="1062" spans="1:6">
      <c r="A1062" s="4" t="s">
        <v>73</v>
      </c>
      <c r="B1062" s="9">
        <v>50</v>
      </c>
      <c r="C1062" s="8" t="str">
        <f t="shared" si="16"/>
        <v>85-90|50</v>
      </c>
      <c r="D1062" s="9">
        <v>79</v>
      </c>
      <c r="E1062" s="9">
        <v>19</v>
      </c>
      <c r="F1062" s="9" t="s">
        <v>59</v>
      </c>
    </row>
    <row r="1063" spans="1:6">
      <c r="A1063" s="4" t="s">
        <v>73</v>
      </c>
      <c r="B1063" s="9">
        <v>51</v>
      </c>
      <c r="C1063" s="8" t="str">
        <f t="shared" si="16"/>
        <v>85-90|51</v>
      </c>
      <c r="D1063" s="9">
        <v>80</v>
      </c>
      <c r="E1063" s="9">
        <v>19</v>
      </c>
      <c r="F1063" s="9" t="s">
        <v>59</v>
      </c>
    </row>
    <row r="1064" spans="1:6">
      <c r="A1064" s="4" t="s">
        <v>73</v>
      </c>
      <c r="B1064" s="9">
        <v>52</v>
      </c>
      <c r="C1064" s="8" t="str">
        <f t="shared" si="16"/>
        <v>85-90|52</v>
      </c>
      <c r="D1064" s="9">
        <v>80</v>
      </c>
      <c r="E1064" s="9">
        <v>19</v>
      </c>
      <c r="F1064" s="9" t="s">
        <v>59</v>
      </c>
    </row>
    <row r="1065" spans="1:6">
      <c r="A1065" s="4" t="s">
        <v>73</v>
      </c>
      <c r="B1065" s="9">
        <v>53</v>
      </c>
      <c r="C1065" s="8" t="str">
        <f t="shared" si="16"/>
        <v>85-90|53</v>
      </c>
      <c r="D1065" s="9">
        <v>80</v>
      </c>
      <c r="E1065" s="9">
        <v>19</v>
      </c>
      <c r="F1065" s="9" t="s">
        <v>59</v>
      </c>
    </row>
    <row r="1066" spans="1:6">
      <c r="A1066" s="4" t="s">
        <v>73</v>
      </c>
      <c r="B1066" s="9">
        <v>54</v>
      </c>
      <c r="C1066" s="8" t="str">
        <f t="shared" si="16"/>
        <v>85-90|54</v>
      </c>
      <c r="D1066" s="9">
        <v>80</v>
      </c>
      <c r="E1066" s="9">
        <v>19</v>
      </c>
      <c r="F1066" s="9" t="s">
        <v>59</v>
      </c>
    </row>
    <row r="1067" spans="1:6">
      <c r="A1067" s="4" t="s">
        <v>73</v>
      </c>
      <c r="B1067" s="9">
        <v>55</v>
      </c>
      <c r="C1067" s="8" t="str">
        <f t="shared" si="16"/>
        <v>85-90|55</v>
      </c>
      <c r="D1067" s="9">
        <v>80</v>
      </c>
      <c r="E1067" s="9">
        <v>19</v>
      </c>
      <c r="F1067" s="9" t="s">
        <v>59</v>
      </c>
    </row>
    <row r="1068" spans="1:6">
      <c r="A1068" s="4" t="s">
        <v>73</v>
      </c>
      <c r="B1068" s="9">
        <v>56</v>
      </c>
      <c r="C1068" s="8" t="str">
        <f t="shared" si="16"/>
        <v>85-90|56</v>
      </c>
      <c r="D1068" s="9">
        <v>80</v>
      </c>
      <c r="E1068" s="9">
        <v>19</v>
      </c>
      <c r="F1068" s="9" t="s">
        <v>59</v>
      </c>
    </row>
    <row r="1069" spans="1:6">
      <c r="A1069" s="4" t="s">
        <v>73</v>
      </c>
      <c r="B1069" s="9">
        <v>57</v>
      </c>
      <c r="C1069" s="8" t="str">
        <f t="shared" si="16"/>
        <v>85-90|57</v>
      </c>
      <c r="D1069" s="9">
        <v>80</v>
      </c>
      <c r="E1069" s="9">
        <v>19</v>
      </c>
      <c r="F1069" s="9" t="s">
        <v>59</v>
      </c>
    </row>
    <row r="1070" spans="1:6">
      <c r="A1070" s="4" t="s">
        <v>73</v>
      </c>
      <c r="B1070" s="9">
        <v>58</v>
      </c>
      <c r="C1070" s="8" t="str">
        <f t="shared" si="16"/>
        <v>85-90|58</v>
      </c>
      <c r="D1070" s="9">
        <v>80</v>
      </c>
      <c r="E1070" s="9">
        <v>19</v>
      </c>
      <c r="F1070" s="9" t="s">
        <v>59</v>
      </c>
    </row>
    <row r="1071" spans="1:6">
      <c r="A1071" s="4" t="s">
        <v>73</v>
      </c>
      <c r="B1071" s="9">
        <v>59</v>
      </c>
      <c r="C1071" s="8" t="str">
        <f t="shared" si="16"/>
        <v>85-90|59</v>
      </c>
      <c r="D1071" s="9">
        <v>80</v>
      </c>
      <c r="E1071" s="9">
        <v>19</v>
      </c>
      <c r="F1071" s="9" t="s">
        <v>59</v>
      </c>
    </row>
    <row r="1072" spans="1:6">
      <c r="A1072" s="4" t="s">
        <v>73</v>
      </c>
      <c r="B1072" s="9">
        <v>60</v>
      </c>
      <c r="C1072" s="8" t="str">
        <f t="shared" si="16"/>
        <v>85-90|60</v>
      </c>
      <c r="D1072" s="9">
        <v>80</v>
      </c>
      <c r="E1072" s="9">
        <v>19</v>
      </c>
      <c r="F1072" s="9" t="s">
        <v>59</v>
      </c>
    </row>
    <row r="1073" spans="1:6">
      <c r="A1073" s="4" t="s">
        <v>73</v>
      </c>
      <c r="B1073" s="9">
        <v>61</v>
      </c>
      <c r="C1073" s="8" t="str">
        <f t="shared" si="16"/>
        <v>85-90|61</v>
      </c>
      <c r="D1073" s="9">
        <v>80</v>
      </c>
      <c r="E1073" s="9">
        <v>19</v>
      </c>
      <c r="F1073" s="9" t="s">
        <v>59</v>
      </c>
    </row>
    <row r="1074" spans="1:6">
      <c r="A1074" s="4" t="s">
        <v>73</v>
      </c>
      <c r="B1074" s="9">
        <v>62</v>
      </c>
      <c r="C1074" s="8" t="str">
        <f t="shared" si="16"/>
        <v>85-90|62</v>
      </c>
      <c r="D1074" s="9">
        <v>80</v>
      </c>
      <c r="E1074" s="9">
        <v>19</v>
      </c>
      <c r="F1074" s="9" t="s">
        <v>59</v>
      </c>
    </row>
    <row r="1075" spans="1:6">
      <c r="A1075" s="4" t="s">
        <v>73</v>
      </c>
      <c r="B1075" s="9">
        <v>63</v>
      </c>
      <c r="C1075" s="8" t="str">
        <f t="shared" si="16"/>
        <v>85-90|63</v>
      </c>
      <c r="D1075" s="9">
        <v>80</v>
      </c>
      <c r="E1075" s="9">
        <v>19</v>
      </c>
      <c r="F1075" s="9" t="s">
        <v>59</v>
      </c>
    </row>
    <row r="1076" spans="1:6">
      <c r="A1076" s="4" t="s">
        <v>73</v>
      </c>
      <c r="B1076" s="9">
        <v>64</v>
      </c>
      <c r="C1076" s="8" t="str">
        <f t="shared" si="16"/>
        <v>85-90|64</v>
      </c>
      <c r="D1076" s="9">
        <v>80</v>
      </c>
      <c r="E1076" s="9">
        <v>19</v>
      </c>
      <c r="F1076" s="9" t="s">
        <v>59</v>
      </c>
    </row>
    <row r="1077" spans="1:6">
      <c r="A1077" s="4" t="s">
        <v>73</v>
      </c>
      <c r="B1077" s="9">
        <v>65</v>
      </c>
      <c r="C1077" s="8" t="str">
        <f t="shared" si="16"/>
        <v>85-90|65</v>
      </c>
      <c r="D1077" s="9">
        <v>80</v>
      </c>
      <c r="E1077" s="9">
        <v>19</v>
      </c>
      <c r="F1077" s="9" t="s">
        <v>59</v>
      </c>
    </row>
    <row r="1078" spans="1:6">
      <c r="A1078" s="4" t="s">
        <v>73</v>
      </c>
      <c r="B1078" s="9">
        <v>66</v>
      </c>
      <c r="C1078" s="8" t="str">
        <f t="shared" si="16"/>
        <v>85-90|66</v>
      </c>
      <c r="D1078" s="9">
        <v>80</v>
      </c>
      <c r="E1078" s="9">
        <v>19</v>
      </c>
      <c r="F1078" s="9" t="s">
        <v>59</v>
      </c>
    </row>
    <row r="1079" spans="1:6">
      <c r="A1079" s="4" t="s">
        <v>73</v>
      </c>
      <c r="B1079" s="9">
        <v>67</v>
      </c>
      <c r="C1079" s="8" t="str">
        <f t="shared" si="16"/>
        <v>85-90|67</v>
      </c>
      <c r="D1079" s="9">
        <v>80</v>
      </c>
      <c r="E1079" s="9">
        <v>19</v>
      </c>
      <c r="F1079" s="9" t="s">
        <v>59</v>
      </c>
    </row>
    <row r="1080" spans="1:6">
      <c r="A1080" s="4" t="s">
        <v>73</v>
      </c>
      <c r="B1080" s="9">
        <v>68</v>
      </c>
      <c r="C1080" s="8" t="str">
        <f t="shared" si="16"/>
        <v>85-90|68</v>
      </c>
      <c r="D1080" s="9">
        <v>80</v>
      </c>
      <c r="E1080" s="9">
        <v>19</v>
      </c>
      <c r="F1080" s="9" t="s">
        <v>59</v>
      </c>
    </row>
    <row r="1081" spans="1:6">
      <c r="A1081" s="4" t="s">
        <v>73</v>
      </c>
      <c r="B1081" s="9">
        <v>69</v>
      </c>
      <c r="C1081" s="8" t="str">
        <f t="shared" si="16"/>
        <v>85-90|69</v>
      </c>
      <c r="D1081" s="9">
        <v>80</v>
      </c>
      <c r="E1081" s="9">
        <v>19</v>
      </c>
      <c r="F1081" s="9" t="s">
        <v>59</v>
      </c>
    </row>
    <row r="1082" spans="1:6">
      <c r="A1082" s="4" t="s">
        <v>73</v>
      </c>
      <c r="B1082" s="9">
        <v>70</v>
      </c>
      <c r="C1082" s="8" t="str">
        <f t="shared" si="16"/>
        <v>85-90|70</v>
      </c>
      <c r="D1082" s="9">
        <v>80</v>
      </c>
      <c r="E1082" s="9">
        <v>19</v>
      </c>
      <c r="F1082" s="9" t="s">
        <v>59</v>
      </c>
    </row>
    <row r="1083" spans="1:6">
      <c r="A1083" s="4" t="s">
        <v>73</v>
      </c>
      <c r="B1083" s="9">
        <v>71</v>
      </c>
      <c r="C1083" s="8" t="str">
        <f t="shared" si="16"/>
        <v>85-90|71</v>
      </c>
      <c r="D1083" s="9">
        <v>80</v>
      </c>
      <c r="E1083" s="9">
        <v>19</v>
      </c>
      <c r="F1083" s="9" t="s">
        <v>59</v>
      </c>
    </row>
  </sheetData>
  <autoFilter ref="A3:F3"/>
  <mergeCells count="1">
    <mergeCell ref="A1:F2"/>
  </mergeCells>
  <pageMargins left="0.75" right="0.75" top="1" bottom="1" header="0.5" footer="0.5"/>
  <pageSetup paperSize="9" orientation="portrait" horizontalDpi="4294967292" verticalDpi="429496729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BX468"/>
  <sheetViews>
    <sheetView topLeftCell="A345" workbookViewId="0">
      <selection activeCell="A4" sqref="A4:A96"/>
    </sheetView>
  </sheetViews>
  <sheetFormatPr defaultColWidth="8.85546875" defaultRowHeight="15.75"/>
  <cols>
    <col min="1" max="2" width="8.85546875" style="1"/>
    <col min="3" max="3" width="12" style="1" bestFit="1" customWidth="1"/>
    <col min="4" max="4" width="8.85546875" style="1"/>
    <col min="5" max="5" width="12" style="1" bestFit="1" customWidth="1"/>
    <col min="6" max="6" width="16.85546875" style="1" bestFit="1" customWidth="1"/>
    <col min="7" max="9" width="8.85546875" style="1"/>
    <col min="10" max="10" width="12" style="1" bestFit="1" customWidth="1"/>
    <col min="11" max="16384" width="8.85546875" style="1"/>
  </cols>
  <sheetData>
    <row r="1" spans="1:76">
      <c r="A1" s="790" t="s">
        <v>74</v>
      </c>
      <c r="B1" s="790"/>
      <c r="C1" s="790"/>
      <c r="D1" s="790"/>
      <c r="E1" s="790"/>
      <c r="F1" s="790"/>
    </row>
    <row r="2" spans="1:76">
      <c r="A2" s="790"/>
      <c r="B2" s="790"/>
      <c r="C2" s="790"/>
      <c r="D2" s="790"/>
      <c r="E2" s="790"/>
      <c r="F2" s="790"/>
      <c r="H2" s="2"/>
      <c r="M2" s="2"/>
      <c r="R2" s="2"/>
      <c r="W2" s="2"/>
      <c r="AB2" s="2"/>
      <c r="AG2" s="2"/>
      <c r="AL2" s="2"/>
      <c r="AQ2" s="2"/>
      <c r="AV2" s="2"/>
      <c r="BA2" s="2"/>
      <c r="BF2" s="2"/>
      <c r="BK2" s="2"/>
      <c r="BP2" s="2"/>
      <c r="BU2" s="2"/>
    </row>
    <row r="3" spans="1:76">
      <c r="A3" s="4" t="s">
        <v>75</v>
      </c>
      <c r="B3" s="4" t="s">
        <v>35</v>
      </c>
      <c r="C3" s="4" t="s">
        <v>76</v>
      </c>
      <c r="D3" s="4" t="s">
        <v>37</v>
      </c>
      <c r="E3" s="4" t="s">
        <v>38</v>
      </c>
      <c r="F3" s="5" t="s">
        <v>39</v>
      </c>
      <c r="H3" s="2"/>
      <c r="I3" s="2"/>
      <c r="J3" s="2"/>
      <c r="K3" s="6"/>
      <c r="M3" s="2"/>
      <c r="N3" s="2"/>
      <c r="O3" s="2"/>
      <c r="P3" s="6"/>
      <c r="R3" s="2"/>
      <c r="S3" s="2"/>
      <c r="T3" s="2"/>
      <c r="U3" s="6"/>
      <c r="W3" s="2"/>
      <c r="X3" s="2"/>
      <c r="Y3" s="2"/>
      <c r="Z3" s="6"/>
      <c r="AB3" s="2"/>
      <c r="AC3" s="2"/>
      <c r="AD3" s="2"/>
      <c r="AE3" s="6"/>
      <c r="AG3" s="2"/>
      <c r="AH3" s="2"/>
      <c r="AI3" s="2"/>
      <c r="AJ3" s="6"/>
      <c r="AL3" s="2"/>
      <c r="AM3" s="2"/>
      <c r="AN3" s="2"/>
      <c r="AO3" s="6"/>
      <c r="AQ3" s="2"/>
      <c r="AR3" s="2"/>
      <c r="AS3" s="2"/>
      <c r="AT3" s="6"/>
      <c r="AV3" s="2"/>
      <c r="AW3" s="2"/>
      <c r="AX3" s="2"/>
      <c r="AY3" s="6"/>
      <c r="BA3" s="2"/>
      <c r="BB3" s="2"/>
      <c r="BC3" s="2"/>
      <c r="BD3" s="6"/>
      <c r="BF3" s="2"/>
      <c r="BG3" s="2"/>
      <c r="BH3" s="2"/>
      <c r="BI3" s="6"/>
      <c r="BK3" s="2"/>
      <c r="BL3" s="2"/>
      <c r="BM3" s="2"/>
      <c r="BN3" s="6"/>
      <c r="BP3" s="2"/>
      <c r="BQ3" s="2"/>
      <c r="BR3" s="2"/>
      <c r="BS3" s="6"/>
      <c r="BU3" s="2"/>
      <c r="BV3" s="2"/>
      <c r="BW3" s="2"/>
      <c r="BX3" s="6"/>
    </row>
    <row r="4" spans="1:76">
      <c r="A4" s="4" t="s">
        <v>40</v>
      </c>
      <c r="B4" s="8">
        <v>0</v>
      </c>
      <c r="C4" s="8" t="str">
        <f>A4&amp;"|"&amp;B4</f>
        <v>16.0-16.3|0</v>
      </c>
      <c r="D4" s="9">
        <v>20</v>
      </c>
      <c r="E4" s="9">
        <v>1</v>
      </c>
      <c r="F4" s="9" t="s">
        <v>41</v>
      </c>
      <c r="G4" s="2"/>
      <c r="H4" s="10"/>
    </row>
    <row r="5" spans="1:76">
      <c r="A5" s="4" t="s">
        <v>40</v>
      </c>
      <c r="B5" s="9">
        <v>1</v>
      </c>
      <c r="C5" s="8" t="str">
        <f t="shared" ref="C5:C68" si="0">A5&amp;"|"&amp;B5</f>
        <v>16.0-16.3|1</v>
      </c>
      <c r="D5" s="9">
        <v>20</v>
      </c>
      <c r="E5" s="9">
        <v>1</v>
      </c>
      <c r="F5" s="9" t="s">
        <v>41</v>
      </c>
      <c r="G5" s="2"/>
    </row>
    <row r="6" spans="1:76">
      <c r="A6" s="4" t="s">
        <v>40</v>
      </c>
      <c r="B6" s="9">
        <v>2</v>
      </c>
      <c r="C6" s="8" t="str">
        <f t="shared" si="0"/>
        <v>16.0-16.3|2</v>
      </c>
      <c r="D6" s="9">
        <v>20</v>
      </c>
      <c r="E6" s="9">
        <v>1</v>
      </c>
      <c r="F6" s="9" t="s">
        <v>41</v>
      </c>
      <c r="G6" s="2"/>
    </row>
    <row r="7" spans="1:76">
      <c r="A7" s="4" t="s">
        <v>40</v>
      </c>
      <c r="B7" s="9">
        <v>3</v>
      </c>
      <c r="C7" s="8" t="str">
        <f t="shared" si="0"/>
        <v>16.0-16.3|3</v>
      </c>
      <c r="D7" s="9">
        <v>20</v>
      </c>
      <c r="E7" s="9">
        <v>1</v>
      </c>
      <c r="F7" s="9" t="s">
        <v>41</v>
      </c>
      <c r="G7" s="2"/>
    </row>
    <row r="8" spans="1:76">
      <c r="A8" s="4" t="s">
        <v>40</v>
      </c>
      <c r="B8" s="9">
        <v>4</v>
      </c>
      <c r="C8" s="8" t="str">
        <f t="shared" si="0"/>
        <v>16.0-16.3|4</v>
      </c>
      <c r="D8" s="9">
        <v>20</v>
      </c>
      <c r="E8" s="9">
        <v>1</v>
      </c>
      <c r="F8" s="9" t="s">
        <v>41</v>
      </c>
      <c r="G8" s="2"/>
    </row>
    <row r="9" spans="1:76">
      <c r="A9" s="4" t="s">
        <v>40</v>
      </c>
      <c r="B9" s="9">
        <v>5</v>
      </c>
      <c r="C9" s="8" t="str">
        <f t="shared" si="0"/>
        <v>16.0-16.3|5</v>
      </c>
      <c r="D9" s="9">
        <v>21</v>
      </c>
      <c r="E9" s="9">
        <v>1</v>
      </c>
      <c r="F9" s="9" t="s">
        <v>41</v>
      </c>
      <c r="G9" s="2"/>
    </row>
    <row r="10" spans="1:76">
      <c r="A10" s="4" t="s">
        <v>40</v>
      </c>
      <c r="B10" s="9">
        <v>6</v>
      </c>
      <c r="C10" s="8" t="str">
        <f t="shared" si="0"/>
        <v>16.0-16.3|6</v>
      </c>
      <c r="D10" s="9">
        <v>23</v>
      </c>
      <c r="E10" s="9">
        <v>2</v>
      </c>
      <c r="F10" s="9" t="s">
        <v>42</v>
      </c>
      <c r="G10" s="2"/>
    </row>
    <row r="11" spans="1:76">
      <c r="A11" s="4" t="s">
        <v>40</v>
      </c>
      <c r="B11" s="9">
        <v>7</v>
      </c>
      <c r="C11" s="8" t="str">
        <f t="shared" si="0"/>
        <v>16.0-16.3|7</v>
      </c>
      <c r="D11" s="9">
        <v>24</v>
      </c>
      <c r="E11" s="9">
        <v>2</v>
      </c>
      <c r="F11" s="9" t="s">
        <v>42</v>
      </c>
      <c r="G11" s="2"/>
    </row>
    <row r="12" spans="1:76">
      <c r="A12" s="4" t="s">
        <v>40</v>
      </c>
      <c r="B12" s="9">
        <v>8</v>
      </c>
      <c r="C12" s="8" t="str">
        <f t="shared" si="0"/>
        <v>16.0-16.3|8</v>
      </c>
      <c r="D12" s="9">
        <v>25</v>
      </c>
      <c r="E12" s="9">
        <v>3</v>
      </c>
      <c r="F12" s="9" t="s">
        <v>43</v>
      </c>
      <c r="G12" s="2"/>
    </row>
    <row r="13" spans="1:76">
      <c r="A13" s="4" t="s">
        <v>40</v>
      </c>
      <c r="B13" s="9">
        <v>9</v>
      </c>
      <c r="C13" s="8" t="str">
        <f t="shared" si="0"/>
        <v>16.0-16.3|9</v>
      </c>
      <c r="D13" s="9">
        <v>27</v>
      </c>
      <c r="E13" s="9">
        <v>3</v>
      </c>
      <c r="F13" s="9" t="s">
        <v>43</v>
      </c>
      <c r="G13" s="2"/>
    </row>
    <row r="14" spans="1:76">
      <c r="A14" s="4" t="s">
        <v>40</v>
      </c>
      <c r="B14" s="9">
        <v>10</v>
      </c>
      <c r="C14" s="8" t="str">
        <f t="shared" si="0"/>
        <v>16.0-16.3|10</v>
      </c>
      <c r="D14" s="9">
        <v>28</v>
      </c>
      <c r="E14" s="9">
        <v>3</v>
      </c>
      <c r="F14" s="9" t="s">
        <v>43</v>
      </c>
      <c r="G14" s="2"/>
    </row>
    <row r="15" spans="1:76">
      <c r="A15" s="4" t="s">
        <v>40</v>
      </c>
      <c r="B15" s="9">
        <v>11</v>
      </c>
      <c r="C15" s="8" t="str">
        <f t="shared" si="0"/>
        <v>16.0-16.3|11</v>
      </c>
      <c r="D15" s="9">
        <v>30</v>
      </c>
      <c r="E15" s="9">
        <v>4</v>
      </c>
      <c r="F15" s="8" t="s">
        <v>44</v>
      </c>
      <c r="G15" s="2"/>
    </row>
    <row r="16" spans="1:76">
      <c r="A16" s="4" t="s">
        <v>40</v>
      </c>
      <c r="B16" s="9">
        <v>12</v>
      </c>
      <c r="C16" s="8" t="str">
        <f t="shared" si="0"/>
        <v>16.0-16.3|12</v>
      </c>
      <c r="D16" s="9">
        <v>32</v>
      </c>
      <c r="E16" s="9">
        <v>5</v>
      </c>
      <c r="F16" s="9" t="s">
        <v>45</v>
      </c>
      <c r="G16" s="2"/>
    </row>
    <row r="17" spans="1:7">
      <c r="A17" s="4" t="s">
        <v>40</v>
      </c>
      <c r="B17" s="9">
        <v>13</v>
      </c>
      <c r="C17" s="8" t="str">
        <f t="shared" si="0"/>
        <v>16.0-16.3|13</v>
      </c>
      <c r="D17" s="9">
        <v>34</v>
      </c>
      <c r="E17" s="9">
        <v>5</v>
      </c>
      <c r="F17" s="9" t="s">
        <v>45</v>
      </c>
      <c r="G17" s="2"/>
    </row>
    <row r="18" spans="1:7">
      <c r="A18" s="4" t="s">
        <v>40</v>
      </c>
      <c r="B18" s="9">
        <v>14</v>
      </c>
      <c r="C18" s="8" t="str">
        <f t="shared" si="0"/>
        <v>16.0-16.3|14</v>
      </c>
      <c r="D18" s="9">
        <v>36</v>
      </c>
      <c r="E18" s="9">
        <v>6</v>
      </c>
      <c r="F18" s="9" t="s">
        <v>46</v>
      </c>
      <c r="G18" s="2"/>
    </row>
    <row r="19" spans="1:7">
      <c r="A19" s="4" t="s">
        <v>40</v>
      </c>
      <c r="B19" s="9">
        <v>15</v>
      </c>
      <c r="C19" s="8" t="str">
        <f t="shared" si="0"/>
        <v>16.0-16.3|15</v>
      </c>
      <c r="D19" s="9">
        <v>38</v>
      </c>
      <c r="E19" s="9">
        <v>6</v>
      </c>
      <c r="F19" s="9" t="s">
        <v>46</v>
      </c>
      <c r="G19" s="2"/>
    </row>
    <row r="20" spans="1:7">
      <c r="A20" s="4" t="s">
        <v>40</v>
      </c>
      <c r="B20" s="9">
        <v>16</v>
      </c>
      <c r="C20" s="8" t="str">
        <f t="shared" si="0"/>
        <v>16.0-16.3|16</v>
      </c>
      <c r="D20" s="9">
        <v>40</v>
      </c>
      <c r="E20" s="9">
        <v>7</v>
      </c>
      <c r="F20" s="9" t="s">
        <v>47</v>
      </c>
      <c r="G20" s="2"/>
    </row>
    <row r="21" spans="1:7">
      <c r="A21" s="4" t="s">
        <v>40</v>
      </c>
      <c r="B21" s="9">
        <v>17</v>
      </c>
      <c r="C21" s="8" t="str">
        <f t="shared" si="0"/>
        <v>16.0-16.3|17</v>
      </c>
      <c r="D21" s="9">
        <v>42</v>
      </c>
      <c r="E21" s="9">
        <v>8</v>
      </c>
      <c r="F21" s="9" t="s">
        <v>48</v>
      </c>
      <c r="G21" s="2"/>
    </row>
    <row r="22" spans="1:7">
      <c r="A22" s="4" t="s">
        <v>40</v>
      </c>
      <c r="B22" s="9">
        <v>18</v>
      </c>
      <c r="C22" s="8" t="str">
        <f t="shared" si="0"/>
        <v>16.0-16.3|18</v>
      </c>
      <c r="D22" s="9">
        <v>44</v>
      </c>
      <c r="E22" s="9">
        <v>8</v>
      </c>
      <c r="F22" s="9" t="s">
        <v>48</v>
      </c>
      <c r="G22" s="2"/>
    </row>
    <row r="23" spans="1:7">
      <c r="A23" s="4" t="s">
        <v>40</v>
      </c>
      <c r="B23" s="9">
        <v>19</v>
      </c>
      <c r="C23" s="8" t="str">
        <f t="shared" si="0"/>
        <v>16.0-16.3|19</v>
      </c>
      <c r="D23" s="9">
        <v>46</v>
      </c>
      <c r="E23" s="9">
        <v>9</v>
      </c>
      <c r="F23" s="9" t="s">
        <v>49</v>
      </c>
      <c r="G23" s="2"/>
    </row>
    <row r="24" spans="1:7">
      <c r="A24" s="4" t="s">
        <v>40</v>
      </c>
      <c r="B24" s="9">
        <v>20</v>
      </c>
      <c r="C24" s="8" t="str">
        <f t="shared" si="0"/>
        <v>16.0-16.3|20</v>
      </c>
      <c r="D24" s="9">
        <v>49</v>
      </c>
      <c r="E24" s="9">
        <v>10</v>
      </c>
      <c r="F24" s="9" t="s">
        <v>50</v>
      </c>
      <c r="G24" s="2"/>
    </row>
    <row r="25" spans="1:7">
      <c r="A25" s="4" t="s">
        <v>40</v>
      </c>
      <c r="B25" s="9">
        <v>21</v>
      </c>
      <c r="C25" s="8" t="str">
        <f t="shared" si="0"/>
        <v>16.0-16.3|21</v>
      </c>
      <c r="D25" s="9">
        <v>51</v>
      </c>
      <c r="E25" s="9">
        <v>10</v>
      </c>
      <c r="F25" s="9" t="s">
        <v>50</v>
      </c>
      <c r="G25" s="2"/>
    </row>
    <row r="26" spans="1:7">
      <c r="A26" s="4" t="s">
        <v>40</v>
      </c>
      <c r="B26" s="9">
        <v>22</v>
      </c>
      <c r="C26" s="8" t="str">
        <f t="shared" si="0"/>
        <v>16.0-16.3|22</v>
      </c>
      <c r="D26" s="9">
        <v>54</v>
      </c>
      <c r="E26" s="9">
        <v>11</v>
      </c>
      <c r="F26" s="9" t="s">
        <v>51</v>
      </c>
      <c r="G26" s="2"/>
    </row>
    <row r="27" spans="1:7">
      <c r="A27" s="4" t="s">
        <v>40</v>
      </c>
      <c r="B27" s="9">
        <v>23</v>
      </c>
      <c r="C27" s="8" t="str">
        <f t="shared" si="0"/>
        <v>16.0-16.3|23</v>
      </c>
      <c r="D27" s="9">
        <v>57</v>
      </c>
      <c r="E27" s="9">
        <v>12</v>
      </c>
      <c r="F27" s="9" t="s">
        <v>52</v>
      </c>
      <c r="G27" s="2"/>
    </row>
    <row r="28" spans="1:7">
      <c r="A28" s="4" t="s">
        <v>40</v>
      </c>
      <c r="B28" s="9">
        <v>24</v>
      </c>
      <c r="C28" s="8" t="str">
        <f t="shared" si="0"/>
        <v>16.0-16.3|24</v>
      </c>
      <c r="D28" s="9">
        <v>60</v>
      </c>
      <c r="E28" s="9">
        <v>13</v>
      </c>
      <c r="F28" s="9" t="s">
        <v>53</v>
      </c>
      <c r="G28" s="2"/>
    </row>
    <row r="29" spans="1:7">
      <c r="A29" s="4" t="s">
        <v>40</v>
      </c>
      <c r="B29" s="9">
        <v>25</v>
      </c>
      <c r="C29" s="8" t="str">
        <f t="shared" si="0"/>
        <v>16.0-16.3|25</v>
      </c>
      <c r="D29" s="9">
        <v>65</v>
      </c>
      <c r="E29" s="9">
        <v>15</v>
      </c>
      <c r="F29" s="9" t="s">
        <v>55</v>
      </c>
      <c r="G29" s="2"/>
    </row>
    <row r="30" spans="1:7">
      <c r="A30" s="4" t="s">
        <v>40</v>
      </c>
      <c r="B30" s="9">
        <v>26</v>
      </c>
      <c r="C30" s="8" t="str">
        <f t="shared" si="0"/>
        <v>16.0-16.3|26</v>
      </c>
      <c r="D30" s="9">
        <v>70</v>
      </c>
      <c r="E30" s="9">
        <v>16</v>
      </c>
      <c r="F30" s="9" t="s">
        <v>56</v>
      </c>
      <c r="G30" s="2"/>
    </row>
    <row r="31" spans="1:7">
      <c r="A31" s="4" t="s">
        <v>40</v>
      </c>
      <c r="B31" s="9">
        <v>27</v>
      </c>
      <c r="C31" s="8" t="str">
        <f t="shared" si="0"/>
        <v>16.0-16.3|27</v>
      </c>
      <c r="D31" s="9">
        <v>74</v>
      </c>
      <c r="E31" s="9">
        <v>17</v>
      </c>
      <c r="F31" s="9" t="s">
        <v>57</v>
      </c>
      <c r="G31" s="2"/>
    </row>
    <row r="32" spans="1:7">
      <c r="A32" s="4" t="s">
        <v>40</v>
      </c>
      <c r="B32" s="9">
        <v>28</v>
      </c>
      <c r="C32" s="8" t="str">
        <f t="shared" si="0"/>
        <v>16.0-16.3|28</v>
      </c>
      <c r="D32" s="9">
        <v>77</v>
      </c>
      <c r="E32" s="9">
        <v>18</v>
      </c>
      <c r="F32" s="9" t="s">
        <v>58</v>
      </c>
      <c r="G32" s="2"/>
    </row>
    <row r="33" spans="1:7">
      <c r="A33" s="4" t="s">
        <v>40</v>
      </c>
      <c r="B33" s="9">
        <v>29</v>
      </c>
      <c r="C33" s="8" t="str">
        <f t="shared" si="0"/>
        <v>16.0-16.3|29</v>
      </c>
      <c r="D33" s="9">
        <v>79</v>
      </c>
      <c r="E33" s="9">
        <v>19</v>
      </c>
      <c r="F33" s="9" t="s">
        <v>59</v>
      </c>
      <c r="G33" s="2"/>
    </row>
    <row r="34" spans="1:7">
      <c r="A34" s="4" t="s">
        <v>40</v>
      </c>
      <c r="B34" s="9">
        <v>30</v>
      </c>
      <c r="C34" s="8" t="str">
        <f t="shared" si="0"/>
        <v>16.0-16.3|30</v>
      </c>
      <c r="D34" s="9">
        <v>80</v>
      </c>
      <c r="E34" s="9">
        <v>19</v>
      </c>
      <c r="F34" s="9" t="s">
        <v>59</v>
      </c>
      <c r="G34" s="2"/>
    </row>
    <row r="35" spans="1:7">
      <c r="A35" s="4" t="s">
        <v>60</v>
      </c>
      <c r="B35" s="8">
        <v>0</v>
      </c>
      <c r="C35" s="8" t="str">
        <f t="shared" si="0"/>
        <v>16.4-16.7|0</v>
      </c>
      <c r="D35" s="9">
        <v>20</v>
      </c>
      <c r="E35" s="9">
        <v>1</v>
      </c>
      <c r="F35" s="9" t="s">
        <v>41</v>
      </c>
    </row>
    <row r="36" spans="1:7">
      <c r="A36" s="4" t="s">
        <v>60</v>
      </c>
      <c r="B36" s="9">
        <v>1</v>
      </c>
      <c r="C36" s="8" t="str">
        <f t="shared" si="0"/>
        <v>16.4-16.7|1</v>
      </c>
      <c r="D36" s="9">
        <v>20</v>
      </c>
      <c r="E36" s="9">
        <v>1</v>
      </c>
      <c r="F36" s="9" t="s">
        <v>41</v>
      </c>
    </row>
    <row r="37" spans="1:7">
      <c r="A37" s="4" t="s">
        <v>60</v>
      </c>
      <c r="B37" s="9">
        <v>2</v>
      </c>
      <c r="C37" s="8" t="str">
        <f t="shared" si="0"/>
        <v>16.4-16.7|2</v>
      </c>
      <c r="D37" s="9">
        <v>20</v>
      </c>
      <c r="E37" s="9">
        <v>1</v>
      </c>
      <c r="F37" s="9" t="s">
        <v>41</v>
      </c>
    </row>
    <row r="38" spans="1:7">
      <c r="A38" s="4" t="s">
        <v>60</v>
      </c>
      <c r="B38" s="9">
        <v>3</v>
      </c>
      <c r="C38" s="8" t="str">
        <f t="shared" si="0"/>
        <v>16.4-16.7|3</v>
      </c>
      <c r="D38" s="9">
        <v>20</v>
      </c>
      <c r="E38" s="9">
        <v>1</v>
      </c>
      <c r="F38" s="9" t="s">
        <v>41</v>
      </c>
    </row>
    <row r="39" spans="1:7">
      <c r="A39" s="4" t="s">
        <v>60</v>
      </c>
      <c r="B39" s="9">
        <v>4</v>
      </c>
      <c r="C39" s="8" t="str">
        <f t="shared" si="0"/>
        <v>16.4-16.7|4</v>
      </c>
      <c r="D39" s="9">
        <v>20</v>
      </c>
      <c r="E39" s="9">
        <v>1</v>
      </c>
      <c r="F39" s="9" t="s">
        <v>41</v>
      </c>
    </row>
    <row r="40" spans="1:7">
      <c r="A40" s="4" t="s">
        <v>60</v>
      </c>
      <c r="B40" s="9">
        <v>5</v>
      </c>
      <c r="C40" s="8" t="str">
        <f t="shared" si="0"/>
        <v>16.4-16.7|5</v>
      </c>
      <c r="D40" s="9">
        <v>21</v>
      </c>
      <c r="E40" s="9">
        <v>1</v>
      </c>
      <c r="F40" s="9" t="s">
        <v>41</v>
      </c>
    </row>
    <row r="41" spans="1:7">
      <c r="A41" s="4" t="s">
        <v>60</v>
      </c>
      <c r="B41" s="9">
        <v>6</v>
      </c>
      <c r="C41" s="8" t="str">
        <f t="shared" si="0"/>
        <v>16.4-16.7|6</v>
      </c>
      <c r="D41" s="9">
        <v>23</v>
      </c>
      <c r="E41" s="9">
        <v>2</v>
      </c>
      <c r="F41" s="9" t="s">
        <v>42</v>
      </c>
    </row>
    <row r="42" spans="1:7">
      <c r="A42" s="4" t="s">
        <v>60</v>
      </c>
      <c r="B42" s="9">
        <v>7</v>
      </c>
      <c r="C42" s="8" t="str">
        <f t="shared" si="0"/>
        <v>16.4-16.7|7</v>
      </c>
      <c r="D42" s="9">
        <v>24</v>
      </c>
      <c r="E42" s="9">
        <v>2</v>
      </c>
      <c r="F42" s="9" t="s">
        <v>42</v>
      </c>
    </row>
    <row r="43" spans="1:7">
      <c r="A43" s="4" t="s">
        <v>60</v>
      </c>
      <c r="B43" s="9">
        <v>8</v>
      </c>
      <c r="C43" s="8" t="str">
        <f t="shared" si="0"/>
        <v>16.4-16.7|8</v>
      </c>
      <c r="D43" s="9">
        <v>25</v>
      </c>
      <c r="E43" s="9">
        <v>3</v>
      </c>
      <c r="F43" s="9" t="s">
        <v>43</v>
      </c>
    </row>
    <row r="44" spans="1:7">
      <c r="A44" s="4" t="s">
        <v>60</v>
      </c>
      <c r="B44" s="9">
        <v>9</v>
      </c>
      <c r="C44" s="8" t="str">
        <f t="shared" si="0"/>
        <v>16.4-16.7|9</v>
      </c>
      <c r="D44" s="9">
        <v>27</v>
      </c>
      <c r="E44" s="9">
        <v>3</v>
      </c>
      <c r="F44" s="9" t="s">
        <v>43</v>
      </c>
    </row>
    <row r="45" spans="1:7">
      <c r="A45" s="4" t="s">
        <v>60</v>
      </c>
      <c r="B45" s="9">
        <v>10</v>
      </c>
      <c r="C45" s="8" t="str">
        <f t="shared" si="0"/>
        <v>16.4-16.7|10</v>
      </c>
      <c r="D45" s="9">
        <v>28</v>
      </c>
      <c r="E45" s="9">
        <v>3</v>
      </c>
      <c r="F45" s="9" t="s">
        <v>43</v>
      </c>
    </row>
    <row r="46" spans="1:7">
      <c r="A46" s="4" t="s">
        <v>60</v>
      </c>
      <c r="B46" s="9">
        <v>11</v>
      </c>
      <c r="C46" s="8" t="str">
        <f t="shared" si="0"/>
        <v>16.4-16.7|11</v>
      </c>
      <c r="D46" s="9">
        <v>30</v>
      </c>
      <c r="E46" s="9">
        <v>4</v>
      </c>
      <c r="F46" s="9" t="s">
        <v>44</v>
      </c>
    </row>
    <row r="47" spans="1:7">
      <c r="A47" s="4" t="s">
        <v>60</v>
      </c>
      <c r="B47" s="9">
        <v>12</v>
      </c>
      <c r="C47" s="8" t="str">
        <f t="shared" si="0"/>
        <v>16.4-16.7|12</v>
      </c>
      <c r="D47" s="9">
        <v>32</v>
      </c>
      <c r="E47" s="9">
        <v>5</v>
      </c>
      <c r="F47" s="9" t="s">
        <v>45</v>
      </c>
    </row>
    <row r="48" spans="1:7">
      <c r="A48" s="4" t="s">
        <v>60</v>
      </c>
      <c r="B48" s="9">
        <v>13</v>
      </c>
      <c r="C48" s="8" t="str">
        <f t="shared" si="0"/>
        <v>16.4-16.7|13</v>
      </c>
      <c r="D48" s="9">
        <v>34</v>
      </c>
      <c r="E48" s="9">
        <v>5</v>
      </c>
      <c r="F48" s="9" t="s">
        <v>45</v>
      </c>
    </row>
    <row r="49" spans="1:6">
      <c r="A49" s="4" t="s">
        <v>60</v>
      </c>
      <c r="B49" s="9">
        <v>14</v>
      </c>
      <c r="C49" s="8" t="str">
        <f t="shared" si="0"/>
        <v>16.4-16.7|14</v>
      </c>
      <c r="D49" s="9">
        <v>36</v>
      </c>
      <c r="E49" s="9">
        <v>6</v>
      </c>
      <c r="F49" s="9" t="s">
        <v>46</v>
      </c>
    </row>
    <row r="50" spans="1:6">
      <c r="A50" s="4" t="s">
        <v>60</v>
      </c>
      <c r="B50" s="9">
        <v>15</v>
      </c>
      <c r="C50" s="8" t="str">
        <f t="shared" si="0"/>
        <v>16.4-16.7|15</v>
      </c>
      <c r="D50" s="9">
        <v>38</v>
      </c>
      <c r="E50" s="9">
        <v>6</v>
      </c>
      <c r="F50" s="9" t="s">
        <v>46</v>
      </c>
    </row>
    <row r="51" spans="1:6">
      <c r="A51" s="4" t="s">
        <v>60</v>
      </c>
      <c r="B51" s="9">
        <v>16</v>
      </c>
      <c r="C51" s="8" t="str">
        <f t="shared" si="0"/>
        <v>16.4-16.7|16</v>
      </c>
      <c r="D51" s="9">
        <v>40</v>
      </c>
      <c r="E51" s="9">
        <v>7</v>
      </c>
      <c r="F51" s="9" t="s">
        <v>47</v>
      </c>
    </row>
    <row r="52" spans="1:6">
      <c r="A52" s="4" t="s">
        <v>60</v>
      </c>
      <c r="B52" s="9">
        <v>17</v>
      </c>
      <c r="C52" s="8" t="str">
        <f t="shared" si="0"/>
        <v>16.4-16.7|17</v>
      </c>
      <c r="D52" s="9">
        <v>42</v>
      </c>
      <c r="E52" s="9">
        <v>8</v>
      </c>
      <c r="F52" s="9" t="s">
        <v>48</v>
      </c>
    </row>
    <row r="53" spans="1:6">
      <c r="A53" s="4" t="s">
        <v>60</v>
      </c>
      <c r="B53" s="9">
        <v>18</v>
      </c>
      <c r="C53" s="8" t="str">
        <f t="shared" si="0"/>
        <v>16.4-16.7|18</v>
      </c>
      <c r="D53" s="9">
        <v>44</v>
      </c>
      <c r="E53" s="9">
        <v>8</v>
      </c>
      <c r="F53" s="9" t="s">
        <v>48</v>
      </c>
    </row>
    <row r="54" spans="1:6">
      <c r="A54" s="4" t="s">
        <v>60</v>
      </c>
      <c r="B54" s="9">
        <v>19</v>
      </c>
      <c r="C54" s="8" t="str">
        <f t="shared" si="0"/>
        <v>16.4-16.7|19</v>
      </c>
      <c r="D54" s="9">
        <v>46</v>
      </c>
      <c r="E54" s="9">
        <v>9</v>
      </c>
      <c r="F54" s="9" t="s">
        <v>49</v>
      </c>
    </row>
    <row r="55" spans="1:6">
      <c r="A55" s="4" t="s">
        <v>60</v>
      </c>
      <c r="B55" s="9">
        <v>20</v>
      </c>
      <c r="C55" s="8" t="str">
        <f t="shared" si="0"/>
        <v>16.4-16.7|20</v>
      </c>
      <c r="D55" s="9">
        <v>49</v>
      </c>
      <c r="E55" s="9">
        <v>10</v>
      </c>
      <c r="F55" s="9" t="s">
        <v>50</v>
      </c>
    </row>
    <row r="56" spans="1:6">
      <c r="A56" s="4" t="s">
        <v>60</v>
      </c>
      <c r="B56" s="9">
        <v>21</v>
      </c>
      <c r="C56" s="8" t="str">
        <f t="shared" si="0"/>
        <v>16.4-16.7|21</v>
      </c>
      <c r="D56" s="9">
        <v>51</v>
      </c>
      <c r="E56" s="9">
        <v>10</v>
      </c>
      <c r="F56" s="9" t="s">
        <v>50</v>
      </c>
    </row>
    <row r="57" spans="1:6">
      <c r="A57" s="4" t="s">
        <v>60</v>
      </c>
      <c r="B57" s="9">
        <v>22</v>
      </c>
      <c r="C57" s="8" t="str">
        <f t="shared" si="0"/>
        <v>16.4-16.7|22</v>
      </c>
      <c r="D57" s="9">
        <v>53</v>
      </c>
      <c r="E57" s="9">
        <v>11</v>
      </c>
      <c r="F57" s="9" t="s">
        <v>51</v>
      </c>
    </row>
    <row r="58" spans="1:6">
      <c r="A58" s="4" t="s">
        <v>60</v>
      </c>
      <c r="B58" s="9">
        <v>23</v>
      </c>
      <c r="C58" s="8" t="str">
        <f t="shared" si="0"/>
        <v>16.4-16.7|23</v>
      </c>
      <c r="D58" s="9">
        <v>56</v>
      </c>
      <c r="E58" s="9">
        <v>12</v>
      </c>
      <c r="F58" s="9" t="s">
        <v>52</v>
      </c>
    </row>
    <row r="59" spans="1:6">
      <c r="A59" s="4" t="s">
        <v>60</v>
      </c>
      <c r="B59" s="9">
        <v>24</v>
      </c>
      <c r="C59" s="8" t="str">
        <f t="shared" si="0"/>
        <v>16.4-16.7|24</v>
      </c>
      <c r="D59" s="9">
        <v>60</v>
      </c>
      <c r="E59" s="9">
        <v>13</v>
      </c>
      <c r="F59" s="9" t="s">
        <v>53</v>
      </c>
    </row>
    <row r="60" spans="1:6">
      <c r="A60" s="4" t="s">
        <v>60</v>
      </c>
      <c r="B60" s="9">
        <v>25</v>
      </c>
      <c r="C60" s="8" t="str">
        <f t="shared" si="0"/>
        <v>16.4-16.7|25</v>
      </c>
      <c r="D60" s="9">
        <v>64</v>
      </c>
      <c r="E60" s="9">
        <v>14</v>
      </c>
      <c r="F60" s="9" t="s">
        <v>54</v>
      </c>
    </row>
    <row r="61" spans="1:6">
      <c r="A61" s="4" t="s">
        <v>60</v>
      </c>
      <c r="B61" s="9">
        <v>26</v>
      </c>
      <c r="C61" s="8" t="str">
        <f t="shared" si="0"/>
        <v>16.4-16.7|26</v>
      </c>
      <c r="D61" s="9">
        <v>69</v>
      </c>
      <c r="E61" s="9">
        <v>16</v>
      </c>
      <c r="F61" s="9" t="s">
        <v>56</v>
      </c>
    </row>
    <row r="62" spans="1:6">
      <c r="A62" s="4" t="s">
        <v>60</v>
      </c>
      <c r="B62" s="9">
        <v>27</v>
      </c>
      <c r="C62" s="8" t="str">
        <f t="shared" si="0"/>
        <v>16.4-16.7|27</v>
      </c>
      <c r="D62" s="9">
        <v>74</v>
      </c>
      <c r="E62" s="9">
        <v>17</v>
      </c>
      <c r="F62" s="9" t="s">
        <v>57</v>
      </c>
    </row>
    <row r="63" spans="1:6">
      <c r="A63" s="4" t="s">
        <v>60</v>
      </c>
      <c r="B63" s="9">
        <v>28</v>
      </c>
      <c r="C63" s="8" t="str">
        <f t="shared" si="0"/>
        <v>16.4-16.7|28</v>
      </c>
      <c r="D63" s="9">
        <v>77</v>
      </c>
      <c r="E63" s="9">
        <v>18</v>
      </c>
      <c r="F63" s="9" t="s">
        <v>58</v>
      </c>
    </row>
    <row r="64" spans="1:6">
      <c r="A64" s="4" t="s">
        <v>60</v>
      </c>
      <c r="B64" s="9">
        <v>29</v>
      </c>
      <c r="C64" s="8" t="str">
        <f t="shared" si="0"/>
        <v>16.4-16.7|29</v>
      </c>
      <c r="D64" s="9">
        <v>79</v>
      </c>
      <c r="E64" s="9">
        <v>19</v>
      </c>
      <c r="F64" s="9" t="s">
        <v>59</v>
      </c>
    </row>
    <row r="65" spans="1:6">
      <c r="A65" s="4" t="s">
        <v>60</v>
      </c>
      <c r="B65" s="9">
        <v>30</v>
      </c>
      <c r="C65" s="8" t="str">
        <f t="shared" si="0"/>
        <v>16.4-16.7|30</v>
      </c>
      <c r="D65" s="9">
        <v>80</v>
      </c>
      <c r="E65" s="9">
        <v>19</v>
      </c>
      <c r="F65" s="9" t="s">
        <v>59</v>
      </c>
    </row>
    <row r="66" spans="1:6">
      <c r="A66" s="4" t="s">
        <v>61</v>
      </c>
      <c r="B66" s="8">
        <v>0</v>
      </c>
      <c r="C66" s="8" t="str">
        <f t="shared" si="0"/>
        <v>16.8-16.11|0</v>
      </c>
      <c r="D66" s="9">
        <v>20</v>
      </c>
      <c r="E66" s="9">
        <v>1</v>
      </c>
      <c r="F66" s="9" t="s">
        <v>41</v>
      </c>
    </row>
    <row r="67" spans="1:6">
      <c r="A67" s="4" t="s">
        <v>61</v>
      </c>
      <c r="B67" s="9">
        <v>1</v>
      </c>
      <c r="C67" s="8" t="str">
        <f t="shared" si="0"/>
        <v>16.8-16.11|1</v>
      </c>
      <c r="D67" s="9">
        <v>20</v>
      </c>
      <c r="E67" s="9">
        <v>1</v>
      </c>
      <c r="F67" s="9" t="s">
        <v>41</v>
      </c>
    </row>
    <row r="68" spans="1:6">
      <c r="A68" s="4" t="s">
        <v>61</v>
      </c>
      <c r="B68" s="9">
        <v>2</v>
      </c>
      <c r="C68" s="8" t="str">
        <f t="shared" si="0"/>
        <v>16.8-16.11|2</v>
      </c>
      <c r="D68" s="9">
        <v>20</v>
      </c>
      <c r="E68" s="9">
        <v>1</v>
      </c>
      <c r="F68" s="9" t="s">
        <v>41</v>
      </c>
    </row>
    <row r="69" spans="1:6">
      <c r="A69" s="4" t="s">
        <v>61</v>
      </c>
      <c r="B69" s="9">
        <v>3</v>
      </c>
      <c r="C69" s="8" t="str">
        <f t="shared" ref="C69:C132" si="1">A69&amp;"|"&amp;B69</f>
        <v>16.8-16.11|3</v>
      </c>
      <c r="D69" s="9">
        <v>20</v>
      </c>
      <c r="E69" s="9">
        <v>1</v>
      </c>
      <c r="F69" s="9" t="s">
        <v>41</v>
      </c>
    </row>
    <row r="70" spans="1:6">
      <c r="A70" s="4" t="s">
        <v>61</v>
      </c>
      <c r="B70" s="9">
        <v>4</v>
      </c>
      <c r="C70" s="8" t="str">
        <f t="shared" si="1"/>
        <v>16.8-16.11|4</v>
      </c>
      <c r="D70" s="9">
        <v>20</v>
      </c>
      <c r="E70" s="9">
        <v>1</v>
      </c>
      <c r="F70" s="9" t="s">
        <v>41</v>
      </c>
    </row>
    <row r="71" spans="1:6">
      <c r="A71" s="4" t="s">
        <v>61</v>
      </c>
      <c r="B71" s="9">
        <v>5</v>
      </c>
      <c r="C71" s="8" t="str">
        <f t="shared" si="1"/>
        <v>16.8-16.11|5</v>
      </c>
      <c r="D71" s="9">
        <v>21</v>
      </c>
      <c r="E71" s="9">
        <v>1</v>
      </c>
      <c r="F71" s="9" t="s">
        <v>41</v>
      </c>
    </row>
    <row r="72" spans="1:6">
      <c r="A72" s="4" t="s">
        <v>61</v>
      </c>
      <c r="B72" s="9">
        <v>6</v>
      </c>
      <c r="C72" s="8" t="str">
        <f t="shared" si="1"/>
        <v>16.8-16.11|6</v>
      </c>
      <c r="D72" s="9">
        <v>23</v>
      </c>
      <c r="E72" s="9">
        <v>2</v>
      </c>
      <c r="F72" s="9" t="s">
        <v>42</v>
      </c>
    </row>
    <row r="73" spans="1:6">
      <c r="A73" s="4" t="s">
        <v>61</v>
      </c>
      <c r="B73" s="9">
        <v>7</v>
      </c>
      <c r="C73" s="8" t="str">
        <f t="shared" si="1"/>
        <v>16.8-16.11|7</v>
      </c>
      <c r="D73" s="9">
        <v>24</v>
      </c>
      <c r="E73" s="9">
        <v>2</v>
      </c>
      <c r="F73" s="9" t="s">
        <v>42</v>
      </c>
    </row>
    <row r="74" spans="1:6">
      <c r="A74" s="4" t="s">
        <v>61</v>
      </c>
      <c r="B74" s="9">
        <v>8</v>
      </c>
      <c r="C74" s="8" t="str">
        <f t="shared" si="1"/>
        <v>16.8-16.11|8</v>
      </c>
      <c r="D74" s="9">
        <v>25</v>
      </c>
      <c r="E74" s="9">
        <v>3</v>
      </c>
      <c r="F74" s="9" t="s">
        <v>43</v>
      </c>
    </row>
    <row r="75" spans="1:6">
      <c r="A75" s="4" t="s">
        <v>61</v>
      </c>
      <c r="B75" s="9">
        <v>9</v>
      </c>
      <c r="C75" s="8" t="str">
        <f t="shared" si="1"/>
        <v>16.8-16.11|9</v>
      </c>
      <c r="D75" s="9">
        <v>27</v>
      </c>
      <c r="E75" s="9">
        <v>3</v>
      </c>
      <c r="F75" s="9" t="s">
        <v>43</v>
      </c>
    </row>
    <row r="76" spans="1:6">
      <c r="A76" s="4" t="s">
        <v>61</v>
      </c>
      <c r="B76" s="9">
        <v>10</v>
      </c>
      <c r="C76" s="8" t="str">
        <f t="shared" si="1"/>
        <v>16.8-16.11|10</v>
      </c>
      <c r="D76" s="9">
        <v>28</v>
      </c>
      <c r="E76" s="9">
        <v>3</v>
      </c>
      <c r="F76" s="9" t="s">
        <v>43</v>
      </c>
    </row>
    <row r="77" spans="1:6">
      <c r="A77" s="4" t="s">
        <v>61</v>
      </c>
      <c r="B77" s="9">
        <v>11</v>
      </c>
      <c r="C77" s="8" t="str">
        <f t="shared" si="1"/>
        <v>16.8-16.11|11</v>
      </c>
      <c r="D77" s="9">
        <v>30</v>
      </c>
      <c r="E77" s="9">
        <v>4</v>
      </c>
      <c r="F77" s="8" t="s">
        <v>44</v>
      </c>
    </row>
    <row r="78" spans="1:6">
      <c r="A78" s="4" t="s">
        <v>61</v>
      </c>
      <c r="B78" s="9">
        <v>12</v>
      </c>
      <c r="C78" s="8" t="str">
        <f t="shared" si="1"/>
        <v>16.8-16.11|12</v>
      </c>
      <c r="D78" s="9">
        <v>32</v>
      </c>
      <c r="E78" s="9">
        <v>5</v>
      </c>
      <c r="F78" s="9" t="s">
        <v>45</v>
      </c>
    </row>
    <row r="79" spans="1:6">
      <c r="A79" s="4" t="s">
        <v>61</v>
      </c>
      <c r="B79" s="9">
        <v>13</v>
      </c>
      <c r="C79" s="8" t="str">
        <f t="shared" si="1"/>
        <v>16.8-16.11|13</v>
      </c>
      <c r="D79" s="9">
        <v>34</v>
      </c>
      <c r="E79" s="9">
        <v>5</v>
      </c>
      <c r="F79" s="9" t="s">
        <v>45</v>
      </c>
    </row>
    <row r="80" spans="1:6">
      <c r="A80" s="4" t="s">
        <v>61</v>
      </c>
      <c r="B80" s="9">
        <v>14</v>
      </c>
      <c r="C80" s="8" t="str">
        <f t="shared" si="1"/>
        <v>16.8-16.11|14</v>
      </c>
      <c r="D80" s="9">
        <v>36</v>
      </c>
      <c r="E80" s="9">
        <v>6</v>
      </c>
      <c r="F80" s="9" t="s">
        <v>46</v>
      </c>
    </row>
    <row r="81" spans="1:6">
      <c r="A81" s="4" t="s">
        <v>61</v>
      </c>
      <c r="B81" s="9">
        <v>15</v>
      </c>
      <c r="C81" s="8" t="str">
        <f t="shared" si="1"/>
        <v>16.8-16.11|15</v>
      </c>
      <c r="D81" s="9">
        <v>38</v>
      </c>
      <c r="E81" s="9">
        <v>6</v>
      </c>
      <c r="F81" s="9" t="s">
        <v>46</v>
      </c>
    </row>
    <row r="82" spans="1:6">
      <c r="A82" s="4" t="s">
        <v>61</v>
      </c>
      <c r="B82" s="9">
        <v>16</v>
      </c>
      <c r="C82" s="8" t="str">
        <f t="shared" si="1"/>
        <v>16.8-16.11|16</v>
      </c>
      <c r="D82" s="9">
        <v>40</v>
      </c>
      <c r="E82" s="9">
        <v>7</v>
      </c>
      <c r="F82" s="9" t="s">
        <v>47</v>
      </c>
    </row>
    <row r="83" spans="1:6">
      <c r="A83" s="4" t="s">
        <v>61</v>
      </c>
      <c r="B83" s="9">
        <v>17</v>
      </c>
      <c r="C83" s="8" t="str">
        <f t="shared" si="1"/>
        <v>16.8-16.11|17</v>
      </c>
      <c r="D83" s="9">
        <v>42</v>
      </c>
      <c r="E83" s="9">
        <v>8</v>
      </c>
      <c r="F83" s="9" t="s">
        <v>48</v>
      </c>
    </row>
    <row r="84" spans="1:6">
      <c r="A84" s="4" t="s">
        <v>61</v>
      </c>
      <c r="B84" s="9">
        <v>18</v>
      </c>
      <c r="C84" s="8" t="str">
        <f t="shared" si="1"/>
        <v>16.8-16.11|18</v>
      </c>
      <c r="D84" s="9">
        <v>44</v>
      </c>
      <c r="E84" s="9">
        <v>8</v>
      </c>
      <c r="F84" s="9" t="s">
        <v>48</v>
      </c>
    </row>
    <row r="85" spans="1:6">
      <c r="A85" s="4" t="s">
        <v>61</v>
      </c>
      <c r="B85" s="9">
        <v>19</v>
      </c>
      <c r="C85" s="8" t="str">
        <f t="shared" si="1"/>
        <v>16.8-16.11|19</v>
      </c>
      <c r="D85" s="9">
        <v>46</v>
      </c>
      <c r="E85" s="9">
        <v>9</v>
      </c>
      <c r="F85" s="9" t="s">
        <v>49</v>
      </c>
    </row>
    <row r="86" spans="1:6">
      <c r="A86" s="4" t="s">
        <v>61</v>
      </c>
      <c r="B86" s="9">
        <v>20</v>
      </c>
      <c r="C86" s="8" t="str">
        <f t="shared" si="1"/>
        <v>16.8-16.11|20</v>
      </c>
      <c r="D86" s="9">
        <v>49</v>
      </c>
      <c r="E86" s="9">
        <v>10</v>
      </c>
      <c r="F86" s="9" t="s">
        <v>50</v>
      </c>
    </row>
    <row r="87" spans="1:6">
      <c r="A87" s="4" t="s">
        <v>61</v>
      </c>
      <c r="B87" s="9">
        <v>21</v>
      </c>
      <c r="C87" s="8" t="str">
        <f t="shared" si="1"/>
        <v>16.8-16.11|21</v>
      </c>
      <c r="D87" s="9">
        <v>51</v>
      </c>
      <c r="E87" s="9">
        <v>10</v>
      </c>
      <c r="F87" s="9" t="s">
        <v>50</v>
      </c>
    </row>
    <row r="88" spans="1:6">
      <c r="A88" s="4" t="s">
        <v>61</v>
      </c>
      <c r="B88" s="9">
        <v>22</v>
      </c>
      <c r="C88" s="8" t="str">
        <f t="shared" si="1"/>
        <v>16.8-16.11|22</v>
      </c>
      <c r="D88" s="9">
        <v>53</v>
      </c>
      <c r="E88" s="9">
        <v>11</v>
      </c>
      <c r="F88" s="9" t="s">
        <v>51</v>
      </c>
    </row>
    <row r="89" spans="1:6">
      <c r="A89" s="4" t="s">
        <v>61</v>
      </c>
      <c r="B89" s="9">
        <v>23</v>
      </c>
      <c r="C89" s="8" t="str">
        <f t="shared" si="1"/>
        <v>16.8-16.11|23</v>
      </c>
      <c r="D89" s="9">
        <v>55</v>
      </c>
      <c r="E89" s="9">
        <v>11</v>
      </c>
      <c r="F89" s="9" t="s">
        <v>51</v>
      </c>
    </row>
    <row r="90" spans="1:6">
      <c r="A90" s="4" t="s">
        <v>61</v>
      </c>
      <c r="B90" s="9">
        <v>24</v>
      </c>
      <c r="C90" s="8" t="str">
        <f t="shared" si="1"/>
        <v>16.8-16.11|24</v>
      </c>
      <c r="D90" s="9">
        <v>59</v>
      </c>
      <c r="E90" s="9">
        <v>13</v>
      </c>
      <c r="F90" s="9" t="s">
        <v>53</v>
      </c>
    </row>
    <row r="91" spans="1:6">
      <c r="A91" s="4" t="s">
        <v>61</v>
      </c>
      <c r="B91" s="9">
        <v>25</v>
      </c>
      <c r="C91" s="8" t="str">
        <f t="shared" si="1"/>
        <v>16.8-16.11|25</v>
      </c>
      <c r="D91" s="9">
        <v>63</v>
      </c>
      <c r="E91" s="9">
        <v>14</v>
      </c>
      <c r="F91" s="9" t="s">
        <v>54</v>
      </c>
    </row>
    <row r="92" spans="1:6">
      <c r="A92" s="4" t="s">
        <v>61</v>
      </c>
      <c r="B92" s="9">
        <v>26</v>
      </c>
      <c r="C92" s="8" t="str">
        <f t="shared" si="1"/>
        <v>16.8-16.11|26</v>
      </c>
      <c r="D92" s="9">
        <v>68</v>
      </c>
      <c r="E92" s="9">
        <v>15</v>
      </c>
      <c r="F92" s="9" t="s">
        <v>55</v>
      </c>
    </row>
    <row r="93" spans="1:6">
      <c r="A93" s="4" t="s">
        <v>61</v>
      </c>
      <c r="B93" s="9">
        <v>27</v>
      </c>
      <c r="C93" s="8" t="str">
        <f t="shared" si="1"/>
        <v>16.8-16.11|27</v>
      </c>
      <c r="D93" s="9">
        <v>74</v>
      </c>
      <c r="E93" s="9">
        <v>17</v>
      </c>
      <c r="F93" s="9" t="s">
        <v>57</v>
      </c>
    </row>
    <row r="94" spans="1:6">
      <c r="A94" s="4" t="s">
        <v>61</v>
      </c>
      <c r="B94" s="9">
        <v>28</v>
      </c>
      <c r="C94" s="8" t="str">
        <f t="shared" si="1"/>
        <v>16.8-16.11|28</v>
      </c>
      <c r="D94" s="9">
        <v>77</v>
      </c>
      <c r="E94" s="9">
        <v>18</v>
      </c>
      <c r="F94" s="9" t="s">
        <v>58</v>
      </c>
    </row>
    <row r="95" spans="1:6">
      <c r="A95" s="4" t="s">
        <v>61</v>
      </c>
      <c r="B95" s="9">
        <v>29</v>
      </c>
      <c r="C95" s="8" t="str">
        <f t="shared" si="1"/>
        <v>16.8-16.11|29</v>
      </c>
      <c r="D95" s="9">
        <v>79</v>
      </c>
      <c r="E95" s="9">
        <v>19</v>
      </c>
      <c r="F95" s="9" t="s">
        <v>59</v>
      </c>
    </row>
    <row r="96" spans="1:6">
      <c r="A96" s="4" t="s">
        <v>61</v>
      </c>
      <c r="B96" s="9">
        <v>30</v>
      </c>
      <c r="C96" s="8" t="str">
        <f t="shared" si="1"/>
        <v>16.8-16.11|30</v>
      </c>
      <c r="D96" s="9">
        <v>80</v>
      </c>
      <c r="E96" s="9">
        <v>19</v>
      </c>
      <c r="F96" s="9" t="s">
        <v>59</v>
      </c>
    </row>
    <row r="97" spans="1:6">
      <c r="A97" s="4" t="s">
        <v>62</v>
      </c>
      <c r="B97" s="8">
        <v>0</v>
      </c>
      <c r="C97" s="8" t="str">
        <f t="shared" si="1"/>
        <v>17-19|0</v>
      </c>
      <c r="D97" s="9">
        <v>20</v>
      </c>
      <c r="E97" s="9">
        <v>1</v>
      </c>
      <c r="F97" s="9" t="s">
        <v>41</v>
      </c>
    </row>
    <row r="98" spans="1:6">
      <c r="A98" s="4" t="s">
        <v>62</v>
      </c>
      <c r="B98" s="9">
        <v>1</v>
      </c>
      <c r="C98" s="8" t="str">
        <f t="shared" si="1"/>
        <v>17-19|1</v>
      </c>
      <c r="D98" s="9">
        <v>20</v>
      </c>
      <c r="E98" s="9">
        <v>1</v>
      </c>
      <c r="F98" s="9" t="s">
        <v>41</v>
      </c>
    </row>
    <row r="99" spans="1:6">
      <c r="A99" s="4" t="s">
        <v>62</v>
      </c>
      <c r="B99" s="9">
        <v>2</v>
      </c>
      <c r="C99" s="8" t="str">
        <f t="shared" si="1"/>
        <v>17-19|2</v>
      </c>
      <c r="D99" s="9">
        <v>20</v>
      </c>
      <c r="E99" s="9">
        <v>1</v>
      </c>
      <c r="F99" s="9" t="s">
        <v>41</v>
      </c>
    </row>
    <row r="100" spans="1:6">
      <c r="A100" s="4" t="s">
        <v>62</v>
      </c>
      <c r="B100" s="9">
        <v>3</v>
      </c>
      <c r="C100" s="8" t="str">
        <f t="shared" si="1"/>
        <v>17-19|3</v>
      </c>
      <c r="D100" s="9">
        <v>20</v>
      </c>
      <c r="E100" s="9">
        <v>1</v>
      </c>
      <c r="F100" s="9" t="s">
        <v>41</v>
      </c>
    </row>
    <row r="101" spans="1:6">
      <c r="A101" s="4" t="s">
        <v>62</v>
      </c>
      <c r="B101" s="9">
        <v>4</v>
      </c>
      <c r="C101" s="8" t="str">
        <f t="shared" si="1"/>
        <v>17-19|4</v>
      </c>
      <c r="D101" s="9">
        <v>20</v>
      </c>
      <c r="E101" s="9">
        <v>1</v>
      </c>
      <c r="F101" s="9" t="s">
        <v>41</v>
      </c>
    </row>
    <row r="102" spans="1:6">
      <c r="A102" s="4" t="s">
        <v>62</v>
      </c>
      <c r="B102" s="9">
        <v>5</v>
      </c>
      <c r="C102" s="8" t="str">
        <f t="shared" si="1"/>
        <v>17-19|5</v>
      </c>
      <c r="D102" s="9">
        <v>21</v>
      </c>
      <c r="E102" s="9">
        <v>1</v>
      </c>
      <c r="F102" s="9" t="s">
        <v>41</v>
      </c>
    </row>
    <row r="103" spans="1:6">
      <c r="A103" s="4" t="s">
        <v>62</v>
      </c>
      <c r="B103" s="9">
        <v>6</v>
      </c>
      <c r="C103" s="8" t="str">
        <f t="shared" si="1"/>
        <v>17-19|6</v>
      </c>
      <c r="D103" s="9">
        <v>22</v>
      </c>
      <c r="E103" s="9">
        <v>2</v>
      </c>
      <c r="F103" s="9" t="s">
        <v>42</v>
      </c>
    </row>
    <row r="104" spans="1:6">
      <c r="A104" s="4" t="s">
        <v>62</v>
      </c>
      <c r="B104" s="9">
        <v>7</v>
      </c>
      <c r="C104" s="8" t="str">
        <f t="shared" si="1"/>
        <v>17-19|7</v>
      </c>
      <c r="D104" s="9">
        <v>24</v>
      </c>
      <c r="E104" s="9">
        <v>2</v>
      </c>
      <c r="F104" s="9" t="s">
        <v>42</v>
      </c>
    </row>
    <row r="105" spans="1:6">
      <c r="A105" s="4" t="s">
        <v>62</v>
      </c>
      <c r="B105" s="9">
        <v>8</v>
      </c>
      <c r="C105" s="8" t="str">
        <f t="shared" si="1"/>
        <v>17-19|8</v>
      </c>
      <c r="D105" s="9">
        <v>25</v>
      </c>
      <c r="E105" s="9">
        <v>3</v>
      </c>
      <c r="F105" s="9" t="s">
        <v>43</v>
      </c>
    </row>
    <row r="106" spans="1:6">
      <c r="A106" s="4" t="s">
        <v>62</v>
      </c>
      <c r="B106" s="9">
        <v>9</v>
      </c>
      <c r="C106" s="8" t="str">
        <f t="shared" si="1"/>
        <v>17-19|9</v>
      </c>
      <c r="D106" s="9">
        <v>27</v>
      </c>
      <c r="E106" s="9">
        <v>3</v>
      </c>
      <c r="F106" s="9" t="s">
        <v>43</v>
      </c>
    </row>
    <row r="107" spans="1:6">
      <c r="A107" s="4" t="s">
        <v>62</v>
      </c>
      <c r="B107" s="9">
        <v>10</v>
      </c>
      <c r="C107" s="8" t="str">
        <f t="shared" si="1"/>
        <v>17-19|10</v>
      </c>
      <c r="D107" s="9">
        <v>28</v>
      </c>
      <c r="E107" s="9">
        <v>3</v>
      </c>
      <c r="F107" s="9" t="s">
        <v>43</v>
      </c>
    </row>
    <row r="108" spans="1:6">
      <c r="A108" s="4" t="s">
        <v>62</v>
      </c>
      <c r="B108" s="9">
        <v>11</v>
      </c>
      <c r="C108" s="8" t="str">
        <f t="shared" si="1"/>
        <v>17-19|11</v>
      </c>
      <c r="D108" s="9">
        <v>30</v>
      </c>
      <c r="E108" s="9">
        <v>4</v>
      </c>
      <c r="F108" s="8" t="s">
        <v>44</v>
      </c>
    </row>
    <row r="109" spans="1:6">
      <c r="A109" s="4" t="s">
        <v>62</v>
      </c>
      <c r="B109" s="9">
        <v>12</v>
      </c>
      <c r="C109" s="8" t="str">
        <f t="shared" si="1"/>
        <v>17-19|12</v>
      </c>
      <c r="D109" s="9">
        <v>32</v>
      </c>
      <c r="E109" s="9">
        <v>5</v>
      </c>
      <c r="F109" s="9" t="s">
        <v>45</v>
      </c>
    </row>
    <row r="110" spans="1:6">
      <c r="A110" s="4" t="s">
        <v>62</v>
      </c>
      <c r="B110" s="9">
        <v>13</v>
      </c>
      <c r="C110" s="8" t="str">
        <f t="shared" si="1"/>
        <v>17-19|13</v>
      </c>
      <c r="D110" s="9">
        <v>34</v>
      </c>
      <c r="E110" s="9">
        <v>5</v>
      </c>
      <c r="F110" s="9" t="s">
        <v>45</v>
      </c>
    </row>
    <row r="111" spans="1:6">
      <c r="A111" s="4" t="s">
        <v>62</v>
      </c>
      <c r="B111" s="9">
        <v>14</v>
      </c>
      <c r="C111" s="8" t="str">
        <f t="shared" si="1"/>
        <v>17-19|14</v>
      </c>
      <c r="D111" s="9">
        <v>36</v>
      </c>
      <c r="E111" s="9">
        <v>6</v>
      </c>
      <c r="F111" s="9" t="s">
        <v>46</v>
      </c>
    </row>
    <row r="112" spans="1:6">
      <c r="A112" s="4" t="s">
        <v>62</v>
      </c>
      <c r="B112" s="9">
        <v>15</v>
      </c>
      <c r="C112" s="8" t="str">
        <f t="shared" si="1"/>
        <v>17-19|15</v>
      </c>
      <c r="D112" s="9">
        <v>38</v>
      </c>
      <c r="E112" s="9">
        <v>6</v>
      </c>
      <c r="F112" s="9" t="s">
        <v>46</v>
      </c>
    </row>
    <row r="113" spans="1:6">
      <c r="A113" s="4" t="s">
        <v>62</v>
      </c>
      <c r="B113" s="9">
        <v>16</v>
      </c>
      <c r="C113" s="8" t="str">
        <f t="shared" si="1"/>
        <v>17-19|16</v>
      </c>
      <c r="D113" s="9">
        <v>40</v>
      </c>
      <c r="E113" s="9">
        <v>7</v>
      </c>
      <c r="F113" s="9" t="s">
        <v>47</v>
      </c>
    </row>
    <row r="114" spans="1:6">
      <c r="A114" s="4" t="s">
        <v>62</v>
      </c>
      <c r="B114" s="9">
        <v>17</v>
      </c>
      <c r="C114" s="8" t="str">
        <f t="shared" si="1"/>
        <v>17-19|17</v>
      </c>
      <c r="D114" s="9">
        <v>42</v>
      </c>
      <c r="E114" s="9">
        <v>8</v>
      </c>
      <c r="F114" s="9" t="s">
        <v>48</v>
      </c>
    </row>
    <row r="115" spans="1:6">
      <c r="A115" s="4" t="s">
        <v>62</v>
      </c>
      <c r="B115" s="9">
        <v>18</v>
      </c>
      <c r="C115" s="8" t="str">
        <f t="shared" si="1"/>
        <v>17-19|18</v>
      </c>
      <c r="D115" s="9">
        <v>44</v>
      </c>
      <c r="E115" s="9">
        <v>8</v>
      </c>
      <c r="F115" s="9" t="s">
        <v>48</v>
      </c>
    </row>
    <row r="116" spans="1:6">
      <c r="A116" s="4" t="s">
        <v>62</v>
      </c>
      <c r="B116" s="9">
        <v>19</v>
      </c>
      <c r="C116" s="8" t="str">
        <f t="shared" si="1"/>
        <v>17-19|19</v>
      </c>
      <c r="D116" s="9">
        <v>46</v>
      </c>
      <c r="E116" s="9">
        <v>9</v>
      </c>
      <c r="F116" s="9" t="s">
        <v>49</v>
      </c>
    </row>
    <row r="117" spans="1:6">
      <c r="A117" s="4" t="s">
        <v>62</v>
      </c>
      <c r="B117" s="9">
        <v>20</v>
      </c>
      <c r="C117" s="8" t="str">
        <f t="shared" si="1"/>
        <v>17-19|20</v>
      </c>
      <c r="D117" s="9">
        <v>49</v>
      </c>
      <c r="E117" s="9">
        <v>10</v>
      </c>
      <c r="F117" s="9" t="s">
        <v>50</v>
      </c>
    </row>
    <row r="118" spans="1:6">
      <c r="A118" s="4" t="s">
        <v>62</v>
      </c>
      <c r="B118" s="9">
        <v>21</v>
      </c>
      <c r="C118" s="8" t="str">
        <f t="shared" si="1"/>
        <v>17-19|21</v>
      </c>
      <c r="D118" s="9">
        <v>51</v>
      </c>
      <c r="E118" s="9">
        <v>10</v>
      </c>
      <c r="F118" s="9" t="s">
        <v>50</v>
      </c>
    </row>
    <row r="119" spans="1:6">
      <c r="A119" s="4" t="s">
        <v>62</v>
      </c>
      <c r="B119" s="9">
        <v>22</v>
      </c>
      <c r="C119" s="8" t="str">
        <f t="shared" si="1"/>
        <v>17-19|22</v>
      </c>
      <c r="D119" s="9">
        <v>53</v>
      </c>
      <c r="E119" s="9">
        <v>11</v>
      </c>
      <c r="F119" s="9" t="s">
        <v>51</v>
      </c>
    </row>
    <row r="120" spans="1:6">
      <c r="A120" s="4" t="s">
        <v>62</v>
      </c>
      <c r="B120" s="9">
        <v>23</v>
      </c>
      <c r="C120" s="8" t="str">
        <f t="shared" si="1"/>
        <v>17-19|23</v>
      </c>
      <c r="D120" s="9">
        <v>55</v>
      </c>
      <c r="E120" s="9">
        <v>12</v>
      </c>
      <c r="F120" s="9" t="s">
        <v>52</v>
      </c>
    </row>
    <row r="121" spans="1:6">
      <c r="A121" s="4" t="s">
        <v>62</v>
      </c>
      <c r="B121" s="9">
        <v>24</v>
      </c>
      <c r="C121" s="8" t="str">
        <f t="shared" si="1"/>
        <v>17-19|24</v>
      </c>
      <c r="D121" s="9">
        <v>58</v>
      </c>
      <c r="E121" s="9">
        <v>12</v>
      </c>
      <c r="F121" s="9" t="s">
        <v>52</v>
      </c>
    </row>
    <row r="122" spans="1:6">
      <c r="A122" s="4" t="s">
        <v>62</v>
      </c>
      <c r="B122" s="9">
        <v>25</v>
      </c>
      <c r="C122" s="8" t="str">
        <f t="shared" si="1"/>
        <v>17-19|25</v>
      </c>
      <c r="D122" s="9">
        <v>62</v>
      </c>
      <c r="E122" s="9">
        <v>14</v>
      </c>
      <c r="F122" s="9" t="s">
        <v>54</v>
      </c>
    </row>
    <row r="123" spans="1:6">
      <c r="A123" s="4" t="s">
        <v>62</v>
      </c>
      <c r="B123" s="9">
        <v>26</v>
      </c>
      <c r="C123" s="8" t="str">
        <f t="shared" si="1"/>
        <v>17-19|26</v>
      </c>
      <c r="D123" s="9">
        <v>68</v>
      </c>
      <c r="E123" s="9">
        <v>15</v>
      </c>
      <c r="F123" s="9" t="s">
        <v>55</v>
      </c>
    </row>
    <row r="124" spans="1:6">
      <c r="A124" s="4" t="s">
        <v>62</v>
      </c>
      <c r="B124" s="9">
        <v>27</v>
      </c>
      <c r="C124" s="8" t="str">
        <f t="shared" si="1"/>
        <v>17-19|27</v>
      </c>
      <c r="D124" s="9">
        <v>73</v>
      </c>
      <c r="E124" s="9">
        <v>17</v>
      </c>
      <c r="F124" s="9" t="s">
        <v>57</v>
      </c>
    </row>
    <row r="125" spans="1:6">
      <c r="A125" s="4" t="s">
        <v>62</v>
      </c>
      <c r="B125" s="9">
        <v>28</v>
      </c>
      <c r="C125" s="8" t="str">
        <f t="shared" si="1"/>
        <v>17-19|28</v>
      </c>
      <c r="D125" s="9">
        <v>76</v>
      </c>
      <c r="E125" s="9">
        <v>18</v>
      </c>
      <c r="F125" s="9" t="s">
        <v>58</v>
      </c>
    </row>
    <row r="126" spans="1:6">
      <c r="A126" s="4" t="s">
        <v>62</v>
      </c>
      <c r="B126" s="9">
        <v>29</v>
      </c>
      <c r="C126" s="8" t="str">
        <f t="shared" si="1"/>
        <v>17-19|29</v>
      </c>
      <c r="D126" s="9">
        <v>79</v>
      </c>
      <c r="E126" s="9">
        <v>19</v>
      </c>
      <c r="F126" s="9" t="s">
        <v>59</v>
      </c>
    </row>
    <row r="127" spans="1:6">
      <c r="A127" s="4" t="s">
        <v>62</v>
      </c>
      <c r="B127" s="9">
        <v>30</v>
      </c>
      <c r="C127" s="8" t="str">
        <f t="shared" si="1"/>
        <v>17-19|30</v>
      </c>
      <c r="D127" s="9">
        <v>80</v>
      </c>
      <c r="E127" s="9">
        <v>19</v>
      </c>
      <c r="F127" s="9" t="s">
        <v>59</v>
      </c>
    </row>
    <row r="128" spans="1:6">
      <c r="A128" s="4" t="s">
        <v>63</v>
      </c>
      <c r="B128" s="8">
        <v>0</v>
      </c>
      <c r="C128" s="8" t="str">
        <f t="shared" si="1"/>
        <v>20-24|0</v>
      </c>
      <c r="D128" s="9">
        <v>20</v>
      </c>
      <c r="E128" s="9">
        <v>1</v>
      </c>
      <c r="F128" s="9" t="s">
        <v>41</v>
      </c>
    </row>
    <row r="129" spans="1:6">
      <c r="A129" s="4" t="s">
        <v>63</v>
      </c>
      <c r="B129" s="9">
        <v>1</v>
      </c>
      <c r="C129" s="8" t="str">
        <f t="shared" si="1"/>
        <v>20-24|1</v>
      </c>
      <c r="D129" s="9">
        <v>20</v>
      </c>
      <c r="E129" s="9">
        <v>1</v>
      </c>
      <c r="F129" s="9" t="s">
        <v>41</v>
      </c>
    </row>
    <row r="130" spans="1:6">
      <c r="A130" s="4" t="s">
        <v>63</v>
      </c>
      <c r="B130" s="9">
        <v>2</v>
      </c>
      <c r="C130" s="8" t="str">
        <f t="shared" si="1"/>
        <v>20-24|2</v>
      </c>
      <c r="D130" s="9">
        <v>20</v>
      </c>
      <c r="E130" s="9">
        <v>1</v>
      </c>
      <c r="F130" s="9" t="s">
        <v>41</v>
      </c>
    </row>
    <row r="131" spans="1:6">
      <c r="A131" s="4" t="s">
        <v>63</v>
      </c>
      <c r="B131" s="9">
        <v>3</v>
      </c>
      <c r="C131" s="8" t="str">
        <f t="shared" si="1"/>
        <v>20-24|3</v>
      </c>
      <c r="D131" s="9">
        <v>20</v>
      </c>
      <c r="E131" s="9">
        <v>1</v>
      </c>
      <c r="F131" s="9" t="s">
        <v>41</v>
      </c>
    </row>
    <row r="132" spans="1:6">
      <c r="A132" s="4" t="s">
        <v>63</v>
      </c>
      <c r="B132" s="9">
        <v>4</v>
      </c>
      <c r="C132" s="8" t="str">
        <f t="shared" si="1"/>
        <v>20-24|4</v>
      </c>
      <c r="D132" s="9">
        <v>20</v>
      </c>
      <c r="E132" s="9">
        <v>1</v>
      </c>
      <c r="F132" s="9" t="s">
        <v>41</v>
      </c>
    </row>
    <row r="133" spans="1:6">
      <c r="A133" s="4" t="s">
        <v>63</v>
      </c>
      <c r="B133" s="9">
        <v>5</v>
      </c>
      <c r="C133" s="8" t="str">
        <f t="shared" ref="C133:C196" si="2">A133&amp;"|"&amp;B133</f>
        <v>20-24|5</v>
      </c>
      <c r="D133" s="9">
        <v>21</v>
      </c>
      <c r="E133" s="9">
        <v>1</v>
      </c>
      <c r="F133" s="9" t="s">
        <v>41</v>
      </c>
    </row>
    <row r="134" spans="1:6">
      <c r="A134" s="4" t="s">
        <v>63</v>
      </c>
      <c r="B134" s="9">
        <v>6</v>
      </c>
      <c r="C134" s="8" t="str">
        <f t="shared" si="2"/>
        <v>20-24|6</v>
      </c>
      <c r="D134" s="9">
        <v>22</v>
      </c>
      <c r="E134" s="9">
        <v>2</v>
      </c>
      <c r="F134" s="9" t="s">
        <v>42</v>
      </c>
    </row>
    <row r="135" spans="1:6">
      <c r="A135" s="4" t="s">
        <v>63</v>
      </c>
      <c r="B135" s="9">
        <v>7</v>
      </c>
      <c r="C135" s="8" t="str">
        <f t="shared" si="2"/>
        <v>20-24|7</v>
      </c>
      <c r="D135" s="9">
        <v>24</v>
      </c>
      <c r="E135" s="9">
        <v>2</v>
      </c>
      <c r="F135" s="9" t="s">
        <v>42</v>
      </c>
    </row>
    <row r="136" spans="1:6">
      <c r="A136" s="4" t="s">
        <v>63</v>
      </c>
      <c r="B136" s="9">
        <v>8</v>
      </c>
      <c r="C136" s="8" t="str">
        <f t="shared" si="2"/>
        <v>20-24|8</v>
      </c>
      <c r="D136" s="9">
        <v>25</v>
      </c>
      <c r="E136" s="9">
        <v>3</v>
      </c>
      <c r="F136" s="9" t="s">
        <v>43</v>
      </c>
    </row>
    <row r="137" spans="1:6">
      <c r="A137" s="4" t="s">
        <v>63</v>
      </c>
      <c r="B137" s="9">
        <v>9</v>
      </c>
      <c r="C137" s="8" t="str">
        <f t="shared" si="2"/>
        <v>20-24|9</v>
      </c>
      <c r="D137" s="9">
        <v>27</v>
      </c>
      <c r="E137" s="9">
        <v>3</v>
      </c>
      <c r="F137" s="9" t="s">
        <v>43</v>
      </c>
    </row>
    <row r="138" spans="1:6">
      <c r="A138" s="4" t="s">
        <v>63</v>
      </c>
      <c r="B138" s="9">
        <v>10</v>
      </c>
      <c r="C138" s="8" t="str">
        <f t="shared" si="2"/>
        <v>20-24|10</v>
      </c>
      <c r="D138" s="9">
        <v>28</v>
      </c>
      <c r="E138" s="9">
        <v>3</v>
      </c>
      <c r="F138" s="9" t="s">
        <v>43</v>
      </c>
    </row>
    <row r="139" spans="1:6">
      <c r="A139" s="4" t="s">
        <v>63</v>
      </c>
      <c r="B139" s="9">
        <v>11</v>
      </c>
      <c r="C139" s="8" t="str">
        <f t="shared" si="2"/>
        <v>20-24|11</v>
      </c>
      <c r="D139" s="9">
        <v>30</v>
      </c>
      <c r="E139" s="9">
        <v>4</v>
      </c>
      <c r="F139" s="8" t="s">
        <v>44</v>
      </c>
    </row>
    <row r="140" spans="1:6">
      <c r="A140" s="4" t="s">
        <v>63</v>
      </c>
      <c r="B140" s="9">
        <v>12</v>
      </c>
      <c r="C140" s="8" t="str">
        <f t="shared" si="2"/>
        <v>20-24|12</v>
      </c>
      <c r="D140" s="9">
        <v>31</v>
      </c>
      <c r="E140" s="9">
        <v>4</v>
      </c>
      <c r="F140" s="8" t="s">
        <v>44</v>
      </c>
    </row>
    <row r="141" spans="1:6">
      <c r="A141" s="4" t="s">
        <v>63</v>
      </c>
      <c r="B141" s="9">
        <v>13</v>
      </c>
      <c r="C141" s="8" t="str">
        <f t="shared" si="2"/>
        <v>20-24|13</v>
      </c>
      <c r="D141" s="9">
        <v>34</v>
      </c>
      <c r="E141" s="9">
        <v>5</v>
      </c>
      <c r="F141" s="9" t="s">
        <v>45</v>
      </c>
    </row>
    <row r="142" spans="1:6">
      <c r="A142" s="4" t="s">
        <v>63</v>
      </c>
      <c r="B142" s="9">
        <v>14</v>
      </c>
      <c r="C142" s="8" t="str">
        <f t="shared" si="2"/>
        <v>20-24|14</v>
      </c>
      <c r="D142" s="9">
        <v>36</v>
      </c>
      <c r="E142" s="9">
        <v>6</v>
      </c>
      <c r="F142" s="9" t="s">
        <v>46</v>
      </c>
    </row>
    <row r="143" spans="1:6">
      <c r="A143" s="4" t="s">
        <v>63</v>
      </c>
      <c r="B143" s="9">
        <v>15</v>
      </c>
      <c r="C143" s="8" t="str">
        <f t="shared" si="2"/>
        <v>20-24|15</v>
      </c>
      <c r="D143" s="9">
        <v>38</v>
      </c>
      <c r="E143" s="9">
        <v>6</v>
      </c>
      <c r="F143" s="9" t="s">
        <v>46</v>
      </c>
    </row>
    <row r="144" spans="1:6">
      <c r="A144" s="4" t="s">
        <v>63</v>
      </c>
      <c r="B144" s="9">
        <v>16</v>
      </c>
      <c r="C144" s="8" t="str">
        <f t="shared" si="2"/>
        <v>20-24|16</v>
      </c>
      <c r="D144" s="9">
        <v>40</v>
      </c>
      <c r="E144" s="9">
        <v>7</v>
      </c>
      <c r="F144" s="9" t="s">
        <v>47</v>
      </c>
    </row>
    <row r="145" spans="1:6">
      <c r="A145" s="4" t="s">
        <v>63</v>
      </c>
      <c r="B145" s="9">
        <v>17</v>
      </c>
      <c r="C145" s="8" t="str">
        <f t="shared" si="2"/>
        <v>20-24|17</v>
      </c>
      <c r="D145" s="9">
        <v>42</v>
      </c>
      <c r="E145" s="9">
        <v>8</v>
      </c>
      <c r="F145" s="9" t="s">
        <v>48</v>
      </c>
    </row>
    <row r="146" spans="1:6">
      <c r="A146" s="4" t="s">
        <v>63</v>
      </c>
      <c r="B146" s="9">
        <v>18</v>
      </c>
      <c r="C146" s="8" t="str">
        <f t="shared" si="2"/>
        <v>20-24|18</v>
      </c>
      <c r="D146" s="9">
        <v>44</v>
      </c>
      <c r="E146" s="9">
        <v>8</v>
      </c>
      <c r="F146" s="9" t="s">
        <v>48</v>
      </c>
    </row>
    <row r="147" spans="1:6">
      <c r="A147" s="4" t="s">
        <v>63</v>
      </c>
      <c r="B147" s="9">
        <v>19</v>
      </c>
      <c r="C147" s="8" t="str">
        <f t="shared" si="2"/>
        <v>20-24|19</v>
      </c>
      <c r="D147" s="9">
        <v>46</v>
      </c>
      <c r="E147" s="9">
        <v>9</v>
      </c>
      <c r="F147" s="9" t="s">
        <v>49</v>
      </c>
    </row>
    <row r="148" spans="1:6">
      <c r="A148" s="4" t="s">
        <v>63</v>
      </c>
      <c r="B148" s="9">
        <v>20</v>
      </c>
      <c r="C148" s="8" t="str">
        <f t="shared" si="2"/>
        <v>20-24|20</v>
      </c>
      <c r="D148" s="9">
        <v>48</v>
      </c>
      <c r="E148" s="9">
        <v>9</v>
      </c>
      <c r="F148" s="9" t="s">
        <v>49</v>
      </c>
    </row>
    <row r="149" spans="1:6">
      <c r="A149" s="4" t="s">
        <v>63</v>
      </c>
      <c r="B149" s="9">
        <v>21</v>
      </c>
      <c r="C149" s="8" t="str">
        <f t="shared" si="2"/>
        <v>20-24|21</v>
      </c>
      <c r="D149" s="9">
        <v>50</v>
      </c>
      <c r="E149" s="9">
        <v>10</v>
      </c>
      <c r="F149" s="9" t="s">
        <v>50</v>
      </c>
    </row>
    <row r="150" spans="1:6">
      <c r="A150" s="4" t="s">
        <v>63</v>
      </c>
      <c r="B150" s="9">
        <v>22</v>
      </c>
      <c r="C150" s="8" t="str">
        <f t="shared" si="2"/>
        <v>20-24|22</v>
      </c>
      <c r="D150" s="9">
        <v>52</v>
      </c>
      <c r="E150" s="9">
        <v>11</v>
      </c>
      <c r="F150" s="9" t="s">
        <v>51</v>
      </c>
    </row>
    <row r="151" spans="1:6">
      <c r="A151" s="4" t="s">
        <v>63</v>
      </c>
      <c r="B151" s="9">
        <v>23</v>
      </c>
      <c r="C151" s="8" t="str">
        <f t="shared" si="2"/>
        <v>20-24|23</v>
      </c>
      <c r="D151" s="9">
        <v>54</v>
      </c>
      <c r="E151" s="9">
        <v>11</v>
      </c>
      <c r="F151" s="9" t="s">
        <v>51</v>
      </c>
    </row>
    <row r="152" spans="1:6">
      <c r="A152" s="4" t="s">
        <v>63</v>
      </c>
      <c r="B152" s="9">
        <v>24</v>
      </c>
      <c r="C152" s="8" t="str">
        <f t="shared" si="2"/>
        <v>20-24|24</v>
      </c>
      <c r="D152" s="9">
        <v>57</v>
      </c>
      <c r="E152" s="9">
        <v>12</v>
      </c>
      <c r="F152" s="9" t="s">
        <v>52</v>
      </c>
    </row>
    <row r="153" spans="1:6">
      <c r="A153" s="4" t="s">
        <v>63</v>
      </c>
      <c r="B153" s="9">
        <v>25</v>
      </c>
      <c r="C153" s="8" t="str">
        <f t="shared" si="2"/>
        <v>20-24|25</v>
      </c>
      <c r="D153" s="9">
        <v>61</v>
      </c>
      <c r="E153" s="9">
        <v>13</v>
      </c>
      <c r="F153" s="9" t="s">
        <v>53</v>
      </c>
    </row>
    <row r="154" spans="1:6">
      <c r="A154" s="4" t="s">
        <v>63</v>
      </c>
      <c r="B154" s="9">
        <v>26</v>
      </c>
      <c r="C154" s="8" t="str">
        <f t="shared" si="2"/>
        <v>20-24|26</v>
      </c>
      <c r="D154" s="9">
        <v>66</v>
      </c>
      <c r="E154" s="9">
        <v>15</v>
      </c>
      <c r="F154" s="9" t="s">
        <v>55</v>
      </c>
    </row>
    <row r="155" spans="1:6">
      <c r="A155" s="4" t="s">
        <v>63</v>
      </c>
      <c r="B155" s="9">
        <v>27</v>
      </c>
      <c r="C155" s="8" t="str">
        <f t="shared" si="2"/>
        <v>20-24|27</v>
      </c>
      <c r="D155" s="9">
        <v>71</v>
      </c>
      <c r="E155" s="9">
        <v>16</v>
      </c>
      <c r="F155" s="9" t="s">
        <v>56</v>
      </c>
    </row>
    <row r="156" spans="1:6">
      <c r="A156" s="4" t="s">
        <v>63</v>
      </c>
      <c r="B156" s="9">
        <v>28</v>
      </c>
      <c r="C156" s="8" t="str">
        <f t="shared" si="2"/>
        <v>20-24|28</v>
      </c>
      <c r="D156" s="9">
        <v>75</v>
      </c>
      <c r="E156" s="9">
        <v>18</v>
      </c>
      <c r="F156" s="9" t="s">
        <v>58</v>
      </c>
    </row>
    <row r="157" spans="1:6">
      <c r="A157" s="4" t="s">
        <v>63</v>
      </c>
      <c r="B157" s="9">
        <v>29</v>
      </c>
      <c r="C157" s="8" t="str">
        <f t="shared" si="2"/>
        <v>20-24|29</v>
      </c>
      <c r="D157" s="9">
        <v>78</v>
      </c>
      <c r="E157" s="9">
        <v>18</v>
      </c>
      <c r="F157" s="9" t="s">
        <v>58</v>
      </c>
    </row>
    <row r="158" spans="1:6">
      <c r="A158" s="4" t="s">
        <v>63</v>
      </c>
      <c r="B158" s="9">
        <v>30</v>
      </c>
      <c r="C158" s="8" t="str">
        <f t="shared" si="2"/>
        <v>20-24|30</v>
      </c>
      <c r="D158" s="9">
        <v>80</v>
      </c>
      <c r="E158" s="9">
        <v>19</v>
      </c>
      <c r="F158" s="9" t="s">
        <v>59</v>
      </c>
    </row>
    <row r="159" spans="1:6">
      <c r="A159" s="4" t="s">
        <v>64</v>
      </c>
      <c r="B159" s="8">
        <v>0</v>
      </c>
      <c r="C159" s="8" t="str">
        <f t="shared" si="2"/>
        <v>25-29|0</v>
      </c>
      <c r="D159" s="9">
        <v>20</v>
      </c>
      <c r="E159" s="9">
        <v>1</v>
      </c>
      <c r="F159" s="9" t="s">
        <v>41</v>
      </c>
    </row>
    <row r="160" spans="1:6">
      <c r="A160" s="4" t="s">
        <v>64</v>
      </c>
      <c r="B160" s="9">
        <v>1</v>
      </c>
      <c r="C160" s="8" t="str">
        <f t="shared" si="2"/>
        <v>25-29|1</v>
      </c>
      <c r="D160" s="9">
        <v>20</v>
      </c>
      <c r="E160" s="9">
        <v>1</v>
      </c>
      <c r="F160" s="9" t="s">
        <v>41</v>
      </c>
    </row>
    <row r="161" spans="1:6">
      <c r="A161" s="4" t="s">
        <v>64</v>
      </c>
      <c r="B161" s="9">
        <v>2</v>
      </c>
      <c r="C161" s="8" t="str">
        <f t="shared" si="2"/>
        <v>25-29|2</v>
      </c>
      <c r="D161" s="9">
        <v>20</v>
      </c>
      <c r="E161" s="9">
        <v>1</v>
      </c>
      <c r="F161" s="9" t="s">
        <v>41</v>
      </c>
    </row>
    <row r="162" spans="1:6">
      <c r="A162" s="4" t="s">
        <v>64</v>
      </c>
      <c r="B162" s="9">
        <v>3</v>
      </c>
      <c r="C162" s="8" t="str">
        <f t="shared" si="2"/>
        <v>25-29|3</v>
      </c>
      <c r="D162" s="9">
        <v>20</v>
      </c>
      <c r="E162" s="9">
        <v>1</v>
      </c>
      <c r="F162" s="9" t="s">
        <v>41</v>
      </c>
    </row>
    <row r="163" spans="1:6">
      <c r="A163" s="4" t="s">
        <v>64</v>
      </c>
      <c r="B163" s="9">
        <v>4</v>
      </c>
      <c r="C163" s="8" t="str">
        <f t="shared" si="2"/>
        <v>25-29|4</v>
      </c>
      <c r="D163" s="9">
        <v>20</v>
      </c>
      <c r="E163" s="9">
        <v>1</v>
      </c>
      <c r="F163" s="9" t="s">
        <v>41</v>
      </c>
    </row>
    <row r="164" spans="1:6">
      <c r="A164" s="4" t="s">
        <v>64</v>
      </c>
      <c r="B164" s="9">
        <v>5</v>
      </c>
      <c r="C164" s="8" t="str">
        <f t="shared" si="2"/>
        <v>25-29|5</v>
      </c>
      <c r="D164" s="9">
        <v>21</v>
      </c>
      <c r="E164" s="9">
        <v>1</v>
      </c>
      <c r="F164" s="9" t="s">
        <v>41</v>
      </c>
    </row>
    <row r="165" spans="1:6">
      <c r="A165" s="4" t="s">
        <v>64</v>
      </c>
      <c r="B165" s="9">
        <v>6</v>
      </c>
      <c r="C165" s="8" t="str">
        <f t="shared" si="2"/>
        <v>25-29|6</v>
      </c>
      <c r="D165" s="9">
        <v>22</v>
      </c>
      <c r="E165" s="9">
        <v>2</v>
      </c>
      <c r="F165" s="9" t="s">
        <v>42</v>
      </c>
    </row>
    <row r="166" spans="1:6">
      <c r="A166" s="4" t="s">
        <v>64</v>
      </c>
      <c r="B166" s="9">
        <v>7</v>
      </c>
      <c r="C166" s="8" t="str">
        <f t="shared" si="2"/>
        <v>25-29|7</v>
      </c>
      <c r="D166" s="9">
        <v>24</v>
      </c>
      <c r="E166" s="9">
        <v>2</v>
      </c>
      <c r="F166" s="9" t="s">
        <v>42</v>
      </c>
    </row>
    <row r="167" spans="1:6">
      <c r="A167" s="4" t="s">
        <v>64</v>
      </c>
      <c r="B167" s="9">
        <v>8</v>
      </c>
      <c r="C167" s="8" t="str">
        <f t="shared" si="2"/>
        <v>25-29|8</v>
      </c>
      <c r="D167" s="9">
        <v>25</v>
      </c>
      <c r="E167" s="9">
        <v>3</v>
      </c>
      <c r="F167" s="9" t="s">
        <v>43</v>
      </c>
    </row>
    <row r="168" spans="1:6">
      <c r="A168" s="4" t="s">
        <v>64</v>
      </c>
      <c r="B168" s="9">
        <v>9</v>
      </c>
      <c r="C168" s="8" t="str">
        <f t="shared" si="2"/>
        <v>25-29|9</v>
      </c>
      <c r="D168" s="9">
        <v>27</v>
      </c>
      <c r="E168" s="9">
        <v>3</v>
      </c>
      <c r="F168" s="9" t="s">
        <v>43</v>
      </c>
    </row>
    <row r="169" spans="1:6">
      <c r="A169" s="4" t="s">
        <v>64</v>
      </c>
      <c r="B169" s="9">
        <v>10</v>
      </c>
      <c r="C169" s="8" t="str">
        <f t="shared" si="2"/>
        <v>25-29|10</v>
      </c>
      <c r="D169" s="9">
        <v>28</v>
      </c>
      <c r="E169" s="9">
        <v>3</v>
      </c>
      <c r="F169" s="9" t="s">
        <v>43</v>
      </c>
    </row>
    <row r="170" spans="1:6">
      <c r="A170" s="4" t="s">
        <v>64</v>
      </c>
      <c r="B170" s="9">
        <v>11</v>
      </c>
      <c r="C170" s="8" t="str">
        <f t="shared" si="2"/>
        <v>25-29|11</v>
      </c>
      <c r="D170" s="9">
        <v>30</v>
      </c>
      <c r="E170" s="9">
        <v>4</v>
      </c>
      <c r="F170" s="8" t="s">
        <v>44</v>
      </c>
    </row>
    <row r="171" spans="1:6">
      <c r="A171" s="4" t="s">
        <v>64</v>
      </c>
      <c r="B171" s="9">
        <v>12</v>
      </c>
      <c r="C171" s="8" t="str">
        <f t="shared" si="2"/>
        <v>25-29|12</v>
      </c>
      <c r="D171" s="9">
        <v>32</v>
      </c>
      <c r="E171" s="9">
        <v>5</v>
      </c>
      <c r="F171" s="9" t="s">
        <v>45</v>
      </c>
    </row>
    <row r="172" spans="1:6">
      <c r="A172" s="4" t="s">
        <v>64</v>
      </c>
      <c r="B172" s="9">
        <v>13</v>
      </c>
      <c r="C172" s="8" t="str">
        <f t="shared" si="2"/>
        <v>25-29|13</v>
      </c>
      <c r="D172" s="9">
        <v>34</v>
      </c>
      <c r="E172" s="9">
        <v>5</v>
      </c>
      <c r="F172" s="9" t="s">
        <v>45</v>
      </c>
    </row>
    <row r="173" spans="1:6">
      <c r="A173" s="4" t="s">
        <v>64</v>
      </c>
      <c r="B173" s="9">
        <v>14</v>
      </c>
      <c r="C173" s="8" t="str">
        <f t="shared" si="2"/>
        <v>25-29|14</v>
      </c>
      <c r="D173" s="9">
        <v>36</v>
      </c>
      <c r="E173" s="9">
        <v>6</v>
      </c>
      <c r="F173" s="9" t="s">
        <v>46</v>
      </c>
    </row>
    <row r="174" spans="1:6">
      <c r="A174" s="4" t="s">
        <v>64</v>
      </c>
      <c r="B174" s="9">
        <v>15</v>
      </c>
      <c r="C174" s="8" t="str">
        <f t="shared" si="2"/>
        <v>25-29|15</v>
      </c>
      <c r="D174" s="9">
        <v>38</v>
      </c>
      <c r="E174" s="9">
        <v>6</v>
      </c>
      <c r="F174" s="9" t="s">
        <v>46</v>
      </c>
    </row>
    <row r="175" spans="1:6">
      <c r="A175" s="4" t="s">
        <v>64</v>
      </c>
      <c r="B175" s="9">
        <v>16</v>
      </c>
      <c r="C175" s="8" t="str">
        <f t="shared" si="2"/>
        <v>25-29|16</v>
      </c>
      <c r="D175" s="9">
        <v>40</v>
      </c>
      <c r="E175" s="9">
        <v>7</v>
      </c>
      <c r="F175" s="9" t="s">
        <v>47</v>
      </c>
    </row>
    <row r="176" spans="1:6">
      <c r="A176" s="4" t="s">
        <v>64</v>
      </c>
      <c r="B176" s="9">
        <v>17</v>
      </c>
      <c r="C176" s="8" t="str">
        <f t="shared" si="2"/>
        <v>25-29|17</v>
      </c>
      <c r="D176" s="9">
        <v>42</v>
      </c>
      <c r="E176" s="9">
        <v>8</v>
      </c>
      <c r="F176" s="9" t="s">
        <v>48</v>
      </c>
    </row>
    <row r="177" spans="1:6">
      <c r="A177" s="4" t="s">
        <v>64</v>
      </c>
      <c r="B177" s="9">
        <v>18</v>
      </c>
      <c r="C177" s="8" t="str">
        <f t="shared" si="2"/>
        <v>25-29|18</v>
      </c>
      <c r="D177" s="9">
        <v>44</v>
      </c>
      <c r="E177" s="9">
        <v>8</v>
      </c>
      <c r="F177" s="9" t="s">
        <v>48</v>
      </c>
    </row>
    <row r="178" spans="1:6">
      <c r="A178" s="4" t="s">
        <v>64</v>
      </c>
      <c r="B178" s="9">
        <v>19</v>
      </c>
      <c r="C178" s="8" t="str">
        <f t="shared" si="2"/>
        <v>25-29|19</v>
      </c>
      <c r="D178" s="9">
        <v>46</v>
      </c>
      <c r="E178" s="9">
        <v>9</v>
      </c>
      <c r="F178" s="9" t="s">
        <v>49</v>
      </c>
    </row>
    <row r="179" spans="1:6">
      <c r="A179" s="4" t="s">
        <v>64</v>
      </c>
      <c r="B179" s="9">
        <v>20</v>
      </c>
      <c r="C179" s="8" t="str">
        <f t="shared" si="2"/>
        <v>25-29|20</v>
      </c>
      <c r="D179" s="9">
        <v>48</v>
      </c>
      <c r="E179" s="9">
        <v>9</v>
      </c>
      <c r="F179" s="9" t="s">
        <v>49</v>
      </c>
    </row>
    <row r="180" spans="1:6">
      <c r="A180" s="4" t="s">
        <v>64</v>
      </c>
      <c r="B180" s="9">
        <v>21</v>
      </c>
      <c r="C180" s="8" t="str">
        <f t="shared" si="2"/>
        <v>25-29|21</v>
      </c>
      <c r="D180" s="9">
        <v>50</v>
      </c>
      <c r="E180" s="9">
        <v>10</v>
      </c>
      <c r="F180" s="9" t="s">
        <v>50</v>
      </c>
    </row>
    <row r="181" spans="1:6">
      <c r="A181" s="4" t="s">
        <v>64</v>
      </c>
      <c r="B181" s="9">
        <v>22</v>
      </c>
      <c r="C181" s="8" t="str">
        <f t="shared" si="2"/>
        <v>25-29|22</v>
      </c>
      <c r="D181" s="9">
        <v>52</v>
      </c>
      <c r="E181" s="9">
        <v>11</v>
      </c>
      <c r="F181" s="9" t="s">
        <v>51</v>
      </c>
    </row>
    <row r="182" spans="1:6">
      <c r="A182" s="4" t="s">
        <v>64</v>
      </c>
      <c r="B182" s="9">
        <v>23</v>
      </c>
      <c r="C182" s="8" t="str">
        <f t="shared" si="2"/>
        <v>25-29|23</v>
      </c>
      <c r="D182" s="9">
        <v>54</v>
      </c>
      <c r="E182" s="9">
        <v>11</v>
      </c>
      <c r="F182" s="9" t="s">
        <v>51</v>
      </c>
    </row>
    <row r="183" spans="1:6">
      <c r="A183" s="4" t="s">
        <v>64</v>
      </c>
      <c r="B183" s="9">
        <v>24</v>
      </c>
      <c r="C183" s="8" t="str">
        <f t="shared" si="2"/>
        <v>25-29|24</v>
      </c>
      <c r="D183" s="9">
        <v>57</v>
      </c>
      <c r="E183" s="9">
        <v>12</v>
      </c>
      <c r="F183" s="9" t="s">
        <v>52</v>
      </c>
    </row>
    <row r="184" spans="1:6">
      <c r="A184" s="4" t="s">
        <v>64</v>
      </c>
      <c r="B184" s="9">
        <v>25</v>
      </c>
      <c r="C184" s="8" t="str">
        <f t="shared" si="2"/>
        <v>25-29|25</v>
      </c>
      <c r="D184" s="9">
        <v>60</v>
      </c>
      <c r="E184" s="9">
        <v>13</v>
      </c>
      <c r="F184" s="9" t="s">
        <v>53</v>
      </c>
    </row>
    <row r="185" spans="1:6">
      <c r="A185" s="4" t="s">
        <v>64</v>
      </c>
      <c r="B185" s="9">
        <v>26</v>
      </c>
      <c r="C185" s="8" t="str">
        <f t="shared" si="2"/>
        <v>25-29|26</v>
      </c>
      <c r="D185" s="9">
        <v>64</v>
      </c>
      <c r="E185" s="9">
        <v>14</v>
      </c>
      <c r="F185" s="9" t="s">
        <v>54</v>
      </c>
    </row>
    <row r="186" spans="1:6">
      <c r="A186" s="4" t="s">
        <v>64</v>
      </c>
      <c r="B186" s="9">
        <v>27</v>
      </c>
      <c r="C186" s="8" t="str">
        <f t="shared" si="2"/>
        <v>25-29|27</v>
      </c>
      <c r="D186" s="9">
        <v>69</v>
      </c>
      <c r="E186" s="9">
        <v>16</v>
      </c>
      <c r="F186" s="9" t="s">
        <v>56</v>
      </c>
    </row>
    <row r="187" spans="1:6">
      <c r="A187" s="4" t="s">
        <v>64</v>
      </c>
      <c r="B187" s="9">
        <v>28</v>
      </c>
      <c r="C187" s="8" t="str">
        <f t="shared" si="2"/>
        <v>25-29|28</v>
      </c>
      <c r="D187" s="9">
        <v>73</v>
      </c>
      <c r="E187" s="9">
        <v>17</v>
      </c>
      <c r="F187" s="9" t="s">
        <v>57</v>
      </c>
    </row>
    <row r="188" spans="1:6">
      <c r="A188" s="4" t="s">
        <v>64</v>
      </c>
      <c r="B188" s="9">
        <v>29</v>
      </c>
      <c r="C188" s="8" t="str">
        <f t="shared" si="2"/>
        <v>25-29|29</v>
      </c>
      <c r="D188" s="9">
        <v>77</v>
      </c>
      <c r="E188" s="9">
        <v>18</v>
      </c>
      <c r="F188" s="9" t="s">
        <v>58</v>
      </c>
    </row>
    <row r="189" spans="1:6">
      <c r="A189" s="4" t="s">
        <v>64</v>
      </c>
      <c r="B189" s="9">
        <v>30</v>
      </c>
      <c r="C189" s="8" t="str">
        <f t="shared" si="2"/>
        <v>25-29|30</v>
      </c>
      <c r="D189" s="9">
        <v>80</v>
      </c>
      <c r="E189" s="9">
        <v>19</v>
      </c>
      <c r="F189" s="9" t="s">
        <v>59</v>
      </c>
    </row>
    <row r="190" spans="1:6">
      <c r="A190" s="4" t="s">
        <v>65</v>
      </c>
      <c r="B190" s="8">
        <v>0</v>
      </c>
      <c r="C190" s="8" t="str">
        <f t="shared" si="2"/>
        <v>30-34|0</v>
      </c>
      <c r="D190" s="9">
        <v>20</v>
      </c>
      <c r="E190" s="9">
        <v>1</v>
      </c>
      <c r="F190" s="9" t="s">
        <v>41</v>
      </c>
    </row>
    <row r="191" spans="1:6">
      <c r="A191" s="4" t="s">
        <v>65</v>
      </c>
      <c r="B191" s="9">
        <v>1</v>
      </c>
      <c r="C191" s="8" t="str">
        <f t="shared" si="2"/>
        <v>30-34|1</v>
      </c>
      <c r="D191" s="9">
        <v>20</v>
      </c>
      <c r="E191" s="9">
        <v>1</v>
      </c>
      <c r="F191" s="9" t="s">
        <v>41</v>
      </c>
    </row>
    <row r="192" spans="1:6">
      <c r="A192" s="4" t="s">
        <v>65</v>
      </c>
      <c r="B192" s="9">
        <v>2</v>
      </c>
      <c r="C192" s="8" t="str">
        <f t="shared" si="2"/>
        <v>30-34|2</v>
      </c>
      <c r="D192" s="9">
        <v>20</v>
      </c>
      <c r="E192" s="9">
        <v>1</v>
      </c>
      <c r="F192" s="9" t="s">
        <v>41</v>
      </c>
    </row>
    <row r="193" spans="1:6">
      <c r="A193" s="4" t="s">
        <v>65</v>
      </c>
      <c r="B193" s="9">
        <v>3</v>
      </c>
      <c r="C193" s="8" t="str">
        <f t="shared" si="2"/>
        <v>30-34|3</v>
      </c>
      <c r="D193" s="9">
        <v>20</v>
      </c>
      <c r="E193" s="9">
        <v>1</v>
      </c>
      <c r="F193" s="9" t="s">
        <v>41</v>
      </c>
    </row>
    <row r="194" spans="1:6">
      <c r="A194" s="4" t="s">
        <v>65</v>
      </c>
      <c r="B194" s="9">
        <v>4</v>
      </c>
      <c r="C194" s="8" t="str">
        <f t="shared" si="2"/>
        <v>30-34|4</v>
      </c>
      <c r="D194" s="9">
        <v>20</v>
      </c>
      <c r="E194" s="9">
        <v>1</v>
      </c>
      <c r="F194" s="9" t="s">
        <v>41</v>
      </c>
    </row>
    <row r="195" spans="1:6">
      <c r="A195" s="4" t="s">
        <v>65</v>
      </c>
      <c r="B195" s="9">
        <v>5</v>
      </c>
      <c r="C195" s="8" t="str">
        <f t="shared" si="2"/>
        <v>30-34|5</v>
      </c>
      <c r="D195" s="9">
        <v>22</v>
      </c>
      <c r="E195" s="9">
        <v>2</v>
      </c>
      <c r="F195" s="9" t="s">
        <v>42</v>
      </c>
    </row>
    <row r="196" spans="1:6">
      <c r="A196" s="4" t="s">
        <v>65</v>
      </c>
      <c r="B196" s="9">
        <v>6</v>
      </c>
      <c r="C196" s="8" t="str">
        <f t="shared" si="2"/>
        <v>30-34|6</v>
      </c>
      <c r="D196" s="9">
        <v>23</v>
      </c>
      <c r="E196" s="9">
        <v>2</v>
      </c>
      <c r="F196" s="9" t="s">
        <v>42</v>
      </c>
    </row>
    <row r="197" spans="1:6">
      <c r="A197" s="4" t="s">
        <v>65</v>
      </c>
      <c r="B197" s="9">
        <v>7</v>
      </c>
      <c r="C197" s="8" t="str">
        <f t="shared" ref="C197:C260" si="3">A197&amp;"|"&amp;B197</f>
        <v>30-34|7</v>
      </c>
      <c r="D197" s="9">
        <v>25</v>
      </c>
      <c r="E197" s="9">
        <v>3</v>
      </c>
      <c r="F197" s="9" t="s">
        <v>43</v>
      </c>
    </row>
    <row r="198" spans="1:6">
      <c r="A198" s="4" t="s">
        <v>65</v>
      </c>
      <c r="B198" s="9">
        <v>8</v>
      </c>
      <c r="C198" s="8" t="str">
        <f t="shared" si="3"/>
        <v>30-34|8</v>
      </c>
      <c r="D198" s="9">
        <v>26</v>
      </c>
      <c r="E198" s="9">
        <v>3</v>
      </c>
      <c r="F198" s="9" t="s">
        <v>43</v>
      </c>
    </row>
    <row r="199" spans="1:6">
      <c r="A199" s="4" t="s">
        <v>65</v>
      </c>
      <c r="B199" s="9">
        <v>9</v>
      </c>
      <c r="C199" s="8" t="str">
        <f t="shared" si="3"/>
        <v>30-34|9</v>
      </c>
      <c r="D199" s="9">
        <v>28</v>
      </c>
      <c r="E199" s="9">
        <v>3</v>
      </c>
      <c r="F199" s="9" t="s">
        <v>43</v>
      </c>
    </row>
    <row r="200" spans="1:6">
      <c r="A200" s="4" t="s">
        <v>65</v>
      </c>
      <c r="B200" s="9">
        <v>10</v>
      </c>
      <c r="C200" s="8" t="str">
        <f t="shared" si="3"/>
        <v>30-34|10</v>
      </c>
      <c r="D200" s="9">
        <v>29</v>
      </c>
      <c r="E200" s="9">
        <v>4</v>
      </c>
      <c r="F200" s="8" t="s">
        <v>44</v>
      </c>
    </row>
    <row r="201" spans="1:6">
      <c r="A201" s="4" t="s">
        <v>65</v>
      </c>
      <c r="B201" s="9">
        <v>11</v>
      </c>
      <c r="C201" s="8" t="str">
        <f t="shared" si="3"/>
        <v>30-34|11</v>
      </c>
      <c r="D201" s="9">
        <v>31</v>
      </c>
      <c r="E201" s="9">
        <v>4</v>
      </c>
      <c r="F201" s="8" t="s">
        <v>44</v>
      </c>
    </row>
    <row r="202" spans="1:6">
      <c r="A202" s="4" t="s">
        <v>65</v>
      </c>
      <c r="B202" s="9">
        <v>12</v>
      </c>
      <c r="C202" s="8" t="str">
        <f t="shared" si="3"/>
        <v>30-34|12</v>
      </c>
      <c r="D202" s="9">
        <v>33</v>
      </c>
      <c r="E202" s="9">
        <v>5</v>
      </c>
      <c r="F202" s="9" t="s">
        <v>45</v>
      </c>
    </row>
    <row r="203" spans="1:6">
      <c r="A203" s="4" t="s">
        <v>65</v>
      </c>
      <c r="B203" s="9">
        <v>13</v>
      </c>
      <c r="C203" s="8" t="str">
        <f t="shared" si="3"/>
        <v>30-34|13</v>
      </c>
      <c r="D203" s="9">
        <v>35</v>
      </c>
      <c r="E203" s="9">
        <v>6</v>
      </c>
      <c r="F203" s="9" t="s">
        <v>46</v>
      </c>
    </row>
    <row r="204" spans="1:6">
      <c r="A204" s="4" t="s">
        <v>65</v>
      </c>
      <c r="B204" s="9">
        <v>14</v>
      </c>
      <c r="C204" s="8" t="str">
        <f t="shared" si="3"/>
        <v>30-34|14</v>
      </c>
      <c r="D204" s="9">
        <v>37</v>
      </c>
      <c r="E204" s="9">
        <v>6</v>
      </c>
      <c r="F204" s="9" t="s">
        <v>46</v>
      </c>
    </row>
    <row r="205" spans="1:6">
      <c r="A205" s="4" t="s">
        <v>65</v>
      </c>
      <c r="B205" s="9">
        <v>15</v>
      </c>
      <c r="C205" s="8" t="str">
        <f t="shared" si="3"/>
        <v>30-34|15</v>
      </c>
      <c r="D205" s="9">
        <v>39</v>
      </c>
      <c r="E205" s="9">
        <v>7</v>
      </c>
      <c r="F205" s="9" t="s">
        <v>47</v>
      </c>
    </row>
    <row r="206" spans="1:6">
      <c r="A206" s="4" t="s">
        <v>65</v>
      </c>
      <c r="B206" s="9">
        <v>16</v>
      </c>
      <c r="C206" s="8" t="str">
        <f t="shared" si="3"/>
        <v>30-34|16</v>
      </c>
      <c r="D206" s="9">
        <v>41</v>
      </c>
      <c r="E206" s="9">
        <v>7</v>
      </c>
      <c r="F206" s="9" t="s">
        <v>47</v>
      </c>
    </row>
    <row r="207" spans="1:6">
      <c r="A207" s="4" t="s">
        <v>65</v>
      </c>
      <c r="B207" s="9">
        <v>17</v>
      </c>
      <c r="C207" s="8" t="str">
        <f t="shared" si="3"/>
        <v>30-34|17</v>
      </c>
      <c r="D207" s="9">
        <v>43</v>
      </c>
      <c r="E207" s="9">
        <v>8</v>
      </c>
      <c r="F207" s="9" t="s">
        <v>48</v>
      </c>
    </row>
    <row r="208" spans="1:6">
      <c r="A208" s="4" t="s">
        <v>65</v>
      </c>
      <c r="B208" s="9">
        <v>18</v>
      </c>
      <c r="C208" s="8" t="str">
        <f t="shared" si="3"/>
        <v>30-34|18</v>
      </c>
      <c r="D208" s="9">
        <v>45</v>
      </c>
      <c r="E208" s="9">
        <v>9</v>
      </c>
      <c r="F208" s="9" t="s">
        <v>49</v>
      </c>
    </row>
    <row r="209" spans="1:6">
      <c r="A209" s="4" t="s">
        <v>65</v>
      </c>
      <c r="B209" s="9">
        <v>19</v>
      </c>
      <c r="C209" s="8" t="str">
        <f t="shared" si="3"/>
        <v>30-34|19</v>
      </c>
      <c r="D209" s="9">
        <v>47</v>
      </c>
      <c r="E209" s="9">
        <v>9</v>
      </c>
      <c r="F209" s="9" t="s">
        <v>49</v>
      </c>
    </row>
    <row r="210" spans="1:6">
      <c r="A210" s="4" t="s">
        <v>65</v>
      </c>
      <c r="B210" s="9">
        <v>20</v>
      </c>
      <c r="C210" s="8" t="str">
        <f t="shared" si="3"/>
        <v>30-34|20</v>
      </c>
      <c r="D210" s="9">
        <v>49</v>
      </c>
      <c r="E210" s="9">
        <v>10</v>
      </c>
      <c r="F210" s="9" t="s">
        <v>50</v>
      </c>
    </row>
    <row r="211" spans="1:6">
      <c r="A211" s="4" t="s">
        <v>65</v>
      </c>
      <c r="B211" s="9">
        <v>21</v>
      </c>
      <c r="C211" s="8" t="str">
        <f t="shared" si="3"/>
        <v>30-34|21</v>
      </c>
      <c r="D211" s="9">
        <v>51</v>
      </c>
      <c r="E211" s="9">
        <v>10</v>
      </c>
      <c r="F211" s="9" t="s">
        <v>50</v>
      </c>
    </row>
    <row r="212" spans="1:6">
      <c r="A212" s="4" t="s">
        <v>65</v>
      </c>
      <c r="B212" s="9">
        <v>22</v>
      </c>
      <c r="C212" s="8" t="str">
        <f t="shared" si="3"/>
        <v>30-34|22</v>
      </c>
      <c r="D212" s="9">
        <v>53</v>
      </c>
      <c r="E212" s="9">
        <v>11</v>
      </c>
      <c r="F212" s="9" t="s">
        <v>51</v>
      </c>
    </row>
    <row r="213" spans="1:6">
      <c r="A213" s="4" t="s">
        <v>65</v>
      </c>
      <c r="B213" s="9">
        <v>23</v>
      </c>
      <c r="C213" s="8" t="str">
        <f t="shared" si="3"/>
        <v>30-34|23</v>
      </c>
      <c r="D213" s="9">
        <v>55</v>
      </c>
      <c r="E213" s="9">
        <v>12</v>
      </c>
      <c r="F213" s="9" t="s">
        <v>52</v>
      </c>
    </row>
    <row r="214" spans="1:6">
      <c r="A214" s="4" t="s">
        <v>65</v>
      </c>
      <c r="B214" s="9">
        <v>24</v>
      </c>
      <c r="C214" s="8" t="str">
        <f t="shared" si="3"/>
        <v>30-34|24</v>
      </c>
      <c r="D214" s="9">
        <v>58</v>
      </c>
      <c r="E214" s="9">
        <v>12</v>
      </c>
      <c r="F214" s="9" t="s">
        <v>52</v>
      </c>
    </row>
    <row r="215" spans="1:6">
      <c r="A215" s="4" t="s">
        <v>65</v>
      </c>
      <c r="B215" s="9">
        <v>25</v>
      </c>
      <c r="C215" s="8" t="str">
        <f t="shared" si="3"/>
        <v>30-34|25</v>
      </c>
      <c r="D215" s="9">
        <v>61</v>
      </c>
      <c r="E215" s="9">
        <v>13</v>
      </c>
      <c r="F215" s="9" t="s">
        <v>53</v>
      </c>
    </row>
    <row r="216" spans="1:6">
      <c r="A216" s="4" t="s">
        <v>65</v>
      </c>
      <c r="B216" s="9">
        <v>26</v>
      </c>
      <c r="C216" s="8" t="str">
        <f t="shared" si="3"/>
        <v>30-34|26</v>
      </c>
      <c r="D216" s="9">
        <v>65</v>
      </c>
      <c r="E216" s="9">
        <v>15</v>
      </c>
      <c r="F216" s="9" t="s">
        <v>55</v>
      </c>
    </row>
    <row r="217" spans="1:6">
      <c r="A217" s="4" t="s">
        <v>65</v>
      </c>
      <c r="B217" s="9">
        <v>27</v>
      </c>
      <c r="C217" s="8" t="str">
        <f t="shared" si="3"/>
        <v>30-34|27</v>
      </c>
      <c r="D217" s="9">
        <v>70</v>
      </c>
      <c r="E217" s="9">
        <v>16</v>
      </c>
      <c r="F217" s="9" t="s">
        <v>56</v>
      </c>
    </row>
    <row r="218" spans="1:6">
      <c r="A218" s="4" t="s">
        <v>65</v>
      </c>
      <c r="B218" s="9">
        <v>28</v>
      </c>
      <c r="C218" s="8" t="str">
        <f t="shared" si="3"/>
        <v>30-34|28</v>
      </c>
      <c r="D218" s="9">
        <v>74</v>
      </c>
      <c r="E218" s="9">
        <v>17</v>
      </c>
      <c r="F218" s="9" t="s">
        <v>57</v>
      </c>
    </row>
    <row r="219" spans="1:6">
      <c r="A219" s="4" t="s">
        <v>65</v>
      </c>
      <c r="B219" s="9">
        <v>29</v>
      </c>
      <c r="C219" s="8" t="str">
        <f t="shared" si="3"/>
        <v>30-34|29</v>
      </c>
      <c r="D219" s="9">
        <v>78</v>
      </c>
      <c r="E219" s="9">
        <v>18</v>
      </c>
      <c r="F219" s="9" t="s">
        <v>58</v>
      </c>
    </row>
    <row r="220" spans="1:6">
      <c r="A220" s="4" t="s">
        <v>65</v>
      </c>
      <c r="B220" s="9">
        <v>30</v>
      </c>
      <c r="C220" s="8" t="str">
        <f t="shared" si="3"/>
        <v>30-34|30</v>
      </c>
      <c r="D220" s="9">
        <v>80</v>
      </c>
      <c r="E220" s="9">
        <v>19</v>
      </c>
      <c r="F220" s="9" t="s">
        <v>59</v>
      </c>
    </row>
    <row r="221" spans="1:6">
      <c r="A221" s="4" t="s">
        <v>66</v>
      </c>
      <c r="B221" s="8">
        <v>0</v>
      </c>
      <c r="C221" s="8" t="str">
        <f t="shared" si="3"/>
        <v>35-44|0</v>
      </c>
      <c r="D221" s="9">
        <v>20</v>
      </c>
      <c r="E221" s="9">
        <v>1</v>
      </c>
      <c r="F221" s="9" t="s">
        <v>41</v>
      </c>
    </row>
    <row r="222" spans="1:6">
      <c r="A222" s="4" t="s">
        <v>66</v>
      </c>
      <c r="B222" s="9">
        <v>1</v>
      </c>
      <c r="C222" s="8" t="str">
        <f t="shared" si="3"/>
        <v>35-44|1</v>
      </c>
      <c r="D222" s="9">
        <v>20</v>
      </c>
      <c r="E222" s="9">
        <v>1</v>
      </c>
      <c r="F222" s="9" t="s">
        <v>41</v>
      </c>
    </row>
    <row r="223" spans="1:6">
      <c r="A223" s="4" t="s">
        <v>66</v>
      </c>
      <c r="B223" s="9">
        <v>2</v>
      </c>
      <c r="C223" s="8" t="str">
        <f t="shared" si="3"/>
        <v>35-44|2</v>
      </c>
      <c r="D223" s="9">
        <v>20</v>
      </c>
      <c r="E223" s="9">
        <v>1</v>
      </c>
      <c r="F223" s="9" t="s">
        <v>41</v>
      </c>
    </row>
    <row r="224" spans="1:6">
      <c r="A224" s="4" t="s">
        <v>66</v>
      </c>
      <c r="B224" s="9">
        <v>3</v>
      </c>
      <c r="C224" s="8" t="str">
        <f t="shared" si="3"/>
        <v>35-44|3</v>
      </c>
      <c r="D224" s="9">
        <v>20</v>
      </c>
      <c r="E224" s="9">
        <v>1</v>
      </c>
      <c r="F224" s="9" t="s">
        <v>41</v>
      </c>
    </row>
    <row r="225" spans="1:6">
      <c r="A225" s="4" t="s">
        <v>66</v>
      </c>
      <c r="B225" s="9">
        <v>4</v>
      </c>
      <c r="C225" s="8" t="str">
        <f t="shared" si="3"/>
        <v>35-44|4</v>
      </c>
      <c r="D225" s="9">
        <v>21</v>
      </c>
      <c r="E225" s="9">
        <v>1</v>
      </c>
      <c r="F225" s="9" t="s">
        <v>41</v>
      </c>
    </row>
    <row r="226" spans="1:6">
      <c r="A226" s="4" t="s">
        <v>66</v>
      </c>
      <c r="B226" s="9">
        <v>5</v>
      </c>
      <c r="C226" s="8" t="str">
        <f t="shared" si="3"/>
        <v>35-44|5</v>
      </c>
      <c r="D226" s="9">
        <v>23</v>
      </c>
      <c r="E226" s="9">
        <v>2</v>
      </c>
      <c r="F226" s="9" t="s">
        <v>42</v>
      </c>
    </row>
    <row r="227" spans="1:6">
      <c r="A227" s="4" t="s">
        <v>66</v>
      </c>
      <c r="B227" s="9">
        <v>6</v>
      </c>
      <c r="C227" s="8" t="str">
        <f t="shared" si="3"/>
        <v>35-44|6</v>
      </c>
      <c r="D227" s="9">
        <v>24</v>
      </c>
      <c r="E227" s="9">
        <v>2</v>
      </c>
      <c r="F227" s="9" t="s">
        <v>42</v>
      </c>
    </row>
    <row r="228" spans="1:6">
      <c r="A228" s="4" t="s">
        <v>66</v>
      </c>
      <c r="B228" s="9">
        <v>7</v>
      </c>
      <c r="C228" s="8" t="str">
        <f t="shared" si="3"/>
        <v>35-44|7</v>
      </c>
      <c r="D228" s="9">
        <v>26</v>
      </c>
      <c r="E228" s="9">
        <v>3</v>
      </c>
      <c r="F228" s="9" t="s">
        <v>43</v>
      </c>
    </row>
    <row r="229" spans="1:6">
      <c r="A229" s="4" t="s">
        <v>66</v>
      </c>
      <c r="B229" s="9">
        <v>8</v>
      </c>
      <c r="C229" s="8" t="str">
        <f t="shared" si="3"/>
        <v>35-44|8</v>
      </c>
      <c r="D229" s="9">
        <v>27</v>
      </c>
      <c r="E229" s="9">
        <v>3</v>
      </c>
      <c r="F229" s="9" t="s">
        <v>43</v>
      </c>
    </row>
    <row r="230" spans="1:6">
      <c r="A230" s="4" t="s">
        <v>66</v>
      </c>
      <c r="B230" s="9">
        <v>9</v>
      </c>
      <c r="C230" s="8" t="str">
        <f t="shared" si="3"/>
        <v>35-44|9</v>
      </c>
      <c r="D230" s="9">
        <v>29</v>
      </c>
      <c r="E230" s="9">
        <v>4</v>
      </c>
      <c r="F230" s="8" t="s">
        <v>44</v>
      </c>
    </row>
    <row r="231" spans="1:6">
      <c r="A231" s="4" t="s">
        <v>66</v>
      </c>
      <c r="B231" s="9">
        <v>10</v>
      </c>
      <c r="C231" s="8" t="str">
        <f t="shared" si="3"/>
        <v>35-44|10</v>
      </c>
      <c r="D231" s="9">
        <v>30</v>
      </c>
      <c r="E231" s="9">
        <v>4</v>
      </c>
      <c r="F231" s="8" t="s">
        <v>44</v>
      </c>
    </row>
    <row r="232" spans="1:6">
      <c r="A232" s="4" t="s">
        <v>66</v>
      </c>
      <c r="B232" s="9">
        <v>11</v>
      </c>
      <c r="C232" s="8" t="str">
        <f t="shared" si="3"/>
        <v>35-44|11</v>
      </c>
      <c r="D232" s="9">
        <v>32</v>
      </c>
      <c r="E232" s="9">
        <v>5</v>
      </c>
      <c r="F232" s="9" t="s">
        <v>45</v>
      </c>
    </row>
    <row r="233" spans="1:6">
      <c r="A233" s="4" t="s">
        <v>66</v>
      </c>
      <c r="B233" s="9">
        <v>12</v>
      </c>
      <c r="C233" s="8" t="str">
        <f t="shared" si="3"/>
        <v>35-44|12</v>
      </c>
      <c r="D233" s="9">
        <v>34</v>
      </c>
      <c r="E233" s="9">
        <v>5</v>
      </c>
      <c r="F233" s="9" t="s">
        <v>45</v>
      </c>
    </row>
    <row r="234" spans="1:6">
      <c r="A234" s="4" t="s">
        <v>66</v>
      </c>
      <c r="B234" s="9">
        <v>13</v>
      </c>
      <c r="C234" s="8" t="str">
        <f t="shared" si="3"/>
        <v>35-44|13</v>
      </c>
      <c r="D234" s="9">
        <v>36</v>
      </c>
      <c r="E234" s="9">
        <v>6</v>
      </c>
      <c r="F234" s="9" t="s">
        <v>46</v>
      </c>
    </row>
    <row r="235" spans="1:6">
      <c r="A235" s="4" t="s">
        <v>66</v>
      </c>
      <c r="B235" s="9">
        <v>14</v>
      </c>
      <c r="C235" s="8" t="str">
        <f t="shared" si="3"/>
        <v>35-44|14</v>
      </c>
      <c r="D235" s="9">
        <v>38</v>
      </c>
      <c r="E235" s="9">
        <v>6</v>
      </c>
      <c r="F235" s="9" t="s">
        <v>46</v>
      </c>
    </row>
    <row r="236" spans="1:6">
      <c r="A236" s="4" t="s">
        <v>66</v>
      </c>
      <c r="B236" s="9">
        <v>15</v>
      </c>
      <c r="C236" s="8" t="str">
        <f t="shared" si="3"/>
        <v>35-44|15</v>
      </c>
      <c r="D236" s="9">
        <v>40</v>
      </c>
      <c r="E236" s="9">
        <v>7</v>
      </c>
      <c r="F236" s="9" t="s">
        <v>47</v>
      </c>
    </row>
    <row r="237" spans="1:6">
      <c r="A237" s="4" t="s">
        <v>66</v>
      </c>
      <c r="B237" s="9">
        <v>16</v>
      </c>
      <c r="C237" s="8" t="str">
        <f t="shared" si="3"/>
        <v>35-44|16</v>
      </c>
      <c r="D237" s="9">
        <v>42</v>
      </c>
      <c r="E237" s="9">
        <v>8</v>
      </c>
      <c r="F237" s="9" t="s">
        <v>48</v>
      </c>
    </row>
    <row r="238" spans="1:6">
      <c r="A238" s="4" t="s">
        <v>66</v>
      </c>
      <c r="B238" s="9">
        <v>17</v>
      </c>
      <c r="C238" s="8" t="str">
        <f t="shared" si="3"/>
        <v>35-44|17</v>
      </c>
      <c r="D238" s="9">
        <v>44</v>
      </c>
      <c r="E238" s="9">
        <v>8</v>
      </c>
      <c r="F238" s="9" t="s">
        <v>48</v>
      </c>
    </row>
    <row r="239" spans="1:6">
      <c r="A239" s="4" t="s">
        <v>66</v>
      </c>
      <c r="B239" s="9">
        <v>18</v>
      </c>
      <c r="C239" s="8" t="str">
        <f t="shared" si="3"/>
        <v>35-44|18</v>
      </c>
      <c r="D239" s="9">
        <v>46</v>
      </c>
      <c r="E239" s="9">
        <v>9</v>
      </c>
      <c r="F239" s="9" t="s">
        <v>49</v>
      </c>
    </row>
    <row r="240" spans="1:6">
      <c r="A240" s="4" t="s">
        <v>66</v>
      </c>
      <c r="B240" s="9">
        <v>19</v>
      </c>
      <c r="C240" s="8" t="str">
        <f t="shared" si="3"/>
        <v>35-44|19</v>
      </c>
      <c r="D240" s="9">
        <v>48</v>
      </c>
      <c r="E240" s="9">
        <v>9</v>
      </c>
      <c r="F240" s="9" t="s">
        <v>49</v>
      </c>
    </row>
    <row r="241" spans="1:6">
      <c r="A241" s="4" t="s">
        <v>66</v>
      </c>
      <c r="B241" s="9">
        <v>20</v>
      </c>
      <c r="C241" s="8" t="str">
        <f t="shared" si="3"/>
        <v>35-44|20</v>
      </c>
      <c r="D241" s="9">
        <v>50</v>
      </c>
      <c r="E241" s="9">
        <v>10</v>
      </c>
      <c r="F241" s="9" t="s">
        <v>50</v>
      </c>
    </row>
    <row r="242" spans="1:6">
      <c r="A242" s="4" t="s">
        <v>66</v>
      </c>
      <c r="B242" s="9">
        <v>21</v>
      </c>
      <c r="C242" s="8" t="str">
        <f t="shared" si="3"/>
        <v>35-44|21</v>
      </c>
      <c r="D242" s="9">
        <v>52</v>
      </c>
      <c r="E242" s="9">
        <v>11</v>
      </c>
      <c r="F242" s="9" t="s">
        <v>51</v>
      </c>
    </row>
    <row r="243" spans="1:6">
      <c r="A243" s="4" t="s">
        <v>66</v>
      </c>
      <c r="B243" s="9">
        <v>22</v>
      </c>
      <c r="C243" s="8" t="str">
        <f t="shared" si="3"/>
        <v>35-44|22</v>
      </c>
      <c r="D243" s="9">
        <v>54</v>
      </c>
      <c r="E243" s="9">
        <v>11</v>
      </c>
      <c r="F243" s="9" t="s">
        <v>51</v>
      </c>
    </row>
    <row r="244" spans="1:6">
      <c r="A244" s="4" t="s">
        <v>66</v>
      </c>
      <c r="B244" s="9">
        <v>23</v>
      </c>
      <c r="C244" s="8" t="str">
        <f t="shared" si="3"/>
        <v>35-44|23</v>
      </c>
      <c r="D244" s="9">
        <v>56</v>
      </c>
      <c r="E244" s="9">
        <v>12</v>
      </c>
      <c r="F244" s="9" t="s">
        <v>52</v>
      </c>
    </row>
    <row r="245" spans="1:6">
      <c r="A245" s="4" t="s">
        <v>66</v>
      </c>
      <c r="B245" s="9">
        <v>24</v>
      </c>
      <c r="C245" s="8" t="str">
        <f t="shared" si="3"/>
        <v>35-44|24</v>
      </c>
      <c r="D245" s="9">
        <v>59</v>
      </c>
      <c r="E245" s="9">
        <v>13</v>
      </c>
      <c r="F245" s="9" t="s">
        <v>53</v>
      </c>
    </row>
    <row r="246" spans="1:6">
      <c r="A246" s="4" t="s">
        <v>66</v>
      </c>
      <c r="B246" s="9">
        <v>25</v>
      </c>
      <c r="C246" s="8" t="str">
        <f t="shared" si="3"/>
        <v>35-44|25</v>
      </c>
      <c r="D246" s="9">
        <v>62</v>
      </c>
      <c r="E246" s="9">
        <v>14</v>
      </c>
      <c r="F246" s="9" t="s">
        <v>54</v>
      </c>
    </row>
    <row r="247" spans="1:6">
      <c r="A247" s="4" t="s">
        <v>66</v>
      </c>
      <c r="B247" s="9">
        <v>26</v>
      </c>
      <c r="C247" s="8" t="str">
        <f t="shared" si="3"/>
        <v>35-44|26</v>
      </c>
      <c r="D247" s="9">
        <v>66</v>
      </c>
      <c r="E247" s="9">
        <v>15</v>
      </c>
      <c r="F247" s="9" t="s">
        <v>55</v>
      </c>
    </row>
    <row r="248" spans="1:6">
      <c r="A248" s="4" t="s">
        <v>66</v>
      </c>
      <c r="B248" s="9">
        <v>27</v>
      </c>
      <c r="C248" s="8" t="str">
        <f t="shared" si="3"/>
        <v>35-44|27</v>
      </c>
      <c r="D248" s="9">
        <v>71</v>
      </c>
      <c r="E248" s="9">
        <v>16</v>
      </c>
      <c r="F248" s="9" t="s">
        <v>56</v>
      </c>
    </row>
    <row r="249" spans="1:6">
      <c r="A249" s="4" t="s">
        <v>66</v>
      </c>
      <c r="B249" s="9">
        <v>28</v>
      </c>
      <c r="C249" s="8" t="str">
        <f t="shared" si="3"/>
        <v>35-44|28</v>
      </c>
      <c r="D249" s="9">
        <v>75</v>
      </c>
      <c r="E249" s="9">
        <v>18</v>
      </c>
      <c r="F249" s="9" t="s">
        <v>58</v>
      </c>
    </row>
    <row r="250" spans="1:6">
      <c r="A250" s="4" t="s">
        <v>66</v>
      </c>
      <c r="B250" s="9">
        <v>29</v>
      </c>
      <c r="C250" s="8" t="str">
        <f t="shared" si="3"/>
        <v>35-44|29</v>
      </c>
      <c r="D250" s="9">
        <v>78</v>
      </c>
      <c r="E250" s="9">
        <v>19</v>
      </c>
      <c r="F250" s="9" t="s">
        <v>59</v>
      </c>
    </row>
    <row r="251" spans="1:6">
      <c r="A251" s="4" t="s">
        <v>66</v>
      </c>
      <c r="B251" s="9">
        <v>30</v>
      </c>
      <c r="C251" s="8" t="str">
        <f t="shared" si="3"/>
        <v>35-44|30</v>
      </c>
      <c r="D251" s="9">
        <v>80</v>
      </c>
      <c r="E251" s="9">
        <v>19</v>
      </c>
      <c r="F251" s="9" t="s">
        <v>59</v>
      </c>
    </row>
    <row r="252" spans="1:6">
      <c r="A252" s="4" t="s">
        <v>67</v>
      </c>
      <c r="B252" s="8">
        <v>0</v>
      </c>
      <c r="C252" s="8" t="str">
        <f t="shared" si="3"/>
        <v>45-54|0</v>
      </c>
      <c r="D252" s="9">
        <v>20</v>
      </c>
      <c r="E252" s="9">
        <v>1</v>
      </c>
      <c r="F252" s="9" t="s">
        <v>41</v>
      </c>
    </row>
    <row r="253" spans="1:6">
      <c r="A253" s="4" t="s">
        <v>67</v>
      </c>
      <c r="B253" s="9">
        <v>1</v>
      </c>
      <c r="C253" s="8" t="str">
        <f t="shared" si="3"/>
        <v>45-54|1</v>
      </c>
      <c r="D253" s="9">
        <v>20</v>
      </c>
      <c r="E253" s="9">
        <v>1</v>
      </c>
      <c r="F253" s="9" t="s">
        <v>41</v>
      </c>
    </row>
    <row r="254" spans="1:6">
      <c r="A254" s="4" t="s">
        <v>67</v>
      </c>
      <c r="B254" s="9">
        <v>2</v>
      </c>
      <c r="C254" s="8" t="str">
        <f t="shared" si="3"/>
        <v>45-54|2</v>
      </c>
      <c r="D254" s="9">
        <v>20</v>
      </c>
      <c r="E254" s="9">
        <v>1</v>
      </c>
      <c r="F254" s="9" t="s">
        <v>41</v>
      </c>
    </row>
    <row r="255" spans="1:6">
      <c r="A255" s="4" t="s">
        <v>67</v>
      </c>
      <c r="B255" s="9">
        <v>3</v>
      </c>
      <c r="C255" s="8" t="str">
        <f t="shared" si="3"/>
        <v>45-54|3</v>
      </c>
      <c r="D255" s="9">
        <v>21</v>
      </c>
      <c r="E255" s="9">
        <v>1</v>
      </c>
      <c r="F255" s="9" t="s">
        <v>41</v>
      </c>
    </row>
    <row r="256" spans="1:6">
      <c r="A256" s="4" t="s">
        <v>67</v>
      </c>
      <c r="B256" s="9">
        <v>4</v>
      </c>
      <c r="C256" s="8" t="str">
        <f t="shared" si="3"/>
        <v>45-54|4</v>
      </c>
      <c r="D256" s="9">
        <v>23</v>
      </c>
      <c r="E256" s="9">
        <v>2</v>
      </c>
      <c r="F256" s="9" t="s">
        <v>42</v>
      </c>
    </row>
    <row r="257" spans="1:6">
      <c r="A257" s="4" t="s">
        <v>67</v>
      </c>
      <c r="B257" s="9">
        <v>5</v>
      </c>
      <c r="C257" s="8" t="str">
        <f t="shared" si="3"/>
        <v>45-54|5</v>
      </c>
      <c r="D257" s="9">
        <v>24</v>
      </c>
      <c r="E257" s="9">
        <v>2</v>
      </c>
      <c r="F257" s="9" t="s">
        <v>42</v>
      </c>
    </row>
    <row r="258" spans="1:6">
      <c r="A258" s="4" t="s">
        <v>67</v>
      </c>
      <c r="B258" s="9">
        <v>6</v>
      </c>
      <c r="C258" s="8" t="str">
        <f t="shared" si="3"/>
        <v>45-54|6</v>
      </c>
      <c r="D258" s="9">
        <v>26</v>
      </c>
      <c r="E258" s="9">
        <v>3</v>
      </c>
      <c r="F258" s="9" t="s">
        <v>43</v>
      </c>
    </row>
    <row r="259" spans="1:6">
      <c r="A259" s="4" t="s">
        <v>67</v>
      </c>
      <c r="B259" s="9">
        <v>7</v>
      </c>
      <c r="C259" s="8" t="str">
        <f t="shared" si="3"/>
        <v>45-54|7</v>
      </c>
      <c r="D259" s="9">
        <v>27</v>
      </c>
      <c r="E259" s="9">
        <v>3</v>
      </c>
      <c r="F259" s="9" t="s">
        <v>43</v>
      </c>
    </row>
    <row r="260" spans="1:6">
      <c r="A260" s="4" t="s">
        <v>67</v>
      </c>
      <c r="B260" s="9">
        <v>8</v>
      </c>
      <c r="C260" s="8" t="str">
        <f t="shared" si="3"/>
        <v>45-54|8</v>
      </c>
      <c r="D260" s="9">
        <v>29</v>
      </c>
      <c r="E260" s="9">
        <v>4</v>
      </c>
      <c r="F260" s="8" t="s">
        <v>44</v>
      </c>
    </row>
    <row r="261" spans="1:6">
      <c r="A261" s="4" t="s">
        <v>67</v>
      </c>
      <c r="B261" s="9">
        <v>9</v>
      </c>
      <c r="C261" s="8" t="str">
        <f t="shared" ref="C261:C324" si="4">A261&amp;"|"&amp;B261</f>
        <v>45-54|9</v>
      </c>
      <c r="D261" s="9">
        <v>31</v>
      </c>
      <c r="E261" s="9">
        <v>4</v>
      </c>
      <c r="F261" s="8" t="s">
        <v>44</v>
      </c>
    </row>
    <row r="262" spans="1:6">
      <c r="A262" s="4" t="s">
        <v>67</v>
      </c>
      <c r="B262" s="9">
        <v>10</v>
      </c>
      <c r="C262" s="8" t="str">
        <f t="shared" si="4"/>
        <v>45-54|10</v>
      </c>
      <c r="D262" s="9">
        <v>32</v>
      </c>
      <c r="E262" s="9">
        <v>5</v>
      </c>
      <c r="F262" s="9" t="s">
        <v>45</v>
      </c>
    </row>
    <row r="263" spans="1:6">
      <c r="A263" s="4" t="s">
        <v>67</v>
      </c>
      <c r="B263" s="9">
        <v>11</v>
      </c>
      <c r="C263" s="8" t="str">
        <f t="shared" si="4"/>
        <v>45-54|11</v>
      </c>
      <c r="D263" s="9">
        <v>34</v>
      </c>
      <c r="E263" s="9">
        <v>5</v>
      </c>
      <c r="F263" s="9" t="s">
        <v>45</v>
      </c>
    </row>
    <row r="264" spans="1:6">
      <c r="A264" s="4" t="s">
        <v>67</v>
      </c>
      <c r="B264" s="9">
        <v>12</v>
      </c>
      <c r="C264" s="8" t="str">
        <f t="shared" si="4"/>
        <v>45-54|12</v>
      </c>
      <c r="D264" s="9">
        <v>36</v>
      </c>
      <c r="E264" s="9">
        <v>6</v>
      </c>
      <c r="F264" s="9" t="s">
        <v>46</v>
      </c>
    </row>
    <row r="265" spans="1:6">
      <c r="A265" s="4" t="s">
        <v>67</v>
      </c>
      <c r="B265" s="9">
        <v>13</v>
      </c>
      <c r="C265" s="8" t="str">
        <f t="shared" si="4"/>
        <v>45-54|13</v>
      </c>
      <c r="D265" s="9">
        <v>38</v>
      </c>
      <c r="E265" s="9">
        <v>6</v>
      </c>
      <c r="F265" s="9" t="s">
        <v>46</v>
      </c>
    </row>
    <row r="266" spans="1:6">
      <c r="A266" s="4" t="s">
        <v>67</v>
      </c>
      <c r="B266" s="9">
        <v>14</v>
      </c>
      <c r="C266" s="8" t="str">
        <f t="shared" si="4"/>
        <v>45-54|14</v>
      </c>
      <c r="D266" s="9">
        <v>40</v>
      </c>
      <c r="E266" s="9">
        <v>7</v>
      </c>
      <c r="F266" s="9" t="s">
        <v>47</v>
      </c>
    </row>
    <row r="267" spans="1:6">
      <c r="A267" s="4" t="s">
        <v>67</v>
      </c>
      <c r="B267" s="9">
        <v>15</v>
      </c>
      <c r="C267" s="8" t="str">
        <f t="shared" si="4"/>
        <v>45-54|15</v>
      </c>
      <c r="D267" s="9">
        <v>42</v>
      </c>
      <c r="E267" s="9">
        <v>8</v>
      </c>
      <c r="F267" s="9" t="s">
        <v>48</v>
      </c>
    </row>
    <row r="268" spans="1:6">
      <c r="A268" s="4" t="s">
        <v>67</v>
      </c>
      <c r="B268" s="9">
        <v>16</v>
      </c>
      <c r="C268" s="8" t="str">
        <f t="shared" si="4"/>
        <v>45-54|16</v>
      </c>
      <c r="D268" s="9">
        <v>44</v>
      </c>
      <c r="E268" s="9">
        <v>8</v>
      </c>
      <c r="F268" s="9" t="s">
        <v>48</v>
      </c>
    </row>
    <row r="269" spans="1:6">
      <c r="A269" s="4" t="s">
        <v>67</v>
      </c>
      <c r="B269" s="9">
        <v>17</v>
      </c>
      <c r="C269" s="8" t="str">
        <f t="shared" si="4"/>
        <v>45-54|17</v>
      </c>
      <c r="D269" s="9">
        <v>46</v>
      </c>
      <c r="E269" s="9">
        <v>9</v>
      </c>
      <c r="F269" s="9" t="s">
        <v>49</v>
      </c>
    </row>
    <row r="270" spans="1:6">
      <c r="A270" s="4" t="s">
        <v>67</v>
      </c>
      <c r="B270" s="9">
        <v>18</v>
      </c>
      <c r="C270" s="8" t="str">
        <f t="shared" si="4"/>
        <v>45-54|18</v>
      </c>
      <c r="D270" s="9">
        <v>48</v>
      </c>
      <c r="E270" s="9">
        <v>9</v>
      </c>
      <c r="F270" s="9" t="s">
        <v>49</v>
      </c>
    </row>
    <row r="271" spans="1:6">
      <c r="A271" s="4" t="s">
        <v>67</v>
      </c>
      <c r="B271" s="9">
        <v>19</v>
      </c>
      <c r="C271" s="8" t="str">
        <f t="shared" si="4"/>
        <v>45-54|19</v>
      </c>
      <c r="D271" s="9">
        <v>50</v>
      </c>
      <c r="E271" s="9">
        <v>10</v>
      </c>
      <c r="F271" s="9" t="s">
        <v>50</v>
      </c>
    </row>
    <row r="272" spans="1:6">
      <c r="A272" s="4" t="s">
        <v>67</v>
      </c>
      <c r="B272" s="9">
        <v>20</v>
      </c>
      <c r="C272" s="8" t="str">
        <f t="shared" si="4"/>
        <v>45-54|20</v>
      </c>
      <c r="D272" s="9">
        <v>52</v>
      </c>
      <c r="E272" s="9">
        <v>11</v>
      </c>
      <c r="F272" s="9" t="s">
        <v>51</v>
      </c>
    </row>
    <row r="273" spans="1:6">
      <c r="A273" s="4" t="s">
        <v>67</v>
      </c>
      <c r="B273" s="9">
        <v>21</v>
      </c>
      <c r="C273" s="8" t="str">
        <f t="shared" si="4"/>
        <v>45-54|21</v>
      </c>
      <c r="D273" s="9">
        <v>54</v>
      </c>
      <c r="E273" s="9">
        <v>11</v>
      </c>
      <c r="F273" s="9" t="s">
        <v>51</v>
      </c>
    </row>
    <row r="274" spans="1:6">
      <c r="A274" s="4" t="s">
        <v>67</v>
      </c>
      <c r="B274" s="9">
        <v>22</v>
      </c>
      <c r="C274" s="8" t="str">
        <f t="shared" si="4"/>
        <v>45-54|22</v>
      </c>
      <c r="D274" s="9">
        <v>56</v>
      </c>
      <c r="E274" s="9">
        <v>12</v>
      </c>
      <c r="F274" s="9" t="s">
        <v>52</v>
      </c>
    </row>
    <row r="275" spans="1:6">
      <c r="A275" s="4" t="s">
        <v>67</v>
      </c>
      <c r="B275" s="9">
        <v>23</v>
      </c>
      <c r="C275" s="8" t="str">
        <f t="shared" si="4"/>
        <v>45-54|23</v>
      </c>
      <c r="D275" s="9">
        <v>59</v>
      </c>
      <c r="E275" s="9">
        <v>13</v>
      </c>
      <c r="F275" s="9" t="s">
        <v>53</v>
      </c>
    </row>
    <row r="276" spans="1:6">
      <c r="A276" s="4" t="s">
        <v>67</v>
      </c>
      <c r="B276" s="9">
        <v>24</v>
      </c>
      <c r="C276" s="8" t="str">
        <f t="shared" si="4"/>
        <v>45-54|24</v>
      </c>
      <c r="D276" s="9">
        <v>62</v>
      </c>
      <c r="E276" s="9">
        <v>14</v>
      </c>
      <c r="F276" s="9" t="s">
        <v>54</v>
      </c>
    </row>
    <row r="277" spans="1:6">
      <c r="A277" s="4" t="s">
        <v>67</v>
      </c>
      <c r="B277" s="9">
        <v>25</v>
      </c>
      <c r="C277" s="8" t="str">
        <f t="shared" si="4"/>
        <v>45-54|25</v>
      </c>
      <c r="D277" s="9">
        <v>65</v>
      </c>
      <c r="E277" s="9">
        <v>15</v>
      </c>
      <c r="F277" s="9" t="s">
        <v>55</v>
      </c>
    </row>
    <row r="278" spans="1:6">
      <c r="A278" s="4" t="s">
        <v>67</v>
      </c>
      <c r="B278" s="9">
        <v>26</v>
      </c>
      <c r="C278" s="8" t="str">
        <f t="shared" si="4"/>
        <v>45-54|26</v>
      </c>
      <c r="D278" s="9">
        <v>68</v>
      </c>
      <c r="E278" s="9">
        <v>15</v>
      </c>
      <c r="F278" s="9" t="s">
        <v>55</v>
      </c>
    </row>
    <row r="279" spans="1:6">
      <c r="A279" s="4" t="s">
        <v>67</v>
      </c>
      <c r="B279" s="9">
        <v>27</v>
      </c>
      <c r="C279" s="8" t="str">
        <f t="shared" si="4"/>
        <v>45-54|27</v>
      </c>
      <c r="D279" s="9">
        <v>72</v>
      </c>
      <c r="E279" s="9">
        <v>17</v>
      </c>
      <c r="F279" s="9" t="s">
        <v>57</v>
      </c>
    </row>
    <row r="280" spans="1:6">
      <c r="A280" s="4" t="s">
        <v>67</v>
      </c>
      <c r="B280" s="9">
        <v>28</v>
      </c>
      <c r="C280" s="8" t="str">
        <f t="shared" si="4"/>
        <v>45-54|28</v>
      </c>
      <c r="D280" s="9">
        <v>76</v>
      </c>
      <c r="E280" s="9">
        <v>18</v>
      </c>
      <c r="F280" s="9" t="s">
        <v>58</v>
      </c>
    </row>
    <row r="281" spans="1:6">
      <c r="A281" s="4" t="s">
        <v>67</v>
      </c>
      <c r="B281" s="9">
        <v>29</v>
      </c>
      <c r="C281" s="8" t="str">
        <f t="shared" si="4"/>
        <v>45-54|29</v>
      </c>
      <c r="D281" s="9">
        <v>79</v>
      </c>
      <c r="E281" s="9">
        <v>19</v>
      </c>
      <c r="F281" s="9" t="s">
        <v>59</v>
      </c>
    </row>
    <row r="282" spans="1:6">
      <c r="A282" s="4" t="s">
        <v>67</v>
      </c>
      <c r="B282" s="9">
        <v>30</v>
      </c>
      <c r="C282" s="8" t="str">
        <f t="shared" si="4"/>
        <v>45-54|30</v>
      </c>
      <c r="D282" s="9">
        <v>80</v>
      </c>
      <c r="E282" s="9">
        <v>19</v>
      </c>
      <c r="F282" s="9" t="s">
        <v>59</v>
      </c>
    </row>
    <row r="283" spans="1:6">
      <c r="A283" s="4" t="s">
        <v>68</v>
      </c>
      <c r="B283" s="8">
        <v>0</v>
      </c>
      <c r="C283" s="8" t="str">
        <f t="shared" si="4"/>
        <v>55-64|0</v>
      </c>
      <c r="D283" s="9">
        <v>20</v>
      </c>
      <c r="E283" s="9">
        <v>1</v>
      </c>
      <c r="F283" s="9" t="s">
        <v>41</v>
      </c>
    </row>
    <row r="284" spans="1:6">
      <c r="A284" s="4" t="s">
        <v>68</v>
      </c>
      <c r="B284" s="9">
        <v>1</v>
      </c>
      <c r="C284" s="8" t="str">
        <f t="shared" si="4"/>
        <v>55-64|1</v>
      </c>
      <c r="D284" s="9">
        <v>20</v>
      </c>
      <c r="E284" s="9">
        <v>1</v>
      </c>
      <c r="F284" s="9" t="s">
        <v>41</v>
      </c>
    </row>
    <row r="285" spans="1:6">
      <c r="A285" s="4" t="s">
        <v>68</v>
      </c>
      <c r="B285" s="9">
        <v>2</v>
      </c>
      <c r="C285" s="8" t="str">
        <f t="shared" si="4"/>
        <v>55-64|2</v>
      </c>
      <c r="D285" s="9">
        <v>21</v>
      </c>
      <c r="E285" s="9">
        <v>1</v>
      </c>
      <c r="F285" s="9" t="s">
        <v>41</v>
      </c>
    </row>
    <row r="286" spans="1:6">
      <c r="A286" s="4" t="s">
        <v>68</v>
      </c>
      <c r="B286" s="9">
        <v>3</v>
      </c>
      <c r="C286" s="8" t="str">
        <f t="shared" si="4"/>
        <v>55-64|3</v>
      </c>
      <c r="D286" s="9">
        <v>23</v>
      </c>
      <c r="E286" s="9">
        <v>2</v>
      </c>
      <c r="F286" s="9" t="s">
        <v>42</v>
      </c>
    </row>
    <row r="287" spans="1:6">
      <c r="A287" s="4" t="s">
        <v>68</v>
      </c>
      <c r="B287" s="9">
        <v>4</v>
      </c>
      <c r="C287" s="8" t="str">
        <f t="shared" si="4"/>
        <v>55-64|4</v>
      </c>
      <c r="D287" s="9">
        <v>24</v>
      </c>
      <c r="E287" s="9">
        <v>2</v>
      </c>
      <c r="F287" s="9" t="s">
        <v>42</v>
      </c>
    </row>
    <row r="288" spans="1:6">
      <c r="A288" s="4" t="s">
        <v>68</v>
      </c>
      <c r="B288" s="9">
        <v>5</v>
      </c>
      <c r="C288" s="8" t="str">
        <f t="shared" si="4"/>
        <v>55-64|5</v>
      </c>
      <c r="D288" s="9">
        <v>26</v>
      </c>
      <c r="E288" s="9">
        <v>3</v>
      </c>
      <c r="F288" s="9" t="s">
        <v>43</v>
      </c>
    </row>
    <row r="289" spans="1:6">
      <c r="A289" s="4" t="s">
        <v>68</v>
      </c>
      <c r="B289" s="9">
        <v>6</v>
      </c>
      <c r="C289" s="8" t="str">
        <f t="shared" si="4"/>
        <v>55-64|6</v>
      </c>
      <c r="D289" s="9">
        <v>28</v>
      </c>
      <c r="E289" s="9">
        <v>3</v>
      </c>
      <c r="F289" s="9" t="s">
        <v>43</v>
      </c>
    </row>
    <row r="290" spans="1:6">
      <c r="A290" s="4" t="s">
        <v>68</v>
      </c>
      <c r="B290" s="9">
        <v>7</v>
      </c>
      <c r="C290" s="8" t="str">
        <f t="shared" si="4"/>
        <v>55-64|7</v>
      </c>
      <c r="D290" s="9">
        <v>29</v>
      </c>
      <c r="E290" s="9">
        <v>4</v>
      </c>
      <c r="F290" s="8" t="s">
        <v>44</v>
      </c>
    </row>
    <row r="291" spans="1:6">
      <c r="A291" s="4" t="s">
        <v>68</v>
      </c>
      <c r="B291" s="9">
        <v>8</v>
      </c>
      <c r="C291" s="8" t="str">
        <f t="shared" si="4"/>
        <v>55-64|8</v>
      </c>
      <c r="D291" s="9">
        <v>31</v>
      </c>
      <c r="E291" s="9">
        <v>4</v>
      </c>
      <c r="F291" s="8" t="s">
        <v>44</v>
      </c>
    </row>
    <row r="292" spans="1:6">
      <c r="A292" s="4" t="s">
        <v>68</v>
      </c>
      <c r="B292" s="9">
        <v>9</v>
      </c>
      <c r="C292" s="8" t="str">
        <f t="shared" si="4"/>
        <v>55-64|9</v>
      </c>
      <c r="D292" s="9">
        <v>33</v>
      </c>
      <c r="E292" s="9">
        <v>5</v>
      </c>
      <c r="F292" s="9" t="s">
        <v>45</v>
      </c>
    </row>
    <row r="293" spans="1:6">
      <c r="A293" s="4" t="s">
        <v>68</v>
      </c>
      <c r="B293" s="9">
        <v>10</v>
      </c>
      <c r="C293" s="8" t="str">
        <f t="shared" si="4"/>
        <v>55-64|10</v>
      </c>
      <c r="D293" s="9">
        <v>35</v>
      </c>
      <c r="E293" s="9">
        <v>6</v>
      </c>
      <c r="F293" s="9" t="s">
        <v>46</v>
      </c>
    </row>
    <row r="294" spans="1:6">
      <c r="A294" s="4" t="s">
        <v>68</v>
      </c>
      <c r="B294" s="9">
        <v>11</v>
      </c>
      <c r="C294" s="8" t="str">
        <f t="shared" si="4"/>
        <v>55-64|11</v>
      </c>
      <c r="D294" s="9">
        <v>37</v>
      </c>
      <c r="E294" s="9">
        <v>6</v>
      </c>
      <c r="F294" s="9" t="s">
        <v>46</v>
      </c>
    </row>
    <row r="295" spans="1:6">
      <c r="A295" s="4" t="s">
        <v>68</v>
      </c>
      <c r="B295" s="9">
        <v>12</v>
      </c>
      <c r="C295" s="8" t="str">
        <f t="shared" si="4"/>
        <v>55-64|12</v>
      </c>
      <c r="D295" s="9">
        <v>38</v>
      </c>
      <c r="E295" s="9">
        <v>6</v>
      </c>
      <c r="F295" s="9" t="s">
        <v>46</v>
      </c>
    </row>
    <row r="296" spans="1:6">
      <c r="A296" s="4" t="s">
        <v>68</v>
      </c>
      <c r="B296" s="9">
        <v>13</v>
      </c>
      <c r="C296" s="8" t="str">
        <f t="shared" si="4"/>
        <v>55-64|13</v>
      </c>
      <c r="D296" s="9">
        <v>40</v>
      </c>
      <c r="E296" s="9">
        <v>7</v>
      </c>
      <c r="F296" s="9" t="s">
        <v>47</v>
      </c>
    </row>
    <row r="297" spans="1:6">
      <c r="A297" s="4" t="s">
        <v>68</v>
      </c>
      <c r="B297" s="9">
        <v>14</v>
      </c>
      <c r="C297" s="8" t="str">
        <f t="shared" si="4"/>
        <v>55-64|14</v>
      </c>
      <c r="D297" s="9">
        <v>42</v>
      </c>
      <c r="E297" s="9">
        <v>8</v>
      </c>
      <c r="F297" s="9" t="s">
        <v>48</v>
      </c>
    </row>
    <row r="298" spans="1:6">
      <c r="A298" s="4" t="s">
        <v>68</v>
      </c>
      <c r="B298" s="9">
        <v>15</v>
      </c>
      <c r="C298" s="8" t="str">
        <f t="shared" si="4"/>
        <v>55-64|15</v>
      </c>
      <c r="D298" s="9">
        <v>44</v>
      </c>
      <c r="E298" s="9">
        <v>8</v>
      </c>
      <c r="F298" s="9" t="s">
        <v>48</v>
      </c>
    </row>
    <row r="299" spans="1:6">
      <c r="A299" s="4" t="s">
        <v>68</v>
      </c>
      <c r="B299" s="9">
        <v>16</v>
      </c>
      <c r="C299" s="8" t="str">
        <f t="shared" si="4"/>
        <v>55-64|16</v>
      </c>
      <c r="D299" s="9">
        <v>47</v>
      </c>
      <c r="E299" s="9">
        <v>9</v>
      </c>
      <c r="F299" s="9" t="s">
        <v>49</v>
      </c>
    </row>
    <row r="300" spans="1:6">
      <c r="A300" s="4" t="s">
        <v>68</v>
      </c>
      <c r="B300" s="9">
        <v>17</v>
      </c>
      <c r="C300" s="8" t="str">
        <f t="shared" si="4"/>
        <v>55-64|17</v>
      </c>
      <c r="D300" s="9">
        <v>49</v>
      </c>
      <c r="E300" s="9">
        <v>10</v>
      </c>
      <c r="F300" s="9" t="s">
        <v>50</v>
      </c>
    </row>
    <row r="301" spans="1:6">
      <c r="A301" s="4" t="s">
        <v>68</v>
      </c>
      <c r="B301" s="9">
        <v>18</v>
      </c>
      <c r="C301" s="8" t="str">
        <f t="shared" si="4"/>
        <v>55-64|18</v>
      </c>
      <c r="D301" s="9">
        <v>51</v>
      </c>
      <c r="E301" s="9">
        <v>10</v>
      </c>
      <c r="F301" s="9" t="s">
        <v>50</v>
      </c>
    </row>
    <row r="302" spans="1:6">
      <c r="A302" s="4" t="s">
        <v>68</v>
      </c>
      <c r="B302" s="9">
        <v>19</v>
      </c>
      <c r="C302" s="8" t="str">
        <f t="shared" si="4"/>
        <v>55-64|19</v>
      </c>
      <c r="D302" s="9">
        <v>53</v>
      </c>
      <c r="E302" s="9">
        <v>11</v>
      </c>
      <c r="F302" s="9" t="s">
        <v>51</v>
      </c>
    </row>
    <row r="303" spans="1:6">
      <c r="A303" s="4" t="s">
        <v>68</v>
      </c>
      <c r="B303" s="9">
        <v>20</v>
      </c>
      <c r="C303" s="8" t="str">
        <f t="shared" si="4"/>
        <v>55-64|20</v>
      </c>
      <c r="D303" s="9">
        <v>55</v>
      </c>
      <c r="E303" s="9">
        <v>12</v>
      </c>
      <c r="F303" s="9" t="s">
        <v>52</v>
      </c>
    </row>
    <row r="304" spans="1:6">
      <c r="A304" s="4" t="s">
        <v>68</v>
      </c>
      <c r="B304" s="9">
        <v>21</v>
      </c>
      <c r="C304" s="8" t="str">
        <f t="shared" si="4"/>
        <v>55-64|21</v>
      </c>
      <c r="D304" s="9">
        <v>57</v>
      </c>
      <c r="E304" s="9">
        <v>12</v>
      </c>
      <c r="F304" s="9" t="s">
        <v>52</v>
      </c>
    </row>
    <row r="305" spans="1:6">
      <c r="A305" s="4" t="s">
        <v>68</v>
      </c>
      <c r="B305" s="9">
        <v>22</v>
      </c>
      <c r="C305" s="8" t="str">
        <f t="shared" si="4"/>
        <v>55-64|22</v>
      </c>
      <c r="D305" s="9">
        <v>59</v>
      </c>
      <c r="E305" s="9">
        <v>13</v>
      </c>
      <c r="F305" s="9" t="s">
        <v>53</v>
      </c>
    </row>
    <row r="306" spans="1:6">
      <c r="A306" s="4" t="s">
        <v>68</v>
      </c>
      <c r="B306" s="9">
        <v>23</v>
      </c>
      <c r="C306" s="8" t="str">
        <f t="shared" si="4"/>
        <v>55-64|23</v>
      </c>
      <c r="D306" s="9">
        <v>62</v>
      </c>
      <c r="E306" s="9">
        <v>14</v>
      </c>
      <c r="F306" s="9" t="s">
        <v>54</v>
      </c>
    </row>
    <row r="307" spans="1:6">
      <c r="A307" s="4" t="s">
        <v>68</v>
      </c>
      <c r="B307" s="9">
        <v>24</v>
      </c>
      <c r="C307" s="8" t="str">
        <f t="shared" si="4"/>
        <v>55-64|24</v>
      </c>
      <c r="D307" s="9">
        <v>65</v>
      </c>
      <c r="E307" s="9">
        <v>15</v>
      </c>
      <c r="F307" s="9" t="s">
        <v>55</v>
      </c>
    </row>
    <row r="308" spans="1:6">
      <c r="A308" s="4" t="s">
        <v>68</v>
      </c>
      <c r="B308" s="9">
        <v>25</v>
      </c>
      <c r="C308" s="8" t="str">
        <f t="shared" si="4"/>
        <v>55-64|25</v>
      </c>
      <c r="D308" s="9">
        <v>67</v>
      </c>
      <c r="E308" s="9">
        <v>15</v>
      </c>
      <c r="F308" s="9" t="s">
        <v>55</v>
      </c>
    </row>
    <row r="309" spans="1:6">
      <c r="A309" s="4" t="s">
        <v>68</v>
      </c>
      <c r="B309" s="9">
        <v>26</v>
      </c>
      <c r="C309" s="8" t="str">
        <f t="shared" si="4"/>
        <v>55-64|26</v>
      </c>
      <c r="D309" s="9">
        <v>70</v>
      </c>
      <c r="E309" s="9">
        <v>16</v>
      </c>
      <c r="F309" s="9" t="s">
        <v>56</v>
      </c>
    </row>
    <row r="310" spans="1:6">
      <c r="A310" s="4" t="s">
        <v>68</v>
      </c>
      <c r="B310" s="9">
        <v>27</v>
      </c>
      <c r="C310" s="8" t="str">
        <f t="shared" si="4"/>
        <v>55-64|27</v>
      </c>
      <c r="D310" s="9">
        <v>74</v>
      </c>
      <c r="E310" s="9">
        <v>17</v>
      </c>
      <c r="F310" s="9" t="s">
        <v>57</v>
      </c>
    </row>
    <row r="311" spans="1:6">
      <c r="A311" s="4" t="s">
        <v>68</v>
      </c>
      <c r="B311" s="9">
        <v>28</v>
      </c>
      <c r="C311" s="8" t="str">
        <f t="shared" si="4"/>
        <v>55-64|28</v>
      </c>
      <c r="D311" s="9">
        <v>77</v>
      </c>
      <c r="E311" s="9">
        <v>18</v>
      </c>
      <c r="F311" s="9" t="s">
        <v>58</v>
      </c>
    </row>
    <row r="312" spans="1:6">
      <c r="A312" s="4" t="s">
        <v>68</v>
      </c>
      <c r="B312" s="9">
        <v>29</v>
      </c>
      <c r="C312" s="8" t="str">
        <f t="shared" si="4"/>
        <v>55-64|29</v>
      </c>
      <c r="D312" s="9">
        <v>80</v>
      </c>
      <c r="E312" s="9">
        <v>19</v>
      </c>
      <c r="F312" s="9" t="s">
        <v>59</v>
      </c>
    </row>
    <row r="313" spans="1:6">
      <c r="A313" s="4" t="s">
        <v>68</v>
      </c>
      <c r="B313" s="9">
        <v>30</v>
      </c>
      <c r="C313" s="8" t="str">
        <f t="shared" si="4"/>
        <v>55-64|30</v>
      </c>
      <c r="D313" s="9">
        <v>80</v>
      </c>
      <c r="E313" s="9">
        <v>19</v>
      </c>
      <c r="F313" s="9" t="s">
        <v>59</v>
      </c>
    </row>
    <row r="314" spans="1:6">
      <c r="A314" s="4" t="s">
        <v>69</v>
      </c>
      <c r="B314" s="8">
        <v>0</v>
      </c>
      <c r="C314" s="8" t="str">
        <f t="shared" si="4"/>
        <v>65-69|0</v>
      </c>
      <c r="D314" s="9">
        <v>20</v>
      </c>
      <c r="E314" s="9">
        <v>1</v>
      </c>
      <c r="F314" s="9" t="s">
        <v>41</v>
      </c>
    </row>
    <row r="315" spans="1:6">
      <c r="A315" s="4" t="s">
        <v>69</v>
      </c>
      <c r="B315" s="9">
        <v>1</v>
      </c>
      <c r="C315" s="8" t="str">
        <f t="shared" si="4"/>
        <v>65-69|1</v>
      </c>
      <c r="D315" s="9">
        <v>20</v>
      </c>
      <c r="E315" s="9">
        <v>1</v>
      </c>
      <c r="F315" s="9" t="s">
        <v>41</v>
      </c>
    </row>
    <row r="316" spans="1:6">
      <c r="A316" s="4" t="s">
        <v>69</v>
      </c>
      <c r="B316" s="9">
        <v>2</v>
      </c>
      <c r="C316" s="8" t="str">
        <f t="shared" si="4"/>
        <v>65-69|2</v>
      </c>
      <c r="D316" s="9">
        <v>22</v>
      </c>
      <c r="E316" s="9">
        <v>2</v>
      </c>
      <c r="F316" s="9" t="s">
        <v>42</v>
      </c>
    </row>
    <row r="317" spans="1:6">
      <c r="A317" s="4" t="s">
        <v>69</v>
      </c>
      <c r="B317" s="9">
        <v>3</v>
      </c>
      <c r="C317" s="8" t="str">
        <f t="shared" si="4"/>
        <v>65-69|3</v>
      </c>
      <c r="D317" s="9">
        <v>24</v>
      </c>
      <c r="E317" s="9">
        <v>2</v>
      </c>
      <c r="F317" s="9" t="s">
        <v>42</v>
      </c>
    </row>
    <row r="318" spans="1:6">
      <c r="A318" s="4" t="s">
        <v>69</v>
      </c>
      <c r="B318" s="9">
        <v>4</v>
      </c>
      <c r="C318" s="8" t="str">
        <f t="shared" si="4"/>
        <v>65-69|4</v>
      </c>
      <c r="D318" s="9">
        <v>26</v>
      </c>
      <c r="E318" s="9">
        <v>3</v>
      </c>
      <c r="F318" s="9" t="s">
        <v>43</v>
      </c>
    </row>
    <row r="319" spans="1:6">
      <c r="A319" s="4" t="s">
        <v>69</v>
      </c>
      <c r="B319" s="9">
        <v>5</v>
      </c>
      <c r="C319" s="8" t="str">
        <f t="shared" si="4"/>
        <v>65-69|5</v>
      </c>
      <c r="D319" s="9">
        <v>28</v>
      </c>
      <c r="E319" s="9">
        <v>3</v>
      </c>
      <c r="F319" s="9" t="s">
        <v>43</v>
      </c>
    </row>
    <row r="320" spans="1:6">
      <c r="A320" s="4" t="s">
        <v>69</v>
      </c>
      <c r="B320" s="9">
        <v>6</v>
      </c>
      <c r="C320" s="8" t="str">
        <f t="shared" si="4"/>
        <v>65-69|6</v>
      </c>
      <c r="D320" s="9">
        <v>30</v>
      </c>
      <c r="E320" s="9">
        <v>4</v>
      </c>
      <c r="F320" s="8" t="s">
        <v>44</v>
      </c>
    </row>
    <row r="321" spans="1:6">
      <c r="A321" s="4" t="s">
        <v>69</v>
      </c>
      <c r="B321" s="9">
        <v>7</v>
      </c>
      <c r="C321" s="8" t="str">
        <f t="shared" si="4"/>
        <v>65-69|7</v>
      </c>
      <c r="D321" s="9">
        <v>31</v>
      </c>
      <c r="E321" s="9">
        <v>4</v>
      </c>
      <c r="F321" s="8" t="s">
        <v>44</v>
      </c>
    </row>
    <row r="322" spans="1:6">
      <c r="A322" s="4" t="s">
        <v>69</v>
      </c>
      <c r="B322" s="9">
        <v>8</v>
      </c>
      <c r="C322" s="8" t="str">
        <f t="shared" si="4"/>
        <v>65-69|8</v>
      </c>
      <c r="D322" s="9">
        <v>33</v>
      </c>
      <c r="E322" s="9">
        <v>5</v>
      </c>
      <c r="F322" s="9" t="s">
        <v>45</v>
      </c>
    </row>
    <row r="323" spans="1:6">
      <c r="A323" s="4" t="s">
        <v>69</v>
      </c>
      <c r="B323" s="9">
        <v>9</v>
      </c>
      <c r="C323" s="8" t="str">
        <f t="shared" si="4"/>
        <v>65-69|9</v>
      </c>
      <c r="D323" s="9">
        <v>35</v>
      </c>
      <c r="E323" s="9">
        <v>6</v>
      </c>
      <c r="F323" s="9" t="s">
        <v>46</v>
      </c>
    </row>
    <row r="324" spans="1:6">
      <c r="A324" s="4" t="s">
        <v>69</v>
      </c>
      <c r="B324" s="9">
        <v>10</v>
      </c>
      <c r="C324" s="8" t="str">
        <f t="shared" si="4"/>
        <v>65-69|10</v>
      </c>
      <c r="D324" s="9">
        <v>37</v>
      </c>
      <c r="E324" s="9">
        <v>6</v>
      </c>
      <c r="F324" s="9" t="s">
        <v>46</v>
      </c>
    </row>
    <row r="325" spans="1:6">
      <c r="A325" s="4" t="s">
        <v>69</v>
      </c>
      <c r="B325" s="9">
        <v>11</v>
      </c>
      <c r="C325" s="8" t="str">
        <f t="shared" ref="C325:C388" si="5">A325&amp;"|"&amp;B325</f>
        <v>65-69|11</v>
      </c>
      <c r="D325" s="9">
        <v>39</v>
      </c>
      <c r="E325" s="9">
        <v>7</v>
      </c>
      <c r="F325" s="9" t="s">
        <v>47</v>
      </c>
    </row>
    <row r="326" spans="1:6">
      <c r="A326" s="4" t="s">
        <v>69</v>
      </c>
      <c r="B326" s="9">
        <v>12</v>
      </c>
      <c r="C326" s="8" t="str">
        <f t="shared" si="5"/>
        <v>65-69|12</v>
      </c>
      <c r="D326" s="9">
        <v>41</v>
      </c>
      <c r="E326" s="9">
        <v>7</v>
      </c>
      <c r="F326" s="9" t="s">
        <v>47</v>
      </c>
    </row>
    <row r="327" spans="1:6">
      <c r="A327" s="4" t="s">
        <v>69</v>
      </c>
      <c r="B327" s="9">
        <v>13</v>
      </c>
      <c r="C327" s="8" t="str">
        <f t="shared" si="5"/>
        <v>65-69|13</v>
      </c>
      <c r="D327" s="9">
        <v>43</v>
      </c>
      <c r="E327" s="9">
        <v>8</v>
      </c>
      <c r="F327" s="9" t="s">
        <v>48</v>
      </c>
    </row>
    <row r="328" spans="1:6">
      <c r="A328" s="4" t="s">
        <v>69</v>
      </c>
      <c r="B328" s="9">
        <v>14</v>
      </c>
      <c r="C328" s="8" t="str">
        <f t="shared" si="5"/>
        <v>65-69|14</v>
      </c>
      <c r="D328" s="9">
        <v>45</v>
      </c>
      <c r="E328" s="9">
        <v>9</v>
      </c>
      <c r="F328" s="9" t="s">
        <v>49</v>
      </c>
    </row>
    <row r="329" spans="1:6">
      <c r="A329" s="4" t="s">
        <v>69</v>
      </c>
      <c r="B329" s="9">
        <v>15</v>
      </c>
      <c r="C329" s="8" t="str">
        <f t="shared" si="5"/>
        <v>65-69|15</v>
      </c>
      <c r="D329" s="9">
        <v>47</v>
      </c>
      <c r="E329" s="9">
        <v>9</v>
      </c>
      <c r="F329" s="9" t="s">
        <v>49</v>
      </c>
    </row>
    <row r="330" spans="1:6">
      <c r="A330" s="4" t="s">
        <v>69</v>
      </c>
      <c r="B330" s="9">
        <v>16</v>
      </c>
      <c r="C330" s="8" t="str">
        <f t="shared" si="5"/>
        <v>65-69|16</v>
      </c>
      <c r="D330" s="9">
        <v>49</v>
      </c>
      <c r="E330" s="9">
        <v>10</v>
      </c>
      <c r="F330" s="9" t="s">
        <v>50</v>
      </c>
    </row>
    <row r="331" spans="1:6">
      <c r="A331" s="4" t="s">
        <v>69</v>
      </c>
      <c r="B331" s="9">
        <v>17</v>
      </c>
      <c r="C331" s="8" t="str">
        <f t="shared" si="5"/>
        <v>65-69|17</v>
      </c>
      <c r="D331" s="9">
        <v>51</v>
      </c>
      <c r="E331" s="9">
        <v>10</v>
      </c>
      <c r="F331" s="9" t="s">
        <v>50</v>
      </c>
    </row>
    <row r="332" spans="1:6">
      <c r="A332" s="4" t="s">
        <v>69</v>
      </c>
      <c r="B332" s="9">
        <v>18</v>
      </c>
      <c r="C332" s="8" t="str">
        <f t="shared" si="5"/>
        <v>65-69|18</v>
      </c>
      <c r="D332" s="9">
        <v>54</v>
      </c>
      <c r="E332" s="9">
        <v>11</v>
      </c>
      <c r="F332" s="9" t="s">
        <v>51</v>
      </c>
    </row>
    <row r="333" spans="1:6">
      <c r="A333" s="4" t="s">
        <v>69</v>
      </c>
      <c r="B333" s="9">
        <v>19</v>
      </c>
      <c r="C333" s="8" t="str">
        <f t="shared" si="5"/>
        <v>65-69|19</v>
      </c>
      <c r="D333" s="9">
        <v>56</v>
      </c>
      <c r="E333" s="9">
        <v>12</v>
      </c>
      <c r="F333" s="9" t="s">
        <v>52</v>
      </c>
    </row>
    <row r="334" spans="1:6">
      <c r="A334" s="4" t="s">
        <v>69</v>
      </c>
      <c r="B334" s="9">
        <v>20</v>
      </c>
      <c r="C334" s="8" t="str">
        <f t="shared" si="5"/>
        <v>65-69|20</v>
      </c>
      <c r="D334" s="9">
        <v>58</v>
      </c>
      <c r="E334" s="9">
        <v>12</v>
      </c>
      <c r="F334" s="9" t="s">
        <v>52</v>
      </c>
    </row>
    <row r="335" spans="1:6">
      <c r="A335" s="4" t="s">
        <v>69</v>
      </c>
      <c r="B335" s="9">
        <v>21</v>
      </c>
      <c r="C335" s="8" t="str">
        <f t="shared" si="5"/>
        <v>65-69|21</v>
      </c>
      <c r="D335" s="9">
        <v>60</v>
      </c>
      <c r="E335" s="9">
        <v>13</v>
      </c>
      <c r="F335" s="9" t="s">
        <v>53</v>
      </c>
    </row>
    <row r="336" spans="1:6">
      <c r="A336" s="4" t="s">
        <v>69</v>
      </c>
      <c r="B336" s="9">
        <v>22</v>
      </c>
      <c r="C336" s="8" t="str">
        <f t="shared" si="5"/>
        <v>65-69|22</v>
      </c>
      <c r="D336" s="9">
        <v>63</v>
      </c>
      <c r="E336" s="9">
        <v>14</v>
      </c>
      <c r="F336" s="9" t="s">
        <v>54</v>
      </c>
    </row>
    <row r="337" spans="1:6">
      <c r="A337" s="4" t="s">
        <v>69</v>
      </c>
      <c r="B337" s="9">
        <v>23</v>
      </c>
      <c r="C337" s="8" t="str">
        <f t="shared" si="5"/>
        <v>65-69|23</v>
      </c>
      <c r="D337" s="9">
        <v>65</v>
      </c>
      <c r="E337" s="9">
        <v>15</v>
      </c>
      <c r="F337" s="9" t="s">
        <v>55</v>
      </c>
    </row>
    <row r="338" spans="1:6">
      <c r="A338" s="4" t="s">
        <v>69</v>
      </c>
      <c r="B338" s="9">
        <v>24</v>
      </c>
      <c r="C338" s="8" t="str">
        <f t="shared" si="5"/>
        <v>65-69|24</v>
      </c>
      <c r="D338" s="9">
        <v>67</v>
      </c>
      <c r="E338" s="9">
        <v>15</v>
      </c>
      <c r="F338" s="9" t="s">
        <v>55</v>
      </c>
    </row>
    <row r="339" spans="1:6">
      <c r="A339" s="4" t="s">
        <v>69</v>
      </c>
      <c r="B339" s="9">
        <v>25</v>
      </c>
      <c r="C339" s="8" t="str">
        <f t="shared" si="5"/>
        <v>65-69|25</v>
      </c>
      <c r="D339" s="9">
        <v>70</v>
      </c>
      <c r="E339" s="9">
        <v>16</v>
      </c>
      <c r="F339" s="9" t="s">
        <v>56</v>
      </c>
    </row>
    <row r="340" spans="1:6">
      <c r="A340" s="4" t="s">
        <v>69</v>
      </c>
      <c r="B340" s="9">
        <v>26</v>
      </c>
      <c r="C340" s="8" t="str">
        <f t="shared" si="5"/>
        <v>65-69|26</v>
      </c>
      <c r="D340" s="9">
        <v>73</v>
      </c>
      <c r="E340" s="9">
        <v>17</v>
      </c>
      <c r="F340" s="9" t="s">
        <v>57</v>
      </c>
    </row>
    <row r="341" spans="1:6">
      <c r="A341" s="4" t="s">
        <v>69</v>
      </c>
      <c r="B341" s="9">
        <v>27</v>
      </c>
      <c r="C341" s="8" t="str">
        <f t="shared" si="5"/>
        <v>65-69|27</v>
      </c>
      <c r="D341" s="9">
        <v>76</v>
      </c>
      <c r="E341" s="9">
        <v>18</v>
      </c>
      <c r="F341" s="9" t="s">
        <v>58</v>
      </c>
    </row>
    <row r="342" spans="1:6">
      <c r="A342" s="4" t="s">
        <v>69</v>
      </c>
      <c r="B342" s="9">
        <v>28</v>
      </c>
      <c r="C342" s="8" t="str">
        <f t="shared" si="5"/>
        <v>65-69|28</v>
      </c>
      <c r="D342" s="9">
        <v>78</v>
      </c>
      <c r="E342" s="9">
        <v>18</v>
      </c>
      <c r="F342" s="9" t="s">
        <v>58</v>
      </c>
    </row>
    <row r="343" spans="1:6">
      <c r="A343" s="4" t="s">
        <v>69</v>
      </c>
      <c r="B343" s="9">
        <v>29</v>
      </c>
      <c r="C343" s="8" t="str">
        <f t="shared" si="5"/>
        <v>65-69|29</v>
      </c>
      <c r="D343" s="9">
        <v>80</v>
      </c>
      <c r="E343" s="9">
        <v>19</v>
      </c>
      <c r="F343" s="9" t="s">
        <v>59</v>
      </c>
    </row>
    <row r="344" spans="1:6">
      <c r="A344" s="4" t="s">
        <v>69</v>
      </c>
      <c r="B344" s="9">
        <v>30</v>
      </c>
      <c r="C344" s="8" t="str">
        <f t="shared" si="5"/>
        <v>65-69|30</v>
      </c>
      <c r="D344" s="9">
        <v>80</v>
      </c>
      <c r="E344" s="9">
        <v>19</v>
      </c>
      <c r="F344" s="9" t="s">
        <v>59</v>
      </c>
    </row>
    <row r="345" spans="1:6">
      <c r="A345" s="4" t="s">
        <v>70</v>
      </c>
      <c r="B345" s="8">
        <v>0</v>
      </c>
      <c r="C345" s="8" t="str">
        <f t="shared" si="5"/>
        <v>70-74|0</v>
      </c>
      <c r="D345" s="9">
        <v>20</v>
      </c>
      <c r="E345" s="9">
        <v>1</v>
      </c>
      <c r="F345" s="9" t="s">
        <v>41</v>
      </c>
    </row>
    <row r="346" spans="1:6">
      <c r="A346" s="4" t="s">
        <v>70</v>
      </c>
      <c r="B346" s="9">
        <v>1</v>
      </c>
      <c r="C346" s="8" t="str">
        <f t="shared" si="5"/>
        <v>70-74|1</v>
      </c>
      <c r="D346" s="9">
        <v>21</v>
      </c>
      <c r="E346" s="9">
        <v>1</v>
      </c>
      <c r="F346" s="9" t="s">
        <v>41</v>
      </c>
    </row>
    <row r="347" spans="1:6">
      <c r="A347" s="4" t="s">
        <v>70</v>
      </c>
      <c r="B347" s="9">
        <v>2</v>
      </c>
      <c r="C347" s="8" t="str">
        <f t="shared" si="5"/>
        <v>70-74|2</v>
      </c>
      <c r="D347" s="9">
        <v>23</v>
      </c>
      <c r="E347" s="9">
        <v>2</v>
      </c>
      <c r="F347" s="9" t="s">
        <v>42</v>
      </c>
    </row>
    <row r="348" spans="1:6">
      <c r="A348" s="4" t="s">
        <v>70</v>
      </c>
      <c r="B348" s="9">
        <v>3</v>
      </c>
      <c r="C348" s="8" t="str">
        <f t="shared" si="5"/>
        <v>70-74|3</v>
      </c>
      <c r="D348" s="9">
        <v>25</v>
      </c>
      <c r="E348" s="9">
        <v>3</v>
      </c>
      <c r="F348" s="9" t="s">
        <v>43</v>
      </c>
    </row>
    <row r="349" spans="1:6">
      <c r="A349" s="4" t="s">
        <v>70</v>
      </c>
      <c r="B349" s="9">
        <v>4</v>
      </c>
      <c r="C349" s="8" t="str">
        <f t="shared" si="5"/>
        <v>70-74|4</v>
      </c>
      <c r="D349" s="9">
        <v>27</v>
      </c>
      <c r="E349" s="9">
        <v>3</v>
      </c>
      <c r="F349" s="9" t="s">
        <v>43</v>
      </c>
    </row>
    <row r="350" spans="1:6">
      <c r="A350" s="4" t="s">
        <v>70</v>
      </c>
      <c r="B350" s="9">
        <v>5</v>
      </c>
      <c r="C350" s="8" t="str">
        <f t="shared" si="5"/>
        <v>70-74|5</v>
      </c>
      <c r="D350" s="9">
        <v>30</v>
      </c>
      <c r="E350" s="9">
        <v>4</v>
      </c>
      <c r="F350" s="8" t="s">
        <v>44</v>
      </c>
    </row>
    <row r="351" spans="1:6">
      <c r="A351" s="4" t="s">
        <v>70</v>
      </c>
      <c r="B351" s="9">
        <v>6</v>
      </c>
      <c r="C351" s="8" t="str">
        <f t="shared" si="5"/>
        <v>70-74|6</v>
      </c>
      <c r="D351" s="9">
        <v>32</v>
      </c>
      <c r="E351" s="9">
        <v>5</v>
      </c>
      <c r="F351" s="9" t="s">
        <v>45</v>
      </c>
    </row>
    <row r="352" spans="1:6">
      <c r="A352" s="4" t="s">
        <v>70</v>
      </c>
      <c r="B352" s="9">
        <v>7</v>
      </c>
      <c r="C352" s="8" t="str">
        <f t="shared" si="5"/>
        <v>70-74|7</v>
      </c>
      <c r="D352" s="9">
        <v>34</v>
      </c>
      <c r="E352" s="9">
        <v>5</v>
      </c>
      <c r="F352" s="9" t="s">
        <v>45</v>
      </c>
    </row>
    <row r="353" spans="1:6">
      <c r="A353" s="4" t="s">
        <v>70</v>
      </c>
      <c r="B353" s="9">
        <v>8</v>
      </c>
      <c r="C353" s="8" t="str">
        <f t="shared" si="5"/>
        <v>70-74|8</v>
      </c>
      <c r="D353" s="9">
        <v>36</v>
      </c>
      <c r="E353" s="9">
        <v>6</v>
      </c>
      <c r="F353" s="9" t="s">
        <v>46</v>
      </c>
    </row>
    <row r="354" spans="1:6">
      <c r="A354" s="4" t="s">
        <v>70</v>
      </c>
      <c r="B354" s="9">
        <v>9</v>
      </c>
      <c r="C354" s="8" t="str">
        <f t="shared" si="5"/>
        <v>70-74|9</v>
      </c>
      <c r="D354" s="9">
        <v>38</v>
      </c>
      <c r="E354" s="9">
        <v>6</v>
      </c>
      <c r="F354" s="9" t="s">
        <v>46</v>
      </c>
    </row>
    <row r="355" spans="1:6">
      <c r="A355" s="4" t="s">
        <v>70</v>
      </c>
      <c r="B355" s="9">
        <v>10</v>
      </c>
      <c r="C355" s="8" t="str">
        <f t="shared" si="5"/>
        <v>70-74|10</v>
      </c>
      <c r="D355" s="9">
        <v>40</v>
      </c>
      <c r="E355" s="9">
        <v>7</v>
      </c>
      <c r="F355" s="9" t="s">
        <v>47</v>
      </c>
    </row>
    <row r="356" spans="1:6">
      <c r="A356" s="4" t="s">
        <v>70</v>
      </c>
      <c r="B356" s="9">
        <v>11</v>
      </c>
      <c r="C356" s="8" t="str">
        <f t="shared" si="5"/>
        <v>70-74|11</v>
      </c>
      <c r="D356" s="9">
        <v>42</v>
      </c>
      <c r="E356" s="9">
        <v>8</v>
      </c>
      <c r="F356" s="9" t="s">
        <v>48</v>
      </c>
    </row>
    <row r="357" spans="1:6">
      <c r="A357" s="4" t="s">
        <v>70</v>
      </c>
      <c r="B357" s="9">
        <v>12</v>
      </c>
      <c r="C357" s="8" t="str">
        <f t="shared" si="5"/>
        <v>70-74|12</v>
      </c>
      <c r="D357" s="9">
        <v>44</v>
      </c>
      <c r="E357" s="9">
        <v>8</v>
      </c>
      <c r="F357" s="9" t="s">
        <v>48</v>
      </c>
    </row>
    <row r="358" spans="1:6">
      <c r="A358" s="4" t="s">
        <v>70</v>
      </c>
      <c r="B358" s="9">
        <v>13</v>
      </c>
      <c r="C358" s="8" t="str">
        <f t="shared" si="5"/>
        <v>70-74|13</v>
      </c>
      <c r="D358" s="9">
        <v>46</v>
      </c>
      <c r="E358" s="9">
        <v>9</v>
      </c>
      <c r="F358" s="9" t="s">
        <v>49</v>
      </c>
    </row>
    <row r="359" spans="1:6">
      <c r="A359" s="4" t="s">
        <v>70</v>
      </c>
      <c r="B359" s="9">
        <v>14</v>
      </c>
      <c r="C359" s="8" t="str">
        <f t="shared" si="5"/>
        <v>70-74|14</v>
      </c>
      <c r="D359" s="9">
        <v>48</v>
      </c>
      <c r="E359" s="9">
        <v>9</v>
      </c>
      <c r="F359" s="9" t="s">
        <v>49</v>
      </c>
    </row>
    <row r="360" spans="1:6">
      <c r="A360" s="4" t="s">
        <v>70</v>
      </c>
      <c r="B360" s="9">
        <v>15</v>
      </c>
      <c r="C360" s="8" t="str">
        <f t="shared" si="5"/>
        <v>70-74|15</v>
      </c>
      <c r="D360" s="9">
        <v>50</v>
      </c>
      <c r="E360" s="9">
        <v>10</v>
      </c>
      <c r="F360" s="9" t="s">
        <v>50</v>
      </c>
    </row>
    <row r="361" spans="1:6">
      <c r="A361" s="4" t="s">
        <v>70</v>
      </c>
      <c r="B361" s="9">
        <v>16</v>
      </c>
      <c r="C361" s="8" t="str">
        <f t="shared" si="5"/>
        <v>70-74|16</v>
      </c>
      <c r="D361" s="9">
        <v>52</v>
      </c>
      <c r="E361" s="9">
        <v>11</v>
      </c>
      <c r="F361" s="9" t="s">
        <v>51</v>
      </c>
    </row>
    <row r="362" spans="1:6">
      <c r="A362" s="4" t="s">
        <v>70</v>
      </c>
      <c r="B362" s="9">
        <v>17</v>
      </c>
      <c r="C362" s="8" t="str">
        <f t="shared" si="5"/>
        <v>70-74|17</v>
      </c>
      <c r="D362" s="9">
        <v>54</v>
      </c>
      <c r="E362" s="9">
        <v>11</v>
      </c>
      <c r="F362" s="9" t="s">
        <v>51</v>
      </c>
    </row>
    <row r="363" spans="1:6">
      <c r="A363" s="4" t="s">
        <v>70</v>
      </c>
      <c r="B363" s="9">
        <v>18</v>
      </c>
      <c r="C363" s="8" t="str">
        <f t="shared" si="5"/>
        <v>70-74|18</v>
      </c>
      <c r="D363" s="9">
        <v>56</v>
      </c>
      <c r="E363" s="9">
        <v>12</v>
      </c>
      <c r="F363" s="9" t="s">
        <v>52</v>
      </c>
    </row>
    <row r="364" spans="1:6">
      <c r="A364" s="4" t="s">
        <v>70</v>
      </c>
      <c r="B364" s="9">
        <v>19</v>
      </c>
      <c r="C364" s="8" t="str">
        <f t="shared" si="5"/>
        <v>70-74|19</v>
      </c>
      <c r="D364" s="9">
        <v>58</v>
      </c>
      <c r="E364" s="9">
        <v>12</v>
      </c>
      <c r="F364" s="9" t="s">
        <v>52</v>
      </c>
    </row>
    <row r="365" spans="1:6">
      <c r="A365" s="4" t="s">
        <v>70</v>
      </c>
      <c r="B365" s="9">
        <v>20</v>
      </c>
      <c r="C365" s="8" t="str">
        <f t="shared" si="5"/>
        <v>70-74|20</v>
      </c>
      <c r="D365" s="9">
        <v>61</v>
      </c>
      <c r="E365" s="9">
        <v>13</v>
      </c>
      <c r="F365" s="9" t="s">
        <v>53</v>
      </c>
    </row>
    <row r="366" spans="1:6">
      <c r="A366" s="4" t="s">
        <v>70</v>
      </c>
      <c r="B366" s="9">
        <v>21</v>
      </c>
      <c r="C366" s="8" t="str">
        <f t="shared" si="5"/>
        <v>70-74|21</v>
      </c>
      <c r="D366" s="9">
        <v>63</v>
      </c>
      <c r="E366" s="9">
        <v>14</v>
      </c>
      <c r="F366" s="9" t="s">
        <v>54</v>
      </c>
    </row>
    <row r="367" spans="1:6">
      <c r="A367" s="4" t="s">
        <v>70</v>
      </c>
      <c r="B367" s="9">
        <v>22</v>
      </c>
      <c r="C367" s="8" t="str">
        <f t="shared" si="5"/>
        <v>70-74|22</v>
      </c>
      <c r="D367" s="9">
        <v>65</v>
      </c>
      <c r="E367" s="9">
        <v>15</v>
      </c>
      <c r="F367" s="9" t="s">
        <v>55</v>
      </c>
    </row>
    <row r="368" spans="1:6">
      <c r="A368" s="4" t="s">
        <v>70</v>
      </c>
      <c r="B368" s="9">
        <v>23</v>
      </c>
      <c r="C368" s="8" t="str">
        <f t="shared" si="5"/>
        <v>70-74|23</v>
      </c>
      <c r="D368" s="9">
        <v>67</v>
      </c>
      <c r="E368" s="9">
        <v>15</v>
      </c>
      <c r="F368" s="9" t="s">
        <v>55</v>
      </c>
    </row>
    <row r="369" spans="1:6">
      <c r="A369" s="4" t="s">
        <v>70</v>
      </c>
      <c r="B369" s="9">
        <v>24</v>
      </c>
      <c r="C369" s="8" t="str">
        <f t="shared" si="5"/>
        <v>70-74|24</v>
      </c>
      <c r="D369" s="9">
        <v>70</v>
      </c>
      <c r="E369" s="9">
        <v>16</v>
      </c>
      <c r="F369" s="9" t="s">
        <v>56</v>
      </c>
    </row>
    <row r="370" spans="1:6">
      <c r="A370" s="4" t="s">
        <v>70</v>
      </c>
      <c r="B370" s="9">
        <v>25</v>
      </c>
      <c r="C370" s="8" t="str">
        <f t="shared" si="5"/>
        <v>70-74|25</v>
      </c>
      <c r="D370" s="9">
        <v>72</v>
      </c>
      <c r="E370" s="9">
        <v>17</v>
      </c>
      <c r="F370" s="9" t="s">
        <v>57</v>
      </c>
    </row>
    <row r="371" spans="1:6">
      <c r="A371" s="4" t="s">
        <v>70</v>
      </c>
      <c r="B371" s="9">
        <v>26</v>
      </c>
      <c r="C371" s="8" t="str">
        <f t="shared" si="5"/>
        <v>70-74|26</v>
      </c>
      <c r="D371" s="9">
        <v>74</v>
      </c>
      <c r="E371" s="9">
        <v>17</v>
      </c>
      <c r="F371" s="9" t="s">
        <v>57</v>
      </c>
    </row>
    <row r="372" spans="1:6">
      <c r="A372" s="4" t="s">
        <v>70</v>
      </c>
      <c r="B372" s="9">
        <v>27</v>
      </c>
      <c r="C372" s="8" t="str">
        <f t="shared" si="5"/>
        <v>70-74|27</v>
      </c>
      <c r="D372" s="9">
        <v>77</v>
      </c>
      <c r="E372" s="9">
        <v>18</v>
      </c>
      <c r="F372" s="9" t="s">
        <v>58</v>
      </c>
    </row>
    <row r="373" spans="1:6">
      <c r="A373" s="4" t="s">
        <v>70</v>
      </c>
      <c r="B373" s="9">
        <v>28</v>
      </c>
      <c r="C373" s="8" t="str">
        <f t="shared" si="5"/>
        <v>70-74|28</v>
      </c>
      <c r="D373" s="9">
        <v>79</v>
      </c>
      <c r="E373" s="9">
        <v>19</v>
      </c>
      <c r="F373" s="9" t="s">
        <v>59</v>
      </c>
    </row>
    <row r="374" spans="1:6">
      <c r="A374" s="4" t="s">
        <v>70</v>
      </c>
      <c r="B374" s="9">
        <v>29</v>
      </c>
      <c r="C374" s="8" t="str">
        <f t="shared" si="5"/>
        <v>70-74|29</v>
      </c>
      <c r="D374" s="9">
        <v>80</v>
      </c>
      <c r="E374" s="9">
        <v>19</v>
      </c>
      <c r="F374" s="9" t="s">
        <v>59</v>
      </c>
    </row>
    <row r="375" spans="1:6">
      <c r="A375" s="4" t="s">
        <v>70</v>
      </c>
      <c r="B375" s="9">
        <v>30</v>
      </c>
      <c r="C375" s="8" t="str">
        <f t="shared" si="5"/>
        <v>70-74|30</v>
      </c>
      <c r="D375" s="9">
        <v>80</v>
      </c>
      <c r="E375" s="9">
        <v>19</v>
      </c>
      <c r="F375" s="9" t="s">
        <v>59</v>
      </c>
    </row>
    <row r="376" spans="1:6">
      <c r="A376" s="4" t="s">
        <v>71</v>
      </c>
      <c r="B376" s="8">
        <v>0</v>
      </c>
      <c r="C376" s="8" t="str">
        <f t="shared" si="5"/>
        <v>75-79|0</v>
      </c>
      <c r="D376" s="9">
        <v>21</v>
      </c>
      <c r="E376" s="9">
        <v>1</v>
      </c>
      <c r="F376" s="9" t="s">
        <v>41</v>
      </c>
    </row>
    <row r="377" spans="1:6">
      <c r="A377" s="4" t="s">
        <v>71</v>
      </c>
      <c r="B377" s="9">
        <v>1</v>
      </c>
      <c r="C377" s="8" t="str">
        <f t="shared" si="5"/>
        <v>75-79|1</v>
      </c>
      <c r="D377" s="9">
        <v>23</v>
      </c>
      <c r="E377" s="9">
        <v>2</v>
      </c>
      <c r="F377" s="9" t="s">
        <v>42</v>
      </c>
    </row>
    <row r="378" spans="1:6">
      <c r="A378" s="4" t="s">
        <v>71</v>
      </c>
      <c r="B378" s="9">
        <v>2</v>
      </c>
      <c r="C378" s="8" t="str">
        <f t="shared" si="5"/>
        <v>75-79|2</v>
      </c>
      <c r="D378" s="9">
        <v>25</v>
      </c>
      <c r="E378" s="9">
        <v>3</v>
      </c>
      <c r="F378" s="9" t="s">
        <v>43</v>
      </c>
    </row>
    <row r="379" spans="1:6">
      <c r="A379" s="4" t="s">
        <v>71</v>
      </c>
      <c r="B379" s="9">
        <v>3</v>
      </c>
      <c r="C379" s="8" t="str">
        <f t="shared" si="5"/>
        <v>75-79|3</v>
      </c>
      <c r="D379" s="9">
        <v>27</v>
      </c>
      <c r="E379" s="9">
        <v>3</v>
      </c>
      <c r="F379" s="9" t="s">
        <v>43</v>
      </c>
    </row>
    <row r="380" spans="1:6">
      <c r="A380" s="4" t="s">
        <v>71</v>
      </c>
      <c r="B380" s="9">
        <v>4</v>
      </c>
      <c r="C380" s="8" t="str">
        <f t="shared" si="5"/>
        <v>75-79|4</v>
      </c>
      <c r="D380" s="9">
        <v>29</v>
      </c>
      <c r="E380" s="9">
        <v>4</v>
      </c>
      <c r="F380" s="8" t="s">
        <v>44</v>
      </c>
    </row>
    <row r="381" spans="1:6">
      <c r="A381" s="4" t="s">
        <v>71</v>
      </c>
      <c r="B381" s="9">
        <v>5</v>
      </c>
      <c r="C381" s="8" t="str">
        <f t="shared" si="5"/>
        <v>75-79|5</v>
      </c>
      <c r="D381" s="9">
        <v>32</v>
      </c>
      <c r="E381" s="9">
        <v>5</v>
      </c>
      <c r="F381" s="9" t="s">
        <v>45</v>
      </c>
    </row>
    <row r="382" spans="1:6">
      <c r="A382" s="4" t="s">
        <v>71</v>
      </c>
      <c r="B382" s="9">
        <v>6</v>
      </c>
      <c r="C382" s="8" t="str">
        <f t="shared" si="5"/>
        <v>75-79|6</v>
      </c>
      <c r="D382" s="9">
        <v>34</v>
      </c>
      <c r="E382" s="9">
        <v>5</v>
      </c>
      <c r="F382" s="9" t="s">
        <v>45</v>
      </c>
    </row>
    <row r="383" spans="1:6">
      <c r="A383" s="4" t="s">
        <v>71</v>
      </c>
      <c r="B383" s="9">
        <v>7</v>
      </c>
      <c r="C383" s="8" t="str">
        <f t="shared" si="5"/>
        <v>75-79|7</v>
      </c>
      <c r="D383" s="9">
        <v>36</v>
      </c>
      <c r="E383" s="9">
        <v>6</v>
      </c>
      <c r="F383" s="9" t="s">
        <v>46</v>
      </c>
    </row>
    <row r="384" spans="1:6">
      <c r="A384" s="4" t="s">
        <v>71</v>
      </c>
      <c r="B384" s="9">
        <v>8</v>
      </c>
      <c r="C384" s="8" t="str">
        <f t="shared" si="5"/>
        <v>75-79|8</v>
      </c>
      <c r="D384" s="9">
        <v>39</v>
      </c>
      <c r="E384" s="9">
        <v>7</v>
      </c>
      <c r="F384" s="9" t="s">
        <v>47</v>
      </c>
    </row>
    <row r="385" spans="1:6">
      <c r="A385" s="4" t="s">
        <v>71</v>
      </c>
      <c r="B385" s="9">
        <v>9</v>
      </c>
      <c r="C385" s="8" t="str">
        <f t="shared" si="5"/>
        <v>75-79|9</v>
      </c>
      <c r="D385" s="9">
        <v>40</v>
      </c>
      <c r="E385" s="9">
        <v>7</v>
      </c>
      <c r="F385" s="9" t="s">
        <v>47</v>
      </c>
    </row>
    <row r="386" spans="1:6">
      <c r="A386" s="4" t="s">
        <v>71</v>
      </c>
      <c r="B386" s="9">
        <v>10</v>
      </c>
      <c r="C386" s="8" t="str">
        <f t="shared" si="5"/>
        <v>75-79|10</v>
      </c>
      <c r="D386" s="9">
        <v>42</v>
      </c>
      <c r="E386" s="9">
        <v>8</v>
      </c>
      <c r="F386" s="9" t="s">
        <v>48</v>
      </c>
    </row>
    <row r="387" spans="1:6">
      <c r="A387" s="4" t="s">
        <v>71</v>
      </c>
      <c r="B387" s="9">
        <v>11</v>
      </c>
      <c r="C387" s="8" t="str">
        <f t="shared" si="5"/>
        <v>75-79|11</v>
      </c>
      <c r="D387" s="9">
        <v>44</v>
      </c>
      <c r="E387" s="9">
        <v>8</v>
      </c>
      <c r="F387" s="9" t="s">
        <v>48</v>
      </c>
    </row>
    <row r="388" spans="1:6">
      <c r="A388" s="4" t="s">
        <v>71</v>
      </c>
      <c r="B388" s="9">
        <v>12</v>
      </c>
      <c r="C388" s="8" t="str">
        <f t="shared" si="5"/>
        <v>75-79|12</v>
      </c>
      <c r="D388" s="9">
        <v>46</v>
      </c>
      <c r="E388" s="9">
        <v>9</v>
      </c>
      <c r="F388" s="9" t="s">
        <v>49</v>
      </c>
    </row>
    <row r="389" spans="1:6">
      <c r="A389" s="4" t="s">
        <v>71</v>
      </c>
      <c r="B389" s="9">
        <v>13</v>
      </c>
      <c r="C389" s="8" t="str">
        <f t="shared" ref="C389:C452" si="6">A389&amp;"|"&amp;B389</f>
        <v>75-79|13</v>
      </c>
      <c r="D389" s="9">
        <v>48</v>
      </c>
      <c r="E389" s="9">
        <v>9</v>
      </c>
      <c r="F389" s="9" t="s">
        <v>49</v>
      </c>
    </row>
    <row r="390" spans="1:6">
      <c r="A390" s="4" t="s">
        <v>71</v>
      </c>
      <c r="B390" s="9">
        <v>14</v>
      </c>
      <c r="C390" s="8" t="str">
        <f t="shared" si="6"/>
        <v>75-79|14</v>
      </c>
      <c r="D390" s="9">
        <v>50</v>
      </c>
      <c r="E390" s="9">
        <v>10</v>
      </c>
      <c r="F390" s="9" t="s">
        <v>50</v>
      </c>
    </row>
    <row r="391" spans="1:6">
      <c r="A391" s="4" t="s">
        <v>71</v>
      </c>
      <c r="B391" s="9">
        <v>15</v>
      </c>
      <c r="C391" s="8" t="str">
        <f t="shared" si="6"/>
        <v>75-79|15</v>
      </c>
      <c r="D391" s="9">
        <v>52</v>
      </c>
      <c r="E391" s="9">
        <v>11</v>
      </c>
      <c r="F391" s="9" t="s">
        <v>51</v>
      </c>
    </row>
    <row r="392" spans="1:6">
      <c r="A392" s="4" t="s">
        <v>71</v>
      </c>
      <c r="B392" s="9">
        <v>16</v>
      </c>
      <c r="C392" s="8" t="str">
        <f t="shared" si="6"/>
        <v>75-79|16</v>
      </c>
      <c r="D392" s="9">
        <v>54</v>
      </c>
      <c r="E392" s="9">
        <v>11</v>
      </c>
      <c r="F392" s="9" t="s">
        <v>51</v>
      </c>
    </row>
    <row r="393" spans="1:6">
      <c r="A393" s="4" t="s">
        <v>71</v>
      </c>
      <c r="B393" s="9">
        <v>17</v>
      </c>
      <c r="C393" s="8" t="str">
        <f t="shared" si="6"/>
        <v>75-79|17</v>
      </c>
      <c r="D393" s="9">
        <v>57</v>
      </c>
      <c r="E393" s="9">
        <v>12</v>
      </c>
      <c r="F393" s="9" t="s">
        <v>52</v>
      </c>
    </row>
    <row r="394" spans="1:6">
      <c r="A394" s="4" t="s">
        <v>71</v>
      </c>
      <c r="B394" s="9">
        <v>18</v>
      </c>
      <c r="C394" s="8" t="str">
        <f t="shared" si="6"/>
        <v>75-79|18</v>
      </c>
      <c r="D394" s="9">
        <v>59</v>
      </c>
      <c r="E394" s="9">
        <v>13</v>
      </c>
      <c r="F394" s="9" t="s">
        <v>53</v>
      </c>
    </row>
    <row r="395" spans="1:6">
      <c r="A395" s="4" t="s">
        <v>71</v>
      </c>
      <c r="B395" s="9">
        <v>19</v>
      </c>
      <c r="C395" s="8" t="str">
        <f t="shared" si="6"/>
        <v>75-79|19</v>
      </c>
      <c r="D395" s="9">
        <v>61</v>
      </c>
      <c r="E395" s="9">
        <v>13</v>
      </c>
      <c r="F395" s="9" t="s">
        <v>53</v>
      </c>
    </row>
    <row r="396" spans="1:6">
      <c r="A396" s="4" t="s">
        <v>71</v>
      </c>
      <c r="B396" s="9">
        <v>20</v>
      </c>
      <c r="C396" s="8" t="str">
        <f t="shared" si="6"/>
        <v>75-79|20</v>
      </c>
      <c r="D396" s="9">
        <v>63</v>
      </c>
      <c r="E396" s="9">
        <v>14</v>
      </c>
      <c r="F396" s="9" t="s">
        <v>54</v>
      </c>
    </row>
    <row r="397" spans="1:6">
      <c r="A397" s="4" t="s">
        <v>71</v>
      </c>
      <c r="B397" s="9">
        <v>21</v>
      </c>
      <c r="C397" s="8" t="str">
        <f t="shared" si="6"/>
        <v>75-79|21</v>
      </c>
      <c r="D397" s="9">
        <v>65</v>
      </c>
      <c r="E397" s="9">
        <v>15</v>
      </c>
      <c r="F397" s="9" t="s">
        <v>55</v>
      </c>
    </row>
    <row r="398" spans="1:6">
      <c r="A398" s="4" t="s">
        <v>71</v>
      </c>
      <c r="B398" s="9">
        <v>22</v>
      </c>
      <c r="C398" s="8" t="str">
        <f t="shared" si="6"/>
        <v>75-79|22</v>
      </c>
      <c r="D398" s="9">
        <v>67</v>
      </c>
      <c r="E398" s="9">
        <v>15</v>
      </c>
      <c r="F398" s="9" t="s">
        <v>55</v>
      </c>
    </row>
    <row r="399" spans="1:6">
      <c r="A399" s="4" t="s">
        <v>71</v>
      </c>
      <c r="B399" s="9">
        <v>23</v>
      </c>
      <c r="C399" s="8" t="str">
        <f t="shared" si="6"/>
        <v>75-79|23</v>
      </c>
      <c r="D399" s="9">
        <v>69</v>
      </c>
      <c r="E399" s="9">
        <v>16</v>
      </c>
      <c r="F399" s="9" t="s">
        <v>56</v>
      </c>
    </row>
    <row r="400" spans="1:6">
      <c r="A400" s="4" t="s">
        <v>71</v>
      </c>
      <c r="B400" s="9">
        <v>24</v>
      </c>
      <c r="C400" s="8" t="str">
        <f t="shared" si="6"/>
        <v>75-79|24</v>
      </c>
      <c r="D400" s="9">
        <v>71</v>
      </c>
      <c r="E400" s="9">
        <v>16</v>
      </c>
      <c r="F400" s="9" t="s">
        <v>56</v>
      </c>
    </row>
    <row r="401" spans="1:6">
      <c r="A401" s="4" t="s">
        <v>71</v>
      </c>
      <c r="B401" s="9">
        <v>25</v>
      </c>
      <c r="C401" s="8" t="str">
        <f t="shared" si="6"/>
        <v>75-79|25</v>
      </c>
      <c r="D401" s="9">
        <v>73</v>
      </c>
      <c r="E401" s="9">
        <v>17</v>
      </c>
      <c r="F401" s="9" t="s">
        <v>57</v>
      </c>
    </row>
    <row r="402" spans="1:6">
      <c r="A402" s="4" t="s">
        <v>71</v>
      </c>
      <c r="B402" s="9">
        <v>26</v>
      </c>
      <c r="C402" s="8" t="str">
        <f t="shared" si="6"/>
        <v>75-79|26</v>
      </c>
      <c r="D402" s="9">
        <v>75</v>
      </c>
      <c r="E402" s="9">
        <v>18</v>
      </c>
      <c r="F402" s="9" t="s">
        <v>58</v>
      </c>
    </row>
    <row r="403" spans="1:6">
      <c r="A403" s="4" t="s">
        <v>71</v>
      </c>
      <c r="B403" s="9">
        <v>27</v>
      </c>
      <c r="C403" s="8" t="str">
        <f t="shared" si="6"/>
        <v>75-79|27</v>
      </c>
      <c r="D403" s="9">
        <v>77</v>
      </c>
      <c r="E403" s="9">
        <v>18</v>
      </c>
      <c r="F403" s="9" t="s">
        <v>58</v>
      </c>
    </row>
    <row r="404" spans="1:6">
      <c r="A404" s="4" t="s">
        <v>71</v>
      </c>
      <c r="B404" s="9">
        <v>28</v>
      </c>
      <c r="C404" s="8" t="str">
        <f t="shared" si="6"/>
        <v>75-79|28</v>
      </c>
      <c r="D404" s="9">
        <v>79</v>
      </c>
      <c r="E404" s="9">
        <v>19</v>
      </c>
      <c r="F404" s="9" t="s">
        <v>59</v>
      </c>
    </row>
    <row r="405" spans="1:6">
      <c r="A405" s="4" t="s">
        <v>71</v>
      </c>
      <c r="B405" s="9">
        <v>29</v>
      </c>
      <c r="C405" s="8" t="str">
        <f t="shared" si="6"/>
        <v>75-79|29</v>
      </c>
      <c r="D405" s="9">
        <v>80</v>
      </c>
      <c r="E405" s="9">
        <v>19</v>
      </c>
      <c r="F405" s="9" t="s">
        <v>59</v>
      </c>
    </row>
    <row r="406" spans="1:6">
      <c r="A406" s="4" t="s">
        <v>71</v>
      </c>
      <c r="B406" s="9">
        <v>30</v>
      </c>
      <c r="C406" s="8" t="str">
        <f t="shared" si="6"/>
        <v>75-79|30</v>
      </c>
      <c r="D406" s="9">
        <v>80</v>
      </c>
      <c r="E406" s="9">
        <v>19</v>
      </c>
      <c r="F406" s="9" t="s">
        <v>59</v>
      </c>
    </row>
    <row r="407" spans="1:6">
      <c r="A407" s="4" t="s">
        <v>72</v>
      </c>
      <c r="B407" s="8">
        <v>0</v>
      </c>
      <c r="C407" s="8" t="str">
        <f t="shared" si="6"/>
        <v>80-84|0</v>
      </c>
      <c r="D407" s="9">
        <v>22</v>
      </c>
      <c r="E407" s="9">
        <v>2</v>
      </c>
      <c r="F407" s="9" t="s">
        <v>42</v>
      </c>
    </row>
    <row r="408" spans="1:6">
      <c r="A408" s="4" t="s">
        <v>72</v>
      </c>
      <c r="B408" s="9">
        <v>1</v>
      </c>
      <c r="C408" s="8" t="str">
        <f t="shared" si="6"/>
        <v>80-84|1</v>
      </c>
      <c r="D408" s="9">
        <v>24</v>
      </c>
      <c r="E408" s="9">
        <v>2</v>
      </c>
      <c r="F408" s="9" t="s">
        <v>42</v>
      </c>
    </row>
    <row r="409" spans="1:6">
      <c r="A409" s="4" t="s">
        <v>72</v>
      </c>
      <c r="B409" s="9">
        <v>2</v>
      </c>
      <c r="C409" s="8" t="str">
        <f t="shared" si="6"/>
        <v>80-84|2</v>
      </c>
      <c r="D409" s="9">
        <v>26</v>
      </c>
      <c r="E409" s="9">
        <v>3</v>
      </c>
      <c r="F409" s="9" t="s">
        <v>43</v>
      </c>
    </row>
    <row r="410" spans="1:6">
      <c r="A410" s="4" t="s">
        <v>72</v>
      </c>
      <c r="B410" s="9">
        <v>3</v>
      </c>
      <c r="C410" s="8" t="str">
        <f t="shared" si="6"/>
        <v>80-84|3</v>
      </c>
      <c r="D410" s="9">
        <v>28</v>
      </c>
      <c r="E410" s="9">
        <v>3</v>
      </c>
      <c r="F410" s="9" t="s">
        <v>43</v>
      </c>
    </row>
    <row r="411" spans="1:6">
      <c r="A411" s="4" t="s">
        <v>72</v>
      </c>
      <c r="B411" s="9">
        <v>4</v>
      </c>
      <c r="C411" s="8" t="str">
        <f t="shared" si="6"/>
        <v>80-84|4</v>
      </c>
      <c r="D411" s="9">
        <v>31</v>
      </c>
      <c r="E411" s="9">
        <v>4</v>
      </c>
      <c r="F411" s="8" t="s">
        <v>44</v>
      </c>
    </row>
    <row r="412" spans="1:6">
      <c r="A412" s="4" t="s">
        <v>72</v>
      </c>
      <c r="B412" s="9">
        <v>5</v>
      </c>
      <c r="C412" s="8" t="str">
        <f t="shared" si="6"/>
        <v>80-84|5</v>
      </c>
      <c r="D412" s="9">
        <v>33</v>
      </c>
      <c r="E412" s="9">
        <v>5</v>
      </c>
      <c r="F412" s="9" t="s">
        <v>45</v>
      </c>
    </row>
    <row r="413" spans="1:6">
      <c r="A413" s="4" t="s">
        <v>72</v>
      </c>
      <c r="B413" s="9">
        <v>6</v>
      </c>
      <c r="C413" s="8" t="str">
        <f t="shared" si="6"/>
        <v>80-84|6</v>
      </c>
      <c r="D413" s="9">
        <v>35</v>
      </c>
      <c r="E413" s="9">
        <v>6</v>
      </c>
      <c r="F413" s="9" t="s">
        <v>46</v>
      </c>
    </row>
    <row r="414" spans="1:6">
      <c r="A414" s="4" t="s">
        <v>72</v>
      </c>
      <c r="B414" s="9">
        <v>7</v>
      </c>
      <c r="C414" s="8" t="str">
        <f t="shared" si="6"/>
        <v>80-84|7</v>
      </c>
      <c r="D414" s="9">
        <v>37</v>
      </c>
      <c r="E414" s="9">
        <v>6</v>
      </c>
      <c r="F414" s="9" t="s">
        <v>46</v>
      </c>
    </row>
    <row r="415" spans="1:6">
      <c r="A415" s="4" t="s">
        <v>72</v>
      </c>
      <c r="B415" s="9">
        <v>8</v>
      </c>
      <c r="C415" s="8" t="str">
        <f t="shared" si="6"/>
        <v>80-84|8</v>
      </c>
      <c r="D415" s="9">
        <v>40</v>
      </c>
      <c r="E415" s="9">
        <v>7</v>
      </c>
      <c r="F415" s="9" t="s">
        <v>47</v>
      </c>
    </row>
    <row r="416" spans="1:6">
      <c r="A416" s="4" t="s">
        <v>72</v>
      </c>
      <c r="B416" s="9">
        <v>9</v>
      </c>
      <c r="C416" s="8" t="str">
        <f t="shared" si="6"/>
        <v>80-84|9</v>
      </c>
      <c r="D416" s="9">
        <v>42</v>
      </c>
      <c r="E416" s="9">
        <v>8</v>
      </c>
      <c r="F416" s="9" t="s">
        <v>48</v>
      </c>
    </row>
    <row r="417" spans="1:6">
      <c r="A417" s="4" t="s">
        <v>72</v>
      </c>
      <c r="B417" s="9">
        <v>10</v>
      </c>
      <c r="C417" s="8" t="str">
        <f t="shared" si="6"/>
        <v>80-84|10</v>
      </c>
      <c r="D417" s="9">
        <v>44</v>
      </c>
      <c r="E417" s="9">
        <v>8</v>
      </c>
      <c r="F417" s="9" t="s">
        <v>48</v>
      </c>
    </row>
    <row r="418" spans="1:6">
      <c r="A418" s="4" t="s">
        <v>72</v>
      </c>
      <c r="B418" s="9">
        <v>11</v>
      </c>
      <c r="C418" s="8" t="str">
        <f t="shared" si="6"/>
        <v>80-84|11</v>
      </c>
      <c r="D418" s="9">
        <v>46</v>
      </c>
      <c r="E418" s="9">
        <v>9</v>
      </c>
      <c r="F418" s="9" t="s">
        <v>49</v>
      </c>
    </row>
    <row r="419" spans="1:6">
      <c r="A419" s="4" t="s">
        <v>72</v>
      </c>
      <c r="B419" s="9">
        <v>12</v>
      </c>
      <c r="C419" s="8" t="str">
        <f t="shared" si="6"/>
        <v>80-84|12</v>
      </c>
      <c r="D419" s="9">
        <v>48</v>
      </c>
      <c r="E419" s="9">
        <v>9</v>
      </c>
      <c r="F419" s="9" t="s">
        <v>49</v>
      </c>
    </row>
    <row r="420" spans="1:6">
      <c r="A420" s="4" t="s">
        <v>72</v>
      </c>
      <c r="B420" s="9">
        <v>13</v>
      </c>
      <c r="C420" s="8" t="str">
        <f t="shared" si="6"/>
        <v>80-84|13</v>
      </c>
      <c r="D420" s="9">
        <v>50</v>
      </c>
      <c r="E420" s="9">
        <v>10</v>
      </c>
      <c r="F420" s="9" t="s">
        <v>50</v>
      </c>
    </row>
    <row r="421" spans="1:6">
      <c r="A421" s="4" t="s">
        <v>72</v>
      </c>
      <c r="B421" s="9">
        <v>14</v>
      </c>
      <c r="C421" s="8" t="str">
        <f t="shared" si="6"/>
        <v>80-84|14</v>
      </c>
      <c r="D421" s="9">
        <v>52</v>
      </c>
      <c r="E421" s="9">
        <v>11</v>
      </c>
      <c r="F421" s="9" t="s">
        <v>51</v>
      </c>
    </row>
    <row r="422" spans="1:6">
      <c r="A422" s="4" t="s">
        <v>72</v>
      </c>
      <c r="B422" s="9">
        <v>15</v>
      </c>
      <c r="C422" s="8" t="str">
        <f t="shared" si="6"/>
        <v>80-84|15</v>
      </c>
      <c r="D422" s="9">
        <v>54</v>
      </c>
      <c r="E422" s="9">
        <v>11</v>
      </c>
      <c r="F422" s="9" t="s">
        <v>51</v>
      </c>
    </row>
    <row r="423" spans="1:6">
      <c r="A423" s="4" t="s">
        <v>72</v>
      </c>
      <c r="B423" s="9">
        <v>16</v>
      </c>
      <c r="C423" s="8" t="str">
        <f t="shared" si="6"/>
        <v>80-84|16</v>
      </c>
      <c r="D423" s="9">
        <v>56</v>
      </c>
      <c r="E423" s="9">
        <v>12</v>
      </c>
      <c r="F423" s="9" t="s">
        <v>52</v>
      </c>
    </row>
    <row r="424" spans="1:6">
      <c r="A424" s="4" t="s">
        <v>72</v>
      </c>
      <c r="B424" s="9">
        <v>17</v>
      </c>
      <c r="C424" s="8" t="str">
        <f t="shared" si="6"/>
        <v>80-84|17</v>
      </c>
      <c r="D424" s="9">
        <v>58</v>
      </c>
      <c r="E424" s="9">
        <v>12</v>
      </c>
      <c r="F424" s="9" t="s">
        <v>52</v>
      </c>
    </row>
    <row r="425" spans="1:6">
      <c r="A425" s="4" t="s">
        <v>72</v>
      </c>
      <c r="B425" s="9">
        <v>18</v>
      </c>
      <c r="C425" s="8" t="str">
        <f t="shared" si="6"/>
        <v>80-84|18</v>
      </c>
      <c r="D425" s="9">
        <v>60</v>
      </c>
      <c r="E425" s="9">
        <v>13</v>
      </c>
      <c r="F425" s="9" t="s">
        <v>53</v>
      </c>
    </row>
    <row r="426" spans="1:6">
      <c r="A426" s="4" t="s">
        <v>72</v>
      </c>
      <c r="B426" s="9">
        <v>19</v>
      </c>
      <c r="C426" s="8" t="str">
        <f t="shared" si="6"/>
        <v>80-84|19</v>
      </c>
      <c r="D426" s="9">
        <v>62</v>
      </c>
      <c r="E426" s="9">
        <v>14</v>
      </c>
      <c r="F426" s="9" t="s">
        <v>54</v>
      </c>
    </row>
    <row r="427" spans="1:6">
      <c r="A427" s="4" t="s">
        <v>72</v>
      </c>
      <c r="B427" s="9">
        <v>20</v>
      </c>
      <c r="C427" s="8" t="str">
        <f t="shared" si="6"/>
        <v>80-84|20</v>
      </c>
      <c r="D427" s="9">
        <v>64</v>
      </c>
      <c r="E427" s="9">
        <v>14</v>
      </c>
      <c r="F427" s="9" t="s">
        <v>54</v>
      </c>
    </row>
    <row r="428" spans="1:6">
      <c r="A428" s="4" t="s">
        <v>72</v>
      </c>
      <c r="B428" s="9">
        <v>21</v>
      </c>
      <c r="C428" s="8" t="str">
        <f t="shared" si="6"/>
        <v>80-84|21</v>
      </c>
      <c r="D428" s="9">
        <v>66</v>
      </c>
      <c r="E428" s="9">
        <v>15</v>
      </c>
      <c r="F428" s="9" t="s">
        <v>55</v>
      </c>
    </row>
    <row r="429" spans="1:6">
      <c r="A429" s="4" t="s">
        <v>72</v>
      </c>
      <c r="B429" s="9">
        <v>22</v>
      </c>
      <c r="C429" s="8" t="str">
        <f t="shared" si="6"/>
        <v>80-84|22</v>
      </c>
      <c r="D429" s="9">
        <v>68</v>
      </c>
      <c r="E429" s="9">
        <v>15</v>
      </c>
      <c r="F429" s="9" t="s">
        <v>55</v>
      </c>
    </row>
    <row r="430" spans="1:6">
      <c r="A430" s="4" t="s">
        <v>72</v>
      </c>
      <c r="B430" s="9">
        <v>23</v>
      </c>
      <c r="C430" s="8" t="str">
        <f t="shared" si="6"/>
        <v>80-84|23</v>
      </c>
      <c r="D430" s="9">
        <v>70</v>
      </c>
      <c r="E430" s="9">
        <v>16</v>
      </c>
      <c r="F430" s="9" t="s">
        <v>56</v>
      </c>
    </row>
    <row r="431" spans="1:6">
      <c r="A431" s="4" t="s">
        <v>72</v>
      </c>
      <c r="B431" s="9">
        <v>24</v>
      </c>
      <c r="C431" s="8" t="str">
        <f t="shared" si="6"/>
        <v>80-84|24</v>
      </c>
      <c r="D431" s="9">
        <v>72</v>
      </c>
      <c r="E431" s="9">
        <v>17</v>
      </c>
      <c r="F431" s="9" t="s">
        <v>57</v>
      </c>
    </row>
    <row r="432" spans="1:6">
      <c r="A432" s="4" t="s">
        <v>72</v>
      </c>
      <c r="B432" s="9">
        <v>25</v>
      </c>
      <c r="C432" s="8" t="str">
        <f t="shared" si="6"/>
        <v>80-84|25</v>
      </c>
      <c r="D432" s="9">
        <v>74</v>
      </c>
      <c r="E432" s="9">
        <v>17</v>
      </c>
      <c r="F432" s="9" t="s">
        <v>57</v>
      </c>
    </row>
    <row r="433" spans="1:6">
      <c r="A433" s="4" t="s">
        <v>72</v>
      </c>
      <c r="B433" s="9">
        <v>26</v>
      </c>
      <c r="C433" s="8" t="str">
        <f t="shared" si="6"/>
        <v>80-84|26</v>
      </c>
      <c r="D433" s="9">
        <v>76</v>
      </c>
      <c r="E433" s="9">
        <v>18</v>
      </c>
      <c r="F433" s="9" t="s">
        <v>58</v>
      </c>
    </row>
    <row r="434" spans="1:6">
      <c r="A434" s="4" t="s">
        <v>72</v>
      </c>
      <c r="B434" s="9">
        <v>27</v>
      </c>
      <c r="C434" s="8" t="str">
        <f t="shared" si="6"/>
        <v>80-84|27</v>
      </c>
      <c r="D434" s="9">
        <v>78</v>
      </c>
      <c r="E434" s="9">
        <v>18</v>
      </c>
      <c r="F434" s="9" t="s">
        <v>58</v>
      </c>
    </row>
    <row r="435" spans="1:6">
      <c r="A435" s="4" t="s">
        <v>72</v>
      </c>
      <c r="B435" s="9">
        <v>28</v>
      </c>
      <c r="C435" s="8" t="str">
        <f t="shared" si="6"/>
        <v>80-84|28</v>
      </c>
      <c r="D435" s="9">
        <v>80</v>
      </c>
      <c r="E435" s="9">
        <v>19</v>
      </c>
      <c r="F435" s="9" t="s">
        <v>59</v>
      </c>
    </row>
    <row r="436" spans="1:6">
      <c r="A436" s="4" t="s">
        <v>72</v>
      </c>
      <c r="B436" s="9">
        <v>29</v>
      </c>
      <c r="C436" s="8" t="str">
        <f t="shared" si="6"/>
        <v>80-84|29</v>
      </c>
      <c r="D436" s="9">
        <v>80</v>
      </c>
      <c r="E436" s="9">
        <v>19</v>
      </c>
      <c r="F436" s="9" t="s">
        <v>59</v>
      </c>
    </row>
    <row r="437" spans="1:6">
      <c r="A437" s="4" t="s">
        <v>72</v>
      </c>
      <c r="B437" s="9">
        <v>30</v>
      </c>
      <c r="C437" s="8" t="str">
        <f t="shared" si="6"/>
        <v>80-84|30</v>
      </c>
      <c r="D437" s="9">
        <v>80</v>
      </c>
      <c r="E437" s="9">
        <v>19</v>
      </c>
      <c r="F437" s="9" t="s">
        <v>59</v>
      </c>
    </row>
    <row r="438" spans="1:6">
      <c r="A438" s="4" t="s">
        <v>73</v>
      </c>
      <c r="B438" s="8">
        <v>0</v>
      </c>
      <c r="C438" s="8" t="str">
        <f t="shared" si="6"/>
        <v>85-90|0</v>
      </c>
      <c r="D438" s="9">
        <v>23</v>
      </c>
      <c r="E438" s="9">
        <v>2</v>
      </c>
      <c r="F438" s="9" t="s">
        <v>42</v>
      </c>
    </row>
    <row r="439" spans="1:6">
      <c r="A439" s="4" t="s">
        <v>73</v>
      </c>
      <c r="B439" s="9">
        <v>1</v>
      </c>
      <c r="C439" s="8" t="str">
        <f t="shared" si="6"/>
        <v>85-90|1</v>
      </c>
      <c r="D439" s="9">
        <v>25</v>
      </c>
      <c r="E439" s="9">
        <v>3</v>
      </c>
      <c r="F439" s="9" t="s">
        <v>43</v>
      </c>
    </row>
    <row r="440" spans="1:6">
      <c r="A440" s="4" t="s">
        <v>73</v>
      </c>
      <c r="B440" s="9">
        <v>2</v>
      </c>
      <c r="C440" s="8" t="str">
        <f t="shared" si="6"/>
        <v>85-90|2</v>
      </c>
      <c r="D440" s="9">
        <v>27</v>
      </c>
      <c r="E440" s="9">
        <v>3</v>
      </c>
      <c r="F440" s="9" t="s">
        <v>43</v>
      </c>
    </row>
    <row r="441" spans="1:6">
      <c r="A441" s="4" t="s">
        <v>73</v>
      </c>
      <c r="B441" s="9">
        <v>3</v>
      </c>
      <c r="C441" s="8" t="str">
        <f t="shared" si="6"/>
        <v>85-90|3</v>
      </c>
      <c r="D441" s="9">
        <v>29</v>
      </c>
      <c r="E441" s="9">
        <v>4</v>
      </c>
      <c r="F441" s="8" t="s">
        <v>44</v>
      </c>
    </row>
    <row r="442" spans="1:6">
      <c r="A442" s="4" t="s">
        <v>73</v>
      </c>
      <c r="B442" s="9">
        <v>4</v>
      </c>
      <c r="C442" s="8" t="str">
        <f t="shared" si="6"/>
        <v>85-90|4</v>
      </c>
      <c r="D442" s="9">
        <v>32</v>
      </c>
      <c r="E442" s="9">
        <v>5</v>
      </c>
      <c r="F442" s="9" t="s">
        <v>45</v>
      </c>
    </row>
    <row r="443" spans="1:6">
      <c r="A443" s="4" t="s">
        <v>73</v>
      </c>
      <c r="B443" s="9">
        <v>5</v>
      </c>
      <c r="C443" s="8" t="str">
        <f t="shared" si="6"/>
        <v>85-90|5</v>
      </c>
      <c r="D443" s="9">
        <v>34</v>
      </c>
      <c r="E443" s="9">
        <v>5</v>
      </c>
      <c r="F443" s="9" t="s">
        <v>45</v>
      </c>
    </row>
    <row r="444" spans="1:6">
      <c r="A444" s="4" t="s">
        <v>73</v>
      </c>
      <c r="B444" s="9">
        <v>6</v>
      </c>
      <c r="C444" s="8" t="str">
        <f t="shared" si="6"/>
        <v>85-90|6</v>
      </c>
      <c r="D444" s="9">
        <v>37</v>
      </c>
      <c r="E444" s="9">
        <v>6</v>
      </c>
      <c r="F444" s="9" t="s">
        <v>46</v>
      </c>
    </row>
    <row r="445" spans="1:6">
      <c r="A445" s="4" t="s">
        <v>73</v>
      </c>
      <c r="B445" s="9">
        <v>7</v>
      </c>
      <c r="C445" s="8" t="str">
        <f t="shared" si="6"/>
        <v>85-90|7</v>
      </c>
      <c r="D445" s="9">
        <v>39</v>
      </c>
      <c r="E445" s="9">
        <v>7</v>
      </c>
      <c r="F445" s="9" t="s">
        <v>47</v>
      </c>
    </row>
    <row r="446" spans="1:6">
      <c r="A446" s="4" t="s">
        <v>73</v>
      </c>
      <c r="B446" s="9">
        <v>8</v>
      </c>
      <c r="C446" s="8" t="str">
        <f t="shared" si="6"/>
        <v>85-90|8</v>
      </c>
      <c r="D446" s="9">
        <v>41</v>
      </c>
      <c r="E446" s="9">
        <v>7</v>
      </c>
      <c r="F446" s="9" t="s">
        <v>47</v>
      </c>
    </row>
    <row r="447" spans="1:6">
      <c r="A447" s="4" t="s">
        <v>73</v>
      </c>
      <c r="B447" s="9">
        <v>9</v>
      </c>
      <c r="C447" s="8" t="str">
        <f t="shared" si="6"/>
        <v>85-90|9</v>
      </c>
      <c r="D447" s="9">
        <v>44</v>
      </c>
      <c r="E447" s="9">
        <v>8</v>
      </c>
      <c r="F447" s="9" t="s">
        <v>48</v>
      </c>
    </row>
    <row r="448" spans="1:6">
      <c r="A448" s="4" t="s">
        <v>73</v>
      </c>
      <c r="B448" s="9">
        <v>10</v>
      </c>
      <c r="C448" s="8" t="str">
        <f t="shared" si="6"/>
        <v>85-90|10</v>
      </c>
      <c r="D448" s="9">
        <v>46</v>
      </c>
      <c r="E448" s="9">
        <v>9</v>
      </c>
      <c r="F448" s="9" t="s">
        <v>49</v>
      </c>
    </row>
    <row r="449" spans="1:6">
      <c r="A449" s="4" t="s">
        <v>73</v>
      </c>
      <c r="B449" s="9">
        <v>11</v>
      </c>
      <c r="C449" s="8" t="str">
        <f t="shared" si="6"/>
        <v>85-90|11</v>
      </c>
      <c r="D449" s="9">
        <v>48</v>
      </c>
      <c r="E449" s="9">
        <v>9</v>
      </c>
      <c r="F449" s="9" t="s">
        <v>49</v>
      </c>
    </row>
    <row r="450" spans="1:6">
      <c r="A450" s="4" t="s">
        <v>73</v>
      </c>
      <c r="B450" s="9">
        <v>12</v>
      </c>
      <c r="C450" s="8" t="str">
        <f t="shared" si="6"/>
        <v>85-90|12</v>
      </c>
      <c r="D450" s="9">
        <v>51</v>
      </c>
      <c r="E450" s="9">
        <v>10</v>
      </c>
      <c r="F450" s="9" t="s">
        <v>50</v>
      </c>
    </row>
    <row r="451" spans="1:6">
      <c r="A451" s="4" t="s">
        <v>73</v>
      </c>
      <c r="B451" s="9">
        <v>13</v>
      </c>
      <c r="C451" s="8" t="str">
        <f t="shared" si="6"/>
        <v>85-90|13</v>
      </c>
      <c r="D451" s="9">
        <v>53</v>
      </c>
      <c r="E451" s="9">
        <v>11</v>
      </c>
      <c r="F451" s="9" t="s">
        <v>51</v>
      </c>
    </row>
    <row r="452" spans="1:6">
      <c r="A452" s="4" t="s">
        <v>73</v>
      </c>
      <c r="B452" s="9">
        <v>14</v>
      </c>
      <c r="C452" s="8" t="str">
        <f t="shared" si="6"/>
        <v>85-90|14</v>
      </c>
      <c r="D452" s="9">
        <v>55</v>
      </c>
      <c r="E452" s="9">
        <v>12</v>
      </c>
      <c r="F452" s="9" t="s">
        <v>52</v>
      </c>
    </row>
    <row r="453" spans="1:6">
      <c r="A453" s="4" t="s">
        <v>73</v>
      </c>
      <c r="B453" s="9">
        <v>15</v>
      </c>
      <c r="C453" s="8" t="str">
        <f t="shared" ref="C453:C468" si="7">A453&amp;"|"&amp;B453</f>
        <v>85-90|15</v>
      </c>
      <c r="D453" s="9">
        <v>57</v>
      </c>
      <c r="E453" s="9">
        <v>12</v>
      </c>
      <c r="F453" s="9" t="s">
        <v>52</v>
      </c>
    </row>
    <row r="454" spans="1:6">
      <c r="A454" s="4" t="s">
        <v>73</v>
      </c>
      <c r="B454" s="9">
        <v>16</v>
      </c>
      <c r="C454" s="8" t="str">
        <f t="shared" si="7"/>
        <v>85-90|16</v>
      </c>
      <c r="D454" s="9">
        <v>59</v>
      </c>
      <c r="E454" s="9">
        <v>13</v>
      </c>
      <c r="F454" s="9" t="s">
        <v>53</v>
      </c>
    </row>
    <row r="455" spans="1:6">
      <c r="A455" s="4" t="s">
        <v>73</v>
      </c>
      <c r="B455" s="9">
        <v>17</v>
      </c>
      <c r="C455" s="8" t="str">
        <f t="shared" si="7"/>
        <v>85-90|17</v>
      </c>
      <c r="D455" s="9">
        <v>61</v>
      </c>
      <c r="E455" s="9">
        <v>13</v>
      </c>
      <c r="F455" s="9" t="s">
        <v>53</v>
      </c>
    </row>
    <row r="456" spans="1:6">
      <c r="A456" s="4" t="s">
        <v>73</v>
      </c>
      <c r="B456" s="9">
        <v>18</v>
      </c>
      <c r="C456" s="8" t="str">
        <f t="shared" si="7"/>
        <v>85-90|18</v>
      </c>
      <c r="D456" s="9">
        <v>62</v>
      </c>
      <c r="E456" s="9">
        <v>14</v>
      </c>
      <c r="F456" s="9" t="s">
        <v>54</v>
      </c>
    </row>
    <row r="457" spans="1:6">
      <c r="A457" s="4" t="s">
        <v>73</v>
      </c>
      <c r="B457" s="9">
        <v>19</v>
      </c>
      <c r="C457" s="8" t="str">
        <f t="shared" si="7"/>
        <v>85-90|19</v>
      </c>
      <c r="D457" s="9">
        <v>64</v>
      </c>
      <c r="E457" s="9">
        <v>14</v>
      </c>
      <c r="F457" s="9" t="s">
        <v>54</v>
      </c>
    </row>
    <row r="458" spans="1:6">
      <c r="A458" s="4" t="s">
        <v>73</v>
      </c>
      <c r="B458" s="9">
        <v>20</v>
      </c>
      <c r="C458" s="8" t="str">
        <f t="shared" si="7"/>
        <v>85-90|20</v>
      </c>
      <c r="D458" s="9">
        <v>66</v>
      </c>
      <c r="E458" s="9">
        <v>15</v>
      </c>
      <c r="F458" s="9" t="s">
        <v>55</v>
      </c>
    </row>
    <row r="459" spans="1:6">
      <c r="A459" s="4" t="s">
        <v>73</v>
      </c>
      <c r="B459" s="9">
        <v>21</v>
      </c>
      <c r="C459" s="8" t="str">
        <f t="shared" si="7"/>
        <v>85-90|21</v>
      </c>
      <c r="D459" s="9">
        <v>68</v>
      </c>
      <c r="E459" s="9">
        <v>15</v>
      </c>
      <c r="F459" s="9" t="s">
        <v>55</v>
      </c>
    </row>
    <row r="460" spans="1:6">
      <c r="A460" s="4" t="s">
        <v>73</v>
      </c>
      <c r="B460" s="9">
        <v>22</v>
      </c>
      <c r="C460" s="8" t="str">
        <f t="shared" si="7"/>
        <v>85-90|22</v>
      </c>
      <c r="D460" s="9">
        <v>70</v>
      </c>
      <c r="E460" s="9">
        <v>16</v>
      </c>
      <c r="F460" s="9" t="s">
        <v>56</v>
      </c>
    </row>
    <row r="461" spans="1:6">
      <c r="A461" s="4" t="s">
        <v>73</v>
      </c>
      <c r="B461" s="9">
        <v>23</v>
      </c>
      <c r="C461" s="8" t="str">
        <f t="shared" si="7"/>
        <v>85-90|23</v>
      </c>
      <c r="D461" s="9">
        <v>72</v>
      </c>
      <c r="E461" s="9">
        <v>17</v>
      </c>
      <c r="F461" s="9" t="s">
        <v>57</v>
      </c>
    </row>
    <row r="462" spans="1:6">
      <c r="A462" s="4" t="s">
        <v>73</v>
      </c>
      <c r="B462" s="9">
        <v>24</v>
      </c>
      <c r="C462" s="8" t="str">
        <f t="shared" si="7"/>
        <v>85-90|24</v>
      </c>
      <c r="D462" s="9">
        <v>74</v>
      </c>
      <c r="E462" s="9">
        <v>17</v>
      </c>
      <c r="F462" s="9" t="s">
        <v>57</v>
      </c>
    </row>
    <row r="463" spans="1:6">
      <c r="A463" s="4" t="s">
        <v>73</v>
      </c>
      <c r="B463" s="9">
        <v>25</v>
      </c>
      <c r="C463" s="8" t="str">
        <f t="shared" si="7"/>
        <v>85-90|25</v>
      </c>
      <c r="D463" s="9">
        <v>76</v>
      </c>
      <c r="E463" s="9">
        <v>18</v>
      </c>
      <c r="F463" s="9" t="s">
        <v>58</v>
      </c>
    </row>
    <row r="464" spans="1:6">
      <c r="A464" s="4" t="s">
        <v>73</v>
      </c>
      <c r="B464" s="9">
        <v>26</v>
      </c>
      <c r="C464" s="8" t="str">
        <f t="shared" si="7"/>
        <v>85-90|26</v>
      </c>
      <c r="D464" s="9">
        <v>77</v>
      </c>
      <c r="E464" s="9">
        <v>18</v>
      </c>
      <c r="F464" s="9" t="s">
        <v>58</v>
      </c>
    </row>
    <row r="465" spans="1:6">
      <c r="A465" s="4" t="s">
        <v>73</v>
      </c>
      <c r="B465" s="9">
        <v>27</v>
      </c>
      <c r="C465" s="8" t="str">
        <f t="shared" si="7"/>
        <v>85-90|27</v>
      </c>
      <c r="D465" s="9">
        <v>79</v>
      </c>
      <c r="E465" s="9">
        <v>19</v>
      </c>
      <c r="F465" s="9" t="s">
        <v>59</v>
      </c>
    </row>
    <row r="466" spans="1:6">
      <c r="A466" s="4" t="s">
        <v>73</v>
      </c>
      <c r="B466" s="9">
        <v>28</v>
      </c>
      <c r="C466" s="8" t="str">
        <f t="shared" si="7"/>
        <v>85-90|28</v>
      </c>
      <c r="D466" s="9">
        <v>80</v>
      </c>
      <c r="E466" s="9">
        <v>19</v>
      </c>
      <c r="F466" s="9" t="s">
        <v>59</v>
      </c>
    </row>
    <row r="467" spans="1:6">
      <c r="A467" s="4" t="s">
        <v>73</v>
      </c>
      <c r="B467" s="9">
        <v>29</v>
      </c>
      <c r="C467" s="8" t="str">
        <f t="shared" si="7"/>
        <v>85-90|29</v>
      </c>
      <c r="D467" s="9">
        <v>80</v>
      </c>
      <c r="E467" s="9">
        <v>19</v>
      </c>
      <c r="F467" s="9" t="s">
        <v>59</v>
      </c>
    </row>
    <row r="468" spans="1:6">
      <c r="A468" s="4" t="s">
        <v>73</v>
      </c>
      <c r="B468" s="9">
        <v>30</v>
      </c>
      <c r="C468" s="8" t="str">
        <f t="shared" si="7"/>
        <v>85-90|30</v>
      </c>
      <c r="D468" s="9">
        <v>80</v>
      </c>
      <c r="E468" s="9">
        <v>19</v>
      </c>
      <c r="F468" s="9" t="s">
        <v>59</v>
      </c>
    </row>
  </sheetData>
  <autoFilter ref="A3:F3"/>
  <mergeCells count="1">
    <mergeCell ref="A1:F2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BX903"/>
  <sheetViews>
    <sheetView workbookViewId="0">
      <selection activeCell="C15" sqref="C15"/>
    </sheetView>
  </sheetViews>
  <sheetFormatPr defaultColWidth="8.85546875" defaultRowHeight="15.75"/>
  <cols>
    <col min="1" max="1" width="10.85546875" style="1" bestFit="1" customWidth="1"/>
    <col min="2" max="2" width="11.140625" style="1" bestFit="1" customWidth="1"/>
    <col min="3" max="3" width="11.140625" style="1" customWidth="1"/>
    <col min="4" max="4" width="8.140625" style="1" bestFit="1" customWidth="1"/>
    <col min="5" max="5" width="12" style="1" bestFit="1" customWidth="1"/>
    <col min="6" max="6" width="16.85546875" style="1" bestFit="1" customWidth="1"/>
    <col min="7" max="16384" width="8.85546875" style="1"/>
  </cols>
  <sheetData>
    <row r="1" spans="1:76">
      <c r="A1" s="790" t="s">
        <v>77</v>
      </c>
      <c r="B1" s="790"/>
      <c r="C1" s="790"/>
      <c r="D1" s="790"/>
      <c r="E1" s="790"/>
      <c r="F1" s="790"/>
    </row>
    <row r="2" spans="1:76">
      <c r="A2" s="790"/>
      <c r="B2" s="790"/>
      <c r="C2" s="790"/>
      <c r="D2" s="790"/>
      <c r="E2" s="790"/>
      <c r="F2" s="790"/>
      <c r="H2" s="2"/>
      <c r="M2" s="2"/>
      <c r="R2" s="2"/>
      <c r="W2" s="2"/>
      <c r="AB2" s="2"/>
      <c r="AG2" s="2"/>
      <c r="AL2" s="2"/>
      <c r="AQ2" s="2"/>
      <c r="AV2" s="2"/>
      <c r="BA2" s="2"/>
      <c r="BF2" s="2"/>
      <c r="BK2" s="2"/>
      <c r="BP2" s="2"/>
      <c r="BU2" s="2"/>
    </row>
    <row r="3" spans="1:76">
      <c r="A3" s="4" t="s">
        <v>34</v>
      </c>
      <c r="B3" s="4" t="s">
        <v>35</v>
      </c>
      <c r="C3" s="4" t="s">
        <v>76</v>
      </c>
      <c r="D3" s="4" t="s">
        <v>37</v>
      </c>
      <c r="E3" s="4" t="s">
        <v>38</v>
      </c>
      <c r="F3" s="5" t="s">
        <v>39</v>
      </c>
      <c r="H3" s="2"/>
      <c r="I3" s="2"/>
      <c r="J3" s="2"/>
      <c r="K3" s="6"/>
      <c r="M3" s="2"/>
      <c r="N3" s="2"/>
      <c r="O3" s="2"/>
      <c r="P3" s="6"/>
      <c r="R3" s="2"/>
      <c r="S3" s="2"/>
      <c r="T3" s="2"/>
      <c r="U3" s="6"/>
      <c r="W3" s="2"/>
      <c r="X3" s="2"/>
      <c r="Y3" s="2"/>
      <c r="Z3" s="6"/>
      <c r="AB3" s="2"/>
      <c r="AC3" s="2"/>
      <c r="AD3" s="2"/>
      <c r="AE3" s="6"/>
      <c r="AG3" s="2"/>
      <c r="AH3" s="2"/>
      <c r="AI3" s="2"/>
      <c r="AJ3" s="6"/>
      <c r="AL3" s="2"/>
      <c r="AM3" s="2"/>
      <c r="AN3" s="2"/>
      <c r="AO3" s="6"/>
      <c r="AQ3" s="2"/>
      <c r="AR3" s="2"/>
      <c r="AS3" s="2"/>
      <c r="AT3" s="6"/>
      <c r="AV3" s="2"/>
      <c r="AW3" s="2"/>
      <c r="AX3" s="2"/>
      <c r="AY3" s="6"/>
      <c r="BA3" s="2"/>
      <c r="BB3" s="2"/>
      <c r="BC3" s="2"/>
      <c r="BD3" s="6"/>
      <c r="BF3" s="2"/>
      <c r="BG3" s="2"/>
      <c r="BH3" s="2"/>
      <c r="BI3" s="6"/>
      <c r="BK3" s="2"/>
      <c r="BL3" s="2"/>
      <c r="BM3" s="2"/>
      <c r="BN3" s="6"/>
      <c r="BP3" s="2"/>
      <c r="BQ3" s="2"/>
      <c r="BR3" s="2"/>
      <c r="BS3" s="6"/>
      <c r="BU3" s="2"/>
      <c r="BV3" s="2"/>
      <c r="BW3" s="2"/>
      <c r="BX3" s="6"/>
    </row>
    <row r="4" spans="1:76">
      <c r="A4" s="4" t="s">
        <v>40</v>
      </c>
      <c r="B4" s="8">
        <v>0</v>
      </c>
      <c r="C4" s="9" t="str">
        <f>A4&amp;"|"&amp;B4</f>
        <v>16.0-16.3|0</v>
      </c>
      <c r="D4" s="9">
        <v>20</v>
      </c>
      <c r="E4" s="9">
        <v>1</v>
      </c>
      <c r="F4" s="9" t="s">
        <v>41</v>
      </c>
    </row>
    <row r="5" spans="1:76">
      <c r="A5" s="4" t="s">
        <v>40</v>
      </c>
      <c r="B5" s="9">
        <v>1</v>
      </c>
      <c r="C5" s="9" t="str">
        <f t="shared" ref="C5:C68" si="0">A5&amp;"|"&amp;B5</f>
        <v>16.0-16.3|1</v>
      </c>
      <c r="D5" s="9">
        <v>20</v>
      </c>
      <c r="E5" s="9">
        <v>1</v>
      </c>
      <c r="F5" s="9" t="s">
        <v>41</v>
      </c>
    </row>
    <row r="6" spans="1:76">
      <c r="A6" s="4" t="s">
        <v>40</v>
      </c>
      <c r="B6" s="9">
        <v>2</v>
      </c>
      <c r="C6" s="9" t="str">
        <f t="shared" si="0"/>
        <v>16.0-16.3|2</v>
      </c>
      <c r="D6" s="9">
        <v>20</v>
      </c>
      <c r="E6" s="9">
        <v>1</v>
      </c>
      <c r="F6" s="9" t="s">
        <v>41</v>
      </c>
    </row>
    <row r="7" spans="1:76">
      <c r="A7" s="4" t="s">
        <v>40</v>
      </c>
      <c r="B7" s="9">
        <v>3</v>
      </c>
      <c r="C7" s="9" t="str">
        <f t="shared" si="0"/>
        <v>16.0-16.3|3</v>
      </c>
      <c r="D7" s="9">
        <v>20</v>
      </c>
      <c r="E7" s="9">
        <v>1</v>
      </c>
      <c r="F7" s="9" t="s">
        <v>41</v>
      </c>
    </row>
    <row r="8" spans="1:76">
      <c r="A8" s="4" t="s">
        <v>40</v>
      </c>
      <c r="B8" s="9">
        <v>4</v>
      </c>
      <c r="C8" s="9" t="str">
        <f t="shared" si="0"/>
        <v>16.0-16.3|4</v>
      </c>
      <c r="D8" s="9">
        <v>20</v>
      </c>
      <c r="E8" s="9">
        <v>1</v>
      </c>
      <c r="F8" s="9" t="s">
        <v>41</v>
      </c>
    </row>
    <row r="9" spans="1:76">
      <c r="A9" s="4" t="s">
        <v>40</v>
      </c>
      <c r="B9" s="9">
        <v>5</v>
      </c>
      <c r="C9" s="9" t="str">
        <f t="shared" si="0"/>
        <v>16.0-16.3|5</v>
      </c>
      <c r="D9" s="9">
        <v>20</v>
      </c>
      <c r="E9" s="9">
        <v>1</v>
      </c>
      <c r="F9" s="9" t="s">
        <v>41</v>
      </c>
    </row>
    <row r="10" spans="1:76">
      <c r="A10" s="4" t="s">
        <v>40</v>
      </c>
      <c r="B10" s="9">
        <v>6</v>
      </c>
      <c r="C10" s="9" t="str">
        <f t="shared" si="0"/>
        <v>16.0-16.3|6</v>
      </c>
      <c r="D10" s="9">
        <v>20</v>
      </c>
      <c r="E10" s="9">
        <v>1</v>
      </c>
      <c r="F10" s="9" t="s">
        <v>41</v>
      </c>
    </row>
    <row r="11" spans="1:76">
      <c r="A11" s="4" t="s">
        <v>40</v>
      </c>
      <c r="B11" s="9">
        <v>7</v>
      </c>
      <c r="C11" s="9" t="str">
        <f t="shared" si="0"/>
        <v>16.0-16.3|7</v>
      </c>
      <c r="D11" s="9">
        <v>20</v>
      </c>
      <c r="E11" s="9">
        <v>1</v>
      </c>
      <c r="F11" s="9" t="s">
        <v>41</v>
      </c>
    </row>
    <row r="12" spans="1:76">
      <c r="A12" s="4" t="s">
        <v>40</v>
      </c>
      <c r="B12" s="9">
        <v>8</v>
      </c>
      <c r="C12" s="9" t="str">
        <f t="shared" si="0"/>
        <v>16.0-16.3|8</v>
      </c>
      <c r="D12" s="9">
        <v>20</v>
      </c>
      <c r="E12" s="9">
        <v>1</v>
      </c>
      <c r="F12" s="9" t="s">
        <v>41</v>
      </c>
    </row>
    <row r="13" spans="1:76">
      <c r="A13" s="4" t="s">
        <v>40</v>
      </c>
      <c r="B13" s="9">
        <v>9</v>
      </c>
      <c r="C13" s="9" t="str">
        <f t="shared" si="0"/>
        <v>16.0-16.3|9</v>
      </c>
      <c r="D13" s="9">
        <v>20</v>
      </c>
      <c r="E13" s="9">
        <v>1</v>
      </c>
      <c r="F13" s="9" t="s">
        <v>41</v>
      </c>
    </row>
    <row r="14" spans="1:76">
      <c r="A14" s="4" t="s">
        <v>40</v>
      </c>
      <c r="B14" s="9">
        <v>10</v>
      </c>
      <c r="C14" s="9" t="str">
        <f t="shared" si="0"/>
        <v>16.0-16.3|10</v>
      </c>
      <c r="D14" s="9">
        <v>20</v>
      </c>
      <c r="E14" s="9">
        <v>1</v>
      </c>
      <c r="F14" s="9" t="s">
        <v>41</v>
      </c>
    </row>
    <row r="15" spans="1:76">
      <c r="A15" s="4" t="s">
        <v>40</v>
      </c>
      <c r="B15" s="9">
        <v>11</v>
      </c>
      <c r="C15" s="9" t="str">
        <f t="shared" si="0"/>
        <v>16.0-16.3|11</v>
      </c>
      <c r="D15" s="9">
        <v>20</v>
      </c>
      <c r="E15" s="9">
        <v>1</v>
      </c>
      <c r="F15" s="9" t="s">
        <v>41</v>
      </c>
    </row>
    <row r="16" spans="1:76">
      <c r="A16" s="4" t="s">
        <v>40</v>
      </c>
      <c r="B16" s="9">
        <v>12</v>
      </c>
      <c r="C16" s="9" t="str">
        <f t="shared" si="0"/>
        <v>16.0-16.3|12</v>
      </c>
      <c r="D16" s="9">
        <v>20</v>
      </c>
      <c r="E16" s="9">
        <v>1</v>
      </c>
      <c r="F16" s="9" t="s">
        <v>41</v>
      </c>
    </row>
    <row r="17" spans="1:6">
      <c r="A17" s="4" t="s">
        <v>40</v>
      </c>
      <c r="B17" s="9">
        <v>13</v>
      </c>
      <c r="C17" s="9" t="str">
        <f t="shared" si="0"/>
        <v>16.0-16.3|13</v>
      </c>
      <c r="D17" s="9">
        <v>22</v>
      </c>
      <c r="E17" s="9">
        <v>2</v>
      </c>
      <c r="F17" s="9" t="s">
        <v>42</v>
      </c>
    </row>
    <row r="18" spans="1:6">
      <c r="A18" s="4" t="s">
        <v>40</v>
      </c>
      <c r="B18" s="9">
        <v>14</v>
      </c>
      <c r="C18" s="9" t="str">
        <f t="shared" si="0"/>
        <v>16.0-16.3|14</v>
      </c>
      <c r="D18" s="9">
        <v>23</v>
      </c>
      <c r="E18" s="9">
        <v>2</v>
      </c>
      <c r="F18" s="9" t="s">
        <v>42</v>
      </c>
    </row>
    <row r="19" spans="1:6">
      <c r="A19" s="4" t="s">
        <v>40</v>
      </c>
      <c r="B19" s="9">
        <v>15</v>
      </c>
      <c r="C19" s="9" t="str">
        <f t="shared" si="0"/>
        <v>16.0-16.3|15</v>
      </c>
      <c r="D19" s="9">
        <v>24</v>
      </c>
      <c r="E19" s="9">
        <v>2</v>
      </c>
      <c r="F19" s="9" t="s">
        <v>42</v>
      </c>
    </row>
    <row r="20" spans="1:6">
      <c r="A20" s="4" t="s">
        <v>40</v>
      </c>
      <c r="B20" s="9">
        <v>16</v>
      </c>
      <c r="C20" s="9" t="str">
        <f t="shared" si="0"/>
        <v>16.0-16.3|16</v>
      </c>
      <c r="D20" s="9">
        <v>25</v>
      </c>
      <c r="E20" s="9">
        <v>3</v>
      </c>
      <c r="F20" s="9" t="s">
        <v>43</v>
      </c>
    </row>
    <row r="21" spans="1:6">
      <c r="A21" s="4" t="s">
        <v>40</v>
      </c>
      <c r="B21" s="9">
        <v>17</v>
      </c>
      <c r="C21" s="9" t="str">
        <f t="shared" si="0"/>
        <v>16.0-16.3|17</v>
      </c>
      <c r="D21" s="9">
        <v>26</v>
      </c>
      <c r="E21" s="9">
        <v>3</v>
      </c>
      <c r="F21" s="9" t="s">
        <v>43</v>
      </c>
    </row>
    <row r="22" spans="1:6">
      <c r="A22" s="4" t="s">
        <v>40</v>
      </c>
      <c r="B22" s="9">
        <v>18</v>
      </c>
      <c r="C22" s="9" t="str">
        <f t="shared" si="0"/>
        <v>16.0-16.3|18</v>
      </c>
      <c r="D22" s="9">
        <v>27</v>
      </c>
      <c r="E22" s="9">
        <v>3</v>
      </c>
      <c r="F22" s="9" t="s">
        <v>43</v>
      </c>
    </row>
    <row r="23" spans="1:6">
      <c r="A23" s="4" t="s">
        <v>40</v>
      </c>
      <c r="B23" s="9">
        <v>19</v>
      </c>
      <c r="C23" s="9" t="str">
        <f t="shared" si="0"/>
        <v>16.0-16.3|19</v>
      </c>
      <c r="D23" s="9">
        <v>28</v>
      </c>
      <c r="E23" s="9">
        <v>3</v>
      </c>
      <c r="F23" s="9" t="s">
        <v>43</v>
      </c>
    </row>
    <row r="24" spans="1:6">
      <c r="A24" s="4" t="s">
        <v>40</v>
      </c>
      <c r="B24" s="9">
        <v>20</v>
      </c>
      <c r="C24" s="9" t="str">
        <f t="shared" si="0"/>
        <v>16.0-16.3|20</v>
      </c>
      <c r="D24" s="9">
        <v>29</v>
      </c>
      <c r="E24" s="9">
        <v>4</v>
      </c>
      <c r="F24" s="8" t="s">
        <v>44</v>
      </c>
    </row>
    <row r="25" spans="1:6">
      <c r="A25" s="4" t="s">
        <v>40</v>
      </c>
      <c r="B25" s="9">
        <v>21</v>
      </c>
      <c r="C25" s="9" t="str">
        <f t="shared" si="0"/>
        <v>16.0-16.3|21</v>
      </c>
      <c r="D25" s="9">
        <v>30</v>
      </c>
      <c r="E25" s="9">
        <v>4</v>
      </c>
      <c r="F25" s="8" t="s">
        <v>44</v>
      </c>
    </row>
    <row r="26" spans="1:6">
      <c r="A26" s="4" t="s">
        <v>40</v>
      </c>
      <c r="B26" s="9">
        <v>22</v>
      </c>
      <c r="C26" s="9" t="str">
        <f t="shared" si="0"/>
        <v>16.0-16.3|22</v>
      </c>
      <c r="D26" s="9">
        <v>31</v>
      </c>
      <c r="E26" s="9">
        <v>4</v>
      </c>
      <c r="F26" s="8" t="s">
        <v>44</v>
      </c>
    </row>
    <row r="27" spans="1:6">
      <c r="A27" s="4" t="s">
        <v>40</v>
      </c>
      <c r="B27" s="9">
        <v>23</v>
      </c>
      <c r="C27" s="9" t="str">
        <f t="shared" si="0"/>
        <v>16.0-16.3|23</v>
      </c>
      <c r="D27" s="9">
        <v>33</v>
      </c>
      <c r="E27" s="9">
        <v>5</v>
      </c>
      <c r="F27" s="9" t="s">
        <v>45</v>
      </c>
    </row>
    <row r="28" spans="1:6">
      <c r="A28" s="4" t="s">
        <v>40</v>
      </c>
      <c r="B28" s="9">
        <v>24</v>
      </c>
      <c r="C28" s="9" t="str">
        <f t="shared" si="0"/>
        <v>16.0-16.3|24</v>
      </c>
      <c r="D28" s="9">
        <v>34</v>
      </c>
      <c r="E28" s="9">
        <v>5</v>
      </c>
      <c r="F28" s="9" t="s">
        <v>45</v>
      </c>
    </row>
    <row r="29" spans="1:6">
      <c r="A29" s="4" t="s">
        <v>40</v>
      </c>
      <c r="B29" s="9">
        <v>25</v>
      </c>
      <c r="C29" s="9" t="str">
        <f t="shared" si="0"/>
        <v>16.0-16.3|25</v>
      </c>
      <c r="D29" s="9">
        <v>35</v>
      </c>
      <c r="E29" s="9">
        <v>6</v>
      </c>
      <c r="F29" s="9" t="s">
        <v>46</v>
      </c>
    </row>
    <row r="30" spans="1:6">
      <c r="A30" s="4" t="s">
        <v>40</v>
      </c>
      <c r="B30" s="9">
        <v>26</v>
      </c>
      <c r="C30" s="9" t="str">
        <f t="shared" si="0"/>
        <v>16.0-16.3|26</v>
      </c>
      <c r="D30" s="9">
        <v>36</v>
      </c>
      <c r="E30" s="9">
        <v>6</v>
      </c>
      <c r="F30" s="9" t="s">
        <v>46</v>
      </c>
    </row>
    <row r="31" spans="1:6">
      <c r="A31" s="4" t="s">
        <v>40</v>
      </c>
      <c r="B31" s="9">
        <v>27</v>
      </c>
      <c r="C31" s="9" t="str">
        <f t="shared" si="0"/>
        <v>16.0-16.3|27</v>
      </c>
      <c r="D31" s="9">
        <v>38</v>
      </c>
      <c r="E31" s="9">
        <v>6</v>
      </c>
      <c r="F31" s="9" t="s">
        <v>46</v>
      </c>
    </row>
    <row r="32" spans="1:6">
      <c r="A32" s="4" t="s">
        <v>40</v>
      </c>
      <c r="B32" s="9">
        <v>28</v>
      </c>
      <c r="C32" s="9" t="str">
        <f t="shared" si="0"/>
        <v>16.0-16.3|28</v>
      </c>
      <c r="D32" s="9">
        <v>39</v>
      </c>
      <c r="E32" s="9">
        <v>7</v>
      </c>
      <c r="F32" s="9" t="s">
        <v>47</v>
      </c>
    </row>
    <row r="33" spans="1:6">
      <c r="A33" s="4" t="s">
        <v>40</v>
      </c>
      <c r="B33" s="9">
        <v>29</v>
      </c>
      <c r="C33" s="9" t="str">
        <f t="shared" si="0"/>
        <v>16.0-16.3|29</v>
      </c>
      <c r="D33" s="9">
        <v>40</v>
      </c>
      <c r="E33" s="9">
        <v>7</v>
      </c>
      <c r="F33" s="9" t="s">
        <v>47</v>
      </c>
    </row>
    <row r="34" spans="1:6">
      <c r="A34" s="4" t="s">
        <v>40</v>
      </c>
      <c r="B34" s="9">
        <v>30</v>
      </c>
      <c r="C34" s="9" t="str">
        <f t="shared" si="0"/>
        <v>16.0-16.3|30</v>
      </c>
      <c r="D34" s="9">
        <v>42</v>
      </c>
      <c r="E34" s="9">
        <v>8</v>
      </c>
      <c r="F34" s="9" t="s">
        <v>48</v>
      </c>
    </row>
    <row r="35" spans="1:6">
      <c r="A35" s="4" t="s">
        <v>40</v>
      </c>
      <c r="B35" s="9">
        <v>31</v>
      </c>
      <c r="C35" s="9" t="str">
        <f t="shared" si="0"/>
        <v>16.0-16.3|31</v>
      </c>
      <c r="D35" s="9">
        <v>43</v>
      </c>
      <c r="E35" s="9">
        <v>8</v>
      </c>
      <c r="F35" s="9" t="s">
        <v>48</v>
      </c>
    </row>
    <row r="36" spans="1:6">
      <c r="A36" s="4" t="s">
        <v>40</v>
      </c>
      <c r="B36" s="9">
        <v>32</v>
      </c>
      <c r="C36" s="9" t="str">
        <f t="shared" si="0"/>
        <v>16.0-16.3|32</v>
      </c>
      <c r="D36" s="9">
        <v>44</v>
      </c>
      <c r="E36" s="9">
        <v>8</v>
      </c>
      <c r="F36" s="9" t="s">
        <v>48</v>
      </c>
    </row>
    <row r="37" spans="1:6">
      <c r="A37" s="4" t="s">
        <v>40</v>
      </c>
      <c r="B37" s="9">
        <v>33</v>
      </c>
      <c r="C37" s="9" t="str">
        <f t="shared" si="0"/>
        <v>16.0-16.3|33</v>
      </c>
      <c r="D37" s="9">
        <v>46</v>
      </c>
      <c r="E37" s="9">
        <v>9</v>
      </c>
      <c r="F37" s="9" t="s">
        <v>49</v>
      </c>
    </row>
    <row r="38" spans="1:6">
      <c r="A38" s="4" t="s">
        <v>40</v>
      </c>
      <c r="B38" s="9">
        <v>34</v>
      </c>
      <c r="C38" s="9" t="str">
        <f t="shared" si="0"/>
        <v>16.0-16.3|34</v>
      </c>
      <c r="D38" s="9">
        <v>47</v>
      </c>
      <c r="E38" s="9">
        <v>9</v>
      </c>
      <c r="F38" s="9" t="s">
        <v>49</v>
      </c>
    </row>
    <row r="39" spans="1:6">
      <c r="A39" s="4" t="s">
        <v>40</v>
      </c>
      <c r="B39" s="9">
        <v>35</v>
      </c>
      <c r="C39" s="9" t="str">
        <f t="shared" si="0"/>
        <v>16.0-16.3|35</v>
      </c>
      <c r="D39" s="9">
        <v>49</v>
      </c>
      <c r="E39" s="9">
        <v>10</v>
      </c>
      <c r="F39" s="9" t="s">
        <v>50</v>
      </c>
    </row>
    <row r="40" spans="1:6">
      <c r="A40" s="4" t="s">
        <v>40</v>
      </c>
      <c r="B40" s="9">
        <v>36</v>
      </c>
      <c r="C40" s="9" t="str">
        <f t="shared" si="0"/>
        <v>16.0-16.3|36</v>
      </c>
      <c r="D40" s="9">
        <v>50</v>
      </c>
      <c r="E40" s="9">
        <v>10</v>
      </c>
      <c r="F40" s="9" t="s">
        <v>50</v>
      </c>
    </row>
    <row r="41" spans="1:6">
      <c r="A41" s="4" t="s">
        <v>40</v>
      </c>
      <c r="B41" s="9">
        <v>37</v>
      </c>
      <c r="C41" s="9" t="str">
        <f t="shared" si="0"/>
        <v>16.0-16.3|37</v>
      </c>
      <c r="D41" s="9">
        <v>52</v>
      </c>
      <c r="E41" s="9">
        <v>11</v>
      </c>
      <c r="F41" s="9" t="s">
        <v>51</v>
      </c>
    </row>
    <row r="42" spans="1:6">
      <c r="A42" s="4" t="s">
        <v>40</v>
      </c>
      <c r="B42" s="9">
        <v>38</v>
      </c>
      <c r="C42" s="9" t="str">
        <f t="shared" si="0"/>
        <v>16.0-16.3|38</v>
      </c>
      <c r="D42" s="9">
        <v>54</v>
      </c>
      <c r="E42" s="9">
        <v>11</v>
      </c>
      <c r="F42" s="9" t="s">
        <v>51</v>
      </c>
    </row>
    <row r="43" spans="1:6">
      <c r="A43" s="4" t="s">
        <v>40</v>
      </c>
      <c r="B43" s="9">
        <v>39</v>
      </c>
      <c r="C43" s="9" t="str">
        <f t="shared" si="0"/>
        <v>16.0-16.3|39</v>
      </c>
      <c r="D43" s="9">
        <v>56</v>
      </c>
      <c r="E43" s="9">
        <v>12</v>
      </c>
      <c r="F43" s="9" t="s">
        <v>52</v>
      </c>
    </row>
    <row r="44" spans="1:6">
      <c r="A44" s="4" t="s">
        <v>40</v>
      </c>
      <c r="B44" s="9">
        <v>40</v>
      </c>
      <c r="C44" s="9" t="str">
        <f t="shared" si="0"/>
        <v>16.0-16.3|40</v>
      </c>
      <c r="D44" s="9">
        <v>58</v>
      </c>
      <c r="E44" s="9">
        <v>12</v>
      </c>
      <c r="F44" s="9" t="s">
        <v>52</v>
      </c>
    </row>
    <row r="45" spans="1:6">
      <c r="A45" s="4" t="s">
        <v>40</v>
      </c>
      <c r="B45" s="9">
        <v>41</v>
      </c>
      <c r="C45" s="9" t="str">
        <f t="shared" si="0"/>
        <v>16.0-16.3|41</v>
      </c>
      <c r="D45" s="9">
        <v>60</v>
      </c>
      <c r="E45" s="9">
        <v>13</v>
      </c>
      <c r="F45" s="9" t="s">
        <v>53</v>
      </c>
    </row>
    <row r="46" spans="1:6">
      <c r="A46" s="4" t="s">
        <v>40</v>
      </c>
      <c r="B46" s="9">
        <v>42</v>
      </c>
      <c r="C46" s="9" t="str">
        <f t="shared" si="0"/>
        <v>16.0-16.3|42</v>
      </c>
      <c r="D46" s="9">
        <v>62</v>
      </c>
      <c r="E46" s="9">
        <v>14</v>
      </c>
      <c r="F46" s="9" t="s">
        <v>54</v>
      </c>
    </row>
    <row r="47" spans="1:6">
      <c r="A47" s="4" t="s">
        <v>40</v>
      </c>
      <c r="B47" s="9">
        <v>43</v>
      </c>
      <c r="C47" s="9" t="str">
        <f t="shared" si="0"/>
        <v>16.0-16.3|43</v>
      </c>
      <c r="D47" s="9">
        <v>64</v>
      </c>
      <c r="E47" s="9">
        <v>14</v>
      </c>
      <c r="F47" s="9" t="s">
        <v>54</v>
      </c>
    </row>
    <row r="48" spans="1:6">
      <c r="A48" s="4" t="s">
        <v>40</v>
      </c>
      <c r="B48" s="9">
        <v>44</v>
      </c>
      <c r="C48" s="9" t="str">
        <f t="shared" si="0"/>
        <v>16.0-16.3|44</v>
      </c>
      <c r="D48" s="9">
        <v>67</v>
      </c>
      <c r="E48" s="9">
        <v>15</v>
      </c>
      <c r="F48" s="9" t="s">
        <v>55</v>
      </c>
    </row>
    <row r="49" spans="1:6">
      <c r="A49" s="4" t="s">
        <v>40</v>
      </c>
      <c r="B49" s="9">
        <v>45</v>
      </c>
      <c r="C49" s="9" t="str">
        <f t="shared" si="0"/>
        <v>16.0-16.3|45</v>
      </c>
      <c r="D49" s="9">
        <v>70</v>
      </c>
      <c r="E49" s="9">
        <v>16</v>
      </c>
      <c r="F49" s="9" t="s">
        <v>56</v>
      </c>
    </row>
    <row r="50" spans="1:6">
      <c r="A50" s="4" t="s">
        <v>40</v>
      </c>
      <c r="B50" s="9">
        <v>46</v>
      </c>
      <c r="C50" s="9" t="str">
        <f t="shared" si="0"/>
        <v>16.0-16.3|46</v>
      </c>
      <c r="D50" s="9">
        <v>75</v>
      </c>
      <c r="E50" s="9">
        <v>18</v>
      </c>
      <c r="F50" s="9" t="s">
        <v>58</v>
      </c>
    </row>
    <row r="51" spans="1:6">
      <c r="A51" s="4" t="s">
        <v>40</v>
      </c>
      <c r="B51" s="9">
        <v>47</v>
      </c>
      <c r="C51" s="9" t="str">
        <f t="shared" si="0"/>
        <v>16.0-16.3|47</v>
      </c>
      <c r="D51" s="9">
        <v>79</v>
      </c>
      <c r="E51" s="9">
        <v>19</v>
      </c>
      <c r="F51" s="9" t="s">
        <v>59</v>
      </c>
    </row>
    <row r="52" spans="1:6">
      <c r="A52" s="4" t="s">
        <v>40</v>
      </c>
      <c r="B52" s="9">
        <v>48</v>
      </c>
      <c r="C52" s="9" t="str">
        <f t="shared" si="0"/>
        <v>16.0-16.3|48</v>
      </c>
      <c r="D52" s="9">
        <v>80</v>
      </c>
      <c r="E52" s="9">
        <v>19</v>
      </c>
      <c r="F52" s="9" t="s">
        <v>59</v>
      </c>
    </row>
    <row r="53" spans="1:6">
      <c r="A53" s="4" t="s">
        <v>40</v>
      </c>
      <c r="B53" s="9">
        <v>49</v>
      </c>
      <c r="C53" s="9" t="str">
        <f t="shared" si="0"/>
        <v>16.0-16.3|49</v>
      </c>
      <c r="D53" s="9">
        <v>80</v>
      </c>
      <c r="E53" s="9">
        <v>19</v>
      </c>
      <c r="F53" s="9" t="s">
        <v>59</v>
      </c>
    </row>
    <row r="54" spans="1:6">
      <c r="A54" s="4" t="s">
        <v>40</v>
      </c>
      <c r="B54" s="9">
        <v>50</v>
      </c>
      <c r="C54" s="9" t="str">
        <f t="shared" si="0"/>
        <v>16.0-16.3|50</v>
      </c>
      <c r="D54" s="9">
        <v>80</v>
      </c>
      <c r="E54" s="9">
        <v>19</v>
      </c>
      <c r="F54" s="9" t="s">
        <v>59</v>
      </c>
    </row>
    <row r="55" spans="1:6">
      <c r="A55" s="4" t="s">
        <v>40</v>
      </c>
      <c r="B55" s="9">
        <v>51</v>
      </c>
      <c r="C55" s="9" t="str">
        <f t="shared" si="0"/>
        <v>16.0-16.3|51</v>
      </c>
      <c r="D55" s="9">
        <v>80</v>
      </c>
      <c r="E55" s="9">
        <v>19</v>
      </c>
      <c r="F55" s="9" t="s">
        <v>59</v>
      </c>
    </row>
    <row r="56" spans="1:6">
      <c r="A56" s="4" t="s">
        <v>40</v>
      </c>
      <c r="B56" s="9">
        <v>52</v>
      </c>
      <c r="C56" s="9" t="str">
        <f t="shared" si="0"/>
        <v>16.0-16.3|52</v>
      </c>
      <c r="D56" s="9">
        <v>80</v>
      </c>
      <c r="E56" s="9">
        <v>19</v>
      </c>
      <c r="F56" s="9" t="s">
        <v>59</v>
      </c>
    </row>
    <row r="57" spans="1:6">
      <c r="A57" s="4" t="s">
        <v>40</v>
      </c>
      <c r="B57" s="9">
        <v>53</v>
      </c>
      <c r="C57" s="9" t="str">
        <f t="shared" si="0"/>
        <v>16.0-16.3|53</v>
      </c>
      <c r="D57" s="9">
        <v>80</v>
      </c>
      <c r="E57" s="9">
        <v>19</v>
      </c>
      <c r="F57" s="9" t="s">
        <v>59</v>
      </c>
    </row>
    <row r="58" spans="1:6">
      <c r="A58" s="4" t="s">
        <v>40</v>
      </c>
      <c r="B58" s="9">
        <v>54</v>
      </c>
      <c r="C58" s="9" t="str">
        <f t="shared" si="0"/>
        <v>16.0-16.3|54</v>
      </c>
      <c r="D58" s="9">
        <v>80</v>
      </c>
      <c r="E58" s="9">
        <v>19</v>
      </c>
      <c r="F58" s="9" t="s">
        <v>59</v>
      </c>
    </row>
    <row r="59" spans="1:6">
      <c r="A59" s="4" t="s">
        <v>40</v>
      </c>
      <c r="B59" s="9">
        <v>55</v>
      </c>
      <c r="C59" s="9" t="str">
        <f t="shared" si="0"/>
        <v>16.0-16.3|55</v>
      </c>
      <c r="D59" s="9">
        <v>80</v>
      </c>
      <c r="E59" s="9">
        <v>19</v>
      </c>
      <c r="F59" s="9" t="s">
        <v>59</v>
      </c>
    </row>
    <row r="60" spans="1:6">
      <c r="A60" s="4" t="s">
        <v>40</v>
      </c>
      <c r="B60" s="9">
        <v>56</v>
      </c>
      <c r="C60" s="9" t="str">
        <f t="shared" si="0"/>
        <v>16.0-16.3|56</v>
      </c>
      <c r="D60" s="9">
        <v>80</v>
      </c>
      <c r="E60" s="9">
        <v>19</v>
      </c>
      <c r="F60" s="9" t="s">
        <v>59</v>
      </c>
    </row>
    <row r="61" spans="1:6">
      <c r="A61" s="4" t="s">
        <v>40</v>
      </c>
      <c r="B61" s="9">
        <v>57</v>
      </c>
      <c r="C61" s="9" t="str">
        <f t="shared" si="0"/>
        <v>16.0-16.3|57</v>
      </c>
      <c r="D61" s="9">
        <v>80</v>
      </c>
      <c r="E61" s="9">
        <v>19</v>
      </c>
      <c r="F61" s="9" t="s">
        <v>59</v>
      </c>
    </row>
    <row r="62" spans="1:6">
      <c r="A62" s="4" t="s">
        <v>40</v>
      </c>
      <c r="B62" s="9">
        <v>58</v>
      </c>
      <c r="C62" s="9" t="str">
        <f t="shared" si="0"/>
        <v>16.0-16.3|58</v>
      </c>
      <c r="D62" s="9">
        <v>80</v>
      </c>
      <c r="E62" s="9">
        <v>19</v>
      </c>
      <c r="F62" s="9" t="s">
        <v>59</v>
      </c>
    </row>
    <row r="63" spans="1:6">
      <c r="A63" s="4" t="s">
        <v>40</v>
      </c>
      <c r="B63" s="9">
        <v>59</v>
      </c>
      <c r="C63" s="9" t="str">
        <f t="shared" si="0"/>
        <v>16.0-16.3|59</v>
      </c>
      <c r="D63" s="9">
        <v>80</v>
      </c>
      <c r="E63" s="9">
        <v>19</v>
      </c>
      <c r="F63" s="9" t="s">
        <v>59</v>
      </c>
    </row>
    <row r="64" spans="1:6">
      <c r="A64" s="4" t="s">
        <v>60</v>
      </c>
      <c r="B64" s="8">
        <v>0</v>
      </c>
      <c r="C64" s="9" t="str">
        <f t="shared" si="0"/>
        <v>16.4-16.7|0</v>
      </c>
      <c r="D64" s="9">
        <v>20</v>
      </c>
      <c r="E64" s="9">
        <v>1</v>
      </c>
      <c r="F64" s="9" t="s">
        <v>41</v>
      </c>
    </row>
    <row r="65" spans="1:6">
      <c r="A65" s="4" t="s">
        <v>60</v>
      </c>
      <c r="B65" s="9">
        <v>1</v>
      </c>
      <c r="C65" s="9" t="str">
        <f t="shared" si="0"/>
        <v>16.4-16.7|1</v>
      </c>
      <c r="D65" s="9">
        <v>20</v>
      </c>
      <c r="E65" s="9">
        <v>1</v>
      </c>
      <c r="F65" s="9" t="s">
        <v>41</v>
      </c>
    </row>
    <row r="66" spans="1:6">
      <c r="A66" s="4" t="s">
        <v>60</v>
      </c>
      <c r="B66" s="9">
        <v>2</v>
      </c>
      <c r="C66" s="9" t="str">
        <f t="shared" si="0"/>
        <v>16.4-16.7|2</v>
      </c>
      <c r="D66" s="9">
        <v>20</v>
      </c>
      <c r="E66" s="9">
        <v>1</v>
      </c>
      <c r="F66" s="9" t="s">
        <v>41</v>
      </c>
    </row>
    <row r="67" spans="1:6">
      <c r="A67" s="4" t="s">
        <v>60</v>
      </c>
      <c r="B67" s="9">
        <v>3</v>
      </c>
      <c r="C67" s="9" t="str">
        <f t="shared" si="0"/>
        <v>16.4-16.7|3</v>
      </c>
      <c r="D67" s="9">
        <v>20</v>
      </c>
      <c r="E67" s="9">
        <v>1</v>
      </c>
      <c r="F67" s="9" t="s">
        <v>41</v>
      </c>
    </row>
    <row r="68" spans="1:6">
      <c r="A68" s="4" t="s">
        <v>60</v>
      </c>
      <c r="B68" s="9">
        <v>4</v>
      </c>
      <c r="C68" s="9" t="str">
        <f t="shared" si="0"/>
        <v>16.4-16.7|4</v>
      </c>
      <c r="D68" s="9">
        <v>20</v>
      </c>
      <c r="E68" s="9">
        <v>1</v>
      </c>
      <c r="F68" s="9" t="s">
        <v>41</v>
      </c>
    </row>
    <row r="69" spans="1:6">
      <c r="A69" s="4" t="s">
        <v>60</v>
      </c>
      <c r="B69" s="9">
        <v>5</v>
      </c>
      <c r="C69" s="9" t="str">
        <f t="shared" ref="C69:C132" si="1">A69&amp;"|"&amp;B69</f>
        <v>16.4-16.7|5</v>
      </c>
      <c r="D69" s="9">
        <v>20</v>
      </c>
      <c r="E69" s="9">
        <v>1</v>
      </c>
      <c r="F69" s="9" t="s">
        <v>41</v>
      </c>
    </row>
    <row r="70" spans="1:6">
      <c r="A70" s="4" t="s">
        <v>60</v>
      </c>
      <c r="B70" s="9">
        <v>6</v>
      </c>
      <c r="C70" s="9" t="str">
        <f t="shared" si="1"/>
        <v>16.4-16.7|6</v>
      </c>
      <c r="D70" s="9">
        <v>20</v>
      </c>
      <c r="E70" s="9">
        <v>1</v>
      </c>
      <c r="F70" s="9" t="s">
        <v>41</v>
      </c>
    </row>
    <row r="71" spans="1:6">
      <c r="A71" s="4" t="s">
        <v>60</v>
      </c>
      <c r="B71" s="9">
        <v>7</v>
      </c>
      <c r="C71" s="9" t="str">
        <f t="shared" si="1"/>
        <v>16.4-16.7|7</v>
      </c>
      <c r="D71" s="9">
        <v>20</v>
      </c>
      <c r="E71" s="9">
        <v>1</v>
      </c>
      <c r="F71" s="9" t="s">
        <v>41</v>
      </c>
    </row>
    <row r="72" spans="1:6">
      <c r="A72" s="4" t="s">
        <v>60</v>
      </c>
      <c r="B72" s="9">
        <v>8</v>
      </c>
      <c r="C72" s="9" t="str">
        <f t="shared" si="1"/>
        <v>16.4-16.7|8</v>
      </c>
      <c r="D72" s="9">
        <v>20</v>
      </c>
      <c r="E72" s="9">
        <v>1</v>
      </c>
      <c r="F72" s="9" t="s">
        <v>41</v>
      </c>
    </row>
    <row r="73" spans="1:6">
      <c r="A73" s="4" t="s">
        <v>60</v>
      </c>
      <c r="B73" s="9">
        <v>9</v>
      </c>
      <c r="C73" s="9" t="str">
        <f t="shared" si="1"/>
        <v>16.4-16.7|9</v>
      </c>
      <c r="D73" s="9">
        <v>20</v>
      </c>
      <c r="E73" s="9">
        <v>1</v>
      </c>
      <c r="F73" s="9" t="s">
        <v>41</v>
      </c>
    </row>
    <row r="74" spans="1:6">
      <c r="A74" s="4" t="s">
        <v>60</v>
      </c>
      <c r="B74" s="9">
        <v>10</v>
      </c>
      <c r="C74" s="9" t="str">
        <f t="shared" si="1"/>
        <v>16.4-16.7|10</v>
      </c>
      <c r="D74" s="9">
        <v>20</v>
      </c>
      <c r="E74" s="9">
        <v>1</v>
      </c>
      <c r="F74" s="9" t="s">
        <v>41</v>
      </c>
    </row>
    <row r="75" spans="1:6">
      <c r="A75" s="4" t="s">
        <v>60</v>
      </c>
      <c r="B75" s="9">
        <v>11</v>
      </c>
      <c r="C75" s="9" t="str">
        <f t="shared" si="1"/>
        <v>16.4-16.7|11</v>
      </c>
      <c r="D75" s="9">
        <v>20</v>
      </c>
      <c r="E75" s="9">
        <v>1</v>
      </c>
      <c r="F75" s="9" t="s">
        <v>41</v>
      </c>
    </row>
    <row r="76" spans="1:6">
      <c r="A76" s="4" t="s">
        <v>60</v>
      </c>
      <c r="B76" s="9">
        <v>12</v>
      </c>
      <c r="C76" s="9" t="str">
        <f t="shared" si="1"/>
        <v>16.4-16.7|12</v>
      </c>
      <c r="D76" s="9">
        <v>20</v>
      </c>
      <c r="E76" s="9">
        <v>1</v>
      </c>
      <c r="F76" s="9" t="s">
        <v>41</v>
      </c>
    </row>
    <row r="77" spans="1:6">
      <c r="A77" s="4" t="s">
        <v>60</v>
      </c>
      <c r="B77" s="9">
        <v>13</v>
      </c>
      <c r="C77" s="9" t="str">
        <f t="shared" si="1"/>
        <v>16.4-16.7|13</v>
      </c>
      <c r="D77" s="9">
        <v>22</v>
      </c>
      <c r="E77" s="9">
        <v>2</v>
      </c>
      <c r="F77" s="9" t="s">
        <v>42</v>
      </c>
    </row>
    <row r="78" spans="1:6">
      <c r="A78" s="4" t="s">
        <v>60</v>
      </c>
      <c r="B78" s="9">
        <v>14</v>
      </c>
      <c r="C78" s="9" t="str">
        <f t="shared" si="1"/>
        <v>16.4-16.7|14</v>
      </c>
      <c r="D78" s="9">
        <v>23</v>
      </c>
      <c r="E78" s="9">
        <v>2</v>
      </c>
      <c r="F78" s="9" t="s">
        <v>42</v>
      </c>
    </row>
    <row r="79" spans="1:6">
      <c r="A79" s="4" t="s">
        <v>60</v>
      </c>
      <c r="B79" s="9">
        <v>15</v>
      </c>
      <c r="C79" s="9" t="str">
        <f t="shared" si="1"/>
        <v>16.4-16.7|15</v>
      </c>
      <c r="D79" s="9">
        <v>24</v>
      </c>
      <c r="E79" s="9">
        <v>2</v>
      </c>
      <c r="F79" s="9" t="s">
        <v>42</v>
      </c>
    </row>
    <row r="80" spans="1:6">
      <c r="A80" s="4" t="s">
        <v>60</v>
      </c>
      <c r="B80" s="9">
        <v>16</v>
      </c>
      <c r="C80" s="9" t="str">
        <f t="shared" si="1"/>
        <v>16.4-16.7|16</v>
      </c>
      <c r="D80" s="9">
        <v>25</v>
      </c>
      <c r="E80" s="9">
        <v>3</v>
      </c>
      <c r="F80" s="9" t="s">
        <v>43</v>
      </c>
    </row>
    <row r="81" spans="1:6">
      <c r="A81" s="4" t="s">
        <v>60</v>
      </c>
      <c r="B81" s="9">
        <v>17</v>
      </c>
      <c r="C81" s="9" t="str">
        <f t="shared" si="1"/>
        <v>16.4-16.7|17</v>
      </c>
      <c r="D81" s="9">
        <v>26</v>
      </c>
      <c r="E81" s="9">
        <v>3</v>
      </c>
      <c r="F81" s="9" t="s">
        <v>43</v>
      </c>
    </row>
    <row r="82" spans="1:6">
      <c r="A82" s="4" t="s">
        <v>60</v>
      </c>
      <c r="B82" s="9">
        <v>18</v>
      </c>
      <c r="C82" s="9" t="str">
        <f t="shared" si="1"/>
        <v>16.4-16.7|18</v>
      </c>
      <c r="D82" s="9">
        <v>27</v>
      </c>
      <c r="E82" s="9">
        <v>3</v>
      </c>
      <c r="F82" s="9" t="s">
        <v>43</v>
      </c>
    </row>
    <row r="83" spans="1:6">
      <c r="A83" s="4" t="s">
        <v>60</v>
      </c>
      <c r="B83" s="9">
        <v>19</v>
      </c>
      <c r="C83" s="9" t="str">
        <f t="shared" si="1"/>
        <v>16.4-16.7|19</v>
      </c>
      <c r="D83" s="9">
        <v>28</v>
      </c>
      <c r="E83" s="9">
        <v>3</v>
      </c>
      <c r="F83" s="9" t="s">
        <v>43</v>
      </c>
    </row>
    <row r="84" spans="1:6">
      <c r="A84" s="4" t="s">
        <v>60</v>
      </c>
      <c r="B84" s="9">
        <v>20</v>
      </c>
      <c r="C84" s="9" t="str">
        <f t="shared" si="1"/>
        <v>16.4-16.7|20</v>
      </c>
      <c r="D84" s="9">
        <v>29</v>
      </c>
      <c r="E84" s="9">
        <v>4</v>
      </c>
      <c r="F84" s="8" t="s">
        <v>44</v>
      </c>
    </row>
    <row r="85" spans="1:6">
      <c r="A85" s="4" t="s">
        <v>60</v>
      </c>
      <c r="B85" s="9">
        <v>21</v>
      </c>
      <c r="C85" s="9" t="str">
        <f t="shared" si="1"/>
        <v>16.4-16.7|21</v>
      </c>
      <c r="D85" s="9">
        <v>30</v>
      </c>
      <c r="E85" s="9">
        <v>4</v>
      </c>
      <c r="F85" s="8" t="s">
        <v>44</v>
      </c>
    </row>
    <row r="86" spans="1:6">
      <c r="A86" s="4" t="s">
        <v>60</v>
      </c>
      <c r="B86" s="9">
        <v>22</v>
      </c>
      <c r="C86" s="9" t="str">
        <f t="shared" si="1"/>
        <v>16.4-16.7|22</v>
      </c>
      <c r="D86" s="9">
        <v>31</v>
      </c>
      <c r="E86" s="9">
        <v>4</v>
      </c>
      <c r="F86" s="8" t="s">
        <v>44</v>
      </c>
    </row>
    <row r="87" spans="1:6">
      <c r="A87" s="4" t="s">
        <v>60</v>
      </c>
      <c r="B87" s="9">
        <v>23</v>
      </c>
      <c r="C87" s="9" t="str">
        <f t="shared" si="1"/>
        <v>16.4-16.7|23</v>
      </c>
      <c r="D87" s="9">
        <v>33</v>
      </c>
      <c r="E87" s="9">
        <v>5</v>
      </c>
      <c r="F87" s="9" t="s">
        <v>45</v>
      </c>
    </row>
    <row r="88" spans="1:6">
      <c r="A88" s="4" t="s">
        <v>60</v>
      </c>
      <c r="B88" s="9">
        <v>24</v>
      </c>
      <c r="C88" s="9" t="str">
        <f t="shared" si="1"/>
        <v>16.4-16.7|24</v>
      </c>
      <c r="D88" s="9">
        <v>34</v>
      </c>
      <c r="E88" s="9">
        <v>5</v>
      </c>
      <c r="F88" s="9" t="s">
        <v>45</v>
      </c>
    </row>
    <row r="89" spans="1:6">
      <c r="A89" s="4" t="s">
        <v>60</v>
      </c>
      <c r="B89" s="9">
        <v>25</v>
      </c>
      <c r="C89" s="9" t="str">
        <f t="shared" si="1"/>
        <v>16.4-16.7|25</v>
      </c>
      <c r="D89" s="9">
        <v>35</v>
      </c>
      <c r="E89" s="9">
        <v>6</v>
      </c>
      <c r="F89" s="9" t="s">
        <v>46</v>
      </c>
    </row>
    <row r="90" spans="1:6">
      <c r="A90" s="4" t="s">
        <v>60</v>
      </c>
      <c r="B90" s="9">
        <v>26</v>
      </c>
      <c r="C90" s="9" t="str">
        <f t="shared" si="1"/>
        <v>16.4-16.7|26</v>
      </c>
      <c r="D90" s="9">
        <v>36</v>
      </c>
      <c r="E90" s="9">
        <v>6</v>
      </c>
      <c r="F90" s="9" t="s">
        <v>46</v>
      </c>
    </row>
    <row r="91" spans="1:6">
      <c r="A91" s="4" t="s">
        <v>60</v>
      </c>
      <c r="B91" s="9">
        <v>27</v>
      </c>
      <c r="C91" s="9" t="str">
        <f t="shared" si="1"/>
        <v>16.4-16.7|27</v>
      </c>
      <c r="D91" s="9">
        <v>38</v>
      </c>
      <c r="E91" s="9">
        <v>6</v>
      </c>
      <c r="F91" s="9" t="s">
        <v>46</v>
      </c>
    </row>
    <row r="92" spans="1:6">
      <c r="A92" s="4" t="s">
        <v>60</v>
      </c>
      <c r="B92" s="9">
        <v>28</v>
      </c>
      <c r="C92" s="9" t="str">
        <f t="shared" si="1"/>
        <v>16.4-16.7|28</v>
      </c>
      <c r="D92" s="9">
        <v>39</v>
      </c>
      <c r="E92" s="9">
        <v>7</v>
      </c>
      <c r="F92" s="9" t="s">
        <v>47</v>
      </c>
    </row>
    <row r="93" spans="1:6">
      <c r="A93" s="4" t="s">
        <v>60</v>
      </c>
      <c r="B93" s="9">
        <v>29</v>
      </c>
      <c r="C93" s="9" t="str">
        <f t="shared" si="1"/>
        <v>16.4-16.7|29</v>
      </c>
      <c r="D93" s="9">
        <v>40</v>
      </c>
      <c r="E93" s="9">
        <v>7</v>
      </c>
      <c r="F93" s="9" t="s">
        <v>47</v>
      </c>
    </row>
    <row r="94" spans="1:6">
      <c r="A94" s="4" t="s">
        <v>60</v>
      </c>
      <c r="B94" s="9">
        <v>30</v>
      </c>
      <c r="C94" s="9" t="str">
        <f t="shared" si="1"/>
        <v>16.4-16.7|30</v>
      </c>
      <c r="D94" s="9">
        <v>42</v>
      </c>
      <c r="E94" s="9">
        <v>8</v>
      </c>
      <c r="F94" s="9" t="s">
        <v>48</v>
      </c>
    </row>
    <row r="95" spans="1:6">
      <c r="A95" s="4" t="s">
        <v>60</v>
      </c>
      <c r="B95" s="9">
        <v>31</v>
      </c>
      <c r="C95" s="9" t="str">
        <f t="shared" si="1"/>
        <v>16.4-16.7|31</v>
      </c>
      <c r="D95" s="9">
        <v>43</v>
      </c>
      <c r="E95" s="9">
        <v>8</v>
      </c>
      <c r="F95" s="9" t="s">
        <v>48</v>
      </c>
    </row>
    <row r="96" spans="1:6">
      <c r="A96" s="4" t="s">
        <v>60</v>
      </c>
      <c r="B96" s="9">
        <v>32</v>
      </c>
      <c r="C96" s="9" t="str">
        <f t="shared" si="1"/>
        <v>16.4-16.7|32</v>
      </c>
      <c r="D96" s="9">
        <v>44</v>
      </c>
      <c r="E96" s="9">
        <v>8</v>
      </c>
      <c r="F96" s="9" t="s">
        <v>48</v>
      </c>
    </row>
    <row r="97" spans="1:6">
      <c r="A97" s="4" t="s">
        <v>60</v>
      </c>
      <c r="B97" s="9">
        <v>33</v>
      </c>
      <c r="C97" s="9" t="str">
        <f t="shared" si="1"/>
        <v>16.4-16.7|33</v>
      </c>
      <c r="D97" s="9">
        <v>46</v>
      </c>
      <c r="E97" s="9">
        <v>9</v>
      </c>
      <c r="F97" s="9" t="s">
        <v>49</v>
      </c>
    </row>
    <row r="98" spans="1:6">
      <c r="A98" s="4" t="s">
        <v>60</v>
      </c>
      <c r="B98" s="9">
        <v>34</v>
      </c>
      <c r="C98" s="9" t="str">
        <f t="shared" si="1"/>
        <v>16.4-16.7|34</v>
      </c>
      <c r="D98" s="9">
        <v>47</v>
      </c>
      <c r="E98" s="9">
        <v>9</v>
      </c>
      <c r="F98" s="9" t="s">
        <v>49</v>
      </c>
    </row>
    <row r="99" spans="1:6">
      <c r="A99" s="4" t="s">
        <v>60</v>
      </c>
      <c r="B99" s="9">
        <v>35</v>
      </c>
      <c r="C99" s="9" t="str">
        <f t="shared" si="1"/>
        <v>16.4-16.7|35</v>
      </c>
      <c r="D99" s="9">
        <v>48</v>
      </c>
      <c r="E99" s="9">
        <v>9</v>
      </c>
      <c r="F99" s="9" t="s">
        <v>49</v>
      </c>
    </row>
    <row r="100" spans="1:6">
      <c r="A100" s="4" t="s">
        <v>60</v>
      </c>
      <c r="B100" s="9">
        <v>36</v>
      </c>
      <c r="C100" s="9" t="str">
        <f t="shared" si="1"/>
        <v>16.4-16.7|36</v>
      </c>
      <c r="D100" s="9">
        <v>50</v>
      </c>
      <c r="E100" s="9">
        <v>10</v>
      </c>
      <c r="F100" s="9" t="s">
        <v>50</v>
      </c>
    </row>
    <row r="101" spans="1:6">
      <c r="A101" s="4" t="s">
        <v>60</v>
      </c>
      <c r="B101" s="9">
        <v>37</v>
      </c>
      <c r="C101" s="9" t="str">
        <f t="shared" si="1"/>
        <v>16.4-16.7|37</v>
      </c>
      <c r="D101" s="9">
        <v>51</v>
      </c>
      <c r="E101" s="9">
        <v>10</v>
      </c>
      <c r="F101" s="9" t="s">
        <v>50</v>
      </c>
    </row>
    <row r="102" spans="1:6">
      <c r="A102" s="4" t="s">
        <v>60</v>
      </c>
      <c r="B102" s="9">
        <v>38</v>
      </c>
      <c r="C102" s="9" t="str">
        <f t="shared" si="1"/>
        <v>16.4-16.7|38</v>
      </c>
      <c r="D102" s="9">
        <v>53</v>
      </c>
      <c r="E102" s="9">
        <v>11</v>
      </c>
      <c r="F102" s="9" t="s">
        <v>51</v>
      </c>
    </row>
    <row r="103" spans="1:6">
      <c r="A103" s="4" t="s">
        <v>60</v>
      </c>
      <c r="B103" s="9">
        <v>39</v>
      </c>
      <c r="C103" s="9" t="str">
        <f t="shared" si="1"/>
        <v>16.4-16.7|39</v>
      </c>
      <c r="D103" s="9">
        <v>55</v>
      </c>
      <c r="E103" s="9">
        <v>12</v>
      </c>
      <c r="F103" s="9" t="s">
        <v>52</v>
      </c>
    </row>
    <row r="104" spans="1:6">
      <c r="A104" s="4" t="s">
        <v>60</v>
      </c>
      <c r="B104" s="9">
        <v>40</v>
      </c>
      <c r="C104" s="9" t="str">
        <f t="shared" si="1"/>
        <v>16.4-16.7|40</v>
      </c>
      <c r="D104" s="9">
        <v>57</v>
      </c>
      <c r="E104" s="9">
        <v>12</v>
      </c>
      <c r="F104" s="9" t="s">
        <v>52</v>
      </c>
    </row>
    <row r="105" spans="1:6">
      <c r="A105" s="4" t="s">
        <v>60</v>
      </c>
      <c r="B105" s="9">
        <v>41</v>
      </c>
      <c r="C105" s="9" t="str">
        <f t="shared" si="1"/>
        <v>16.4-16.7|41</v>
      </c>
      <c r="D105" s="9">
        <v>59</v>
      </c>
      <c r="E105" s="9">
        <v>13</v>
      </c>
      <c r="F105" s="9" t="s">
        <v>53</v>
      </c>
    </row>
    <row r="106" spans="1:6">
      <c r="A106" s="4" t="s">
        <v>60</v>
      </c>
      <c r="B106" s="9">
        <v>42</v>
      </c>
      <c r="C106" s="9" t="str">
        <f t="shared" si="1"/>
        <v>16.4-16.7|42</v>
      </c>
      <c r="D106" s="9">
        <v>61</v>
      </c>
      <c r="E106" s="9">
        <v>13</v>
      </c>
      <c r="F106" s="9" t="s">
        <v>53</v>
      </c>
    </row>
    <row r="107" spans="1:6">
      <c r="A107" s="4" t="s">
        <v>60</v>
      </c>
      <c r="B107" s="9">
        <v>43</v>
      </c>
      <c r="C107" s="9" t="str">
        <f t="shared" si="1"/>
        <v>16.4-16.7|43</v>
      </c>
      <c r="D107" s="9">
        <v>63</v>
      </c>
      <c r="E107" s="9">
        <v>14</v>
      </c>
      <c r="F107" s="9" t="s">
        <v>54</v>
      </c>
    </row>
    <row r="108" spans="1:6">
      <c r="A108" s="4" t="s">
        <v>60</v>
      </c>
      <c r="B108" s="9">
        <v>44</v>
      </c>
      <c r="C108" s="9" t="str">
        <f t="shared" si="1"/>
        <v>16.4-16.7|44</v>
      </c>
      <c r="D108" s="9">
        <v>66</v>
      </c>
      <c r="E108" s="9">
        <v>15</v>
      </c>
      <c r="F108" s="9" t="s">
        <v>55</v>
      </c>
    </row>
    <row r="109" spans="1:6">
      <c r="A109" s="4" t="s">
        <v>60</v>
      </c>
      <c r="B109" s="9">
        <v>45</v>
      </c>
      <c r="C109" s="9" t="str">
        <f t="shared" si="1"/>
        <v>16.4-16.7|45</v>
      </c>
      <c r="D109" s="9">
        <v>69</v>
      </c>
      <c r="E109" s="9">
        <v>16</v>
      </c>
      <c r="F109" s="9" t="s">
        <v>56</v>
      </c>
    </row>
    <row r="110" spans="1:6">
      <c r="A110" s="4" t="s">
        <v>60</v>
      </c>
      <c r="B110" s="9">
        <v>46</v>
      </c>
      <c r="C110" s="9" t="str">
        <f t="shared" si="1"/>
        <v>16.4-16.7|46</v>
      </c>
      <c r="D110" s="9">
        <v>74</v>
      </c>
      <c r="E110" s="9">
        <v>17</v>
      </c>
      <c r="F110" s="9" t="s">
        <v>57</v>
      </c>
    </row>
    <row r="111" spans="1:6">
      <c r="A111" s="4" t="s">
        <v>60</v>
      </c>
      <c r="B111" s="9">
        <v>47</v>
      </c>
      <c r="C111" s="9" t="str">
        <f t="shared" si="1"/>
        <v>16.4-16.7|47</v>
      </c>
      <c r="D111" s="9">
        <v>78</v>
      </c>
      <c r="E111" s="9">
        <v>18</v>
      </c>
      <c r="F111" s="9" t="s">
        <v>58</v>
      </c>
    </row>
    <row r="112" spans="1:6">
      <c r="A112" s="4" t="s">
        <v>60</v>
      </c>
      <c r="B112" s="9">
        <v>48</v>
      </c>
      <c r="C112" s="9" t="str">
        <f t="shared" si="1"/>
        <v>16.4-16.7|48</v>
      </c>
      <c r="D112" s="9">
        <v>80</v>
      </c>
      <c r="E112" s="9">
        <v>19</v>
      </c>
      <c r="F112" s="9" t="s">
        <v>59</v>
      </c>
    </row>
    <row r="113" spans="1:6">
      <c r="A113" s="4" t="s">
        <v>60</v>
      </c>
      <c r="B113" s="9">
        <v>49</v>
      </c>
      <c r="C113" s="9" t="str">
        <f t="shared" si="1"/>
        <v>16.4-16.7|49</v>
      </c>
      <c r="D113" s="9">
        <v>80</v>
      </c>
      <c r="E113" s="9">
        <v>19</v>
      </c>
      <c r="F113" s="9" t="s">
        <v>59</v>
      </c>
    </row>
    <row r="114" spans="1:6">
      <c r="A114" s="4" t="s">
        <v>60</v>
      </c>
      <c r="B114" s="9">
        <v>50</v>
      </c>
      <c r="C114" s="9" t="str">
        <f t="shared" si="1"/>
        <v>16.4-16.7|50</v>
      </c>
      <c r="D114" s="9">
        <v>80</v>
      </c>
      <c r="E114" s="9">
        <v>19</v>
      </c>
      <c r="F114" s="9" t="s">
        <v>59</v>
      </c>
    </row>
    <row r="115" spans="1:6">
      <c r="A115" s="4" t="s">
        <v>60</v>
      </c>
      <c r="B115" s="9">
        <v>51</v>
      </c>
      <c r="C115" s="9" t="str">
        <f t="shared" si="1"/>
        <v>16.4-16.7|51</v>
      </c>
      <c r="D115" s="9">
        <v>80</v>
      </c>
      <c r="E115" s="9">
        <v>19</v>
      </c>
      <c r="F115" s="9" t="s">
        <v>59</v>
      </c>
    </row>
    <row r="116" spans="1:6">
      <c r="A116" s="4" t="s">
        <v>60</v>
      </c>
      <c r="B116" s="9">
        <v>52</v>
      </c>
      <c r="C116" s="9" t="str">
        <f t="shared" si="1"/>
        <v>16.4-16.7|52</v>
      </c>
      <c r="D116" s="9">
        <v>80</v>
      </c>
      <c r="E116" s="9">
        <v>19</v>
      </c>
      <c r="F116" s="9" t="s">
        <v>59</v>
      </c>
    </row>
    <row r="117" spans="1:6">
      <c r="A117" s="4" t="s">
        <v>60</v>
      </c>
      <c r="B117" s="9">
        <v>53</v>
      </c>
      <c r="C117" s="9" t="str">
        <f t="shared" si="1"/>
        <v>16.4-16.7|53</v>
      </c>
      <c r="D117" s="9">
        <v>80</v>
      </c>
      <c r="E117" s="9">
        <v>19</v>
      </c>
      <c r="F117" s="9" t="s">
        <v>59</v>
      </c>
    </row>
    <row r="118" spans="1:6">
      <c r="A118" s="4" t="s">
        <v>60</v>
      </c>
      <c r="B118" s="9">
        <v>54</v>
      </c>
      <c r="C118" s="9" t="str">
        <f t="shared" si="1"/>
        <v>16.4-16.7|54</v>
      </c>
      <c r="D118" s="9">
        <v>80</v>
      </c>
      <c r="E118" s="9">
        <v>19</v>
      </c>
      <c r="F118" s="9" t="s">
        <v>59</v>
      </c>
    </row>
    <row r="119" spans="1:6">
      <c r="A119" s="4" t="s">
        <v>60</v>
      </c>
      <c r="B119" s="9">
        <v>55</v>
      </c>
      <c r="C119" s="9" t="str">
        <f t="shared" si="1"/>
        <v>16.4-16.7|55</v>
      </c>
      <c r="D119" s="9">
        <v>80</v>
      </c>
      <c r="E119" s="9">
        <v>19</v>
      </c>
      <c r="F119" s="9" t="s">
        <v>59</v>
      </c>
    </row>
    <row r="120" spans="1:6">
      <c r="A120" s="4" t="s">
        <v>60</v>
      </c>
      <c r="B120" s="9">
        <v>56</v>
      </c>
      <c r="C120" s="9" t="str">
        <f t="shared" si="1"/>
        <v>16.4-16.7|56</v>
      </c>
      <c r="D120" s="9">
        <v>80</v>
      </c>
      <c r="E120" s="9">
        <v>19</v>
      </c>
      <c r="F120" s="9" t="s">
        <v>59</v>
      </c>
    </row>
    <row r="121" spans="1:6">
      <c r="A121" s="4" t="s">
        <v>60</v>
      </c>
      <c r="B121" s="9">
        <v>57</v>
      </c>
      <c r="C121" s="9" t="str">
        <f t="shared" si="1"/>
        <v>16.4-16.7|57</v>
      </c>
      <c r="D121" s="9">
        <v>80</v>
      </c>
      <c r="E121" s="9">
        <v>19</v>
      </c>
      <c r="F121" s="9" t="s">
        <v>59</v>
      </c>
    </row>
    <row r="122" spans="1:6">
      <c r="A122" s="4" t="s">
        <v>60</v>
      </c>
      <c r="B122" s="9">
        <v>58</v>
      </c>
      <c r="C122" s="9" t="str">
        <f t="shared" si="1"/>
        <v>16.4-16.7|58</v>
      </c>
      <c r="D122" s="9">
        <v>80</v>
      </c>
      <c r="E122" s="9">
        <v>19</v>
      </c>
      <c r="F122" s="9" t="s">
        <v>59</v>
      </c>
    </row>
    <row r="123" spans="1:6">
      <c r="A123" s="4" t="s">
        <v>60</v>
      </c>
      <c r="B123" s="9">
        <v>59</v>
      </c>
      <c r="C123" s="9" t="str">
        <f t="shared" si="1"/>
        <v>16.4-16.7|59</v>
      </c>
      <c r="D123" s="9">
        <v>80</v>
      </c>
      <c r="E123" s="9">
        <v>19</v>
      </c>
      <c r="F123" s="9" t="s">
        <v>59</v>
      </c>
    </row>
    <row r="124" spans="1:6">
      <c r="A124" s="4" t="s">
        <v>61</v>
      </c>
      <c r="B124" s="8">
        <v>0</v>
      </c>
      <c r="C124" s="9" t="str">
        <f t="shared" si="1"/>
        <v>16.8-16.11|0</v>
      </c>
      <c r="D124" s="9">
        <v>20</v>
      </c>
      <c r="E124" s="9">
        <v>1</v>
      </c>
      <c r="F124" s="9" t="s">
        <v>41</v>
      </c>
    </row>
    <row r="125" spans="1:6">
      <c r="A125" s="4" t="s">
        <v>61</v>
      </c>
      <c r="B125" s="9">
        <v>1</v>
      </c>
      <c r="C125" s="9" t="str">
        <f t="shared" si="1"/>
        <v>16.8-16.11|1</v>
      </c>
      <c r="D125" s="9">
        <v>20</v>
      </c>
      <c r="E125" s="9">
        <v>1</v>
      </c>
      <c r="F125" s="9" t="s">
        <v>41</v>
      </c>
    </row>
    <row r="126" spans="1:6">
      <c r="A126" s="4" t="s">
        <v>61</v>
      </c>
      <c r="B126" s="9">
        <v>2</v>
      </c>
      <c r="C126" s="9" t="str">
        <f t="shared" si="1"/>
        <v>16.8-16.11|2</v>
      </c>
      <c r="D126" s="9">
        <v>20</v>
      </c>
      <c r="E126" s="9">
        <v>1</v>
      </c>
      <c r="F126" s="9" t="s">
        <v>41</v>
      </c>
    </row>
    <row r="127" spans="1:6">
      <c r="A127" s="4" t="s">
        <v>61</v>
      </c>
      <c r="B127" s="9">
        <v>3</v>
      </c>
      <c r="C127" s="9" t="str">
        <f t="shared" si="1"/>
        <v>16.8-16.11|3</v>
      </c>
      <c r="D127" s="9">
        <v>20</v>
      </c>
      <c r="E127" s="9">
        <v>1</v>
      </c>
      <c r="F127" s="9" t="s">
        <v>41</v>
      </c>
    </row>
    <row r="128" spans="1:6">
      <c r="A128" s="4" t="s">
        <v>61</v>
      </c>
      <c r="B128" s="9">
        <v>4</v>
      </c>
      <c r="C128" s="9" t="str">
        <f t="shared" si="1"/>
        <v>16.8-16.11|4</v>
      </c>
      <c r="D128" s="9">
        <v>20</v>
      </c>
      <c r="E128" s="9">
        <v>1</v>
      </c>
      <c r="F128" s="9" t="s">
        <v>41</v>
      </c>
    </row>
    <row r="129" spans="1:6">
      <c r="A129" s="4" t="s">
        <v>61</v>
      </c>
      <c r="B129" s="9">
        <v>5</v>
      </c>
      <c r="C129" s="9" t="str">
        <f t="shared" si="1"/>
        <v>16.8-16.11|5</v>
      </c>
      <c r="D129" s="9">
        <v>20</v>
      </c>
      <c r="E129" s="9">
        <v>1</v>
      </c>
      <c r="F129" s="9" t="s">
        <v>41</v>
      </c>
    </row>
    <row r="130" spans="1:6">
      <c r="A130" s="4" t="s">
        <v>61</v>
      </c>
      <c r="B130" s="9">
        <v>6</v>
      </c>
      <c r="C130" s="9" t="str">
        <f t="shared" si="1"/>
        <v>16.8-16.11|6</v>
      </c>
      <c r="D130" s="9">
        <v>20</v>
      </c>
      <c r="E130" s="9">
        <v>1</v>
      </c>
      <c r="F130" s="9" t="s">
        <v>41</v>
      </c>
    </row>
    <row r="131" spans="1:6">
      <c r="A131" s="4" t="s">
        <v>61</v>
      </c>
      <c r="B131" s="9">
        <v>7</v>
      </c>
      <c r="C131" s="9" t="str">
        <f t="shared" si="1"/>
        <v>16.8-16.11|7</v>
      </c>
      <c r="D131" s="9">
        <v>20</v>
      </c>
      <c r="E131" s="9">
        <v>1</v>
      </c>
      <c r="F131" s="9" t="s">
        <v>41</v>
      </c>
    </row>
    <row r="132" spans="1:6">
      <c r="A132" s="4" t="s">
        <v>61</v>
      </c>
      <c r="B132" s="9">
        <v>8</v>
      </c>
      <c r="C132" s="9" t="str">
        <f t="shared" si="1"/>
        <v>16.8-16.11|8</v>
      </c>
      <c r="D132" s="9">
        <v>20</v>
      </c>
      <c r="E132" s="9">
        <v>1</v>
      </c>
      <c r="F132" s="9" t="s">
        <v>41</v>
      </c>
    </row>
    <row r="133" spans="1:6">
      <c r="A133" s="4" t="s">
        <v>61</v>
      </c>
      <c r="B133" s="9">
        <v>9</v>
      </c>
      <c r="C133" s="9" t="str">
        <f t="shared" ref="C133:C196" si="2">A133&amp;"|"&amp;B133</f>
        <v>16.8-16.11|9</v>
      </c>
      <c r="D133" s="9">
        <v>20</v>
      </c>
      <c r="E133" s="9">
        <v>1</v>
      </c>
      <c r="F133" s="9" t="s">
        <v>41</v>
      </c>
    </row>
    <row r="134" spans="1:6">
      <c r="A134" s="4" t="s">
        <v>61</v>
      </c>
      <c r="B134" s="9">
        <v>10</v>
      </c>
      <c r="C134" s="9" t="str">
        <f t="shared" si="2"/>
        <v>16.8-16.11|10</v>
      </c>
      <c r="D134" s="9">
        <v>20</v>
      </c>
      <c r="E134" s="9">
        <v>1</v>
      </c>
      <c r="F134" s="9" t="s">
        <v>41</v>
      </c>
    </row>
    <row r="135" spans="1:6">
      <c r="A135" s="4" t="s">
        <v>61</v>
      </c>
      <c r="B135" s="9">
        <v>11</v>
      </c>
      <c r="C135" s="9" t="str">
        <f t="shared" si="2"/>
        <v>16.8-16.11|11</v>
      </c>
      <c r="D135" s="9">
        <v>20</v>
      </c>
      <c r="E135" s="9">
        <v>1</v>
      </c>
      <c r="F135" s="9" t="s">
        <v>41</v>
      </c>
    </row>
    <row r="136" spans="1:6">
      <c r="A136" s="4" t="s">
        <v>61</v>
      </c>
      <c r="B136" s="9">
        <v>12</v>
      </c>
      <c r="C136" s="9" t="str">
        <f t="shared" si="2"/>
        <v>16.8-16.11|12</v>
      </c>
      <c r="D136" s="9">
        <v>20</v>
      </c>
      <c r="E136" s="9">
        <v>1</v>
      </c>
      <c r="F136" s="9" t="s">
        <v>41</v>
      </c>
    </row>
    <row r="137" spans="1:6">
      <c r="A137" s="4" t="s">
        <v>61</v>
      </c>
      <c r="B137" s="9">
        <v>13</v>
      </c>
      <c r="C137" s="9" t="str">
        <f t="shared" si="2"/>
        <v>16.8-16.11|13</v>
      </c>
      <c r="D137" s="9">
        <v>22</v>
      </c>
      <c r="E137" s="9">
        <v>2</v>
      </c>
      <c r="F137" s="9" t="s">
        <v>42</v>
      </c>
    </row>
    <row r="138" spans="1:6">
      <c r="A138" s="4" t="s">
        <v>61</v>
      </c>
      <c r="B138" s="9">
        <v>14</v>
      </c>
      <c r="C138" s="9" t="str">
        <f t="shared" si="2"/>
        <v>16.8-16.11|14</v>
      </c>
      <c r="D138" s="9">
        <v>23</v>
      </c>
      <c r="E138" s="9">
        <v>2</v>
      </c>
      <c r="F138" s="9" t="s">
        <v>42</v>
      </c>
    </row>
    <row r="139" spans="1:6">
      <c r="A139" s="4" t="s">
        <v>61</v>
      </c>
      <c r="B139" s="9">
        <v>15</v>
      </c>
      <c r="C139" s="9" t="str">
        <f t="shared" si="2"/>
        <v>16.8-16.11|15</v>
      </c>
      <c r="D139" s="9">
        <v>24</v>
      </c>
      <c r="E139" s="9">
        <v>2</v>
      </c>
      <c r="F139" s="9" t="s">
        <v>42</v>
      </c>
    </row>
    <row r="140" spans="1:6">
      <c r="A140" s="4" t="s">
        <v>61</v>
      </c>
      <c r="B140" s="9">
        <v>16</v>
      </c>
      <c r="C140" s="9" t="str">
        <f t="shared" si="2"/>
        <v>16.8-16.11|16</v>
      </c>
      <c r="D140" s="9">
        <v>25</v>
      </c>
      <c r="E140" s="9">
        <v>3</v>
      </c>
      <c r="F140" s="9" t="s">
        <v>43</v>
      </c>
    </row>
    <row r="141" spans="1:6">
      <c r="A141" s="4" t="s">
        <v>61</v>
      </c>
      <c r="B141" s="9">
        <v>17</v>
      </c>
      <c r="C141" s="9" t="str">
        <f t="shared" si="2"/>
        <v>16.8-16.11|17</v>
      </c>
      <c r="D141" s="9">
        <v>26</v>
      </c>
      <c r="E141" s="9">
        <v>3</v>
      </c>
      <c r="F141" s="9" t="s">
        <v>43</v>
      </c>
    </row>
    <row r="142" spans="1:6">
      <c r="A142" s="4" t="s">
        <v>61</v>
      </c>
      <c r="B142" s="9">
        <v>18</v>
      </c>
      <c r="C142" s="9" t="str">
        <f t="shared" si="2"/>
        <v>16.8-16.11|18</v>
      </c>
      <c r="D142" s="9">
        <v>27</v>
      </c>
      <c r="E142" s="9">
        <v>3</v>
      </c>
      <c r="F142" s="9" t="s">
        <v>43</v>
      </c>
    </row>
    <row r="143" spans="1:6">
      <c r="A143" s="4" t="s">
        <v>61</v>
      </c>
      <c r="B143" s="9">
        <v>19</v>
      </c>
      <c r="C143" s="9" t="str">
        <f t="shared" si="2"/>
        <v>16.8-16.11|19</v>
      </c>
      <c r="D143" s="9">
        <v>28</v>
      </c>
      <c r="E143" s="9">
        <v>3</v>
      </c>
      <c r="F143" s="9" t="s">
        <v>43</v>
      </c>
    </row>
    <row r="144" spans="1:6">
      <c r="A144" s="4" t="s">
        <v>61</v>
      </c>
      <c r="B144" s="9">
        <v>20</v>
      </c>
      <c r="C144" s="9" t="str">
        <f t="shared" si="2"/>
        <v>16.8-16.11|20</v>
      </c>
      <c r="D144" s="9">
        <v>29</v>
      </c>
      <c r="E144" s="9">
        <v>4</v>
      </c>
      <c r="F144" s="8" t="s">
        <v>44</v>
      </c>
    </row>
    <row r="145" spans="1:6">
      <c r="A145" s="4" t="s">
        <v>61</v>
      </c>
      <c r="B145" s="9">
        <v>21</v>
      </c>
      <c r="C145" s="9" t="str">
        <f t="shared" si="2"/>
        <v>16.8-16.11|21</v>
      </c>
      <c r="D145" s="9">
        <v>30</v>
      </c>
      <c r="E145" s="9">
        <v>4</v>
      </c>
      <c r="F145" s="8" t="s">
        <v>44</v>
      </c>
    </row>
    <row r="146" spans="1:6">
      <c r="A146" s="4" t="s">
        <v>61</v>
      </c>
      <c r="B146" s="9">
        <v>22</v>
      </c>
      <c r="C146" s="9" t="str">
        <f t="shared" si="2"/>
        <v>16.8-16.11|22</v>
      </c>
      <c r="D146" s="9">
        <v>31</v>
      </c>
      <c r="E146" s="9">
        <v>4</v>
      </c>
      <c r="F146" s="8" t="s">
        <v>44</v>
      </c>
    </row>
    <row r="147" spans="1:6">
      <c r="A147" s="4" t="s">
        <v>61</v>
      </c>
      <c r="B147" s="9">
        <v>23</v>
      </c>
      <c r="C147" s="9" t="str">
        <f t="shared" si="2"/>
        <v>16.8-16.11|23</v>
      </c>
      <c r="D147" s="9">
        <v>33</v>
      </c>
      <c r="E147" s="9">
        <v>5</v>
      </c>
      <c r="F147" s="9" t="s">
        <v>45</v>
      </c>
    </row>
    <row r="148" spans="1:6">
      <c r="A148" s="4" t="s">
        <v>61</v>
      </c>
      <c r="B148" s="9">
        <v>24</v>
      </c>
      <c r="C148" s="9" t="str">
        <f t="shared" si="2"/>
        <v>16.8-16.11|24</v>
      </c>
      <c r="D148" s="9">
        <v>34</v>
      </c>
      <c r="E148" s="9">
        <v>5</v>
      </c>
      <c r="F148" s="9" t="s">
        <v>45</v>
      </c>
    </row>
    <row r="149" spans="1:6">
      <c r="A149" s="4" t="s">
        <v>61</v>
      </c>
      <c r="B149" s="9">
        <v>25</v>
      </c>
      <c r="C149" s="9" t="str">
        <f t="shared" si="2"/>
        <v>16.8-16.11|25</v>
      </c>
      <c r="D149" s="9">
        <v>35</v>
      </c>
      <c r="E149" s="9">
        <v>6</v>
      </c>
      <c r="F149" s="9" t="s">
        <v>46</v>
      </c>
    </row>
    <row r="150" spans="1:6">
      <c r="A150" s="4" t="s">
        <v>61</v>
      </c>
      <c r="B150" s="9">
        <v>26</v>
      </c>
      <c r="C150" s="9" t="str">
        <f t="shared" si="2"/>
        <v>16.8-16.11|26</v>
      </c>
      <c r="D150" s="9">
        <v>36</v>
      </c>
      <c r="E150" s="9">
        <v>6</v>
      </c>
      <c r="F150" s="9" t="s">
        <v>46</v>
      </c>
    </row>
    <row r="151" spans="1:6">
      <c r="A151" s="4" t="s">
        <v>61</v>
      </c>
      <c r="B151" s="9">
        <v>27</v>
      </c>
      <c r="C151" s="9" t="str">
        <f t="shared" si="2"/>
        <v>16.8-16.11|27</v>
      </c>
      <c r="D151" s="9">
        <v>38</v>
      </c>
      <c r="E151" s="9">
        <v>6</v>
      </c>
      <c r="F151" s="9" t="s">
        <v>46</v>
      </c>
    </row>
    <row r="152" spans="1:6">
      <c r="A152" s="4" t="s">
        <v>61</v>
      </c>
      <c r="B152" s="9">
        <v>28</v>
      </c>
      <c r="C152" s="9" t="str">
        <f t="shared" si="2"/>
        <v>16.8-16.11|28</v>
      </c>
      <c r="D152" s="9">
        <v>39</v>
      </c>
      <c r="E152" s="9">
        <v>7</v>
      </c>
      <c r="F152" s="9" t="s">
        <v>47</v>
      </c>
    </row>
    <row r="153" spans="1:6">
      <c r="A153" s="4" t="s">
        <v>61</v>
      </c>
      <c r="B153" s="9">
        <v>29</v>
      </c>
      <c r="C153" s="9" t="str">
        <f t="shared" si="2"/>
        <v>16.8-16.11|29</v>
      </c>
      <c r="D153" s="9">
        <v>40</v>
      </c>
      <c r="E153" s="9">
        <v>7</v>
      </c>
      <c r="F153" s="9" t="s">
        <v>47</v>
      </c>
    </row>
    <row r="154" spans="1:6">
      <c r="A154" s="4" t="s">
        <v>61</v>
      </c>
      <c r="B154" s="9">
        <v>30</v>
      </c>
      <c r="C154" s="9" t="str">
        <f t="shared" si="2"/>
        <v>16.8-16.11|30</v>
      </c>
      <c r="D154" s="9">
        <v>42</v>
      </c>
      <c r="E154" s="9">
        <v>8</v>
      </c>
      <c r="F154" s="9" t="s">
        <v>48</v>
      </c>
    </row>
    <row r="155" spans="1:6">
      <c r="A155" s="4" t="s">
        <v>61</v>
      </c>
      <c r="B155" s="9">
        <v>31</v>
      </c>
      <c r="C155" s="9" t="str">
        <f t="shared" si="2"/>
        <v>16.8-16.11|31</v>
      </c>
      <c r="D155" s="9">
        <v>43</v>
      </c>
      <c r="E155" s="9">
        <v>8</v>
      </c>
      <c r="F155" s="9" t="s">
        <v>48</v>
      </c>
    </row>
    <row r="156" spans="1:6">
      <c r="A156" s="4" t="s">
        <v>61</v>
      </c>
      <c r="B156" s="9">
        <v>32</v>
      </c>
      <c r="C156" s="9" t="str">
        <f t="shared" si="2"/>
        <v>16.8-16.11|32</v>
      </c>
      <c r="D156" s="9">
        <v>44</v>
      </c>
      <c r="E156" s="9">
        <v>8</v>
      </c>
      <c r="F156" s="9" t="s">
        <v>48</v>
      </c>
    </row>
    <row r="157" spans="1:6">
      <c r="A157" s="4" t="s">
        <v>61</v>
      </c>
      <c r="B157" s="9">
        <v>33</v>
      </c>
      <c r="C157" s="9" t="str">
        <f t="shared" si="2"/>
        <v>16.8-16.11|33</v>
      </c>
      <c r="D157" s="9">
        <v>46</v>
      </c>
      <c r="E157" s="9">
        <v>9</v>
      </c>
      <c r="F157" s="9" t="s">
        <v>49</v>
      </c>
    </row>
    <row r="158" spans="1:6">
      <c r="A158" s="4" t="s">
        <v>61</v>
      </c>
      <c r="B158" s="9">
        <v>34</v>
      </c>
      <c r="C158" s="9" t="str">
        <f t="shared" si="2"/>
        <v>16.8-16.11|34</v>
      </c>
      <c r="D158" s="9">
        <v>47</v>
      </c>
      <c r="E158" s="9">
        <v>9</v>
      </c>
      <c r="F158" s="9" t="s">
        <v>49</v>
      </c>
    </row>
    <row r="159" spans="1:6">
      <c r="A159" s="4" t="s">
        <v>61</v>
      </c>
      <c r="B159" s="9">
        <v>35</v>
      </c>
      <c r="C159" s="9" t="str">
        <f t="shared" si="2"/>
        <v>16.8-16.11|35</v>
      </c>
      <c r="D159" s="9">
        <v>48</v>
      </c>
      <c r="E159" s="9">
        <v>9</v>
      </c>
      <c r="F159" s="9" t="s">
        <v>49</v>
      </c>
    </row>
    <row r="160" spans="1:6">
      <c r="A160" s="4" t="s">
        <v>61</v>
      </c>
      <c r="B160" s="9">
        <v>36</v>
      </c>
      <c r="C160" s="9" t="str">
        <f t="shared" si="2"/>
        <v>16.8-16.11|36</v>
      </c>
      <c r="D160" s="9">
        <v>49</v>
      </c>
      <c r="E160" s="9">
        <v>10</v>
      </c>
      <c r="F160" s="9" t="s">
        <v>50</v>
      </c>
    </row>
    <row r="161" spans="1:6">
      <c r="A161" s="4" t="s">
        <v>61</v>
      </c>
      <c r="B161" s="9">
        <v>37</v>
      </c>
      <c r="C161" s="9" t="str">
        <f t="shared" si="2"/>
        <v>16.8-16.11|37</v>
      </c>
      <c r="D161" s="9">
        <v>50</v>
      </c>
      <c r="E161" s="9">
        <v>10</v>
      </c>
      <c r="F161" s="9" t="s">
        <v>50</v>
      </c>
    </row>
    <row r="162" spans="1:6">
      <c r="A162" s="4" t="s">
        <v>61</v>
      </c>
      <c r="B162" s="9">
        <v>38</v>
      </c>
      <c r="C162" s="9" t="str">
        <f t="shared" si="2"/>
        <v>16.8-16.11|38</v>
      </c>
      <c r="D162" s="9">
        <v>52</v>
      </c>
      <c r="E162" s="9">
        <v>11</v>
      </c>
      <c r="F162" s="9" t="s">
        <v>51</v>
      </c>
    </row>
    <row r="163" spans="1:6">
      <c r="A163" s="4" t="s">
        <v>61</v>
      </c>
      <c r="B163" s="9">
        <v>39</v>
      </c>
      <c r="C163" s="9" t="str">
        <f t="shared" si="2"/>
        <v>16.8-16.11|39</v>
      </c>
      <c r="D163" s="9">
        <v>54</v>
      </c>
      <c r="E163" s="9">
        <v>11</v>
      </c>
      <c r="F163" s="9" t="s">
        <v>51</v>
      </c>
    </row>
    <row r="164" spans="1:6">
      <c r="A164" s="4" t="s">
        <v>61</v>
      </c>
      <c r="B164" s="9">
        <v>40</v>
      </c>
      <c r="C164" s="9" t="str">
        <f t="shared" si="2"/>
        <v>16.8-16.11|40</v>
      </c>
      <c r="D164" s="9">
        <v>56</v>
      </c>
      <c r="E164" s="9">
        <v>12</v>
      </c>
      <c r="F164" s="9" t="s">
        <v>52</v>
      </c>
    </row>
    <row r="165" spans="1:6">
      <c r="A165" s="4" t="s">
        <v>61</v>
      </c>
      <c r="B165" s="9">
        <v>41</v>
      </c>
      <c r="C165" s="9" t="str">
        <f t="shared" si="2"/>
        <v>16.8-16.11|41</v>
      </c>
      <c r="D165" s="9">
        <v>58</v>
      </c>
      <c r="E165" s="9">
        <v>12</v>
      </c>
      <c r="F165" s="9" t="s">
        <v>52</v>
      </c>
    </row>
    <row r="166" spans="1:6">
      <c r="A166" s="4" t="s">
        <v>61</v>
      </c>
      <c r="B166" s="9">
        <v>42</v>
      </c>
      <c r="C166" s="9" t="str">
        <f t="shared" si="2"/>
        <v>16.8-16.11|42</v>
      </c>
      <c r="D166" s="9">
        <v>60</v>
      </c>
      <c r="E166" s="9">
        <v>13</v>
      </c>
      <c r="F166" s="9" t="s">
        <v>53</v>
      </c>
    </row>
    <row r="167" spans="1:6">
      <c r="A167" s="4" t="s">
        <v>61</v>
      </c>
      <c r="B167" s="9">
        <v>43</v>
      </c>
      <c r="C167" s="9" t="str">
        <f t="shared" si="2"/>
        <v>16.8-16.11|43</v>
      </c>
      <c r="D167" s="9">
        <v>62</v>
      </c>
      <c r="E167" s="9">
        <v>14</v>
      </c>
      <c r="F167" s="9" t="s">
        <v>54</v>
      </c>
    </row>
    <row r="168" spans="1:6">
      <c r="A168" s="4" t="s">
        <v>61</v>
      </c>
      <c r="B168" s="9">
        <v>44</v>
      </c>
      <c r="C168" s="9" t="str">
        <f t="shared" si="2"/>
        <v>16.8-16.11|44</v>
      </c>
      <c r="D168" s="9">
        <v>65</v>
      </c>
      <c r="E168" s="9">
        <v>15</v>
      </c>
      <c r="F168" s="9" t="s">
        <v>55</v>
      </c>
    </row>
    <row r="169" spans="1:6">
      <c r="A169" s="4" t="s">
        <v>61</v>
      </c>
      <c r="B169" s="9">
        <v>45</v>
      </c>
      <c r="C169" s="9" t="str">
        <f t="shared" si="2"/>
        <v>16.8-16.11|45</v>
      </c>
      <c r="D169" s="9">
        <v>68</v>
      </c>
      <c r="E169" s="9">
        <v>15</v>
      </c>
      <c r="F169" s="9" t="s">
        <v>55</v>
      </c>
    </row>
    <row r="170" spans="1:6">
      <c r="A170" s="4" t="s">
        <v>61</v>
      </c>
      <c r="B170" s="9">
        <v>46</v>
      </c>
      <c r="C170" s="9" t="str">
        <f t="shared" si="2"/>
        <v>16.8-16.11|46</v>
      </c>
      <c r="D170" s="9">
        <v>73</v>
      </c>
      <c r="E170" s="9">
        <v>17</v>
      </c>
      <c r="F170" s="9" t="s">
        <v>57</v>
      </c>
    </row>
    <row r="171" spans="1:6">
      <c r="A171" s="4" t="s">
        <v>61</v>
      </c>
      <c r="B171" s="9">
        <v>47</v>
      </c>
      <c r="C171" s="9" t="str">
        <f t="shared" si="2"/>
        <v>16.8-16.11|47</v>
      </c>
      <c r="D171" s="9">
        <v>77</v>
      </c>
      <c r="E171" s="9">
        <v>18</v>
      </c>
      <c r="F171" s="9" t="s">
        <v>58</v>
      </c>
    </row>
    <row r="172" spans="1:6">
      <c r="A172" s="4" t="s">
        <v>61</v>
      </c>
      <c r="B172" s="9">
        <v>48</v>
      </c>
      <c r="C172" s="9" t="str">
        <f t="shared" si="2"/>
        <v>16.8-16.11|48</v>
      </c>
      <c r="D172" s="9">
        <v>80</v>
      </c>
      <c r="E172" s="9">
        <v>19</v>
      </c>
      <c r="F172" s="9" t="s">
        <v>59</v>
      </c>
    </row>
    <row r="173" spans="1:6">
      <c r="A173" s="4" t="s">
        <v>61</v>
      </c>
      <c r="B173" s="9">
        <v>49</v>
      </c>
      <c r="C173" s="9" t="str">
        <f t="shared" si="2"/>
        <v>16.8-16.11|49</v>
      </c>
      <c r="D173" s="9">
        <v>80</v>
      </c>
      <c r="E173" s="9">
        <v>19</v>
      </c>
      <c r="F173" s="9" t="s">
        <v>59</v>
      </c>
    </row>
    <row r="174" spans="1:6">
      <c r="A174" s="4" t="s">
        <v>61</v>
      </c>
      <c r="B174" s="9">
        <v>50</v>
      </c>
      <c r="C174" s="9" t="str">
        <f t="shared" si="2"/>
        <v>16.8-16.11|50</v>
      </c>
      <c r="D174" s="9">
        <v>80</v>
      </c>
      <c r="E174" s="9">
        <v>19</v>
      </c>
      <c r="F174" s="9" t="s">
        <v>59</v>
      </c>
    </row>
    <row r="175" spans="1:6">
      <c r="A175" s="4" t="s">
        <v>61</v>
      </c>
      <c r="B175" s="9">
        <v>51</v>
      </c>
      <c r="C175" s="9" t="str">
        <f t="shared" si="2"/>
        <v>16.8-16.11|51</v>
      </c>
      <c r="D175" s="9">
        <v>80</v>
      </c>
      <c r="E175" s="9">
        <v>19</v>
      </c>
      <c r="F175" s="9" t="s">
        <v>59</v>
      </c>
    </row>
    <row r="176" spans="1:6">
      <c r="A176" s="4" t="s">
        <v>61</v>
      </c>
      <c r="B176" s="9">
        <v>52</v>
      </c>
      <c r="C176" s="9" t="str">
        <f t="shared" si="2"/>
        <v>16.8-16.11|52</v>
      </c>
      <c r="D176" s="9">
        <v>80</v>
      </c>
      <c r="E176" s="9">
        <v>19</v>
      </c>
      <c r="F176" s="9" t="s">
        <v>59</v>
      </c>
    </row>
    <row r="177" spans="1:6">
      <c r="A177" s="4" t="s">
        <v>61</v>
      </c>
      <c r="B177" s="9">
        <v>53</v>
      </c>
      <c r="C177" s="9" t="str">
        <f t="shared" si="2"/>
        <v>16.8-16.11|53</v>
      </c>
      <c r="D177" s="9">
        <v>80</v>
      </c>
      <c r="E177" s="9">
        <v>19</v>
      </c>
      <c r="F177" s="9" t="s">
        <v>59</v>
      </c>
    </row>
    <row r="178" spans="1:6">
      <c r="A178" s="4" t="s">
        <v>61</v>
      </c>
      <c r="B178" s="9">
        <v>54</v>
      </c>
      <c r="C178" s="9" t="str">
        <f t="shared" si="2"/>
        <v>16.8-16.11|54</v>
      </c>
      <c r="D178" s="9">
        <v>80</v>
      </c>
      <c r="E178" s="9">
        <v>19</v>
      </c>
      <c r="F178" s="9" t="s">
        <v>59</v>
      </c>
    </row>
    <row r="179" spans="1:6">
      <c r="A179" s="4" t="s">
        <v>61</v>
      </c>
      <c r="B179" s="9">
        <v>55</v>
      </c>
      <c r="C179" s="9" t="str">
        <f t="shared" si="2"/>
        <v>16.8-16.11|55</v>
      </c>
      <c r="D179" s="9">
        <v>80</v>
      </c>
      <c r="E179" s="9">
        <v>19</v>
      </c>
      <c r="F179" s="9" t="s">
        <v>59</v>
      </c>
    </row>
    <row r="180" spans="1:6">
      <c r="A180" s="4" t="s">
        <v>61</v>
      </c>
      <c r="B180" s="9">
        <v>56</v>
      </c>
      <c r="C180" s="9" t="str">
        <f t="shared" si="2"/>
        <v>16.8-16.11|56</v>
      </c>
      <c r="D180" s="9">
        <v>80</v>
      </c>
      <c r="E180" s="9">
        <v>19</v>
      </c>
      <c r="F180" s="9" t="s">
        <v>59</v>
      </c>
    </row>
    <row r="181" spans="1:6">
      <c r="A181" s="4" t="s">
        <v>61</v>
      </c>
      <c r="B181" s="9">
        <v>57</v>
      </c>
      <c r="C181" s="9" t="str">
        <f t="shared" si="2"/>
        <v>16.8-16.11|57</v>
      </c>
      <c r="D181" s="9">
        <v>80</v>
      </c>
      <c r="E181" s="9">
        <v>19</v>
      </c>
      <c r="F181" s="9" t="s">
        <v>59</v>
      </c>
    </row>
    <row r="182" spans="1:6">
      <c r="A182" s="4" t="s">
        <v>61</v>
      </c>
      <c r="B182" s="9">
        <v>58</v>
      </c>
      <c r="C182" s="9" t="str">
        <f t="shared" si="2"/>
        <v>16.8-16.11|58</v>
      </c>
      <c r="D182" s="9">
        <v>80</v>
      </c>
      <c r="E182" s="9">
        <v>19</v>
      </c>
      <c r="F182" s="9" t="s">
        <v>59</v>
      </c>
    </row>
    <row r="183" spans="1:6">
      <c r="A183" s="4" t="s">
        <v>61</v>
      </c>
      <c r="B183" s="9">
        <v>59</v>
      </c>
      <c r="C183" s="9" t="str">
        <f t="shared" si="2"/>
        <v>16.8-16.11|59</v>
      </c>
      <c r="D183" s="9">
        <v>80</v>
      </c>
      <c r="E183" s="9">
        <v>19</v>
      </c>
      <c r="F183" s="9" t="s">
        <v>59</v>
      </c>
    </row>
    <row r="184" spans="1:6">
      <c r="A184" s="4" t="s">
        <v>62</v>
      </c>
      <c r="B184" s="8">
        <v>0</v>
      </c>
      <c r="C184" s="9" t="str">
        <f t="shared" si="2"/>
        <v>17-19|0</v>
      </c>
      <c r="D184" s="9">
        <v>20</v>
      </c>
      <c r="E184" s="9">
        <v>1</v>
      </c>
      <c r="F184" s="9" t="s">
        <v>41</v>
      </c>
    </row>
    <row r="185" spans="1:6">
      <c r="A185" s="4" t="s">
        <v>62</v>
      </c>
      <c r="B185" s="9">
        <v>1</v>
      </c>
      <c r="C185" s="9" t="str">
        <f t="shared" si="2"/>
        <v>17-19|1</v>
      </c>
      <c r="D185" s="9">
        <v>20</v>
      </c>
      <c r="E185" s="9">
        <v>1</v>
      </c>
      <c r="F185" s="9" t="s">
        <v>41</v>
      </c>
    </row>
    <row r="186" spans="1:6">
      <c r="A186" s="4" t="s">
        <v>62</v>
      </c>
      <c r="B186" s="9">
        <v>2</v>
      </c>
      <c r="C186" s="9" t="str">
        <f t="shared" si="2"/>
        <v>17-19|2</v>
      </c>
      <c r="D186" s="9">
        <v>20</v>
      </c>
      <c r="E186" s="9">
        <v>1</v>
      </c>
      <c r="F186" s="9" t="s">
        <v>41</v>
      </c>
    </row>
    <row r="187" spans="1:6">
      <c r="A187" s="4" t="s">
        <v>62</v>
      </c>
      <c r="B187" s="9">
        <v>3</v>
      </c>
      <c r="C187" s="9" t="str">
        <f t="shared" si="2"/>
        <v>17-19|3</v>
      </c>
      <c r="D187" s="9">
        <v>20</v>
      </c>
      <c r="E187" s="9">
        <v>1</v>
      </c>
      <c r="F187" s="9" t="s">
        <v>41</v>
      </c>
    </row>
    <row r="188" spans="1:6">
      <c r="A188" s="4" t="s">
        <v>62</v>
      </c>
      <c r="B188" s="9">
        <v>4</v>
      </c>
      <c r="C188" s="9" t="str">
        <f t="shared" si="2"/>
        <v>17-19|4</v>
      </c>
      <c r="D188" s="9">
        <v>20</v>
      </c>
      <c r="E188" s="9">
        <v>1</v>
      </c>
      <c r="F188" s="9" t="s">
        <v>41</v>
      </c>
    </row>
    <row r="189" spans="1:6">
      <c r="A189" s="4" t="s">
        <v>62</v>
      </c>
      <c r="B189" s="9">
        <v>5</v>
      </c>
      <c r="C189" s="9" t="str">
        <f t="shared" si="2"/>
        <v>17-19|5</v>
      </c>
      <c r="D189" s="9">
        <v>20</v>
      </c>
      <c r="E189" s="9">
        <v>1</v>
      </c>
      <c r="F189" s="9" t="s">
        <v>41</v>
      </c>
    </row>
    <row r="190" spans="1:6">
      <c r="A190" s="4" t="s">
        <v>62</v>
      </c>
      <c r="B190" s="9">
        <v>6</v>
      </c>
      <c r="C190" s="9" t="str">
        <f t="shared" si="2"/>
        <v>17-19|6</v>
      </c>
      <c r="D190" s="9">
        <v>20</v>
      </c>
      <c r="E190" s="9">
        <v>1</v>
      </c>
      <c r="F190" s="9" t="s">
        <v>41</v>
      </c>
    </row>
    <row r="191" spans="1:6">
      <c r="A191" s="4" t="s">
        <v>62</v>
      </c>
      <c r="B191" s="9">
        <v>7</v>
      </c>
      <c r="C191" s="9" t="str">
        <f t="shared" si="2"/>
        <v>17-19|7</v>
      </c>
      <c r="D191" s="9">
        <v>20</v>
      </c>
      <c r="E191" s="9">
        <v>1</v>
      </c>
      <c r="F191" s="9" t="s">
        <v>41</v>
      </c>
    </row>
    <row r="192" spans="1:6">
      <c r="A192" s="4" t="s">
        <v>62</v>
      </c>
      <c r="B192" s="9">
        <v>8</v>
      </c>
      <c r="C192" s="9" t="str">
        <f t="shared" si="2"/>
        <v>17-19|8</v>
      </c>
      <c r="D192" s="9">
        <v>20</v>
      </c>
      <c r="E192" s="9">
        <v>1</v>
      </c>
      <c r="F192" s="9" t="s">
        <v>41</v>
      </c>
    </row>
    <row r="193" spans="1:6">
      <c r="A193" s="4" t="s">
        <v>62</v>
      </c>
      <c r="B193" s="9">
        <v>9</v>
      </c>
      <c r="C193" s="9" t="str">
        <f t="shared" si="2"/>
        <v>17-19|9</v>
      </c>
      <c r="D193" s="9">
        <v>20</v>
      </c>
      <c r="E193" s="9">
        <v>1</v>
      </c>
      <c r="F193" s="9" t="s">
        <v>41</v>
      </c>
    </row>
    <row r="194" spans="1:6">
      <c r="A194" s="4" t="s">
        <v>62</v>
      </c>
      <c r="B194" s="9">
        <v>10</v>
      </c>
      <c r="C194" s="9" t="str">
        <f t="shared" si="2"/>
        <v>17-19|10</v>
      </c>
      <c r="D194" s="9">
        <v>20</v>
      </c>
      <c r="E194" s="9">
        <v>1</v>
      </c>
      <c r="F194" s="9" t="s">
        <v>41</v>
      </c>
    </row>
    <row r="195" spans="1:6">
      <c r="A195" s="4" t="s">
        <v>62</v>
      </c>
      <c r="B195" s="9">
        <v>11</v>
      </c>
      <c r="C195" s="9" t="str">
        <f t="shared" si="2"/>
        <v>17-19|11</v>
      </c>
      <c r="D195" s="9">
        <v>20</v>
      </c>
      <c r="E195" s="9">
        <v>1</v>
      </c>
      <c r="F195" s="9" t="s">
        <v>41</v>
      </c>
    </row>
    <row r="196" spans="1:6">
      <c r="A196" s="4" t="s">
        <v>62</v>
      </c>
      <c r="B196" s="9">
        <v>12</v>
      </c>
      <c r="C196" s="9" t="str">
        <f t="shared" si="2"/>
        <v>17-19|12</v>
      </c>
      <c r="D196" s="9">
        <v>20</v>
      </c>
      <c r="E196" s="9">
        <v>1</v>
      </c>
      <c r="F196" s="9" t="s">
        <v>41</v>
      </c>
    </row>
    <row r="197" spans="1:6">
      <c r="A197" s="4" t="s">
        <v>62</v>
      </c>
      <c r="B197" s="9">
        <v>13</v>
      </c>
      <c r="C197" s="9" t="str">
        <f t="shared" ref="C197:C260" si="3">A197&amp;"|"&amp;B197</f>
        <v>17-19|13</v>
      </c>
      <c r="D197" s="9">
        <v>20</v>
      </c>
      <c r="E197" s="9">
        <v>1</v>
      </c>
      <c r="F197" s="9" t="s">
        <v>41</v>
      </c>
    </row>
    <row r="198" spans="1:6">
      <c r="A198" s="4" t="s">
        <v>62</v>
      </c>
      <c r="B198" s="9">
        <v>14</v>
      </c>
      <c r="C198" s="9" t="str">
        <f t="shared" si="3"/>
        <v>17-19|14</v>
      </c>
      <c r="D198" s="9">
        <v>21</v>
      </c>
      <c r="E198" s="9">
        <v>1</v>
      </c>
      <c r="F198" s="9" t="s">
        <v>41</v>
      </c>
    </row>
    <row r="199" spans="1:6">
      <c r="A199" s="4" t="s">
        <v>62</v>
      </c>
      <c r="B199" s="9">
        <v>15</v>
      </c>
      <c r="C199" s="9" t="str">
        <f t="shared" si="3"/>
        <v>17-19|15</v>
      </c>
      <c r="D199" s="9">
        <v>22</v>
      </c>
      <c r="E199" s="9">
        <v>2</v>
      </c>
      <c r="F199" s="9" t="s">
        <v>42</v>
      </c>
    </row>
    <row r="200" spans="1:6">
      <c r="A200" s="4" t="s">
        <v>62</v>
      </c>
      <c r="B200" s="9">
        <v>16</v>
      </c>
      <c r="C200" s="9" t="str">
        <f t="shared" si="3"/>
        <v>17-19|16</v>
      </c>
      <c r="D200" s="9">
        <v>23</v>
      </c>
      <c r="E200" s="9">
        <v>2</v>
      </c>
      <c r="F200" s="9" t="s">
        <v>42</v>
      </c>
    </row>
    <row r="201" spans="1:6">
      <c r="A201" s="4" t="s">
        <v>62</v>
      </c>
      <c r="B201" s="9">
        <v>17</v>
      </c>
      <c r="C201" s="9" t="str">
        <f t="shared" si="3"/>
        <v>17-19|17</v>
      </c>
      <c r="D201" s="9">
        <v>24</v>
      </c>
      <c r="E201" s="9">
        <v>2</v>
      </c>
      <c r="F201" s="9" t="s">
        <v>42</v>
      </c>
    </row>
    <row r="202" spans="1:6">
      <c r="A202" s="4" t="s">
        <v>62</v>
      </c>
      <c r="B202" s="9">
        <v>18</v>
      </c>
      <c r="C202" s="9" t="str">
        <f t="shared" si="3"/>
        <v>17-19|18</v>
      </c>
      <c r="D202" s="9">
        <v>25</v>
      </c>
      <c r="E202" s="9">
        <v>3</v>
      </c>
      <c r="F202" s="9" t="s">
        <v>43</v>
      </c>
    </row>
    <row r="203" spans="1:6">
      <c r="A203" s="4" t="s">
        <v>62</v>
      </c>
      <c r="B203" s="9">
        <v>19</v>
      </c>
      <c r="C203" s="9" t="str">
        <f t="shared" si="3"/>
        <v>17-19|19</v>
      </c>
      <c r="D203" s="9">
        <v>26</v>
      </c>
      <c r="E203" s="9">
        <v>3</v>
      </c>
      <c r="F203" s="9" t="s">
        <v>43</v>
      </c>
    </row>
    <row r="204" spans="1:6">
      <c r="A204" s="4" t="s">
        <v>62</v>
      </c>
      <c r="B204" s="9">
        <v>20</v>
      </c>
      <c r="C204" s="9" t="str">
        <f t="shared" si="3"/>
        <v>17-19|20</v>
      </c>
      <c r="D204" s="9">
        <v>27</v>
      </c>
      <c r="E204" s="9">
        <v>3</v>
      </c>
      <c r="F204" s="9" t="s">
        <v>43</v>
      </c>
    </row>
    <row r="205" spans="1:6">
      <c r="A205" s="4" t="s">
        <v>62</v>
      </c>
      <c r="B205" s="9">
        <v>21</v>
      </c>
      <c r="C205" s="9" t="str">
        <f t="shared" si="3"/>
        <v>17-19|21</v>
      </c>
      <c r="D205" s="9">
        <v>28</v>
      </c>
      <c r="E205" s="9">
        <v>3</v>
      </c>
      <c r="F205" s="9" t="s">
        <v>43</v>
      </c>
    </row>
    <row r="206" spans="1:6">
      <c r="A206" s="4" t="s">
        <v>62</v>
      </c>
      <c r="B206" s="9">
        <v>22</v>
      </c>
      <c r="C206" s="9" t="str">
        <f t="shared" si="3"/>
        <v>17-19|22</v>
      </c>
      <c r="D206" s="9">
        <v>29</v>
      </c>
      <c r="E206" s="9">
        <v>4</v>
      </c>
      <c r="F206" s="8" t="s">
        <v>44</v>
      </c>
    </row>
    <row r="207" spans="1:6">
      <c r="A207" s="4" t="s">
        <v>62</v>
      </c>
      <c r="B207" s="9">
        <v>23</v>
      </c>
      <c r="C207" s="9" t="str">
        <f t="shared" si="3"/>
        <v>17-19|23</v>
      </c>
      <c r="D207" s="9">
        <v>30</v>
      </c>
      <c r="E207" s="9">
        <v>4</v>
      </c>
      <c r="F207" s="8" t="s">
        <v>44</v>
      </c>
    </row>
    <row r="208" spans="1:6">
      <c r="A208" s="4" t="s">
        <v>62</v>
      </c>
      <c r="B208" s="9">
        <v>24</v>
      </c>
      <c r="C208" s="9" t="str">
        <f t="shared" si="3"/>
        <v>17-19|24</v>
      </c>
      <c r="D208" s="9">
        <v>31</v>
      </c>
      <c r="E208" s="9">
        <v>4</v>
      </c>
      <c r="F208" s="8" t="s">
        <v>44</v>
      </c>
    </row>
    <row r="209" spans="1:6">
      <c r="A209" s="4" t="s">
        <v>62</v>
      </c>
      <c r="B209" s="9">
        <v>25</v>
      </c>
      <c r="C209" s="9" t="str">
        <f t="shared" si="3"/>
        <v>17-19|25</v>
      </c>
      <c r="D209" s="9">
        <v>33</v>
      </c>
      <c r="E209" s="9">
        <v>5</v>
      </c>
      <c r="F209" s="9" t="s">
        <v>45</v>
      </c>
    </row>
    <row r="210" spans="1:6">
      <c r="A210" s="4" t="s">
        <v>62</v>
      </c>
      <c r="B210" s="9">
        <v>26</v>
      </c>
      <c r="C210" s="9" t="str">
        <f t="shared" si="3"/>
        <v>17-19|26</v>
      </c>
      <c r="D210" s="9">
        <v>34</v>
      </c>
      <c r="E210" s="9">
        <v>5</v>
      </c>
      <c r="F210" s="9" t="s">
        <v>45</v>
      </c>
    </row>
    <row r="211" spans="1:6">
      <c r="A211" s="4" t="s">
        <v>62</v>
      </c>
      <c r="B211" s="9">
        <v>27</v>
      </c>
      <c r="C211" s="9" t="str">
        <f t="shared" si="3"/>
        <v>17-19|27</v>
      </c>
      <c r="D211" s="9">
        <v>35</v>
      </c>
      <c r="E211" s="9">
        <v>6</v>
      </c>
      <c r="F211" s="9" t="s">
        <v>46</v>
      </c>
    </row>
    <row r="212" spans="1:6">
      <c r="A212" s="4" t="s">
        <v>62</v>
      </c>
      <c r="B212" s="9">
        <v>28</v>
      </c>
      <c r="C212" s="9" t="str">
        <f t="shared" si="3"/>
        <v>17-19|28</v>
      </c>
      <c r="D212" s="9">
        <v>36</v>
      </c>
      <c r="E212" s="9">
        <v>6</v>
      </c>
      <c r="F212" s="9" t="s">
        <v>46</v>
      </c>
    </row>
    <row r="213" spans="1:6">
      <c r="A213" s="4" t="s">
        <v>62</v>
      </c>
      <c r="B213" s="9">
        <v>29</v>
      </c>
      <c r="C213" s="9" t="str">
        <f t="shared" si="3"/>
        <v>17-19|29</v>
      </c>
      <c r="D213" s="9">
        <v>38</v>
      </c>
      <c r="E213" s="9">
        <v>6</v>
      </c>
      <c r="F213" s="9" t="s">
        <v>46</v>
      </c>
    </row>
    <row r="214" spans="1:6">
      <c r="A214" s="4" t="s">
        <v>62</v>
      </c>
      <c r="B214" s="9">
        <v>30</v>
      </c>
      <c r="C214" s="9" t="str">
        <f t="shared" si="3"/>
        <v>17-19|30</v>
      </c>
      <c r="D214" s="9">
        <v>40</v>
      </c>
      <c r="E214" s="9">
        <v>7</v>
      </c>
      <c r="F214" s="9" t="s">
        <v>47</v>
      </c>
    </row>
    <row r="215" spans="1:6">
      <c r="A215" s="4" t="s">
        <v>62</v>
      </c>
      <c r="B215" s="9">
        <v>31</v>
      </c>
      <c r="C215" s="9" t="str">
        <f t="shared" si="3"/>
        <v>17-19|31</v>
      </c>
      <c r="D215" s="9">
        <v>41</v>
      </c>
      <c r="E215" s="9">
        <v>7</v>
      </c>
      <c r="F215" s="9" t="s">
        <v>47</v>
      </c>
    </row>
    <row r="216" spans="1:6">
      <c r="A216" s="4" t="s">
        <v>62</v>
      </c>
      <c r="B216" s="9">
        <v>32</v>
      </c>
      <c r="C216" s="9" t="str">
        <f t="shared" si="3"/>
        <v>17-19|32</v>
      </c>
      <c r="D216" s="9">
        <v>43</v>
      </c>
      <c r="E216" s="9">
        <v>8</v>
      </c>
      <c r="F216" s="9" t="s">
        <v>48</v>
      </c>
    </row>
    <row r="217" spans="1:6">
      <c r="A217" s="4" t="s">
        <v>62</v>
      </c>
      <c r="B217" s="9">
        <v>33</v>
      </c>
      <c r="C217" s="9" t="str">
        <f t="shared" si="3"/>
        <v>17-19|33</v>
      </c>
      <c r="D217" s="9">
        <v>44</v>
      </c>
      <c r="E217" s="9">
        <v>8</v>
      </c>
      <c r="F217" s="9" t="s">
        <v>48</v>
      </c>
    </row>
    <row r="218" spans="1:6">
      <c r="A218" s="4" t="s">
        <v>62</v>
      </c>
      <c r="B218" s="9">
        <v>34</v>
      </c>
      <c r="C218" s="9" t="str">
        <f t="shared" si="3"/>
        <v>17-19|34</v>
      </c>
      <c r="D218" s="9">
        <v>46</v>
      </c>
      <c r="E218" s="9">
        <v>9</v>
      </c>
      <c r="F218" s="9" t="s">
        <v>49</v>
      </c>
    </row>
    <row r="219" spans="1:6">
      <c r="A219" s="4" t="s">
        <v>62</v>
      </c>
      <c r="B219" s="9">
        <v>35</v>
      </c>
      <c r="C219" s="9" t="str">
        <f t="shared" si="3"/>
        <v>17-19|35</v>
      </c>
      <c r="D219" s="9">
        <v>47</v>
      </c>
      <c r="E219" s="9">
        <v>9</v>
      </c>
      <c r="F219" s="9" t="s">
        <v>49</v>
      </c>
    </row>
    <row r="220" spans="1:6">
      <c r="A220" s="4" t="s">
        <v>62</v>
      </c>
      <c r="B220" s="9">
        <v>36</v>
      </c>
      <c r="C220" s="9" t="str">
        <f t="shared" si="3"/>
        <v>17-19|36</v>
      </c>
      <c r="D220" s="9">
        <v>48</v>
      </c>
      <c r="E220" s="9">
        <v>9</v>
      </c>
      <c r="F220" s="9" t="s">
        <v>49</v>
      </c>
    </row>
    <row r="221" spans="1:6">
      <c r="A221" s="4" t="s">
        <v>62</v>
      </c>
      <c r="B221" s="9">
        <v>37</v>
      </c>
      <c r="C221" s="9" t="str">
        <f t="shared" si="3"/>
        <v>17-19|37</v>
      </c>
      <c r="D221" s="9">
        <v>50</v>
      </c>
      <c r="E221" s="9">
        <v>10</v>
      </c>
      <c r="F221" s="9" t="s">
        <v>50</v>
      </c>
    </row>
    <row r="222" spans="1:6">
      <c r="A222" s="4" t="s">
        <v>62</v>
      </c>
      <c r="B222" s="9">
        <v>38</v>
      </c>
      <c r="C222" s="9" t="str">
        <f t="shared" si="3"/>
        <v>17-19|38</v>
      </c>
      <c r="D222" s="9">
        <v>51</v>
      </c>
      <c r="E222" s="9">
        <v>10</v>
      </c>
      <c r="F222" s="9" t="s">
        <v>50</v>
      </c>
    </row>
    <row r="223" spans="1:6">
      <c r="A223" s="4" t="s">
        <v>62</v>
      </c>
      <c r="B223" s="9">
        <v>39</v>
      </c>
      <c r="C223" s="9" t="str">
        <f t="shared" si="3"/>
        <v>17-19|39</v>
      </c>
      <c r="D223" s="9">
        <v>53</v>
      </c>
      <c r="E223" s="9">
        <v>11</v>
      </c>
      <c r="F223" s="9" t="s">
        <v>51</v>
      </c>
    </row>
    <row r="224" spans="1:6">
      <c r="A224" s="4" t="s">
        <v>62</v>
      </c>
      <c r="B224" s="9">
        <v>40</v>
      </c>
      <c r="C224" s="9" t="str">
        <f t="shared" si="3"/>
        <v>17-19|40</v>
      </c>
      <c r="D224" s="9">
        <v>55</v>
      </c>
      <c r="E224" s="9">
        <v>12</v>
      </c>
      <c r="F224" s="9" t="s">
        <v>52</v>
      </c>
    </row>
    <row r="225" spans="1:6">
      <c r="A225" s="4" t="s">
        <v>62</v>
      </c>
      <c r="B225" s="9">
        <v>41</v>
      </c>
      <c r="C225" s="9" t="str">
        <f t="shared" si="3"/>
        <v>17-19|41</v>
      </c>
      <c r="D225" s="9">
        <v>57</v>
      </c>
      <c r="E225" s="9">
        <v>12</v>
      </c>
      <c r="F225" s="9" t="s">
        <v>52</v>
      </c>
    </row>
    <row r="226" spans="1:6">
      <c r="A226" s="4" t="s">
        <v>62</v>
      </c>
      <c r="B226" s="9">
        <v>42</v>
      </c>
      <c r="C226" s="9" t="str">
        <f t="shared" si="3"/>
        <v>17-19|42</v>
      </c>
      <c r="D226" s="9">
        <v>59</v>
      </c>
      <c r="E226" s="9">
        <v>13</v>
      </c>
      <c r="F226" s="9" t="s">
        <v>53</v>
      </c>
    </row>
    <row r="227" spans="1:6">
      <c r="A227" s="4" t="s">
        <v>62</v>
      </c>
      <c r="B227" s="9">
        <v>43</v>
      </c>
      <c r="C227" s="9" t="str">
        <f t="shared" si="3"/>
        <v>17-19|43</v>
      </c>
      <c r="D227" s="9">
        <v>61</v>
      </c>
      <c r="E227" s="9">
        <v>13</v>
      </c>
      <c r="F227" s="9" t="s">
        <v>53</v>
      </c>
    </row>
    <row r="228" spans="1:6">
      <c r="A228" s="4" t="s">
        <v>62</v>
      </c>
      <c r="B228" s="9">
        <v>44</v>
      </c>
      <c r="C228" s="9" t="str">
        <f t="shared" si="3"/>
        <v>17-19|44</v>
      </c>
      <c r="D228" s="9">
        <v>63</v>
      </c>
      <c r="E228" s="9">
        <v>14</v>
      </c>
      <c r="F228" s="9" t="s">
        <v>54</v>
      </c>
    </row>
    <row r="229" spans="1:6">
      <c r="A229" s="4" t="s">
        <v>62</v>
      </c>
      <c r="B229" s="9">
        <v>45</v>
      </c>
      <c r="C229" s="9" t="str">
        <f t="shared" si="3"/>
        <v>17-19|45</v>
      </c>
      <c r="D229" s="9">
        <v>66</v>
      </c>
      <c r="E229" s="9">
        <v>15</v>
      </c>
      <c r="F229" s="9" t="s">
        <v>55</v>
      </c>
    </row>
    <row r="230" spans="1:6">
      <c r="A230" s="4" t="s">
        <v>62</v>
      </c>
      <c r="B230" s="9">
        <v>46</v>
      </c>
      <c r="C230" s="9" t="str">
        <f t="shared" si="3"/>
        <v>17-19|46</v>
      </c>
      <c r="D230" s="9">
        <v>69</v>
      </c>
      <c r="E230" s="9">
        <v>16</v>
      </c>
      <c r="F230" s="9" t="s">
        <v>56</v>
      </c>
    </row>
    <row r="231" spans="1:6">
      <c r="A231" s="4" t="s">
        <v>62</v>
      </c>
      <c r="B231" s="9">
        <v>47</v>
      </c>
      <c r="C231" s="9" t="str">
        <f t="shared" si="3"/>
        <v>17-19|47</v>
      </c>
      <c r="D231" s="9">
        <v>74</v>
      </c>
      <c r="E231" s="9">
        <v>17</v>
      </c>
      <c r="F231" s="9" t="s">
        <v>57</v>
      </c>
    </row>
    <row r="232" spans="1:6">
      <c r="A232" s="4" t="s">
        <v>62</v>
      </c>
      <c r="B232" s="9">
        <v>48</v>
      </c>
      <c r="C232" s="9" t="str">
        <f t="shared" si="3"/>
        <v>17-19|48</v>
      </c>
      <c r="D232" s="9">
        <v>78</v>
      </c>
      <c r="E232" s="9">
        <v>18</v>
      </c>
      <c r="F232" s="9" t="s">
        <v>58</v>
      </c>
    </row>
    <row r="233" spans="1:6">
      <c r="A233" s="4" t="s">
        <v>62</v>
      </c>
      <c r="B233" s="9">
        <v>49</v>
      </c>
      <c r="C233" s="9" t="str">
        <f t="shared" si="3"/>
        <v>17-19|49</v>
      </c>
      <c r="D233" s="9">
        <v>80</v>
      </c>
      <c r="E233" s="9">
        <v>19</v>
      </c>
      <c r="F233" s="9" t="s">
        <v>59</v>
      </c>
    </row>
    <row r="234" spans="1:6">
      <c r="A234" s="4" t="s">
        <v>62</v>
      </c>
      <c r="B234" s="9">
        <v>50</v>
      </c>
      <c r="C234" s="9" t="str">
        <f t="shared" si="3"/>
        <v>17-19|50</v>
      </c>
      <c r="D234" s="9">
        <v>80</v>
      </c>
      <c r="E234" s="9">
        <v>19</v>
      </c>
      <c r="F234" s="9" t="s">
        <v>59</v>
      </c>
    </row>
    <row r="235" spans="1:6">
      <c r="A235" s="4" t="s">
        <v>62</v>
      </c>
      <c r="B235" s="9">
        <v>51</v>
      </c>
      <c r="C235" s="9" t="str">
        <f t="shared" si="3"/>
        <v>17-19|51</v>
      </c>
      <c r="D235" s="9">
        <v>80</v>
      </c>
      <c r="E235" s="9">
        <v>19</v>
      </c>
      <c r="F235" s="9" t="s">
        <v>59</v>
      </c>
    </row>
    <row r="236" spans="1:6">
      <c r="A236" s="4" t="s">
        <v>62</v>
      </c>
      <c r="B236" s="9">
        <v>52</v>
      </c>
      <c r="C236" s="9" t="str">
        <f t="shared" si="3"/>
        <v>17-19|52</v>
      </c>
      <c r="D236" s="9">
        <v>80</v>
      </c>
      <c r="E236" s="9">
        <v>19</v>
      </c>
      <c r="F236" s="9" t="s">
        <v>59</v>
      </c>
    </row>
    <row r="237" spans="1:6">
      <c r="A237" s="4" t="s">
        <v>62</v>
      </c>
      <c r="B237" s="9">
        <v>53</v>
      </c>
      <c r="C237" s="9" t="str">
        <f t="shared" si="3"/>
        <v>17-19|53</v>
      </c>
      <c r="D237" s="9">
        <v>80</v>
      </c>
      <c r="E237" s="9">
        <v>19</v>
      </c>
      <c r="F237" s="9" t="s">
        <v>59</v>
      </c>
    </row>
    <row r="238" spans="1:6">
      <c r="A238" s="4" t="s">
        <v>62</v>
      </c>
      <c r="B238" s="9">
        <v>54</v>
      </c>
      <c r="C238" s="9" t="str">
        <f t="shared" si="3"/>
        <v>17-19|54</v>
      </c>
      <c r="D238" s="9">
        <v>80</v>
      </c>
      <c r="E238" s="9">
        <v>19</v>
      </c>
      <c r="F238" s="9" t="s">
        <v>59</v>
      </c>
    </row>
    <row r="239" spans="1:6">
      <c r="A239" s="4" t="s">
        <v>62</v>
      </c>
      <c r="B239" s="9">
        <v>55</v>
      </c>
      <c r="C239" s="9" t="str">
        <f t="shared" si="3"/>
        <v>17-19|55</v>
      </c>
      <c r="D239" s="9">
        <v>80</v>
      </c>
      <c r="E239" s="9">
        <v>19</v>
      </c>
      <c r="F239" s="9" t="s">
        <v>59</v>
      </c>
    </row>
    <row r="240" spans="1:6">
      <c r="A240" s="4" t="s">
        <v>62</v>
      </c>
      <c r="B240" s="9">
        <v>56</v>
      </c>
      <c r="C240" s="9" t="str">
        <f t="shared" si="3"/>
        <v>17-19|56</v>
      </c>
      <c r="D240" s="9">
        <v>80</v>
      </c>
      <c r="E240" s="9">
        <v>19</v>
      </c>
      <c r="F240" s="9" t="s">
        <v>59</v>
      </c>
    </row>
    <row r="241" spans="1:6">
      <c r="A241" s="4" t="s">
        <v>62</v>
      </c>
      <c r="B241" s="9">
        <v>57</v>
      </c>
      <c r="C241" s="9" t="str">
        <f t="shared" si="3"/>
        <v>17-19|57</v>
      </c>
      <c r="D241" s="9">
        <v>80</v>
      </c>
      <c r="E241" s="9">
        <v>19</v>
      </c>
      <c r="F241" s="9" t="s">
        <v>59</v>
      </c>
    </row>
    <row r="242" spans="1:6">
      <c r="A242" s="4" t="s">
        <v>62</v>
      </c>
      <c r="B242" s="9">
        <v>58</v>
      </c>
      <c r="C242" s="9" t="str">
        <f t="shared" si="3"/>
        <v>17-19|58</v>
      </c>
      <c r="D242" s="9">
        <v>80</v>
      </c>
      <c r="E242" s="9">
        <v>19</v>
      </c>
      <c r="F242" s="9" t="s">
        <v>59</v>
      </c>
    </row>
    <row r="243" spans="1:6">
      <c r="A243" s="4" t="s">
        <v>62</v>
      </c>
      <c r="B243" s="9">
        <v>59</v>
      </c>
      <c r="C243" s="9" t="str">
        <f t="shared" si="3"/>
        <v>17-19|59</v>
      </c>
      <c r="D243" s="9">
        <v>80</v>
      </c>
      <c r="E243" s="9">
        <v>19</v>
      </c>
      <c r="F243" s="9" t="s">
        <v>59</v>
      </c>
    </row>
    <row r="244" spans="1:6">
      <c r="A244" s="4" t="s">
        <v>63</v>
      </c>
      <c r="B244" s="8">
        <v>0</v>
      </c>
      <c r="C244" s="9" t="str">
        <f t="shared" si="3"/>
        <v>20-24|0</v>
      </c>
      <c r="D244" s="9">
        <v>20</v>
      </c>
      <c r="E244" s="9">
        <v>1</v>
      </c>
      <c r="F244" s="9" t="s">
        <v>41</v>
      </c>
    </row>
    <row r="245" spans="1:6">
      <c r="A245" s="4" t="s">
        <v>63</v>
      </c>
      <c r="B245" s="9">
        <v>1</v>
      </c>
      <c r="C245" s="9" t="str">
        <f t="shared" si="3"/>
        <v>20-24|1</v>
      </c>
      <c r="D245" s="9">
        <v>20</v>
      </c>
      <c r="E245" s="9">
        <v>1</v>
      </c>
      <c r="F245" s="9" t="s">
        <v>41</v>
      </c>
    </row>
    <row r="246" spans="1:6">
      <c r="A246" s="4" t="s">
        <v>63</v>
      </c>
      <c r="B246" s="9">
        <v>2</v>
      </c>
      <c r="C246" s="9" t="str">
        <f t="shared" si="3"/>
        <v>20-24|2</v>
      </c>
      <c r="D246" s="9">
        <v>20</v>
      </c>
      <c r="E246" s="9">
        <v>1</v>
      </c>
      <c r="F246" s="9" t="s">
        <v>41</v>
      </c>
    </row>
    <row r="247" spans="1:6">
      <c r="A247" s="4" t="s">
        <v>63</v>
      </c>
      <c r="B247" s="9">
        <v>3</v>
      </c>
      <c r="C247" s="9" t="str">
        <f t="shared" si="3"/>
        <v>20-24|3</v>
      </c>
      <c r="D247" s="9">
        <v>20</v>
      </c>
      <c r="E247" s="9">
        <v>1</v>
      </c>
      <c r="F247" s="9" t="s">
        <v>41</v>
      </c>
    </row>
    <row r="248" spans="1:6">
      <c r="A248" s="4" t="s">
        <v>63</v>
      </c>
      <c r="B248" s="9">
        <v>4</v>
      </c>
      <c r="C248" s="9" t="str">
        <f t="shared" si="3"/>
        <v>20-24|4</v>
      </c>
      <c r="D248" s="9">
        <v>20</v>
      </c>
      <c r="E248" s="9">
        <v>1</v>
      </c>
      <c r="F248" s="9" t="s">
        <v>41</v>
      </c>
    </row>
    <row r="249" spans="1:6">
      <c r="A249" s="4" t="s">
        <v>63</v>
      </c>
      <c r="B249" s="9">
        <v>5</v>
      </c>
      <c r="C249" s="9" t="str">
        <f t="shared" si="3"/>
        <v>20-24|5</v>
      </c>
      <c r="D249" s="9">
        <v>20</v>
      </c>
      <c r="E249" s="9">
        <v>1</v>
      </c>
      <c r="F249" s="9" t="s">
        <v>41</v>
      </c>
    </row>
    <row r="250" spans="1:6">
      <c r="A250" s="4" t="s">
        <v>63</v>
      </c>
      <c r="B250" s="9">
        <v>6</v>
      </c>
      <c r="C250" s="9" t="str">
        <f t="shared" si="3"/>
        <v>20-24|6</v>
      </c>
      <c r="D250" s="9">
        <v>20</v>
      </c>
      <c r="E250" s="9">
        <v>1</v>
      </c>
      <c r="F250" s="9" t="s">
        <v>41</v>
      </c>
    </row>
    <row r="251" spans="1:6">
      <c r="A251" s="4" t="s">
        <v>63</v>
      </c>
      <c r="B251" s="9">
        <v>7</v>
      </c>
      <c r="C251" s="9" t="str">
        <f t="shared" si="3"/>
        <v>20-24|7</v>
      </c>
      <c r="D251" s="9">
        <v>20</v>
      </c>
      <c r="E251" s="9">
        <v>1</v>
      </c>
      <c r="F251" s="9" t="s">
        <v>41</v>
      </c>
    </row>
    <row r="252" spans="1:6">
      <c r="A252" s="4" t="s">
        <v>63</v>
      </c>
      <c r="B252" s="9">
        <v>8</v>
      </c>
      <c r="C252" s="9" t="str">
        <f t="shared" si="3"/>
        <v>20-24|8</v>
      </c>
      <c r="D252" s="9">
        <v>20</v>
      </c>
      <c r="E252" s="9">
        <v>1</v>
      </c>
      <c r="F252" s="9" t="s">
        <v>41</v>
      </c>
    </row>
    <row r="253" spans="1:6">
      <c r="A253" s="4" t="s">
        <v>63</v>
      </c>
      <c r="B253" s="9">
        <v>9</v>
      </c>
      <c r="C253" s="9" t="str">
        <f t="shared" si="3"/>
        <v>20-24|9</v>
      </c>
      <c r="D253" s="9">
        <v>20</v>
      </c>
      <c r="E253" s="9">
        <v>1</v>
      </c>
      <c r="F253" s="9" t="s">
        <v>41</v>
      </c>
    </row>
    <row r="254" spans="1:6">
      <c r="A254" s="4" t="s">
        <v>63</v>
      </c>
      <c r="B254" s="9">
        <v>10</v>
      </c>
      <c r="C254" s="9" t="str">
        <f t="shared" si="3"/>
        <v>20-24|10</v>
      </c>
      <c r="D254" s="9">
        <v>20</v>
      </c>
      <c r="E254" s="9">
        <v>1</v>
      </c>
      <c r="F254" s="9" t="s">
        <v>41</v>
      </c>
    </row>
    <row r="255" spans="1:6">
      <c r="A255" s="4" t="s">
        <v>63</v>
      </c>
      <c r="B255" s="9">
        <v>11</v>
      </c>
      <c r="C255" s="9" t="str">
        <f t="shared" si="3"/>
        <v>20-24|11</v>
      </c>
      <c r="D255" s="9">
        <v>20</v>
      </c>
      <c r="E255" s="9">
        <v>1</v>
      </c>
      <c r="F255" s="9" t="s">
        <v>41</v>
      </c>
    </row>
    <row r="256" spans="1:6">
      <c r="A256" s="4" t="s">
        <v>63</v>
      </c>
      <c r="B256" s="9">
        <v>12</v>
      </c>
      <c r="C256" s="9" t="str">
        <f t="shared" si="3"/>
        <v>20-24|12</v>
      </c>
      <c r="D256" s="9">
        <v>20</v>
      </c>
      <c r="E256" s="9">
        <v>1</v>
      </c>
      <c r="F256" s="9" t="s">
        <v>41</v>
      </c>
    </row>
    <row r="257" spans="1:6">
      <c r="A257" s="4" t="s">
        <v>63</v>
      </c>
      <c r="B257" s="9">
        <v>13</v>
      </c>
      <c r="C257" s="9" t="str">
        <f t="shared" si="3"/>
        <v>20-24|13</v>
      </c>
      <c r="D257" s="9">
        <v>20</v>
      </c>
      <c r="E257" s="9">
        <v>1</v>
      </c>
      <c r="F257" s="9" t="s">
        <v>41</v>
      </c>
    </row>
    <row r="258" spans="1:6">
      <c r="A258" s="4" t="s">
        <v>63</v>
      </c>
      <c r="B258" s="9">
        <v>14</v>
      </c>
      <c r="C258" s="9" t="str">
        <f t="shared" si="3"/>
        <v>20-24|14</v>
      </c>
      <c r="D258" s="9">
        <v>21</v>
      </c>
      <c r="E258" s="9">
        <v>1</v>
      </c>
      <c r="F258" s="9" t="s">
        <v>41</v>
      </c>
    </row>
    <row r="259" spans="1:6">
      <c r="A259" s="4" t="s">
        <v>63</v>
      </c>
      <c r="B259" s="9">
        <v>15</v>
      </c>
      <c r="C259" s="9" t="str">
        <f t="shared" si="3"/>
        <v>20-24|15</v>
      </c>
      <c r="D259" s="9">
        <v>22</v>
      </c>
      <c r="E259" s="9">
        <v>2</v>
      </c>
      <c r="F259" s="9" t="s">
        <v>42</v>
      </c>
    </row>
    <row r="260" spans="1:6">
      <c r="A260" s="4" t="s">
        <v>63</v>
      </c>
      <c r="B260" s="9">
        <v>16</v>
      </c>
      <c r="C260" s="9" t="str">
        <f t="shared" si="3"/>
        <v>20-24|16</v>
      </c>
      <c r="D260" s="9">
        <v>23</v>
      </c>
      <c r="E260" s="9">
        <v>2</v>
      </c>
      <c r="F260" s="9" t="s">
        <v>42</v>
      </c>
    </row>
    <row r="261" spans="1:6">
      <c r="A261" s="4" t="s">
        <v>63</v>
      </c>
      <c r="B261" s="9">
        <v>17</v>
      </c>
      <c r="C261" s="9" t="str">
        <f t="shared" ref="C261:C324" si="4">A261&amp;"|"&amp;B261</f>
        <v>20-24|17</v>
      </c>
      <c r="D261" s="9">
        <v>24</v>
      </c>
      <c r="E261" s="9">
        <v>2</v>
      </c>
      <c r="F261" s="9" t="s">
        <v>42</v>
      </c>
    </row>
    <row r="262" spans="1:6">
      <c r="A262" s="4" t="s">
        <v>63</v>
      </c>
      <c r="B262" s="9">
        <v>18</v>
      </c>
      <c r="C262" s="9" t="str">
        <f t="shared" si="4"/>
        <v>20-24|18</v>
      </c>
      <c r="D262" s="9">
        <v>25</v>
      </c>
      <c r="E262" s="9">
        <v>3</v>
      </c>
      <c r="F262" s="9" t="s">
        <v>43</v>
      </c>
    </row>
    <row r="263" spans="1:6">
      <c r="A263" s="4" t="s">
        <v>63</v>
      </c>
      <c r="B263" s="9">
        <v>19</v>
      </c>
      <c r="C263" s="9" t="str">
        <f t="shared" si="4"/>
        <v>20-24|19</v>
      </c>
      <c r="D263" s="9">
        <v>26</v>
      </c>
      <c r="E263" s="9">
        <v>3</v>
      </c>
      <c r="F263" s="9" t="s">
        <v>43</v>
      </c>
    </row>
    <row r="264" spans="1:6">
      <c r="A264" s="4" t="s">
        <v>63</v>
      </c>
      <c r="B264" s="9">
        <v>20</v>
      </c>
      <c r="C264" s="9" t="str">
        <f t="shared" si="4"/>
        <v>20-24|20</v>
      </c>
      <c r="D264" s="9">
        <v>27</v>
      </c>
      <c r="E264" s="9">
        <v>3</v>
      </c>
      <c r="F264" s="9" t="s">
        <v>43</v>
      </c>
    </row>
    <row r="265" spans="1:6">
      <c r="A265" s="4" t="s">
        <v>63</v>
      </c>
      <c r="B265" s="9">
        <v>21</v>
      </c>
      <c r="C265" s="9" t="str">
        <f t="shared" si="4"/>
        <v>20-24|21</v>
      </c>
      <c r="D265" s="9">
        <v>28</v>
      </c>
      <c r="E265" s="9">
        <v>3</v>
      </c>
      <c r="F265" s="9" t="s">
        <v>43</v>
      </c>
    </row>
    <row r="266" spans="1:6">
      <c r="A266" s="4" t="s">
        <v>63</v>
      </c>
      <c r="B266" s="9">
        <v>22</v>
      </c>
      <c r="C266" s="9" t="str">
        <f t="shared" si="4"/>
        <v>20-24|22</v>
      </c>
      <c r="D266" s="9">
        <v>29</v>
      </c>
      <c r="E266" s="9">
        <v>4</v>
      </c>
      <c r="F266" s="8" t="s">
        <v>44</v>
      </c>
    </row>
    <row r="267" spans="1:6">
      <c r="A267" s="4" t="s">
        <v>63</v>
      </c>
      <c r="B267" s="9">
        <v>23</v>
      </c>
      <c r="C267" s="9" t="str">
        <f t="shared" si="4"/>
        <v>20-24|23</v>
      </c>
      <c r="D267" s="9">
        <v>30</v>
      </c>
      <c r="E267" s="9">
        <v>4</v>
      </c>
      <c r="F267" s="8" t="s">
        <v>44</v>
      </c>
    </row>
    <row r="268" spans="1:6">
      <c r="A268" s="4" t="s">
        <v>63</v>
      </c>
      <c r="B268" s="9">
        <v>24</v>
      </c>
      <c r="C268" s="9" t="str">
        <f t="shared" si="4"/>
        <v>20-24|24</v>
      </c>
      <c r="D268" s="9">
        <v>31</v>
      </c>
      <c r="E268" s="9">
        <v>4</v>
      </c>
      <c r="F268" s="8" t="s">
        <v>44</v>
      </c>
    </row>
    <row r="269" spans="1:6">
      <c r="A269" s="4" t="s">
        <v>63</v>
      </c>
      <c r="B269" s="9">
        <v>25</v>
      </c>
      <c r="C269" s="9" t="str">
        <f t="shared" si="4"/>
        <v>20-24|25</v>
      </c>
      <c r="D269" s="9">
        <v>32</v>
      </c>
      <c r="E269" s="9">
        <v>5</v>
      </c>
      <c r="F269" s="9" t="s">
        <v>45</v>
      </c>
    </row>
    <row r="270" spans="1:6">
      <c r="A270" s="4" t="s">
        <v>63</v>
      </c>
      <c r="B270" s="9">
        <v>26</v>
      </c>
      <c r="C270" s="9" t="str">
        <f t="shared" si="4"/>
        <v>20-24|26</v>
      </c>
      <c r="D270" s="9">
        <v>34</v>
      </c>
      <c r="E270" s="9">
        <v>5</v>
      </c>
      <c r="F270" s="9" t="s">
        <v>45</v>
      </c>
    </row>
    <row r="271" spans="1:6">
      <c r="A271" s="4" t="s">
        <v>63</v>
      </c>
      <c r="B271" s="9">
        <v>27</v>
      </c>
      <c r="C271" s="9" t="str">
        <f t="shared" si="4"/>
        <v>20-24|27</v>
      </c>
      <c r="D271" s="9">
        <v>35</v>
      </c>
      <c r="E271" s="9">
        <v>6</v>
      </c>
      <c r="F271" s="9" t="s">
        <v>46</v>
      </c>
    </row>
    <row r="272" spans="1:6">
      <c r="A272" s="4" t="s">
        <v>63</v>
      </c>
      <c r="B272" s="9">
        <v>28</v>
      </c>
      <c r="C272" s="9" t="str">
        <f t="shared" si="4"/>
        <v>20-24|28</v>
      </c>
      <c r="D272" s="9">
        <v>36</v>
      </c>
      <c r="E272" s="9">
        <v>6</v>
      </c>
      <c r="F272" s="9" t="s">
        <v>46</v>
      </c>
    </row>
    <row r="273" spans="1:6">
      <c r="A273" s="4" t="s">
        <v>63</v>
      </c>
      <c r="B273" s="9">
        <v>29</v>
      </c>
      <c r="C273" s="9" t="str">
        <f t="shared" si="4"/>
        <v>20-24|29</v>
      </c>
      <c r="D273" s="9">
        <v>37</v>
      </c>
      <c r="E273" s="9">
        <v>6</v>
      </c>
      <c r="F273" s="9" t="s">
        <v>46</v>
      </c>
    </row>
    <row r="274" spans="1:6">
      <c r="A274" s="4" t="s">
        <v>63</v>
      </c>
      <c r="B274" s="9">
        <v>30</v>
      </c>
      <c r="C274" s="9" t="str">
        <f t="shared" si="4"/>
        <v>20-24|30</v>
      </c>
      <c r="D274" s="9">
        <v>39</v>
      </c>
      <c r="E274" s="9">
        <v>7</v>
      </c>
      <c r="F274" s="9" t="s">
        <v>47</v>
      </c>
    </row>
    <row r="275" spans="1:6">
      <c r="A275" s="4" t="s">
        <v>63</v>
      </c>
      <c r="B275" s="9">
        <v>31</v>
      </c>
      <c r="C275" s="9" t="str">
        <f t="shared" si="4"/>
        <v>20-24|31</v>
      </c>
      <c r="D275" s="9">
        <v>40</v>
      </c>
      <c r="E275" s="9">
        <v>7</v>
      </c>
      <c r="F275" s="9" t="s">
        <v>47</v>
      </c>
    </row>
    <row r="276" spans="1:6">
      <c r="A276" s="4" t="s">
        <v>63</v>
      </c>
      <c r="B276" s="9">
        <v>32</v>
      </c>
      <c r="C276" s="9" t="str">
        <f t="shared" si="4"/>
        <v>20-24|32</v>
      </c>
      <c r="D276" s="9">
        <v>42</v>
      </c>
      <c r="E276" s="9">
        <v>8</v>
      </c>
      <c r="F276" s="9" t="s">
        <v>48</v>
      </c>
    </row>
    <row r="277" spans="1:6">
      <c r="A277" s="4" t="s">
        <v>63</v>
      </c>
      <c r="B277" s="9">
        <v>33</v>
      </c>
      <c r="C277" s="9" t="str">
        <f t="shared" si="4"/>
        <v>20-24|33</v>
      </c>
      <c r="D277" s="9">
        <v>43</v>
      </c>
      <c r="E277" s="9">
        <v>8</v>
      </c>
      <c r="F277" s="9" t="s">
        <v>48</v>
      </c>
    </row>
    <row r="278" spans="1:6">
      <c r="A278" s="4" t="s">
        <v>63</v>
      </c>
      <c r="B278" s="9">
        <v>34</v>
      </c>
      <c r="C278" s="9" t="str">
        <f t="shared" si="4"/>
        <v>20-24|34</v>
      </c>
      <c r="D278" s="9">
        <v>45</v>
      </c>
      <c r="E278" s="9">
        <v>9</v>
      </c>
      <c r="F278" s="9" t="s">
        <v>49</v>
      </c>
    </row>
    <row r="279" spans="1:6">
      <c r="A279" s="4" t="s">
        <v>63</v>
      </c>
      <c r="B279" s="9">
        <v>35</v>
      </c>
      <c r="C279" s="9" t="str">
        <f t="shared" si="4"/>
        <v>20-24|35</v>
      </c>
      <c r="D279" s="9">
        <v>46</v>
      </c>
      <c r="E279" s="9">
        <v>9</v>
      </c>
      <c r="F279" s="9" t="s">
        <v>49</v>
      </c>
    </row>
    <row r="280" spans="1:6">
      <c r="A280" s="4" t="s">
        <v>63</v>
      </c>
      <c r="B280" s="9">
        <v>36</v>
      </c>
      <c r="C280" s="9" t="str">
        <f t="shared" si="4"/>
        <v>20-24|36</v>
      </c>
      <c r="D280" s="9">
        <v>47</v>
      </c>
      <c r="E280" s="9">
        <v>9</v>
      </c>
      <c r="F280" s="9" t="s">
        <v>49</v>
      </c>
    </row>
    <row r="281" spans="1:6">
      <c r="A281" s="4" t="s">
        <v>63</v>
      </c>
      <c r="B281" s="9">
        <v>37</v>
      </c>
      <c r="C281" s="9" t="str">
        <f t="shared" si="4"/>
        <v>20-24|37</v>
      </c>
      <c r="D281" s="9">
        <v>49</v>
      </c>
      <c r="E281" s="9">
        <v>10</v>
      </c>
      <c r="F281" s="9" t="s">
        <v>50</v>
      </c>
    </row>
    <row r="282" spans="1:6">
      <c r="A282" s="4" t="s">
        <v>63</v>
      </c>
      <c r="B282" s="9">
        <v>38</v>
      </c>
      <c r="C282" s="9" t="str">
        <f t="shared" si="4"/>
        <v>20-24|38</v>
      </c>
      <c r="D282" s="9">
        <v>50</v>
      </c>
      <c r="E282" s="9">
        <v>10</v>
      </c>
      <c r="F282" s="9" t="s">
        <v>50</v>
      </c>
    </row>
    <row r="283" spans="1:6">
      <c r="A283" s="4" t="s">
        <v>63</v>
      </c>
      <c r="B283" s="9">
        <v>39</v>
      </c>
      <c r="C283" s="9" t="str">
        <f t="shared" si="4"/>
        <v>20-24|39</v>
      </c>
      <c r="D283" s="9">
        <v>52</v>
      </c>
      <c r="E283" s="9">
        <v>11</v>
      </c>
      <c r="F283" s="9" t="s">
        <v>51</v>
      </c>
    </row>
    <row r="284" spans="1:6">
      <c r="A284" s="4" t="s">
        <v>63</v>
      </c>
      <c r="B284" s="9">
        <v>40</v>
      </c>
      <c r="C284" s="9" t="str">
        <f t="shared" si="4"/>
        <v>20-24|40</v>
      </c>
      <c r="D284" s="9">
        <v>54</v>
      </c>
      <c r="E284" s="9">
        <v>11</v>
      </c>
      <c r="F284" s="9" t="s">
        <v>51</v>
      </c>
    </row>
    <row r="285" spans="1:6">
      <c r="A285" s="4" t="s">
        <v>63</v>
      </c>
      <c r="B285" s="9">
        <v>41</v>
      </c>
      <c r="C285" s="9" t="str">
        <f t="shared" si="4"/>
        <v>20-24|41</v>
      </c>
      <c r="D285" s="9">
        <v>55</v>
      </c>
      <c r="E285" s="9">
        <v>12</v>
      </c>
      <c r="F285" s="9" t="s">
        <v>52</v>
      </c>
    </row>
    <row r="286" spans="1:6">
      <c r="A286" s="4" t="s">
        <v>63</v>
      </c>
      <c r="B286" s="9">
        <v>42</v>
      </c>
      <c r="C286" s="9" t="str">
        <f t="shared" si="4"/>
        <v>20-24|42</v>
      </c>
      <c r="D286" s="9">
        <v>57</v>
      </c>
      <c r="E286" s="9">
        <v>12</v>
      </c>
      <c r="F286" s="9" t="s">
        <v>52</v>
      </c>
    </row>
    <row r="287" spans="1:6">
      <c r="A287" s="4" t="s">
        <v>63</v>
      </c>
      <c r="B287" s="9">
        <v>43</v>
      </c>
      <c r="C287" s="9" t="str">
        <f t="shared" si="4"/>
        <v>20-24|43</v>
      </c>
      <c r="D287" s="9">
        <v>59</v>
      </c>
      <c r="E287" s="9">
        <v>13</v>
      </c>
      <c r="F287" s="9" t="s">
        <v>53</v>
      </c>
    </row>
    <row r="288" spans="1:6">
      <c r="A288" s="4" t="s">
        <v>63</v>
      </c>
      <c r="B288" s="9">
        <v>44</v>
      </c>
      <c r="C288" s="9" t="str">
        <f t="shared" si="4"/>
        <v>20-24|44</v>
      </c>
      <c r="D288" s="9">
        <v>61</v>
      </c>
      <c r="E288" s="9">
        <v>13</v>
      </c>
      <c r="F288" s="9" t="s">
        <v>53</v>
      </c>
    </row>
    <row r="289" spans="1:6">
      <c r="A289" s="4" t="s">
        <v>63</v>
      </c>
      <c r="B289" s="9">
        <v>45</v>
      </c>
      <c r="C289" s="9" t="str">
        <f t="shared" si="4"/>
        <v>20-24|45</v>
      </c>
      <c r="D289" s="9">
        <v>63</v>
      </c>
      <c r="E289" s="9">
        <v>14</v>
      </c>
      <c r="F289" s="9" t="s">
        <v>54</v>
      </c>
    </row>
    <row r="290" spans="1:6">
      <c r="A290" s="4" t="s">
        <v>63</v>
      </c>
      <c r="B290" s="9">
        <v>46</v>
      </c>
      <c r="C290" s="9" t="str">
        <f t="shared" si="4"/>
        <v>20-24|46</v>
      </c>
      <c r="D290" s="9">
        <v>65</v>
      </c>
      <c r="E290" s="9">
        <v>15</v>
      </c>
      <c r="F290" s="9" t="s">
        <v>55</v>
      </c>
    </row>
    <row r="291" spans="1:6">
      <c r="A291" s="4" t="s">
        <v>63</v>
      </c>
      <c r="B291" s="9">
        <v>47</v>
      </c>
      <c r="C291" s="9" t="str">
        <f t="shared" si="4"/>
        <v>20-24|47</v>
      </c>
      <c r="D291" s="9">
        <v>68</v>
      </c>
      <c r="E291" s="9">
        <v>15</v>
      </c>
      <c r="F291" s="9" t="s">
        <v>55</v>
      </c>
    </row>
    <row r="292" spans="1:6">
      <c r="A292" s="4" t="s">
        <v>63</v>
      </c>
      <c r="B292" s="9">
        <v>48</v>
      </c>
      <c r="C292" s="9" t="str">
        <f t="shared" si="4"/>
        <v>20-24|48</v>
      </c>
      <c r="D292" s="9">
        <v>72</v>
      </c>
      <c r="E292" s="9">
        <v>17</v>
      </c>
      <c r="F292" s="9" t="s">
        <v>57</v>
      </c>
    </row>
    <row r="293" spans="1:6">
      <c r="A293" s="4" t="s">
        <v>63</v>
      </c>
      <c r="B293" s="9">
        <v>49</v>
      </c>
      <c r="C293" s="9" t="str">
        <f t="shared" si="4"/>
        <v>20-24|49</v>
      </c>
      <c r="D293" s="9">
        <v>77</v>
      </c>
      <c r="E293" s="9">
        <v>18</v>
      </c>
      <c r="F293" s="9" t="s">
        <v>58</v>
      </c>
    </row>
    <row r="294" spans="1:6">
      <c r="A294" s="4" t="s">
        <v>63</v>
      </c>
      <c r="B294" s="9">
        <v>50</v>
      </c>
      <c r="C294" s="9" t="str">
        <f t="shared" si="4"/>
        <v>20-24|50</v>
      </c>
      <c r="D294" s="9">
        <v>80</v>
      </c>
      <c r="E294" s="9">
        <v>19</v>
      </c>
      <c r="F294" s="9" t="s">
        <v>59</v>
      </c>
    </row>
    <row r="295" spans="1:6">
      <c r="A295" s="4" t="s">
        <v>63</v>
      </c>
      <c r="B295" s="9">
        <v>51</v>
      </c>
      <c r="C295" s="9" t="str">
        <f t="shared" si="4"/>
        <v>20-24|51</v>
      </c>
      <c r="D295" s="9">
        <v>80</v>
      </c>
      <c r="E295" s="9">
        <v>19</v>
      </c>
      <c r="F295" s="9" t="s">
        <v>59</v>
      </c>
    </row>
    <row r="296" spans="1:6">
      <c r="A296" s="4" t="s">
        <v>63</v>
      </c>
      <c r="B296" s="9">
        <v>52</v>
      </c>
      <c r="C296" s="9" t="str">
        <f t="shared" si="4"/>
        <v>20-24|52</v>
      </c>
      <c r="D296" s="9">
        <v>80</v>
      </c>
      <c r="E296" s="9">
        <v>19</v>
      </c>
      <c r="F296" s="9" t="s">
        <v>59</v>
      </c>
    </row>
    <row r="297" spans="1:6">
      <c r="A297" s="4" t="s">
        <v>63</v>
      </c>
      <c r="B297" s="9">
        <v>53</v>
      </c>
      <c r="C297" s="9" t="str">
        <f t="shared" si="4"/>
        <v>20-24|53</v>
      </c>
      <c r="D297" s="9">
        <v>80</v>
      </c>
      <c r="E297" s="9">
        <v>19</v>
      </c>
      <c r="F297" s="9" t="s">
        <v>59</v>
      </c>
    </row>
    <row r="298" spans="1:6">
      <c r="A298" s="4" t="s">
        <v>63</v>
      </c>
      <c r="B298" s="9">
        <v>54</v>
      </c>
      <c r="C298" s="9" t="str">
        <f t="shared" si="4"/>
        <v>20-24|54</v>
      </c>
      <c r="D298" s="9">
        <v>80</v>
      </c>
      <c r="E298" s="9">
        <v>19</v>
      </c>
      <c r="F298" s="9" t="s">
        <v>59</v>
      </c>
    </row>
    <row r="299" spans="1:6">
      <c r="A299" s="4" t="s">
        <v>63</v>
      </c>
      <c r="B299" s="9">
        <v>55</v>
      </c>
      <c r="C299" s="9" t="str">
        <f t="shared" si="4"/>
        <v>20-24|55</v>
      </c>
      <c r="D299" s="9">
        <v>80</v>
      </c>
      <c r="E299" s="9">
        <v>19</v>
      </c>
      <c r="F299" s="9" t="s">
        <v>59</v>
      </c>
    </row>
    <row r="300" spans="1:6">
      <c r="A300" s="4" t="s">
        <v>63</v>
      </c>
      <c r="B300" s="9">
        <v>56</v>
      </c>
      <c r="C300" s="9" t="str">
        <f t="shared" si="4"/>
        <v>20-24|56</v>
      </c>
      <c r="D300" s="9">
        <v>80</v>
      </c>
      <c r="E300" s="9">
        <v>19</v>
      </c>
      <c r="F300" s="9" t="s">
        <v>59</v>
      </c>
    </row>
    <row r="301" spans="1:6">
      <c r="A301" s="4" t="s">
        <v>63</v>
      </c>
      <c r="B301" s="9">
        <v>57</v>
      </c>
      <c r="C301" s="9" t="str">
        <f t="shared" si="4"/>
        <v>20-24|57</v>
      </c>
      <c r="D301" s="9">
        <v>80</v>
      </c>
      <c r="E301" s="9">
        <v>19</v>
      </c>
      <c r="F301" s="9" t="s">
        <v>59</v>
      </c>
    </row>
    <row r="302" spans="1:6">
      <c r="A302" s="4" t="s">
        <v>63</v>
      </c>
      <c r="B302" s="9">
        <v>58</v>
      </c>
      <c r="C302" s="9" t="str">
        <f t="shared" si="4"/>
        <v>20-24|58</v>
      </c>
      <c r="D302" s="9">
        <v>80</v>
      </c>
      <c r="E302" s="9">
        <v>19</v>
      </c>
      <c r="F302" s="9" t="s">
        <v>59</v>
      </c>
    </row>
    <row r="303" spans="1:6">
      <c r="A303" s="4" t="s">
        <v>63</v>
      </c>
      <c r="B303" s="9">
        <v>59</v>
      </c>
      <c r="C303" s="9" t="str">
        <f t="shared" si="4"/>
        <v>20-24|59</v>
      </c>
      <c r="D303" s="9">
        <v>80</v>
      </c>
      <c r="E303" s="9">
        <v>19</v>
      </c>
      <c r="F303" s="9" t="s">
        <v>59</v>
      </c>
    </row>
    <row r="304" spans="1:6">
      <c r="A304" s="4" t="s">
        <v>64</v>
      </c>
      <c r="B304" s="8">
        <v>0</v>
      </c>
      <c r="C304" s="9" t="str">
        <f t="shared" si="4"/>
        <v>25-29|0</v>
      </c>
      <c r="D304" s="9">
        <v>20</v>
      </c>
      <c r="E304" s="9">
        <v>1</v>
      </c>
      <c r="F304" s="9" t="s">
        <v>41</v>
      </c>
    </row>
    <row r="305" spans="1:6">
      <c r="A305" s="4" t="s">
        <v>64</v>
      </c>
      <c r="B305" s="9">
        <v>1</v>
      </c>
      <c r="C305" s="9" t="str">
        <f t="shared" si="4"/>
        <v>25-29|1</v>
      </c>
      <c r="D305" s="9">
        <v>20</v>
      </c>
      <c r="E305" s="9">
        <v>1</v>
      </c>
      <c r="F305" s="9" t="s">
        <v>41</v>
      </c>
    </row>
    <row r="306" spans="1:6">
      <c r="A306" s="4" t="s">
        <v>64</v>
      </c>
      <c r="B306" s="9">
        <v>2</v>
      </c>
      <c r="C306" s="9" t="str">
        <f t="shared" si="4"/>
        <v>25-29|2</v>
      </c>
      <c r="D306" s="9">
        <v>20</v>
      </c>
      <c r="E306" s="9">
        <v>1</v>
      </c>
      <c r="F306" s="9" t="s">
        <v>41</v>
      </c>
    </row>
    <row r="307" spans="1:6">
      <c r="A307" s="4" t="s">
        <v>64</v>
      </c>
      <c r="B307" s="9">
        <v>3</v>
      </c>
      <c r="C307" s="9" t="str">
        <f t="shared" si="4"/>
        <v>25-29|3</v>
      </c>
      <c r="D307" s="9">
        <v>20</v>
      </c>
      <c r="E307" s="9">
        <v>1</v>
      </c>
      <c r="F307" s="9" t="s">
        <v>41</v>
      </c>
    </row>
    <row r="308" spans="1:6">
      <c r="A308" s="4" t="s">
        <v>64</v>
      </c>
      <c r="B308" s="9">
        <v>4</v>
      </c>
      <c r="C308" s="9" t="str">
        <f t="shared" si="4"/>
        <v>25-29|4</v>
      </c>
      <c r="D308" s="9">
        <v>20</v>
      </c>
      <c r="E308" s="9">
        <v>1</v>
      </c>
      <c r="F308" s="9" t="s">
        <v>41</v>
      </c>
    </row>
    <row r="309" spans="1:6">
      <c r="A309" s="4" t="s">
        <v>64</v>
      </c>
      <c r="B309" s="9">
        <v>5</v>
      </c>
      <c r="C309" s="9" t="str">
        <f t="shared" si="4"/>
        <v>25-29|5</v>
      </c>
      <c r="D309" s="9">
        <v>20</v>
      </c>
      <c r="E309" s="9">
        <v>1</v>
      </c>
      <c r="F309" s="9" t="s">
        <v>41</v>
      </c>
    </row>
    <row r="310" spans="1:6">
      <c r="A310" s="4" t="s">
        <v>64</v>
      </c>
      <c r="B310" s="9">
        <v>6</v>
      </c>
      <c r="C310" s="9" t="str">
        <f t="shared" si="4"/>
        <v>25-29|6</v>
      </c>
      <c r="D310" s="9">
        <v>20</v>
      </c>
      <c r="E310" s="9">
        <v>1</v>
      </c>
      <c r="F310" s="9" t="s">
        <v>41</v>
      </c>
    </row>
    <row r="311" spans="1:6">
      <c r="A311" s="4" t="s">
        <v>64</v>
      </c>
      <c r="B311" s="9">
        <v>7</v>
      </c>
      <c r="C311" s="9" t="str">
        <f t="shared" si="4"/>
        <v>25-29|7</v>
      </c>
      <c r="D311" s="9">
        <v>20</v>
      </c>
      <c r="E311" s="9">
        <v>1</v>
      </c>
      <c r="F311" s="9" t="s">
        <v>41</v>
      </c>
    </row>
    <row r="312" spans="1:6">
      <c r="A312" s="4" t="s">
        <v>64</v>
      </c>
      <c r="B312" s="9">
        <v>8</v>
      </c>
      <c r="C312" s="9" t="str">
        <f t="shared" si="4"/>
        <v>25-29|8</v>
      </c>
      <c r="D312" s="9">
        <v>20</v>
      </c>
      <c r="E312" s="9">
        <v>1</v>
      </c>
      <c r="F312" s="9" t="s">
        <v>41</v>
      </c>
    </row>
    <row r="313" spans="1:6">
      <c r="A313" s="4" t="s">
        <v>64</v>
      </c>
      <c r="B313" s="9">
        <v>9</v>
      </c>
      <c r="C313" s="9" t="str">
        <f t="shared" si="4"/>
        <v>25-29|9</v>
      </c>
      <c r="D313" s="9">
        <v>20</v>
      </c>
      <c r="E313" s="9">
        <v>1</v>
      </c>
      <c r="F313" s="9" t="s">
        <v>41</v>
      </c>
    </row>
    <row r="314" spans="1:6">
      <c r="A314" s="4" t="s">
        <v>64</v>
      </c>
      <c r="B314" s="9">
        <v>10</v>
      </c>
      <c r="C314" s="9" t="str">
        <f t="shared" si="4"/>
        <v>25-29|10</v>
      </c>
      <c r="D314" s="9">
        <v>20</v>
      </c>
      <c r="E314" s="9">
        <v>1</v>
      </c>
      <c r="F314" s="9" t="s">
        <v>41</v>
      </c>
    </row>
    <row r="315" spans="1:6">
      <c r="A315" s="4" t="s">
        <v>64</v>
      </c>
      <c r="B315" s="9">
        <v>11</v>
      </c>
      <c r="C315" s="9" t="str">
        <f t="shared" si="4"/>
        <v>25-29|11</v>
      </c>
      <c r="D315" s="9">
        <v>20</v>
      </c>
      <c r="E315" s="9">
        <v>1</v>
      </c>
      <c r="F315" s="9" t="s">
        <v>41</v>
      </c>
    </row>
    <row r="316" spans="1:6">
      <c r="A316" s="4" t="s">
        <v>64</v>
      </c>
      <c r="B316" s="9">
        <v>12</v>
      </c>
      <c r="C316" s="9" t="str">
        <f t="shared" si="4"/>
        <v>25-29|12</v>
      </c>
      <c r="D316" s="9">
        <v>20</v>
      </c>
      <c r="E316" s="9">
        <v>1</v>
      </c>
      <c r="F316" s="9" t="s">
        <v>41</v>
      </c>
    </row>
    <row r="317" spans="1:6">
      <c r="A317" s="4" t="s">
        <v>64</v>
      </c>
      <c r="B317" s="9">
        <v>13</v>
      </c>
      <c r="C317" s="9" t="str">
        <f t="shared" si="4"/>
        <v>25-29|13</v>
      </c>
      <c r="D317" s="9">
        <v>20</v>
      </c>
      <c r="E317" s="9">
        <v>1</v>
      </c>
      <c r="F317" s="9" t="s">
        <v>41</v>
      </c>
    </row>
    <row r="318" spans="1:6">
      <c r="A318" s="4" t="s">
        <v>64</v>
      </c>
      <c r="B318" s="9">
        <v>14</v>
      </c>
      <c r="C318" s="9" t="str">
        <f t="shared" si="4"/>
        <v>25-29|14</v>
      </c>
      <c r="D318" s="9">
        <v>21</v>
      </c>
      <c r="E318" s="9">
        <v>1</v>
      </c>
      <c r="F318" s="9" t="s">
        <v>41</v>
      </c>
    </row>
    <row r="319" spans="1:6">
      <c r="A319" s="4" t="s">
        <v>64</v>
      </c>
      <c r="B319" s="9">
        <v>15</v>
      </c>
      <c r="C319" s="9" t="str">
        <f t="shared" si="4"/>
        <v>25-29|15</v>
      </c>
      <c r="D319" s="9">
        <v>22</v>
      </c>
      <c r="E319" s="9">
        <v>2</v>
      </c>
      <c r="F319" s="9" t="s">
        <v>42</v>
      </c>
    </row>
    <row r="320" spans="1:6">
      <c r="A320" s="4" t="s">
        <v>64</v>
      </c>
      <c r="B320" s="9">
        <v>16</v>
      </c>
      <c r="C320" s="9" t="str">
        <f t="shared" si="4"/>
        <v>25-29|16</v>
      </c>
      <c r="D320" s="9">
        <v>23</v>
      </c>
      <c r="E320" s="9">
        <v>2</v>
      </c>
      <c r="F320" s="9" t="s">
        <v>42</v>
      </c>
    </row>
    <row r="321" spans="1:6">
      <c r="A321" s="4" t="s">
        <v>64</v>
      </c>
      <c r="B321" s="9">
        <v>17</v>
      </c>
      <c r="C321" s="9" t="str">
        <f t="shared" si="4"/>
        <v>25-29|17</v>
      </c>
      <c r="D321" s="9">
        <v>24</v>
      </c>
      <c r="E321" s="9">
        <v>2</v>
      </c>
      <c r="F321" s="9" t="s">
        <v>42</v>
      </c>
    </row>
    <row r="322" spans="1:6">
      <c r="A322" s="4" t="s">
        <v>64</v>
      </c>
      <c r="B322" s="9">
        <v>18</v>
      </c>
      <c r="C322" s="9" t="str">
        <f t="shared" si="4"/>
        <v>25-29|18</v>
      </c>
      <c r="D322" s="9">
        <v>25</v>
      </c>
      <c r="E322" s="9">
        <v>3</v>
      </c>
      <c r="F322" s="9" t="s">
        <v>43</v>
      </c>
    </row>
    <row r="323" spans="1:6">
      <c r="A323" s="4" t="s">
        <v>64</v>
      </c>
      <c r="B323" s="9">
        <v>19</v>
      </c>
      <c r="C323" s="9" t="str">
        <f t="shared" si="4"/>
        <v>25-29|19</v>
      </c>
      <c r="D323" s="9">
        <v>26</v>
      </c>
      <c r="E323" s="9">
        <v>3</v>
      </c>
      <c r="F323" s="9" t="s">
        <v>43</v>
      </c>
    </row>
    <row r="324" spans="1:6">
      <c r="A324" s="4" t="s">
        <v>64</v>
      </c>
      <c r="B324" s="9">
        <v>20</v>
      </c>
      <c r="C324" s="9" t="str">
        <f t="shared" si="4"/>
        <v>25-29|20</v>
      </c>
      <c r="D324" s="9">
        <v>27</v>
      </c>
      <c r="E324" s="9">
        <v>3</v>
      </c>
      <c r="F324" s="9" t="s">
        <v>43</v>
      </c>
    </row>
    <row r="325" spans="1:6">
      <c r="A325" s="4" t="s">
        <v>64</v>
      </c>
      <c r="B325" s="9">
        <v>21</v>
      </c>
      <c r="C325" s="9" t="str">
        <f t="shared" ref="C325:C388" si="5">A325&amp;"|"&amp;B325</f>
        <v>25-29|21</v>
      </c>
      <c r="D325" s="9">
        <v>28</v>
      </c>
      <c r="E325" s="9">
        <v>3</v>
      </c>
      <c r="F325" s="9" t="s">
        <v>43</v>
      </c>
    </row>
    <row r="326" spans="1:6">
      <c r="A326" s="4" t="s">
        <v>64</v>
      </c>
      <c r="B326" s="9">
        <v>22</v>
      </c>
      <c r="C326" s="9" t="str">
        <f t="shared" si="5"/>
        <v>25-29|22</v>
      </c>
      <c r="D326" s="9">
        <v>29</v>
      </c>
      <c r="E326" s="9">
        <v>4</v>
      </c>
      <c r="F326" s="8" t="s">
        <v>44</v>
      </c>
    </row>
    <row r="327" spans="1:6">
      <c r="A327" s="4" t="s">
        <v>64</v>
      </c>
      <c r="B327" s="9">
        <v>23</v>
      </c>
      <c r="C327" s="9" t="str">
        <f t="shared" si="5"/>
        <v>25-29|23</v>
      </c>
      <c r="D327" s="9">
        <v>30</v>
      </c>
      <c r="E327" s="9">
        <v>4</v>
      </c>
      <c r="F327" s="8" t="s">
        <v>44</v>
      </c>
    </row>
    <row r="328" spans="1:6">
      <c r="A328" s="4" t="s">
        <v>64</v>
      </c>
      <c r="B328" s="9">
        <v>24</v>
      </c>
      <c r="C328" s="9" t="str">
        <f t="shared" si="5"/>
        <v>25-29|24</v>
      </c>
      <c r="D328" s="9">
        <v>31</v>
      </c>
      <c r="E328" s="9">
        <v>4</v>
      </c>
      <c r="F328" s="8" t="s">
        <v>44</v>
      </c>
    </row>
    <row r="329" spans="1:6">
      <c r="A329" s="4" t="s">
        <v>64</v>
      </c>
      <c r="B329" s="9">
        <v>25</v>
      </c>
      <c r="C329" s="9" t="str">
        <f t="shared" si="5"/>
        <v>25-29|25</v>
      </c>
      <c r="D329" s="9">
        <v>32</v>
      </c>
      <c r="E329" s="9">
        <v>5</v>
      </c>
      <c r="F329" s="9" t="s">
        <v>45</v>
      </c>
    </row>
    <row r="330" spans="1:6">
      <c r="A330" s="4" t="s">
        <v>64</v>
      </c>
      <c r="B330" s="9">
        <v>26</v>
      </c>
      <c r="C330" s="9" t="str">
        <f t="shared" si="5"/>
        <v>25-29|26</v>
      </c>
      <c r="D330" s="9">
        <v>34</v>
      </c>
      <c r="E330" s="9">
        <v>5</v>
      </c>
      <c r="F330" s="9" t="s">
        <v>45</v>
      </c>
    </row>
    <row r="331" spans="1:6">
      <c r="A331" s="4" t="s">
        <v>64</v>
      </c>
      <c r="B331" s="9">
        <v>27</v>
      </c>
      <c r="C331" s="9" t="str">
        <f t="shared" si="5"/>
        <v>25-29|27</v>
      </c>
      <c r="D331" s="9">
        <v>35</v>
      </c>
      <c r="E331" s="9">
        <v>6</v>
      </c>
      <c r="F331" s="9" t="s">
        <v>46</v>
      </c>
    </row>
    <row r="332" spans="1:6">
      <c r="A332" s="4" t="s">
        <v>64</v>
      </c>
      <c r="B332" s="9">
        <v>28</v>
      </c>
      <c r="C332" s="9" t="str">
        <f t="shared" si="5"/>
        <v>25-29|28</v>
      </c>
      <c r="D332" s="9">
        <v>36</v>
      </c>
      <c r="E332" s="9">
        <v>6</v>
      </c>
      <c r="F332" s="9" t="s">
        <v>46</v>
      </c>
    </row>
    <row r="333" spans="1:6">
      <c r="A333" s="4" t="s">
        <v>64</v>
      </c>
      <c r="B333" s="9">
        <v>29</v>
      </c>
      <c r="C333" s="9" t="str">
        <f t="shared" si="5"/>
        <v>25-29|29</v>
      </c>
      <c r="D333" s="9">
        <v>37</v>
      </c>
      <c r="E333" s="9">
        <v>6</v>
      </c>
      <c r="F333" s="9" t="s">
        <v>46</v>
      </c>
    </row>
    <row r="334" spans="1:6">
      <c r="A334" s="4" t="s">
        <v>64</v>
      </c>
      <c r="B334" s="9">
        <v>30</v>
      </c>
      <c r="C334" s="9" t="str">
        <f t="shared" si="5"/>
        <v>25-29|30</v>
      </c>
      <c r="D334" s="9">
        <v>39</v>
      </c>
      <c r="E334" s="9">
        <v>7</v>
      </c>
      <c r="F334" s="9" t="s">
        <v>47</v>
      </c>
    </row>
    <row r="335" spans="1:6">
      <c r="A335" s="4" t="s">
        <v>64</v>
      </c>
      <c r="B335" s="9">
        <v>31</v>
      </c>
      <c r="C335" s="9" t="str">
        <f t="shared" si="5"/>
        <v>25-29|31</v>
      </c>
      <c r="D335" s="9">
        <v>40</v>
      </c>
      <c r="E335" s="9">
        <v>7</v>
      </c>
      <c r="F335" s="9" t="s">
        <v>47</v>
      </c>
    </row>
    <row r="336" spans="1:6">
      <c r="A336" s="4" t="s">
        <v>64</v>
      </c>
      <c r="B336" s="9">
        <v>32</v>
      </c>
      <c r="C336" s="9" t="str">
        <f t="shared" si="5"/>
        <v>25-29|32</v>
      </c>
      <c r="D336" s="9">
        <v>41</v>
      </c>
      <c r="E336" s="9">
        <v>7</v>
      </c>
      <c r="F336" s="9" t="s">
        <v>47</v>
      </c>
    </row>
    <row r="337" spans="1:6">
      <c r="A337" s="4" t="s">
        <v>64</v>
      </c>
      <c r="B337" s="9">
        <v>33</v>
      </c>
      <c r="C337" s="9" t="str">
        <f t="shared" si="5"/>
        <v>25-29|33</v>
      </c>
      <c r="D337" s="9">
        <v>43</v>
      </c>
      <c r="E337" s="9">
        <v>8</v>
      </c>
      <c r="F337" s="9" t="s">
        <v>48</v>
      </c>
    </row>
    <row r="338" spans="1:6">
      <c r="A338" s="4" t="s">
        <v>64</v>
      </c>
      <c r="B338" s="9">
        <v>34</v>
      </c>
      <c r="C338" s="9" t="str">
        <f t="shared" si="5"/>
        <v>25-29|34</v>
      </c>
      <c r="D338" s="9">
        <v>44</v>
      </c>
      <c r="E338" s="9">
        <v>8</v>
      </c>
      <c r="F338" s="9" t="s">
        <v>48</v>
      </c>
    </row>
    <row r="339" spans="1:6">
      <c r="A339" s="4" t="s">
        <v>64</v>
      </c>
      <c r="B339" s="9">
        <v>35</v>
      </c>
      <c r="C339" s="9" t="str">
        <f t="shared" si="5"/>
        <v>25-29|35</v>
      </c>
      <c r="D339" s="9">
        <v>45</v>
      </c>
      <c r="E339" s="9">
        <v>9</v>
      </c>
      <c r="F339" s="9" t="s">
        <v>49</v>
      </c>
    </row>
    <row r="340" spans="1:6">
      <c r="A340" s="4" t="s">
        <v>64</v>
      </c>
      <c r="B340" s="9">
        <v>36</v>
      </c>
      <c r="C340" s="9" t="str">
        <f t="shared" si="5"/>
        <v>25-29|36</v>
      </c>
      <c r="D340" s="9">
        <v>47</v>
      </c>
      <c r="E340" s="9">
        <v>9</v>
      </c>
      <c r="F340" s="9" t="s">
        <v>49</v>
      </c>
    </row>
    <row r="341" spans="1:6">
      <c r="A341" s="4" t="s">
        <v>64</v>
      </c>
      <c r="B341" s="9">
        <v>37</v>
      </c>
      <c r="C341" s="9" t="str">
        <f t="shared" si="5"/>
        <v>25-29|37</v>
      </c>
      <c r="D341" s="9">
        <v>48</v>
      </c>
      <c r="E341" s="9">
        <v>9</v>
      </c>
      <c r="F341" s="9" t="s">
        <v>49</v>
      </c>
    </row>
    <row r="342" spans="1:6">
      <c r="A342" s="4" t="s">
        <v>64</v>
      </c>
      <c r="B342" s="9">
        <v>38</v>
      </c>
      <c r="C342" s="9" t="str">
        <f t="shared" si="5"/>
        <v>25-29|38</v>
      </c>
      <c r="D342" s="9">
        <v>49</v>
      </c>
      <c r="E342" s="9">
        <v>10</v>
      </c>
      <c r="F342" s="9" t="s">
        <v>50</v>
      </c>
    </row>
    <row r="343" spans="1:6">
      <c r="A343" s="4" t="s">
        <v>64</v>
      </c>
      <c r="B343" s="9">
        <v>39</v>
      </c>
      <c r="C343" s="9" t="str">
        <f t="shared" si="5"/>
        <v>25-29|39</v>
      </c>
      <c r="D343" s="9">
        <v>51</v>
      </c>
      <c r="E343" s="9">
        <v>10</v>
      </c>
      <c r="F343" s="9" t="s">
        <v>50</v>
      </c>
    </row>
    <row r="344" spans="1:6">
      <c r="A344" s="4" t="s">
        <v>64</v>
      </c>
      <c r="B344" s="9">
        <v>40</v>
      </c>
      <c r="C344" s="9" t="str">
        <f t="shared" si="5"/>
        <v>25-29|40</v>
      </c>
      <c r="D344" s="9">
        <v>52</v>
      </c>
      <c r="E344" s="9">
        <v>11</v>
      </c>
      <c r="F344" s="9" t="s">
        <v>51</v>
      </c>
    </row>
    <row r="345" spans="1:6">
      <c r="A345" s="4" t="s">
        <v>64</v>
      </c>
      <c r="B345" s="9">
        <v>41</v>
      </c>
      <c r="C345" s="9" t="str">
        <f t="shared" si="5"/>
        <v>25-29|41</v>
      </c>
      <c r="D345" s="9">
        <v>54</v>
      </c>
      <c r="E345" s="9">
        <v>11</v>
      </c>
      <c r="F345" s="9" t="s">
        <v>51</v>
      </c>
    </row>
    <row r="346" spans="1:6">
      <c r="A346" s="4" t="s">
        <v>64</v>
      </c>
      <c r="B346" s="9">
        <v>42</v>
      </c>
      <c r="C346" s="9" t="str">
        <f t="shared" si="5"/>
        <v>25-29|42</v>
      </c>
      <c r="D346" s="9">
        <v>56</v>
      </c>
      <c r="E346" s="9">
        <v>12</v>
      </c>
      <c r="F346" s="9" t="s">
        <v>52</v>
      </c>
    </row>
    <row r="347" spans="1:6">
      <c r="A347" s="4" t="s">
        <v>64</v>
      </c>
      <c r="B347" s="9">
        <v>43</v>
      </c>
      <c r="C347" s="9" t="str">
        <f t="shared" si="5"/>
        <v>25-29|43</v>
      </c>
      <c r="D347" s="9">
        <v>57</v>
      </c>
      <c r="E347" s="9">
        <v>12</v>
      </c>
      <c r="F347" s="9" t="s">
        <v>52</v>
      </c>
    </row>
    <row r="348" spans="1:6">
      <c r="A348" s="4" t="s">
        <v>64</v>
      </c>
      <c r="B348" s="9">
        <v>44</v>
      </c>
      <c r="C348" s="9" t="str">
        <f t="shared" si="5"/>
        <v>25-29|44</v>
      </c>
      <c r="D348" s="9">
        <v>59</v>
      </c>
      <c r="E348" s="9">
        <v>13</v>
      </c>
      <c r="F348" s="9" t="s">
        <v>53</v>
      </c>
    </row>
    <row r="349" spans="1:6">
      <c r="A349" s="4" t="s">
        <v>64</v>
      </c>
      <c r="B349" s="9">
        <v>45</v>
      </c>
      <c r="C349" s="9" t="str">
        <f t="shared" si="5"/>
        <v>25-29|45</v>
      </c>
      <c r="D349" s="9">
        <v>61</v>
      </c>
      <c r="E349" s="9">
        <v>13</v>
      </c>
      <c r="F349" s="9" t="s">
        <v>53</v>
      </c>
    </row>
    <row r="350" spans="1:6">
      <c r="A350" s="4" t="s">
        <v>64</v>
      </c>
      <c r="B350" s="9">
        <v>46</v>
      </c>
      <c r="C350" s="9" t="str">
        <f t="shared" si="5"/>
        <v>25-29|46</v>
      </c>
      <c r="D350" s="9">
        <v>63</v>
      </c>
      <c r="E350" s="9">
        <v>14</v>
      </c>
      <c r="F350" s="9" t="s">
        <v>54</v>
      </c>
    </row>
    <row r="351" spans="1:6">
      <c r="A351" s="4" t="s">
        <v>64</v>
      </c>
      <c r="B351" s="9">
        <v>47</v>
      </c>
      <c r="C351" s="9" t="str">
        <f t="shared" si="5"/>
        <v>25-29|47</v>
      </c>
      <c r="D351" s="9">
        <v>65</v>
      </c>
      <c r="E351" s="9">
        <v>15</v>
      </c>
      <c r="F351" s="9" t="s">
        <v>55</v>
      </c>
    </row>
    <row r="352" spans="1:6">
      <c r="A352" s="4" t="s">
        <v>64</v>
      </c>
      <c r="B352" s="9">
        <v>48</v>
      </c>
      <c r="C352" s="9" t="str">
        <f t="shared" si="5"/>
        <v>25-29|48</v>
      </c>
      <c r="D352" s="9">
        <v>68</v>
      </c>
      <c r="E352" s="9">
        <v>15</v>
      </c>
      <c r="F352" s="9" t="s">
        <v>55</v>
      </c>
    </row>
    <row r="353" spans="1:6">
      <c r="A353" s="4" t="s">
        <v>64</v>
      </c>
      <c r="B353" s="9">
        <v>49</v>
      </c>
      <c r="C353" s="9" t="str">
        <f t="shared" si="5"/>
        <v>25-29|49</v>
      </c>
      <c r="D353" s="9">
        <v>71</v>
      </c>
      <c r="E353" s="9">
        <v>16</v>
      </c>
      <c r="F353" s="9" t="s">
        <v>56</v>
      </c>
    </row>
    <row r="354" spans="1:6">
      <c r="A354" s="4" t="s">
        <v>64</v>
      </c>
      <c r="B354" s="9">
        <v>50</v>
      </c>
      <c r="C354" s="9" t="str">
        <f t="shared" si="5"/>
        <v>25-29|50</v>
      </c>
      <c r="D354" s="9">
        <v>75</v>
      </c>
      <c r="E354" s="9">
        <v>18</v>
      </c>
      <c r="F354" s="9" t="s">
        <v>58</v>
      </c>
    </row>
    <row r="355" spans="1:6">
      <c r="A355" s="4" t="s">
        <v>64</v>
      </c>
      <c r="B355" s="9">
        <v>51</v>
      </c>
      <c r="C355" s="9" t="str">
        <f t="shared" si="5"/>
        <v>25-29|51</v>
      </c>
      <c r="D355" s="9">
        <v>79</v>
      </c>
      <c r="E355" s="9">
        <v>19</v>
      </c>
      <c r="F355" s="9" t="s">
        <v>59</v>
      </c>
    </row>
    <row r="356" spans="1:6">
      <c r="A356" s="4" t="s">
        <v>64</v>
      </c>
      <c r="B356" s="9">
        <v>52</v>
      </c>
      <c r="C356" s="9" t="str">
        <f t="shared" si="5"/>
        <v>25-29|52</v>
      </c>
      <c r="D356" s="9">
        <v>80</v>
      </c>
      <c r="E356" s="9">
        <v>19</v>
      </c>
      <c r="F356" s="9" t="s">
        <v>59</v>
      </c>
    </row>
    <row r="357" spans="1:6">
      <c r="A357" s="4" t="s">
        <v>64</v>
      </c>
      <c r="B357" s="9">
        <v>53</v>
      </c>
      <c r="C357" s="9" t="str">
        <f t="shared" si="5"/>
        <v>25-29|53</v>
      </c>
      <c r="D357" s="9">
        <v>80</v>
      </c>
      <c r="E357" s="9">
        <v>19</v>
      </c>
      <c r="F357" s="9" t="s">
        <v>59</v>
      </c>
    </row>
    <row r="358" spans="1:6">
      <c r="A358" s="4" t="s">
        <v>64</v>
      </c>
      <c r="B358" s="9">
        <v>54</v>
      </c>
      <c r="C358" s="9" t="str">
        <f t="shared" si="5"/>
        <v>25-29|54</v>
      </c>
      <c r="D358" s="9">
        <v>80</v>
      </c>
      <c r="E358" s="9">
        <v>19</v>
      </c>
      <c r="F358" s="9" t="s">
        <v>59</v>
      </c>
    </row>
    <row r="359" spans="1:6">
      <c r="A359" s="4" t="s">
        <v>64</v>
      </c>
      <c r="B359" s="9">
        <v>55</v>
      </c>
      <c r="C359" s="9" t="str">
        <f t="shared" si="5"/>
        <v>25-29|55</v>
      </c>
      <c r="D359" s="9">
        <v>80</v>
      </c>
      <c r="E359" s="9">
        <v>19</v>
      </c>
      <c r="F359" s="9" t="s">
        <v>59</v>
      </c>
    </row>
    <row r="360" spans="1:6">
      <c r="A360" s="4" t="s">
        <v>64</v>
      </c>
      <c r="B360" s="9">
        <v>56</v>
      </c>
      <c r="C360" s="9" t="str">
        <f t="shared" si="5"/>
        <v>25-29|56</v>
      </c>
      <c r="D360" s="9">
        <v>80</v>
      </c>
      <c r="E360" s="9">
        <v>19</v>
      </c>
      <c r="F360" s="9" t="s">
        <v>59</v>
      </c>
    </row>
    <row r="361" spans="1:6">
      <c r="A361" s="4" t="s">
        <v>64</v>
      </c>
      <c r="B361" s="9">
        <v>57</v>
      </c>
      <c r="C361" s="9" t="str">
        <f t="shared" si="5"/>
        <v>25-29|57</v>
      </c>
      <c r="D361" s="9">
        <v>80</v>
      </c>
      <c r="E361" s="9">
        <v>19</v>
      </c>
      <c r="F361" s="9" t="s">
        <v>59</v>
      </c>
    </row>
    <row r="362" spans="1:6">
      <c r="A362" s="4" t="s">
        <v>64</v>
      </c>
      <c r="B362" s="9">
        <v>58</v>
      </c>
      <c r="C362" s="9" t="str">
        <f t="shared" si="5"/>
        <v>25-29|58</v>
      </c>
      <c r="D362" s="9">
        <v>80</v>
      </c>
      <c r="E362" s="9">
        <v>19</v>
      </c>
      <c r="F362" s="9" t="s">
        <v>59</v>
      </c>
    </row>
    <row r="363" spans="1:6">
      <c r="A363" s="4" t="s">
        <v>64</v>
      </c>
      <c r="B363" s="9">
        <v>59</v>
      </c>
      <c r="C363" s="9" t="str">
        <f t="shared" si="5"/>
        <v>25-29|59</v>
      </c>
      <c r="D363" s="9">
        <v>80</v>
      </c>
      <c r="E363" s="9">
        <v>19</v>
      </c>
      <c r="F363" s="9" t="s">
        <v>59</v>
      </c>
    </row>
    <row r="364" spans="1:6">
      <c r="A364" s="4" t="s">
        <v>65</v>
      </c>
      <c r="B364" s="8">
        <v>0</v>
      </c>
      <c r="C364" s="9" t="str">
        <f t="shared" si="5"/>
        <v>30-34|0</v>
      </c>
      <c r="D364" s="9">
        <v>20</v>
      </c>
      <c r="E364" s="9">
        <v>1</v>
      </c>
      <c r="F364" s="9" t="s">
        <v>41</v>
      </c>
    </row>
    <row r="365" spans="1:6">
      <c r="A365" s="4" t="s">
        <v>65</v>
      </c>
      <c r="B365" s="9">
        <v>1</v>
      </c>
      <c r="C365" s="9" t="str">
        <f t="shared" si="5"/>
        <v>30-34|1</v>
      </c>
      <c r="D365" s="9">
        <v>20</v>
      </c>
      <c r="E365" s="9">
        <v>1</v>
      </c>
      <c r="F365" s="9" t="s">
        <v>41</v>
      </c>
    </row>
    <row r="366" spans="1:6">
      <c r="A366" s="4" t="s">
        <v>65</v>
      </c>
      <c r="B366" s="9">
        <v>2</v>
      </c>
      <c r="C366" s="9" t="str">
        <f t="shared" si="5"/>
        <v>30-34|2</v>
      </c>
      <c r="D366" s="9">
        <v>20</v>
      </c>
      <c r="E366" s="9">
        <v>1</v>
      </c>
      <c r="F366" s="9" t="s">
        <v>41</v>
      </c>
    </row>
    <row r="367" spans="1:6">
      <c r="A367" s="4" t="s">
        <v>65</v>
      </c>
      <c r="B367" s="9">
        <v>3</v>
      </c>
      <c r="C367" s="9" t="str">
        <f t="shared" si="5"/>
        <v>30-34|3</v>
      </c>
      <c r="D367" s="9">
        <v>20</v>
      </c>
      <c r="E367" s="9">
        <v>1</v>
      </c>
      <c r="F367" s="9" t="s">
        <v>41</v>
      </c>
    </row>
    <row r="368" spans="1:6">
      <c r="A368" s="4" t="s">
        <v>65</v>
      </c>
      <c r="B368" s="9">
        <v>4</v>
      </c>
      <c r="C368" s="9" t="str">
        <f t="shared" si="5"/>
        <v>30-34|4</v>
      </c>
      <c r="D368" s="9">
        <v>20</v>
      </c>
      <c r="E368" s="9">
        <v>1</v>
      </c>
      <c r="F368" s="9" t="s">
        <v>41</v>
      </c>
    </row>
    <row r="369" spans="1:6">
      <c r="A369" s="4" t="s">
        <v>65</v>
      </c>
      <c r="B369" s="9">
        <v>5</v>
      </c>
      <c r="C369" s="9" t="str">
        <f t="shared" si="5"/>
        <v>30-34|5</v>
      </c>
      <c r="D369" s="9">
        <v>20</v>
      </c>
      <c r="E369" s="9">
        <v>1</v>
      </c>
      <c r="F369" s="9" t="s">
        <v>41</v>
      </c>
    </row>
    <row r="370" spans="1:6">
      <c r="A370" s="4" t="s">
        <v>65</v>
      </c>
      <c r="B370" s="9">
        <v>6</v>
      </c>
      <c r="C370" s="9" t="str">
        <f t="shared" si="5"/>
        <v>30-34|6</v>
      </c>
      <c r="D370" s="9">
        <v>20</v>
      </c>
      <c r="E370" s="9">
        <v>1</v>
      </c>
      <c r="F370" s="9" t="s">
        <v>41</v>
      </c>
    </row>
    <row r="371" spans="1:6">
      <c r="A371" s="4" t="s">
        <v>65</v>
      </c>
      <c r="B371" s="9">
        <v>7</v>
      </c>
      <c r="C371" s="9" t="str">
        <f t="shared" si="5"/>
        <v>30-34|7</v>
      </c>
      <c r="D371" s="9">
        <v>20</v>
      </c>
      <c r="E371" s="9">
        <v>1</v>
      </c>
      <c r="F371" s="9" t="s">
        <v>41</v>
      </c>
    </row>
    <row r="372" spans="1:6">
      <c r="A372" s="4" t="s">
        <v>65</v>
      </c>
      <c r="B372" s="9">
        <v>8</v>
      </c>
      <c r="C372" s="9" t="str">
        <f t="shared" si="5"/>
        <v>30-34|8</v>
      </c>
      <c r="D372" s="9">
        <v>20</v>
      </c>
      <c r="E372" s="9">
        <v>1</v>
      </c>
      <c r="F372" s="9" t="s">
        <v>41</v>
      </c>
    </row>
    <row r="373" spans="1:6">
      <c r="A373" s="4" t="s">
        <v>65</v>
      </c>
      <c r="B373" s="9">
        <v>9</v>
      </c>
      <c r="C373" s="9" t="str">
        <f t="shared" si="5"/>
        <v>30-34|9</v>
      </c>
      <c r="D373" s="9">
        <v>20</v>
      </c>
      <c r="E373" s="9">
        <v>1</v>
      </c>
      <c r="F373" s="9" t="s">
        <v>41</v>
      </c>
    </row>
    <row r="374" spans="1:6">
      <c r="A374" s="4" t="s">
        <v>65</v>
      </c>
      <c r="B374" s="9">
        <v>10</v>
      </c>
      <c r="C374" s="9" t="str">
        <f t="shared" si="5"/>
        <v>30-34|10</v>
      </c>
      <c r="D374" s="9">
        <v>20</v>
      </c>
      <c r="E374" s="9">
        <v>1</v>
      </c>
      <c r="F374" s="9" t="s">
        <v>41</v>
      </c>
    </row>
    <row r="375" spans="1:6">
      <c r="A375" s="4" t="s">
        <v>65</v>
      </c>
      <c r="B375" s="9">
        <v>11</v>
      </c>
      <c r="C375" s="9" t="str">
        <f t="shared" si="5"/>
        <v>30-34|11</v>
      </c>
      <c r="D375" s="9">
        <v>20</v>
      </c>
      <c r="E375" s="9">
        <v>1</v>
      </c>
      <c r="F375" s="9" t="s">
        <v>41</v>
      </c>
    </row>
    <row r="376" spans="1:6">
      <c r="A376" s="4" t="s">
        <v>65</v>
      </c>
      <c r="B376" s="9">
        <v>12</v>
      </c>
      <c r="C376" s="9" t="str">
        <f t="shared" si="5"/>
        <v>30-34|12</v>
      </c>
      <c r="D376" s="9">
        <v>20</v>
      </c>
      <c r="E376" s="9">
        <v>1</v>
      </c>
      <c r="F376" s="9" t="s">
        <v>41</v>
      </c>
    </row>
    <row r="377" spans="1:6">
      <c r="A377" s="4" t="s">
        <v>65</v>
      </c>
      <c r="B377" s="9">
        <v>13</v>
      </c>
      <c r="C377" s="9" t="str">
        <f t="shared" si="5"/>
        <v>30-34|13</v>
      </c>
      <c r="D377" s="9">
        <v>20</v>
      </c>
      <c r="E377" s="9">
        <v>1</v>
      </c>
      <c r="F377" s="9" t="s">
        <v>41</v>
      </c>
    </row>
    <row r="378" spans="1:6">
      <c r="A378" s="4" t="s">
        <v>65</v>
      </c>
      <c r="B378" s="9">
        <v>14</v>
      </c>
      <c r="C378" s="9" t="str">
        <f t="shared" si="5"/>
        <v>30-34|14</v>
      </c>
      <c r="D378" s="9">
        <v>21</v>
      </c>
      <c r="E378" s="9">
        <v>1</v>
      </c>
      <c r="F378" s="9" t="s">
        <v>41</v>
      </c>
    </row>
    <row r="379" spans="1:6">
      <c r="A379" s="4" t="s">
        <v>65</v>
      </c>
      <c r="B379" s="9">
        <v>15</v>
      </c>
      <c r="C379" s="9" t="str">
        <f t="shared" si="5"/>
        <v>30-34|15</v>
      </c>
      <c r="D379" s="9">
        <v>22</v>
      </c>
      <c r="E379" s="9">
        <v>2</v>
      </c>
      <c r="F379" s="9" t="s">
        <v>42</v>
      </c>
    </row>
    <row r="380" spans="1:6">
      <c r="A380" s="4" t="s">
        <v>65</v>
      </c>
      <c r="B380" s="9">
        <v>16</v>
      </c>
      <c r="C380" s="9" t="str">
        <f t="shared" si="5"/>
        <v>30-34|16</v>
      </c>
      <c r="D380" s="9">
        <v>23</v>
      </c>
      <c r="E380" s="9">
        <v>2</v>
      </c>
      <c r="F380" s="9" t="s">
        <v>42</v>
      </c>
    </row>
    <row r="381" spans="1:6">
      <c r="A381" s="4" t="s">
        <v>65</v>
      </c>
      <c r="B381" s="9">
        <v>17</v>
      </c>
      <c r="C381" s="9" t="str">
        <f t="shared" si="5"/>
        <v>30-34|17</v>
      </c>
      <c r="D381" s="9">
        <v>24</v>
      </c>
      <c r="E381" s="9">
        <v>2</v>
      </c>
      <c r="F381" s="9" t="s">
        <v>42</v>
      </c>
    </row>
    <row r="382" spans="1:6">
      <c r="A382" s="4" t="s">
        <v>65</v>
      </c>
      <c r="B382" s="9">
        <v>18</v>
      </c>
      <c r="C382" s="9" t="str">
        <f t="shared" si="5"/>
        <v>30-34|18</v>
      </c>
      <c r="D382" s="9">
        <v>25</v>
      </c>
      <c r="E382" s="9">
        <v>3</v>
      </c>
      <c r="F382" s="9" t="s">
        <v>43</v>
      </c>
    </row>
    <row r="383" spans="1:6">
      <c r="A383" s="4" t="s">
        <v>65</v>
      </c>
      <c r="B383" s="9">
        <v>19</v>
      </c>
      <c r="C383" s="9" t="str">
        <f t="shared" si="5"/>
        <v>30-34|19</v>
      </c>
      <c r="D383" s="9">
        <v>26</v>
      </c>
      <c r="E383" s="9">
        <v>3</v>
      </c>
      <c r="F383" s="9" t="s">
        <v>43</v>
      </c>
    </row>
    <row r="384" spans="1:6">
      <c r="A384" s="4" t="s">
        <v>65</v>
      </c>
      <c r="B384" s="9">
        <v>20</v>
      </c>
      <c r="C384" s="9" t="str">
        <f t="shared" si="5"/>
        <v>30-34|20</v>
      </c>
      <c r="D384" s="9">
        <v>27</v>
      </c>
      <c r="E384" s="9">
        <v>3</v>
      </c>
      <c r="F384" s="9" t="s">
        <v>43</v>
      </c>
    </row>
    <row r="385" spans="1:6">
      <c r="A385" s="4" t="s">
        <v>65</v>
      </c>
      <c r="B385" s="9">
        <v>21</v>
      </c>
      <c r="C385" s="9" t="str">
        <f t="shared" si="5"/>
        <v>30-34|21</v>
      </c>
      <c r="D385" s="9">
        <v>28</v>
      </c>
      <c r="E385" s="9">
        <v>3</v>
      </c>
      <c r="F385" s="9" t="s">
        <v>43</v>
      </c>
    </row>
    <row r="386" spans="1:6">
      <c r="A386" s="4" t="s">
        <v>65</v>
      </c>
      <c r="B386" s="9">
        <v>22</v>
      </c>
      <c r="C386" s="9" t="str">
        <f t="shared" si="5"/>
        <v>30-34|22</v>
      </c>
      <c r="D386" s="9">
        <v>29</v>
      </c>
      <c r="E386" s="9">
        <v>4</v>
      </c>
      <c r="F386" s="8" t="s">
        <v>44</v>
      </c>
    </row>
    <row r="387" spans="1:6">
      <c r="A387" s="4" t="s">
        <v>65</v>
      </c>
      <c r="B387" s="9">
        <v>23</v>
      </c>
      <c r="C387" s="9" t="str">
        <f t="shared" si="5"/>
        <v>30-34|23</v>
      </c>
      <c r="D387" s="9">
        <v>30</v>
      </c>
      <c r="E387" s="9">
        <v>4</v>
      </c>
      <c r="F387" s="8" t="s">
        <v>44</v>
      </c>
    </row>
    <row r="388" spans="1:6">
      <c r="A388" s="4" t="s">
        <v>65</v>
      </c>
      <c r="B388" s="9">
        <v>24</v>
      </c>
      <c r="C388" s="9" t="str">
        <f t="shared" si="5"/>
        <v>30-34|24</v>
      </c>
      <c r="D388" s="9">
        <v>31</v>
      </c>
      <c r="E388" s="9">
        <v>4</v>
      </c>
      <c r="F388" s="8" t="s">
        <v>44</v>
      </c>
    </row>
    <row r="389" spans="1:6">
      <c r="A389" s="4" t="s">
        <v>65</v>
      </c>
      <c r="B389" s="9">
        <v>25</v>
      </c>
      <c r="C389" s="9" t="str">
        <f t="shared" ref="C389:C452" si="6">A389&amp;"|"&amp;B389</f>
        <v>30-34|25</v>
      </c>
      <c r="D389" s="9">
        <v>32</v>
      </c>
      <c r="E389" s="9">
        <v>5</v>
      </c>
      <c r="F389" s="9" t="s">
        <v>45</v>
      </c>
    </row>
    <row r="390" spans="1:6">
      <c r="A390" s="4" t="s">
        <v>65</v>
      </c>
      <c r="B390" s="9">
        <v>26</v>
      </c>
      <c r="C390" s="9" t="str">
        <f t="shared" si="6"/>
        <v>30-34|26</v>
      </c>
      <c r="D390" s="9">
        <v>34</v>
      </c>
      <c r="E390" s="9">
        <v>5</v>
      </c>
      <c r="F390" s="9" t="s">
        <v>45</v>
      </c>
    </row>
    <row r="391" spans="1:6">
      <c r="A391" s="4" t="s">
        <v>65</v>
      </c>
      <c r="B391" s="9">
        <v>27</v>
      </c>
      <c r="C391" s="9" t="str">
        <f t="shared" si="6"/>
        <v>30-34|27</v>
      </c>
      <c r="D391" s="9">
        <v>35</v>
      </c>
      <c r="E391" s="9">
        <v>6</v>
      </c>
      <c r="F391" s="9" t="s">
        <v>46</v>
      </c>
    </row>
    <row r="392" spans="1:6">
      <c r="A392" s="4" t="s">
        <v>65</v>
      </c>
      <c r="B392" s="9">
        <v>28</v>
      </c>
      <c r="C392" s="9" t="str">
        <f t="shared" si="6"/>
        <v>30-34|28</v>
      </c>
      <c r="D392" s="9">
        <v>36</v>
      </c>
      <c r="E392" s="9">
        <v>6</v>
      </c>
      <c r="F392" s="9" t="s">
        <v>46</v>
      </c>
    </row>
    <row r="393" spans="1:6">
      <c r="A393" s="4" t="s">
        <v>65</v>
      </c>
      <c r="B393" s="9">
        <v>29</v>
      </c>
      <c r="C393" s="9" t="str">
        <f t="shared" si="6"/>
        <v>30-34|29</v>
      </c>
      <c r="D393" s="9">
        <v>37</v>
      </c>
      <c r="E393" s="9">
        <v>6</v>
      </c>
      <c r="F393" s="9" t="s">
        <v>46</v>
      </c>
    </row>
    <row r="394" spans="1:6">
      <c r="A394" s="4" t="s">
        <v>65</v>
      </c>
      <c r="B394" s="9">
        <v>30</v>
      </c>
      <c r="C394" s="9" t="str">
        <f t="shared" si="6"/>
        <v>30-34|30</v>
      </c>
      <c r="D394" s="9">
        <v>39</v>
      </c>
      <c r="E394" s="9">
        <v>7</v>
      </c>
      <c r="F394" s="9" t="s">
        <v>47</v>
      </c>
    </row>
    <row r="395" spans="1:6">
      <c r="A395" s="4" t="s">
        <v>65</v>
      </c>
      <c r="B395" s="9">
        <v>31</v>
      </c>
      <c r="C395" s="9" t="str">
        <f t="shared" si="6"/>
        <v>30-34|31</v>
      </c>
      <c r="D395" s="9">
        <v>40</v>
      </c>
      <c r="E395" s="9">
        <v>7</v>
      </c>
      <c r="F395" s="9" t="s">
        <v>47</v>
      </c>
    </row>
    <row r="396" spans="1:6">
      <c r="A396" s="4" t="s">
        <v>65</v>
      </c>
      <c r="B396" s="9">
        <v>32</v>
      </c>
      <c r="C396" s="9" t="str">
        <f t="shared" si="6"/>
        <v>30-34|32</v>
      </c>
      <c r="D396" s="9">
        <v>41</v>
      </c>
      <c r="E396" s="9">
        <v>7</v>
      </c>
      <c r="F396" s="9" t="s">
        <v>47</v>
      </c>
    </row>
    <row r="397" spans="1:6">
      <c r="A397" s="4" t="s">
        <v>65</v>
      </c>
      <c r="B397" s="9">
        <v>33</v>
      </c>
      <c r="C397" s="9" t="str">
        <f t="shared" si="6"/>
        <v>30-34|33</v>
      </c>
      <c r="D397" s="9">
        <v>42</v>
      </c>
      <c r="E397" s="9">
        <v>8</v>
      </c>
      <c r="F397" s="9" t="s">
        <v>48</v>
      </c>
    </row>
    <row r="398" spans="1:6">
      <c r="A398" s="4" t="s">
        <v>65</v>
      </c>
      <c r="B398" s="9">
        <v>34</v>
      </c>
      <c r="C398" s="9" t="str">
        <f t="shared" si="6"/>
        <v>30-34|34</v>
      </c>
      <c r="D398" s="9">
        <v>44</v>
      </c>
      <c r="E398" s="9">
        <v>8</v>
      </c>
      <c r="F398" s="9" t="s">
        <v>48</v>
      </c>
    </row>
    <row r="399" spans="1:6">
      <c r="A399" s="4" t="s">
        <v>65</v>
      </c>
      <c r="B399" s="9">
        <v>35</v>
      </c>
      <c r="C399" s="9" t="str">
        <f t="shared" si="6"/>
        <v>30-34|35</v>
      </c>
      <c r="D399" s="9">
        <v>45</v>
      </c>
      <c r="E399" s="9">
        <v>9</v>
      </c>
      <c r="F399" s="9" t="s">
        <v>49</v>
      </c>
    </row>
    <row r="400" spans="1:6">
      <c r="A400" s="4" t="s">
        <v>65</v>
      </c>
      <c r="B400" s="9">
        <v>36</v>
      </c>
      <c r="C400" s="9" t="str">
        <f t="shared" si="6"/>
        <v>30-34|36</v>
      </c>
      <c r="D400" s="9">
        <v>46</v>
      </c>
      <c r="E400" s="9">
        <v>9</v>
      </c>
      <c r="F400" s="9" t="s">
        <v>49</v>
      </c>
    </row>
    <row r="401" spans="1:6">
      <c r="A401" s="4" t="s">
        <v>65</v>
      </c>
      <c r="B401" s="9">
        <v>37</v>
      </c>
      <c r="C401" s="9" t="str">
        <f t="shared" si="6"/>
        <v>30-34|37</v>
      </c>
      <c r="D401" s="9">
        <v>47</v>
      </c>
      <c r="E401" s="9">
        <v>9</v>
      </c>
      <c r="F401" s="9" t="s">
        <v>49</v>
      </c>
    </row>
    <row r="402" spans="1:6">
      <c r="A402" s="4" t="s">
        <v>65</v>
      </c>
      <c r="B402" s="9">
        <v>38</v>
      </c>
      <c r="C402" s="9" t="str">
        <f t="shared" si="6"/>
        <v>30-34|38</v>
      </c>
      <c r="D402" s="9">
        <v>48</v>
      </c>
      <c r="E402" s="9">
        <v>9</v>
      </c>
      <c r="F402" s="9" t="s">
        <v>49</v>
      </c>
    </row>
    <row r="403" spans="1:6">
      <c r="A403" s="4" t="s">
        <v>65</v>
      </c>
      <c r="B403" s="9">
        <v>39</v>
      </c>
      <c r="C403" s="9" t="str">
        <f t="shared" si="6"/>
        <v>30-34|39</v>
      </c>
      <c r="D403" s="9">
        <v>50</v>
      </c>
      <c r="E403" s="9">
        <v>10</v>
      </c>
      <c r="F403" s="9" t="s">
        <v>50</v>
      </c>
    </row>
    <row r="404" spans="1:6">
      <c r="A404" s="4" t="s">
        <v>65</v>
      </c>
      <c r="B404" s="9">
        <v>40</v>
      </c>
      <c r="C404" s="9" t="str">
        <f t="shared" si="6"/>
        <v>30-34|40</v>
      </c>
      <c r="D404" s="9">
        <v>51</v>
      </c>
      <c r="E404" s="9">
        <v>10</v>
      </c>
      <c r="F404" s="9" t="s">
        <v>50</v>
      </c>
    </row>
    <row r="405" spans="1:6">
      <c r="A405" s="4" t="s">
        <v>65</v>
      </c>
      <c r="B405" s="9">
        <v>41</v>
      </c>
      <c r="C405" s="9" t="str">
        <f t="shared" si="6"/>
        <v>30-34|41</v>
      </c>
      <c r="D405" s="9">
        <v>53</v>
      </c>
      <c r="E405" s="9">
        <v>11</v>
      </c>
      <c r="F405" s="9" t="s">
        <v>51</v>
      </c>
    </row>
    <row r="406" spans="1:6">
      <c r="A406" s="4" t="s">
        <v>65</v>
      </c>
      <c r="B406" s="9">
        <v>42</v>
      </c>
      <c r="C406" s="9" t="str">
        <f t="shared" si="6"/>
        <v>30-34|42</v>
      </c>
      <c r="D406" s="9">
        <v>54</v>
      </c>
      <c r="E406" s="9">
        <v>11</v>
      </c>
      <c r="F406" s="9" t="s">
        <v>51</v>
      </c>
    </row>
    <row r="407" spans="1:6">
      <c r="A407" s="4" t="s">
        <v>65</v>
      </c>
      <c r="B407" s="9">
        <v>43</v>
      </c>
      <c r="C407" s="9" t="str">
        <f t="shared" si="6"/>
        <v>30-34|43</v>
      </c>
      <c r="D407" s="9">
        <v>56</v>
      </c>
      <c r="E407" s="9">
        <v>12</v>
      </c>
      <c r="F407" s="9" t="s">
        <v>52</v>
      </c>
    </row>
    <row r="408" spans="1:6">
      <c r="A408" s="4" t="s">
        <v>65</v>
      </c>
      <c r="B408" s="9">
        <v>44</v>
      </c>
      <c r="C408" s="9" t="str">
        <f t="shared" si="6"/>
        <v>30-34|44</v>
      </c>
      <c r="D408" s="9">
        <v>57</v>
      </c>
      <c r="E408" s="9">
        <v>12</v>
      </c>
      <c r="F408" s="9" t="s">
        <v>52</v>
      </c>
    </row>
    <row r="409" spans="1:6">
      <c r="A409" s="4" t="s">
        <v>65</v>
      </c>
      <c r="B409" s="9">
        <v>45</v>
      </c>
      <c r="C409" s="9" t="str">
        <f t="shared" si="6"/>
        <v>30-34|45</v>
      </c>
      <c r="D409" s="9">
        <v>59</v>
      </c>
      <c r="E409" s="9">
        <v>13</v>
      </c>
      <c r="F409" s="9" t="s">
        <v>53</v>
      </c>
    </row>
    <row r="410" spans="1:6">
      <c r="A410" s="4" t="s">
        <v>65</v>
      </c>
      <c r="B410" s="9">
        <v>46</v>
      </c>
      <c r="C410" s="9" t="str">
        <f t="shared" si="6"/>
        <v>30-34|46</v>
      </c>
      <c r="D410" s="9">
        <v>61</v>
      </c>
      <c r="E410" s="9">
        <v>13</v>
      </c>
      <c r="F410" s="9" t="s">
        <v>53</v>
      </c>
    </row>
    <row r="411" spans="1:6">
      <c r="A411" s="4" t="s">
        <v>65</v>
      </c>
      <c r="B411" s="9">
        <v>47</v>
      </c>
      <c r="C411" s="9" t="str">
        <f t="shared" si="6"/>
        <v>30-34|47</v>
      </c>
      <c r="D411" s="9">
        <v>63</v>
      </c>
      <c r="E411" s="9">
        <v>14</v>
      </c>
      <c r="F411" s="9" t="s">
        <v>54</v>
      </c>
    </row>
    <row r="412" spans="1:6">
      <c r="A412" s="4" t="s">
        <v>65</v>
      </c>
      <c r="B412" s="9">
        <v>48</v>
      </c>
      <c r="C412" s="9" t="str">
        <f t="shared" si="6"/>
        <v>30-34|48</v>
      </c>
      <c r="D412" s="9">
        <v>65</v>
      </c>
      <c r="E412" s="9">
        <v>15</v>
      </c>
      <c r="F412" s="9" t="s">
        <v>55</v>
      </c>
    </row>
    <row r="413" spans="1:6">
      <c r="A413" s="4" t="s">
        <v>65</v>
      </c>
      <c r="B413" s="9">
        <v>49</v>
      </c>
      <c r="C413" s="9" t="str">
        <f t="shared" si="6"/>
        <v>30-34|49</v>
      </c>
      <c r="D413" s="9">
        <v>67</v>
      </c>
      <c r="E413" s="9">
        <v>15</v>
      </c>
      <c r="F413" s="9" t="s">
        <v>55</v>
      </c>
    </row>
    <row r="414" spans="1:6">
      <c r="A414" s="4" t="s">
        <v>65</v>
      </c>
      <c r="B414" s="9">
        <v>50</v>
      </c>
      <c r="C414" s="9" t="str">
        <f t="shared" si="6"/>
        <v>30-34|50</v>
      </c>
      <c r="D414" s="9">
        <v>70</v>
      </c>
      <c r="E414" s="9">
        <v>16</v>
      </c>
      <c r="F414" s="9" t="s">
        <v>56</v>
      </c>
    </row>
    <row r="415" spans="1:6">
      <c r="A415" s="4" t="s">
        <v>65</v>
      </c>
      <c r="B415" s="9">
        <v>51</v>
      </c>
      <c r="C415" s="9" t="str">
        <f t="shared" si="6"/>
        <v>30-34|51</v>
      </c>
      <c r="D415" s="9">
        <v>73</v>
      </c>
      <c r="E415" s="9">
        <v>17</v>
      </c>
      <c r="F415" s="9" t="s">
        <v>57</v>
      </c>
    </row>
    <row r="416" spans="1:6">
      <c r="A416" s="4" t="s">
        <v>65</v>
      </c>
      <c r="B416" s="9">
        <v>52</v>
      </c>
      <c r="C416" s="9" t="str">
        <f t="shared" si="6"/>
        <v>30-34|52</v>
      </c>
      <c r="D416" s="9">
        <v>77</v>
      </c>
      <c r="E416" s="9">
        <v>18</v>
      </c>
      <c r="F416" s="9" t="s">
        <v>58</v>
      </c>
    </row>
    <row r="417" spans="1:6">
      <c r="A417" s="4" t="s">
        <v>65</v>
      </c>
      <c r="B417" s="9">
        <v>53</v>
      </c>
      <c r="C417" s="9" t="str">
        <f t="shared" si="6"/>
        <v>30-34|53</v>
      </c>
      <c r="D417" s="9">
        <v>80</v>
      </c>
      <c r="E417" s="9">
        <v>19</v>
      </c>
      <c r="F417" s="9" t="s">
        <v>59</v>
      </c>
    </row>
    <row r="418" spans="1:6">
      <c r="A418" s="4" t="s">
        <v>65</v>
      </c>
      <c r="B418" s="9">
        <v>54</v>
      </c>
      <c r="C418" s="9" t="str">
        <f t="shared" si="6"/>
        <v>30-34|54</v>
      </c>
      <c r="D418" s="9">
        <v>80</v>
      </c>
      <c r="E418" s="9">
        <v>19</v>
      </c>
      <c r="F418" s="9" t="s">
        <v>59</v>
      </c>
    </row>
    <row r="419" spans="1:6">
      <c r="A419" s="4" t="s">
        <v>65</v>
      </c>
      <c r="B419" s="9">
        <v>55</v>
      </c>
      <c r="C419" s="9" t="str">
        <f t="shared" si="6"/>
        <v>30-34|55</v>
      </c>
      <c r="D419" s="9">
        <v>80</v>
      </c>
      <c r="E419" s="9">
        <v>19</v>
      </c>
      <c r="F419" s="9" t="s">
        <v>59</v>
      </c>
    </row>
    <row r="420" spans="1:6">
      <c r="A420" s="4" t="s">
        <v>65</v>
      </c>
      <c r="B420" s="9">
        <v>56</v>
      </c>
      <c r="C420" s="9" t="str">
        <f t="shared" si="6"/>
        <v>30-34|56</v>
      </c>
      <c r="D420" s="9">
        <v>80</v>
      </c>
      <c r="E420" s="9">
        <v>19</v>
      </c>
      <c r="F420" s="9" t="s">
        <v>59</v>
      </c>
    </row>
    <row r="421" spans="1:6">
      <c r="A421" s="4" t="s">
        <v>65</v>
      </c>
      <c r="B421" s="9">
        <v>57</v>
      </c>
      <c r="C421" s="9" t="str">
        <f t="shared" si="6"/>
        <v>30-34|57</v>
      </c>
      <c r="D421" s="9">
        <v>80</v>
      </c>
      <c r="E421" s="9">
        <v>19</v>
      </c>
      <c r="F421" s="9" t="s">
        <v>59</v>
      </c>
    </row>
    <row r="422" spans="1:6">
      <c r="A422" s="4" t="s">
        <v>65</v>
      </c>
      <c r="B422" s="9">
        <v>58</v>
      </c>
      <c r="C422" s="9" t="str">
        <f t="shared" si="6"/>
        <v>30-34|58</v>
      </c>
      <c r="D422" s="9">
        <v>80</v>
      </c>
      <c r="E422" s="9">
        <v>19</v>
      </c>
      <c r="F422" s="9" t="s">
        <v>59</v>
      </c>
    </row>
    <row r="423" spans="1:6">
      <c r="A423" s="4" t="s">
        <v>65</v>
      </c>
      <c r="B423" s="9">
        <v>59</v>
      </c>
      <c r="C423" s="9" t="str">
        <f t="shared" si="6"/>
        <v>30-34|59</v>
      </c>
      <c r="D423" s="9">
        <v>80</v>
      </c>
      <c r="E423" s="9">
        <v>19</v>
      </c>
      <c r="F423" s="9" t="s">
        <v>59</v>
      </c>
    </row>
    <row r="424" spans="1:6">
      <c r="A424" s="4" t="s">
        <v>66</v>
      </c>
      <c r="B424" s="8">
        <v>0</v>
      </c>
      <c r="C424" s="9" t="str">
        <f t="shared" si="6"/>
        <v>35-44|0</v>
      </c>
      <c r="D424" s="9">
        <v>20</v>
      </c>
      <c r="E424" s="9">
        <v>1</v>
      </c>
      <c r="F424" s="9" t="s">
        <v>41</v>
      </c>
    </row>
    <row r="425" spans="1:6">
      <c r="A425" s="4" t="s">
        <v>66</v>
      </c>
      <c r="B425" s="9">
        <v>1</v>
      </c>
      <c r="C425" s="9" t="str">
        <f t="shared" si="6"/>
        <v>35-44|1</v>
      </c>
      <c r="D425" s="9">
        <v>20</v>
      </c>
      <c r="E425" s="9">
        <v>1</v>
      </c>
      <c r="F425" s="9" t="s">
        <v>41</v>
      </c>
    </row>
    <row r="426" spans="1:6">
      <c r="A426" s="4" t="s">
        <v>66</v>
      </c>
      <c r="B426" s="9">
        <v>2</v>
      </c>
      <c r="C426" s="9" t="str">
        <f t="shared" si="6"/>
        <v>35-44|2</v>
      </c>
      <c r="D426" s="9">
        <v>20</v>
      </c>
      <c r="E426" s="9">
        <v>1</v>
      </c>
      <c r="F426" s="9" t="s">
        <v>41</v>
      </c>
    </row>
    <row r="427" spans="1:6">
      <c r="A427" s="4" t="s">
        <v>66</v>
      </c>
      <c r="B427" s="9">
        <v>3</v>
      </c>
      <c r="C427" s="9" t="str">
        <f t="shared" si="6"/>
        <v>35-44|3</v>
      </c>
      <c r="D427" s="9">
        <v>20</v>
      </c>
      <c r="E427" s="9">
        <v>1</v>
      </c>
      <c r="F427" s="9" t="s">
        <v>41</v>
      </c>
    </row>
    <row r="428" spans="1:6">
      <c r="A428" s="4" t="s">
        <v>66</v>
      </c>
      <c r="B428" s="9">
        <v>4</v>
      </c>
      <c r="C428" s="9" t="str">
        <f t="shared" si="6"/>
        <v>35-44|4</v>
      </c>
      <c r="D428" s="9">
        <v>20</v>
      </c>
      <c r="E428" s="9">
        <v>1</v>
      </c>
      <c r="F428" s="9" t="s">
        <v>41</v>
      </c>
    </row>
    <row r="429" spans="1:6">
      <c r="A429" s="4" t="s">
        <v>66</v>
      </c>
      <c r="B429" s="9">
        <v>5</v>
      </c>
      <c r="C429" s="9" t="str">
        <f t="shared" si="6"/>
        <v>35-44|5</v>
      </c>
      <c r="D429" s="9">
        <v>20</v>
      </c>
      <c r="E429" s="9">
        <v>1</v>
      </c>
      <c r="F429" s="9" t="s">
        <v>41</v>
      </c>
    </row>
    <row r="430" spans="1:6">
      <c r="A430" s="4" t="s">
        <v>66</v>
      </c>
      <c r="B430" s="9">
        <v>6</v>
      </c>
      <c r="C430" s="9" t="str">
        <f t="shared" si="6"/>
        <v>35-44|6</v>
      </c>
      <c r="D430" s="9">
        <v>20</v>
      </c>
      <c r="E430" s="9">
        <v>1</v>
      </c>
      <c r="F430" s="9" t="s">
        <v>41</v>
      </c>
    </row>
    <row r="431" spans="1:6">
      <c r="A431" s="4" t="s">
        <v>66</v>
      </c>
      <c r="B431" s="9">
        <v>7</v>
      </c>
      <c r="C431" s="9" t="str">
        <f t="shared" si="6"/>
        <v>35-44|7</v>
      </c>
      <c r="D431" s="9">
        <v>20</v>
      </c>
      <c r="E431" s="9">
        <v>1</v>
      </c>
      <c r="F431" s="9" t="s">
        <v>41</v>
      </c>
    </row>
    <row r="432" spans="1:6">
      <c r="A432" s="4" t="s">
        <v>66</v>
      </c>
      <c r="B432" s="9">
        <v>8</v>
      </c>
      <c r="C432" s="9" t="str">
        <f t="shared" si="6"/>
        <v>35-44|8</v>
      </c>
      <c r="D432" s="9">
        <v>20</v>
      </c>
      <c r="E432" s="9">
        <v>1</v>
      </c>
      <c r="F432" s="9" t="s">
        <v>41</v>
      </c>
    </row>
    <row r="433" spans="1:6">
      <c r="A433" s="4" t="s">
        <v>66</v>
      </c>
      <c r="B433" s="9">
        <v>9</v>
      </c>
      <c r="C433" s="9" t="str">
        <f t="shared" si="6"/>
        <v>35-44|9</v>
      </c>
      <c r="D433" s="9">
        <v>20</v>
      </c>
      <c r="E433" s="9">
        <v>1</v>
      </c>
      <c r="F433" s="9" t="s">
        <v>41</v>
      </c>
    </row>
    <row r="434" spans="1:6">
      <c r="A434" s="4" t="s">
        <v>66</v>
      </c>
      <c r="B434" s="9">
        <v>10</v>
      </c>
      <c r="C434" s="9" t="str">
        <f t="shared" si="6"/>
        <v>35-44|10</v>
      </c>
      <c r="D434" s="9">
        <v>20</v>
      </c>
      <c r="E434" s="9">
        <v>1</v>
      </c>
      <c r="F434" s="9" t="s">
        <v>41</v>
      </c>
    </row>
    <row r="435" spans="1:6">
      <c r="A435" s="4" t="s">
        <v>66</v>
      </c>
      <c r="B435" s="9">
        <v>11</v>
      </c>
      <c r="C435" s="9" t="str">
        <f t="shared" si="6"/>
        <v>35-44|11</v>
      </c>
      <c r="D435" s="9">
        <v>20</v>
      </c>
      <c r="E435" s="9">
        <v>1</v>
      </c>
      <c r="F435" s="9" t="s">
        <v>41</v>
      </c>
    </row>
    <row r="436" spans="1:6">
      <c r="A436" s="4" t="s">
        <v>66</v>
      </c>
      <c r="B436" s="9">
        <v>12</v>
      </c>
      <c r="C436" s="9" t="str">
        <f t="shared" si="6"/>
        <v>35-44|12</v>
      </c>
      <c r="D436" s="9">
        <v>20</v>
      </c>
      <c r="E436" s="9">
        <v>1</v>
      </c>
      <c r="F436" s="9" t="s">
        <v>41</v>
      </c>
    </row>
    <row r="437" spans="1:6">
      <c r="A437" s="4" t="s">
        <v>66</v>
      </c>
      <c r="B437" s="9">
        <v>13</v>
      </c>
      <c r="C437" s="9" t="str">
        <f t="shared" si="6"/>
        <v>35-44|13</v>
      </c>
      <c r="D437" s="9">
        <v>20</v>
      </c>
      <c r="E437" s="9">
        <v>1</v>
      </c>
      <c r="F437" s="9" t="s">
        <v>41</v>
      </c>
    </row>
    <row r="438" spans="1:6">
      <c r="A438" s="4" t="s">
        <v>66</v>
      </c>
      <c r="B438" s="9">
        <v>14</v>
      </c>
      <c r="C438" s="9" t="str">
        <f t="shared" si="6"/>
        <v>35-44|14</v>
      </c>
      <c r="D438" s="9">
        <v>21</v>
      </c>
      <c r="E438" s="9">
        <v>1</v>
      </c>
      <c r="F438" s="9" t="s">
        <v>41</v>
      </c>
    </row>
    <row r="439" spans="1:6">
      <c r="A439" s="4" t="s">
        <v>66</v>
      </c>
      <c r="B439" s="9">
        <v>15</v>
      </c>
      <c r="C439" s="9" t="str">
        <f t="shared" si="6"/>
        <v>35-44|15</v>
      </c>
      <c r="D439" s="9">
        <v>22</v>
      </c>
      <c r="E439" s="9">
        <v>2</v>
      </c>
      <c r="F439" s="9" t="s">
        <v>42</v>
      </c>
    </row>
    <row r="440" spans="1:6">
      <c r="A440" s="4" t="s">
        <v>66</v>
      </c>
      <c r="B440" s="9">
        <v>16</v>
      </c>
      <c r="C440" s="9" t="str">
        <f t="shared" si="6"/>
        <v>35-44|16</v>
      </c>
      <c r="D440" s="9">
        <v>23</v>
      </c>
      <c r="E440" s="9">
        <v>2</v>
      </c>
      <c r="F440" s="9" t="s">
        <v>42</v>
      </c>
    </row>
    <row r="441" spans="1:6">
      <c r="A441" s="4" t="s">
        <v>66</v>
      </c>
      <c r="B441" s="9">
        <v>17</v>
      </c>
      <c r="C441" s="9" t="str">
        <f t="shared" si="6"/>
        <v>35-44|17</v>
      </c>
      <c r="D441" s="9">
        <v>24</v>
      </c>
      <c r="E441" s="9">
        <v>2</v>
      </c>
      <c r="F441" s="9" t="s">
        <v>42</v>
      </c>
    </row>
    <row r="442" spans="1:6">
      <c r="A442" s="4" t="s">
        <v>66</v>
      </c>
      <c r="B442" s="9">
        <v>18</v>
      </c>
      <c r="C442" s="9" t="str">
        <f t="shared" si="6"/>
        <v>35-44|18</v>
      </c>
      <c r="D442" s="9">
        <v>25</v>
      </c>
      <c r="E442" s="9">
        <v>3</v>
      </c>
      <c r="F442" s="9" t="s">
        <v>43</v>
      </c>
    </row>
    <row r="443" spans="1:6">
      <c r="A443" s="4" t="s">
        <v>66</v>
      </c>
      <c r="B443" s="9">
        <v>19</v>
      </c>
      <c r="C443" s="9" t="str">
        <f t="shared" si="6"/>
        <v>35-44|19</v>
      </c>
      <c r="D443" s="9">
        <v>26</v>
      </c>
      <c r="E443" s="9">
        <v>3</v>
      </c>
      <c r="F443" s="9" t="s">
        <v>43</v>
      </c>
    </row>
    <row r="444" spans="1:6">
      <c r="A444" s="4" t="s">
        <v>66</v>
      </c>
      <c r="B444" s="9">
        <v>20</v>
      </c>
      <c r="C444" s="9" t="str">
        <f t="shared" si="6"/>
        <v>35-44|20</v>
      </c>
      <c r="D444" s="9">
        <v>27</v>
      </c>
      <c r="E444" s="9">
        <v>3</v>
      </c>
      <c r="F444" s="9" t="s">
        <v>43</v>
      </c>
    </row>
    <row r="445" spans="1:6">
      <c r="A445" s="4" t="s">
        <v>66</v>
      </c>
      <c r="B445" s="9">
        <v>21</v>
      </c>
      <c r="C445" s="9" t="str">
        <f t="shared" si="6"/>
        <v>35-44|21</v>
      </c>
      <c r="D445" s="9">
        <v>28</v>
      </c>
      <c r="E445" s="9">
        <v>3</v>
      </c>
      <c r="F445" s="9" t="s">
        <v>43</v>
      </c>
    </row>
    <row r="446" spans="1:6">
      <c r="A446" s="4" t="s">
        <v>66</v>
      </c>
      <c r="B446" s="9">
        <v>22</v>
      </c>
      <c r="C446" s="9" t="str">
        <f t="shared" si="6"/>
        <v>35-44|22</v>
      </c>
      <c r="D446" s="9">
        <v>29</v>
      </c>
      <c r="E446" s="9">
        <v>4</v>
      </c>
      <c r="F446" s="8" t="s">
        <v>44</v>
      </c>
    </row>
    <row r="447" spans="1:6">
      <c r="A447" s="4" t="s">
        <v>66</v>
      </c>
      <c r="B447" s="9">
        <v>23</v>
      </c>
      <c r="C447" s="9" t="str">
        <f t="shared" si="6"/>
        <v>35-44|23</v>
      </c>
      <c r="D447" s="9">
        <v>30</v>
      </c>
      <c r="E447" s="9">
        <v>4</v>
      </c>
      <c r="F447" s="8" t="s">
        <v>44</v>
      </c>
    </row>
    <row r="448" spans="1:6">
      <c r="A448" s="4" t="s">
        <v>66</v>
      </c>
      <c r="B448" s="9">
        <v>24</v>
      </c>
      <c r="C448" s="9" t="str">
        <f t="shared" si="6"/>
        <v>35-44|24</v>
      </c>
      <c r="D448" s="9">
        <v>31</v>
      </c>
      <c r="E448" s="9">
        <v>4</v>
      </c>
      <c r="F448" s="8" t="s">
        <v>44</v>
      </c>
    </row>
    <row r="449" spans="1:6">
      <c r="A449" s="4" t="s">
        <v>66</v>
      </c>
      <c r="B449" s="9">
        <v>25</v>
      </c>
      <c r="C449" s="9" t="str">
        <f t="shared" si="6"/>
        <v>35-44|25</v>
      </c>
      <c r="D449" s="9">
        <v>32</v>
      </c>
      <c r="E449" s="9">
        <v>5</v>
      </c>
      <c r="F449" s="9" t="s">
        <v>45</v>
      </c>
    </row>
    <row r="450" spans="1:6">
      <c r="A450" s="4" t="s">
        <v>66</v>
      </c>
      <c r="B450" s="9">
        <v>26</v>
      </c>
      <c r="C450" s="9" t="str">
        <f t="shared" si="6"/>
        <v>35-44|26</v>
      </c>
      <c r="D450" s="9">
        <v>34</v>
      </c>
      <c r="E450" s="9">
        <v>5</v>
      </c>
      <c r="F450" s="9" t="s">
        <v>45</v>
      </c>
    </row>
    <row r="451" spans="1:6">
      <c r="A451" s="4" t="s">
        <v>66</v>
      </c>
      <c r="B451" s="9">
        <v>27</v>
      </c>
      <c r="C451" s="9" t="str">
        <f t="shared" si="6"/>
        <v>35-44|27</v>
      </c>
      <c r="D451" s="9">
        <v>35</v>
      </c>
      <c r="E451" s="9">
        <v>6</v>
      </c>
      <c r="F451" s="9" t="s">
        <v>46</v>
      </c>
    </row>
    <row r="452" spans="1:6">
      <c r="A452" s="4" t="s">
        <v>66</v>
      </c>
      <c r="B452" s="9">
        <v>28</v>
      </c>
      <c r="C452" s="9" t="str">
        <f t="shared" si="6"/>
        <v>35-44|28</v>
      </c>
      <c r="D452" s="9">
        <v>36</v>
      </c>
      <c r="E452" s="9">
        <v>6</v>
      </c>
      <c r="F452" s="9" t="s">
        <v>46</v>
      </c>
    </row>
    <row r="453" spans="1:6">
      <c r="A453" s="4" t="s">
        <v>66</v>
      </c>
      <c r="B453" s="9">
        <v>29</v>
      </c>
      <c r="C453" s="9" t="str">
        <f t="shared" ref="C453:C516" si="7">A453&amp;"|"&amp;B453</f>
        <v>35-44|29</v>
      </c>
      <c r="D453" s="9">
        <v>37</v>
      </c>
      <c r="E453" s="9">
        <v>6</v>
      </c>
      <c r="F453" s="9" t="s">
        <v>46</v>
      </c>
    </row>
    <row r="454" spans="1:6">
      <c r="A454" s="4" t="s">
        <v>66</v>
      </c>
      <c r="B454" s="9">
        <v>30</v>
      </c>
      <c r="C454" s="9" t="str">
        <f t="shared" si="7"/>
        <v>35-44|30</v>
      </c>
      <c r="D454" s="9">
        <v>39</v>
      </c>
      <c r="E454" s="9">
        <v>7</v>
      </c>
      <c r="F454" s="9" t="s">
        <v>47</v>
      </c>
    </row>
    <row r="455" spans="1:6">
      <c r="A455" s="4" t="s">
        <v>66</v>
      </c>
      <c r="B455" s="9">
        <v>31</v>
      </c>
      <c r="C455" s="9" t="str">
        <f t="shared" si="7"/>
        <v>35-44|31</v>
      </c>
      <c r="D455" s="9">
        <v>40</v>
      </c>
      <c r="E455" s="9">
        <v>7</v>
      </c>
      <c r="F455" s="9" t="s">
        <v>47</v>
      </c>
    </row>
    <row r="456" spans="1:6">
      <c r="A456" s="4" t="s">
        <v>66</v>
      </c>
      <c r="B456" s="9">
        <v>32</v>
      </c>
      <c r="C456" s="9" t="str">
        <f t="shared" si="7"/>
        <v>35-44|32</v>
      </c>
      <c r="D456" s="9">
        <v>41</v>
      </c>
      <c r="E456" s="9">
        <v>7</v>
      </c>
      <c r="F456" s="9" t="s">
        <v>47</v>
      </c>
    </row>
    <row r="457" spans="1:6">
      <c r="A457" s="4" t="s">
        <v>66</v>
      </c>
      <c r="B457" s="9">
        <v>33</v>
      </c>
      <c r="C457" s="9" t="str">
        <f t="shared" si="7"/>
        <v>35-44|33</v>
      </c>
      <c r="D457" s="9">
        <v>42</v>
      </c>
      <c r="E457" s="9">
        <v>8</v>
      </c>
      <c r="F457" s="9" t="s">
        <v>48</v>
      </c>
    </row>
    <row r="458" spans="1:6">
      <c r="A458" s="4" t="s">
        <v>66</v>
      </c>
      <c r="B458" s="9">
        <v>34</v>
      </c>
      <c r="C458" s="9" t="str">
        <f t="shared" si="7"/>
        <v>35-44|34</v>
      </c>
      <c r="D458" s="9">
        <v>44</v>
      </c>
      <c r="E458" s="9">
        <v>8</v>
      </c>
      <c r="F458" s="9" t="s">
        <v>48</v>
      </c>
    </row>
    <row r="459" spans="1:6">
      <c r="A459" s="4" t="s">
        <v>66</v>
      </c>
      <c r="B459" s="9">
        <v>35</v>
      </c>
      <c r="C459" s="9" t="str">
        <f t="shared" si="7"/>
        <v>35-44|35</v>
      </c>
      <c r="D459" s="9">
        <v>45</v>
      </c>
      <c r="E459" s="9">
        <v>9</v>
      </c>
      <c r="F459" s="9" t="s">
        <v>49</v>
      </c>
    </row>
    <row r="460" spans="1:6">
      <c r="A460" s="4" t="s">
        <v>66</v>
      </c>
      <c r="B460" s="9">
        <v>36</v>
      </c>
      <c r="C460" s="9" t="str">
        <f t="shared" si="7"/>
        <v>35-44|36</v>
      </c>
      <c r="D460" s="9">
        <v>46</v>
      </c>
      <c r="E460" s="9">
        <v>9</v>
      </c>
      <c r="F460" s="9" t="s">
        <v>49</v>
      </c>
    </row>
    <row r="461" spans="1:6">
      <c r="A461" s="4" t="s">
        <v>66</v>
      </c>
      <c r="B461" s="9">
        <v>37</v>
      </c>
      <c r="C461" s="9" t="str">
        <f t="shared" si="7"/>
        <v>35-44|37</v>
      </c>
      <c r="D461" s="9">
        <v>47</v>
      </c>
      <c r="E461" s="9">
        <v>9</v>
      </c>
      <c r="F461" s="9" t="s">
        <v>49</v>
      </c>
    </row>
    <row r="462" spans="1:6">
      <c r="A462" s="4" t="s">
        <v>66</v>
      </c>
      <c r="B462" s="9">
        <v>38</v>
      </c>
      <c r="C462" s="9" t="str">
        <f t="shared" si="7"/>
        <v>35-44|38</v>
      </c>
      <c r="D462" s="9">
        <v>48</v>
      </c>
      <c r="E462" s="9">
        <v>9</v>
      </c>
      <c r="F462" s="9" t="s">
        <v>49</v>
      </c>
    </row>
    <row r="463" spans="1:6">
      <c r="A463" s="4" t="s">
        <v>66</v>
      </c>
      <c r="B463" s="9">
        <v>39</v>
      </c>
      <c r="C463" s="9" t="str">
        <f t="shared" si="7"/>
        <v>35-44|39</v>
      </c>
      <c r="D463" s="9">
        <v>50</v>
      </c>
      <c r="E463" s="9">
        <v>10</v>
      </c>
      <c r="F463" s="9" t="s">
        <v>50</v>
      </c>
    </row>
    <row r="464" spans="1:6">
      <c r="A464" s="4" t="s">
        <v>66</v>
      </c>
      <c r="B464" s="9">
        <v>40</v>
      </c>
      <c r="C464" s="9" t="str">
        <f t="shared" si="7"/>
        <v>35-44|40</v>
      </c>
      <c r="D464" s="9">
        <v>51</v>
      </c>
      <c r="E464" s="9">
        <v>10</v>
      </c>
      <c r="F464" s="9" t="s">
        <v>50</v>
      </c>
    </row>
    <row r="465" spans="1:6">
      <c r="A465" s="4" t="s">
        <v>66</v>
      </c>
      <c r="B465" s="9">
        <v>41</v>
      </c>
      <c r="C465" s="9" t="str">
        <f t="shared" si="7"/>
        <v>35-44|41</v>
      </c>
      <c r="D465" s="9">
        <v>53</v>
      </c>
      <c r="E465" s="9">
        <v>11</v>
      </c>
      <c r="F465" s="9" t="s">
        <v>51</v>
      </c>
    </row>
    <row r="466" spans="1:6">
      <c r="A466" s="4" t="s">
        <v>66</v>
      </c>
      <c r="B466" s="9">
        <v>42</v>
      </c>
      <c r="C466" s="9" t="str">
        <f t="shared" si="7"/>
        <v>35-44|42</v>
      </c>
      <c r="D466" s="9">
        <v>54</v>
      </c>
      <c r="E466" s="9">
        <v>11</v>
      </c>
      <c r="F466" s="9" t="s">
        <v>51</v>
      </c>
    </row>
    <row r="467" spans="1:6">
      <c r="A467" s="4" t="s">
        <v>66</v>
      </c>
      <c r="B467" s="9">
        <v>43</v>
      </c>
      <c r="C467" s="9" t="str">
        <f t="shared" si="7"/>
        <v>35-44|43</v>
      </c>
      <c r="D467" s="9">
        <v>56</v>
      </c>
      <c r="E467" s="9">
        <v>12</v>
      </c>
      <c r="F467" s="9" t="s">
        <v>52</v>
      </c>
    </row>
    <row r="468" spans="1:6">
      <c r="A468" s="4" t="s">
        <v>66</v>
      </c>
      <c r="B468" s="9">
        <v>44</v>
      </c>
      <c r="C468" s="9" t="str">
        <f t="shared" si="7"/>
        <v>35-44|44</v>
      </c>
      <c r="D468" s="9">
        <v>57</v>
      </c>
      <c r="E468" s="9">
        <v>12</v>
      </c>
      <c r="F468" s="9" t="s">
        <v>52</v>
      </c>
    </row>
    <row r="469" spans="1:6">
      <c r="A469" s="4" t="s">
        <v>66</v>
      </c>
      <c r="B469" s="9">
        <v>45</v>
      </c>
      <c r="C469" s="9" t="str">
        <f t="shared" si="7"/>
        <v>35-44|45</v>
      </c>
      <c r="D469" s="9">
        <v>59</v>
      </c>
      <c r="E469" s="9">
        <v>13</v>
      </c>
      <c r="F469" s="9" t="s">
        <v>53</v>
      </c>
    </row>
    <row r="470" spans="1:6">
      <c r="A470" s="4" t="s">
        <v>66</v>
      </c>
      <c r="B470" s="9">
        <v>46</v>
      </c>
      <c r="C470" s="9" t="str">
        <f t="shared" si="7"/>
        <v>35-44|46</v>
      </c>
      <c r="D470" s="9">
        <v>61</v>
      </c>
      <c r="E470" s="9">
        <v>13</v>
      </c>
      <c r="F470" s="9" t="s">
        <v>53</v>
      </c>
    </row>
    <row r="471" spans="1:6">
      <c r="A471" s="4" t="s">
        <v>66</v>
      </c>
      <c r="B471" s="9">
        <v>47</v>
      </c>
      <c r="C471" s="9" t="str">
        <f t="shared" si="7"/>
        <v>35-44|47</v>
      </c>
      <c r="D471" s="9">
        <v>63</v>
      </c>
      <c r="E471" s="9">
        <v>14</v>
      </c>
      <c r="F471" s="9" t="s">
        <v>54</v>
      </c>
    </row>
    <row r="472" spans="1:6">
      <c r="A472" s="4" t="s">
        <v>66</v>
      </c>
      <c r="B472" s="9">
        <v>48</v>
      </c>
      <c r="C472" s="9" t="str">
        <f t="shared" si="7"/>
        <v>35-44|48</v>
      </c>
      <c r="D472" s="9">
        <v>65</v>
      </c>
      <c r="E472" s="9">
        <v>15</v>
      </c>
      <c r="F472" s="9" t="s">
        <v>55</v>
      </c>
    </row>
    <row r="473" spans="1:6">
      <c r="A473" s="4" t="s">
        <v>66</v>
      </c>
      <c r="B473" s="9">
        <v>49</v>
      </c>
      <c r="C473" s="9" t="str">
        <f t="shared" si="7"/>
        <v>35-44|49</v>
      </c>
      <c r="D473" s="9">
        <v>67</v>
      </c>
      <c r="E473" s="9">
        <v>15</v>
      </c>
      <c r="F473" s="9" t="s">
        <v>55</v>
      </c>
    </row>
    <row r="474" spans="1:6">
      <c r="A474" s="4" t="s">
        <v>66</v>
      </c>
      <c r="B474" s="9">
        <v>50</v>
      </c>
      <c r="C474" s="9" t="str">
        <f t="shared" si="7"/>
        <v>35-44|50</v>
      </c>
      <c r="D474" s="9">
        <v>70</v>
      </c>
      <c r="E474" s="9">
        <v>16</v>
      </c>
      <c r="F474" s="9" t="s">
        <v>56</v>
      </c>
    </row>
    <row r="475" spans="1:6">
      <c r="A475" s="4" t="s">
        <v>66</v>
      </c>
      <c r="B475" s="9">
        <v>51</v>
      </c>
      <c r="C475" s="9" t="str">
        <f t="shared" si="7"/>
        <v>35-44|51</v>
      </c>
      <c r="D475" s="9">
        <v>73</v>
      </c>
      <c r="E475" s="9">
        <v>17</v>
      </c>
      <c r="F475" s="9" t="s">
        <v>57</v>
      </c>
    </row>
    <row r="476" spans="1:6">
      <c r="A476" s="4" t="s">
        <v>66</v>
      </c>
      <c r="B476" s="9">
        <v>52</v>
      </c>
      <c r="C476" s="9" t="str">
        <f t="shared" si="7"/>
        <v>35-44|52</v>
      </c>
      <c r="D476" s="9">
        <v>77</v>
      </c>
      <c r="E476" s="9">
        <v>18</v>
      </c>
      <c r="F476" s="9" t="s">
        <v>58</v>
      </c>
    </row>
    <row r="477" spans="1:6">
      <c r="A477" s="4" t="s">
        <v>66</v>
      </c>
      <c r="B477" s="9">
        <v>53</v>
      </c>
      <c r="C477" s="9" t="str">
        <f t="shared" si="7"/>
        <v>35-44|53</v>
      </c>
      <c r="D477" s="9">
        <v>80</v>
      </c>
      <c r="E477" s="9">
        <v>19</v>
      </c>
      <c r="F477" s="9" t="s">
        <v>59</v>
      </c>
    </row>
    <row r="478" spans="1:6">
      <c r="A478" s="4" t="s">
        <v>66</v>
      </c>
      <c r="B478" s="9">
        <v>54</v>
      </c>
      <c r="C478" s="9" t="str">
        <f t="shared" si="7"/>
        <v>35-44|54</v>
      </c>
      <c r="D478" s="9">
        <v>80</v>
      </c>
      <c r="E478" s="9">
        <v>19</v>
      </c>
      <c r="F478" s="9" t="s">
        <v>59</v>
      </c>
    </row>
    <row r="479" spans="1:6">
      <c r="A479" s="4" t="s">
        <v>66</v>
      </c>
      <c r="B479" s="9">
        <v>55</v>
      </c>
      <c r="C479" s="9" t="str">
        <f t="shared" si="7"/>
        <v>35-44|55</v>
      </c>
      <c r="D479" s="9">
        <v>80</v>
      </c>
      <c r="E479" s="9">
        <v>19</v>
      </c>
      <c r="F479" s="9" t="s">
        <v>59</v>
      </c>
    </row>
    <row r="480" spans="1:6">
      <c r="A480" s="4" t="s">
        <v>66</v>
      </c>
      <c r="B480" s="9">
        <v>56</v>
      </c>
      <c r="C480" s="9" t="str">
        <f t="shared" si="7"/>
        <v>35-44|56</v>
      </c>
      <c r="D480" s="9">
        <v>80</v>
      </c>
      <c r="E480" s="9">
        <v>19</v>
      </c>
      <c r="F480" s="9" t="s">
        <v>59</v>
      </c>
    </row>
    <row r="481" spans="1:6">
      <c r="A481" s="4" t="s">
        <v>66</v>
      </c>
      <c r="B481" s="9">
        <v>57</v>
      </c>
      <c r="C481" s="9" t="str">
        <f t="shared" si="7"/>
        <v>35-44|57</v>
      </c>
      <c r="D481" s="9">
        <v>80</v>
      </c>
      <c r="E481" s="9">
        <v>19</v>
      </c>
      <c r="F481" s="9" t="s">
        <v>59</v>
      </c>
    </row>
    <row r="482" spans="1:6">
      <c r="A482" s="4" t="s">
        <v>66</v>
      </c>
      <c r="B482" s="9">
        <v>58</v>
      </c>
      <c r="C482" s="9" t="str">
        <f t="shared" si="7"/>
        <v>35-44|58</v>
      </c>
      <c r="D482" s="9">
        <v>80</v>
      </c>
      <c r="E482" s="9">
        <v>19</v>
      </c>
      <c r="F482" s="9" t="s">
        <v>59</v>
      </c>
    </row>
    <row r="483" spans="1:6">
      <c r="A483" s="4" t="s">
        <v>66</v>
      </c>
      <c r="B483" s="9">
        <v>59</v>
      </c>
      <c r="C483" s="9" t="str">
        <f t="shared" si="7"/>
        <v>35-44|59</v>
      </c>
      <c r="D483" s="9">
        <v>80</v>
      </c>
      <c r="E483" s="9">
        <v>19</v>
      </c>
      <c r="F483" s="9" t="s">
        <v>59</v>
      </c>
    </row>
    <row r="484" spans="1:6">
      <c r="A484" s="4" t="s">
        <v>67</v>
      </c>
      <c r="B484" s="8">
        <v>0</v>
      </c>
      <c r="C484" s="9" t="str">
        <f t="shared" si="7"/>
        <v>45-54|0</v>
      </c>
      <c r="D484" s="9">
        <v>20</v>
      </c>
      <c r="E484" s="9">
        <v>1</v>
      </c>
      <c r="F484" s="9" t="s">
        <v>41</v>
      </c>
    </row>
    <row r="485" spans="1:6">
      <c r="A485" s="4" t="s">
        <v>67</v>
      </c>
      <c r="B485" s="9">
        <v>1</v>
      </c>
      <c r="C485" s="9" t="str">
        <f t="shared" si="7"/>
        <v>45-54|1</v>
      </c>
      <c r="D485" s="9">
        <v>20</v>
      </c>
      <c r="E485" s="9">
        <v>1</v>
      </c>
      <c r="F485" s="9" t="s">
        <v>41</v>
      </c>
    </row>
    <row r="486" spans="1:6">
      <c r="A486" s="4" t="s">
        <v>67</v>
      </c>
      <c r="B486" s="9">
        <v>2</v>
      </c>
      <c r="C486" s="9" t="str">
        <f t="shared" si="7"/>
        <v>45-54|2</v>
      </c>
      <c r="D486" s="9">
        <v>20</v>
      </c>
      <c r="E486" s="9">
        <v>1</v>
      </c>
      <c r="F486" s="9" t="s">
        <v>41</v>
      </c>
    </row>
    <row r="487" spans="1:6">
      <c r="A487" s="4" t="s">
        <v>67</v>
      </c>
      <c r="B487" s="9">
        <v>3</v>
      </c>
      <c r="C487" s="9" t="str">
        <f t="shared" si="7"/>
        <v>45-54|3</v>
      </c>
      <c r="D487" s="9">
        <v>20</v>
      </c>
      <c r="E487" s="9">
        <v>1</v>
      </c>
      <c r="F487" s="9" t="s">
        <v>41</v>
      </c>
    </row>
    <row r="488" spans="1:6">
      <c r="A488" s="4" t="s">
        <v>67</v>
      </c>
      <c r="B488" s="9">
        <v>4</v>
      </c>
      <c r="C488" s="9" t="str">
        <f t="shared" si="7"/>
        <v>45-54|4</v>
      </c>
      <c r="D488" s="9">
        <v>20</v>
      </c>
      <c r="E488" s="9">
        <v>1</v>
      </c>
      <c r="F488" s="9" t="s">
        <v>41</v>
      </c>
    </row>
    <row r="489" spans="1:6">
      <c r="A489" s="4" t="s">
        <v>67</v>
      </c>
      <c r="B489" s="9">
        <v>5</v>
      </c>
      <c r="C489" s="9" t="str">
        <f t="shared" si="7"/>
        <v>45-54|5</v>
      </c>
      <c r="D489" s="9">
        <v>20</v>
      </c>
      <c r="E489" s="9">
        <v>1</v>
      </c>
      <c r="F489" s="9" t="s">
        <v>41</v>
      </c>
    </row>
    <row r="490" spans="1:6">
      <c r="A490" s="4" t="s">
        <v>67</v>
      </c>
      <c r="B490" s="9">
        <v>6</v>
      </c>
      <c r="C490" s="9" t="str">
        <f t="shared" si="7"/>
        <v>45-54|6</v>
      </c>
      <c r="D490" s="9">
        <v>20</v>
      </c>
      <c r="E490" s="9">
        <v>1</v>
      </c>
      <c r="F490" s="9" t="s">
        <v>41</v>
      </c>
    </row>
    <row r="491" spans="1:6">
      <c r="A491" s="4" t="s">
        <v>67</v>
      </c>
      <c r="B491" s="9">
        <v>7</v>
      </c>
      <c r="C491" s="9" t="str">
        <f t="shared" si="7"/>
        <v>45-54|7</v>
      </c>
      <c r="D491" s="9">
        <v>20</v>
      </c>
      <c r="E491" s="9">
        <v>1</v>
      </c>
      <c r="F491" s="9" t="s">
        <v>41</v>
      </c>
    </row>
    <row r="492" spans="1:6">
      <c r="A492" s="4" t="s">
        <v>67</v>
      </c>
      <c r="B492" s="9">
        <v>8</v>
      </c>
      <c r="C492" s="9" t="str">
        <f t="shared" si="7"/>
        <v>45-54|8</v>
      </c>
      <c r="D492" s="9">
        <v>20</v>
      </c>
      <c r="E492" s="9">
        <v>1</v>
      </c>
      <c r="F492" s="9" t="s">
        <v>41</v>
      </c>
    </row>
    <row r="493" spans="1:6">
      <c r="A493" s="4" t="s">
        <v>67</v>
      </c>
      <c r="B493" s="9">
        <v>9</v>
      </c>
      <c r="C493" s="9" t="str">
        <f t="shared" si="7"/>
        <v>45-54|9</v>
      </c>
      <c r="D493" s="9">
        <v>20</v>
      </c>
      <c r="E493" s="9">
        <v>1</v>
      </c>
      <c r="F493" s="9" t="s">
        <v>41</v>
      </c>
    </row>
    <row r="494" spans="1:6">
      <c r="A494" s="4" t="s">
        <v>67</v>
      </c>
      <c r="B494" s="9">
        <v>10</v>
      </c>
      <c r="C494" s="9" t="str">
        <f t="shared" si="7"/>
        <v>45-54|10</v>
      </c>
      <c r="D494" s="9">
        <v>20</v>
      </c>
      <c r="E494" s="9">
        <v>1</v>
      </c>
      <c r="F494" s="9" t="s">
        <v>41</v>
      </c>
    </row>
    <row r="495" spans="1:6">
      <c r="A495" s="4" t="s">
        <v>67</v>
      </c>
      <c r="B495" s="9">
        <v>11</v>
      </c>
      <c r="C495" s="9" t="str">
        <f t="shared" si="7"/>
        <v>45-54|11</v>
      </c>
      <c r="D495" s="9">
        <v>20</v>
      </c>
      <c r="E495" s="9">
        <v>1</v>
      </c>
      <c r="F495" s="9" t="s">
        <v>41</v>
      </c>
    </row>
    <row r="496" spans="1:6">
      <c r="A496" s="4" t="s">
        <v>67</v>
      </c>
      <c r="B496" s="9">
        <v>12</v>
      </c>
      <c r="C496" s="9" t="str">
        <f t="shared" si="7"/>
        <v>45-54|12</v>
      </c>
      <c r="D496" s="9">
        <v>21</v>
      </c>
      <c r="E496" s="9">
        <v>1</v>
      </c>
      <c r="F496" s="9" t="s">
        <v>41</v>
      </c>
    </row>
    <row r="497" spans="1:6">
      <c r="A497" s="4" t="s">
        <v>67</v>
      </c>
      <c r="B497" s="9">
        <v>13</v>
      </c>
      <c r="C497" s="9" t="str">
        <f t="shared" si="7"/>
        <v>45-54|13</v>
      </c>
      <c r="D497" s="9">
        <v>22</v>
      </c>
      <c r="E497" s="9">
        <v>2</v>
      </c>
      <c r="F497" s="9" t="s">
        <v>42</v>
      </c>
    </row>
    <row r="498" spans="1:6">
      <c r="A498" s="4" t="s">
        <v>67</v>
      </c>
      <c r="B498" s="9">
        <v>14</v>
      </c>
      <c r="C498" s="9" t="str">
        <f t="shared" si="7"/>
        <v>45-54|14</v>
      </c>
      <c r="D498" s="9">
        <v>23</v>
      </c>
      <c r="E498" s="9">
        <v>2</v>
      </c>
      <c r="F498" s="9" t="s">
        <v>42</v>
      </c>
    </row>
    <row r="499" spans="1:6">
      <c r="A499" s="4" t="s">
        <v>67</v>
      </c>
      <c r="B499" s="9">
        <v>15</v>
      </c>
      <c r="C499" s="9" t="str">
        <f t="shared" si="7"/>
        <v>45-54|15</v>
      </c>
      <c r="D499" s="9">
        <v>24</v>
      </c>
      <c r="E499" s="9">
        <v>2</v>
      </c>
      <c r="F499" s="9" t="s">
        <v>42</v>
      </c>
    </row>
    <row r="500" spans="1:6">
      <c r="A500" s="4" t="s">
        <v>67</v>
      </c>
      <c r="B500" s="9">
        <v>16</v>
      </c>
      <c r="C500" s="9" t="str">
        <f t="shared" si="7"/>
        <v>45-54|16</v>
      </c>
      <c r="D500" s="9">
        <v>25</v>
      </c>
      <c r="E500" s="9">
        <v>3</v>
      </c>
      <c r="F500" s="9" t="s">
        <v>43</v>
      </c>
    </row>
    <row r="501" spans="1:6">
      <c r="A501" s="4" t="s">
        <v>67</v>
      </c>
      <c r="B501" s="9">
        <v>17</v>
      </c>
      <c r="C501" s="9" t="str">
        <f t="shared" si="7"/>
        <v>45-54|17</v>
      </c>
      <c r="D501" s="9">
        <v>26</v>
      </c>
      <c r="E501" s="9">
        <v>3</v>
      </c>
      <c r="F501" s="9" t="s">
        <v>43</v>
      </c>
    </row>
    <row r="502" spans="1:6">
      <c r="A502" s="4" t="s">
        <v>67</v>
      </c>
      <c r="B502" s="9">
        <v>18</v>
      </c>
      <c r="C502" s="9" t="str">
        <f t="shared" si="7"/>
        <v>45-54|18</v>
      </c>
      <c r="D502" s="9">
        <v>27</v>
      </c>
      <c r="E502" s="9">
        <v>3</v>
      </c>
      <c r="F502" s="9" t="s">
        <v>43</v>
      </c>
    </row>
    <row r="503" spans="1:6">
      <c r="A503" s="4" t="s">
        <v>67</v>
      </c>
      <c r="B503" s="9">
        <v>19</v>
      </c>
      <c r="C503" s="9" t="str">
        <f t="shared" si="7"/>
        <v>45-54|19</v>
      </c>
      <c r="D503" s="9">
        <v>28</v>
      </c>
      <c r="E503" s="9">
        <v>3</v>
      </c>
      <c r="F503" s="9" t="s">
        <v>43</v>
      </c>
    </row>
    <row r="504" spans="1:6">
      <c r="A504" s="4" t="s">
        <v>67</v>
      </c>
      <c r="B504" s="9">
        <v>20</v>
      </c>
      <c r="C504" s="9" t="str">
        <f t="shared" si="7"/>
        <v>45-54|20</v>
      </c>
      <c r="D504" s="9">
        <v>29</v>
      </c>
      <c r="E504" s="9">
        <v>4</v>
      </c>
      <c r="F504" s="8" t="s">
        <v>44</v>
      </c>
    </row>
    <row r="505" spans="1:6">
      <c r="A505" s="4" t="s">
        <v>67</v>
      </c>
      <c r="B505" s="9">
        <v>21</v>
      </c>
      <c r="C505" s="9" t="str">
        <f t="shared" si="7"/>
        <v>45-54|21</v>
      </c>
      <c r="D505" s="9">
        <v>30</v>
      </c>
      <c r="E505" s="9">
        <v>4</v>
      </c>
      <c r="F505" s="8" t="s">
        <v>44</v>
      </c>
    </row>
    <row r="506" spans="1:6">
      <c r="A506" s="4" t="s">
        <v>67</v>
      </c>
      <c r="B506" s="9">
        <v>22</v>
      </c>
      <c r="C506" s="9" t="str">
        <f t="shared" si="7"/>
        <v>45-54|22</v>
      </c>
      <c r="D506" s="9">
        <v>31</v>
      </c>
      <c r="E506" s="9">
        <v>4</v>
      </c>
      <c r="F506" s="8" t="s">
        <v>44</v>
      </c>
    </row>
    <row r="507" spans="1:6">
      <c r="A507" s="4" t="s">
        <v>67</v>
      </c>
      <c r="B507" s="9">
        <v>23</v>
      </c>
      <c r="C507" s="9" t="str">
        <f t="shared" si="7"/>
        <v>45-54|23</v>
      </c>
      <c r="D507" s="9">
        <v>32</v>
      </c>
      <c r="E507" s="9">
        <v>5</v>
      </c>
      <c r="F507" s="9" t="s">
        <v>45</v>
      </c>
    </row>
    <row r="508" spans="1:6">
      <c r="A508" s="4" t="s">
        <v>67</v>
      </c>
      <c r="B508" s="9">
        <v>24</v>
      </c>
      <c r="C508" s="9" t="str">
        <f t="shared" si="7"/>
        <v>45-54|24</v>
      </c>
      <c r="D508" s="9">
        <v>33</v>
      </c>
      <c r="E508" s="9">
        <v>5</v>
      </c>
      <c r="F508" s="9" t="s">
        <v>45</v>
      </c>
    </row>
    <row r="509" spans="1:6">
      <c r="A509" s="4" t="s">
        <v>67</v>
      </c>
      <c r="B509" s="9">
        <v>25</v>
      </c>
      <c r="C509" s="9" t="str">
        <f t="shared" si="7"/>
        <v>45-54|25</v>
      </c>
      <c r="D509" s="9">
        <v>34</v>
      </c>
      <c r="E509" s="9">
        <v>5</v>
      </c>
      <c r="F509" s="9" t="s">
        <v>45</v>
      </c>
    </row>
    <row r="510" spans="1:6">
      <c r="A510" s="4" t="s">
        <v>67</v>
      </c>
      <c r="B510" s="9">
        <v>26</v>
      </c>
      <c r="C510" s="9" t="str">
        <f t="shared" si="7"/>
        <v>45-54|26</v>
      </c>
      <c r="D510" s="9">
        <v>35</v>
      </c>
      <c r="E510" s="9">
        <v>6</v>
      </c>
      <c r="F510" s="9" t="s">
        <v>46</v>
      </c>
    </row>
    <row r="511" spans="1:6">
      <c r="A511" s="4" t="s">
        <v>67</v>
      </c>
      <c r="B511" s="9">
        <v>27</v>
      </c>
      <c r="C511" s="9" t="str">
        <f t="shared" si="7"/>
        <v>45-54|27</v>
      </c>
      <c r="D511" s="9">
        <v>36</v>
      </c>
      <c r="E511" s="9">
        <v>6</v>
      </c>
      <c r="F511" s="9" t="s">
        <v>46</v>
      </c>
    </row>
    <row r="512" spans="1:6">
      <c r="A512" s="4" t="s">
        <v>67</v>
      </c>
      <c r="B512" s="9">
        <v>28</v>
      </c>
      <c r="C512" s="9" t="str">
        <f t="shared" si="7"/>
        <v>45-54|28</v>
      </c>
      <c r="D512" s="9">
        <v>37</v>
      </c>
      <c r="E512" s="9">
        <v>6</v>
      </c>
      <c r="F512" s="9" t="s">
        <v>46</v>
      </c>
    </row>
    <row r="513" spans="1:6">
      <c r="A513" s="4" t="s">
        <v>67</v>
      </c>
      <c r="B513" s="9">
        <v>29</v>
      </c>
      <c r="C513" s="9" t="str">
        <f t="shared" si="7"/>
        <v>45-54|29</v>
      </c>
      <c r="D513" s="9">
        <v>38</v>
      </c>
      <c r="E513" s="9">
        <v>6</v>
      </c>
      <c r="F513" s="9" t="s">
        <v>46</v>
      </c>
    </row>
    <row r="514" spans="1:6">
      <c r="A514" s="4" t="s">
        <v>67</v>
      </c>
      <c r="B514" s="9">
        <v>30</v>
      </c>
      <c r="C514" s="9" t="str">
        <f t="shared" si="7"/>
        <v>45-54|30</v>
      </c>
      <c r="D514" s="9">
        <v>39</v>
      </c>
      <c r="E514" s="9">
        <v>7</v>
      </c>
      <c r="F514" s="9" t="s">
        <v>47</v>
      </c>
    </row>
    <row r="515" spans="1:6">
      <c r="A515" s="4" t="s">
        <v>67</v>
      </c>
      <c r="B515" s="9">
        <v>31</v>
      </c>
      <c r="C515" s="9" t="str">
        <f t="shared" si="7"/>
        <v>45-54|31</v>
      </c>
      <c r="D515" s="9">
        <v>41</v>
      </c>
      <c r="E515" s="9">
        <v>7</v>
      </c>
      <c r="F515" s="9" t="s">
        <v>47</v>
      </c>
    </row>
    <row r="516" spans="1:6">
      <c r="A516" s="4" t="s">
        <v>67</v>
      </c>
      <c r="B516" s="9">
        <v>32</v>
      </c>
      <c r="C516" s="9" t="str">
        <f t="shared" si="7"/>
        <v>45-54|32</v>
      </c>
      <c r="D516" s="9">
        <v>42</v>
      </c>
      <c r="E516" s="9">
        <v>8</v>
      </c>
      <c r="F516" s="9" t="s">
        <v>48</v>
      </c>
    </row>
    <row r="517" spans="1:6">
      <c r="A517" s="4" t="s">
        <v>67</v>
      </c>
      <c r="B517" s="9">
        <v>33</v>
      </c>
      <c r="C517" s="9" t="str">
        <f t="shared" ref="C517:C580" si="8">A517&amp;"|"&amp;B517</f>
        <v>45-54|33</v>
      </c>
      <c r="D517" s="9">
        <v>43</v>
      </c>
      <c r="E517" s="9">
        <v>8</v>
      </c>
      <c r="F517" s="9" t="s">
        <v>48</v>
      </c>
    </row>
    <row r="518" spans="1:6">
      <c r="A518" s="4" t="s">
        <v>67</v>
      </c>
      <c r="B518" s="9">
        <v>34</v>
      </c>
      <c r="C518" s="9" t="str">
        <f t="shared" si="8"/>
        <v>45-54|34</v>
      </c>
      <c r="D518" s="9">
        <v>44</v>
      </c>
      <c r="E518" s="9">
        <v>8</v>
      </c>
      <c r="F518" s="9" t="s">
        <v>48</v>
      </c>
    </row>
    <row r="519" spans="1:6">
      <c r="A519" s="4" t="s">
        <v>67</v>
      </c>
      <c r="B519" s="9">
        <v>35</v>
      </c>
      <c r="C519" s="9" t="str">
        <f t="shared" si="8"/>
        <v>45-54|35</v>
      </c>
      <c r="D519" s="9">
        <v>45</v>
      </c>
      <c r="E519" s="9">
        <v>9</v>
      </c>
      <c r="F519" s="9" t="s">
        <v>49</v>
      </c>
    </row>
    <row r="520" spans="1:6">
      <c r="A520" s="4" t="s">
        <v>67</v>
      </c>
      <c r="B520" s="9">
        <v>36</v>
      </c>
      <c r="C520" s="9" t="str">
        <f t="shared" si="8"/>
        <v>45-54|36</v>
      </c>
      <c r="D520" s="9">
        <v>46</v>
      </c>
      <c r="E520" s="9">
        <v>9</v>
      </c>
      <c r="F520" s="9" t="s">
        <v>49</v>
      </c>
    </row>
    <row r="521" spans="1:6">
      <c r="A521" s="4" t="s">
        <v>67</v>
      </c>
      <c r="B521" s="9">
        <v>37</v>
      </c>
      <c r="C521" s="9" t="str">
        <f t="shared" si="8"/>
        <v>45-54|37</v>
      </c>
      <c r="D521" s="9">
        <v>48</v>
      </c>
      <c r="E521" s="9">
        <v>9</v>
      </c>
      <c r="F521" s="9" t="s">
        <v>49</v>
      </c>
    </row>
    <row r="522" spans="1:6">
      <c r="A522" s="4" t="s">
        <v>67</v>
      </c>
      <c r="B522" s="9">
        <v>38</v>
      </c>
      <c r="C522" s="9" t="str">
        <f t="shared" si="8"/>
        <v>45-54|38</v>
      </c>
      <c r="D522" s="9">
        <v>49</v>
      </c>
      <c r="E522" s="9">
        <v>10</v>
      </c>
      <c r="F522" s="9" t="s">
        <v>50</v>
      </c>
    </row>
    <row r="523" spans="1:6">
      <c r="A523" s="4" t="s">
        <v>67</v>
      </c>
      <c r="B523" s="9">
        <v>39</v>
      </c>
      <c r="C523" s="9" t="str">
        <f t="shared" si="8"/>
        <v>45-54|39</v>
      </c>
      <c r="D523" s="9">
        <v>50</v>
      </c>
      <c r="E523" s="9">
        <v>10</v>
      </c>
      <c r="F523" s="9" t="s">
        <v>50</v>
      </c>
    </row>
    <row r="524" spans="1:6">
      <c r="A524" s="4" t="s">
        <v>67</v>
      </c>
      <c r="B524" s="9">
        <v>40</v>
      </c>
      <c r="C524" s="9" t="str">
        <f t="shared" si="8"/>
        <v>45-54|40</v>
      </c>
      <c r="D524" s="9">
        <v>51</v>
      </c>
      <c r="E524" s="9">
        <v>10</v>
      </c>
      <c r="F524" s="9" t="s">
        <v>50</v>
      </c>
    </row>
    <row r="525" spans="1:6">
      <c r="A525" s="4" t="s">
        <v>67</v>
      </c>
      <c r="B525" s="9">
        <v>41</v>
      </c>
      <c r="C525" s="9" t="str">
        <f t="shared" si="8"/>
        <v>45-54|41</v>
      </c>
      <c r="D525" s="9">
        <v>53</v>
      </c>
      <c r="E525" s="9">
        <v>11</v>
      </c>
      <c r="F525" s="9" t="s">
        <v>51</v>
      </c>
    </row>
    <row r="526" spans="1:6">
      <c r="A526" s="4" t="s">
        <v>67</v>
      </c>
      <c r="B526" s="9">
        <v>42</v>
      </c>
      <c r="C526" s="9" t="str">
        <f t="shared" si="8"/>
        <v>45-54|42</v>
      </c>
      <c r="D526" s="9">
        <v>54</v>
      </c>
      <c r="E526" s="9">
        <v>11</v>
      </c>
      <c r="F526" s="9" t="s">
        <v>51</v>
      </c>
    </row>
    <row r="527" spans="1:6">
      <c r="A527" s="4" t="s">
        <v>67</v>
      </c>
      <c r="B527" s="9">
        <v>43</v>
      </c>
      <c r="C527" s="9" t="str">
        <f t="shared" si="8"/>
        <v>45-54|43</v>
      </c>
      <c r="D527" s="9">
        <v>56</v>
      </c>
      <c r="E527" s="9">
        <v>12</v>
      </c>
      <c r="F527" s="9" t="s">
        <v>52</v>
      </c>
    </row>
    <row r="528" spans="1:6">
      <c r="A528" s="4" t="s">
        <v>67</v>
      </c>
      <c r="B528" s="9">
        <v>44</v>
      </c>
      <c r="C528" s="9" t="str">
        <f t="shared" si="8"/>
        <v>45-54|44</v>
      </c>
      <c r="D528" s="9">
        <v>57</v>
      </c>
      <c r="E528" s="9">
        <v>12</v>
      </c>
      <c r="F528" s="9" t="s">
        <v>52</v>
      </c>
    </row>
    <row r="529" spans="1:6">
      <c r="A529" s="4" t="s">
        <v>67</v>
      </c>
      <c r="B529" s="9">
        <v>45</v>
      </c>
      <c r="C529" s="9" t="str">
        <f t="shared" si="8"/>
        <v>45-54|45</v>
      </c>
      <c r="D529" s="9">
        <v>59</v>
      </c>
      <c r="E529" s="9">
        <v>13</v>
      </c>
      <c r="F529" s="9" t="s">
        <v>53</v>
      </c>
    </row>
    <row r="530" spans="1:6">
      <c r="A530" s="4" t="s">
        <v>67</v>
      </c>
      <c r="B530" s="9">
        <v>46</v>
      </c>
      <c r="C530" s="9" t="str">
        <f t="shared" si="8"/>
        <v>45-54|46</v>
      </c>
      <c r="D530" s="9">
        <v>61</v>
      </c>
      <c r="E530" s="9">
        <v>13</v>
      </c>
      <c r="F530" s="9" t="s">
        <v>53</v>
      </c>
    </row>
    <row r="531" spans="1:6">
      <c r="A531" s="4" t="s">
        <v>67</v>
      </c>
      <c r="B531" s="9">
        <v>47</v>
      </c>
      <c r="C531" s="9" t="str">
        <f t="shared" si="8"/>
        <v>45-54|47</v>
      </c>
      <c r="D531" s="9">
        <v>63</v>
      </c>
      <c r="E531" s="9">
        <v>14</v>
      </c>
      <c r="F531" s="9" t="s">
        <v>54</v>
      </c>
    </row>
    <row r="532" spans="1:6">
      <c r="A532" s="4" t="s">
        <v>67</v>
      </c>
      <c r="B532" s="9">
        <v>48</v>
      </c>
      <c r="C532" s="9" t="str">
        <f t="shared" si="8"/>
        <v>45-54|48</v>
      </c>
      <c r="D532" s="9">
        <v>65</v>
      </c>
      <c r="E532" s="9">
        <v>15</v>
      </c>
      <c r="F532" s="9" t="s">
        <v>55</v>
      </c>
    </row>
    <row r="533" spans="1:6">
      <c r="A533" s="4" t="s">
        <v>67</v>
      </c>
      <c r="B533" s="9">
        <v>49</v>
      </c>
      <c r="C533" s="9" t="str">
        <f t="shared" si="8"/>
        <v>45-54|49</v>
      </c>
      <c r="D533" s="9">
        <v>67</v>
      </c>
      <c r="E533" s="9">
        <v>15</v>
      </c>
      <c r="F533" s="9" t="s">
        <v>55</v>
      </c>
    </row>
    <row r="534" spans="1:6">
      <c r="A534" s="4" t="s">
        <v>67</v>
      </c>
      <c r="B534" s="9">
        <v>50</v>
      </c>
      <c r="C534" s="9" t="str">
        <f t="shared" si="8"/>
        <v>45-54|50</v>
      </c>
      <c r="D534" s="9">
        <v>70</v>
      </c>
      <c r="E534" s="9">
        <v>16</v>
      </c>
      <c r="F534" s="9" t="s">
        <v>56</v>
      </c>
    </row>
    <row r="535" spans="1:6">
      <c r="A535" s="4" t="s">
        <v>67</v>
      </c>
      <c r="B535" s="9">
        <v>51</v>
      </c>
      <c r="C535" s="9" t="str">
        <f t="shared" si="8"/>
        <v>45-54|51</v>
      </c>
      <c r="D535" s="9">
        <v>73</v>
      </c>
      <c r="E535" s="9">
        <v>17</v>
      </c>
      <c r="F535" s="9" t="s">
        <v>57</v>
      </c>
    </row>
    <row r="536" spans="1:6">
      <c r="A536" s="4" t="s">
        <v>67</v>
      </c>
      <c r="B536" s="9">
        <v>52</v>
      </c>
      <c r="C536" s="9" t="str">
        <f t="shared" si="8"/>
        <v>45-54|52</v>
      </c>
      <c r="D536" s="9">
        <v>78</v>
      </c>
      <c r="E536" s="9">
        <v>18</v>
      </c>
      <c r="F536" s="9" t="s">
        <v>58</v>
      </c>
    </row>
    <row r="537" spans="1:6">
      <c r="A537" s="4" t="s">
        <v>67</v>
      </c>
      <c r="B537" s="9">
        <v>53</v>
      </c>
      <c r="C537" s="9" t="str">
        <f t="shared" si="8"/>
        <v>45-54|53</v>
      </c>
      <c r="D537" s="9">
        <v>80</v>
      </c>
      <c r="E537" s="9">
        <v>19</v>
      </c>
      <c r="F537" s="9" t="s">
        <v>59</v>
      </c>
    </row>
    <row r="538" spans="1:6">
      <c r="A538" s="4" t="s">
        <v>67</v>
      </c>
      <c r="B538" s="9">
        <v>54</v>
      </c>
      <c r="C538" s="9" t="str">
        <f t="shared" si="8"/>
        <v>45-54|54</v>
      </c>
      <c r="D538" s="9">
        <v>80</v>
      </c>
      <c r="E538" s="9">
        <v>19</v>
      </c>
      <c r="F538" s="9" t="s">
        <v>59</v>
      </c>
    </row>
    <row r="539" spans="1:6">
      <c r="A539" s="4" t="s">
        <v>67</v>
      </c>
      <c r="B539" s="9">
        <v>55</v>
      </c>
      <c r="C539" s="9" t="str">
        <f t="shared" si="8"/>
        <v>45-54|55</v>
      </c>
      <c r="D539" s="9">
        <v>80</v>
      </c>
      <c r="E539" s="9">
        <v>19</v>
      </c>
      <c r="F539" s="9" t="s">
        <v>59</v>
      </c>
    </row>
    <row r="540" spans="1:6">
      <c r="A540" s="4" t="s">
        <v>67</v>
      </c>
      <c r="B540" s="9">
        <v>56</v>
      </c>
      <c r="C540" s="9" t="str">
        <f t="shared" si="8"/>
        <v>45-54|56</v>
      </c>
      <c r="D540" s="9">
        <v>80</v>
      </c>
      <c r="E540" s="9">
        <v>19</v>
      </c>
      <c r="F540" s="9" t="s">
        <v>59</v>
      </c>
    </row>
    <row r="541" spans="1:6">
      <c r="A541" s="4" t="s">
        <v>67</v>
      </c>
      <c r="B541" s="9">
        <v>57</v>
      </c>
      <c r="C541" s="9" t="str">
        <f t="shared" si="8"/>
        <v>45-54|57</v>
      </c>
      <c r="D541" s="9">
        <v>80</v>
      </c>
      <c r="E541" s="9">
        <v>19</v>
      </c>
      <c r="F541" s="9" t="s">
        <v>59</v>
      </c>
    </row>
    <row r="542" spans="1:6">
      <c r="A542" s="4" t="s">
        <v>67</v>
      </c>
      <c r="B542" s="9">
        <v>58</v>
      </c>
      <c r="C542" s="9" t="str">
        <f t="shared" si="8"/>
        <v>45-54|58</v>
      </c>
      <c r="D542" s="9">
        <v>80</v>
      </c>
      <c r="E542" s="9">
        <v>19</v>
      </c>
      <c r="F542" s="9" t="s">
        <v>59</v>
      </c>
    </row>
    <row r="543" spans="1:6">
      <c r="A543" s="4" t="s">
        <v>67</v>
      </c>
      <c r="B543" s="9">
        <v>59</v>
      </c>
      <c r="C543" s="9" t="str">
        <f t="shared" si="8"/>
        <v>45-54|59</v>
      </c>
      <c r="D543" s="9">
        <v>80</v>
      </c>
      <c r="E543" s="9">
        <v>19</v>
      </c>
      <c r="F543" s="9" t="s">
        <v>59</v>
      </c>
    </row>
    <row r="544" spans="1:6">
      <c r="A544" s="4" t="s">
        <v>68</v>
      </c>
      <c r="B544" s="8">
        <v>0</v>
      </c>
      <c r="C544" s="9" t="str">
        <f t="shared" si="8"/>
        <v>55-64|0</v>
      </c>
      <c r="D544" s="9">
        <v>20</v>
      </c>
      <c r="E544" s="9">
        <v>1</v>
      </c>
      <c r="F544" s="9" t="s">
        <v>41</v>
      </c>
    </row>
    <row r="545" spans="1:6">
      <c r="A545" s="4" t="s">
        <v>68</v>
      </c>
      <c r="B545" s="9">
        <v>1</v>
      </c>
      <c r="C545" s="9" t="str">
        <f t="shared" si="8"/>
        <v>55-64|1</v>
      </c>
      <c r="D545" s="9">
        <v>20</v>
      </c>
      <c r="E545" s="9">
        <v>1</v>
      </c>
      <c r="F545" s="9" t="s">
        <v>41</v>
      </c>
    </row>
    <row r="546" spans="1:6">
      <c r="A546" s="4" t="s">
        <v>68</v>
      </c>
      <c r="B546" s="9">
        <v>2</v>
      </c>
      <c r="C546" s="9" t="str">
        <f t="shared" si="8"/>
        <v>55-64|2</v>
      </c>
      <c r="D546" s="9">
        <v>20</v>
      </c>
      <c r="E546" s="9">
        <v>1</v>
      </c>
      <c r="F546" s="9" t="s">
        <v>41</v>
      </c>
    </row>
    <row r="547" spans="1:6">
      <c r="A547" s="4" t="s">
        <v>68</v>
      </c>
      <c r="B547" s="9">
        <v>3</v>
      </c>
      <c r="C547" s="9" t="str">
        <f t="shared" si="8"/>
        <v>55-64|3</v>
      </c>
      <c r="D547" s="9">
        <v>20</v>
      </c>
      <c r="E547" s="9">
        <v>1</v>
      </c>
      <c r="F547" s="9" t="s">
        <v>41</v>
      </c>
    </row>
    <row r="548" spans="1:6">
      <c r="A548" s="4" t="s">
        <v>68</v>
      </c>
      <c r="B548" s="9">
        <v>4</v>
      </c>
      <c r="C548" s="9" t="str">
        <f t="shared" si="8"/>
        <v>55-64|4</v>
      </c>
      <c r="D548" s="9">
        <v>20</v>
      </c>
      <c r="E548" s="9">
        <v>1</v>
      </c>
      <c r="F548" s="9" t="s">
        <v>41</v>
      </c>
    </row>
    <row r="549" spans="1:6">
      <c r="A549" s="4" t="s">
        <v>68</v>
      </c>
      <c r="B549" s="9">
        <v>5</v>
      </c>
      <c r="C549" s="9" t="str">
        <f t="shared" si="8"/>
        <v>55-64|5</v>
      </c>
      <c r="D549" s="9">
        <v>20</v>
      </c>
      <c r="E549" s="9">
        <v>1</v>
      </c>
      <c r="F549" s="9" t="s">
        <v>41</v>
      </c>
    </row>
    <row r="550" spans="1:6">
      <c r="A550" s="4" t="s">
        <v>68</v>
      </c>
      <c r="B550" s="9">
        <v>6</v>
      </c>
      <c r="C550" s="9" t="str">
        <f t="shared" si="8"/>
        <v>55-64|6</v>
      </c>
      <c r="D550" s="9">
        <v>20</v>
      </c>
      <c r="E550" s="9">
        <v>1</v>
      </c>
      <c r="F550" s="9" t="s">
        <v>41</v>
      </c>
    </row>
    <row r="551" spans="1:6">
      <c r="A551" s="4" t="s">
        <v>68</v>
      </c>
      <c r="B551" s="9">
        <v>7</v>
      </c>
      <c r="C551" s="9" t="str">
        <f t="shared" si="8"/>
        <v>55-64|7</v>
      </c>
      <c r="D551" s="9">
        <v>20</v>
      </c>
      <c r="E551" s="9">
        <v>1</v>
      </c>
      <c r="F551" s="9" t="s">
        <v>41</v>
      </c>
    </row>
    <row r="552" spans="1:6">
      <c r="A552" s="4" t="s">
        <v>68</v>
      </c>
      <c r="B552" s="9">
        <v>8</v>
      </c>
      <c r="C552" s="9" t="str">
        <f t="shared" si="8"/>
        <v>55-64|8</v>
      </c>
      <c r="D552" s="9">
        <v>20</v>
      </c>
      <c r="E552" s="9">
        <v>1</v>
      </c>
      <c r="F552" s="9" t="s">
        <v>41</v>
      </c>
    </row>
    <row r="553" spans="1:6">
      <c r="A553" s="4" t="s">
        <v>68</v>
      </c>
      <c r="B553" s="9">
        <v>9</v>
      </c>
      <c r="C553" s="9" t="str">
        <f t="shared" si="8"/>
        <v>55-64|9</v>
      </c>
      <c r="D553" s="9">
        <v>20</v>
      </c>
      <c r="E553" s="9">
        <v>1</v>
      </c>
      <c r="F553" s="9" t="s">
        <v>41</v>
      </c>
    </row>
    <row r="554" spans="1:6">
      <c r="A554" s="4" t="s">
        <v>68</v>
      </c>
      <c r="B554" s="9">
        <v>10</v>
      </c>
      <c r="C554" s="9" t="str">
        <f t="shared" si="8"/>
        <v>55-64|10</v>
      </c>
      <c r="D554" s="9">
        <v>21</v>
      </c>
      <c r="E554" s="9">
        <v>1</v>
      </c>
      <c r="F554" s="9" t="s">
        <v>41</v>
      </c>
    </row>
    <row r="555" spans="1:6">
      <c r="A555" s="4" t="s">
        <v>68</v>
      </c>
      <c r="B555" s="9">
        <v>11</v>
      </c>
      <c r="C555" s="9" t="str">
        <f t="shared" si="8"/>
        <v>55-64|11</v>
      </c>
      <c r="D555" s="9">
        <v>22</v>
      </c>
      <c r="E555" s="9">
        <v>2</v>
      </c>
      <c r="F555" s="9" t="s">
        <v>42</v>
      </c>
    </row>
    <row r="556" spans="1:6">
      <c r="A556" s="4" t="s">
        <v>68</v>
      </c>
      <c r="B556" s="9">
        <v>12</v>
      </c>
      <c r="C556" s="9" t="str">
        <f t="shared" si="8"/>
        <v>55-64|12</v>
      </c>
      <c r="D556" s="9">
        <v>23</v>
      </c>
      <c r="E556" s="9">
        <v>2</v>
      </c>
      <c r="F556" s="9" t="s">
        <v>42</v>
      </c>
    </row>
    <row r="557" spans="1:6">
      <c r="A557" s="4" t="s">
        <v>68</v>
      </c>
      <c r="B557" s="9">
        <v>13</v>
      </c>
      <c r="C557" s="9" t="str">
        <f t="shared" si="8"/>
        <v>55-64|13</v>
      </c>
      <c r="D557" s="9">
        <v>23</v>
      </c>
      <c r="E557" s="9">
        <v>2</v>
      </c>
      <c r="F557" s="9" t="s">
        <v>42</v>
      </c>
    </row>
    <row r="558" spans="1:6">
      <c r="A558" s="4" t="s">
        <v>68</v>
      </c>
      <c r="B558" s="9">
        <v>14</v>
      </c>
      <c r="C558" s="9" t="str">
        <f t="shared" si="8"/>
        <v>55-64|14</v>
      </c>
      <c r="D558" s="9">
        <v>24</v>
      </c>
      <c r="E558" s="9">
        <v>2</v>
      </c>
      <c r="F558" s="9" t="s">
        <v>42</v>
      </c>
    </row>
    <row r="559" spans="1:6">
      <c r="A559" s="4" t="s">
        <v>68</v>
      </c>
      <c r="B559" s="9">
        <v>15</v>
      </c>
      <c r="C559" s="9" t="str">
        <f t="shared" si="8"/>
        <v>55-64|15</v>
      </c>
      <c r="D559" s="9">
        <v>25</v>
      </c>
      <c r="E559" s="9">
        <v>3</v>
      </c>
      <c r="F559" s="9" t="s">
        <v>43</v>
      </c>
    </row>
    <row r="560" spans="1:6">
      <c r="A560" s="4" t="s">
        <v>68</v>
      </c>
      <c r="B560" s="9">
        <v>16</v>
      </c>
      <c r="C560" s="9" t="str">
        <f t="shared" si="8"/>
        <v>55-64|16</v>
      </c>
      <c r="D560" s="9">
        <v>26</v>
      </c>
      <c r="E560" s="9">
        <v>3</v>
      </c>
      <c r="F560" s="9" t="s">
        <v>43</v>
      </c>
    </row>
    <row r="561" spans="1:6">
      <c r="A561" s="4" t="s">
        <v>68</v>
      </c>
      <c r="B561" s="9">
        <v>17</v>
      </c>
      <c r="C561" s="9" t="str">
        <f t="shared" si="8"/>
        <v>55-64|17</v>
      </c>
      <c r="D561" s="9">
        <v>27</v>
      </c>
      <c r="E561" s="9">
        <v>3</v>
      </c>
      <c r="F561" s="9" t="s">
        <v>43</v>
      </c>
    </row>
    <row r="562" spans="1:6">
      <c r="A562" s="4" t="s">
        <v>68</v>
      </c>
      <c r="B562" s="9">
        <v>18</v>
      </c>
      <c r="C562" s="9" t="str">
        <f t="shared" si="8"/>
        <v>55-64|18</v>
      </c>
      <c r="D562" s="9">
        <v>28</v>
      </c>
      <c r="E562" s="9">
        <v>3</v>
      </c>
      <c r="F562" s="9" t="s">
        <v>43</v>
      </c>
    </row>
    <row r="563" spans="1:6">
      <c r="A563" s="4" t="s">
        <v>68</v>
      </c>
      <c r="B563" s="9">
        <v>19</v>
      </c>
      <c r="C563" s="9" t="str">
        <f t="shared" si="8"/>
        <v>55-64|19</v>
      </c>
      <c r="D563" s="9">
        <v>29</v>
      </c>
      <c r="E563" s="9">
        <v>4</v>
      </c>
      <c r="F563" s="8" t="s">
        <v>44</v>
      </c>
    </row>
    <row r="564" spans="1:6">
      <c r="A564" s="4" t="s">
        <v>68</v>
      </c>
      <c r="B564" s="9">
        <v>20</v>
      </c>
      <c r="C564" s="9" t="str">
        <f t="shared" si="8"/>
        <v>55-64|20</v>
      </c>
      <c r="D564" s="9">
        <v>30</v>
      </c>
      <c r="E564" s="9">
        <v>4</v>
      </c>
      <c r="F564" s="8" t="s">
        <v>44</v>
      </c>
    </row>
    <row r="565" spans="1:6">
      <c r="A565" s="4" t="s">
        <v>68</v>
      </c>
      <c r="B565" s="9">
        <v>21</v>
      </c>
      <c r="C565" s="9" t="str">
        <f t="shared" si="8"/>
        <v>55-64|21</v>
      </c>
      <c r="D565" s="9">
        <v>31</v>
      </c>
      <c r="E565" s="9">
        <v>4</v>
      </c>
      <c r="F565" s="8" t="s">
        <v>44</v>
      </c>
    </row>
    <row r="566" spans="1:6">
      <c r="A566" s="4" t="s">
        <v>68</v>
      </c>
      <c r="B566" s="9">
        <v>22</v>
      </c>
      <c r="C566" s="9" t="str">
        <f t="shared" si="8"/>
        <v>55-64|22</v>
      </c>
      <c r="D566" s="9">
        <v>32</v>
      </c>
      <c r="E566" s="9">
        <v>5</v>
      </c>
      <c r="F566" s="9" t="s">
        <v>45</v>
      </c>
    </row>
    <row r="567" spans="1:6">
      <c r="A567" s="4" t="s">
        <v>68</v>
      </c>
      <c r="B567" s="9">
        <v>23</v>
      </c>
      <c r="C567" s="9" t="str">
        <f t="shared" si="8"/>
        <v>55-64|23</v>
      </c>
      <c r="D567" s="9">
        <v>33</v>
      </c>
      <c r="E567" s="9">
        <v>5</v>
      </c>
      <c r="F567" s="9" t="s">
        <v>45</v>
      </c>
    </row>
    <row r="568" spans="1:6">
      <c r="A568" s="4" t="s">
        <v>68</v>
      </c>
      <c r="B568" s="9">
        <v>24</v>
      </c>
      <c r="C568" s="9" t="str">
        <f t="shared" si="8"/>
        <v>55-64|24</v>
      </c>
      <c r="D568" s="9">
        <v>34</v>
      </c>
      <c r="E568" s="9">
        <v>5</v>
      </c>
      <c r="F568" s="9" t="s">
        <v>45</v>
      </c>
    </row>
    <row r="569" spans="1:6">
      <c r="A569" s="4" t="s">
        <v>68</v>
      </c>
      <c r="B569" s="9">
        <v>25</v>
      </c>
      <c r="C569" s="9" t="str">
        <f t="shared" si="8"/>
        <v>55-64|25</v>
      </c>
      <c r="D569" s="9">
        <v>35</v>
      </c>
      <c r="E569" s="9">
        <v>6</v>
      </c>
      <c r="F569" s="9" t="s">
        <v>46</v>
      </c>
    </row>
    <row r="570" spans="1:6">
      <c r="A570" s="4" t="s">
        <v>68</v>
      </c>
      <c r="B570" s="9">
        <v>26</v>
      </c>
      <c r="C570" s="9" t="str">
        <f t="shared" si="8"/>
        <v>55-64|26</v>
      </c>
      <c r="D570" s="9">
        <v>36</v>
      </c>
      <c r="E570" s="9">
        <v>6</v>
      </c>
      <c r="F570" s="9" t="s">
        <v>46</v>
      </c>
    </row>
    <row r="571" spans="1:6">
      <c r="A571" s="4" t="s">
        <v>68</v>
      </c>
      <c r="B571" s="9">
        <v>27</v>
      </c>
      <c r="C571" s="9" t="str">
        <f t="shared" si="8"/>
        <v>55-64|27</v>
      </c>
      <c r="D571" s="9">
        <v>37</v>
      </c>
      <c r="E571" s="9">
        <v>6</v>
      </c>
      <c r="F571" s="9" t="s">
        <v>46</v>
      </c>
    </row>
    <row r="572" spans="1:6">
      <c r="A572" s="4" t="s">
        <v>68</v>
      </c>
      <c r="B572" s="9">
        <v>28</v>
      </c>
      <c r="C572" s="9" t="str">
        <f t="shared" si="8"/>
        <v>55-64|28</v>
      </c>
      <c r="D572" s="9">
        <v>38</v>
      </c>
      <c r="E572" s="9">
        <v>6</v>
      </c>
      <c r="F572" s="9" t="s">
        <v>46</v>
      </c>
    </row>
    <row r="573" spans="1:6">
      <c r="A573" s="4" t="s">
        <v>68</v>
      </c>
      <c r="B573" s="9">
        <v>29</v>
      </c>
      <c r="C573" s="9" t="str">
        <f t="shared" si="8"/>
        <v>55-64|29</v>
      </c>
      <c r="D573" s="9">
        <v>39</v>
      </c>
      <c r="E573" s="9">
        <v>7</v>
      </c>
      <c r="F573" s="9" t="s">
        <v>47</v>
      </c>
    </row>
    <row r="574" spans="1:6">
      <c r="A574" s="4" t="s">
        <v>68</v>
      </c>
      <c r="B574" s="9">
        <v>30</v>
      </c>
      <c r="C574" s="9" t="str">
        <f t="shared" si="8"/>
        <v>55-64|30</v>
      </c>
      <c r="D574" s="9">
        <v>41</v>
      </c>
      <c r="E574" s="9">
        <v>7</v>
      </c>
      <c r="F574" s="9" t="s">
        <v>47</v>
      </c>
    </row>
    <row r="575" spans="1:6">
      <c r="A575" s="4" t="s">
        <v>68</v>
      </c>
      <c r="B575" s="9">
        <v>31</v>
      </c>
      <c r="C575" s="9" t="str">
        <f t="shared" si="8"/>
        <v>55-64|31</v>
      </c>
      <c r="D575" s="9">
        <v>42</v>
      </c>
      <c r="E575" s="9">
        <v>8</v>
      </c>
      <c r="F575" s="9" t="s">
        <v>48</v>
      </c>
    </row>
    <row r="576" spans="1:6">
      <c r="A576" s="4" t="s">
        <v>68</v>
      </c>
      <c r="B576" s="9">
        <v>32</v>
      </c>
      <c r="C576" s="9" t="str">
        <f t="shared" si="8"/>
        <v>55-64|32</v>
      </c>
      <c r="D576" s="9">
        <v>43</v>
      </c>
      <c r="E576" s="9">
        <v>8</v>
      </c>
      <c r="F576" s="9" t="s">
        <v>48</v>
      </c>
    </row>
    <row r="577" spans="1:6">
      <c r="A577" s="4" t="s">
        <v>68</v>
      </c>
      <c r="B577" s="9">
        <v>33</v>
      </c>
      <c r="C577" s="9" t="str">
        <f t="shared" si="8"/>
        <v>55-64|33</v>
      </c>
      <c r="D577" s="9">
        <v>44</v>
      </c>
      <c r="E577" s="9">
        <v>8</v>
      </c>
      <c r="F577" s="9" t="s">
        <v>48</v>
      </c>
    </row>
    <row r="578" spans="1:6">
      <c r="A578" s="4" t="s">
        <v>68</v>
      </c>
      <c r="B578" s="9">
        <v>34</v>
      </c>
      <c r="C578" s="9" t="str">
        <f t="shared" si="8"/>
        <v>55-64|34</v>
      </c>
      <c r="D578" s="9">
        <v>45</v>
      </c>
      <c r="E578" s="9">
        <v>9</v>
      </c>
      <c r="F578" s="9" t="s">
        <v>49</v>
      </c>
    </row>
    <row r="579" spans="1:6">
      <c r="A579" s="4" t="s">
        <v>68</v>
      </c>
      <c r="B579" s="9">
        <v>35</v>
      </c>
      <c r="C579" s="9" t="str">
        <f t="shared" si="8"/>
        <v>55-64|35</v>
      </c>
      <c r="D579" s="9">
        <v>46</v>
      </c>
      <c r="E579" s="9">
        <v>9</v>
      </c>
      <c r="F579" s="9" t="s">
        <v>49</v>
      </c>
    </row>
    <row r="580" spans="1:6">
      <c r="A580" s="4" t="s">
        <v>68</v>
      </c>
      <c r="B580" s="9">
        <v>36</v>
      </c>
      <c r="C580" s="9" t="str">
        <f t="shared" si="8"/>
        <v>55-64|36</v>
      </c>
      <c r="D580" s="9">
        <v>47</v>
      </c>
      <c r="E580" s="9">
        <v>9</v>
      </c>
      <c r="F580" s="9" t="s">
        <v>49</v>
      </c>
    </row>
    <row r="581" spans="1:6">
      <c r="A581" s="4" t="s">
        <v>68</v>
      </c>
      <c r="B581" s="9">
        <v>37</v>
      </c>
      <c r="C581" s="9" t="str">
        <f t="shared" ref="C581:C644" si="9">A581&amp;"|"&amp;B581</f>
        <v>55-64|37</v>
      </c>
      <c r="D581" s="9">
        <v>48</v>
      </c>
      <c r="E581" s="9">
        <v>9</v>
      </c>
      <c r="F581" s="9" t="s">
        <v>49</v>
      </c>
    </row>
    <row r="582" spans="1:6">
      <c r="A582" s="4" t="s">
        <v>68</v>
      </c>
      <c r="B582" s="9">
        <v>38</v>
      </c>
      <c r="C582" s="9" t="str">
        <f t="shared" si="9"/>
        <v>55-64|38</v>
      </c>
      <c r="D582" s="9">
        <v>49</v>
      </c>
      <c r="E582" s="9">
        <v>10</v>
      </c>
      <c r="F582" s="9" t="s">
        <v>50</v>
      </c>
    </row>
    <row r="583" spans="1:6">
      <c r="A583" s="4" t="s">
        <v>68</v>
      </c>
      <c r="B583" s="9">
        <v>39</v>
      </c>
      <c r="C583" s="9" t="str">
        <f t="shared" si="9"/>
        <v>55-64|39</v>
      </c>
      <c r="D583" s="9">
        <v>50</v>
      </c>
      <c r="E583" s="9">
        <v>10</v>
      </c>
      <c r="F583" s="9" t="s">
        <v>50</v>
      </c>
    </row>
    <row r="584" spans="1:6">
      <c r="A584" s="4" t="s">
        <v>68</v>
      </c>
      <c r="B584" s="9">
        <v>40</v>
      </c>
      <c r="C584" s="9" t="str">
        <f t="shared" si="9"/>
        <v>55-64|40</v>
      </c>
      <c r="D584" s="9">
        <v>51</v>
      </c>
      <c r="E584" s="9">
        <v>10</v>
      </c>
      <c r="F584" s="9" t="s">
        <v>50</v>
      </c>
    </row>
    <row r="585" spans="1:6">
      <c r="A585" s="4" t="s">
        <v>68</v>
      </c>
      <c r="B585" s="9">
        <v>41</v>
      </c>
      <c r="C585" s="9" t="str">
        <f t="shared" si="9"/>
        <v>55-64|41</v>
      </c>
      <c r="D585" s="9">
        <v>53</v>
      </c>
      <c r="E585" s="9">
        <v>11</v>
      </c>
      <c r="F585" s="9" t="s">
        <v>51</v>
      </c>
    </row>
    <row r="586" spans="1:6">
      <c r="A586" s="4" t="s">
        <v>68</v>
      </c>
      <c r="B586" s="9">
        <v>42</v>
      </c>
      <c r="C586" s="9" t="str">
        <f t="shared" si="9"/>
        <v>55-64|42</v>
      </c>
      <c r="D586" s="9">
        <v>54</v>
      </c>
      <c r="E586" s="9">
        <v>11</v>
      </c>
      <c r="F586" s="9" t="s">
        <v>51</v>
      </c>
    </row>
    <row r="587" spans="1:6">
      <c r="A587" s="4" t="s">
        <v>68</v>
      </c>
      <c r="B587" s="9">
        <v>43</v>
      </c>
      <c r="C587" s="9" t="str">
        <f t="shared" si="9"/>
        <v>55-64|43</v>
      </c>
      <c r="D587" s="9">
        <v>56</v>
      </c>
      <c r="E587" s="9">
        <v>12</v>
      </c>
      <c r="F587" s="9" t="s">
        <v>52</v>
      </c>
    </row>
    <row r="588" spans="1:6">
      <c r="A588" s="4" t="s">
        <v>68</v>
      </c>
      <c r="B588" s="9">
        <v>44</v>
      </c>
      <c r="C588" s="9" t="str">
        <f t="shared" si="9"/>
        <v>55-64|44</v>
      </c>
      <c r="D588" s="9">
        <v>57</v>
      </c>
      <c r="E588" s="9">
        <v>12</v>
      </c>
      <c r="F588" s="9" t="s">
        <v>52</v>
      </c>
    </row>
    <row r="589" spans="1:6">
      <c r="A589" s="4" t="s">
        <v>68</v>
      </c>
      <c r="B589" s="9">
        <v>45</v>
      </c>
      <c r="C589" s="9" t="str">
        <f t="shared" si="9"/>
        <v>55-64|45</v>
      </c>
      <c r="D589" s="9">
        <v>59</v>
      </c>
      <c r="E589" s="9">
        <v>13</v>
      </c>
      <c r="F589" s="9" t="s">
        <v>53</v>
      </c>
    </row>
    <row r="590" spans="1:6">
      <c r="A590" s="4" t="s">
        <v>68</v>
      </c>
      <c r="B590" s="9">
        <v>46</v>
      </c>
      <c r="C590" s="9" t="str">
        <f t="shared" si="9"/>
        <v>55-64|46</v>
      </c>
      <c r="D590" s="9">
        <v>61</v>
      </c>
      <c r="E590" s="9">
        <v>13</v>
      </c>
      <c r="F590" s="9" t="s">
        <v>53</v>
      </c>
    </row>
    <row r="591" spans="1:6">
      <c r="A591" s="4" t="s">
        <v>68</v>
      </c>
      <c r="B591" s="9">
        <v>47</v>
      </c>
      <c r="C591" s="9" t="str">
        <f t="shared" si="9"/>
        <v>55-64|47</v>
      </c>
      <c r="D591" s="9">
        <v>63</v>
      </c>
      <c r="E591" s="9">
        <v>14</v>
      </c>
      <c r="F591" s="9" t="s">
        <v>54</v>
      </c>
    </row>
    <row r="592" spans="1:6">
      <c r="A592" s="4" t="s">
        <v>68</v>
      </c>
      <c r="B592" s="9">
        <v>48</v>
      </c>
      <c r="C592" s="9" t="str">
        <f t="shared" si="9"/>
        <v>55-64|48</v>
      </c>
      <c r="D592" s="9">
        <v>65</v>
      </c>
      <c r="E592" s="9">
        <v>15</v>
      </c>
      <c r="F592" s="9" t="s">
        <v>55</v>
      </c>
    </row>
    <row r="593" spans="1:6">
      <c r="A593" s="4" t="s">
        <v>68</v>
      </c>
      <c r="B593" s="9">
        <v>49</v>
      </c>
      <c r="C593" s="9" t="str">
        <f t="shared" si="9"/>
        <v>55-64|49</v>
      </c>
      <c r="D593" s="9">
        <v>67</v>
      </c>
      <c r="E593" s="9">
        <v>15</v>
      </c>
      <c r="F593" s="9" t="s">
        <v>55</v>
      </c>
    </row>
    <row r="594" spans="1:6">
      <c r="A594" s="4" t="s">
        <v>68</v>
      </c>
      <c r="B594" s="9">
        <v>50</v>
      </c>
      <c r="C594" s="9" t="str">
        <f t="shared" si="9"/>
        <v>55-64|50</v>
      </c>
      <c r="D594" s="9">
        <v>70</v>
      </c>
      <c r="E594" s="9">
        <v>16</v>
      </c>
      <c r="F594" s="9" t="s">
        <v>56</v>
      </c>
    </row>
    <row r="595" spans="1:6">
      <c r="A595" s="4" t="s">
        <v>68</v>
      </c>
      <c r="B595" s="9">
        <v>51</v>
      </c>
      <c r="C595" s="9" t="str">
        <f t="shared" si="9"/>
        <v>55-64|51</v>
      </c>
      <c r="D595" s="9">
        <v>73</v>
      </c>
      <c r="E595" s="9">
        <v>17</v>
      </c>
      <c r="F595" s="9" t="s">
        <v>57</v>
      </c>
    </row>
    <row r="596" spans="1:6">
      <c r="A596" s="4" t="s">
        <v>68</v>
      </c>
      <c r="B596" s="9">
        <v>52</v>
      </c>
      <c r="C596" s="9" t="str">
        <f t="shared" si="9"/>
        <v>55-64|52</v>
      </c>
      <c r="D596" s="9">
        <v>78</v>
      </c>
      <c r="E596" s="9">
        <v>18</v>
      </c>
      <c r="F596" s="9" t="s">
        <v>58</v>
      </c>
    </row>
    <row r="597" spans="1:6">
      <c r="A597" s="4" t="s">
        <v>68</v>
      </c>
      <c r="B597" s="9">
        <v>53</v>
      </c>
      <c r="C597" s="9" t="str">
        <f t="shared" si="9"/>
        <v>55-64|53</v>
      </c>
      <c r="D597" s="9">
        <v>80</v>
      </c>
      <c r="E597" s="9">
        <v>19</v>
      </c>
      <c r="F597" s="9" t="s">
        <v>59</v>
      </c>
    </row>
    <row r="598" spans="1:6">
      <c r="A598" s="4" t="s">
        <v>68</v>
      </c>
      <c r="B598" s="9">
        <v>54</v>
      </c>
      <c r="C598" s="9" t="str">
        <f t="shared" si="9"/>
        <v>55-64|54</v>
      </c>
      <c r="D598" s="9">
        <v>80</v>
      </c>
      <c r="E598" s="9">
        <v>19</v>
      </c>
      <c r="F598" s="9" t="s">
        <v>59</v>
      </c>
    </row>
    <row r="599" spans="1:6">
      <c r="A599" s="4" t="s">
        <v>68</v>
      </c>
      <c r="B599" s="9">
        <v>55</v>
      </c>
      <c r="C599" s="9" t="str">
        <f t="shared" si="9"/>
        <v>55-64|55</v>
      </c>
      <c r="D599" s="9">
        <v>80</v>
      </c>
      <c r="E599" s="9">
        <v>19</v>
      </c>
      <c r="F599" s="9" t="s">
        <v>59</v>
      </c>
    </row>
    <row r="600" spans="1:6">
      <c r="A600" s="4" t="s">
        <v>68</v>
      </c>
      <c r="B600" s="9">
        <v>56</v>
      </c>
      <c r="C600" s="9" t="str">
        <f t="shared" si="9"/>
        <v>55-64|56</v>
      </c>
      <c r="D600" s="9">
        <v>80</v>
      </c>
      <c r="E600" s="9">
        <v>19</v>
      </c>
      <c r="F600" s="9" t="s">
        <v>59</v>
      </c>
    </row>
    <row r="601" spans="1:6">
      <c r="A601" s="4" t="s">
        <v>68</v>
      </c>
      <c r="B601" s="9">
        <v>57</v>
      </c>
      <c r="C601" s="9" t="str">
        <f t="shared" si="9"/>
        <v>55-64|57</v>
      </c>
      <c r="D601" s="9">
        <v>80</v>
      </c>
      <c r="E601" s="9">
        <v>19</v>
      </c>
      <c r="F601" s="9" t="s">
        <v>59</v>
      </c>
    </row>
    <row r="602" spans="1:6">
      <c r="A602" s="4" t="s">
        <v>68</v>
      </c>
      <c r="B602" s="9">
        <v>58</v>
      </c>
      <c r="C602" s="9" t="str">
        <f t="shared" si="9"/>
        <v>55-64|58</v>
      </c>
      <c r="D602" s="9">
        <v>80</v>
      </c>
      <c r="E602" s="9">
        <v>19</v>
      </c>
      <c r="F602" s="9" t="s">
        <v>59</v>
      </c>
    </row>
    <row r="603" spans="1:6">
      <c r="A603" s="4" t="s">
        <v>68</v>
      </c>
      <c r="B603" s="9">
        <v>59</v>
      </c>
      <c r="C603" s="9" t="str">
        <f t="shared" si="9"/>
        <v>55-64|59</v>
      </c>
      <c r="D603" s="9">
        <v>80</v>
      </c>
      <c r="E603" s="9">
        <v>19</v>
      </c>
      <c r="F603" s="9" t="s">
        <v>59</v>
      </c>
    </row>
    <row r="604" spans="1:6">
      <c r="A604" s="4" t="s">
        <v>69</v>
      </c>
      <c r="B604" s="8">
        <v>0</v>
      </c>
      <c r="C604" s="9" t="str">
        <f t="shared" si="9"/>
        <v>65-69|0</v>
      </c>
      <c r="D604" s="9">
        <v>20</v>
      </c>
      <c r="E604" s="9">
        <v>1</v>
      </c>
      <c r="F604" s="9" t="s">
        <v>41</v>
      </c>
    </row>
    <row r="605" spans="1:6">
      <c r="A605" s="4" t="s">
        <v>69</v>
      </c>
      <c r="B605" s="9">
        <v>1</v>
      </c>
      <c r="C605" s="9" t="str">
        <f t="shared" si="9"/>
        <v>65-69|1</v>
      </c>
      <c r="D605" s="9">
        <v>20</v>
      </c>
      <c r="E605" s="9">
        <v>1</v>
      </c>
      <c r="F605" s="9" t="s">
        <v>41</v>
      </c>
    </row>
    <row r="606" spans="1:6">
      <c r="A606" s="4" t="s">
        <v>69</v>
      </c>
      <c r="B606" s="9">
        <v>2</v>
      </c>
      <c r="C606" s="9" t="str">
        <f t="shared" si="9"/>
        <v>65-69|2</v>
      </c>
      <c r="D606" s="9">
        <v>20</v>
      </c>
      <c r="E606" s="9">
        <v>1</v>
      </c>
      <c r="F606" s="9" t="s">
        <v>41</v>
      </c>
    </row>
    <row r="607" spans="1:6">
      <c r="A607" s="4" t="s">
        <v>69</v>
      </c>
      <c r="B607" s="9">
        <v>3</v>
      </c>
      <c r="C607" s="9" t="str">
        <f t="shared" si="9"/>
        <v>65-69|3</v>
      </c>
      <c r="D607" s="9">
        <v>20</v>
      </c>
      <c r="E607" s="9">
        <v>1</v>
      </c>
      <c r="F607" s="9" t="s">
        <v>41</v>
      </c>
    </row>
    <row r="608" spans="1:6">
      <c r="A608" s="4" t="s">
        <v>69</v>
      </c>
      <c r="B608" s="9">
        <v>4</v>
      </c>
      <c r="C608" s="9" t="str">
        <f t="shared" si="9"/>
        <v>65-69|4</v>
      </c>
      <c r="D608" s="9">
        <v>20</v>
      </c>
      <c r="E608" s="9">
        <v>1</v>
      </c>
      <c r="F608" s="9" t="s">
        <v>41</v>
      </c>
    </row>
    <row r="609" spans="1:6">
      <c r="A609" s="4" t="s">
        <v>69</v>
      </c>
      <c r="B609" s="9">
        <v>5</v>
      </c>
      <c r="C609" s="9" t="str">
        <f t="shared" si="9"/>
        <v>65-69|5</v>
      </c>
      <c r="D609" s="9">
        <v>20</v>
      </c>
      <c r="E609" s="9">
        <v>1</v>
      </c>
      <c r="F609" s="9" t="s">
        <v>41</v>
      </c>
    </row>
    <row r="610" spans="1:6">
      <c r="A610" s="4" t="s">
        <v>69</v>
      </c>
      <c r="B610" s="9">
        <v>6</v>
      </c>
      <c r="C610" s="9" t="str">
        <f t="shared" si="9"/>
        <v>65-69|6</v>
      </c>
      <c r="D610" s="9">
        <v>20</v>
      </c>
      <c r="E610" s="9">
        <v>1</v>
      </c>
      <c r="F610" s="9" t="s">
        <v>41</v>
      </c>
    </row>
    <row r="611" spans="1:6">
      <c r="A611" s="4" t="s">
        <v>69</v>
      </c>
      <c r="B611" s="9">
        <v>7</v>
      </c>
      <c r="C611" s="9" t="str">
        <f t="shared" si="9"/>
        <v>65-69|7</v>
      </c>
      <c r="D611" s="9">
        <v>20</v>
      </c>
      <c r="E611" s="9">
        <v>1</v>
      </c>
      <c r="F611" s="9" t="s">
        <v>41</v>
      </c>
    </row>
    <row r="612" spans="1:6">
      <c r="A612" s="4" t="s">
        <v>69</v>
      </c>
      <c r="B612" s="9">
        <v>8</v>
      </c>
      <c r="C612" s="9" t="str">
        <f t="shared" si="9"/>
        <v>65-69|8</v>
      </c>
      <c r="D612" s="9">
        <v>20</v>
      </c>
      <c r="E612" s="9">
        <v>1</v>
      </c>
      <c r="F612" s="9" t="s">
        <v>41</v>
      </c>
    </row>
    <row r="613" spans="1:6">
      <c r="A613" s="4" t="s">
        <v>69</v>
      </c>
      <c r="B613" s="9">
        <v>9</v>
      </c>
      <c r="C613" s="9" t="str">
        <f t="shared" si="9"/>
        <v>65-69|9</v>
      </c>
      <c r="D613" s="9">
        <v>21</v>
      </c>
      <c r="E613" s="9">
        <v>1</v>
      </c>
      <c r="F613" s="9" t="s">
        <v>41</v>
      </c>
    </row>
    <row r="614" spans="1:6">
      <c r="A614" s="4" t="s">
        <v>69</v>
      </c>
      <c r="B614" s="9">
        <v>10</v>
      </c>
      <c r="C614" s="9" t="str">
        <f t="shared" si="9"/>
        <v>65-69|10</v>
      </c>
      <c r="D614" s="9">
        <v>22</v>
      </c>
      <c r="E614" s="9">
        <v>2</v>
      </c>
      <c r="F614" s="9" t="s">
        <v>42</v>
      </c>
    </row>
    <row r="615" spans="1:6">
      <c r="A615" s="4" t="s">
        <v>69</v>
      </c>
      <c r="B615" s="9">
        <v>11</v>
      </c>
      <c r="C615" s="9" t="str">
        <f t="shared" si="9"/>
        <v>65-69|11</v>
      </c>
      <c r="D615" s="9">
        <v>23</v>
      </c>
      <c r="E615" s="9">
        <v>2</v>
      </c>
      <c r="F615" s="9" t="s">
        <v>42</v>
      </c>
    </row>
    <row r="616" spans="1:6">
      <c r="A616" s="4" t="s">
        <v>69</v>
      </c>
      <c r="B616" s="9">
        <v>12</v>
      </c>
      <c r="C616" s="9" t="str">
        <f t="shared" si="9"/>
        <v>65-69|12</v>
      </c>
      <c r="D616" s="9">
        <v>24</v>
      </c>
      <c r="E616" s="9">
        <v>2</v>
      </c>
      <c r="F616" s="9" t="s">
        <v>42</v>
      </c>
    </row>
    <row r="617" spans="1:6">
      <c r="A617" s="4" t="s">
        <v>69</v>
      </c>
      <c r="B617" s="9">
        <v>13</v>
      </c>
      <c r="C617" s="9" t="str">
        <f t="shared" si="9"/>
        <v>65-69|13</v>
      </c>
      <c r="D617" s="9">
        <v>25</v>
      </c>
      <c r="E617" s="9">
        <v>3</v>
      </c>
      <c r="F617" s="9" t="s">
        <v>43</v>
      </c>
    </row>
    <row r="618" spans="1:6">
      <c r="A618" s="4" t="s">
        <v>69</v>
      </c>
      <c r="B618" s="9">
        <v>14</v>
      </c>
      <c r="C618" s="9" t="str">
        <f t="shared" si="9"/>
        <v>65-69|14</v>
      </c>
      <c r="D618" s="9">
        <v>26</v>
      </c>
      <c r="E618" s="9">
        <v>3</v>
      </c>
      <c r="F618" s="9" t="s">
        <v>43</v>
      </c>
    </row>
    <row r="619" spans="1:6">
      <c r="A619" s="4" t="s">
        <v>69</v>
      </c>
      <c r="B619" s="9">
        <v>15</v>
      </c>
      <c r="C619" s="9" t="str">
        <f t="shared" si="9"/>
        <v>65-69|15</v>
      </c>
      <c r="D619" s="9">
        <v>26</v>
      </c>
      <c r="E619" s="9">
        <v>3</v>
      </c>
      <c r="F619" s="9" t="s">
        <v>43</v>
      </c>
    </row>
    <row r="620" spans="1:6">
      <c r="A620" s="4" t="s">
        <v>69</v>
      </c>
      <c r="B620" s="9">
        <v>16</v>
      </c>
      <c r="C620" s="9" t="str">
        <f t="shared" si="9"/>
        <v>65-69|16</v>
      </c>
      <c r="D620" s="9">
        <v>27</v>
      </c>
      <c r="E620" s="9">
        <v>3</v>
      </c>
      <c r="F620" s="9" t="s">
        <v>43</v>
      </c>
    </row>
    <row r="621" spans="1:6">
      <c r="A621" s="4" t="s">
        <v>69</v>
      </c>
      <c r="B621" s="9">
        <v>17</v>
      </c>
      <c r="C621" s="9" t="str">
        <f t="shared" si="9"/>
        <v>65-69|17</v>
      </c>
      <c r="D621" s="9">
        <v>28</v>
      </c>
      <c r="E621" s="9">
        <v>3</v>
      </c>
      <c r="F621" s="9" t="s">
        <v>43</v>
      </c>
    </row>
    <row r="622" spans="1:6">
      <c r="A622" s="4" t="s">
        <v>69</v>
      </c>
      <c r="B622" s="9">
        <v>18</v>
      </c>
      <c r="C622" s="9" t="str">
        <f t="shared" si="9"/>
        <v>65-69|18</v>
      </c>
      <c r="D622" s="9">
        <v>29</v>
      </c>
      <c r="E622" s="9">
        <v>4</v>
      </c>
      <c r="F622" s="8" t="s">
        <v>44</v>
      </c>
    </row>
    <row r="623" spans="1:6">
      <c r="A623" s="4" t="s">
        <v>69</v>
      </c>
      <c r="B623" s="9">
        <v>19</v>
      </c>
      <c r="C623" s="9" t="str">
        <f t="shared" si="9"/>
        <v>65-69|19</v>
      </c>
      <c r="D623" s="9">
        <v>30</v>
      </c>
      <c r="E623" s="9">
        <v>4</v>
      </c>
      <c r="F623" s="8" t="s">
        <v>44</v>
      </c>
    </row>
    <row r="624" spans="1:6">
      <c r="A624" s="4" t="s">
        <v>69</v>
      </c>
      <c r="B624" s="9">
        <v>20</v>
      </c>
      <c r="C624" s="9" t="str">
        <f t="shared" si="9"/>
        <v>65-69|20</v>
      </c>
      <c r="D624" s="9">
        <v>31</v>
      </c>
      <c r="E624" s="9">
        <v>4</v>
      </c>
      <c r="F624" s="8" t="s">
        <v>44</v>
      </c>
    </row>
    <row r="625" spans="1:6">
      <c r="A625" s="4" t="s">
        <v>69</v>
      </c>
      <c r="B625" s="9">
        <v>21</v>
      </c>
      <c r="C625" s="9" t="str">
        <f t="shared" si="9"/>
        <v>65-69|21</v>
      </c>
      <c r="D625" s="9">
        <v>32</v>
      </c>
      <c r="E625" s="9">
        <v>5</v>
      </c>
      <c r="F625" s="9" t="s">
        <v>45</v>
      </c>
    </row>
    <row r="626" spans="1:6">
      <c r="A626" s="4" t="s">
        <v>69</v>
      </c>
      <c r="B626" s="9">
        <v>22</v>
      </c>
      <c r="C626" s="9" t="str">
        <f t="shared" si="9"/>
        <v>65-69|22</v>
      </c>
      <c r="D626" s="9">
        <v>33</v>
      </c>
      <c r="E626" s="9">
        <v>5</v>
      </c>
      <c r="F626" s="9" t="s">
        <v>45</v>
      </c>
    </row>
    <row r="627" spans="1:6">
      <c r="A627" s="4" t="s">
        <v>69</v>
      </c>
      <c r="B627" s="9">
        <v>23</v>
      </c>
      <c r="C627" s="9" t="str">
        <f t="shared" si="9"/>
        <v>65-69|23</v>
      </c>
      <c r="D627" s="9">
        <v>34</v>
      </c>
      <c r="E627" s="9">
        <v>5</v>
      </c>
      <c r="F627" s="9" t="s">
        <v>45</v>
      </c>
    </row>
    <row r="628" spans="1:6">
      <c r="A628" s="4" t="s">
        <v>69</v>
      </c>
      <c r="B628" s="9">
        <v>24</v>
      </c>
      <c r="C628" s="9" t="str">
        <f t="shared" si="9"/>
        <v>65-69|24</v>
      </c>
      <c r="D628" s="9">
        <v>35</v>
      </c>
      <c r="E628" s="9">
        <v>6</v>
      </c>
      <c r="F628" s="9" t="s">
        <v>46</v>
      </c>
    </row>
    <row r="629" spans="1:6">
      <c r="A629" s="4" t="s">
        <v>69</v>
      </c>
      <c r="B629" s="9">
        <v>25</v>
      </c>
      <c r="C629" s="9" t="str">
        <f t="shared" si="9"/>
        <v>65-69|25</v>
      </c>
      <c r="D629" s="9">
        <v>36</v>
      </c>
      <c r="E629" s="9">
        <v>6</v>
      </c>
      <c r="F629" s="9" t="s">
        <v>46</v>
      </c>
    </row>
    <row r="630" spans="1:6">
      <c r="A630" s="4" t="s">
        <v>69</v>
      </c>
      <c r="B630" s="9">
        <v>26</v>
      </c>
      <c r="C630" s="9" t="str">
        <f t="shared" si="9"/>
        <v>65-69|26</v>
      </c>
      <c r="D630" s="9">
        <v>37</v>
      </c>
      <c r="E630" s="9">
        <v>6</v>
      </c>
      <c r="F630" s="9" t="s">
        <v>46</v>
      </c>
    </row>
    <row r="631" spans="1:6">
      <c r="A631" s="4" t="s">
        <v>69</v>
      </c>
      <c r="B631" s="9">
        <v>27</v>
      </c>
      <c r="C631" s="9" t="str">
        <f t="shared" si="9"/>
        <v>65-69|27</v>
      </c>
      <c r="D631" s="9">
        <v>38</v>
      </c>
      <c r="E631" s="9">
        <v>6</v>
      </c>
      <c r="F631" s="9" t="s">
        <v>46</v>
      </c>
    </row>
    <row r="632" spans="1:6">
      <c r="A632" s="4" t="s">
        <v>69</v>
      </c>
      <c r="B632" s="9">
        <v>28</v>
      </c>
      <c r="C632" s="9" t="str">
        <f t="shared" si="9"/>
        <v>65-69|28</v>
      </c>
      <c r="D632" s="9">
        <v>39</v>
      </c>
      <c r="E632" s="9">
        <v>7</v>
      </c>
      <c r="F632" s="9" t="s">
        <v>47</v>
      </c>
    </row>
    <row r="633" spans="1:6">
      <c r="A633" s="4" t="s">
        <v>69</v>
      </c>
      <c r="B633" s="9">
        <v>29</v>
      </c>
      <c r="C633" s="9" t="str">
        <f t="shared" si="9"/>
        <v>65-69|29</v>
      </c>
      <c r="D633" s="9">
        <v>41</v>
      </c>
      <c r="E633" s="9">
        <v>7</v>
      </c>
      <c r="F633" s="9" t="s">
        <v>47</v>
      </c>
    </row>
    <row r="634" spans="1:6">
      <c r="A634" s="4" t="s">
        <v>69</v>
      </c>
      <c r="B634" s="9">
        <v>30</v>
      </c>
      <c r="C634" s="9" t="str">
        <f t="shared" si="9"/>
        <v>65-69|30</v>
      </c>
      <c r="D634" s="9">
        <v>42</v>
      </c>
      <c r="E634" s="9">
        <v>8</v>
      </c>
      <c r="F634" s="9" t="s">
        <v>48</v>
      </c>
    </row>
    <row r="635" spans="1:6">
      <c r="A635" s="4" t="s">
        <v>69</v>
      </c>
      <c r="B635" s="9">
        <v>31</v>
      </c>
      <c r="C635" s="9" t="str">
        <f t="shared" si="9"/>
        <v>65-69|31</v>
      </c>
      <c r="D635" s="9">
        <v>43</v>
      </c>
      <c r="E635" s="9">
        <v>8</v>
      </c>
      <c r="F635" s="9" t="s">
        <v>48</v>
      </c>
    </row>
    <row r="636" spans="1:6">
      <c r="A636" s="4" t="s">
        <v>69</v>
      </c>
      <c r="B636" s="9">
        <v>32</v>
      </c>
      <c r="C636" s="9" t="str">
        <f t="shared" si="9"/>
        <v>65-69|32</v>
      </c>
      <c r="D636" s="9">
        <v>44</v>
      </c>
      <c r="E636" s="9">
        <v>8</v>
      </c>
      <c r="F636" s="9" t="s">
        <v>48</v>
      </c>
    </row>
    <row r="637" spans="1:6">
      <c r="A637" s="4" t="s">
        <v>69</v>
      </c>
      <c r="B637" s="9">
        <v>33</v>
      </c>
      <c r="C637" s="9" t="str">
        <f t="shared" si="9"/>
        <v>65-69|33</v>
      </c>
      <c r="D637" s="9">
        <v>45</v>
      </c>
      <c r="E637" s="9">
        <v>9</v>
      </c>
      <c r="F637" s="9" t="s">
        <v>49</v>
      </c>
    </row>
    <row r="638" spans="1:6">
      <c r="A638" s="4" t="s">
        <v>69</v>
      </c>
      <c r="B638" s="9">
        <v>34</v>
      </c>
      <c r="C638" s="9" t="str">
        <f t="shared" si="9"/>
        <v>65-69|34</v>
      </c>
      <c r="D638" s="9">
        <v>46</v>
      </c>
      <c r="E638" s="9">
        <v>9</v>
      </c>
      <c r="F638" s="9" t="s">
        <v>49</v>
      </c>
    </row>
    <row r="639" spans="1:6">
      <c r="A639" s="4" t="s">
        <v>69</v>
      </c>
      <c r="B639" s="9">
        <v>35</v>
      </c>
      <c r="C639" s="9" t="str">
        <f t="shared" si="9"/>
        <v>65-69|35</v>
      </c>
      <c r="D639" s="9">
        <v>47</v>
      </c>
      <c r="E639" s="9">
        <v>9</v>
      </c>
      <c r="F639" s="9" t="s">
        <v>49</v>
      </c>
    </row>
    <row r="640" spans="1:6">
      <c r="A640" s="4" t="s">
        <v>69</v>
      </c>
      <c r="B640" s="9">
        <v>36</v>
      </c>
      <c r="C640" s="9" t="str">
        <f t="shared" si="9"/>
        <v>65-69|36</v>
      </c>
      <c r="D640" s="9">
        <v>48</v>
      </c>
      <c r="E640" s="9">
        <v>9</v>
      </c>
      <c r="F640" s="9" t="s">
        <v>49</v>
      </c>
    </row>
    <row r="641" spans="1:6">
      <c r="A641" s="4" t="s">
        <v>69</v>
      </c>
      <c r="B641" s="9">
        <v>37</v>
      </c>
      <c r="C641" s="9" t="str">
        <f t="shared" si="9"/>
        <v>65-69|37</v>
      </c>
      <c r="D641" s="9">
        <v>49</v>
      </c>
      <c r="E641" s="9">
        <v>10</v>
      </c>
      <c r="F641" s="9" t="s">
        <v>50</v>
      </c>
    </row>
    <row r="642" spans="1:6">
      <c r="A642" s="4" t="s">
        <v>69</v>
      </c>
      <c r="B642" s="9">
        <v>38</v>
      </c>
      <c r="C642" s="9" t="str">
        <f t="shared" si="9"/>
        <v>65-69|38</v>
      </c>
      <c r="D642" s="9">
        <v>50</v>
      </c>
      <c r="E642" s="9">
        <v>10</v>
      </c>
      <c r="F642" s="9" t="s">
        <v>50</v>
      </c>
    </row>
    <row r="643" spans="1:6">
      <c r="A643" s="4" t="s">
        <v>69</v>
      </c>
      <c r="B643" s="9">
        <v>39</v>
      </c>
      <c r="C643" s="9" t="str">
        <f t="shared" si="9"/>
        <v>65-69|39</v>
      </c>
      <c r="D643" s="9">
        <v>51</v>
      </c>
      <c r="E643" s="9">
        <v>10</v>
      </c>
      <c r="F643" s="9" t="s">
        <v>50</v>
      </c>
    </row>
    <row r="644" spans="1:6">
      <c r="A644" s="4" t="s">
        <v>69</v>
      </c>
      <c r="B644" s="9">
        <v>40</v>
      </c>
      <c r="C644" s="9" t="str">
        <f t="shared" si="9"/>
        <v>65-69|40</v>
      </c>
      <c r="D644" s="9">
        <v>52</v>
      </c>
      <c r="E644" s="9">
        <v>11</v>
      </c>
      <c r="F644" s="9" t="s">
        <v>51</v>
      </c>
    </row>
    <row r="645" spans="1:6">
      <c r="A645" s="4" t="s">
        <v>69</v>
      </c>
      <c r="B645" s="9">
        <v>41</v>
      </c>
      <c r="C645" s="9" t="str">
        <f t="shared" ref="C645:C708" si="10">A645&amp;"|"&amp;B645</f>
        <v>65-69|41</v>
      </c>
      <c r="D645" s="9">
        <v>54</v>
      </c>
      <c r="E645" s="9">
        <v>11</v>
      </c>
      <c r="F645" s="9" t="s">
        <v>51</v>
      </c>
    </row>
    <row r="646" spans="1:6">
      <c r="A646" s="4" t="s">
        <v>69</v>
      </c>
      <c r="B646" s="9">
        <v>42</v>
      </c>
      <c r="C646" s="9" t="str">
        <f t="shared" si="10"/>
        <v>65-69|42</v>
      </c>
      <c r="D646" s="9">
        <v>55</v>
      </c>
      <c r="E646" s="9">
        <v>12</v>
      </c>
      <c r="F646" s="9" t="s">
        <v>52</v>
      </c>
    </row>
    <row r="647" spans="1:6">
      <c r="A647" s="4" t="s">
        <v>69</v>
      </c>
      <c r="B647" s="9">
        <v>43</v>
      </c>
      <c r="C647" s="9" t="str">
        <f t="shared" si="10"/>
        <v>65-69|43</v>
      </c>
      <c r="D647" s="9">
        <v>57</v>
      </c>
      <c r="E647" s="9">
        <v>12</v>
      </c>
      <c r="F647" s="9" t="s">
        <v>52</v>
      </c>
    </row>
    <row r="648" spans="1:6">
      <c r="A648" s="4" t="s">
        <v>69</v>
      </c>
      <c r="B648" s="9">
        <v>44</v>
      </c>
      <c r="C648" s="9" t="str">
        <f t="shared" si="10"/>
        <v>65-69|44</v>
      </c>
      <c r="D648" s="9">
        <v>58</v>
      </c>
      <c r="E648" s="9">
        <v>12</v>
      </c>
      <c r="F648" s="9" t="s">
        <v>52</v>
      </c>
    </row>
    <row r="649" spans="1:6">
      <c r="A649" s="4" t="s">
        <v>69</v>
      </c>
      <c r="B649" s="9">
        <v>45</v>
      </c>
      <c r="C649" s="9" t="str">
        <f t="shared" si="10"/>
        <v>65-69|45</v>
      </c>
      <c r="D649" s="9">
        <v>60</v>
      </c>
      <c r="E649" s="9">
        <v>13</v>
      </c>
      <c r="F649" s="9" t="s">
        <v>53</v>
      </c>
    </row>
    <row r="650" spans="1:6">
      <c r="A650" s="4" t="s">
        <v>69</v>
      </c>
      <c r="B650" s="9">
        <v>46</v>
      </c>
      <c r="C650" s="9" t="str">
        <f t="shared" si="10"/>
        <v>65-69|46</v>
      </c>
      <c r="D650" s="9">
        <v>62</v>
      </c>
      <c r="E650" s="9">
        <v>14</v>
      </c>
      <c r="F650" s="9" t="s">
        <v>54</v>
      </c>
    </row>
    <row r="651" spans="1:6">
      <c r="A651" s="4" t="s">
        <v>69</v>
      </c>
      <c r="B651" s="9">
        <v>47</v>
      </c>
      <c r="C651" s="9" t="str">
        <f t="shared" si="10"/>
        <v>65-69|47</v>
      </c>
      <c r="D651" s="9">
        <v>64</v>
      </c>
      <c r="E651" s="9">
        <v>14</v>
      </c>
      <c r="F651" s="9" t="s">
        <v>54</v>
      </c>
    </row>
    <row r="652" spans="1:6">
      <c r="A652" s="4" t="s">
        <v>69</v>
      </c>
      <c r="B652" s="9">
        <v>48</v>
      </c>
      <c r="C652" s="9" t="str">
        <f t="shared" si="10"/>
        <v>65-69|48</v>
      </c>
      <c r="D652" s="9">
        <v>66</v>
      </c>
      <c r="E652" s="9">
        <v>15</v>
      </c>
      <c r="F652" s="9" t="s">
        <v>55</v>
      </c>
    </row>
    <row r="653" spans="1:6">
      <c r="A653" s="4" t="s">
        <v>69</v>
      </c>
      <c r="B653" s="9">
        <v>49</v>
      </c>
      <c r="C653" s="9" t="str">
        <f t="shared" si="10"/>
        <v>65-69|49</v>
      </c>
      <c r="D653" s="9">
        <v>68</v>
      </c>
      <c r="E653" s="9">
        <v>15</v>
      </c>
      <c r="F653" s="9" t="s">
        <v>55</v>
      </c>
    </row>
    <row r="654" spans="1:6">
      <c r="A654" s="4" t="s">
        <v>69</v>
      </c>
      <c r="B654" s="9">
        <v>50</v>
      </c>
      <c r="C654" s="9" t="str">
        <f t="shared" si="10"/>
        <v>65-69|50</v>
      </c>
      <c r="D654" s="9">
        <v>71</v>
      </c>
      <c r="E654" s="9">
        <v>16</v>
      </c>
      <c r="F654" s="9" t="s">
        <v>56</v>
      </c>
    </row>
    <row r="655" spans="1:6">
      <c r="A655" s="4" t="s">
        <v>69</v>
      </c>
      <c r="B655" s="9">
        <v>51</v>
      </c>
      <c r="C655" s="9" t="str">
        <f t="shared" si="10"/>
        <v>65-69|51</v>
      </c>
      <c r="D655" s="9">
        <v>75</v>
      </c>
      <c r="E655" s="9">
        <v>18</v>
      </c>
      <c r="F655" s="9" t="s">
        <v>58</v>
      </c>
    </row>
    <row r="656" spans="1:6">
      <c r="A656" s="4" t="s">
        <v>69</v>
      </c>
      <c r="B656" s="9">
        <v>52</v>
      </c>
      <c r="C656" s="9" t="str">
        <f t="shared" si="10"/>
        <v>65-69|52</v>
      </c>
      <c r="D656" s="9">
        <v>78</v>
      </c>
      <c r="E656" s="9">
        <v>18</v>
      </c>
      <c r="F656" s="9" t="s">
        <v>58</v>
      </c>
    </row>
    <row r="657" spans="1:6">
      <c r="A657" s="4" t="s">
        <v>69</v>
      </c>
      <c r="B657" s="9">
        <v>53</v>
      </c>
      <c r="C657" s="9" t="str">
        <f t="shared" si="10"/>
        <v>65-69|53</v>
      </c>
      <c r="D657" s="9">
        <v>80</v>
      </c>
      <c r="E657" s="9">
        <v>19</v>
      </c>
      <c r="F657" s="9" t="s">
        <v>59</v>
      </c>
    </row>
    <row r="658" spans="1:6">
      <c r="A658" s="4" t="s">
        <v>69</v>
      </c>
      <c r="B658" s="9">
        <v>54</v>
      </c>
      <c r="C658" s="9" t="str">
        <f t="shared" si="10"/>
        <v>65-69|54</v>
      </c>
      <c r="D658" s="9">
        <v>80</v>
      </c>
      <c r="E658" s="9">
        <v>19</v>
      </c>
      <c r="F658" s="9" t="s">
        <v>59</v>
      </c>
    </row>
    <row r="659" spans="1:6">
      <c r="A659" s="4" t="s">
        <v>69</v>
      </c>
      <c r="B659" s="9">
        <v>55</v>
      </c>
      <c r="C659" s="9" t="str">
        <f t="shared" si="10"/>
        <v>65-69|55</v>
      </c>
      <c r="D659" s="9">
        <v>80</v>
      </c>
      <c r="E659" s="9">
        <v>19</v>
      </c>
      <c r="F659" s="9" t="s">
        <v>59</v>
      </c>
    </row>
    <row r="660" spans="1:6">
      <c r="A660" s="4" t="s">
        <v>69</v>
      </c>
      <c r="B660" s="9">
        <v>56</v>
      </c>
      <c r="C660" s="9" t="str">
        <f t="shared" si="10"/>
        <v>65-69|56</v>
      </c>
      <c r="D660" s="9">
        <v>80</v>
      </c>
      <c r="E660" s="9">
        <v>19</v>
      </c>
      <c r="F660" s="9" t="s">
        <v>59</v>
      </c>
    </row>
    <row r="661" spans="1:6">
      <c r="A661" s="4" t="s">
        <v>69</v>
      </c>
      <c r="B661" s="9">
        <v>57</v>
      </c>
      <c r="C661" s="9" t="str">
        <f t="shared" si="10"/>
        <v>65-69|57</v>
      </c>
      <c r="D661" s="9">
        <v>80</v>
      </c>
      <c r="E661" s="9">
        <v>19</v>
      </c>
      <c r="F661" s="9" t="s">
        <v>59</v>
      </c>
    </row>
    <row r="662" spans="1:6">
      <c r="A662" s="4" t="s">
        <v>69</v>
      </c>
      <c r="B662" s="9">
        <v>58</v>
      </c>
      <c r="C662" s="9" t="str">
        <f t="shared" si="10"/>
        <v>65-69|58</v>
      </c>
      <c r="D662" s="9">
        <v>80</v>
      </c>
      <c r="E662" s="9">
        <v>19</v>
      </c>
      <c r="F662" s="9" t="s">
        <v>59</v>
      </c>
    </row>
    <row r="663" spans="1:6">
      <c r="A663" s="4" t="s">
        <v>69</v>
      </c>
      <c r="B663" s="9">
        <v>59</v>
      </c>
      <c r="C663" s="9" t="str">
        <f t="shared" si="10"/>
        <v>65-69|59</v>
      </c>
      <c r="D663" s="9">
        <v>80</v>
      </c>
      <c r="E663" s="9">
        <v>19</v>
      </c>
      <c r="F663" s="9" t="s">
        <v>59</v>
      </c>
    </row>
    <row r="664" spans="1:6">
      <c r="A664" s="4" t="s">
        <v>70</v>
      </c>
      <c r="B664" s="8">
        <v>0</v>
      </c>
      <c r="C664" s="9" t="str">
        <f t="shared" si="10"/>
        <v>70-74|0</v>
      </c>
      <c r="D664" s="9">
        <v>20</v>
      </c>
      <c r="E664" s="9">
        <v>1</v>
      </c>
      <c r="F664" s="9" t="s">
        <v>41</v>
      </c>
    </row>
    <row r="665" spans="1:6">
      <c r="A665" s="4" t="s">
        <v>70</v>
      </c>
      <c r="B665" s="9">
        <v>1</v>
      </c>
      <c r="C665" s="9" t="str">
        <f t="shared" si="10"/>
        <v>70-74|1</v>
      </c>
      <c r="D665" s="9">
        <v>20</v>
      </c>
      <c r="E665" s="9">
        <v>1</v>
      </c>
      <c r="F665" s="9" t="s">
        <v>41</v>
      </c>
    </row>
    <row r="666" spans="1:6">
      <c r="A666" s="4" t="s">
        <v>70</v>
      </c>
      <c r="B666" s="9">
        <v>2</v>
      </c>
      <c r="C666" s="9" t="str">
        <f t="shared" si="10"/>
        <v>70-74|2</v>
      </c>
      <c r="D666" s="9">
        <v>20</v>
      </c>
      <c r="E666" s="9">
        <v>1</v>
      </c>
      <c r="F666" s="9" t="s">
        <v>41</v>
      </c>
    </row>
    <row r="667" spans="1:6">
      <c r="A667" s="4" t="s">
        <v>70</v>
      </c>
      <c r="B667" s="9">
        <v>3</v>
      </c>
      <c r="C667" s="9" t="str">
        <f t="shared" si="10"/>
        <v>70-74|3</v>
      </c>
      <c r="D667" s="9">
        <v>20</v>
      </c>
      <c r="E667" s="9">
        <v>1</v>
      </c>
      <c r="F667" s="9" t="s">
        <v>41</v>
      </c>
    </row>
    <row r="668" spans="1:6">
      <c r="A668" s="4" t="s">
        <v>70</v>
      </c>
      <c r="B668" s="9">
        <v>4</v>
      </c>
      <c r="C668" s="9" t="str">
        <f t="shared" si="10"/>
        <v>70-74|4</v>
      </c>
      <c r="D668" s="9">
        <v>20</v>
      </c>
      <c r="E668" s="9">
        <v>1</v>
      </c>
      <c r="F668" s="9" t="s">
        <v>41</v>
      </c>
    </row>
    <row r="669" spans="1:6">
      <c r="A669" s="4" t="s">
        <v>70</v>
      </c>
      <c r="B669" s="9">
        <v>5</v>
      </c>
      <c r="C669" s="9" t="str">
        <f t="shared" si="10"/>
        <v>70-74|5</v>
      </c>
      <c r="D669" s="9">
        <v>20</v>
      </c>
      <c r="E669" s="9">
        <v>1</v>
      </c>
      <c r="F669" s="9" t="s">
        <v>41</v>
      </c>
    </row>
    <row r="670" spans="1:6">
      <c r="A670" s="4" t="s">
        <v>70</v>
      </c>
      <c r="B670" s="9">
        <v>6</v>
      </c>
      <c r="C670" s="9" t="str">
        <f t="shared" si="10"/>
        <v>70-74|6</v>
      </c>
      <c r="D670" s="9">
        <v>20</v>
      </c>
      <c r="E670" s="9">
        <v>1</v>
      </c>
      <c r="F670" s="9" t="s">
        <v>41</v>
      </c>
    </row>
    <row r="671" spans="1:6">
      <c r="A671" s="4" t="s">
        <v>70</v>
      </c>
      <c r="B671" s="9">
        <v>7</v>
      </c>
      <c r="C671" s="9" t="str">
        <f t="shared" si="10"/>
        <v>70-74|7</v>
      </c>
      <c r="D671" s="9">
        <v>21</v>
      </c>
      <c r="E671" s="9">
        <v>1</v>
      </c>
      <c r="F671" s="9" t="s">
        <v>41</v>
      </c>
    </row>
    <row r="672" spans="1:6">
      <c r="A672" s="4" t="s">
        <v>70</v>
      </c>
      <c r="B672" s="9">
        <v>8</v>
      </c>
      <c r="C672" s="9" t="str">
        <f t="shared" si="10"/>
        <v>70-74|8</v>
      </c>
      <c r="D672" s="9">
        <v>22</v>
      </c>
      <c r="E672" s="9">
        <v>2</v>
      </c>
      <c r="F672" s="9" t="s">
        <v>42</v>
      </c>
    </row>
    <row r="673" spans="1:6">
      <c r="A673" s="4" t="s">
        <v>70</v>
      </c>
      <c r="B673" s="9">
        <v>9</v>
      </c>
      <c r="C673" s="9" t="str">
        <f t="shared" si="10"/>
        <v>70-74|9</v>
      </c>
      <c r="D673" s="9">
        <v>22</v>
      </c>
      <c r="E673" s="9">
        <v>2</v>
      </c>
      <c r="F673" s="9" t="s">
        <v>42</v>
      </c>
    </row>
    <row r="674" spans="1:6">
      <c r="A674" s="4" t="s">
        <v>70</v>
      </c>
      <c r="B674" s="9">
        <v>10</v>
      </c>
      <c r="C674" s="9" t="str">
        <f t="shared" si="10"/>
        <v>70-74|10</v>
      </c>
      <c r="D674" s="9">
        <v>23</v>
      </c>
      <c r="E674" s="9">
        <v>2</v>
      </c>
      <c r="F674" s="9" t="s">
        <v>42</v>
      </c>
    </row>
    <row r="675" spans="1:6">
      <c r="A675" s="4" t="s">
        <v>70</v>
      </c>
      <c r="B675" s="9">
        <v>11</v>
      </c>
      <c r="C675" s="9" t="str">
        <f t="shared" si="10"/>
        <v>70-74|11</v>
      </c>
      <c r="D675" s="9">
        <v>24</v>
      </c>
      <c r="E675" s="9">
        <v>2</v>
      </c>
      <c r="F675" s="9" t="s">
        <v>42</v>
      </c>
    </row>
    <row r="676" spans="1:6">
      <c r="A676" s="4" t="s">
        <v>70</v>
      </c>
      <c r="B676" s="9">
        <v>12</v>
      </c>
      <c r="C676" s="9" t="str">
        <f t="shared" si="10"/>
        <v>70-74|12</v>
      </c>
      <c r="D676" s="9">
        <v>25</v>
      </c>
      <c r="E676" s="9">
        <v>3</v>
      </c>
      <c r="F676" s="9" t="s">
        <v>43</v>
      </c>
    </row>
    <row r="677" spans="1:6">
      <c r="A677" s="4" t="s">
        <v>70</v>
      </c>
      <c r="B677" s="9">
        <v>13</v>
      </c>
      <c r="C677" s="9" t="str">
        <f t="shared" si="10"/>
        <v>70-74|13</v>
      </c>
      <c r="D677" s="9">
        <v>26</v>
      </c>
      <c r="E677" s="9">
        <v>3</v>
      </c>
      <c r="F677" s="9" t="s">
        <v>43</v>
      </c>
    </row>
    <row r="678" spans="1:6">
      <c r="A678" s="4" t="s">
        <v>70</v>
      </c>
      <c r="B678" s="9">
        <v>14</v>
      </c>
      <c r="C678" s="9" t="str">
        <f t="shared" si="10"/>
        <v>70-74|14</v>
      </c>
      <c r="D678" s="9">
        <v>27</v>
      </c>
      <c r="E678" s="9">
        <v>3</v>
      </c>
      <c r="F678" s="9" t="s">
        <v>43</v>
      </c>
    </row>
    <row r="679" spans="1:6">
      <c r="A679" s="4" t="s">
        <v>70</v>
      </c>
      <c r="B679" s="9">
        <v>15</v>
      </c>
      <c r="C679" s="9" t="str">
        <f t="shared" si="10"/>
        <v>70-74|15</v>
      </c>
      <c r="D679" s="9">
        <v>27</v>
      </c>
      <c r="E679" s="9">
        <v>3</v>
      </c>
      <c r="F679" s="9" t="s">
        <v>43</v>
      </c>
    </row>
    <row r="680" spans="1:6">
      <c r="A680" s="4" t="s">
        <v>70</v>
      </c>
      <c r="B680" s="9">
        <v>16</v>
      </c>
      <c r="C680" s="9" t="str">
        <f t="shared" si="10"/>
        <v>70-74|16</v>
      </c>
      <c r="D680" s="9">
        <v>28</v>
      </c>
      <c r="E680" s="9">
        <v>3</v>
      </c>
      <c r="F680" s="9" t="s">
        <v>43</v>
      </c>
    </row>
    <row r="681" spans="1:6">
      <c r="A681" s="4" t="s">
        <v>70</v>
      </c>
      <c r="B681" s="9">
        <v>17</v>
      </c>
      <c r="C681" s="9" t="str">
        <f t="shared" si="10"/>
        <v>70-74|17</v>
      </c>
      <c r="D681" s="9">
        <v>29</v>
      </c>
      <c r="E681" s="9">
        <v>4</v>
      </c>
      <c r="F681" s="8" t="s">
        <v>44</v>
      </c>
    </row>
    <row r="682" spans="1:6">
      <c r="A682" s="4" t="s">
        <v>70</v>
      </c>
      <c r="B682" s="9">
        <v>18</v>
      </c>
      <c r="C682" s="9" t="str">
        <f t="shared" si="10"/>
        <v>70-74|18</v>
      </c>
      <c r="D682" s="9">
        <v>30</v>
      </c>
      <c r="E682" s="9">
        <v>4</v>
      </c>
      <c r="F682" s="8" t="s">
        <v>44</v>
      </c>
    </row>
    <row r="683" spans="1:6">
      <c r="A683" s="4" t="s">
        <v>70</v>
      </c>
      <c r="B683" s="9">
        <v>19</v>
      </c>
      <c r="C683" s="9" t="str">
        <f t="shared" si="10"/>
        <v>70-74|19</v>
      </c>
      <c r="D683" s="9">
        <v>31</v>
      </c>
      <c r="E683" s="9">
        <v>4</v>
      </c>
      <c r="F683" s="8" t="s">
        <v>44</v>
      </c>
    </row>
    <row r="684" spans="1:6">
      <c r="A684" s="4" t="s">
        <v>70</v>
      </c>
      <c r="B684" s="9">
        <v>20</v>
      </c>
      <c r="C684" s="9" t="str">
        <f t="shared" si="10"/>
        <v>70-74|20</v>
      </c>
      <c r="D684" s="9">
        <v>32</v>
      </c>
      <c r="E684" s="9">
        <v>5</v>
      </c>
      <c r="F684" s="9" t="s">
        <v>45</v>
      </c>
    </row>
    <row r="685" spans="1:6">
      <c r="A685" s="4" t="s">
        <v>70</v>
      </c>
      <c r="B685" s="9">
        <v>21</v>
      </c>
      <c r="C685" s="9" t="str">
        <f t="shared" si="10"/>
        <v>70-74|21</v>
      </c>
      <c r="D685" s="9">
        <v>33</v>
      </c>
      <c r="E685" s="9">
        <v>5</v>
      </c>
      <c r="F685" s="9" t="s">
        <v>45</v>
      </c>
    </row>
    <row r="686" spans="1:6">
      <c r="A686" s="4" t="s">
        <v>70</v>
      </c>
      <c r="B686" s="9">
        <v>22</v>
      </c>
      <c r="C686" s="9" t="str">
        <f t="shared" si="10"/>
        <v>70-74|22</v>
      </c>
      <c r="D686" s="9">
        <v>34</v>
      </c>
      <c r="E686" s="9">
        <v>5</v>
      </c>
      <c r="F686" s="9" t="s">
        <v>45</v>
      </c>
    </row>
    <row r="687" spans="1:6">
      <c r="A687" s="4" t="s">
        <v>70</v>
      </c>
      <c r="B687" s="9">
        <v>23</v>
      </c>
      <c r="C687" s="9" t="str">
        <f t="shared" si="10"/>
        <v>70-74|23</v>
      </c>
      <c r="D687" s="9">
        <v>35</v>
      </c>
      <c r="E687" s="9">
        <v>6</v>
      </c>
      <c r="F687" s="9" t="s">
        <v>46</v>
      </c>
    </row>
    <row r="688" spans="1:6">
      <c r="A688" s="4" t="s">
        <v>70</v>
      </c>
      <c r="B688" s="9">
        <v>24</v>
      </c>
      <c r="C688" s="9" t="str">
        <f t="shared" si="10"/>
        <v>70-74|24</v>
      </c>
      <c r="D688" s="9">
        <v>36</v>
      </c>
      <c r="E688" s="9">
        <v>6</v>
      </c>
      <c r="F688" s="9" t="s">
        <v>46</v>
      </c>
    </row>
    <row r="689" spans="1:6">
      <c r="A689" s="4" t="s">
        <v>70</v>
      </c>
      <c r="B689" s="9">
        <v>25</v>
      </c>
      <c r="C689" s="9" t="str">
        <f t="shared" si="10"/>
        <v>70-74|25</v>
      </c>
      <c r="D689" s="9">
        <v>37</v>
      </c>
      <c r="E689" s="9">
        <v>6</v>
      </c>
      <c r="F689" s="9" t="s">
        <v>46</v>
      </c>
    </row>
    <row r="690" spans="1:6">
      <c r="A690" s="4" t="s">
        <v>70</v>
      </c>
      <c r="B690" s="9">
        <v>26</v>
      </c>
      <c r="C690" s="9" t="str">
        <f t="shared" si="10"/>
        <v>70-74|26</v>
      </c>
      <c r="D690" s="9">
        <v>38</v>
      </c>
      <c r="E690" s="9">
        <v>6</v>
      </c>
      <c r="F690" s="9" t="s">
        <v>46</v>
      </c>
    </row>
    <row r="691" spans="1:6">
      <c r="A691" s="4" t="s">
        <v>70</v>
      </c>
      <c r="B691" s="9">
        <v>27</v>
      </c>
      <c r="C691" s="9" t="str">
        <f t="shared" si="10"/>
        <v>70-74|27</v>
      </c>
      <c r="D691" s="9">
        <v>39</v>
      </c>
      <c r="E691" s="9">
        <v>7</v>
      </c>
      <c r="F691" s="9" t="s">
        <v>47</v>
      </c>
    </row>
    <row r="692" spans="1:6">
      <c r="A692" s="4" t="s">
        <v>70</v>
      </c>
      <c r="B692" s="9">
        <v>28</v>
      </c>
      <c r="C692" s="9" t="str">
        <f t="shared" si="10"/>
        <v>70-74|28</v>
      </c>
      <c r="D692" s="9">
        <v>40</v>
      </c>
      <c r="E692" s="9">
        <v>7</v>
      </c>
      <c r="F692" s="9" t="s">
        <v>47</v>
      </c>
    </row>
    <row r="693" spans="1:6">
      <c r="A693" s="4" t="s">
        <v>70</v>
      </c>
      <c r="B693" s="9">
        <v>29</v>
      </c>
      <c r="C693" s="9" t="str">
        <f t="shared" si="10"/>
        <v>70-74|29</v>
      </c>
      <c r="D693" s="9">
        <v>41</v>
      </c>
      <c r="E693" s="9">
        <v>7</v>
      </c>
      <c r="F693" s="9" t="s">
        <v>47</v>
      </c>
    </row>
    <row r="694" spans="1:6">
      <c r="A694" s="4" t="s">
        <v>70</v>
      </c>
      <c r="B694" s="9">
        <v>30</v>
      </c>
      <c r="C694" s="9" t="str">
        <f t="shared" si="10"/>
        <v>70-74|30</v>
      </c>
      <c r="D694" s="9">
        <v>43</v>
      </c>
      <c r="E694" s="9">
        <v>8</v>
      </c>
      <c r="F694" s="9" t="s">
        <v>48</v>
      </c>
    </row>
    <row r="695" spans="1:6">
      <c r="A695" s="4" t="s">
        <v>70</v>
      </c>
      <c r="B695" s="9">
        <v>31</v>
      </c>
      <c r="C695" s="9" t="str">
        <f t="shared" si="10"/>
        <v>70-74|31</v>
      </c>
      <c r="D695" s="9">
        <v>44</v>
      </c>
      <c r="E695" s="9">
        <v>8</v>
      </c>
      <c r="F695" s="9" t="s">
        <v>48</v>
      </c>
    </row>
    <row r="696" spans="1:6">
      <c r="A696" s="4" t="s">
        <v>70</v>
      </c>
      <c r="B696" s="9">
        <v>32</v>
      </c>
      <c r="C696" s="9" t="str">
        <f t="shared" si="10"/>
        <v>70-74|32</v>
      </c>
      <c r="D696" s="9">
        <v>45</v>
      </c>
      <c r="E696" s="9">
        <v>9</v>
      </c>
      <c r="F696" s="9" t="s">
        <v>49</v>
      </c>
    </row>
    <row r="697" spans="1:6">
      <c r="A697" s="4" t="s">
        <v>70</v>
      </c>
      <c r="B697" s="9">
        <v>33</v>
      </c>
      <c r="C697" s="9" t="str">
        <f t="shared" si="10"/>
        <v>70-74|33</v>
      </c>
      <c r="D697" s="9">
        <v>46</v>
      </c>
      <c r="E697" s="9">
        <v>9</v>
      </c>
      <c r="F697" s="9" t="s">
        <v>49</v>
      </c>
    </row>
    <row r="698" spans="1:6">
      <c r="A698" s="4" t="s">
        <v>70</v>
      </c>
      <c r="B698" s="9">
        <v>34</v>
      </c>
      <c r="C698" s="9" t="str">
        <f t="shared" si="10"/>
        <v>70-74|34</v>
      </c>
      <c r="D698" s="9">
        <v>47</v>
      </c>
      <c r="E698" s="9">
        <v>9</v>
      </c>
      <c r="F698" s="9" t="s">
        <v>49</v>
      </c>
    </row>
    <row r="699" spans="1:6">
      <c r="A699" s="4" t="s">
        <v>70</v>
      </c>
      <c r="B699" s="9">
        <v>35</v>
      </c>
      <c r="C699" s="9" t="str">
        <f t="shared" si="10"/>
        <v>70-74|35</v>
      </c>
      <c r="D699" s="9">
        <v>48</v>
      </c>
      <c r="E699" s="9">
        <v>9</v>
      </c>
      <c r="F699" s="9" t="s">
        <v>49</v>
      </c>
    </row>
    <row r="700" spans="1:6">
      <c r="A700" s="4" t="s">
        <v>70</v>
      </c>
      <c r="B700" s="9">
        <v>36</v>
      </c>
      <c r="C700" s="9" t="str">
        <f t="shared" si="10"/>
        <v>70-74|36</v>
      </c>
      <c r="D700" s="9">
        <v>49</v>
      </c>
      <c r="E700" s="9">
        <v>10</v>
      </c>
      <c r="F700" s="9" t="s">
        <v>50</v>
      </c>
    </row>
    <row r="701" spans="1:6">
      <c r="A701" s="4" t="s">
        <v>70</v>
      </c>
      <c r="B701" s="9">
        <v>37</v>
      </c>
      <c r="C701" s="9" t="str">
        <f t="shared" si="10"/>
        <v>70-74|37</v>
      </c>
      <c r="D701" s="9">
        <v>50</v>
      </c>
      <c r="E701" s="9">
        <v>10</v>
      </c>
      <c r="F701" s="9" t="s">
        <v>50</v>
      </c>
    </row>
    <row r="702" spans="1:6">
      <c r="A702" s="4" t="s">
        <v>70</v>
      </c>
      <c r="B702" s="9">
        <v>38</v>
      </c>
      <c r="C702" s="9" t="str">
        <f t="shared" si="10"/>
        <v>70-74|38</v>
      </c>
      <c r="D702" s="9">
        <v>51</v>
      </c>
      <c r="E702" s="9">
        <v>10</v>
      </c>
      <c r="F702" s="9" t="s">
        <v>50</v>
      </c>
    </row>
    <row r="703" spans="1:6">
      <c r="A703" s="4" t="s">
        <v>70</v>
      </c>
      <c r="B703" s="9">
        <v>39</v>
      </c>
      <c r="C703" s="9" t="str">
        <f t="shared" si="10"/>
        <v>70-74|39</v>
      </c>
      <c r="D703" s="9">
        <v>52</v>
      </c>
      <c r="E703" s="9">
        <v>11</v>
      </c>
      <c r="F703" s="9" t="s">
        <v>51</v>
      </c>
    </row>
    <row r="704" spans="1:6">
      <c r="A704" s="4" t="s">
        <v>70</v>
      </c>
      <c r="B704" s="9">
        <v>40</v>
      </c>
      <c r="C704" s="9" t="str">
        <f t="shared" si="10"/>
        <v>70-74|40</v>
      </c>
      <c r="D704" s="9">
        <v>53</v>
      </c>
      <c r="E704" s="9">
        <v>11</v>
      </c>
      <c r="F704" s="9" t="s">
        <v>51</v>
      </c>
    </row>
    <row r="705" spans="1:6">
      <c r="A705" s="4" t="s">
        <v>70</v>
      </c>
      <c r="B705" s="9">
        <v>41</v>
      </c>
      <c r="C705" s="9" t="str">
        <f t="shared" si="10"/>
        <v>70-74|41</v>
      </c>
      <c r="D705" s="9">
        <v>54</v>
      </c>
      <c r="E705" s="9">
        <v>11</v>
      </c>
      <c r="F705" s="9" t="s">
        <v>51</v>
      </c>
    </row>
    <row r="706" spans="1:6">
      <c r="A706" s="4" t="s">
        <v>70</v>
      </c>
      <c r="B706" s="9">
        <v>42</v>
      </c>
      <c r="C706" s="9" t="str">
        <f t="shared" si="10"/>
        <v>70-74|42</v>
      </c>
      <c r="D706" s="9">
        <v>56</v>
      </c>
      <c r="E706" s="9">
        <v>12</v>
      </c>
      <c r="F706" s="9" t="s">
        <v>52</v>
      </c>
    </row>
    <row r="707" spans="1:6">
      <c r="A707" s="4" t="s">
        <v>70</v>
      </c>
      <c r="B707" s="9">
        <v>43</v>
      </c>
      <c r="C707" s="9" t="str">
        <f t="shared" si="10"/>
        <v>70-74|43</v>
      </c>
      <c r="D707" s="9">
        <v>57</v>
      </c>
      <c r="E707" s="9">
        <v>12</v>
      </c>
      <c r="F707" s="9" t="s">
        <v>52</v>
      </c>
    </row>
    <row r="708" spans="1:6">
      <c r="A708" s="4" t="s">
        <v>70</v>
      </c>
      <c r="B708" s="9">
        <v>44</v>
      </c>
      <c r="C708" s="9" t="str">
        <f t="shared" si="10"/>
        <v>70-74|44</v>
      </c>
      <c r="D708" s="9">
        <v>59</v>
      </c>
      <c r="E708" s="9">
        <v>13</v>
      </c>
      <c r="F708" s="9" t="s">
        <v>53</v>
      </c>
    </row>
    <row r="709" spans="1:6">
      <c r="A709" s="4" t="s">
        <v>70</v>
      </c>
      <c r="B709" s="9">
        <v>45</v>
      </c>
      <c r="C709" s="9" t="str">
        <f t="shared" ref="C709:C772" si="11">A709&amp;"|"&amp;B709</f>
        <v>70-74|45</v>
      </c>
      <c r="D709" s="9">
        <v>61</v>
      </c>
      <c r="E709" s="9">
        <v>13</v>
      </c>
      <c r="F709" s="9" t="s">
        <v>53</v>
      </c>
    </row>
    <row r="710" spans="1:6">
      <c r="A710" s="4" t="s">
        <v>70</v>
      </c>
      <c r="B710" s="9">
        <v>46</v>
      </c>
      <c r="C710" s="9" t="str">
        <f t="shared" si="11"/>
        <v>70-74|46</v>
      </c>
      <c r="D710" s="9">
        <v>63</v>
      </c>
      <c r="E710" s="9">
        <v>14</v>
      </c>
      <c r="F710" s="9" t="s">
        <v>54</v>
      </c>
    </row>
    <row r="711" spans="1:6">
      <c r="A711" s="4" t="s">
        <v>70</v>
      </c>
      <c r="B711" s="9">
        <v>47</v>
      </c>
      <c r="C711" s="9" t="str">
        <f t="shared" si="11"/>
        <v>70-74|47</v>
      </c>
      <c r="D711" s="9">
        <v>65</v>
      </c>
      <c r="E711" s="9">
        <v>15</v>
      </c>
      <c r="F711" s="9" t="s">
        <v>55</v>
      </c>
    </row>
    <row r="712" spans="1:6">
      <c r="A712" s="4" t="s">
        <v>70</v>
      </c>
      <c r="B712" s="9">
        <v>48</v>
      </c>
      <c r="C712" s="9" t="str">
        <f t="shared" si="11"/>
        <v>70-74|48</v>
      </c>
      <c r="D712" s="9">
        <v>67</v>
      </c>
      <c r="E712" s="9">
        <v>15</v>
      </c>
      <c r="F712" s="9" t="s">
        <v>55</v>
      </c>
    </row>
    <row r="713" spans="1:6">
      <c r="A713" s="4" t="s">
        <v>70</v>
      </c>
      <c r="B713" s="9">
        <v>49</v>
      </c>
      <c r="C713" s="9" t="str">
        <f t="shared" si="11"/>
        <v>70-74|49</v>
      </c>
      <c r="D713" s="9">
        <v>69</v>
      </c>
      <c r="E713" s="9">
        <v>16</v>
      </c>
      <c r="F713" s="9" t="s">
        <v>56</v>
      </c>
    </row>
    <row r="714" spans="1:6">
      <c r="A714" s="4" t="s">
        <v>70</v>
      </c>
      <c r="B714" s="9">
        <v>50</v>
      </c>
      <c r="C714" s="9" t="str">
        <f t="shared" si="11"/>
        <v>70-74|50</v>
      </c>
      <c r="D714" s="9">
        <v>72</v>
      </c>
      <c r="E714" s="9">
        <v>17</v>
      </c>
      <c r="F714" s="9" t="s">
        <v>57</v>
      </c>
    </row>
    <row r="715" spans="1:6">
      <c r="A715" s="4" t="s">
        <v>70</v>
      </c>
      <c r="B715" s="9">
        <v>51</v>
      </c>
      <c r="C715" s="9" t="str">
        <f t="shared" si="11"/>
        <v>70-74|51</v>
      </c>
      <c r="D715" s="9">
        <v>75</v>
      </c>
      <c r="E715" s="9">
        <v>18</v>
      </c>
      <c r="F715" s="9" t="s">
        <v>58</v>
      </c>
    </row>
    <row r="716" spans="1:6">
      <c r="A716" s="4" t="s">
        <v>70</v>
      </c>
      <c r="B716" s="9">
        <v>52</v>
      </c>
      <c r="C716" s="9" t="str">
        <f t="shared" si="11"/>
        <v>70-74|52</v>
      </c>
      <c r="D716" s="9">
        <v>78</v>
      </c>
      <c r="E716" s="9">
        <v>18</v>
      </c>
      <c r="F716" s="9" t="s">
        <v>58</v>
      </c>
    </row>
    <row r="717" spans="1:6">
      <c r="A717" s="4" t="s">
        <v>70</v>
      </c>
      <c r="B717" s="9">
        <v>53</v>
      </c>
      <c r="C717" s="9" t="str">
        <f t="shared" si="11"/>
        <v>70-74|53</v>
      </c>
      <c r="D717" s="9">
        <v>80</v>
      </c>
      <c r="E717" s="9">
        <v>19</v>
      </c>
      <c r="F717" s="9" t="s">
        <v>59</v>
      </c>
    </row>
    <row r="718" spans="1:6">
      <c r="A718" s="4" t="s">
        <v>70</v>
      </c>
      <c r="B718" s="9">
        <v>54</v>
      </c>
      <c r="C718" s="9" t="str">
        <f t="shared" si="11"/>
        <v>70-74|54</v>
      </c>
      <c r="D718" s="9">
        <v>80</v>
      </c>
      <c r="E718" s="9">
        <v>19</v>
      </c>
      <c r="F718" s="9" t="s">
        <v>59</v>
      </c>
    </row>
    <row r="719" spans="1:6">
      <c r="A719" s="4" t="s">
        <v>70</v>
      </c>
      <c r="B719" s="9">
        <v>55</v>
      </c>
      <c r="C719" s="9" t="str">
        <f t="shared" si="11"/>
        <v>70-74|55</v>
      </c>
      <c r="D719" s="9">
        <v>80</v>
      </c>
      <c r="E719" s="9">
        <v>19</v>
      </c>
      <c r="F719" s="9" t="s">
        <v>59</v>
      </c>
    </row>
    <row r="720" spans="1:6">
      <c r="A720" s="4" t="s">
        <v>70</v>
      </c>
      <c r="B720" s="9">
        <v>56</v>
      </c>
      <c r="C720" s="9" t="str">
        <f t="shared" si="11"/>
        <v>70-74|56</v>
      </c>
      <c r="D720" s="9">
        <v>80</v>
      </c>
      <c r="E720" s="9">
        <v>19</v>
      </c>
      <c r="F720" s="9" t="s">
        <v>59</v>
      </c>
    </row>
    <row r="721" spans="1:6">
      <c r="A721" s="4" t="s">
        <v>70</v>
      </c>
      <c r="B721" s="9">
        <v>57</v>
      </c>
      <c r="C721" s="9" t="str">
        <f t="shared" si="11"/>
        <v>70-74|57</v>
      </c>
      <c r="D721" s="9">
        <v>80</v>
      </c>
      <c r="E721" s="9">
        <v>19</v>
      </c>
      <c r="F721" s="9" t="s">
        <v>59</v>
      </c>
    </row>
    <row r="722" spans="1:6">
      <c r="A722" s="4" t="s">
        <v>70</v>
      </c>
      <c r="B722" s="9">
        <v>58</v>
      </c>
      <c r="C722" s="9" t="str">
        <f t="shared" si="11"/>
        <v>70-74|58</v>
      </c>
      <c r="D722" s="9">
        <v>80</v>
      </c>
      <c r="E722" s="9">
        <v>19</v>
      </c>
      <c r="F722" s="9" t="s">
        <v>59</v>
      </c>
    </row>
    <row r="723" spans="1:6">
      <c r="A723" s="4" t="s">
        <v>70</v>
      </c>
      <c r="B723" s="9">
        <v>59</v>
      </c>
      <c r="C723" s="9" t="str">
        <f t="shared" si="11"/>
        <v>70-74|59</v>
      </c>
      <c r="D723" s="9">
        <v>80</v>
      </c>
      <c r="E723" s="9">
        <v>19</v>
      </c>
      <c r="F723" s="9" t="s">
        <v>59</v>
      </c>
    </row>
    <row r="724" spans="1:6">
      <c r="A724" s="4" t="s">
        <v>71</v>
      </c>
      <c r="B724" s="8">
        <v>0</v>
      </c>
      <c r="C724" s="9" t="str">
        <f t="shared" si="11"/>
        <v>75-79|0</v>
      </c>
      <c r="D724" s="9">
        <v>20</v>
      </c>
      <c r="E724" s="9">
        <v>1</v>
      </c>
      <c r="F724" s="9" t="s">
        <v>41</v>
      </c>
    </row>
    <row r="725" spans="1:6">
      <c r="A725" s="4" t="s">
        <v>71</v>
      </c>
      <c r="B725" s="9">
        <v>1</v>
      </c>
      <c r="C725" s="9" t="str">
        <f t="shared" si="11"/>
        <v>75-79|1</v>
      </c>
      <c r="D725" s="9">
        <v>20</v>
      </c>
      <c r="E725" s="9">
        <v>1</v>
      </c>
      <c r="F725" s="9" t="s">
        <v>41</v>
      </c>
    </row>
    <row r="726" spans="1:6">
      <c r="A726" s="4" t="s">
        <v>71</v>
      </c>
      <c r="B726" s="9">
        <v>2</v>
      </c>
      <c r="C726" s="9" t="str">
        <f t="shared" si="11"/>
        <v>75-79|2</v>
      </c>
      <c r="D726" s="9">
        <v>20</v>
      </c>
      <c r="E726" s="9">
        <v>1</v>
      </c>
      <c r="F726" s="9" t="s">
        <v>41</v>
      </c>
    </row>
    <row r="727" spans="1:6">
      <c r="A727" s="4" t="s">
        <v>71</v>
      </c>
      <c r="B727" s="9">
        <v>3</v>
      </c>
      <c r="C727" s="9" t="str">
        <f t="shared" si="11"/>
        <v>75-79|3</v>
      </c>
      <c r="D727" s="9">
        <v>20</v>
      </c>
      <c r="E727" s="9">
        <v>1</v>
      </c>
      <c r="F727" s="9" t="s">
        <v>41</v>
      </c>
    </row>
    <row r="728" spans="1:6">
      <c r="A728" s="4" t="s">
        <v>71</v>
      </c>
      <c r="B728" s="9">
        <v>4</v>
      </c>
      <c r="C728" s="9" t="str">
        <f t="shared" si="11"/>
        <v>75-79|4</v>
      </c>
      <c r="D728" s="9">
        <v>20</v>
      </c>
      <c r="E728" s="9">
        <v>1</v>
      </c>
      <c r="F728" s="9" t="s">
        <v>41</v>
      </c>
    </row>
    <row r="729" spans="1:6">
      <c r="A729" s="4" t="s">
        <v>71</v>
      </c>
      <c r="B729" s="9">
        <v>5</v>
      </c>
      <c r="C729" s="9" t="str">
        <f t="shared" si="11"/>
        <v>75-79|5</v>
      </c>
      <c r="D729" s="9">
        <v>21</v>
      </c>
      <c r="E729" s="9">
        <v>1</v>
      </c>
      <c r="F729" s="9" t="s">
        <v>41</v>
      </c>
    </row>
    <row r="730" spans="1:6">
      <c r="A730" s="4" t="s">
        <v>71</v>
      </c>
      <c r="B730" s="9">
        <v>6</v>
      </c>
      <c r="C730" s="9" t="str">
        <f t="shared" si="11"/>
        <v>75-79|6</v>
      </c>
      <c r="D730" s="9">
        <v>21</v>
      </c>
      <c r="E730" s="9">
        <v>1</v>
      </c>
      <c r="F730" s="9" t="s">
        <v>41</v>
      </c>
    </row>
    <row r="731" spans="1:6">
      <c r="A731" s="4" t="s">
        <v>71</v>
      </c>
      <c r="B731" s="9">
        <v>7</v>
      </c>
      <c r="C731" s="9" t="str">
        <f t="shared" si="11"/>
        <v>75-79|7</v>
      </c>
      <c r="D731" s="9">
        <v>22</v>
      </c>
      <c r="E731" s="9">
        <v>2</v>
      </c>
      <c r="F731" s="9" t="s">
        <v>42</v>
      </c>
    </row>
    <row r="732" spans="1:6">
      <c r="A732" s="4" t="s">
        <v>71</v>
      </c>
      <c r="B732" s="9">
        <v>8</v>
      </c>
      <c r="C732" s="9" t="str">
        <f t="shared" si="11"/>
        <v>75-79|8</v>
      </c>
      <c r="D732" s="9">
        <v>23</v>
      </c>
      <c r="E732" s="9">
        <v>2</v>
      </c>
      <c r="F732" s="9" t="s">
        <v>42</v>
      </c>
    </row>
    <row r="733" spans="1:6">
      <c r="A733" s="4" t="s">
        <v>71</v>
      </c>
      <c r="B733" s="9">
        <v>9</v>
      </c>
      <c r="C733" s="9" t="str">
        <f t="shared" si="11"/>
        <v>75-79|9</v>
      </c>
      <c r="D733" s="9">
        <v>24</v>
      </c>
      <c r="E733" s="9">
        <v>2</v>
      </c>
      <c r="F733" s="9" t="s">
        <v>42</v>
      </c>
    </row>
    <row r="734" spans="1:6">
      <c r="A734" s="4" t="s">
        <v>71</v>
      </c>
      <c r="B734" s="9">
        <v>10</v>
      </c>
      <c r="C734" s="9" t="str">
        <f t="shared" si="11"/>
        <v>75-79|10</v>
      </c>
      <c r="D734" s="9">
        <v>25</v>
      </c>
      <c r="E734" s="9">
        <v>3</v>
      </c>
      <c r="F734" s="9" t="s">
        <v>43</v>
      </c>
    </row>
    <row r="735" spans="1:6">
      <c r="A735" s="4" t="s">
        <v>71</v>
      </c>
      <c r="B735" s="9">
        <v>11</v>
      </c>
      <c r="C735" s="9" t="str">
        <f t="shared" si="11"/>
        <v>75-79|11</v>
      </c>
      <c r="D735" s="9">
        <v>26</v>
      </c>
      <c r="E735" s="9">
        <v>3</v>
      </c>
      <c r="F735" s="9" t="s">
        <v>43</v>
      </c>
    </row>
    <row r="736" spans="1:6">
      <c r="A736" s="4" t="s">
        <v>71</v>
      </c>
      <c r="B736" s="9">
        <v>12</v>
      </c>
      <c r="C736" s="9" t="str">
        <f t="shared" si="11"/>
        <v>75-79|12</v>
      </c>
      <c r="D736" s="9">
        <v>26</v>
      </c>
      <c r="E736" s="9">
        <v>3</v>
      </c>
      <c r="F736" s="9" t="s">
        <v>43</v>
      </c>
    </row>
    <row r="737" spans="1:6">
      <c r="A737" s="4" t="s">
        <v>71</v>
      </c>
      <c r="B737" s="9">
        <v>13</v>
      </c>
      <c r="C737" s="9" t="str">
        <f t="shared" si="11"/>
        <v>75-79|13</v>
      </c>
      <c r="D737" s="9">
        <v>27</v>
      </c>
      <c r="E737" s="9">
        <v>3</v>
      </c>
      <c r="F737" s="9" t="s">
        <v>43</v>
      </c>
    </row>
    <row r="738" spans="1:6">
      <c r="A738" s="4" t="s">
        <v>71</v>
      </c>
      <c r="B738" s="9">
        <v>14</v>
      </c>
      <c r="C738" s="9" t="str">
        <f t="shared" si="11"/>
        <v>75-79|14</v>
      </c>
      <c r="D738" s="9">
        <v>28</v>
      </c>
      <c r="E738" s="9">
        <v>3</v>
      </c>
      <c r="F738" s="9" t="s">
        <v>43</v>
      </c>
    </row>
    <row r="739" spans="1:6">
      <c r="A739" s="4" t="s">
        <v>71</v>
      </c>
      <c r="B739" s="9">
        <v>15</v>
      </c>
      <c r="C739" s="9" t="str">
        <f t="shared" si="11"/>
        <v>75-79|15</v>
      </c>
      <c r="D739" s="9">
        <v>29</v>
      </c>
      <c r="E739" s="9">
        <v>4</v>
      </c>
      <c r="F739" s="8" t="s">
        <v>44</v>
      </c>
    </row>
    <row r="740" spans="1:6">
      <c r="A740" s="4" t="s">
        <v>71</v>
      </c>
      <c r="B740" s="9">
        <v>16</v>
      </c>
      <c r="C740" s="9" t="str">
        <f t="shared" si="11"/>
        <v>75-79|16</v>
      </c>
      <c r="D740" s="9">
        <v>30</v>
      </c>
      <c r="E740" s="9">
        <v>4</v>
      </c>
      <c r="F740" s="8" t="s">
        <v>44</v>
      </c>
    </row>
    <row r="741" spans="1:6">
      <c r="A741" s="4" t="s">
        <v>71</v>
      </c>
      <c r="B741" s="9">
        <v>17</v>
      </c>
      <c r="C741" s="9" t="str">
        <f t="shared" si="11"/>
        <v>75-79|17</v>
      </c>
      <c r="D741" s="9">
        <v>31</v>
      </c>
      <c r="E741" s="9">
        <v>4</v>
      </c>
      <c r="F741" s="8" t="s">
        <v>44</v>
      </c>
    </row>
    <row r="742" spans="1:6">
      <c r="A742" s="4" t="s">
        <v>71</v>
      </c>
      <c r="B742" s="9">
        <v>18</v>
      </c>
      <c r="C742" s="9" t="str">
        <f t="shared" si="11"/>
        <v>75-79|18</v>
      </c>
      <c r="D742" s="9">
        <v>32</v>
      </c>
      <c r="E742" s="9">
        <v>5</v>
      </c>
      <c r="F742" s="9" t="s">
        <v>45</v>
      </c>
    </row>
    <row r="743" spans="1:6">
      <c r="A743" s="4" t="s">
        <v>71</v>
      </c>
      <c r="B743" s="9">
        <v>19</v>
      </c>
      <c r="C743" s="9" t="str">
        <f t="shared" si="11"/>
        <v>75-79|19</v>
      </c>
      <c r="D743" s="9">
        <v>33</v>
      </c>
      <c r="E743" s="9">
        <v>5</v>
      </c>
      <c r="F743" s="9" t="s">
        <v>45</v>
      </c>
    </row>
    <row r="744" spans="1:6">
      <c r="A744" s="4" t="s">
        <v>71</v>
      </c>
      <c r="B744" s="9">
        <v>20</v>
      </c>
      <c r="C744" s="9" t="str">
        <f t="shared" si="11"/>
        <v>75-79|20</v>
      </c>
      <c r="D744" s="9">
        <v>34</v>
      </c>
      <c r="E744" s="9">
        <v>5</v>
      </c>
      <c r="F744" s="9" t="s">
        <v>45</v>
      </c>
    </row>
    <row r="745" spans="1:6">
      <c r="A745" s="4" t="s">
        <v>71</v>
      </c>
      <c r="B745" s="9">
        <v>21</v>
      </c>
      <c r="C745" s="9" t="str">
        <f t="shared" si="11"/>
        <v>75-79|21</v>
      </c>
      <c r="D745" s="9">
        <v>35</v>
      </c>
      <c r="E745" s="9">
        <v>6</v>
      </c>
      <c r="F745" s="9" t="s">
        <v>46</v>
      </c>
    </row>
    <row r="746" spans="1:6">
      <c r="A746" s="4" t="s">
        <v>71</v>
      </c>
      <c r="B746" s="9">
        <v>22</v>
      </c>
      <c r="C746" s="9" t="str">
        <f t="shared" si="11"/>
        <v>75-79|22</v>
      </c>
      <c r="D746" s="9">
        <v>36</v>
      </c>
      <c r="E746" s="9">
        <v>6</v>
      </c>
      <c r="F746" s="9" t="s">
        <v>46</v>
      </c>
    </row>
    <row r="747" spans="1:6">
      <c r="A747" s="4" t="s">
        <v>71</v>
      </c>
      <c r="B747" s="9">
        <v>23</v>
      </c>
      <c r="C747" s="9" t="str">
        <f t="shared" si="11"/>
        <v>75-79|23</v>
      </c>
      <c r="D747" s="9">
        <v>37</v>
      </c>
      <c r="E747" s="9">
        <v>6</v>
      </c>
      <c r="F747" s="9" t="s">
        <v>46</v>
      </c>
    </row>
    <row r="748" spans="1:6">
      <c r="A748" s="4" t="s">
        <v>71</v>
      </c>
      <c r="B748" s="9">
        <v>24</v>
      </c>
      <c r="C748" s="9" t="str">
        <f t="shared" si="11"/>
        <v>75-79|24</v>
      </c>
      <c r="D748" s="9">
        <v>38</v>
      </c>
      <c r="E748" s="9">
        <v>6</v>
      </c>
      <c r="F748" s="9" t="s">
        <v>46</v>
      </c>
    </row>
    <row r="749" spans="1:6">
      <c r="A749" s="4" t="s">
        <v>71</v>
      </c>
      <c r="B749" s="9">
        <v>25</v>
      </c>
      <c r="C749" s="9" t="str">
        <f t="shared" si="11"/>
        <v>75-79|25</v>
      </c>
      <c r="D749" s="9">
        <v>39</v>
      </c>
      <c r="E749" s="9">
        <v>7</v>
      </c>
      <c r="F749" s="9" t="s">
        <v>47</v>
      </c>
    </row>
    <row r="750" spans="1:6">
      <c r="A750" s="4" t="s">
        <v>71</v>
      </c>
      <c r="B750" s="9">
        <v>26</v>
      </c>
      <c r="C750" s="9" t="str">
        <f t="shared" si="11"/>
        <v>75-79|26</v>
      </c>
      <c r="D750" s="9">
        <v>40</v>
      </c>
      <c r="E750" s="9">
        <v>7</v>
      </c>
      <c r="F750" s="9" t="s">
        <v>47</v>
      </c>
    </row>
    <row r="751" spans="1:6">
      <c r="A751" s="4" t="s">
        <v>71</v>
      </c>
      <c r="B751" s="9">
        <v>27</v>
      </c>
      <c r="C751" s="9" t="str">
        <f t="shared" si="11"/>
        <v>75-79|27</v>
      </c>
      <c r="D751" s="9">
        <v>41</v>
      </c>
      <c r="E751" s="9">
        <v>7</v>
      </c>
      <c r="F751" s="9" t="s">
        <v>47</v>
      </c>
    </row>
    <row r="752" spans="1:6">
      <c r="A752" s="4" t="s">
        <v>71</v>
      </c>
      <c r="B752" s="9">
        <v>28</v>
      </c>
      <c r="C752" s="9" t="str">
        <f t="shared" si="11"/>
        <v>75-79|28</v>
      </c>
      <c r="D752" s="9">
        <v>42</v>
      </c>
      <c r="E752" s="9">
        <v>8</v>
      </c>
      <c r="F752" s="9" t="s">
        <v>48</v>
      </c>
    </row>
    <row r="753" spans="1:6">
      <c r="A753" s="4" t="s">
        <v>71</v>
      </c>
      <c r="B753" s="9">
        <v>29</v>
      </c>
      <c r="C753" s="9" t="str">
        <f t="shared" si="11"/>
        <v>75-79|29</v>
      </c>
      <c r="D753" s="9">
        <v>43</v>
      </c>
      <c r="E753" s="9">
        <v>8</v>
      </c>
      <c r="F753" s="9" t="s">
        <v>48</v>
      </c>
    </row>
    <row r="754" spans="1:6">
      <c r="A754" s="4" t="s">
        <v>71</v>
      </c>
      <c r="B754" s="9">
        <v>30</v>
      </c>
      <c r="C754" s="9" t="str">
        <f t="shared" si="11"/>
        <v>75-79|30</v>
      </c>
      <c r="D754" s="9">
        <v>44</v>
      </c>
      <c r="E754" s="9">
        <v>8</v>
      </c>
      <c r="F754" s="9" t="s">
        <v>48</v>
      </c>
    </row>
    <row r="755" spans="1:6">
      <c r="A755" s="4" t="s">
        <v>71</v>
      </c>
      <c r="B755" s="9">
        <v>31</v>
      </c>
      <c r="C755" s="9" t="str">
        <f t="shared" si="11"/>
        <v>75-79|31</v>
      </c>
      <c r="D755" s="9">
        <v>45</v>
      </c>
      <c r="E755" s="9">
        <v>9</v>
      </c>
      <c r="F755" s="9" t="s">
        <v>49</v>
      </c>
    </row>
    <row r="756" spans="1:6">
      <c r="A756" s="4" t="s">
        <v>71</v>
      </c>
      <c r="B756" s="9">
        <v>32</v>
      </c>
      <c r="C756" s="9" t="str">
        <f t="shared" si="11"/>
        <v>75-79|32</v>
      </c>
      <c r="D756" s="9">
        <v>46</v>
      </c>
      <c r="E756" s="9">
        <v>9</v>
      </c>
      <c r="F756" s="9" t="s">
        <v>49</v>
      </c>
    </row>
    <row r="757" spans="1:6">
      <c r="A757" s="4" t="s">
        <v>71</v>
      </c>
      <c r="B757" s="9">
        <v>33</v>
      </c>
      <c r="C757" s="9" t="str">
        <f t="shared" si="11"/>
        <v>75-79|33</v>
      </c>
      <c r="D757" s="9">
        <v>47</v>
      </c>
      <c r="E757" s="9">
        <v>9</v>
      </c>
      <c r="F757" s="9" t="s">
        <v>49</v>
      </c>
    </row>
    <row r="758" spans="1:6">
      <c r="A758" s="4" t="s">
        <v>71</v>
      </c>
      <c r="B758" s="9">
        <v>34</v>
      </c>
      <c r="C758" s="9" t="str">
        <f t="shared" si="11"/>
        <v>75-79|34</v>
      </c>
      <c r="D758" s="9">
        <v>48</v>
      </c>
      <c r="E758" s="9">
        <v>9</v>
      </c>
      <c r="F758" s="9" t="s">
        <v>49</v>
      </c>
    </row>
    <row r="759" spans="1:6">
      <c r="A759" s="4" t="s">
        <v>71</v>
      </c>
      <c r="B759" s="9">
        <v>35</v>
      </c>
      <c r="C759" s="9" t="str">
        <f t="shared" si="11"/>
        <v>75-79|35</v>
      </c>
      <c r="D759" s="9">
        <v>49</v>
      </c>
      <c r="E759" s="9">
        <v>10</v>
      </c>
      <c r="F759" s="9" t="s">
        <v>50</v>
      </c>
    </row>
    <row r="760" spans="1:6">
      <c r="A760" s="4" t="s">
        <v>71</v>
      </c>
      <c r="B760" s="9">
        <v>36</v>
      </c>
      <c r="C760" s="9" t="str">
        <f t="shared" si="11"/>
        <v>75-79|36</v>
      </c>
      <c r="D760" s="9">
        <v>50</v>
      </c>
      <c r="E760" s="9">
        <v>10</v>
      </c>
      <c r="F760" s="9" t="s">
        <v>50</v>
      </c>
    </row>
    <row r="761" spans="1:6">
      <c r="A761" s="4" t="s">
        <v>71</v>
      </c>
      <c r="B761" s="9">
        <v>37</v>
      </c>
      <c r="C761" s="9" t="str">
        <f t="shared" si="11"/>
        <v>75-79|37</v>
      </c>
      <c r="D761" s="9">
        <v>51</v>
      </c>
      <c r="E761" s="9">
        <v>10</v>
      </c>
      <c r="F761" s="9" t="s">
        <v>50</v>
      </c>
    </row>
    <row r="762" spans="1:6">
      <c r="A762" s="4" t="s">
        <v>71</v>
      </c>
      <c r="B762" s="9">
        <v>38</v>
      </c>
      <c r="C762" s="9" t="str">
        <f t="shared" si="11"/>
        <v>75-79|38</v>
      </c>
      <c r="D762" s="9">
        <v>52</v>
      </c>
      <c r="E762" s="9">
        <v>11</v>
      </c>
      <c r="F762" s="9" t="s">
        <v>51</v>
      </c>
    </row>
    <row r="763" spans="1:6">
      <c r="A763" s="4" t="s">
        <v>71</v>
      </c>
      <c r="B763" s="9">
        <v>39</v>
      </c>
      <c r="C763" s="9" t="str">
        <f t="shared" si="11"/>
        <v>75-79|39</v>
      </c>
      <c r="D763" s="9">
        <v>53</v>
      </c>
      <c r="E763" s="9">
        <v>11</v>
      </c>
      <c r="F763" s="9" t="s">
        <v>51</v>
      </c>
    </row>
    <row r="764" spans="1:6">
      <c r="A764" s="4" t="s">
        <v>71</v>
      </c>
      <c r="B764" s="9">
        <v>40</v>
      </c>
      <c r="C764" s="9" t="str">
        <f t="shared" si="11"/>
        <v>75-79|40</v>
      </c>
      <c r="D764" s="9">
        <v>54</v>
      </c>
      <c r="E764" s="9">
        <v>11</v>
      </c>
      <c r="F764" s="9" t="s">
        <v>51</v>
      </c>
    </row>
    <row r="765" spans="1:6">
      <c r="A765" s="4" t="s">
        <v>71</v>
      </c>
      <c r="B765" s="9">
        <v>41</v>
      </c>
      <c r="C765" s="9" t="str">
        <f t="shared" si="11"/>
        <v>75-79|41</v>
      </c>
      <c r="D765" s="9">
        <v>56</v>
      </c>
      <c r="E765" s="9">
        <v>12</v>
      </c>
      <c r="F765" s="9" t="s">
        <v>52</v>
      </c>
    </row>
    <row r="766" spans="1:6">
      <c r="A766" s="4" t="s">
        <v>71</v>
      </c>
      <c r="B766" s="9">
        <v>42</v>
      </c>
      <c r="C766" s="9" t="str">
        <f t="shared" si="11"/>
        <v>75-79|42</v>
      </c>
      <c r="D766" s="9">
        <v>57</v>
      </c>
      <c r="E766" s="9">
        <v>12</v>
      </c>
      <c r="F766" s="9" t="s">
        <v>52</v>
      </c>
    </row>
    <row r="767" spans="1:6">
      <c r="A767" s="4" t="s">
        <v>71</v>
      </c>
      <c r="B767" s="9">
        <v>43</v>
      </c>
      <c r="C767" s="9" t="str">
        <f t="shared" si="11"/>
        <v>75-79|43</v>
      </c>
      <c r="D767" s="9">
        <v>58</v>
      </c>
      <c r="E767" s="9">
        <v>12</v>
      </c>
      <c r="F767" s="9" t="s">
        <v>52</v>
      </c>
    </row>
    <row r="768" spans="1:6">
      <c r="A768" s="4" t="s">
        <v>71</v>
      </c>
      <c r="B768" s="9">
        <v>44</v>
      </c>
      <c r="C768" s="9" t="str">
        <f t="shared" si="11"/>
        <v>75-79|44</v>
      </c>
      <c r="D768" s="9">
        <v>60</v>
      </c>
      <c r="E768" s="9">
        <v>13</v>
      </c>
      <c r="F768" s="9" t="s">
        <v>53</v>
      </c>
    </row>
    <row r="769" spans="1:6">
      <c r="A769" s="4" t="s">
        <v>71</v>
      </c>
      <c r="B769" s="9">
        <v>45</v>
      </c>
      <c r="C769" s="9" t="str">
        <f t="shared" si="11"/>
        <v>75-79|45</v>
      </c>
      <c r="D769" s="9">
        <v>62</v>
      </c>
      <c r="E769" s="9">
        <v>14</v>
      </c>
      <c r="F769" s="9" t="s">
        <v>54</v>
      </c>
    </row>
    <row r="770" spans="1:6">
      <c r="A770" s="4" t="s">
        <v>71</v>
      </c>
      <c r="B770" s="9">
        <v>46</v>
      </c>
      <c r="C770" s="9" t="str">
        <f t="shared" si="11"/>
        <v>75-79|46</v>
      </c>
      <c r="D770" s="9">
        <v>64</v>
      </c>
      <c r="E770" s="9">
        <v>14</v>
      </c>
      <c r="F770" s="9" t="s">
        <v>54</v>
      </c>
    </row>
    <row r="771" spans="1:6">
      <c r="A771" s="4" t="s">
        <v>71</v>
      </c>
      <c r="B771" s="9">
        <v>47</v>
      </c>
      <c r="C771" s="9" t="str">
        <f t="shared" si="11"/>
        <v>75-79|47</v>
      </c>
      <c r="D771" s="9">
        <v>66</v>
      </c>
      <c r="E771" s="9">
        <v>15</v>
      </c>
      <c r="F771" s="9" t="s">
        <v>55</v>
      </c>
    </row>
    <row r="772" spans="1:6">
      <c r="A772" s="4" t="s">
        <v>71</v>
      </c>
      <c r="B772" s="9">
        <v>48</v>
      </c>
      <c r="C772" s="9" t="str">
        <f t="shared" si="11"/>
        <v>75-79|48</v>
      </c>
      <c r="D772" s="9">
        <v>68</v>
      </c>
      <c r="E772" s="9">
        <v>15</v>
      </c>
      <c r="F772" s="9" t="s">
        <v>55</v>
      </c>
    </row>
    <row r="773" spans="1:6">
      <c r="A773" s="4" t="s">
        <v>71</v>
      </c>
      <c r="B773" s="9">
        <v>49</v>
      </c>
      <c r="C773" s="9" t="str">
        <f t="shared" ref="C773:C836" si="12">A773&amp;"|"&amp;B773</f>
        <v>75-79|49</v>
      </c>
      <c r="D773" s="9">
        <v>70</v>
      </c>
      <c r="E773" s="9">
        <v>16</v>
      </c>
      <c r="F773" s="9" t="s">
        <v>56</v>
      </c>
    </row>
    <row r="774" spans="1:6">
      <c r="A774" s="4" t="s">
        <v>71</v>
      </c>
      <c r="B774" s="9">
        <v>50</v>
      </c>
      <c r="C774" s="9" t="str">
        <f t="shared" si="12"/>
        <v>75-79|50</v>
      </c>
      <c r="D774" s="9">
        <v>73</v>
      </c>
      <c r="E774" s="9">
        <v>17</v>
      </c>
      <c r="F774" s="9" t="s">
        <v>57</v>
      </c>
    </row>
    <row r="775" spans="1:6">
      <c r="A775" s="4" t="s">
        <v>71</v>
      </c>
      <c r="B775" s="9">
        <v>51</v>
      </c>
      <c r="C775" s="9" t="str">
        <f t="shared" si="12"/>
        <v>75-79|51</v>
      </c>
      <c r="D775" s="9">
        <v>77</v>
      </c>
      <c r="E775" s="9">
        <v>18</v>
      </c>
      <c r="F775" s="9" t="s">
        <v>58</v>
      </c>
    </row>
    <row r="776" spans="1:6">
      <c r="A776" s="4" t="s">
        <v>71</v>
      </c>
      <c r="B776" s="9">
        <v>52</v>
      </c>
      <c r="C776" s="9" t="str">
        <f t="shared" si="12"/>
        <v>75-79|52</v>
      </c>
      <c r="D776" s="9">
        <v>80</v>
      </c>
      <c r="E776" s="9">
        <v>19</v>
      </c>
      <c r="F776" s="9" t="s">
        <v>59</v>
      </c>
    </row>
    <row r="777" spans="1:6">
      <c r="A777" s="4" t="s">
        <v>71</v>
      </c>
      <c r="B777" s="9">
        <v>53</v>
      </c>
      <c r="C777" s="9" t="str">
        <f t="shared" si="12"/>
        <v>75-79|53</v>
      </c>
      <c r="D777" s="9">
        <v>80</v>
      </c>
      <c r="E777" s="9">
        <v>19</v>
      </c>
      <c r="F777" s="9" t="s">
        <v>59</v>
      </c>
    </row>
    <row r="778" spans="1:6">
      <c r="A778" s="4" t="s">
        <v>71</v>
      </c>
      <c r="B778" s="9">
        <v>54</v>
      </c>
      <c r="C778" s="9" t="str">
        <f t="shared" si="12"/>
        <v>75-79|54</v>
      </c>
      <c r="D778" s="9">
        <v>80</v>
      </c>
      <c r="E778" s="9">
        <v>19</v>
      </c>
      <c r="F778" s="9" t="s">
        <v>59</v>
      </c>
    </row>
    <row r="779" spans="1:6">
      <c r="A779" s="4" t="s">
        <v>71</v>
      </c>
      <c r="B779" s="9">
        <v>55</v>
      </c>
      <c r="C779" s="9" t="str">
        <f t="shared" si="12"/>
        <v>75-79|55</v>
      </c>
      <c r="D779" s="9">
        <v>80</v>
      </c>
      <c r="E779" s="9">
        <v>19</v>
      </c>
      <c r="F779" s="9" t="s">
        <v>59</v>
      </c>
    </row>
    <row r="780" spans="1:6">
      <c r="A780" s="4" t="s">
        <v>71</v>
      </c>
      <c r="B780" s="9">
        <v>56</v>
      </c>
      <c r="C780" s="9" t="str">
        <f t="shared" si="12"/>
        <v>75-79|56</v>
      </c>
      <c r="D780" s="9">
        <v>80</v>
      </c>
      <c r="E780" s="9">
        <v>19</v>
      </c>
      <c r="F780" s="9" t="s">
        <v>59</v>
      </c>
    </row>
    <row r="781" spans="1:6">
      <c r="A781" s="4" t="s">
        <v>71</v>
      </c>
      <c r="B781" s="9">
        <v>57</v>
      </c>
      <c r="C781" s="9" t="str">
        <f t="shared" si="12"/>
        <v>75-79|57</v>
      </c>
      <c r="D781" s="9">
        <v>80</v>
      </c>
      <c r="E781" s="9">
        <v>19</v>
      </c>
      <c r="F781" s="9" t="s">
        <v>59</v>
      </c>
    </row>
    <row r="782" spans="1:6">
      <c r="A782" s="4" t="s">
        <v>71</v>
      </c>
      <c r="B782" s="9">
        <v>58</v>
      </c>
      <c r="C782" s="9" t="str">
        <f t="shared" si="12"/>
        <v>75-79|58</v>
      </c>
      <c r="D782" s="9">
        <v>80</v>
      </c>
      <c r="E782" s="9">
        <v>19</v>
      </c>
      <c r="F782" s="9" t="s">
        <v>59</v>
      </c>
    </row>
    <row r="783" spans="1:6">
      <c r="A783" s="4" t="s">
        <v>71</v>
      </c>
      <c r="B783" s="9">
        <v>59</v>
      </c>
      <c r="C783" s="9" t="str">
        <f t="shared" si="12"/>
        <v>75-79|59</v>
      </c>
      <c r="D783" s="9">
        <v>80</v>
      </c>
      <c r="E783" s="9">
        <v>19</v>
      </c>
      <c r="F783" s="9" t="s">
        <v>59</v>
      </c>
    </row>
    <row r="784" spans="1:6">
      <c r="A784" s="4" t="s">
        <v>72</v>
      </c>
      <c r="B784" s="8">
        <v>0</v>
      </c>
      <c r="C784" s="9" t="str">
        <f t="shared" si="12"/>
        <v>80-84|0</v>
      </c>
      <c r="D784" s="9">
        <v>20</v>
      </c>
      <c r="E784" s="9">
        <v>1</v>
      </c>
      <c r="F784" s="9" t="s">
        <v>41</v>
      </c>
    </row>
    <row r="785" spans="1:6">
      <c r="A785" s="4" t="s">
        <v>72</v>
      </c>
      <c r="B785" s="9">
        <v>1</v>
      </c>
      <c r="C785" s="9" t="str">
        <f t="shared" si="12"/>
        <v>80-84|1</v>
      </c>
      <c r="D785" s="9">
        <v>20</v>
      </c>
      <c r="E785" s="9">
        <v>1</v>
      </c>
      <c r="F785" s="9" t="s">
        <v>41</v>
      </c>
    </row>
    <row r="786" spans="1:6">
      <c r="A786" s="4" t="s">
        <v>72</v>
      </c>
      <c r="B786" s="9">
        <v>2</v>
      </c>
      <c r="C786" s="9" t="str">
        <f t="shared" si="12"/>
        <v>80-84|2</v>
      </c>
      <c r="D786" s="9">
        <v>20</v>
      </c>
      <c r="E786" s="9">
        <v>1</v>
      </c>
      <c r="F786" s="9" t="s">
        <v>41</v>
      </c>
    </row>
    <row r="787" spans="1:6">
      <c r="A787" s="4" t="s">
        <v>72</v>
      </c>
      <c r="B787" s="9">
        <v>3</v>
      </c>
      <c r="C787" s="9" t="str">
        <f t="shared" si="12"/>
        <v>80-84|3</v>
      </c>
      <c r="D787" s="9">
        <v>20</v>
      </c>
      <c r="E787" s="9">
        <v>1</v>
      </c>
      <c r="F787" s="9" t="s">
        <v>41</v>
      </c>
    </row>
    <row r="788" spans="1:6">
      <c r="A788" s="4" t="s">
        <v>72</v>
      </c>
      <c r="B788" s="9">
        <v>4</v>
      </c>
      <c r="C788" s="9" t="str">
        <f t="shared" si="12"/>
        <v>80-84|4</v>
      </c>
      <c r="D788" s="9">
        <v>20</v>
      </c>
      <c r="E788" s="9">
        <v>1</v>
      </c>
      <c r="F788" s="9" t="s">
        <v>41</v>
      </c>
    </row>
    <row r="789" spans="1:6">
      <c r="A789" s="4" t="s">
        <v>72</v>
      </c>
      <c r="B789" s="9">
        <v>5</v>
      </c>
      <c r="C789" s="9" t="str">
        <f t="shared" si="12"/>
        <v>80-84|5</v>
      </c>
      <c r="D789" s="9">
        <v>21</v>
      </c>
      <c r="E789" s="9">
        <v>1</v>
      </c>
      <c r="F789" s="9" t="s">
        <v>41</v>
      </c>
    </row>
    <row r="790" spans="1:6">
      <c r="A790" s="4" t="s">
        <v>72</v>
      </c>
      <c r="B790" s="9">
        <v>6</v>
      </c>
      <c r="C790" s="9" t="str">
        <f t="shared" si="12"/>
        <v>80-84|6</v>
      </c>
      <c r="D790" s="9">
        <v>22</v>
      </c>
      <c r="E790" s="9">
        <v>2</v>
      </c>
      <c r="F790" s="9" t="s">
        <v>42</v>
      </c>
    </row>
    <row r="791" spans="1:6">
      <c r="A791" s="4" t="s">
        <v>72</v>
      </c>
      <c r="B791" s="9">
        <v>7</v>
      </c>
      <c r="C791" s="9" t="str">
        <f t="shared" si="12"/>
        <v>80-84|7</v>
      </c>
      <c r="D791" s="9">
        <v>23</v>
      </c>
      <c r="E791" s="9">
        <v>2</v>
      </c>
      <c r="F791" s="9" t="s">
        <v>42</v>
      </c>
    </row>
    <row r="792" spans="1:6">
      <c r="A792" s="4" t="s">
        <v>72</v>
      </c>
      <c r="B792" s="9">
        <v>8</v>
      </c>
      <c r="C792" s="9" t="str">
        <f t="shared" si="12"/>
        <v>80-84|8</v>
      </c>
      <c r="D792" s="9">
        <v>23</v>
      </c>
      <c r="E792" s="9">
        <v>2</v>
      </c>
      <c r="F792" s="9" t="s">
        <v>42</v>
      </c>
    </row>
    <row r="793" spans="1:6">
      <c r="A793" s="4" t="s">
        <v>72</v>
      </c>
      <c r="B793" s="9">
        <v>9</v>
      </c>
      <c r="C793" s="9" t="str">
        <f t="shared" si="12"/>
        <v>80-84|9</v>
      </c>
      <c r="D793" s="9">
        <v>24</v>
      </c>
      <c r="E793" s="9">
        <v>2</v>
      </c>
      <c r="F793" s="9" t="s">
        <v>42</v>
      </c>
    </row>
    <row r="794" spans="1:6">
      <c r="A794" s="4" t="s">
        <v>72</v>
      </c>
      <c r="B794" s="9">
        <v>10</v>
      </c>
      <c r="C794" s="9" t="str">
        <f t="shared" si="12"/>
        <v>80-84|10</v>
      </c>
      <c r="D794" s="9">
        <v>25</v>
      </c>
      <c r="E794" s="9">
        <v>3</v>
      </c>
      <c r="F794" s="9" t="s">
        <v>43</v>
      </c>
    </row>
    <row r="795" spans="1:6">
      <c r="A795" s="4" t="s">
        <v>72</v>
      </c>
      <c r="B795" s="9">
        <v>11</v>
      </c>
      <c r="C795" s="9" t="str">
        <f t="shared" si="12"/>
        <v>80-84|11</v>
      </c>
      <c r="D795" s="9">
        <v>26</v>
      </c>
      <c r="E795" s="9">
        <v>3</v>
      </c>
      <c r="F795" s="9" t="s">
        <v>43</v>
      </c>
    </row>
    <row r="796" spans="1:6">
      <c r="A796" s="4" t="s">
        <v>72</v>
      </c>
      <c r="B796" s="9">
        <v>12</v>
      </c>
      <c r="C796" s="9" t="str">
        <f t="shared" si="12"/>
        <v>80-84|12</v>
      </c>
      <c r="D796" s="9">
        <v>27</v>
      </c>
      <c r="E796" s="9">
        <v>3</v>
      </c>
      <c r="F796" s="9" t="s">
        <v>43</v>
      </c>
    </row>
    <row r="797" spans="1:6">
      <c r="A797" s="4" t="s">
        <v>72</v>
      </c>
      <c r="B797" s="9">
        <v>13</v>
      </c>
      <c r="C797" s="9" t="str">
        <f t="shared" si="12"/>
        <v>80-84|13</v>
      </c>
      <c r="D797" s="9">
        <v>28</v>
      </c>
      <c r="E797" s="9">
        <v>3</v>
      </c>
      <c r="F797" s="9" t="s">
        <v>43</v>
      </c>
    </row>
    <row r="798" spans="1:6">
      <c r="A798" s="4" t="s">
        <v>72</v>
      </c>
      <c r="B798" s="9">
        <v>14</v>
      </c>
      <c r="C798" s="9" t="str">
        <f t="shared" si="12"/>
        <v>80-84|14</v>
      </c>
      <c r="D798" s="9">
        <v>29</v>
      </c>
      <c r="E798" s="9">
        <v>4</v>
      </c>
      <c r="F798" s="8" t="s">
        <v>44</v>
      </c>
    </row>
    <row r="799" spans="1:6">
      <c r="A799" s="4" t="s">
        <v>72</v>
      </c>
      <c r="B799" s="9">
        <v>15</v>
      </c>
      <c r="C799" s="9" t="str">
        <f t="shared" si="12"/>
        <v>80-84|15</v>
      </c>
      <c r="D799" s="9">
        <v>30</v>
      </c>
      <c r="E799" s="9">
        <v>4</v>
      </c>
      <c r="F799" s="8" t="s">
        <v>44</v>
      </c>
    </row>
    <row r="800" spans="1:6">
      <c r="A800" s="4" t="s">
        <v>72</v>
      </c>
      <c r="B800" s="9">
        <v>16</v>
      </c>
      <c r="C800" s="9" t="str">
        <f t="shared" si="12"/>
        <v>80-84|16</v>
      </c>
      <c r="D800" s="9">
        <v>31</v>
      </c>
      <c r="E800" s="9">
        <v>4</v>
      </c>
      <c r="F800" s="8" t="s">
        <v>44</v>
      </c>
    </row>
    <row r="801" spans="1:6">
      <c r="A801" s="4" t="s">
        <v>72</v>
      </c>
      <c r="B801" s="9">
        <v>17</v>
      </c>
      <c r="C801" s="9" t="str">
        <f t="shared" si="12"/>
        <v>80-84|17</v>
      </c>
      <c r="D801" s="9">
        <v>32</v>
      </c>
      <c r="E801" s="9">
        <v>5</v>
      </c>
      <c r="F801" s="9" t="s">
        <v>45</v>
      </c>
    </row>
    <row r="802" spans="1:6">
      <c r="A802" s="4" t="s">
        <v>72</v>
      </c>
      <c r="B802" s="9">
        <v>18</v>
      </c>
      <c r="C802" s="9" t="str">
        <f t="shared" si="12"/>
        <v>80-84|18</v>
      </c>
      <c r="D802" s="9">
        <v>33</v>
      </c>
      <c r="E802" s="9">
        <v>5</v>
      </c>
      <c r="F802" s="9" t="s">
        <v>45</v>
      </c>
    </row>
    <row r="803" spans="1:6">
      <c r="A803" s="4" t="s">
        <v>72</v>
      </c>
      <c r="B803" s="9">
        <v>19</v>
      </c>
      <c r="C803" s="9" t="str">
        <f t="shared" si="12"/>
        <v>80-84|19</v>
      </c>
      <c r="D803" s="9">
        <v>34</v>
      </c>
      <c r="E803" s="9">
        <v>5</v>
      </c>
      <c r="F803" s="9" t="s">
        <v>45</v>
      </c>
    </row>
    <row r="804" spans="1:6">
      <c r="A804" s="4" t="s">
        <v>72</v>
      </c>
      <c r="B804" s="9">
        <v>20</v>
      </c>
      <c r="C804" s="9" t="str">
        <f t="shared" si="12"/>
        <v>80-84|20</v>
      </c>
      <c r="D804" s="9">
        <v>35</v>
      </c>
      <c r="E804" s="9">
        <v>6</v>
      </c>
      <c r="F804" s="9" t="s">
        <v>46</v>
      </c>
    </row>
    <row r="805" spans="1:6">
      <c r="A805" s="4" t="s">
        <v>72</v>
      </c>
      <c r="B805" s="9">
        <v>21</v>
      </c>
      <c r="C805" s="9" t="str">
        <f t="shared" si="12"/>
        <v>80-84|21</v>
      </c>
      <c r="D805" s="9">
        <v>36</v>
      </c>
      <c r="E805" s="9">
        <v>6</v>
      </c>
      <c r="F805" s="9" t="s">
        <v>46</v>
      </c>
    </row>
    <row r="806" spans="1:6">
      <c r="A806" s="4" t="s">
        <v>72</v>
      </c>
      <c r="B806" s="9">
        <v>22</v>
      </c>
      <c r="C806" s="9" t="str">
        <f t="shared" si="12"/>
        <v>80-84|22</v>
      </c>
      <c r="D806" s="9">
        <v>37</v>
      </c>
      <c r="E806" s="9">
        <v>6</v>
      </c>
      <c r="F806" s="9" t="s">
        <v>46</v>
      </c>
    </row>
    <row r="807" spans="1:6">
      <c r="A807" s="4" t="s">
        <v>72</v>
      </c>
      <c r="B807" s="9">
        <v>23</v>
      </c>
      <c r="C807" s="9" t="str">
        <f t="shared" si="12"/>
        <v>80-84|23</v>
      </c>
      <c r="D807" s="9">
        <v>38</v>
      </c>
      <c r="E807" s="9">
        <v>6</v>
      </c>
      <c r="F807" s="9" t="s">
        <v>46</v>
      </c>
    </row>
    <row r="808" spans="1:6">
      <c r="A808" s="4" t="s">
        <v>72</v>
      </c>
      <c r="B808" s="9">
        <v>24</v>
      </c>
      <c r="C808" s="9" t="str">
        <f t="shared" si="12"/>
        <v>80-84|24</v>
      </c>
      <c r="D808" s="9">
        <v>39</v>
      </c>
      <c r="E808" s="9">
        <v>7</v>
      </c>
      <c r="F808" s="9" t="s">
        <v>47</v>
      </c>
    </row>
    <row r="809" spans="1:6">
      <c r="A809" s="4" t="s">
        <v>72</v>
      </c>
      <c r="B809" s="9">
        <v>25</v>
      </c>
      <c r="C809" s="9" t="str">
        <f t="shared" si="12"/>
        <v>80-84|25</v>
      </c>
      <c r="D809" s="9">
        <v>40</v>
      </c>
      <c r="E809" s="9">
        <v>7</v>
      </c>
      <c r="F809" s="9" t="s">
        <v>47</v>
      </c>
    </row>
    <row r="810" spans="1:6">
      <c r="A810" s="4" t="s">
        <v>72</v>
      </c>
      <c r="B810" s="9">
        <v>26</v>
      </c>
      <c r="C810" s="9" t="str">
        <f t="shared" si="12"/>
        <v>80-84|26</v>
      </c>
      <c r="D810" s="9">
        <v>41</v>
      </c>
      <c r="E810" s="9">
        <v>7</v>
      </c>
      <c r="F810" s="9" t="s">
        <v>47</v>
      </c>
    </row>
    <row r="811" spans="1:6">
      <c r="A811" s="4" t="s">
        <v>72</v>
      </c>
      <c r="B811" s="9">
        <v>27</v>
      </c>
      <c r="C811" s="9" t="str">
        <f t="shared" si="12"/>
        <v>80-84|27</v>
      </c>
      <c r="D811" s="9">
        <v>42</v>
      </c>
      <c r="E811" s="9">
        <v>8</v>
      </c>
      <c r="F811" s="9" t="s">
        <v>48</v>
      </c>
    </row>
    <row r="812" spans="1:6">
      <c r="A812" s="4" t="s">
        <v>72</v>
      </c>
      <c r="B812" s="9">
        <v>28</v>
      </c>
      <c r="C812" s="9" t="str">
        <f t="shared" si="12"/>
        <v>80-84|28</v>
      </c>
      <c r="D812" s="9">
        <v>43</v>
      </c>
      <c r="E812" s="9">
        <v>8</v>
      </c>
      <c r="F812" s="9" t="s">
        <v>48</v>
      </c>
    </row>
    <row r="813" spans="1:6">
      <c r="A813" s="4" t="s">
        <v>72</v>
      </c>
      <c r="B813" s="9">
        <v>29</v>
      </c>
      <c r="C813" s="9" t="str">
        <f t="shared" si="12"/>
        <v>80-84|29</v>
      </c>
      <c r="D813" s="9">
        <v>44</v>
      </c>
      <c r="E813" s="9">
        <v>8</v>
      </c>
      <c r="F813" s="9" t="s">
        <v>48</v>
      </c>
    </row>
    <row r="814" spans="1:6">
      <c r="A814" s="4" t="s">
        <v>72</v>
      </c>
      <c r="B814" s="9">
        <v>30</v>
      </c>
      <c r="C814" s="9" t="str">
        <f t="shared" si="12"/>
        <v>80-84|30</v>
      </c>
      <c r="D814" s="9">
        <v>45</v>
      </c>
      <c r="E814" s="9">
        <v>9</v>
      </c>
      <c r="F814" s="9" t="s">
        <v>49</v>
      </c>
    </row>
    <row r="815" spans="1:6">
      <c r="A815" s="4" t="s">
        <v>72</v>
      </c>
      <c r="B815" s="9">
        <v>31</v>
      </c>
      <c r="C815" s="9" t="str">
        <f t="shared" si="12"/>
        <v>80-84|31</v>
      </c>
      <c r="D815" s="9">
        <v>46</v>
      </c>
      <c r="E815" s="9">
        <v>9</v>
      </c>
      <c r="F815" s="9" t="s">
        <v>49</v>
      </c>
    </row>
    <row r="816" spans="1:6">
      <c r="A816" s="4" t="s">
        <v>72</v>
      </c>
      <c r="B816" s="9">
        <v>32</v>
      </c>
      <c r="C816" s="9" t="str">
        <f t="shared" si="12"/>
        <v>80-84|32</v>
      </c>
      <c r="D816" s="9">
        <v>47</v>
      </c>
      <c r="E816" s="9">
        <v>9</v>
      </c>
      <c r="F816" s="9" t="s">
        <v>49</v>
      </c>
    </row>
    <row r="817" spans="1:6">
      <c r="A817" s="4" t="s">
        <v>72</v>
      </c>
      <c r="B817" s="9">
        <v>33</v>
      </c>
      <c r="C817" s="9" t="str">
        <f t="shared" si="12"/>
        <v>80-84|33</v>
      </c>
      <c r="D817" s="9">
        <v>48</v>
      </c>
      <c r="E817" s="9">
        <v>9</v>
      </c>
      <c r="F817" s="9" t="s">
        <v>49</v>
      </c>
    </row>
    <row r="818" spans="1:6">
      <c r="A818" s="4" t="s">
        <v>72</v>
      </c>
      <c r="B818" s="9">
        <v>34</v>
      </c>
      <c r="C818" s="9" t="str">
        <f t="shared" si="12"/>
        <v>80-84|34</v>
      </c>
      <c r="D818" s="9">
        <v>49</v>
      </c>
      <c r="E818" s="9">
        <v>10</v>
      </c>
      <c r="F818" s="9" t="s">
        <v>50</v>
      </c>
    </row>
    <row r="819" spans="1:6">
      <c r="A819" s="4" t="s">
        <v>72</v>
      </c>
      <c r="B819" s="9">
        <v>35</v>
      </c>
      <c r="C819" s="9" t="str">
        <f t="shared" si="12"/>
        <v>80-84|35</v>
      </c>
      <c r="D819" s="9">
        <v>50</v>
      </c>
      <c r="E819" s="9">
        <v>10</v>
      </c>
      <c r="F819" s="9" t="s">
        <v>50</v>
      </c>
    </row>
    <row r="820" spans="1:6">
      <c r="A820" s="4" t="s">
        <v>72</v>
      </c>
      <c r="B820" s="9">
        <v>36</v>
      </c>
      <c r="C820" s="9" t="str">
        <f t="shared" si="12"/>
        <v>80-84|36</v>
      </c>
      <c r="D820" s="9">
        <v>51</v>
      </c>
      <c r="E820" s="9">
        <v>10</v>
      </c>
      <c r="F820" s="9" t="s">
        <v>50</v>
      </c>
    </row>
    <row r="821" spans="1:6">
      <c r="A821" s="4" t="s">
        <v>72</v>
      </c>
      <c r="B821" s="9">
        <v>37</v>
      </c>
      <c r="C821" s="9" t="str">
        <f t="shared" si="12"/>
        <v>80-84|37</v>
      </c>
      <c r="D821" s="9">
        <v>52</v>
      </c>
      <c r="E821" s="9">
        <v>11</v>
      </c>
      <c r="F821" s="9" t="s">
        <v>51</v>
      </c>
    </row>
    <row r="822" spans="1:6">
      <c r="A822" s="4" t="s">
        <v>72</v>
      </c>
      <c r="B822" s="9">
        <v>38</v>
      </c>
      <c r="C822" s="9" t="str">
        <f t="shared" si="12"/>
        <v>80-84|38</v>
      </c>
      <c r="D822" s="9">
        <v>53</v>
      </c>
      <c r="E822" s="9">
        <v>11</v>
      </c>
      <c r="F822" s="9" t="s">
        <v>51</v>
      </c>
    </row>
    <row r="823" spans="1:6">
      <c r="A823" s="4" t="s">
        <v>72</v>
      </c>
      <c r="B823" s="9">
        <v>39</v>
      </c>
      <c r="C823" s="9" t="str">
        <f t="shared" si="12"/>
        <v>80-84|39</v>
      </c>
      <c r="D823" s="9">
        <v>54</v>
      </c>
      <c r="E823" s="9">
        <v>11</v>
      </c>
      <c r="F823" s="9" t="s">
        <v>51</v>
      </c>
    </row>
    <row r="824" spans="1:6">
      <c r="A824" s="4" t="s">
        <v>72</v>
      </c>
      <c r="B824" s="9">
        <v>40</v>
      </c>
      <c r="C824" s="9" t="str">
        <f t="shared" si="12"/>
        <v>80-84|40</v>
      </c>
      <c r="D824" s="9">
        <v>55</v>
      </c>
      <c r="E824" s="9">
        <v>12</v>
      </c>
      <c r="F824" s="9" t="s">
        <v>52</v>
      </c>
    </row>
    <row r="825" spans="1:6">
      <c r="A825" s="4" t="s">
        <v>72</v>
      </c>
      <c r="B825" s="9">
        <v>41</v>
      </c>
      <c r="C825" s="9" t="str">
        <f t="shared" si="12"/>
        <v>80-84|41</v>
      </c>
      <c r="D825" s="9">
        <v>57</v>
      </c>
      <c r="E825" s="9">
        <v>12</v>
      </c>
      <c r="F825" s="9" t="s">
        <v>52</v>
      </c>
    </row>
    <row r="826" spans="1:6">
      <c r="A826" s="4" t="s">
        <v>72</v>
      </c>
      <c r="B826" s="9">
        <v>42</v>
      </c>
      <c r="C826" s="9" t="str">
        <f t="shared" si="12"/>
        <v>80-84|42</v>
      </c>
      <c r="D826" s="9">
        <v>58</v>
      </c>
      <c r="E826" s="9">
        <v>12</v>
      </c>
      <c r="F826" s="9" t="s">
        <v>52</v>
      </c>
    </row>
    <row r="827" spans="1:6">
      <c r="A827" s="4" t="s">
        <v>72</v>
      </c>
      <c r="B827" s="9">
        <v>43</v>
      </c>
      <c r="C827" s="9" t="str">
        <f t="shared" si="12"/>
        <v>80-84|43</v>
      </c>
      <c r="D827" s="9">
        <v>59</v>
      </c>
      <c r="E827" s="9">
        <v>13</v>
      </c>
      <c r="F827" s="9" t="s">
        <v>53</v>
      </c>
    </row>
    <row r="828" spans="1:6">
      <c r="A828" s="4" t="s">
        <v>72</v>
      </c>
      <c r="B828" s="9">
        <v>44</v>
      </c>
      <c r="C828" s="9" t="str">
        <f t="shared" si="12"/>
        <v>80-84|44</v>
      </c>
      <c r="D828" s="9">
        <v>61</v>
      </c>
      <c r="E828" s="9">
        <v>13</v>
      </c>
      <c r="F828" s="9" t="s">
        <v>53</v>
      </c>
    </row>
    <row r="829" spans="1:6">
      <c r="A829" s="4" t="s">
        <v>72</v>
      </c>
      <c r="B829" s="9">
        <v>45</v>
      </c>
      <c r="C829" s="9" t="str">
        <f t="shared" si="12"/>
        <v>80-84|45</v>
      </c>
      <c r="D829" s="9">
        <v>62</v>
      </c>
      <c r="E829" s="9">
        <v>14</v>
      </c>
      <c r="F829" s="9" t="s">
        <v>54</v>
      </c>
    </row>
    <row r="830" spans="1:6">
      <c r="A830" s="4" t="s">
        <v>72</v>
      </c>
      <c r="B830" s="9">
        <v>46</v>
      </c>
      <c r="C830" s="9" t="str">
        <f t="shared" si="12"/>
        <v>80-84|46</v>
      </c>
      <c r="D830" s="9">
        <v>64</v>
      </c>
      <c r="E830" s="9">
        <v>14</v>
      </c>
      <c r="F830" s="9" t="s">
        <v>54</v>
      </c>
    </row>
    <row r="831" spans="1:6">
      <c r="A831" s="4" t="s">
        <v>72</v>
      </c>
      <c r="B831" s="9">
        <v>47</v>
      </c>
      <c r="C831" s="9" t="str">
        <f t="shared" si="12"/>
        <v>80-84|47</v>
      </c>
      <c r="D831" s="9">
        <v>66</v>
      </c>
      <c r="E831" s="9">
        <v>15</v>
      </c>
      <c r="F831" s="9" t="s">
        <v>55</v>
      </c>
    </row>
    <row r="832" spans="1:6">
      <c r="A832" s="4" t="s">
        <v>72</v>
      </c>
      <c r="B832" s="9">
        <v>48</v>
      </c>
      <c r="C832" s="9" t="str">
        <f t="shared" si="12"/>
        <v>80-84|48</v>
      </c>
      <c r="D832" s="9">
        <v>68</v>
      </c>
      <c r="E832" s="9">
        <v>15</v>
      </c>
      <c r="F832" s="9" t="s">
        <v>55</v>
      </c>
    </row>
    <row r="833" spans="1:6">
      <c r="A833" s="4" t="s">
        <v>72</v>
      </c>
      <c r="B833" s="9">
        <v>49</v>
      </c>
      <c r="C833" s="9" t="str">
        <f t="shared" si="12"/>
        <v>80-84|49</v>
      </c>
      <c r="D833" s="9">
        <v>70</v>
      </c>
      <c r="E833" s="9">
        <v>16</v>
      </c>
      <c r="F833" s="9" t="s">
        <v>56</v>
      </c>
    </row>
    <row r="834" spans="1:6">
      <c r="A834" s="4" t="s">
        <v>72</v>
      </c>
      <c r="B834" s="9">
        <v>50</v>
      </c>
      <c r="C834" s="9" t="str">
        <f t="shared" si="12"/>
        <v>80-84|50</v>
      </c>
      <c r="D834" s="9">
        <v>73</v>
      </c>
      <c r="E834" s="9">
        <v>17</v>
      </c>
      <c r="F834" s="9" t="s">
        <v>57</v>
      </c>
    </row>
    <row r="835" spans="1:6">
      <c r="A835" s="4" t="s">
        <v>72</v>
      </c>
      <c r="B835" s="9">
        <v>51</v>
      </c>
      <c r="C835" s="9" t="str">
        <f t="shared" si="12"/>
        <v>80-84|51</v>
      </c>
      <c r="D835" s="9">
        <v>77</v>
      </c>
      <c r="E835" s="9">
        <v>18</v>
      </c>
      <c r="F835" s="9" t="s">
        <v>58</v>
      </c>
    </row>
    <row r="836" spans="1:6">
      <c r="A836" s="4" t="s">
        <v>72</v>
      </c>
      <c r="B836" s="9">
        <v>52</v>
      </c>
      <c r="C836" s="9" t="str">
        <f t="shared" si="12"/>
        <v>80-84|52</v>
      </c>
      <c r="D836" s="9">
        <v>80</v>
      </c>
      <c r="E836" s="9">
        <v>19</v>
      </c>
      <c r="F836" s="9" t="s">
        <v>59</v>
      </c>
    </row>
    <row r="837" spans="1:6">
      <c r="A837" s="4" t="s">
        <v>72</v>
      </c>
      <c r="B837" s="9">
        <v>53</v>
      </c>
      <c r="C837" s="9" t="str">
        <f t="shared" ref="C837:C900" si="13">A837&amp;"|"&amp;B837</f>
        <v>80-84|53</v>
      </c>
      <c r="D837" s="9">
        <v>80</v>
      </c>
      <c r="E837" s="9">
        <v>19</v>
      </c>
      <c r="F837" s="9" t="s">
        <v>59</v>
      </c>
    </row>
    <row r="838" spans="1:6">
      <c r="A838" s="4" t="s">
        <v>72</v>
      </c>
      <c r="B838" s="9">
        <v>54</v>
      </c>
      <c r="C838" s="9" t="str">
        <f t="shared" si="13"/>
        <v>80-84|54</v>
      </c>
      <c r="D838" s="9">
        <v>80</v>
      </c>
      <c r="E838" s="9">
        <v>19</v>
      </c>
      <c r="F838" s="9" t="s">
        <v>59</v>
      </c>
    </row>
    <row r="839" spans="1:6">
      <c r="A839" s="4" t="s">
        <v>72</v>
      </c>
      <c r="B839" s="9">
        <v>55</v>
      </c>
      <c r="C839" s="9" t="str">
        <f t="shared" si="13"/>
        <v>80-84|55</v>
      </c>
      <c r="D839" s="9">
        <v>80</v>
      </c>
      <c r="E839" s="9">
        <v>19</v>
      </c>
      <c r="F839" s="9" t="s">
        <v>59</v>
      </c>
    </row>
    <row r="840" spans="1:6">
      <c r="A840" s="4" t="s">
        <v>72</v>
      </c>
      <c r="B840" s="9">
        <v>56</v>
      </c>
      <c r="C840" s="9" t="str">
        <f t="shared" si="13"/>
        <v>80-84|56</v>
      </c>
      <c r="D840" s="9">
        <v>80</v>
      </c>
      <c r="E840" s="9">
        <v>19</v>
      </c>
      <c r="F840" s="9" t="s">
        <v>59</v>
      </c>
    </row>
    <row r="841" spans="1:6">
      <c r="A841" s="4" t="s">
        <v>72</v>
      </c>
      <c r="B841" s="9">
        <v>57</v>
      </c>
      <c r="C841" s="9" t="str">
        <f t="shared" si="13"/>
        <v>80-84|57</v>
      </c>
      <c r="D841" s="9">
        <v>80</v>
      </c>
      <c r="E841" s="9">
        <v>19</v>
      </c>
      <c r="F841" s="9" t="s">
        <v>59</v>
      </c>
    </row>
    <row r="842" spans="1:6">
      <c r="A842" s="4" t="s">
        <v>72</v>
      </c>
      <c r="B842" s="9">
        <v>58</v>
      </c>
      <c r="C842" s="9" t="str">
        <f t="shared" si="13"/>
        <v>80-84|58</v>
      </c>
      <c r="D842" s="9">
        <v>80</v>
      </c>
      <c r="E842" s="9">
        <v>19</v>
      </c>
      <c r="F842" s="9" t="s">
        <v>59</v>
      </c>
    </row>
    <row r="843" spans="1:6">
      <c r="A843" s="4" t="s">
        <v>72</v>
      </c>
      <c r="B843" s="9">
        <v>59</v>
      </c>
      <c r="C843" s="9" t="str">
        <f t="shared" si="13"/>
        <v>80-84|59</v>
      </c>
      <c r="D843" s="9">
        <v>80</v>
      </c>
      <c r="E843" s="9">
        <v>19</v>
      </c>
      <c r="F843" s="9" t="s">
        <v>59</v>
      </c>
    </row>
    <row r="844" spans="1:6">
      <c r="A844" s="4" t="s">
        <v>73</v>
      </c>
      <c r="B844" s="8">
        <v>0</v>
      </c>
      <c r="C844" s="9" t="str">
        <f t="shared" si="13"/>
        <v>85-90|0</v>
      </c>
      <c r="D844" s="9">
        <v>20</v>
      </c>
      <c r="E844" s="9">
        <v>1</v>
      </c>
      <c r="F844" s="9" t="s">
        <v>41</v>
      </c>
    </row>
    <row r="845" spans="1:6">
      <c r="A845" s="4" t="s">
        <v>73</v>
      </c>
      <c r="B845" s="9">
        <v>1</v>
      </c>
      <c r="C845" s="9" t="str">
        <f t="shared" si="13"/>
        <v>85-90|1</v>
      </c>
      <c r="D845" s="9">
        <v>20</v>
      </c>
      <c r="E845" s="9">
        <v>1</v>
      </c>
      <c r="F845" s="9" t="s">
        <v>41</v>
      </c>
    </row>
    <row r="846" spans="1:6">
      <c r="A846" s="4" t="s">
        <v>73</v>
      </c>
      <c r="B846" s="9">
        <v>2</v>
      </c>
      <c r="C846" s="9" t="str">
        <f t="shared" si="13"/>
        <v>85-90|2</v>
      </c>
      <c r="D846" s="9">
        <v>20</v>
      </c>
      <c r="E846" s="9">
        <v>1</v>
      </c>
      <c r="F846" s="9" t="s">
        <v>41</v>
      </c>
    </row>
    <row r="847" spans="1:6">
      <c r="A847" s="4" t="s">
        <v>73</v>
      </c>
      <c r="B847" s="9">
        <v>3</v>
      </c>
      <c r="C847" s="9" t="str">
        <f t="shared" si="13"/>
        <v>85-90|3</v>
      </c>
      <c r="D847" s="9">
        <v>20</v>
      </c>
      <c r="E847" s="9">
        <v>1</v>
      </c>
      <c r="F847" s="9" t="s">
        <v>41</v>
      </c>
    </row>
    <row r="848" spans="1:6">
      <c r="A848" s="4" t="s">
        <v>73</v>
      </c>
      <c r="B848" s="9">
        <v>4</v>
      </c>
      <c r="C848" s="9" t="str">
        <f t="shared" si="13"/>
        <v>85-90|4</v>
      </c>
      <c r="D848" s="9">
        <v>21</v>
      </c>
      <c r="E848" s="9">
        <v>1</v>
      </c>
      <c r="F848" s="9" t="s">
        <v>41</v>
      </c>
    </row>
    <row r="849" spans="1:6">
      <c r="A849" s="4" t="s">
        <v>73</v>
      </c>
      <c r="B849" s="9">
        <v>5</v>
      </c>
      <c r="C849" s="9" t="str">
        <f t="shared" si="13"/>
        <v>85-90|5</v>
      </c>
      <c r="D849" s="9">
        <v>22</v>
      </c>
      <c r="E849" s="9">
        <v>2</v>
      </c>
      <c r="F849" s="9" t="s">
        <v>42</v>
      </c>
    </row>
    <row r="850" spans="1:6">
      <c r="A850" s="4" t="s">
        <v>73</v>
      </c>
      <c r="B850" s="9">
        <v>6</v>
      </c>
      <c r="C850" s="9" t="str">
        <f t="shared" si="13"/>
        <v>85-90|6</v>
      </c>
      <c r="D850" s="9">
        <v>23</v>
      </c>
      <c r="E850" s="9">
        <v>2</v>
      </c>
      <c r="F850" s="9" t="s">
        <v>42</v>
      </c>
    </row>
    <row r="851" spans="1:6">
      <c r="A851" s="4" t="s">
        <v>73</v>
      </c>
      <c r="B851" s="9">
        <v>7</v>
      </c>
      <c r="C851" s="9" t="str">
        <f t="shared" si="13"/>
        <v>85-90|7</v>
      </c>
      <c r="D851" s="9">
        <v>24</v>
      </c>
      <c r="E851" s="9">
        <v>2</v>
      </c>
      <c r="F851" s="9" t="s">
        <v>42</v>
      </c>
    </row>
    <row r="852" spans="1:6">
      <c r="A852" s="4" t="s">
        <v>73</v>
      </c>
      <c r="B852" s="9">
        <v>8</v>
      </c>
      <c r="C852" s="9" t="str">
        <f t="shared" si="13"/>
        <v>85-90|8</v>
      </c>
      <c r="D852" s="9">
        <v>25</v>
      </c>
      <c r="E852" s="9">
        <v>3</v>
      </c>
      <c r="F852" s="9" t="s">
        <v>43</v>
      </c>
    </row>
    <row r="853" spans="1:6">
      <c r="A853" s="4" t="s">
        <v>73</v>
      </c>
      <c r="B853" s="9">
        <v>9</v>
      </c>
      <c r="C853" s="9" t="str">
        <f t="shared" si="13"/>
        <v>85-90|9</v>
      </c>
      <c r="D853" s="9">
        <v>26</v>
      </c>
      <c r="E853" s="9">
        <v>3</v>
      </c>
      <c r="F853" s="9" t="s">
        <v>43</v>
      </c>
    </row>
    <row r="854" spans="1:6">
      <c r="A854" s="4" t="s">
        <v>73</v>
      </c>
      <c r="B854" s="9">
        <v>10</v>
      </c>
      <c r="C854" s="9" t="str">
        <f t="shared" si="13"/>
        <v>85-90|10</v>
      </c>
      <c r="D854" s="9">
        <v>26</v>
      </c>
      <c r="E854" s="9">
        <v>3</v>
      </c>
      <c r="F854" s="9" t="s">
        <v>43</v>
      </c>
    </row>
    <row r="855" spans="1:6">
      <c r="A855" s="4" t="s">
        <v>73</v>
      </c>
      <c r="B855" s="9">
        <v>11</v>
      </c>
      <c r="C855" s="9" t="str">
        <f t="shared" si="13"/>
        <v>85-90|11</v>
      </c>
      <c r="D855" s="9">
        <v>27</v>
      </c>
      <c r="E855" s="9">
        <v>3</v>
      </c>
      <c r="F855" s="9" t="s">
        <v>43</v>
      </c>
    </row>
    <row r="856" spans="1:6">
      <c r="A856" s="4" t="s">
        <v>73</v>
      </c>
      <c r="B856" s="9">
        <v>12</v>
      </c>
      <c r="C856" s="9" t="str">
        <f t="shared" si="13"/>
        <v>85-90|12</v>
      </c>
      <c r="D856" s="9">
        <v>28</v>
      </c>
      <c r="E856" s="9">
        <v>3</v>
      </c>
      <c r="F856" s="9" t="s">
        <v>43</v>
      </c>
    </row>
    <row r="857" spans="1:6">
      <c r="A857" s="4" t="s">
        <v>73</v>
      </c>
      <c r="B857" s="9">
        <v>13</v>
      </c>
      <c r="C857" s="9" t="str">
        <f t="shared" si="13"/>
        <v>85-90|13</v>
      </c>
      <c r="D857" s="9">
        <v>29</v>
      </c>
      <c r="E857" s="9">
        <v>4</v>
      </c>
      <c r="F857" s="8" t="s">
        <v>44</v>
      </c>
    </row>
    <row r="858" spans="1:6">
      <c r="A858" s="4" t="s">
        <v>73</v>
      </c>
      <c r="B858" s="9">
        <v>14</v>
      </c>
      <c r="C858" s="9" t="str">
        <f t="shared" si="13"/>
        <v>85-90|14</v>
      </c>
      <c r="D858" s="9">
        <v>30</v>
      </c>
      <c r="E858" s="9">
        <v>4</v>
      </c>
      <c r="F858" s="8" t="s">
        <v>44</v>
      </c>
    </row>
    <row r="859" spans="1:6">
      <c r="A859" s="4" t="s">
        <v>73</v>
      </c>
      <c r="B859" s="9">
        <v>15</v>
      </c>
      <c r="C859" s="9" t="str">
        <f t="shared" si="13"/>
        <v>85-90|15</v>
      </c>
      <c r="D859" s="9">
        <v>31</v>
      </c>
      <c r="E859" s="9">
        <v>4</v>
      </c>
      <c r="F859" s="8" t="s">
        <v>44</v>
      </c>
    </row>
    <row r="860" spans="1:6">
      <c r="A860" s="4" t="s">
        <v>73</v>
      </c>
      <c r="B860" s="9">
        <v>16</v>
      </c>
      <c r="C860" s="9" t="str">
        <f t="shared" si="13"/>
        <v>85-90|16</v>
      </c>
      <c r="D860" s="9">
        <v>32</v>
      </c>
      <c r="E860" s="9">
        <v>5</v>
      </c>
      <c r="F860" s="9" t="s">
        <v>45</v>
      </c>
    </row>
    <row r="861" spans="1:6">
      <c r="A861" s="4" t="s">
        <v>73</v>
      </c>
      <c r="B861" s="9">
        <v>17</v>
      </c>
      <c r="C861" s="9" t="str">
        <f t="shared" si="13"/>
        <v>85-90|17</v>
      </c>
      <c r="D861" s="9">
        <v>33</v>
      </c>
      <c r="E861" s="9">
        <v>5</v>
      </c>
      <c r="F861" s="9" t="s">
        <v>45</v>
      </c>
    </row>
    <row r="862" spans="1:6">
      <c r="A862" s="4" t="s">
        <v>73</v>
      </c>
      <c r="B862" s="9">
        <v>18</v>
      </c>
      <c r="C862" s="9" t="str">
        <f t="shared" si="13"/>
        <v>85-90|18</v>
      </c>
      <c r="D862" s="9">
        <v>34</v>
      </c>
      <c r="E862" s="9">
        <v>5</v>
      </c>
      <c r="F862" s="9" t="s">
        <v>45</v>
      </c>
    </row>
    <row r="863" spans="1:6">
      <c r="A863" s="4" t="s">
        <v>73</v>
      </c>
      <c r="B863" s="9">
        <v>19</v>
      </c>
      <c r="C863" s="9" t="str">
        <f t="shared" si="13"/>
        <v>85-90|19</v>
      </c>
      <c r="D863" s="9">
        <v>35</v>
      </c>
      <c r="E863" s="9">
        <v>6</v>
      </c>
      <c r="F863" s="9" t="s">
        <v>46</v>
      </c>
    </row>
    <row r="864" spans="1:6">
      <c r="A864" s="4" t="s">
        <v>73</v>
      </c>
      <c r="B864" s="9">
        <v>20</v>
      </c>
      <c r="C864" s="9" t="str">
        <f t="shared" si="13"/>
        <v>85-90|20</v>
      </c>
      <c r="D864" s="9">
        <v>36</v>
      </c>
      <c r="E864" s="9">
        <v>6</v>
      </c>
      <c r="F864" s="9" t="s">
        <v>46</v>
      </c>
    </row>
    <row r="865" spans="1:6">
      <c r="A865" s="4" t="s">
        <v>73</v>
      </c>
      <c r="B865" s="9">
        <v>21</v>
      </c>
      <c r="C865" s="9" t="str">
        <f t="shared" si="13"/>
        <v>85-90|21</v>
      </c>
      <c r="D865" s="9">
        <v>37</v>
      </c>
      <c r="E865" s="9">
        <v>6</v>
      </c>
      <c r="F865" s="9" t="s">
        <v>46</v>
      </c>
    </row>
    <row r="866" spans="1:6">
      <c r="A866" s="4" t="s">
        <v>73</v>
      </c>
      <c r="B866" s="9">
        <v>22</v>
      </c>
      <c r="C866" s="9" t="str">
        <f t="shared" si="13"/>
        <v>85-90|22</v>
      </c>
      <c r="D866" s="9">
        <v>38</v>
      </c>
      <c r="E866" s="9">
        <v>6</v>
      </c>
      <c r="F866" s="9" t="s">
        <v>46</v>
      </c>
    </row>
    <row r="867" spans="1:6">
      <c r="A867" s="4" t="s">
        <v>73</v>
      </c>
      <c r="B867" s="9">
        <v>23</v>
      </c>
      <c r="C867" s="9" t="str">
        <f t="shared" si="13"/>
        <v>85-90|23</v>
      </c>
      <c r="D867" s="9">
        <v>39</v>
      </c>
      <c r="E867" s="9">
        <v>7</v>
      </c>
      <c r="F867" s="9" t="s">
        <v>47</v>
      </c>
    </row>
    <row r="868" spans="1:6">
      <c r="A868" s="4" t="s">
        <v>73</v>
      </c>
      <c r="B868" s="9">
        <v>24</v>
      </c>
      <c r="C868" s="9" t="str">
        <f t="shared" si="13"/>
        <v>85-90|24</v>
      </c>
      <c r="D868" s="9">
        <v>40</v>
      </c>
      <c r="E868" s="9">
        <v>7</v>
      </c>
      <c r="F868" s="9" t="s">
        <v>47</v>
      </c>
    </row>
    <row r="869" spans="1:6">
      <c r="A869" s="4" t="s">
        <v>73</v>
      </c>
      <c r="B869" s="9">
        <v>25</v>
      </c>
      <c r="C869" s="9" t="str">
        <f t="shared" si="13"/>
        <v>85-90|25</v>
      </c>
      <c r="D869" s="9">
        <v>41</v>
      </c>
      <c r="E869" s="9">
        <v>7</v>
      </c>
      <c r="F869" s="9" t="s">
        <v>47</v>
      </c>
    </row>
    <row r="870" spans="1:6">
      <c r="A870" s="4" t="s">
        <v>73</v>
      </c>
      <c r="B870" s="9">
        <v>26</v>
      </c>
      <c r="C870" s="9" t="str">
        <f t="shared" si="13"/>
        <v>85-90|26</v>
      </c>
      <c r="D870" s="9">
        <v>42</v>
      </c>
      <c r="E870" s="9">
        <v>8</v>
      </c>
      <c r="F870" s="9" t="s">
        <v>48</v>
      </c>
    </row>
    <row r="871" spans="1:6">
      <c r="A871" s="4" t="s">
        <v>73</v>
      </c>
      <c r="B871" s="9">
        <v>27</v>
      </c>
      <c r="C871" s="9" t="str">
        <f t="shared" si="13"/>
        <v>85-90|27</v>
      </c>
      <c r="D871" s="9">
        <v>43</v>
      </c>
      <c r="E871" s="9">
        <v>8</v>
      </c>
      <c r="F871" s="9" t="s">
        <v>48</v>
      </c>
    </row>
    <row r="872" spans="1:6">
      <c r="A872" s="4" t="s">
        <v>73</v>
      </c>
      <c r="B872" s="9">
        <v>28</v>
      </c>
      <c r="C872" s="9" t="str">
        <f t="shared" si="13"/>
        <v>85-90|28</v>
      </c>
      <c r="D872" s="9">
        <v>44</v>
      </c>
      <c r="E872" s="9">
        <v>8</v>
      </c>
      <c r="F872" s="9" t="s">
        <v>48</v>
      </c>
    </row>
    <row r="873" spans="1:6">
      <c r="A873" s="4" t="s">
        <v>73</v>
      </c>
      <c r="B873" s="9">
        <v>29</v>
      </c>
      <c r="C873" s="9" t="str">
        <f t="shared" si="13"/>
        <v>85-90|29</v>
      </c>
      <c r="D873" s="9">
        <v>45</v>
      </c>
      <c r="E873" s="9">
        <v>9</v>
      </c>
      <c r="F873" s="9" t="s">
        <v>49</v>
      </c>
    </row>
    <row r="874" spans="1:6">
      <c r="A874" s="4" t="s">
        <v>73</v>
      </c>
      <c r="B874" s="9">
        <v>30</v>
      </c>
      <c r="C874" s="9" t="str">
        <f t="shared" si="13"/>
        <v>85-90|30</v>
      </c>
      <c r="D874" s="9">
        <v>46</v>
      </c>
      <c r="E874" s="9">
        <v>9</v>
      </c>
      <c r="F874" s="9" t="s">
        <v>49</v>
      </c>
    </row>
    <row r="875" spans="1:6">
      <c r="A875" s="4" t="s">
        <v>73</v>
      </c>
      <c r="B875" s="9">
        <v>31</v>
      </c>
      <c r="C875" s="9" t="str">
        <f t="shared" si="13"/>
        <v>85-90|31</v>
      </c>
      <c r="D875" s="9">
        <v>47</v>
      </c>
      <c r="E875" s="9">
        <v>9</v>
      </c>
      <c r="F875" s="9" t="s">
        <v>49</v>
      </c>
    </row>
    <row r="876" spans="1:6">
      <c r="A876" s="4" t="s">
        <v>73</v>
      </c>
      <c r="B876" s="9">
        <v>32</v>
      </c>
      <c r="C876" s="9" t="str">
        <f t="shared" si="13"/>
        <v>85-90|32</v>
      </c>
      <c r="D876" s="9">
        <v>48</v>
      </c>
      <c r="E876" s="9">
        <v>9</v>
      </c>
      <c r="F876" s="9" t="s">
        <v>49</v>
      </c>
    </row>
    <row r="877" spans="1:6">
      <c r="A877" s="4" t="s">
        <v>73</v>
      </c>
      <c r="B877" s="9">
        <v>33</v>
      </c>
      <c r="C877" s="9" t="str">
        <f t="shared" si="13"/>
        <v>85-90|33</v>
      </c>
      <c r="D877" s="9">
        <v>49</v>
      </c>
      <c r="E877" s="9">
        <v>10</v>
      </c>
      <c r="F877" s="9" t="s">
        <v>50</v>
      </c>
    </row>
    <row r="878" spans="1:6">
      <c r="A878" s="4" t="s">
        <v>73</v>
      </c>
      <c r="B878" s="9">
        <v>34</v>
      </c>
      <c r="C878" s="9" t="str">
        <f t="shared" si="13"/>
        <v>85-90|34</v>
      </c>
      <c r="D878" s="9">
        <v>50</v>
      </c>
      <c r="E878" s="9">
        <v>10</v>
      </c>
      <c r="F878" s="9" t="s">
        <v>50</v>
      </c>
    </row>
    <row r="879" spans="1:6">
      <c r="A879" s="4" t="s">
        <v>73</v>
      </c>
      <c r="B879" s="9">
        <v>35</v>
      </c>
      <c r="C879" s="9" t="str">
        <f t="shared" si="13"/>
        <v>85-90|35</v>
      </c>
      <c r="D879" s="9">
        <v>51</v>
      </c>
      <c r="E879" s="9">
        <v>10</v>
      </c>
      <c r="F879" s="9" t="s">
        <v>50</v>
      </c>
    </row>
    <row r="880" spans="1:6">
      <c r="A880" s="4" t="s">
        <v>73</v>
      </c>
      <c r="B880" s="9">
        <v>36</v>
      </c>
      <c r="C880" s="9" t="str">
        <f t="shared" si="13"/>
        <v>85-90|36</v>
      </c>
      <c r="D880" s="9">
        <v>52</v>
      </c>
      <c r="E880" s="9">
        <v>11</v>
      </c>
      <c r="F880" s="9" t="s">
        <v>51</v>
      </c>
    </row>
    <row r="881" spans="1:6">
      <c r="A881" s="4" t="s">
        <v>73</v>
      </c>
      <c r="B881" s="9">
        <v>37</v>
      </c>
      <c r="C881" s="9" t="str">
        <f t="shared" si="13"/>
        <v>85-90|37</v>
      </c>
      <c r="D881" s="9">
        <v>53</v>
      </c>
      <c r="E881" s="9">
        <v>11</v>
      </c>
      <c r="F881" s="9" t="s">
        <v>51</v>
      </c>
    </row>
    <row r="882" spans="1:6">
      <c r="A882" s="4" t="s">
        <v>73</v>
      </c>
      <c r="B882" s="9">
        <v>38</v>
      </c>
      <c r="C882" s="9" t="str">
        <f t="shared" si="13"/>
        <v>85-90|38</v>
      </c>
      <c r="D882" s="9">
        <v>54</v>
      </c>
      <c r="E882" s="9">
        <v>11</v>
      </c>
      <c r="F882" s="9" t="s">
        <v>51</v>
      </c>
    </row>
    <row r="883" spans="1:6">
      <c r="A883" s="4" t="s">
        <v>73</v>
      </c>
      <c r="B883" s="9">
        <v>39</v>
      </c>
      <c r="C883" s="9" t="str">
        <f t="shared" si="13"/>
        <v>85-90|39</v>
      </c>
      <c r="D883" s="9">
        <v>55</v>
      </c>
      <c r="E883" s="9">
        <v>12</v>
      </c>
      <c r="F883" s="9" t="s">
        <v>52</v>
      </c>
    </row>
    <row r="884" spans="1:6">
      <c r="A884" s="4" t="s">
        <v>73</v>
      </c>
      <c r="B884" s="9">
        <v>40</v>
      </c>
      <c r="C884" s="9" t="str">
        <f t="shared" si="13"/>
        <v>85-90|40</v>
      </c>
      <c r="D884" s="9">
        <v>56</v>
      </c>
      <c r="E884" s="9">
        <v>12</v>
      </c>
      <c r="F884" s="9" t="s">
        <v>52</v>
      </c>
    </row>
    <row r="885" spans="1:6">
      <c r="A885" s="4" t="s">
        <v>73</v>
      </c>
      <c r="B885" s="9">
        <v>41</v>
      </c>
      <c r="C885" s="9" t="str">
        <f t="shared" si="13"/>
        <v>85-90|41</v>
      </c>
      <c r="D885" s="9">
        <v>57</v>
      </c>
      <c r="E885" s="9">
        <v>12</v>
      </c>
      <c r="F885" s="9" t="s">
        <v>52</v>
      </c>
    </row>
    <row r="886" spans="1:6">
      <c r="A886" s="4" t="s">
        <v>73</v>
      </c>
      <c r="B886" s="9">
        <v>42</v>
      </c>
      <c r="C886" s="9" t="str">
        <f t="shared" si="13"/>
        <v>85-90|42</v>
      </c>
      <c r="D886" s="9">
        <v>58</v>
      </c>
      <c r="E886" s="9">
        <v>12</v>
      </c>
      <c r="F886" s="9" t="s">
        <v>52</v>
      </c>
    </row>
    <row r="887" spans="1:6">
      <c r="A887" s="4" t="s">
        <v>73</v>
      </c>
      <c r="B887" s="9">
        <v>43</v>
      </c>
      <c r="C887" s="9" t="str">
        <f t="shared" si="13"/>
        <v>85-90|43</v>
      </c>
      <c r="D887" s="9">
        <v>60</v>
      </c>
      <c r="E887" s="9">
        <v>13</v>
      </c>
      <c r="F887" s="9" t="s">
        <v>53</v>
      </c>
    </row>
    <row r="888" spans="1:6">
      <c r="A888" s="4" t="s">
        <v>73</v>
      </c>
      <c r="B888" s="9">
        <v>44</v>
      </c>
      <c r="C888" s="9" t="str">
        <f t="shared" si="13"/>
        <v>85-90|44</v>
      </c>
      <c r="D888" s="9">
        <v>61</v>
      </c>
      <c r="E888" s="9">
        <v>13</v>
      </c>
      <c r="F888" s="9" t="s">
        <v>53</v>
      </c>
    </row>
    <row r="889" spans="1:6">
      <c r="A889" s="4" t="s">
        <v>73</v>
      </c>
      <c r="B889" s="9">
        <v>45</v>
      </c>
      <c r="C889" s="9" t="str">
        <f t="shared" si="13"/>
        <v>85-90|45</v>
      </c>
      <c r="D889" s="9">
        <v>62</v>
      </c>
      <c r="E889" s="9">
        <v>14</v>
      </c>
      <c r="F889" s="9" t="s">
        <v>54</v>
      </c>
    </row>
    <row r="890" spans="1:6">
      <c r="A890" s="4" t="s">
        <v>73</v>
      </c>
      <c r="B890" s="9">
        <v>46</v>
      </c>
      <c r="C890" s="9" t="str">
        <f t="shared" si="13"/>
        <v>85-90|46</v>
      </c>
      <c r="D890" s="9">
        <v>64</v>
      </c>
      <c r="E890" s="9">
        <v>14</v>
      </c>
      <c r="F890" s="9" t="s">
        <v>54</v>
      </c>
    </row>
    <row r="891" spans="1:6">
      <c r="A891" s="4" t="s">
        <v>73</v>
      </c>
      <c r="B891" s="9">
        <v>47</v>
      </c>
      <c r="C891" s="9" t="str">
        <f t="shared" si="13"/>
        <v>85-90|47</v>
      </c>
      <c r="D891" s="9">
        <v>66</v>
      </c>
      <c r="E891" s="9">
        <v>15</v>
      </c>
      <c r="F891" s="9" t="s">
        <v>55</v>
      </c>
    </row>
    <row r="892" spans="1:6">
      <c r="A892" s="4" t="s">
        <v>73</v>
      </c>
      <c r="B892" s="9">
        <v>48</v>
      </c>
      <c r="C892" s="9" t="str">
        <f t="shared" si="13"/>
        <v>85-90|48</v>
      </c>
      <c r="D892" s="9">
        <v>68</v>
      </c>
      <c r="E892" s="9">
        <v>15</v>
      </c>
      <c r="F892" s="9" t="s">
        <v>55</v>
      </c>
    </row>
    <row r="893" spans="1:6">
      <c r="A893" s="4" t="s">
        <v>73</v>
      </c>
      <c r="B893" s="9">
        <v>49</v>
      </c>
      <c r="C893" s="9" t="str">
        <f t="shared" si="13"/>
        <v>85-90|49</v>
      </c>
      <c r="D893" s="9">
        <v>70</v>
      </c>
      <c r="E893" s="9">
        <v>16</v>
      </c>
      <c r="F893" s="9" t="s">
        <v>56</v>
      </c>
    </row>
    <row r="894" spans="1:6">
      <c r="A894" s="4" t="s">
        <v>73</v>
      </c>
      <c r="B894" s="9">
        <v>50</v>
      </c>
      <c r="C894" s="9" t="str">
        <f t="shared" si="13"/>
        <v>85-90|50</v>
      </c>
      <c r="D894" s="9">
        <v>73</v>
      </c>
      <c r="E894" s="9">
        <v>17</v>
      </c>
      <c r="F894" s="9" t="s">
        <v>57</v>
      </c>
    </row>
    <row r="895" spans="1:6">
      <c r="A895" s="4" t="s">
        <v>73</v>
      </c>
      <c r="B895" s="9">
        <v>51</v>
      </c>
      <c r="C895" s="9" t="str">
        <f t="shared" si="13"/>
        <v>85-90|51</v>
      </c>
      <c r="D895" s="9">
        <v>77</v>
      </c>
      <c r="E895" s="9">
        <v>18</v>
      </c>
      <c r="F895" s="9" t="s">
        <v>58</v>
      </c>
    </row>
    <row r="896" spans="1:6">
      <c r="A896" s="4" t="s">
        <v>73</v>
      </c>
      <c r="B896" s="9">
        <v>52</v>
      </c>
      <c r="C896" s="9" t="str">
        <f t="shared" si="13"/>
        <v>85-90|52</v>
      </c>
      <c r="D896" s="9">
        <v>80</v>
      </c>
      <c r="E896" s="9">
        <v>19</v>
      </c>
      <c r="F896" s="9" t="s">
        <v>59</v>
      </c>
    </row>
    <row r="897" spans="1:6">
      <c r="A897" s="4" t="s">
        <v>73</v>
      </c>
      <c r="B897" s="9">
        <v>53</v>
      </c>
      <c r="C897" s="9" t="str">
        <f t="shared" si="13"/>
        <v>85-90|53</v>
      </c>
      <c r="D897" s="9">
        <v>80</v>
      </c>
      <c r="E897" s="9">
        <v>19</v>
      </c>
      <c r="F897" s="9" t="s">
        <v>59</v>
      </c>
    </row>
    <row r="898" spans="1:6">
      <c r="A898" s="4" t="s">
        <v>73</v>
      </c>
      <c r="B898" s="9">
        <v>54</v>
      </c>
      <c r="C898" s="9" t="str">
        <f t="shared" si="13"/>
        <v>85-90|54</v>
      </c>
      <c r="D898" s="9">
        <v>80</v>
      </c>
      <c r="E898" s="9">
        <v>19</v>
      </c>
      <c r="F898" s="9" t="s">
        <v>59</v>
      </c>
    </row>
    <row r="899" spans="1:6">
      <c r="A899" s="4" t="s">
        <v>73</v>
      </c>
      <c r="B899" s="9">
        <v>55</v>
      </c>
      <c r="C899" s="9" t="str">
        <f t="shared" si="13"/>
        <v>85-90|55</v>
      </c>
      <c r="D899" s="9">
        <v>80</v>
      </c>
      <c r="E899" s="9">
        <v>19</v>
      </c>
      <c r="F899" s="9" t="s">
        <v>59</v>
      </c>
    </row>
    <row r="900" spans="1:6">
      <c r="A900" s="4" t="s">
        <v>73</v>
      </c>
      <c r="B900" s="9">
        <v>56</v>
      </c>
      <c r="C900" s="9" t="str">
        <f t="shared" si="13"/>
        <v>85-90|56</v>
      </c>
      <c r="D900" s="9">
        <v>80</v>
      </c>
      <c r="E900" s="9">
        <v>19</v>
      </c>
      <c r="F900" s="9" t="s">
        <v>59</v>
      </c>
    </row>
    <row r="901" spans="1:6">
      <c r="A901" s="4" t="s">
        <v>73</v>
      </c>
      <c r="B901" s="9">
        <v>57</v>
      </c>
      <c r="C901" s="9" t="str">
        <f t="shared" ref="C901:C903" si="14">A901&amp;"|"&amp;B901</f>
        <v>85-90|57</v>
      </c>
      <c r="D901" s="9">
        <v>80</v>
      </c>
      <c r="E901" s="9">
        <v>19</v>
      </c>
      <c r="F901" s="9" t="s">
        <v>59</v>
      </c>
    </row>
    <row r="902" spans="1:6">
      <c r="A902" s="4" t="s">
        <v>73</v>
      </c>
      <c r="B902" s="9">
        <v>58</v>
      </c>
      <c r="C902" s="9" t="str">
        <f t="shared" si="14"/>
        <v>85-90|58</v>
      </c>
      <c r="D902" s="9">
        <v>80</v>
      </c>
      <c r="E902" s="9">
        <v>19</v>
      </c>
      <c r="F902" s="9" t="s">
        <v>59</v>
      </c>
    </row>
    <row r="903" spans="1:6">
      <c r="A903" s="4" t="s">
        <v>73</v>
      </c>
      <c r="B903" s="9">
        <v>59</v>
      </c>
      <c r="C903" s="9" t="str">
        <f t="shared" si="14"/>
        <v>85-90|59</v>
      </c>
      <c r="D903" s="9">
        <v>80</v>
      </c>
      <c r="E903" s="9">
        <v>19</v>
      </c>
      <c r="F903" s="9" t="s">
        <v>59</v>
      </c>
    </row>
  </sheetData>
  <autoFilter ref="A3:F3"/>
  <mergeCells count="1">
    <mergeCell ref="A1:F2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BX693"/>
  <sheetViews>
    <sheetView topLeftCell="A553" workbookViewId="0">
      <selection activeCell="C4" sqref="C4:C693"/>
    </sheetView>
  </sheetViews>
  <sheetFormatPr defaultColWidth="8.85546875" defaultRowHeight="15.75"/>
  <cols>
    <col min="1" max="1" width="10.85546875" style="1" bestFit="1" customWidth="1"/>
    <col min="2" max="2" width="13.42578125" style="1" bestFit="1" customWidth="1"/>
    <col min="3" max="3" width="13.42578125" style="1" customWidth="1"/>
    <col min="4" max="4" width="10.42578125" style="1" bestFit="1" customWidth="1"/>
    <col min="5" max="5" width="14.28515625" style="1" bestFit="1" customWidth="1"/>
    <col min="6" max="6" width="16.85546875" style="1" bestFit="1" customWidth="1"/>
    <col min="7" max="16384" width="8.85546875" style="1"/>
  </cols>
  <sheetData>
    <row r="1" spans="1:76">
      <c r="A1" s="790" t="s">
        <v>78</v>
      </c>
      <c r="B1" s="790"/>
      <c r="C1" s="790"/>
      <c r="D1" s="790"/>
      <c r="E1" s="790"/>
      <c r="F1" s="790"/>
    </row>
    <row r="2" spans="1:76">
      <c r="A2" s="790"/>
      <c r="B2" s="790"/>
      <c r="C2" s="790"/>
      <c r="D2" s="790"/>
      <c r="E2" s="790"/>
      <c r="F2" s="790"/>
      <c r="H2" s="2"/>
      <c r="M2" s="2"/>
      <c r="R2" s="2"/>
      <c r="W2" s="2"/>
      <c r="AB2" s="2"/>
      <c r="AG2" s="2"/>
      <c r="AL2" s="2"/>
      <c r="AQ2" s="2"/>
      <c r="AV2" s="2"/>
      <c r="BA2" s="2"/>
      <c r="BF2" s="2"/>
      <c r="BK2" s="2"/>
      <c r="BP2" s="2"/>
      <c r="BU2" s="2"/>
    </row>
    <row r="3" spans="1:76">
      <c r="A3" s="4" t="s">
        <v>34</v>
      </c>
      <c r="B3" s="4" t="s">
        <v>35</v>
      </c>
      <c r="C3" s="4" t="s">
        <v>76</v>
      </c>
      <c r="D3" s="4" t="s">
        <v>37</v>
      </c>
      <c r="E3" s="4" t="s">
        <v>38</v>
      </c>
      <c r="F3" s="5" t="s">
        <v>39</v>
      </c>
      <c r="H3" s="2"/>
      <c r="I3" s="2"/>
      <c r="J3" s="2"/>
      <c r="K3" s="6"/>
      <c r="M3" s="2"/>
      <c r="N3" s="2"/>
      <c r="O3" s="2"/>
      <c r="P3" s="6"/>
      <c r="R3" s="2"/>
      <c r="S3" s="2"/>
      <c r="T3" s="2"/>
      <c r="U3" s="6"/>
      <c r="W3" s="2"/>
      <c r="X3" s="2"/>
      <c r="Y3" s="2"/>
      <c r="Z3" s="6"/>
      <c r="AB3" s="2"/>
      <c r="AC3" s="2"/>
      <c r="AD3" s="2"/>
      <c r="AE3" s="6"/>
      <c r="AG3" s="2"/>
      <c r="AH3" s="2"/>
      <c r="AI3" s="2"/>
      <c r="AJ3" s="6"/>
      <c r="AL3" s="2"/>
      <c r="AM3" s="2"/>
      <c r="AN3" s="2"/>
      <c r="AO3" s="6"/>
      <c r="AQ3" s="2"/>
      <c r="AR3" s="2"/>
      <c r="AS3" s="2"/>
      <c r="AT3" s="6"/>
      <c r="AV3" s="2"/>
      <c r="AW3" s="2"/>
      <c r="AX3" s="2"/>
      <c r="AY3" s="6"/>
      <c r="BA3" s="2"/>
      <c r="BB3" s="2"/>
      <c r="BC3" s="2"/>
      <c r="BD3" s="6"/>
      <c r="BF3" s="2"/>
      <c r="BG3" s="2"/>
      <c r="BH3" s="2"/>
      <c r="BI3" s="6"/>
      <c r="BK3" s="2"/>
      <c r="BL3" s="2"/>
      <c r="BM3" s="2"/>
      <c r="BN3" s="6"/>
      <c r="BP3" s="2"/>
      <c r="BQ3" s="2"/>
      <c r="BR3" s="2"/>
      <c r="BS3" s="6"/>
      <c r="BU3" s="2"/>
      <c r="BV3" s="2"/>
      <c r="BW3" s="2"/>
      <c r="BX3" s="6"/>
    </row>
    <row r="4" spans="1:76">
      <c r="A4" s="4" t="s">
        <v>40</v>
      </c>
      <c r="B4" s="8">
        <v>0</v>
      </c>
      <c r="C4" s="8" t="str">
        <f>A4&amp;"|"&amp;B4</f>
        <v>16.0-16.3|0</v>
      </c>
      <c r="D4" s="9">
        <v>20</v>
      </c>
      <c r="E4" s="9">
        <v>1</v>
      </c>
      <c r="F4" s="9" t="s">
        <v>41</v>
      </c>
    </row>
    <row r="5" spans="1:76">
      <c r="A5" s="4" t="s">
        <v>40</v>
      </c>
      <c r="B5" s="9">
        <v>1</v>
      </c>
      <c r="C5" s="8" t="str">
        <f t="shared" ref="C5:C68" si="0">A5&amp;"|"&amp;B5</f>
        <v>16.0-16.3|1</v>
      </c>
      <c r="D5" s="9">
        <v>20</v>
      </c>
      <c r="E5" s="9">
        <v>1</v>
      </c>
      <c r="F5" s="9" t="s">
        <v>41</v>
      </c>
    </row>
    <row r="6" spans="1:76">
      <c r="A6" s="4" t="s">
        <v>40</v>
      </c>
      <c r="B6" s="9">
        <v>2</v>
      </c>
      <c r="C6" s="8" t="str">
        <f t="shared" si="0"/>
        <v>16.0-16.3|2</v>
      </c>
      <c r="D6" s="9">
        <v>20</v>
      </c>
      <c r="E6" s="9">
        <v>1</v>
      </c>
      <c r="F6" s="9" t="s">
        <v>41</v>
      </c>
    </row>
    <row r="7" spans="1:76">
      <c r="A7" s="4" t="s">
        <v>40</v>
      </c>
      <c r="B7" s="9">
        <v>3</v>
      </c>
      <c r="C7" s="8" t="str">
        <f t="shared" si="0"/>
        <v>16.0-16.3|3</v>
      </c>
      <c r="D7" s="9">
        <v>20</v>
      </c>
      <c r="E7" s="9">
        <v>1</v>
      </c>
      <c r="F7" s="9" t="s">
        <v>41</v>
      </c>
    </row>
    <row r="8" spans="1:76">
      <c r="A8" s="4" t="s">
        <v>40</v>
      </c>
      <c r="B8" s="9">
        <v>4</v>
      </c>
      <c r="C8" s="8" t="str">
        <f t="shared" si="0"/>
        <v>16.0-16.3|4</v>
      </c>
      <c r="D8" s="9">
        <v>20</v>
      </c>
      <c r="E8" s="9">
        <v>1</v>
      </c>
      <c r="F8" s="9" t="s">
        <v>41</v>
      </c>
    </row>
    <row r="9" spans="1:76">
      <c r="A9" s="4" t="s">
        <v>40</v>
      </c>
      <c r="B9" s="9">
        <v>5</v>
      </c>
      <c r="C9" s="8" t="str">
        <f t="shared" si="0"/>
        <v>16.0-16.3|5</v>
      </c>
      <c r="D9" s="9">
        <v>20</v>
      </c>
      <c r="E9" s="9">
        <v>1</v>
      </c>
      <c r="F9" s="9" t="s">
        <v>41</v>
      </c>
    </row>
    <row r="10" spans="1:76">
      <c r="A10" s="4" t="s">
        <v>40</v>
      </c>
      <c r="B10" s="9">
        <v>6</v>
      </c>
      <c r="C10" s="8" t="str">
        <f t="shared" si="0"/>
        <v>16.0-16.3|6</v>
      </c>
      <c r="D10" s="9">
        <v>20</v>
      </c>
      <c r="E10" s="9">
        <v>1</v>
      </c>
      <c r="F10" s="9" t="s">
        <v>41</v>
      </c>
    </row>
    <row r="11" spans="1:76">
      <c r="A11" s="4" t="s">
        <v>40</v>
      </c>
      <c r="B11" s="9">
        <v>7</v>
      </c>
      <c r="C11" s="8" t="str">
        <f t="shared" si="0"/>
        <v>16.0-16.3|7</v>
      </c>
      <c r="D11" s="9">
        <v>20</v>
      </c>
      <c r="E11" s="9">
        <v>1</v>
      </c>
      <c r="F11" s="9" t="s">
        <v>41</v>
      </c>
    </row>
    <row r="12" spans="1:76">
      <c r="A12" s="4" t="s">
        <v>40</v>
      </c>
      <c r="B12" s="9">
        <v>8</v>
      </c>
      <c r="C12" s="8" t="str">
        <f t="shared" si="0"/>
        <v>16.0-16.3|8</v>
      </c>
      <c r="D12" s="9">
        <v>20</v>
      </c>
      <c r="E12" s="9">
        <v>1</v>
      </c>
      <c r="F12" s="9" t="s">
        <v>41</v>
      </c>
    </row>
    <row r="13" spans="1:76">
      <c r="A13" s="4" t="s">
        <v>40</v>
      </c>
      <c r="B13" s="9">
        <v>9</v>
      </c>
      <c r="C13" s="8" t="str">
        <f t="shared" si="0"/>
        <v>16.0-16.3|9</v>
      </c>
      <c r="D13" s="9">
        <v>21</v>
      </c>
      <c r="E13" s="9">
        <v>1</v>
      </c>
      <c r="F13" s="9" t="s">
        <v>41</v>
      </c>
    </row>
    <row r="14" spans="1:76">
      <c r="A14" s="4" t="s">
        <v>40</v>
      </c>
      <c r="B14" s="9">
        <v>10</v>
      </c>
      <c r="C14" s="8" t="str">
        <f t="shared" si="0"/>
        <v>16.0-16.3|10</v>
      </c>
      <c r="D14" s="9">
        <v>22</v>
      </c>
      <c r="E14" s="9">
        <v>1</v>
      </c>
      <c r="F14" s="9" t="s">
        <v>41</v>
      </c>
    </row>
    <row r="15" spans="1:76">
      <c r="A15" s="4" t="s">
        <v>40</v>
      </c>
      <c r="B15" s="9">
        <v>11</v>
      </c>
      <c r="C15" s="8" t="str">
        <f t="shared" si="0"/>
        <v>16.0-16.3|11</v>
      </c>
      <c r="D15" s="9">
        <v>23</v>
      </c>
      <c r="E15" s="9">
        <v>2</v>
      </c>
      <c r="F15" s="9" t="s">
        <v>42</v>
      </c>
    </row>
    <row r="16" spans="1:76">
      <c r="A16" s="4" t="s">
        <v>40</v>
      </c>
      <c r="B16" s="9">
        <v>12</v>
      </c>
      <c r="C16" s="8" t="str">
        <f t="shared" si="0"/>
        <v>16.0-16.3|12</v>
      </c>
      <c r="D16" s="9">
        <v>24</v>
      </c>
      <c r="E16" s="9">
        <v>2</v>
      </c>
      <c r="F16" s="9" t="s">
        <v>42</v>
      </c>
    </row>
    <row r="17" spans="1:6">
      <c r="A17" s="4" t="s">
        <v>40</v>
      </c>
      <c r="B17" s="9">
        <v>13</v>
      </c>
      <c r="C17" s="8" t="str">
        <f t="shared" si="0"/>
        <v>16.0-16.3|13</v>
      </c>
      <c r="D17" s="9">
        <v>26</v>
      </c>
      <c r="E17" s="9">
        <v>3</v>
      </c>
      <c r="F17" s="9" t="s">
        <v>43</v>
      </c>
    </row>
    <row r="18" spans="1:6">
      <c r="A18" s="4" t="s">
        <v>40</v>
      </c>
      <c r="B18" s="9">
        <v>14</v>
      </c>
      <c r="C18" s="8" t="str">
        <f t="shared" si="0"/>
        <v>16.0-16.3|14</v>
      </c>
      <c r="D18" s="9">
        <v>27</v>
      </c>
      <c r="E18" s="9">
        <v>3</v>
      </c>
      <c r="F18" s="9" t="s">
        <v>43</v>
      </c>
    </row>
    <row r="19" spans="1:6">
      <c r="A19" s="4" t="s">
        <v>40</v>
      </c>
      <c r="B19" s="9">
        <v>15</v>
      </c>
      <c r="C19" s="8" t="str">
        <f t="shared" si="0"/>
        <v>16.0-16.3|15</v>
      </c>
      <c r="D19" s="9">
        <v>28</v>
      </c>
      <c r="E19" s="9">
        <v>3</v>
      </c>
      <c r="F19" s="9" t="s">
        <v>43</v>
      </c>
    </row>
    <row r="20" spans="1:6">
      <c r="A20" s="4" t="s">
        <v>40</v>
      </c>
      <c r="B20" s="9">
        <v>16</v>
      </c>
      <c r="C20" s="8" t="str">
        <f t="shared" si="0"/>
        <v>16.0-16.3|16</v>
      </c>
      <c r="D20" s="9">
        <v>29</v>
      </c>
      <c r="E20" s="9">
        <v>4</v>
      </c>
      <c r="F20" s="8" t="s">
        <v>44</v>
      </c>
    </row>
    <row r="21" spans="1:6">
      <c r="A21" s="4" t="s">
        <v>40</v>
      </c>
      <c r="B21" s="9">
        <v>17</v>
      </c>
      <c r="C21" s="8" t="str">
        <f t="shared" si="0"/>
        <v>16.0-16.3|17</v>
      </c>
      <c r="D21" s="9">
        <v>30</v>
      </c>
      <c r="E21" s="9">
        <v>4</v>
      </c>
      <c r="F21" s="8" t="s">
        <v>44</v>
      </c>
    </row>
    <row r="22" spans="1:6">
      <c r="A22" s="4" t="s">
        <v>40</v>
      </c>
      <c r="B22" s="9">
        <v>18</v>
      </c>
      <c r="C22" s="8" t="str">
        <f t="shared" si="0"/>
        <v>16.0-16.3|18</v>
      </c>
      <c r="D22" s="9">
        <v>32</v>
      </c>
      <c r="E22" s="9">
        <v>5</v>
      </c>
      <c r="F22" s="9" t="s">
        <v>45</v>
      </c>
    </row>
    <row r="23" spans="1:6">
      <c r="A23" s="4" t="s">
        <v>40</v>
      </c>
      <c r="B23" s="9">
        <v>19</v>
      </c>
      <c r="C23" s="8" t="str">
        <f t="shared" si="0"/>
        <v>16.0-16.3|19</v>
      </c>
      <c r="D23" s="9">
        <v>33</v>
      </c>
      <c r="E23" s="9">
        <v>5</v>
      </c>
      <c r="F23" s="9" t="s">
        <v>45</v>
      </c>
    </row>
    <row r="24" spans="1:6">
      <c r="A24" s="4" t="s">
        <v>40</v>
      </c>
      <c r="B24" s="9">
        <v>20</v>
      </c>
      <c r="C24" s="8" t="str">
        <f t="shared" si="0"/>
        <v>16.0-16.3|20</v>
      </c>
      <c r="D24" s="9">
        <v>35</v>
      </c>
      <c r="E24" s="9">
        <v>6</v>
      </c>
      <c r="F24" s="9" t="s">
        <v>46</v>
      </c>
    </row>
    <row r="25" spans="1:6">
      <c r="A25" s="4" t="s">
        <v>40</v>
      </c>
      <c r="B25" s="9">
        <v>21</v>
      </c>
      <c r="C25" s="8" t="str">
        <f t="shared" si="0"/>
        <v>16.0-16.3|21</v>
      </c>
      <c r="D25" s="9">
        <v>36</v>
      </c>
      <c r="E25" s="9">
        <v>6</v>
      </c>
      <c r="F25" s="9" t="s">
        <v>46</v>
      </c>
    </row>
    <row r="26" spans="1:6">
      <c r="A26" s="4" t="s">
        <v>40</v>
      </c>
      <c r="B26" s="9">
        <v>22</v>
      </c>
      <c r="C26" s="8" t="str">
        <f t="shared" si="0"/>
        <v>16.0-16.3|22</v>
      </c>
      <c r="D26" s="9">
        <v>37</v>
      </c>
      <c r="E26" s="9">
        <v>6</v>
      </c>
      <c r="F26" s="9" t="s">
        <v>46</v>
      </c>
    </row>
    <row r="27" spans="1:6">
      <c r="A27" s="4" t="s">
        <v>40</v>
      </c>
      <c r="B27" s="9">
        <v>23</v>
      </c>
      <c r="C27" s="8" t="str">
        <f t="shared" si="0"/>
        <v>16.0-16.3|23</v>
      </c>
      <c r="D27" s="9">
        <v>39</v>
      </c>
      <c r="E27" s="9">
        <v>7</v>
      </c>
      <c r="F27" s="9" t="s">
        <v>47</v>
      </c>
    </row>
    <row r="28" spans="1:6">
      <c r="A28" s="4" t="s">
        <v>40</v>
      </c>
      <c r="B28" s="9">
        <v>24</v>
      </c>
      <c r="C28" s="8" t="str">
        <f t="shared" si="0"/>
        <v>16.0-16.3|24</v>
      </c>
      <c r="D28" s="9">
        <v>40</v>
      </c>
      <c r="E28" s="9">
        <v>7</v>
      </c>
      <c r="F28" s="9" t="s">
        <v>47</v>
      </c>
    </row>
    <row r="29" spans="1:6">
      <c r="A29" s="4" t="s">
        <v>40</v>
      </c>
      <c r="B29" s="9">
        <v>25</v>
      </c>
      <c r="C29" s="8" t="str">
        <f t="shared" si="0"/>
        <v>16.0-16.3|25</v>
      </c>
      <c r="D29" s="9">
        <v>42</v>
      </c>
      <c r="E29" s="9">
        <v>8</v>
      </c>
      <c r="F29" s="9" t="s">
        <v>48</v>
      </c>
    </row>
    <row r="30" spans="1:6">
      <c r="A30" s="4" t="s">
        <v>40</v>
      </c>
      <c r="B30" s="9">
        <v>26</v>
      </c>
      <c r="C30" s="8" t="str">
        <f t="shared" si="0"/>
        <v>16.0-16.3|26</v>
      </c>
      <c r="D30" s="9">
        <v>43</v>
      </c>
      <c r="E30" s="9">
        <v>8</v>
      </c>
      <c r="F30" s="9" t="s">
        <v>48</v>
      </c>
    </row>
    <row r="31" spans="1:6">
      <c r="A31" s="4" t="s">
        <v>40</v>
      </c>
      <c r="B31" s="9">
        <v>27</v>
      </c>
      <c r="C31" s="8" t="str">
        <f t="shared" si="0"/>
        <v>16.0-16.3|27</v>
      </c>
      <c r="D31" s="9">
        <v>45</v>
      </c>
      <c r="E31" s="9">
        <v>9</v>
      </c>
      <c r="F31" s="9" t="s">
        <v>49</v>
      </c>
    </row>
    <row r="32" spans="1:6">
      <c r="A32" s="4" t="s">
        <v>40</v>
      </c>
      <c r="B32" s="9">
        <v>28</v>
      </c>
      <c r="C32" s="8" t="str">
        <f t="shared" si="0"/>
        <v>16.0-16.3|28</v>
      </c>
      <c r="D32" s="9">
        <v>46</v>
      </c>
      <c r="E32" s="9">
        <v>9</v>
      </c>
      <c r="F32" s="9" t="s">
        <v>49</v>
      </c>
    </row>
    <row r="33" spans="1:6">
      <c r="A33" s="4" t="s">
        <v>40</v>
      </c>
      <c r="B33" s="9">
        <v>29</v>
      </c>
      <c r="C33" s="8" t="str">
        <f t="shared" si="0"/>
        <v>16.0-16.3|29</v>
      </c>
      <c r="D33" s="9">
        <v>48</v>
      </c>
      <c r="E33" s="9">
        <v>9</v>
      </c>
      <c r="F33" s="9" t="s">
        <v>49</v>
      </c>
    </row>
    <row r="34" spans="1:6">
      <c r="A34" s="4" t="s">
        <v>40</v>
      </c>
      <c r="B34" s="9">
        <v>30</v>
      </c>
      <c r="C34" s="8" t="str">
        <f t="shared" si="0"/>
        <v>16.0-16.3|30</v>
      </c>
      <c r="D34" s="9">
        <v>49</v>
      </c>
      <c r="E34" s="9">
        <v>10</v>
      </c>
      <c r="F34" s="9" t="s">
        <v>50</v>
      </c>
    </row>
    <row r="35" spans="1:6">
      <c r="A35" s="4" t="s">
        <v>40</v>
      </c>
      <c r="B35" s="9">
        <v>31</v>
      </c>
      <c r="C35" s="8" t="str">
        <f t="shared" si="0"/>
        <v>16.0-16.3|31</v>
      </c>
      <c r="D35" s="9">
        <v>51</v>
      </c>
      <c r="E35" s="9">
        <v>10</v>
      </c>
      <c r="F35" s="9" t="s">
        <v>50</v>
      </c>
    </row>
    <row r="36" spans="1:6">
      <c r="A36" s="4" t="s">
        <v>40</v>
      </c>
      <c r="B36" s="9">
        <v>32</v>
      </c>
      <c r="C36" s="8" t="str">
        <f t="shared" si="0"/>
        <v>16.0-16.3|32</v>
      </c>
      <c r="D36" s="9">
        <v>53</v>
      </c>
      <c r="E36" s="9">
        <v>11</v>
      </c>
      <c r="F36" s="9" t="s">
        <v>51</v>
      </c>
    </row>
    <row r="37" spans="1:6">
      <c r="A37" s="4" t="s">
        <v>40</v>
      </c>
      <c r="B37" s="9">
        <v>33</v>
      </c>
      <c r="C37" s="8" t="str">
        <f t="shared" si="0"/>
        <v>16.0-16.3|33</v>
      </c>
      <c r="D37" s="9">
        <v>55</v>
      </c>
      <c r="E37" s="9">
        <v>12</v>
      </c>
      <c r="F37" s="9" t="s">
        <v>52</v>
      </c>
    </row>
    <row r="38" spans="1:6">
      <c r="A38" s="4" t="s">
        <v>40</v>
      </c>
      <c r="B38" s="9">
        <v>34</v>
      </c>
      <c r="C38" s="8" t="str">
        <f t="shared" si="0"/>
        <v>16.0-16.3|34</v>
      </c>
      <c r="D38" s="9">
        <v>57</v>
      </c>
      <c r="E38" s="9">
        <v>12</v>
      </c>
      <c r="F38" s="9" t="s">
        <v>52</v>
      </c>
    </row>
    <row r="39" spans="1:6">
      <c r="A39" s="4" t="s">
        <v>40</v>
      </c>
      <c r="B39" s="9">
        <v>35</v>
      </c>
      <c r="C39" s="8" t="str">
        <f t="shared" si="0"/>
        <v>16.0-16.3|35</v>
      </c>
      <c r="D39" s="9">
        <v>59</v>
      </c>
      <c r="E39" s="9">
        <v>13</v>
      </c>
      <c r="F39" s="9" t="s">
        <v>53</v>
      </c>
    </row>
    <row r="40" spans="1:6">
      <c r="A40" s="4" t="s">
        <v>40</v>
      </c>
      <c r="B40" s="9">
        <v>36</v>
      </c>
      <c r="C40" s="8" t="str">
        <f t="shared" si="0"/>
        <v>16.0-16.3|36</v>
      </c>
      <c r="D40" s="9">
        <v>61</v>
      </c>
      <c r="E40" s="9">
        <v>13</v>
      </c>
      <c r="F40" s="9" t="s">
        <v>53</v>
      </c>
    </row>
    <row r="41" spans="1:6">
      <c r="A41" s="4" t="s">
        <v>40</v>
      </c>
      <c r="B41" s="9">
        <v>37</v>
      </c>
      <c r="C41" s="8" t="str">
        <f t="shared" si="0"/>
        <v>16.0-16.3|37</v>
      </c>
      <c r="D41" s="9">
        <v>64</v>
      </c>
      <c r="E41" s="9">
        <v>14</v>
      </c>
      <c r="F41" s="9" t="s">
        <v>54</v>
      </c>
    </row>
    <row r="42" spans="1:6">
      <c r="A42" s="4" t="s">
        <v>40</v>
      </c>
      <c r="B42" s="9">
        <v>38</v>
      </c>
      <c r="C42" s="8" t="str">
        <f t="shared" si="0"/>
        <v>16.0-16.3|38</v>
      </c>
      <c r="D42" s="9">
        <v>67</v>
      </c>
      <c r="E42" s="9">
        <v>15</v>
      </c>
      <c r="F42" s="9" t="s">
        <v>55</v>
      </c>
    </row>
    <row r="43" spans="1:6">
      <c r="A43" s="4" t="s">
        <v>40</v>
      </c>
      <c r="B43" s="9">
        <v>39</v>
      </c>
      <c r="C43" s="8" t="str">
        <f t="shared" si="0"/>
        <v>16.0-16.3|39</v>
      </c>
      <c r="D43" s="9">
        <v>70</v>
      </c>
      <c r="E43" s="9">
        <v>16</v>
      </c>
      <c r="F43" s="9" t="s">
        <v>56</v>
      </c>
    </row>
    <row r="44" spans="1:6">
      <c r="A44" s="4" t="s">
        <v>40</v>
      </c>
      <c r="B44" s="9">
        <v>40</v>
      </c>
      <c r="C44" s="8" t="str">
        <f t="shared" si="0"/>
        <v>16.0-16.3|40</v>
      </c>
      <c r="D44" s="9">
        <v>75</v>
      </c>
      <c r="E44" s="9">
        <v>18</v>
      </c>
      <c r="F44" s="9" t="s">
        <v>58</v>
      </c>
    </row>
    <row r="45" spans="1:6">
      <c r="A45" s="4" t="s">
        <v>40</v>
      </c>
      <c r="B45" s="9">
        <v>41</v>
      </c>
      <c r="C45" s="8" t="str">
        <f t="shared" si="0"/>
        <v>16.0-16.3|41</v>
      </c>
      <c r="D45" s="9">
        <v>78</v>
      </c>
      <c r="E45" s="9">
        <v>18</v>
      </c>
      <c r="F45" s="9" t="s">
        <v>58</v>
      </c>
    </row>
    <row r="46" spans="1:6">
      <c r="A46" s="4" t="s">
        <v>40</v>
      </c>
      <c r="B46" s="9">
        <v>42</v>
      </c>
      <c r="C46" s="8" t="str">
        <f t="shared" si="0"/>
        <v>16.0-16.3|42</v>
      </c>
      <c r="D46" s="9">
        <v>80</v>
      </c>
      <c r="E46" s="9">
        <v>19</v>
      </c>
      <c r="F46" s="9" t="s">
        <v>59</v>
      </c>
    </row>
    <row r="47" spans="1:6">
      <c r="A47" s="4" t="s">
        <v>40</v>
      </c>
      <c r="B47" s="9">
        <v>43</v>
      </c>
      <c r="C47" s="8" t="str">
        <f t="shared" si="0"/>
        <v>16.0-16.3|43</v>
      </c>
      <c r="D47" s="9">
        <v>80</v>
      </c>
      <c r="E47" s="9">
        <v>19</v>
      </c>
      <c r="F47" s="9" t="s">
        <v>59</v>
      </c>
    </row>
    <row r="48" spans="1:6">
      <c r="A48" s="4" t="s">
        <v>40</v>
      </c>
      <c r="B48" s="9">
        <v>44</v>
      </c>
      <c r="C48" s="8" t="str">
        <f t="shared" si="0"/>
        <v>16.0-16.3|44</v>
      </c>
      <c r="D48" s="9">
        <v>80</v>
      </c>
      <c r="E48" s="9">
        <v>19</v>
      </c>
      <c r="F48" s="9" t="s">
        <v>59</v>
      </c>
    </row>
    <row r="49" spans="1:6">
      <c r="A49" s="4" t="s">
        <v>40</v>
      </c>
      <c r="B49" s="9">
        <v>45</v>
      </c>
      <c r="C49" s="8" t="str">
        <f t="shared" si="0"/>
        <v>16.0-16.3|45</v>
      </c>
      <c r="D49" s="9">
        <v>80</v>
      </c>
      <c r="E49" s="9">
        <v>19</v>
      </c>
      <c r="F49" s="9" t="s">
        <v>59</v>
      </c>
    </row>
    <row r="50" spans="1:6">
      <c r="A50" s="4" t="s">
        <v>60</v>
      </c>
      <c r="B50" s="8">
        <v>0</v>
      </c>
      <c r="C50" s="8" t="str">
        <f t="shared" si="0"/>
        <v>16.4-16.7|0</v>
      </c>
      <c r="D50" s="9">
        <v>20</v>
      </c>
      <c r="E50" s="9">
        <v>1</v>
      </c>
      <c r="F50" s="9" t="s">
        <v>41</v>
      </c>
    </row>
    <row r="51" spans="1:6">
      <c r="A51" s="4" t="s">
        <v>60</v>
      </c>
      <c r="B51" s="9">
        <v>1</v>
      </c>
      <c r="C51" s="8" t="str">
        <f t="shared" si="0"/>
        <v>16.4-16.7|1</v>
      </c>
      <c r="D51" s="9">
        <v>20</v>
      </c>
      <c r="E51" s="9">
        <v>1</v>
      </c>
      <c r="F51" s="9" t="s">
        <v>41</v>
      </c>
    </row>
    <row r="52" spans="1:6">
      <c r="A52" s="4" t="s">
        <v>60</v>
      </c>
      <c r="B52" s="9">
        <v>2</v>
      </c>
      <c r="C52" s="8" t="str">
        <f t="shared" si="0"/>
        <v>16.4-16.7|2</v>
      </c>
      <c r="D52" s="9">
        <v>20</v>
      </c>
      <c r="E52" s="9">
        <v>1</v>
      </c>
      <c r="F52" s="9" t="s">
        <v>41</v>
      </c>
    </row>
    <row r="53" spans="1:6">
      <c r="A53" s="4" t="s">
        <v>60</v>
      </c>
      <c r="B53" s="9">
        <v>3</v>
      </c>
      <c r="C53" s="8" t="str">
        <f t="shared" si="0"/>
        <v>16.4-16.7|3</v>
      </c>
      <c r="D53" s="9">
        <v>20</v>
      </c>
      <c r="E53" s="9">
        <v>1</v>
      </c>
      <c r="F53" s="9" t="s">
        <v>41</v>
      </c>
    </row>
    <row r="54" spans="1:6">
      <c r="A54" s="4" t="s">
        <v>60</v>
      </c>
      <c r="B54" s="9">
        <v>4</v>
      </c>
      <c r="C54" s="8" t="str">
        <f t="shared" si="0"/>
        <v>16.4-16.7|4</v>
      </c>
      <c r="D54" s="9">
        <v>20</v>
      </c>
      <c r="E54" s="9">
        <v>1</v>
      </c>
      <c r="F54" s="9" t="s">
        <v>41</v>
      </c>
    </row>
    <row r="55" spans="1:6">
      <c r="A55" s="4" t="s">
        <v>60</v>
      </c>
      <c r="B55" s="9">
        <v>5</v>
      </c>
      <c r="C55" s="8" t="str">
        <f t="shared" si="0"/>
        <v>16.4-16.7|5</v>
      </c>
      <c r="D55" s="9">
        <v>20</v>
      </c>
      <c r="E55" s="9">
        <v>1</v>
      </c>
      <c r="F55" s="9" t="s">
        <v>41</v>
      </c>
    </row>
    <row r="56" spans="1:6">
      <c r="A56" s="4" t="s">
        <v>60</v>
      </c>
      <c r="B56" s="9">
        <v>6</v>
      </c>
      <c r="C56" s="8" t="str">
        <f t="shared" si="0"/>
        <v>16.4-16.7|6</v>
      </c>
      <c r="D56" s="9">
        <v>20</v>
      </c>
      <c r="E56" s="9">
        <v>1</v>
      </c>
      <c r="F56" s="9" t="s">
        <v>41</v>
      </c>
    </row>
    <row r="57" spans="1:6">
      <c r="A57" s="4" t="s">
        <v>60</v>
      </c>
      <c r="B57" s="9">
        <v>7</v>
      </c>
      <c r="C57" s="8" t="str">
        <f t="shared" si="0"/>
        <v>16.4-16.7|7</v>
      </c>
      <c r="D57" s="9">
        <v>20</v>
      </c>
      <c r="E57" s="9">
        <v>1</v>
      </c>
      <c r="F57" s="9" t="s">
        <v>41</v>
      </c>
    </row>
    <row r="58" spans="1:6">
      <c r="A58" s="4" t="s">
        <v>60</v>
      </c>
      <c r="B58" s="9">
        <v>8</v>
      </c>
      <c r="C58" s="8" t="str">
        <f t="shared" si="0"/>
        <v>16.4-16.7|8</v>
      </c>
      <c r="D58" s="9">
        <v>20</v>
      </c>
      <c r="E58" s="9">
        <v>1</v>
      </c>
      <c r="F58" s="9" t="s">
        <v>41</v>
      </c>
    </row>
    <row r="59" spans="1:6">
      <c r="A59" s="4" t="s">
        <v>60</v>
      </c>
      <c r="B59" s="9">
        <v>9</v>
      </c>
      <c r="C59" s="8" t="str">
        <f t="shared" si="0"/>
        <v>16.4-16.7|9</v>
      </c>
      <c r="D59" s="9">
        <v>21</v>
      </c>
      <c r="E59" s="9">
        <v>1</v>
      </c>
      <c r="F59" s="9" t="s">
        <v>41</v>
      </c>
    </row>
    <row r="60" spans="1:6">
      <c r="A60" s="4" t="s">
        <v>60</v>
      </c>
      <c r="B60" s="9">
        <v>10</v>
      </c>
      <c r="C60" s="8" t="str">
        <f t="shared" si="0"/>
        <v>16.4-16.7|10</v>
      </c>
      <c r="D60" s="9">
        <v>22</v>
      </c>
      <c r="E60" s="9">
        <v>2</v>
      </c>
      <c r="F60" s="9" t="s">
        <v>42</v>
      </c>
    </row>
    <row r="61" spans="1:6">
      <c r="A61" s="4" t="s">
        <v>60</v>
      </c>
      <c r="B61" s="9">
        <v>11</v>
      </c>
      <c r="C61" s="8" t="str">
        <f t="shared" si="0"/>
        <v>16.4-16.7|11</v>
      </c>
      <c r="D61" s="9">
        <v>23</v>
      </c>
      <c r="E61" s="9">
        <v>2</v>
      </c>
      <c r="F61" s="9" t="s">
        <v>42</v>
      </c>
    </row>
    <row r="62" spans="1:6">
      <c r="A62" s="4" t="s">
        <v>60</v>
      </c>
      <c r="B62" s="9">
        <v>12</v>
      </c>
      <c r="C62" s="8" t="str">
        <f t="shared" si="0"/>
        <v>16.4-16.7|12</v>
      </c>
      <c r="D62" s="9">
        <v>24</v>
      </c>
      <c r="E62" s="9">
        <v>2</v>
      </c>
      <c r="F62" s="9" t="s">
        <v>42</v>
      </c>
    </row>
    <row r="63" spans="1:6">
      <c r="A63" s="4" t="s">
        <v>60</v>
      </c>
      <c r="B63" s="9">
        <v>13</v>
      </c>
      <c r="C63" s="8" t="str">
        <f t="shared" si="0"/>
        <v>16.4-16.7|13</v>
      </c>
      <c r="D63" s="9">
        <v>26</v>
      </c>
      <c r="E63" s="9">
        <v>3</v>
      </c>
      <c r="F63" s="9" t="s">
        <v>43</v>
      </c>
    </row>
    <row r="64" spans="1:6">
      <c r="A64" s="4" t="s">
        <v>60</v>
      </c>
      <c r="B64" s="9">
        <v>14</v>
      </c>
      <c r="C64" s="8" t="str">
        <f t="shared" si="0"/>
        <v>16.4-16.7|14</v>
      </c>
      <c r="D64" s="9">
        <v>27</v>
      </c>
      <c r="E64" s="9">
        <v>3</v>
      </c>
      <c r="F64" s="9" t="s">
        <v>43</v>
      </c>
    </row>
    <row r="65" spans="1:6">
      <c r="A65" s="4" t="s">
        <v>60</v>
      </c>
      <c r="B65" s="9">
        <v>15</v>
      </c>
      <c r="C65" s="8" t="str">
        <f t="shared" si="0"/>
        <v>16.4-16.7|15</v>
      </c>
      <c r="D65" s="9">
        <v>28</v>
      </c>
      <c r="E65" s="9">
        <v>3</v>
      </c>
      <c r="F65" s="9" t="s">
        <v>43</v>
      </c>
    </row>
    <row r="66" spans="1:6">
      <c r="A66" s="4" t="s">
        <v>60</v>
      </c>
      <c r="B66" s="9">
        <v>16</v>
      </c>
      <c r="C66" s="8" t="str">
        <f t="shared" si="0"/>
        <v>16.4-16.7|16</v>
      </c>
      <c r="D66" s="9">
        <v>29</v>
      </c>
      <c r="E66" s="9">
        <v>4</v>
      </c>
      <c r="F66" s="8" t="s">
        <v>44</v>
      </c>
    </row>
    <row r="67" spans="1:6">
      <c r="A67" s="4" t="s">
        <v>60</v>
      </c>
      <c r="B67" s="9">
        <v>17</v>
      </c>
      <c r="C67" s="8" t="str">
        <f t="shared" si="0"/>
        <v>16.4-16.7|17</v>
      </c>
      <c r="D67" s="9">
        <v>30</v>
      </c>
      <c r="E67" s="9">
        <v>4</v>
      </c>
      <c r="F67" s="8" t="s">
        <v>44</v>
      </c>
    </row>
    <row r="68" spans="1:6">
      <c r="A68" s="4" t="s">
        <v>60</v>
      </c>
      <c r="B68" s="9">
        <v>18</v>
      </c>
      <c r="C68" s="8" t="str">
        <f t="shared" si="0"/>
        <v>16.4-16.7|18</v>
      </c>
      <c r="D68" s="9">
        <v>32</v>
      </c>
      <c r="E68" s="9">
        <v>5</v>
      </c>
      <c r="F68" s="9" t="s">
        <v>45</v>
      </c>
    </row>
    <row r="69" spans="1:6">
      <c r="A69" s="4" t="s">
        <v>60</v>
      </c>
      <c r="B69" s="9">
        <v>19</v>
      </c>
      <c r="C69" s="8" t="str">
        <f t="shared" ref="C69:C132" si="1">A69&amp;"|"&amp;B69</f>
        <v>16.4-16.7|19</v>
      </c>
      <c r="D69" s="9">
        <v>33</v>
      </c>
      <c r="E69" s="9">
        <v>5</v>
      </c>
      <c r="F69" s="9" t="s">
        <v>45</v>
      </c>
    </row>
    <row r="70" spans="1:6">
      <c r="A70" s="4" t="s">
        <v>60</v>
      </c>
      <c r="B70" s="9">
        <v>20</v>
      </c>
      <c r="C70" s="8" t="str">
        <f t="shared" si="1"/>
        <v>16.4-16.7|20</v>
      </c>
      <c r="D70" s="9">
        <v>34</v>
      </c>
      <c r="E70" s="9">
        <v>5</v>
      </c>
      <c r="F70" s="9" t="s">
        <v>45</v>
      </c>
    </row>
    <row r="71" spans="1:6">
      <c r="A71" s="4" t="s">
        <v>60</v>
      </c>
      <c r="B71" s="9">
        <v>21</v>
      </c>
      <c r="C71" s="8" t="str">
        <f t="shared" si="1"/>
        <v>16.4-16.7|21</v>
      </c>
      <c r="D71" s="9">
        <v>36</v>
      </c>
      <c r="E71" s="9">
        <v>6</v>
      </c>
      <c r="F71" s="9" t="s">
        <v>46</v>
      </c>
    </row>
    <row r="72" spans="1:6">
      <c r="A72" s="4" t="s">
        <v>60</v>
      </c>
      <c r="B72" s="9">
        <v>22</v>
      </c>
      <c r="C72" s="8" t="str">
        <f t="shared" si="1"/>
        <v>16.4-16.7|22</v>
      </c>
      <c r="D72" s="9">
        <v>37</v>
      </c>
      <c r="E72" s="9">
        <v>6</v>
      </c>
      <c r="F72" s="9" t="s">
        <v>46</v>
      </c>
    </row>
    <row r="73" spans="1:6">
      <c r="A73" s="4" t="s">
        <v>60</v>
      </c>
      <c r="B73" s="9">
        <v>23</v>
      </c>
      <c r="C73" s="8" t="str">
        <f t="shared" si="1"/>
        <v>16.4-16.7|23</v>
      </c>
      <c r="D73" s="9">
        <v>39</v>
      </c>
      <c r="E73" s="9">
        <v>7</v>
      </c>
      <c r="F73" s="9" t="s">
        <v>47</v>
      </c>
    </row>
    <row r="74" spans="1:6">
      <c r="A74" s="4" t="s">
        <v>60</v>
      </c>
      <c r="B74" s="9">
        <v>24</v>
      </c>
      <c r="C74" s="8" t="str">
        <f t="shared" si="1"/>
        <v>16.4-16.7|24</v>
      </c>
      <c r="D74" s="9">
        <v>40</v>
      </c>
      <c r="E74" s="9">
        <v>7</v>
      </c>
      <c r="F74" s="9" t="s">
        <v>47</v>
      </c>
    </row>
    <row r="75" spans="1:6">
      <c r="A75" s="4" t="s">
        <v>60</v>
      </c>
      <c r="B75" s="9">
        <v>25</v>
      </c>
      <c r="C75" s="8" t="str">
        <f t="shared" si="1"/>
        <v>16.4-16.7|25</v>
      </c>
      <c r="D75" s="9">
        <v>42</v>
      </c>
      <c r="E75" s="9">
        <v>8</v>
      </c>
      <c r="F75" s="9" t="s">
        <v>48</v>
      </c>
    </row>
    <row r="76" spans="1:6">
      <c r="A76" s="4" t="s">
        <v>60</v>
      </c>
      <c r="B76" s="9">
        <v>26</v>
      </c>
      <c r="C76" s="8" t="str">
        <f t="shared" si="1"/>
        <v>16.4-16.7|26</v>
      </c>
      <c r="D76" s="9">
        <v>43</v>
      </c>
      <c r="E76" s="9">
        <v>8</v>
      </c>
      <c r="F76" s="9" t="s">
        <v>48</v>
      </c>
    </row>
    <row r="77" spans="1:6">
      <c r="A77" s="4" t="s">
        <v>60</v>
      </c>
      <c r="B77" s="9">
        <v>27</v>
      </c>
      <c r="C77" s="8" t="str">
        <f t="shared" si="1"/>
        <v>16.4-16.7|27</v>
      </c>
      <c r="D77" s="9">
        <v>45</v>
      </c>
      <c r="E77" s="9">
        <v>9</v>
      </c>
      <c r="F77" s="9" t="s">
        <v>49</v>
      </c>
    </row>
    <row r="78" spans="1:6">
      <c r="A78" s="4" t="s">
        <v>60</v>
      </c>
      <c r="B78" s="9">
        <v>28</v>
      </c>
      <c r="C78" s="8" t="str">
        <f t="shared" si="1"/>
        <v>16.4-16.7|28</v>
      </c>
      <c r="D78" s="9">
        <v>46</v>
      </c>
      <c r="E78" s="9">
        <v>9</v>
      </c>
      <c r="F78" s="9" t="s">
        <v>49</v>
      </c>
    </row>
    <row r="79" spans="1:6">
      <c r="A79" s="4" t="s">
        <v>60</v>
      </c>
      <c r="B79" s="9">
        <v>29</v>
      </c>
      <c r="C79" s="8" t="str">
        <f t="shared" si="1"/>
        <v>16.4-16.7|29</v>
      </c>
      <c r="D79" s="9">
        <v>48</v>
      </c>
      <c r="E79" s="9">
        <v>9</v>
      </c>
      <c r="F79" s="9" t="s">
        <v>49</v>
      </c>
    </row>
    <row r="80" spans="1:6">
      <c r="A80" s="4" t="s">
        <v>60</v>
      </c>
      <c r="B80" s="9">
        <v>30</v>
      </c>
      <c r="C80" s="8" t="str">
        <f t="shared" si="1"/>
        <v>16.4-16.7|30</v>
      </c>
      <c r="D80" s="9">
        <v>49</v>
      </c>
      <c r="E80" s="9">
        <v>10</v>
      </c>
      <c r="F80" s="9" t="s">
        <v>50</v>
      </c>
    </row>
    <row r="81" spans="1:6">
      <c r="A81" s="4" t="s">
        <v>60</v>
      </c>
      <c r="B81" s="9">
        <v>31</v>
      </c>
      <c r="C81" s="8" t="str">
        <f t="shared" si="1"/>
        <v>16.4-16.7|31</v>
      </c>
      <c r="D81" s="9">
        <v>50</v>
      </c>
      <c r="E81" s="9">
        <v>10</v>
      </c>
      <c r="F81" s="9" t="s">
        <v>50</v>
      </c>
    </row>
    <row r="82" spans="1:6">
      <c r="A82" s="4" t="s">
        <v>60</v>
      </c>
      <c r="B82" s="9">
        <v>32</v>
      </c>
      <c r="C82" s="8" t="str">
        <f t="shared" si="1"/>
        <v>16.4-16.7|32</v>
      </c>
      <c r="D82" s="9">
        <v>52</v>
      </c>
      <c r="E82" s="9">
        <v>11</v>
      </c>
      <c r="F82" s="9" t="s">
        <v>51</v>
      </c>
    </row>
    <row r="83" spans="1:6">
      <c r="A83" s="4" t="s">
        <v>60</v>
      </c>
      <c r="B83" s="9">
        <v>33</v>
      </c>
      <c r="C83" s="8" t="str">
        <f t="shared" si="1"/>
        <v>16.4-16.7|33</v>
      </c>
      <c r="D83" s="9">
        <v>54</v>
      </c>
      <c r="E83" s="9">
        <v>11</v>
      </c>
      <c r="F83" s="9" t="s">
        <v>51</v>
      </c>
    </row>
    <row r="84" spans="1:6">
      <c r="A84" s="4" t="s">
        <v>60</v>
      </c>
      <c r="B84" s="9">
        <v>34</v>
      </c>
      <c r="C84" s="8" t="str">
        <f t="shared" si="1"/>
        <v>16.4-16.7|34</v>
      </c>
      <c r="D84" s="9">
        <v>56</v>
      </c>
      <c r="E84" s="9">
        <v>12</v>
      </c>
      <c r="F84" s="9" t="s">
        <v>52</v>
      </c>
    </row>
    <row r="85" spans="1:6">
      <c r="A85" s="4" t="s">
        <v>60</v>
      </c>
      <c r="B85" s="9">
        <v>35</v>
      </c>
      <c r="C85" s="8" t="str">
        <f t="shared" si="1"/>
        <v>16.4-16.7|35</v>
      </c>
      <c r="D85" s="9">
        <v>58</v>
      </c>
      <c r="E85" s="9">
        <v>12</v>
      </c>
      <c r="F85" s="9" t="s">
        <v>52</v>
      </c>
    </row>
    <row r="86" spans="1:6">
      <c r="A86" s="4" t="s">
        <v>60</v>
      </c>
      <c r="B86" s="9">
        <v>36</v>
      </c>
      <c r="C86" s="8" t="str">
        <f t="shared" si="1"/>
        <v>16.4-16.7|36</v>
      </c>
      <c r="D86" s="9">
        <v>60</v>
      </c>
      <c r="E86" s="9">
        <v>13</v>
      </c>
      <c r="F86" s="9" t="s">
        <v>53</v>
      </c>
    </row>
    <row r="87" spans="1:6">
      <c r="A87" s="4" t="s">
        <v>60</v>
      </c>
      <c r="B87" s="9">
        <v>37</v>
      </c>
      <c r="C87" s="8" t="str">
        <f t="shared" si="1"/>
        <v>16.4-16.7|37</v>
      </c>
      <c r="D87" s="9">
        <v>63</v>
      </c>
      <c r="E87" s="9">
        <v>14</v>
      </c>
      <c r="F87" s="9" t="s">
        <v>54</v>
      </c>
    </row>
    <row r="88" spans="1:6">
      <c r="A88" s="4" t="s">
        <v>60</v>
      </c>
      <c r="B88" s="9">
        <v>38</v>
      </c>
      <c r="C88" s="8" t="str">
        <f t="shared" si="1"/>
        <v>16.4-16.7|38</v>
      </c>
      <c r="D88" s="9">
        <v>66</v>
      </c>
      <c r="E88" s="9">
        <v>15</v>
      </c>
      <c r="F88" s="9" t="s">
        <v>55</v>
      </c>
    </row>
    <row r="89" spans="1:6">
      <c r="A89" s="4" t="s">
        <v>60</v>
      </c>
      <c r="B89" s="9">
        <v>39</v>
      </c>
      <c r="C89" s="8" t="str">
        <f t="shared" si="1"/>
        <v>16.4-16.7|39</v>
      </c>
      <c r="D89" s="9">
        <v>69</v>
      </c>
      <c r="E89" s="9">
        <v>16</v>
      </c>
      <c r="F89" s="9" t="s">
        <v>56</v>
      </c>
    </row>
    <row r="90" spans="1:6">
      <c r="A90" s="4" t="s">
        <v>60</v>
      </c>
      <c r="B90" s="9">
        <v>40</v>
      </c>
      <c r="C90" s="8" t="str">
        <f t="shared" si="1"/>
        <v>16.4-16.7|40</v>
      </c>
      <c r="D90" s="9">
        <v>74</v>
      </c>
      <c r="E90" s="9">
        <v>17</v>
      </c>
      <c r="F90" s="9" t="s">
        <v>57</v>
      </c>
    </row>
    <row r="91" spans="1:6">
      <c r="A91" s="4" t="s">
        <v>60</v>
      </c>
      <c r="B91" s="9">
        <v>41</v>
      </c>
      <c r="C91" s="8" t="str">
        <f t="shared" si="1"/>
        <v>16.4-16.7|41</v>
      </c>
      <c r="D91" s="9">
        <v>78</v>
      </c>
      <c r="E91" s="9">
        <v>18</v>
      </c>
      <c r="F91" s="9" t="s">
        <v>58</v>
      </c>
    </row>
    <row r="92" spans="1:6">
      <c r="A92" s="4" t="s">
        <v>60</v>
      </c>
      <c r="B92" s="9">
        <v>42</v>
      </c>
      <c r="C92" s="8" t="str">
        <f t="shared" si="1"/>
        <v>16.4-16.7|42</v>
      </c>
      <c r="D92" s="9">
        <v>80</v>
      </c>
      <c r="E92" s="9">
        <v>19</v>
      </c>
      <c r="F92" s="9" t="s">
        <v>59</v>
      </c>
    </row>
    <row r="93" spans="1:6">
      <c r="A93" s="4" t="s">
        <v>60</v>
      </c>
      <c r="B93" s="9">
        <v>43</v>
      </c>
      <c r="C93" s="8" t="str">
        <f t="shared" si="1"/>
        <v>16.4-16.7|43</v>
      </c>
      <c r="D93" s="9">
        <v>80</v>
      </c>
      <c r="E93" s="9">
        <v>19</v>
      </c>
      <c r="F93" s="9" t="s">
        <v>59</v>
      </c>
    </row>
    <row r="94" spans="1:6">
      <c r="A94" s="4" t="s">
        <v>60</v>
      </c>
      <c r="B94" s="9">
        <v>44</v>
      </c>
      <c r="C94" s="8" t="str">
        <f t="shared" si="1"/>
        <v>16.4-16.7|44</v>
      </c>
      <c r="D94" s="9">
        <v>80</v>
      </c>
      <c r="E94" s="9">
        <v>19</v>
      </c>
      <c r="F94" s="9" t="s">
        <v>59</v>
      </c>
    </row>
    <row r="95" spans="1:6">
      <c r="A95" s="4" t="s">
        <v>60</v>
      </c>
      <c r="B95" s="9">
        <v>45</v>
      </c>
      <c r="C95" s="8" t="str">
        <f t="shared" si="1"/>
        <v>16.4-16.7|45</v>
      </c>
      <c r="D95" s="9">
        <v>80</v>
      </c>
      <c r="E95" s="9">
        <v>19</v>
      </c>
      <c r="F95" s="9" t="s">
        <v>59</v>
      </c>
    </row>
    <row r="96" spans="1:6">
      <c r="A96" s="4" t="s">
        <v>61</v>
      </c>
      <c r="B96" s="8">
        <v>0</v>
      </c>
      <c r="C96" s="8" t="str">
        <f t="shared" si="1"/>
        <v>16.8-16.11|0</v>
      </c>
      <c r="D96" s="9">
        <v>20</v>
      </c>
      <c r="E96" s="9">
        <v>1</v>
      </c>
      <c r="F96" s="9" t="s">
        <v>41</v>
      </c>
    </row>
    <row r="97" spans="1:6">
      <c r="A97" s="4" t="s">
        <v>61</v>
      </c>
      <c r="B97" s="9">
        <v>1</v>
      </c>
      <c r="C97" s="8" t="str">
        <f t="shared" si="1"/>
        <v>16.8-16.11|1</v>
      </c>
      <c r="D97" s="9">
        <v>20</v>
      </c>
      <c r="E97" s="9">
        <v>1</v>
      </c>
      <c r="F97" s="9" t="s">
        <v>41</v>
      </c>
    </row>
    <row r="98" spans="1:6">
      <c r="A98" s="4" t="s">
        <v>61</v>
      </c>
      <c r="B98" s="9">
        <v>2</v>
      </c>
      <c r="C98" s="8" t="str">
        <f t="shared" si="1"/>
        <v>16.8-16.11|2</v>
      </c>
      <c r="D98" s="9">
        <v>20</v>
      </c>
      <c r="E98" s="9">
        <v>1</v>
      </c>
      <c r="F98" s="9" t="s">
        <v>41</v>
      </c>
    </row>
    <row r="99" spans="1:6">
      <c r="A99" s="4" t="s">
        <v>61</v>
      </c>
      <c r="B99" s="9">
        <v>3</v>
      </c>
      <c r="C99" s="8" t="str">
        <f t="shared" si="1"/>
        <v>16.8-16.11|3</v>
      </c>
      <c r="D99" s="9">
        <v>20</v>
      </c>
      <c r="E99" s="9">
        <v>1</v>
      </c>
      <c r="F99" s="9" t="s">
        <v>41</v>
      </c>
    </row>
    <row r="100" spans="1:6">
      <c r="A100" s="4" t="s">
        <v>61</v>
      </c>
      <c r="B100" s="9">
        <v>4</v>
      </c>
      <c r="C100" s="8" t="str">
        <f t="shared" si="1"/>
        <v>16.8-16.11|4</v>
      </c>
      <c r="D100" s="9">
        <v>20</v>
      </c>
      <c r="E100" s="9">
        <v>1</v>
      </c>
      <c r="F100" s="9" t="s">
        <v>41</v>
      </c>
    </row>
    <row r="101" spans="1:6">
      <c r="A101" s="4" t="s">
        <v>61</v>
      </c>
      <c r="B101" s="9">
        <v>5</v>
      </c>
      <c r="C101" s="8" t="str">
        <f t="shared" si="1"/>
        <v>16.8-16.11|5</v>
      </c>
      <c r="D101" s="9">
        <v>20</v>
      </c>
      <c r="E101" s="9">
        <v>1</v>
      </c>
      <c r="F101" s="9" t="s">
        <v>41</v>
      </c>
    </row>
    <row r="102" spans="1:6">
      <c r="A102" s="4" t="s">
        <v>61</v>
      </c>
      <c r="B102" s="9">
        <v>6</v>
      </c>
      <c r="C102" s="8" t="str">
        <f t="shared" si="1"/>
        <v>16.8-16.11|6</v>
      </c>
      <c r="D102" s="9">
        <v>20</v>
      </c>
      <c r="E102" s="9">
        <v>1</v>
      </c>
      <c r="F102" s="9" t="s">
        <v>41</v>
      </c>
    </row>
    <row r="103" spans="1:6">
      <c r="A103" s="4" t="s">
        <v>61</v>
      </c>
      <c r="B103" s="9">
        <v>7</v>
      </c>
      <c r="C103" s="8" t="str">
        <f t="shared" si="1"/>
        <v>16.8-16.11|7</v>
      </c>
      <c r="D103" s="9">
        <v>20</v>
      </c>
      <c r="E103" s="9">
        <v>1</v>
      </c>
      <c r="F103" s="9" t="s">
        <v>41</v>
      </c>
    </row>
    <row r="104" spans="1:6">
      <c r="A104" s="4" t="s">
        <v>61</v>
      </c>
      <c r="B104" s="9">
        <v>8</v>
      </c>
      <c r="C104" s="8" t="str">
        <f t="shared" si="1"/>
        <v>16.8-16.11|8</v>
      </c>
      <c r="D104" s="9">
        <v>20</v>
      </c>
      <c r="E104" s="9">
        <v>1</v>
      </c>
      <c r="F104" s="9" t="s">
        <v>41</v>
      </c>
    </row>
    <row r="105" spans="1:6">
      <c r="A105" s="4" t="s">
        <v>61</v>
      </c>
      <c r="B105" s="9">
        <v>9</v>
      </c>
      <c r="C105" s="8" t="str">
        <f t="shared" si="1"/>
        <v>16.8-16.11|9</v>
      </c>
      <c r="D105" s="9">
        <v>21</v>
      </c>
      <c r="E105" s="9">
        <v>1</v>
      </c>
      <c r="F105" s="9" t="s">
        <v>41</v>
      </c>
    </row>
    <row r="106" spans="1:6">
      <c r="A106" s="4" t="s">
        <v>61</v>
      </c>
      <c r="B106" s="9">
        <v>10</v>
      </c>
      <c r="C106" s="8" t="str">
        <f t="shared" si="1"/>
        <v>16.8-16.11|10</v>
      </c>
      <c r="D106" s="9">
        <v>22</v>
      </c>
      <c r="E106" s="9">
        <v>2</v>
      </c>
      <c r="F106" s="9" t="s">
        <v>42</v>
      </c>
    </row>
    <row r="107" spans="1:6">
      <c r="A107" s="4" t="s">
        <v>61</v>
      </c>
      <c r="B107" s="9">
        <v>11</v>
      </c>
      <c r="C107" s="8" t="str">
        <f t="shared" si="1"/>
        <v>16.8-16.11|11</v>
      </c>
      <c r="D107" s="9">
        <v>23</v>
      </c>
      <c r="E107" s="9">
        <v>2</v>
      </c>
      <c r="F107" s="9" t="s">
        <v>42</v>
      </c>
    </row>
    <row r="108" spans="1:6">
      <c r="A108" s="4" t="s">
        <v>61</v>
      </c>
      <c r="B108" s="9">
        <v>12</v>
      </c>
      <c r="C108" s="8" t="str">
        <f t="shared" si="1"/>
        <v>16.8-16.11|12</v>
      </c>
      <c r="D108" s="9">
        <v>24</v>
      </c>
      <c r="E108" s="9">
        <v>2</v>
      </c>
      <c r="F108" s="9" t="s">
        <v>42</v>
      </c>
    </row>
    <row r="109" spans="1:6">
      <c r="A109" s="4" t="s">
        <v>61</v>
      </c>
      <c r="B109" s="9">
        <v>13</v>
      </c>
      <c r="C109" s="8" t="str">
        <f t="shared" si="1"/>
        <v>16.8-16.11|13</v>
      </c>
      <c r="D109" s="9">
        <v>26</v>
      </c>
      <c r="E109" s="9">
        <v>3</v>
      </c>
      <c r="F109" s="9" t="s">
        <v>43</v>
      </c>
    </row>
    <row r="110" spans="1:6">
      <c r="A110" s="4" t="s">
        <v>61</v>
      </c>
      <c r="B110" s="9">
        <v>14</v>
      </c>
      <c r="C110" s="8" t="str">
        <f t="shared" si="1"/>
        <v>16.8-16.11|14</v>
      </c>
      <c r="D110" s="9">
        <v>27</v>
      </c>
      <c r="E110" s="9">
        <v>3</v>
      </c>
      <c r="F110" s="9" t="s">
        <v>43</v>
      </c>
    </row>
    <row r="111" spans="1:6">
      <c r="A111" s="4" t="s">
        <v>61</v>
      </c>
      <c r="B111" s="9">
        <v>15</v>
      </c>
      <c r="C111" s="8" t="str">
        <f t="shared" si="1"/>
        <v>16.8-16.11|15</v>
      </c>
      <c r="D111" s="9">
        <v>28</v>
      </c>
      <c r="E111" s="9">
        <v>3</v>
      </c>
      <c r="F111" s="9" t="s">
        <v>43</v>
      </c>
    </row>
    <row r="112" spans="1:6">
      <c r="A112" s="4" t="s">
        <v>61</v>
      </c>
      <c r="B112" s="9">
        <v>16</v>
      </c>
      <c r="C112" s="8" t="str">
        <f t="shared" si="1"/>
        <v>16.8-16.11|16</v>
      </c>
      <c r="D112" s="9">
        <v>29</v>
      </c>
      <c r="E112" s="9">
        <v>4</v>
      </c>
      <c r="F112" s="8" t="s">
        <v>44</v>
      </c>
    </row>
    <row r="113" spans="1:6">
      <c r="A113" s="4" t="s">
        <v>61</v>
      </c>
      <c r="B113" s="9">
        <v>17</v>
      </c>
      <c r="C113" s="8" t="str">
        <f t="shared" si="1"/>
        <v>16.8-16.11|17</v>
      </c>
      <c r="D113" s="9">
        <v>30</v>
      </c>
      <c r="E113" s="9">
        <v>4</v>
      </c>
      <c r="F113" s="8" t="s">
        <v>44</v>
      </c>
    </row>
    <row r="114" spans="1:6">
      <c r="A114" s="4" t="s">
        <v>61</v>
      </c>
      <c r="B114" s="9">
        <v>18</v>
      </c>
      <c r="C114" s="8" t="str">
        <f t="shared" si="1"/>
        <v>16.8-16.11|18</v>
      </c>
      <c r="D114" s="9">
        <v>31</v>
      </c>
      <c r="E114" s="9">
        <v>4</v>
      </c>
      <c r="F114" s="8" t="s">
        <v>44</v>
      </c>
    </row>
    <row r="115" spans="1:6">
      <c r="A115" s="4" t="s">
        <v>61</v>
      </c>
      <c r="B115" s="9">
        <v>19</v>
      </c>
      <c r="C115" s="8" t="str">
        <f t="shared" si="1"/>
        <v>16.8-16.11|19</v>
      </c>
      <c r="D115" s="9">
        <v>32</v>
      </c>
      <c r="E115" s="9">
        <v>5</v>
      </c>
      <c r="F115" s="9" t="s">
        <v>45</v>
      </c>
    </row>
    <row r="116" spans="1:6">
      <c r="A116" s="4" t="s">
        <v>61</v>
      </c>
      <c r="B116" s="9">
        <v>20</v>
      </c>
      <c r="C116" s="8" t="str">
        <f t="shared" si="1"/>
        <v>16.8-16.11|20</v>
      </c>
      <c r="D116" s="9">
        <v>34</v>
      </c>
      <c r="E116" s="9">
        <v>5</v>
      </c>
      <c r="F116" s="9" t="s">
        <v>45</v>
      </c>
    </row>
    <row r="117" spans="1:6">
      <c r="A117" s="4" t="s">
        <v>61</v>
      </c>
      <c r="B117" s="9">
        <v>21</v>
      </c>
      <c r="C117" s="8" t="str">
        <f t="shared" si="1"/>
        <v>16.8-16.11|21</v>
      </c>
      <c r="D117" s="9">
        <v>35</v>
      </c>
      <c r="E117" s="9">
        <v>6</v>
      </c>
      <c r="F117" s="9" t="s">
        <v>46</v>
      </c>
    </row>
    <row r="118" spans="1:6">
      <c r="A118" s="4" t="s">
        <v>61</v>
      </c>
      <c r="B118" s="9">
        <v>22</v>
      </c>
      <c r="C118" s="8" t="str">
        <f t="shared" si="1"/>
        <v>16.8-16.11|22</v>
      </c>
      <c r="D118" s="9">
        <v>36</v>
      </c>
      <c r="E118" s="9">
        <v>6</v>
      </c>
      <c r="F118" s="9" t="s">
        <v>46</v>
      </c>
    </row>
    <row r="119" spans="1:6">
      <c r="A119" s="4" t="s">
        <v>61</v>
      </c>
      <c r="B119" s="9">
        <v>23</v>
      </c>
      <c r="C119" s="8" t="str">
        <f t="shared" si="1"/>
        <v>16.8-16.11|23</v>
      </c>
      <c r="D119" s="9">
        <v>38</v>
      </c>
      <c r="E119" s="9">
        <v>6</v>
      </c>
      <c r="F119" s="9" t="s">
        <v>46</v>
      </c>
    </row>
    <row r="120" spans="1:6">
      <c r="A120" s="4" t="s">
        <v>61</v>
      </c>
      <c r="B120" s="9">
        <v>24</v>
      </c>
      <c r="C120" s="8" t="str">
        <f t="shared" si="1"/>
        <v>16.8-16.11|24</v>
      </c>
      <c r="D120" s="9">
        <v>39</v>
      </c>
      <c r="E120" s="9">
        <v>7</v>
      </c>
      <c r="F120" s="9" t="s">
        <v>47</v>
      </c>
    </row>
    <row r="121" spans="1:6">
      <c r="A121" s="4" t="s">
        <v>61</v>
      </c>
      <c r="B121" s="9">
        <v>25</v>
      </c>
      <c r="C121" s="8" t="str">
        <f t="shared" si="1"/>
        <v>16.8-16.11|25</v>
      </c>
      <c r="D121" s="9">
        <v>41</v>
      </c>
      <c r="E121" s="9">
        <v>7</v>
      </c>
      <c r="F121" s="9" t="s">
        <v>47</v>
      </c>
    </row>
    <row r="122" spans="1:6">
      <c r="A122" s="4" t="s">
        <v>61</v>
      </c>
      <c r="B122" s="9">
        <v>26</v>
      </c>
      <c r="C122" s="8" t="str">
        <f t="shared" si="1"/>
        <v>16.8-16.11|26</v>
      </c>
      <c r="D122" s="9">
        <v>42</v>
      </c>
      <c r="E122" s="9">
        <v>8</v>
      </c>
      <c r="F122" s="9" t="s">
        <v>48</v>
      </c>
    </row>
    <row r="123" spans="1:6">
      <c r="A123" s="4" t="s">
        <v>61</v>
      </c>
      <c r="B123" s="9">
        <v>27</v>
      </c>
      <c r="C123" s="8" t="str">
        <f t="shared" si="1"/>
        <v>16.8-16.11|27</v>
      </c>
      <c r="D123" s="9">
        <v>44</v>
      </c>
      <c r="E123" s="9">
        <v>8</v>
      </c>
      <c r="F123" s="9" t="s">
        <v>48</v>
      </c>
    </row>
    <row r="124" spans="1:6">
      <c r="A124" s="4" t="s">
        <v>61</v>
      </c>
      <c r="B124" s="9">
        <v>28</v>
      </c>
      <c r="C124" s="8" t="str">
        <f t="shared" si="1"/>
        <v>16.8-16.11|28</v>
      </c>
      <c r="D124" s="9">
        <v>45</v>
      </c>
      <c r="E124" s="9">
        <v>9</v>
      </c>
      <c r="F124" s="9" t="s">
        <v>49</v>
      </c>
    </row>
    <row r="125" spans="1:6">
      <c r="A125" s="4" t="s">
        <v>61</v>
      </c>
      <c r="B125" s="9">
        <v>29</v>
      </c>
      <c r="C125" s="8" t="str">
        <f t="shared" si="1"/>
        <v>16.8-16.11|29</v>
      </c>
      <c r="D125" s="9">
        <v>47</v>
      </c>
      <c r="E125" s="9">
        <v>9</v>
      </c>
      <c r="F125" s="9" t="s">
        <v>49</v>
      </c>
    </row>
    <row r="126" spans="1:6">
      <c r="A126" s="4" t="s">
        <v>61</v>
      </c>
      <c r="B126" s="9">
        <v>30</v>
      </c>
      <c r="C126" s="8" t="str">
        <f t="shared" si="1"/>
        <v>16.8-16.11|30</v>
      </c>
      <c r="D126" s="9">
        <v>48</v>
      </c>
      <c r="E126" s="9">
        <v>9</v>
      </c>
      <c r="F126" s="9" t="s">
        <v>49</v>
      </c>
    </row>
    <row r="127" spans="1:6">
      <c r="A127" s="4" t="s">
        <v>61</v>
      </c>
      <c r="B127" s="9">
        <v>31</v>
      </c>
      <c r="C127" s="8" t="str">
        <f t="shared" si="1"/>
        <v>16.8-16.11|31</v>
      </c>
      <c r="D127" s="9">
        <v>49</v>
      </c>
      <c r="E127" s="9">
        <v>10</v>
      </c>
      <c r="F127" s="9" t="s">
        <v>50</v>
      </c>
    </row>
    <row r="128" spans="1:6">
      <c r="A128" s="4" t="s">
        <v>61</v>
      </c>
      <c r="B128" s="9">
        <v>32</v>
      </c>
      <c r="C128" s="8" t="str">
        <f t="shared" si="1"/>
        <v>16.8-16.11|32</v>
      </c>
      <c r="D128" s="9">
        <v>51</v>
      </c>
      <c r="E128" s="9">
        <v>10</v>
      </c>
      <c r="F128" s="9" t="s">
        <v>50</v>
      </c>
    </row>
    <row r="129" spans="1:6">
      <c r="A129" s="4" t="s">
        <v>61</v>
      </c>
      <c r="B129" s="9">
        <v>33</v>
      </c>
      <c r="C129" s="8" t="str">
        <f t="shared" si="1"/>
        <v>16.8-16.11|33</v>
      </c>
      <c r="D129" s="9">
        <v>53</v>
      </c>
      <c r="E129" s="9">
        <v>11</v>
      </c>
      <c r="F129" s="9" t="s">
        <v>51</v>
      </c>
    </row>
    <row r="130" spans="1:6">
      <c r="A130" s="4" t="s">
        <v>61</v>
      </c>
      <c r="B130" s="9">
        <v>34</v>
      </c>
      <c r="C130" s="8" t="str">
        <f t="shared" si="1"/>
        <v>16.8-16.11|34</v>
      </c>
      <c r="D130" s="9">
        <v>55</v>
      </c>
      <c r="E130" s="9">
        <v>12</v>
      </c>
      <c r="F130" s="9" t="s">
        <v>52</v>
      </c>
    </row>
    <row r="131" spans="1:6">
      <c r="A131" s="4" t="s">
        <v>61</v>
      </c>
      <c r="B131" s="9">
        <v>35</v>
      </c>
      <c r="C131" s="8" t="str">
        <f t="shared" si="1"/>
        <v>16.8-16.11|35</v>
      </c>
      <c r="D131" s="9">
        <v>57</v>
      </c>
      <c r="E131" s="9">
        <v>12</v>
      </c>
      <c r="F131" s="9" t="s">
        <v>52</v>
      </c>
    </row>
    <row r="132" spans="1:6">
      <c r="A132" s="4" t="s">
        <v>61</v>
      </c>
      <c r="B132" s="9">
        <v>36</v>
      </c>
      <c r="C132" s="8" t="str">
        <f t="shared" si="1"/>
        <v>16.8-16.11|36</v>
      </c>
      <c r="D132" s="9">
        <v>59</v>
      </c>
      <c r="E132" s="9">
        <v>13</v>
      </c>
      <c r="F132" s="9" t="s">
        <v>53</v>
      </c>
    </row>
    <row r="133" spans="1:6">
      <c r="A133" s="4" t="s">
        <v>61</v>
      </c>
      <c r="B133" s="9">
        <v>37</v>
      </c>
      <c r="C133" s="8" t="str">
        <f t="shared" ref="C133:C196" si="2">A133&amp;"|"&amp;B133</f>
        <v>16.8-16.11|37</v>
      </c>
      <c r="D133" s="9">
        <v>62</v>
      </c>
      <c r="E133" s="9">
        <v>14</v>
      </c>
      <c r="F133" s="9" t="s">
        <v>54</v>
      </c>
    </row>
    <row r="134" spans="1:6">
      <c r="A134" s="4" t="s">
        <v>61</v>
      </c>
      <c r="B134" s="9">
        <v>38</v>
      </c>
      <c r="C134" s="8" t="str">
        <f t="shared" si="2"/>
        <v>16.8-16.11|38</v>
      </c>
      <c r="D134" s="9">
        <v>65</v>
      </c>
      <c r="E134" s="9">
        <v>15</v>
      </c>
      <c r="F134" s="9" t="s">
        <v>55</v>
      </c>
    </row>
    <row r="135" spans="1:6">
      <c r="A135" s="4" t="s">
        <v>61</v>
      </c>
      <c r="B135" s="9">
        <v>39</v>
      </c>
      <c r="C135" s="8" t="str">
        <f t="shared" si="2"/>
        <v>16.8-16.11|39</v>
      </c>
      <c r="D135" s="9">
        <v>68</v>
      </c>
      <c r="E135" s="9">
        <v>15</v>
      </c>
      <c r="F135" s="9" t="s">
        <v>55</v>
      </c>
    </row>
    <row r="136" spans="1:6">
      <c r="A136" s="4" t="s">
        <v>61</v>
      </c>
      <c r="B136" s="9">
        <v>40</v>
      </c>
      <c r="C136" s="8" t="str">
        <f t="shared" si="2"/>
        <v>16.8-16.11|40</v>
      </c>
      <c r="D136" s="9">
        <v>73</v>
      </c>
      <c r="E136" s="9">
        <v>17</v>
      </c>
      <c r="F136" s="9" t="s">
        <v>57</v>
      </c>
    </row>
    <row r="137" spans="1:6">
      <c r="A137" s="4" t="s">
        <v>61</v>
      </c>
      <c r="B137" s="9">
        <v>41</v>
      </c>
      <c r="C137" s="8" t="str">
        <f t="shared" si="2"/>
        <v>16.8-16.11|41</v>
      </c>
      <c r="D137" s="9">
        <v>77</v>
      </c>
      <c r="E137" s="9">
        <v>18</v>
      </c>
      <c r="F137" s="9" t="s">
        <v>58</v>
      </c>
    </row>
    <row r="138" spans="1:6">
      <c r="A138" s="4" t="s">
        <v>61</v>
      </c>
      <c r="B138" s="9">
        <v>42</v>
      </c>
      <c r="C138" s="8" t="str">
        <f t="shared" si="2"/>
        <v>16.8-16.11|42</v>
      </c>
      <c r="D138" s="9">
        <v>80</v>
      </c>
      <c r="E138" s="9">
        <v>19</v>
      </c>
      <c r="F138" s="9" t="s">
        <v>59</v>
      </c>
    </row>
    <row r="139" spans="1:6">
      <c r="A139" s="4" t="s">
        <v>61</v>
      </c>
      <c r="B139" s="9">
        <v>43</v>
      </c>
      <c r="C139" s="8" t="str">
        <f t="shared" si="2"/>
        <v>16.8-16.11|43</v>
      </c>
      <c r="D139" s="9">
        <v>80</v>
      </c>
      <c r="E139" s="9">
        <v>19</v>
      </c>
      <c r="F139" s="9" t="s">
        <v>59</v>
      </c>
    </row>
    <row r="140" spans="1:6">
      <c r="A140" s="4" t="s">
        <v>61</v>
      </c>
      <c r="B140" s="9">
        <v>44</v>
      </c>
      <c r="C140" s="8" t="str">
        <f t="shared" si="2"/>
        <v>16.8-16.11|44</v>
      </c>
      <c r="D140" s="9">
        <v>80</v>
      </c>
      <c r="E140" s="9">
        <v>19</v>
      </c>
      <c r="F140" s="9" t="s">
        <v>59</v>
      </c>
    </row>
    <row r="141" spans="1:6">
      <c r="A141" s="4" t="s">
        <v>61</v>
      </c>
      <c r="B141" s="9">
        <v>45</v>
      </c>
      <c r="C141" s="8" t="str">
        <f t="shared" si="2"/>
        <v>16.8-16.11|45</v>
      </c>
      <c r="D141" s="9">
        <v>80</v>
      </c>
      <c r="E141" s="9">
        <v>19</v>
      </c>
      <c r="F141" s="9" t="s">
        <v>59</v>
      </c>
    </row>
    <row r="142" spans="1:6">
      <c r="A142" s="4" t="s">
        <v>62</v>
      </c>
      <c r="B142" s="8">
        <v>0</v>
      </c>
      <c r="C142" s="8" t="str">
        <f t="shared" si="2"/>
        <v>17-19|0</v>
      </c>
      <c r="D142" s="9">
        <v>20</v>
      </c>
      <c r="E142" s="9">
        <v>1</v>
      </c>
      <c r="F142" s="9" t="s">
        <v>41</v>
      </c>
    </row>
    <row r="143" spans="1:6">
      <c r="A143" s="4" t="s">
        <v>62</v>
      </c>
      <c r="B143" s="9">
        <v>1</v>
      </c>
      <c r="C143" s="8" t="str">
        <f t="shared" si="2"/>
        <v>17-19|1</v>
      </c>
      <c r="D143" s="9">
        <v>20</v>
      </c>
      <c r="E143" s="9">
        <v>1</v>
      </c>
      <c r="F143" s="9" t="s">
        <v>41</v>
      </c>
    </row>
    <row r="144" spans="1:6">
      <c r="A144" s="4" t="s">
        <v>62</v>
      </c>
      <c r="B144" s="9">
        <v>2</v>
      </c>
      <c r="C144" s="8" t="str">
        <f t="shared" si="2"/>
        <v>17-19|2</v>
      </c>
      <c r="D144" s="9">
        <v>20</v>
      </c>
      <c r="E144" s="9">
        <v>1</v>
      </c>
      <c r="F144" s="9" t="s">
        <v>41</v>
      </c>
    </row>
    <row r="145" spans="1:6">
      <c r="A145" s="4" t="s">
        <v>62</v>
      </c>
      <c r="B145" s="9">
        <v>3</v>
      </c>
      <c r="C145" s="8" t="str">
        <f t="shared" si="2"/>
        <v>17-19|3</v>
      </c>
      <c r="D145" s="9">
        <v>20</v>
      </c>
      <c r="E145" s="9">
        <v>1</v>
      </c>
      <c r="F145" s="9" t="s">
        <v>41</v>
      </c>
    </row>
    <row r="146" spans="1:6">
      <c r="A146" s="4" t="s">
        <v>62</v>
      </c>
      <c r="B146" s="9">
        <v>4</v>
      </c>
      <c r="C146" s="8" t="str">
        <f t="shared" si="2"/>
        <v>17-19|4</v>
      </c>
      <c r="D146" s="9">
        <v>20</v>
      </c>
      <c r="E146" s="9">
        <v>1</v>
      </c>
      <c r="F146" s="9" t="s">
        <v>41</v>
      </c>
    </row>
    <row r="147" spans="1:6">
      <c r="A147" s="4" t="s">
        <v>62</v>
      </c>
      <c r="B147" s="9">
        <v>5</v>
      </c>
      <c r="C147" s="8" t="str">
        <f t="shared" si="2"/>
        <v>17-19|5</v>
      </c>
      <c r="D147" s="9">
        <v>20</v>
      </c>
      <c r="E147" s="9">
        <v>1</v>
      </c>
      <c r="F147" s="9" t="s">
        <v>41</v>
      </c>
    </row>
    <row r="148" spans="1:6">
      <c r="A148" s="4" t="s">
        <v>62</v>
      </c>
      <c r="B148" s="9">
        <v>6</v>
      </c>
      <c r="C148" s="8" t="str">
        <f t="shared" si="2"/>
        <v>17-19|6</v>
      </c>
      <c r="D148" s="9">
        <v>20</v>
      </c>
      <c r="E148" s="9">
        <v>1</v>
      </c>
      <c r="F148" s="9" t="s">
        <v>41</v>
      </c>
    </row>
    <row r="149" spans="1:6">
      <c r="A149" s="4" t="s">
        <v>62</v>
      </c>
      <c r="B149" s="9">
        <v>7</v>
      </c>
      <c r="C149" s="8" t="str">
        <f t="shared" si="2"/>
        <v>17-19|7</v>
      </c>
      <c r="D149" s="9">
        <v>20</v>
      </c>
      <c r="E149" s="9">
        <v>1</v>
      </c>
      <c r="F149" s="9" t="s">
        <v>41</v>
      </c>
    </row>
    <row r="150" spans="1:6">
      <c r="A150" s="4" t="s">
        <v>62</v>
      </c>
      <c r="B150" s="9">
        <v>8</v>
      </c>
      <c r="C150" s="8" t="str">
        <f t="shared" si="2"/>
        <v>17-19|8</v>
      </c>
      <c r="D150" s="9">
        <v>20</v>
      </c>
      <c r="E150" s="9">
        <v>1</v>
      </c>
      <c r="F150" s="9" t="s">
        <v>41</v>
      </c>
    </row>
    <row r="151" spans="1:6">
      <c r="A151" s="4" t="s">
        <v>62</v>
      </c>
      <c r="B151" s="9">
        <v>9</v>
      </c>
      <c r="C151" s="8" t="str">
        <f t="shared" si="2"/>
        <v>17-19|9</v>
      </c>
      <c r="D151" s="9">
        <v>20</v>
      </c>
      <c r="E151" s="9">
        <v>1</v>
      </c>
      <c r="F151" s="9" t="s">
        <v>41</v>
      </c>
    </row>
    <row r="152" spans="1:6">
      <c r="A152" s="4" t="s">
        <v>62</v>
      </c>
      <c r="B152" s="9">
        <v>10</v>
      </c>
      <c r="C152" s="8" t="str">
        <f t="shared" si="2"/>
        <v>17-19|10</v>
      </c>
      <c r="D152" s="9">
        <v>21</v>
      </c>
      <c r="E152" s="9">
        <v>1</v>
      </c>
      <c r="F152" s="9" t="s">
        <v>41</v>
      </c>
    </row>
    <row r="153" spans="1:6">
      <c r="A153" s="4" t="s">
        <v>62</v>
      </c>
      <c r="B153" s="9">
        <v>11</v>
      </c>
      <c r="C153" s="8" t="str">
        <f t="shared" si="2"/>
        <v>17-19|11</v>
      </c>
      <c r="D153" s="9">
        <v>22</v>
      </c>
      <c r="E153" s="9">
        <v>2</v>
      </c>
      <c r="F153" s="9" t="s">
        <v>42</v>
      </c>
    </row>
    <row r="154" spans="1:6">
      <c r="A154" s="4" t="s">
        <v>62</v>
      </c>
      <c r="B154" s="9">
        <v>12</v>
      </c>
      <c r="C154" s="8" t="str">
        <f t="shared" si="2"/>
        <v>17-19|12</v>
      </c>
      <c r="D154" s="9">
        <v>23</v>
      </c>
      <c r="E154" s="9">
        <v>2</v>
      </c>
      <c r="F154" s="9" t="s">
        <v>42</v>
      </c>
    </row>
    <row r="155" spans="1:6">
      <c r="A155" s="4" t="s">
        <v>62</v>
      </c>
      <c r="B155" s="9">
        <v>13</v>
      </c>
      <c r="C155" s="8" t="str">
        <f t="shared" si="2"/>
        <v>17-19|13</v>
      </c>
      <c r="D155" s="9">
        <v>24</v>
      </c>
      <c r="E155" s="9">
        <v>2</v>
      </c>
      <c r="F155" s="9" t="s">
        <v>42</v>
      </c>
    </row>
    <row r="156" spans="1:6">
      <c r="A156" s="4" t="s">
        <v>62</v>
      </c>
      <c r="B156" s="9">
        <v>14</v>
      </c>
      <c r="C156" s="8" t="str">
        <f t="shared" si="2"/>
        <v>17-19|14</v>
      </c>
      <c r="D156" s="9">
        <v>25</v>
      </c>
      <c r="E156" s="9">
        <v>3</v>
      </c>
      <c r="F156" s="9" t="s">
        <v>43</v>
      </c>
    </row>
    <row r="157" spans="1:6">
      <c r="A157" s="4" t="s">
        <v>62</v>
      </c>
      <c r="B157" s="9">
        <v>15</v>
      </c>
      <c r="C157" s="8" t="str">
        <f t="shared" si="2"/>
        <v>17-19|15</v>
      </c>
      <c r="D157" s="9">
        <v>26</v>
      </c>
      <c r="E157" s="9">
        <v>3</v>
      </c>
      <c r="F157" s="9" t="s">
        <v>43</v>
      </c>
    </row>
    <row r="158" spans="1:6">
      <c r="A158" s="4" t="s">
        <v>62</v>
      </c>
      <c r="B158" s="9">
        <v>16</v>
      </c>
      <c r="C158" s="8" t="str">
        <f t="shared" si="2"/>
        <v>17-19|16</v>
      </c>
      <c r="D158" s="9">
        <v>27</v>
      </c>
      <c r="E158" s="9">
        <v>3</v>
      </c>
      <c r="F158" s="9" t="s">
        <v>43</v>
      </c>
    </row>
    <row r="159" spans="1:6">
      <c r="A159" s="4" t="s">
        <v>62</v>
      </c>
      <c r="B159" s="9">
        <v>17</v>
      </c>
      <c r="C159" s="8" t="str">
        <f t="shared" si="2"/>
        <v>17-19|17</v>
      </c>
      <c r="D159" s="9">
        <v>28</v>
      </c>
      <c r="E159" s="9">
        <v>3</v>
      </c>
      <c r="F159" s="9" t="s">
        <v>43</v>
      </c>
    </row>
    <row r="160" spans="1:6">
      <c r="A160" s="4" t="s">
        <v>62</v>
      </c>
      <c r="B160" s="9">
        <v>18</v>
      </c>
      <c r="C160" s="8" t="str">
        <f t="shared" si="2"/>
        <v>17-19|18</v>
      </c>
      <c r="D160" s="9">
        <v>29</v>
      </c>
      <c r="E160" s="9">
        <v>4</v>
      </c>
      <c r="F160" s="8" t="s">
        <v>44</v>
      </c>
    </row>
    <row r="161" spans="1:6">
      <c r="A161" s="4" t="s">
        <v>62</v>
      </c>
      <c r="B161" s="9">
        <v>19</v>
      </c>
      <c r="C161" s="8" t="str">
        <f t="shared" si="2"/>
        <v>17-19|19</v>
      </c>
      <c r="D161" s="9">
        <v>30</v>
      </c>
      <c r="E161" s="9">
        <v>4</v>
      </c>
      <c r="F161" s="8" t="s">
        <v>44</v>
      </c>
    </row>
    <row r="162" spans="1:6">
      <c r="A162" s="4" t="s">
        <v>62</v>
      </c>
      <c r="B162" s="9">
        <v>20</v>
      </c>
      <c r="C162" s="8" t="str">
        <f t="shared" si="2"/>
        <v>17-19|20</v>
      </c>
      <c r="D162" s="9">
        <v>32</v>
      </c>
      <c r="E162" s="9">
        <v>5</v>
      </c>
      <c r="F162" s="9" t="s">
        <v>45</v>
      </c>
    </row>
    <row r="163" spans="1:6">
      <c r="A163" s="4" t="s">
        <v>62</v>
      </c>
      <c r="B163" s="9">
        <v>21</v>
      </c>
      <c r="C163" s="8" t="str">
        <f t="shared" si="2"/>
        <v>17-19|21</v>
      </c>
      <c r="D163" s="9">
        <v>33</v>
      </c>
      <c r="E163" s="9">
        <v>5</v>
      </c>
      <c r="F163" s="9" t="s">
        <v>45</v>
      </c>
    </row>
    <row r="164" spans="1:6">
      <c r="A164" s="4" t="s">
        <v>62</v>
      </c>
      <c r="B164" s="9">
        <v>22</v>
      </c>
      <c r="C164" s="8" t="str">
        <f t="shared" si="2"/>
        <v>17-19|22</v>
      </c>
      <c r="D164" s="9">
        <v>34</v>
      </c>
      <c r="E164" s="9">
        <v>5</v>
      </c>
      <c r="F164" s="9" t="s">
        <v>45</v>
      </c>
    </row>
    <row r="165" spans="1:6">
      <c r="A165" s="4" t="s">
        <v>62</v>
      </c>
      <c r="B165" s="9">
        <v>23</v>
      </c>
      <c r="C165" s="8" t="str">
        <f t="shared" si="2"/>
        <v>17-19|23</v>
      </c>
      <c r="D165" s="9">
        <v>36</v>
      </c>
      <c r="E165" s="9">
        <v>6</v>
      </c>
      <c r="F165" s="9" t="s">
        <v>46</v>
      </c>
    </row>
    <row r="166" spans="1:6">
      <c r="A166" s="4" t="s">
        <v>62</v>
      </c>
      <c r="B166" s="9">
        <v>24</v>
      </c>
      <c r="C166" s="8" t="str">
        <f t="shared" si="2"/>
        <v>17-19|24</v>
      </c>
      <c r="D166" s="9">
        <v>38</v>
      </c>
      <c r="E166" s="9">
        <v>6</v>
      </c>
      <c r="F166" s="9" t="s">
        <v>46</v>
      </c>
    </row>
    <row r="167" spans="1:6">
      <c r="A167" s="4" t="s">
        <v>62</v>
      </c>
      <c r="B167" s="9">
        <v>25</v>
      </c>
      <c r="C167" s="8" t="str">
        <f t="shared" si="2"/>
        <v>17-19|25</v>
      </c>
      <c r="D167" s="9">
        <v>39</v>
      </c>
      <c r="E167" s="9">
        <v>7</v>
      </c>
      <c r="F167" s="9" t="s">
        <v>47</v>
      </c>
    </row>
    <row r="168" spans="1:6">
      <c r="A168" s="4" t="s">
        <v>62</v>
      </c>
      <c r="B168" s="9">
        <v>26</v>
      </c>
      <c r="C168" s="8" t="str">
        <f t="shared" si="2"/>
        <v>17-19|26</v>
      </c>
      <c r="D168" s="9">
        <v>41</v>
      </c>
      <c r="E168" s="9">
        <v>7</v>
      </c>
      <c r="F168" s="9" t="s">
        <v>47</v>
      </c>
    </row>
    <row r="169" spans="1:6">
      <c r="A169" s="4" t="s">
        <v>62</v>
      </c>
      <c r="B169" s="9">
        <v>27</v>
      </c>
      <c r="C169" s="8" t="str">
        <f t="shared" si="2"/>
        <v>17-19|27</v>
      </c>
      <c r="D169" s="9">
        <v>42</v>
      </c>
      <c r="E169" s="9">
        <v>8</v>
      </c>
      <c r="F169" s="9" t="s">
        <v>48</v>
      </c>
    </row>
    <row r="170" spans="1:6">
      <c r="A170" s="4" t="s">
        <v>62</v>
      </c>
      <c r="B170" s="9">
        <v>28</v>
      </c>
      <c r="C170" s="8" t="str">
        <f t="shared" si="2"/>
        <v>17-19|28</v>
      </c>
      <c r="D170" s="9">
        <v>44</v>
      </c>
      <c r="E170" s="9">
        <v>8</v>
      </c>
      <c r="F170" s="9" t="s">
        <v>48</v>
      </c>
    </row>
    <row r="171" spans="1:6">
      <c r="A171" s="4" t="s">
        <v>62</v>
      </c>
      <c r="B171" s="9">
        <v>29</v>
      </c>
      <c r="C171" s="8" t="str">
        <f t="shared" si="2"/>
        <v>17-19|29</v>
      </c>
      <c r="D171" s="9">
        <v>45</v>
      </c>
      <c r="E171" s="9">
        <v>9</v>
      </c>
      <c r="F171" s="9" t="s">
        <v>49</v>
      </c>
    </row>
    <row r="172" spans="1:6">
      <c r="A172" s="4" t="s">
        <v>62</v>
      </c>
      <c r="B172" s="9">
        <v>30</v>
      </c>
      <c r="C172" s="8" t="str">
        <f t="shared" si="2"/>
        <v>17-19|30</v>
      </c>
      <c r="D172" s="9">
        <v>47</v>
      </c>
      <c r="E172" s="9">
        <v>9</v>
      </c>
      <c r="F172" s="9" t="s">
        <v>49</v>
      </c>
    </row>
    <row r="173" spans="1:6">
      <c r="A173" s="4" t="s">
        <v>62</v>
      </c>
      <c r="B173" s="9">
        <v>31</v>
      </c>
      <c r="C173" s="8" t="str">
        <f t="shared" si="2"/>
        <v>17-19|31</v>
      </c>
      <c r="D173" s="9">
        <v>48</v>
      </c>
      <c r="E173" s="9">
        <v>9</v>
      </c>
      <c r="F173" s="9" t="s">
        <v>49</v>
      </c>
    </row>
    <row r="174" spans="1:6">
      <c r="A174" s="4" t="s">
        <v>62</v>
      </c>
      <c r="B174" s="9">
        <v>32</v>
      </c>
      <c r="C174" s="8" t="str">
        <f t="shared" si="2"/>
        <v>17-19|32</v>
      </c>
      <c r="D174" s="9">
        <v>50</v>
      </c>
      <c r="E174" s="9">
        <v>10</v>
      </c>
      <c r="F174" s="9" t="s">
        <v>50</v>
      </c>
    </row>
    <row r="175" spans="1:6">
      <c r="A175" s="4" t="s">
        <v>62</v>
      </c>
      <c r="B175" s="9">
        <v>33</v>
      </c>
      <c r="C175" s="8" t="str">
        <f t="shared" si="2"/>
        <v>17-19|33</v>
      </c>
      <c r="D175" s="9">
        <v>52</v>
      </c>
      <c r="E175" s="9">
        <v>11</v>
      </c>
      <c r="F175" s="9" t="s">
        <v>51</v>
      </c>
    </row>
    <row r="176" spans="1:6">
      <c r="A176" s="4" t="s">
        <v>62</v>
      </c>
      <c r="B176" s="9">
        <v>34</v>
      </c>
      <c r="C176" s="8" t="str">
        <f t="shared" si="2"/>
        <v>17-19|34</v>
      </c>
      <c r="D176" s="9">
        <v>54</v>
      </c>
      <c r="E176" s="9">
        <v>11</v>
      </c>
      <c r="F176" s="9" t="s">
        <v>51</v>
      </c>
    </row>
    <row r="177" spans="1:6">
      <c r="A177" s="4" t="s">
        <v>62</v>
      </c>
      <c r="B177" s="9">
        <v>35</v>
      </c>
      <c r="C177" s="8" t="str">
        <f t="shared" si="2"/>
        <v>17-19|35</v>
      </c>
      <c r="D177" s="9">
        <v>56</v>
      </c>
      <c r="E177" s="9">
        <v>12</v>
      </c>
      <c r="F177" s="9" t="s">
        <v>52</v>
      </c>
    </row>
    <row r="178" spans="1:6">
      <c r="A178" s="4" t="s">
        <v>62</v>
      </c>
      <c r="B178" s="9">
        <v>36</v>
      </c>
      <c r="C178" s="8" t="str">
        <f t="shared" si="2"/>
        <v>17-19|36</v>
      </c>
      <c r="D178" s="9">
        <v>59</v>
      </c>
      <c r="E178" s="9">
        <v>13</v>
      </c>
      <c r="F178" s="9" t="s">
        <v>53</v>
      </c>
    </row>
    <row r="179" spans="1:6">
      <c r="A179" s="4" t="s">
        <v>62</v>
      </c>
      <c r="B179" s="9">
        <v>37</v>
      </c>
      <c r="C179" s="8" t="str">
        <f t="shared" si="2"/>
        <v>17-19|37</v>
      </c>
      <c r="D179" s="9">
        <v>62</v>
      </c>
      <c r="E179" s="9">
        <v>14</v>
      </c>
      <c r="F179" s="9" t="s">
        <v>54</v>
      </c>
    </row>
    <row r="180" spans="1:6">
      <c r="A180" s="4" t="s">
        <v>62</v>
      </c>
      <c r="B180" s="9">
        <v>38</v>
      </c>
      <c r="C180" s="8" t="str">
        <f t="shared" si="2"/>
        <v>17-19|38</v>
      </c>
      <c r="D180" s="9">
        <v>65</v>
      </c>
      <c r="E180" s="9">
        <v>15</v>
      </c>
      <c r="F180" s="9" t="s">
        <v>55</v>
      </c>
    </row>
    <row r="181" spans="1:6">
      <c r="A181" s="4" t="s">
        <v>62</v>
      </c>
      <c r="B181" s="9">
        <v>39</v>
      </c>
      <c r="C181" s="8" t="str">
        <f t="shared" si="2"/>
        <v>17-19|39</v>
      </c>
      <c r="D181" s="9">
        <v>68</v>
      </c>
      <c r="E181" s="9">
        <v>15</v>
      </c>
      <c r="F181" s="9" t="s">
        <v>55</v>
      </c>
    </row>
    <row r="182" spans="1:6">
      <c r="A182" s="4" t="s">
        <v>62</v>
      </c>
      <c r="B182" s="9">
        <v>40</v>
      </c>
      <c r="C182" s="8" t="str">
        <f t="shared" si="2"/>
        <v>17-19|40</v>
      </c>
      <c r="D182" s="9">
        <v>73</v>
      </c>
      <c r="E182" s="9">
        <v>17</v>
      </c>
      <c r="F182" s="9" t="s">
        <v>57</v>
      </c>
    </row>
    <row r="183" spans="1:6">
      <c r="A183" s="4" t="s">
        <v>62</v>
      </c>
      <c r="B183" s="9">
        <v>41</v>
      </c>
      <c r="C183" s="8" t="str">
        <f t="shared" si="2"/>
        <v>17-19|41</v>
      </c>
      <c r="D183" s="9">
        <v>77</v>
      </c>
      <c r="E183" s="9">
        <v>18</v>
      </c>
      <c r="F183" s="9" t="s">
        <v>58</v>
      </c>
    </row>
    <row r="184" spans="1:6">
      <c r="A184" s="4" t="s">
        <v>62</v>
      </c>
      <c r="B184" s="9">
        <v>42</v>
      </c>
      <c r="C184" s="8" t="str">
        <f t="shared" si="2"/>
        <v>17-19|42</v>
      </c>
      <c r="D184" s="9">
        <v>80</v>
      </c>
      <c r="E184" s="9">
        <v>19</v>
      </c>
      <c r="F184" s="9" t="s">
        <v>59</v>
      </c>
    </row>
    <row r="185" spans="1:6">
      <c r="A185" s="4" t="s">
        <v>62</v>
      </c>
      <c r="B185" s="9">
        <v>43</v>
      </c>
      <c r="C185" s="8" t="str">
        <f t="shared" si="2"/>
        <v>17-19|43</v>
      </c>
      <c r="D185" s="9">
        <v>80</v>
      </c>
      <c r="E185" s="9">
        <v>19</v>
      </c>
      <c r="F185" s="9" t="s">
        <v>59</v>
      </c>
    </row>
    <row r="186" spans="1:6">
      <c r="A186" s="4" t="s">
        <v>62</v>
      </c>
      <c r="B186" s="9">
        <v>44</v>
      </c>
      <c r="C186" s="8" t="str">
        <f t="shared" si="2"/>
        <v>17-19|44</v>
      </c>
      <c r="D186" s="9">
        <v>80</v>
      </c>
      <c r="E186" s="9">
        <v>19</v>
      </c>
      <c r="F186" s="9" t="s">
        <v>59</v>
      </c>
    </row>
    <row r="187" spans="1:6">
      <c r="A187" s="4" t="s">
        <v>62</v>
      </c>
      <c r="B187" s="9">
        <v>45</v>
      </c>
      <c r="C187" s="8" t="str">
        <f t="shared" si="2"/>
        <v>17-19|45</v>
      </c>
      <c r="D187" s="9">
        <v>80</v>
      </c>
      <c r="E187" s="9">
        <v>19</v>
      </c>
      <c r="F187" s="9" t="s">
        <v>59</v>
      </c>
    </row>
    <row r="188" spans="1:6">
      <c r="A188" s="4" t="s">
        <v>63</v>
      </c>
      <c r="B188" s="8">
        <v>0</v>
      </c>
      <c r="C188" s="8" t="str">
        <f t="shared" si="2"/>
        <v>20-24|0</v>
      </c>
      <c r="D188" s="9">
        <v>20</v>
      </c>
      <c r="E188" s="9">
        <v>1</v>
      </c>
      <c r="F188" s="9" t="s">
        <v>41</v>
      </c>
    </row>
    <row r="189" spans="1:6">
      <c r="A189" s="4" t="s">
        <v>63</v>
      </c>
      <c r="B189" s="9">
        <v>1</v>
      </c>
      <c r="C189" s="8" t="str">
        <f t="shared" si="2"/>
        <v>20-24|1</v>
      </c>
      <c r="D189" s="9">
        <v>20</v>
      </c>
      <c r="E189" s="9">
        <v>1</v>
      </c>
      <c r="F189" s="9" t="s">
        <v>41</v>
      </c>
    </row>
    <row r="190" spans="1:6">
      <c r="A190" s="4" t="s">
        <v>63</v>
      </c>
      <c r="B190" s="9">
        <v>2</v>
      </c>
      <c r="C190" s="8" t="str">
        <f t="shared" si="2"/>
        <v>20-24|2</v>
      </c>
      <c r="D190" s="9">
        <v>20</v>
      </c>
      <c r="E190" s="9">
        <v>1</v>
      </c>
      <c r="F190" s="9" t="s">
        <v>41</v>
      </c>
    </row>
    <row r="191" spans="1:6">
      <c r="A191" s="4" t="s">
        <v>63</v>
      </c>
      <c r="B191" s="9">
        <v>3</v>
      </c>
      <c r="C191" s="8" t="str">
        <f t="shared" si="2"/>
        <v>20-24|3</v>
      </c>
      <c r="D191" s="9">
        <v>20</v>
      </c>
      <c r="E191" s="9">
        <v>1</v>
      </c>
      <c r="F191" s="9" t="s">
        <v>41</v>
      </c>
    </row>
    <row r="192" spans="1:6">
      <c r="A192" s="4" t="s">
        <v>63</v>
      </c>
      <c r="B192" s="9">
        <v>4</v>
      </c>
      <c r="C192" s="8" t="str">
        <f t="shared" si="2"/>
        <v>20-24|4</v>
      </c>
      <c r="D192" s="9">
        <v>20</v>
      </c>
      <c r="E192" s="9">
        <v>1</v>
      </c>
      <c r="F192" s="9" t="s">
        <v>41</v>
      </c>
    </row>
    <row r="193" spans="1:6">
      <c r="A193" s="4" t="s">
        <v>63</v>
      </c>
      <c r="B193" s="9">
        <v>5</v>
      </c>
      <c r="C193" s="8" t="str">
        <f t="shared" si="2"/>
        <v>20-24|5</v>
      </c>
      <c r="D193" s="9">
        <v>20</v>
      </c>
      <c r="E193" s="9">
        <v>1</v>
      </c>
      <c r="F193" s="9" t="s">
        <v>41</v>
      </c>
    </row>
    <row r="194" spans="1:6">
      <c r="A194" s="4" t="s">
        <v>63</v>
      </c>
      <c r="B194" s="9">
        <v>6</v>
      </c>
      <c r="C194" s="8" t="str">
        <f t="shared" si="2"/>
        <v>20-24|6</v>
      </c>
      <c r="D194" s="9">
        <v>20</v>
      </c>
      <c r="E194" s="9">
        <v>1</v>
      </c>
      <c r="F194" s="9" t="s">
        <v>41</v>
      </c>
    </row>
    <row r="195" spans="1:6">
      <c r="A195" s="4" t="s">
        <v>63</v>
      </c>
      <c r="B195" s="9">
        <v>7</v>
      </c>
      <c r="C195" s="8" t="str">
        <f t="shared" si="2"/>
        <v>20-24|7</v>
      </c>
      <c r="D195" s="9">
        <v>20</v>
      </c>
      <c r="E195" s="9">
        <v>1</v>
      </c>
      <c r="F195" s="9" t="s">
        <v>41</v>
      </c>
    </row>
    <row r="196" spans="1:6">
      <c r="A196" s="4" t="s">
        <v>63</v>
      </c>
      <c r="B196" s="9">
        <v>8</v>
      </c>
      <c r="C196" s="8" t="str">
        <f t="shared" si="2"/>
        <v>20-24|8</v>
      </c>
      <c r="D196" s="9">
        <v>20</v>
      </c>
      <c r="E196" s="9">
        <v>1</v>
      </c>
      <c r="F196" s="9" t="s">
        <v>41</v>
      </c>
    </row>
    <row r="197" spans="1:6">
      <c r="A197" s="4" t="s">
        <v>63</v>
      </c>
      <c r="B197" s="9">
        <v>9</v>
      </c>
      <c r="C197" s="8" t="str">
        <f t="shared" ref="C197:C260" si="3">A197&amp;"|"&amp;B197</f>
        <v>20-24|9</v>
      </c>
      <c r="D197" s="9">
        <v>20</v>
      </c>
      <c r="E197" s="9">
        <v>1</v>
      </c>
      <c r="F197" s="9" t="s">
        <v>41</v>
      </c>
    </row>
    <row r="198" spans="1:6">
      <c r="A198" s="4" t="s">
        <v>63</v>
      </c>
      <c r="B198" s="9">
        <v>10</v>
      </c>
      <c r="C198" s="8" t="str">
        <f t="shared" si="3"/>
        <v>20-24|10</v>
      </c>
      <c r="D198" s="9">
        <v>21</v>
      </c>
      <c r="E198" s="9">
        <v>1</v>
      </c>
      <c r="F198" s="9" t="s">
        <v>41</v>
      </c>
    </row>
    <row r="199" spans="1:6">
      <c r="A199" s="4" t="s">
        <v>63</v>
      </c>
      <c r="B199" s="9">
        <v>11</v>
      </c>
      <c r="C199" s="8" t="str">
        <f t="shared" si="3"/>
        <v>20-24|11</v>
      </c>
      <c r="D199" s="9">
        <v>22</v>
      </c>
      <c r="E199" s="9">
        <v>2</v>
      </c>
      <c r="F199" s="9" t="s">
        <v>42</v>
      </c>
    </row>
    <row r="200" spans="1:6">
      <c r="A200" s="4" t="s">
        <v>63</v>
      </c>
      <c r="B200" s="9">
        <v>12</v>
      </c>
      <c r="C200" s="8" t="str">
        <f t="shared" si="3"/>
        <v>20-24|12</v>
      </c>
      <c r="D200" s="9">
        <v>23</v>
      </c>
      <c r="E200" s="9">
        <v>2</v>
      </c>
      <c r="F200" s="9" t="s">
        <v>42</v>
      </c>
    </row>
    <row r="201" spans="1:6">
      <c r="A201" s="4" t="s">
        <v>63</v>
      </c>
      <c r="B201" s="9">
        <v>13</v>
      </c>
      <c r="C201" s="8" t="str">
        <f t="shared" si="3"/>
        <v>20-24|13</v>
      </c>
      <c r="D201" s="9">
        <v>24</v>
      </c>
      <c r="E201" s="9">
        <v>2</v>
      </c>
      <c r="F201" s="9" t="s">
        <v>42</v>
      </c>
    </row>
    <row r="202" spans="1:6">
      <c r="A202" s="4" t="s">
        <v>63</v>
      </c>
      <c r="B202" s="9">
        <v>14</v>
      </c>
      <c r="C202" s="8" t="str">
        <f t="shared" si="3"/>
        <v>20-24|14</v>
      </c>
      <c r="D202" s="9">
        <v>25</v>
      </c>
      <c r="E202" s="9">
        <v>3</v>
      </c>
      <c r="F202" s="9" t="s">
        <v>43</v>
      </c>
    </row>
    <row r="203" spans="1:6">
      <c r="A203" s="4" t="s">
        <v>63</v>
      </c>
      <c r="B203" s="9">
        <v>15</v>
      </c>
      <c r="C203" s="8" t="str">
        <f t="shared" si="3"/>
        <v>20-24|15</v>
      </c>
      <c r="D203" s="9">
        <v>26</v>
      </c>
      <c r="E203" s="9">
        <v>3</v>
      </c>
      <c r="F203" s="9" t="s">
        <v>43</v>
      </c>
    </row>
    <row r="204" spans="1:6">
      <c r="A204" s="4" t="s">
        <v>63</v>
      </c>
      <c r="B204" s="9">
        <v>16</v>
      </c>
      <c r="C204" s="8" t="str">
        <f t="shared" si="3"/>
        <v>20-24|16</v>
      </c>
      <c r="D204" s="9">
        <v>27</v>
      </c>
      <c r="E204" s="9">
        <v>3</v>
      </c>
      <c r="F204" s="9" t="s">
        <v>43</v>
      </c>
    </row>
    <row r="205" spans="1:6">
      <c r="A205" s="4" t="s">
        <v>63</v>
      </c>
      <c r="B205" s="9">
        <v>17</v>
      </c>
      <c r="C205" s="8" t="str">
        <f t="shared" si="3"/>
        <v>20-24|17</v>
      </c>
      <c r="D205" s="9">
        <v>28</v>
      </c>
      <c r="E205" s="9">
        <v>3</v>
      </c>
      <c r="F205" s="9" t="s">
        <v>43</v>
      </c>
    </row>
    <row r="206" spans="1:6">
      <c r="A206" s="4" t="s">
        <v>63</v>
      </c>
      <c r="B206" s="9">
        <v>18</v>
      </c>
      <c r="C206" s="8" t="str">
        <f t="shared" si="3"/>
        <v>20-24|18</v>
      </c>
      <c r="D206" s="9">
        <v>29</v>
      </c>
      <c r="E206" s="9">
        <v>4</v>
      </c>
      <c r="F206" s="8" t="s">
        <v>44</v>
      </c>
    </row>
    <row r="207" spans="1:6">
      <c r="A207" s="4" t="s">
        <v>63</v>
      </c>
      <c r="B207" s="9">
        <v>19</v>
      </c>
      <c r="C207" s="8" t="str">
        <f t="shared" si="3"/>
        <v>20-24|19</v>
      </c>
      <c r="D207" s="9">
        <v>30</v>
      </c>
      <c r="E207" s="9">
        <v>4</v>
      </c>
      <c r="F207" s="8" t="s">
        <v>44</v>
      </c>
    </row>
    <row r="208" spans="1:6">
      <c r="A208" s="4" t="s">
        <v>63</v>
      </c>
      <c r="B208" s="9">
        <v>20</v>
      </c>
      <c r="C208" s="8" t="str">
        <f t="shared" si="3"/>
        <v>20-24|20</v>
      </c>
      <c r="D208" s="9">
        <v>32</v>
      </c>
      <c r="E208" s="9">
        <v>5</v>
      </c>
      <c r="F208" s="9" t="s">
        <v>45</v>
      </c>
    </row>
    <row r="209" spans="1:6">
      <c r="A209" s="4" t="s">
        <v>63</v>
      </c>
      <c r="B209" s="9">
        <v>21</v>
      </c>
      <c r="C209" s="8" t="str">
        <f t="shared" si="3"/>
        <v>20-24|21</v>
      </c>
      <c r="D209" s="9">
        <v>33</v>
      </c>
      <c r="E209" s="9">
        <v>5</v>
      </c>
      <c r="F209" s="9" t="s">
        <v>45</v>
      </c>
    </row>
    <row r="210" spans="1:6">
      <c r="A210" s="4" t="s">
        <v>63</v>
      </c>
      <c r="B210" s="9">
        <v>22</v>
      </c>
      <c r="C210" s="8" t="str">
        <f t="shared" si="3"/>
        <v>20-24|22</v>
      </c>
      <c r="D210" s="9">
        <v>34</v>
      </c>
      <c r="E210" s="9">
        <v>5</v>
      </c>
      <c r="F210" s="9" t="s">
        <v>45</v>
      </c>
    </row>
    <row r="211" spans="1:6">
      <c r="A211" s="4" t="s">
        <v>63</v>
      </c>
      <c r="B211" s="9">
        <v>23</v>
      </c>
      <c r="C211" s="8" t="str">
        <f t="shared" si="3"/>
        <v>20-24|23</v>
      </c>
      <c r="D211" s="9">
        <v>36</v>
      </c>
      <c r="E211" s="9">
        <v>6</v>
      </c>
      <c r="F211" s="9" t="s">
        <v>46</v>
      </c>
    </row>
    <row r="212" spans="1:6">
      <c r="A212" s="4" t="s">
        <v>63</v>
      </c>
      <c r="B212" s="9">
        <v>24</v>
      </c>
      <c r="C212" s="8" t="str">
        <f t="shared" si="3"/>
        <v>20-24|24</v>
      </c>
      <c r="D212" s="9">
        <v>38</v>
      </c>
      <c r="E212" s="9">
        <v>6</v>
      </c>
      <c r="F212" s="9" t="s">
        <v>46</v>
      </c>
    </row>
    <row r="213" spans="1:6">
      <c r="A213" s="4" t="s">
        <v>63</v>
      </c>
      <c r="B213" s="9">
        <v>25</v>
      </c>
      <c r="C213" s="8" t="str">
        <f t="shared" si="3"/>
        <v>20-24|25</v>
      </c>
      <c r="D213" s="9">
        <v>39</v>
      </c>
      <c r="E213" s="9">
        <v>7</v>
      </c>
      <c r="F213" s="9" t="s">
        <v>47</v>
      </c>
    </row>
    <row r="214" spans="1:6">
      <c r="A214" s="4" t="s">
        <v>63</v>
      </c>
      <c r="B214" s="9">
        <v>26</v>
      </c>
      <c r="C214" s="8" t="str">
        <f t="shared" si="3"/>
        <v>20-24|26</v>
      </c>
      <c r="D214" s="9">
        <v>41</v>
      </c>
      <c r="E214" s="9">
        <v>7</v>
      </c>
      <c r="F214" s="9" t="s">
        <v>47</v>
      </c>
    </row>
    <row r="215" spans="1:6">
      <c r="A215" s="4" t="s">
        <v>63</v>
      </c>
      <c r="B215" s="9">
        <v>27</v>
      </c>
      <c r="C215" s="8" t="str">
        <f t="shared" si="3"/>
        <v>20-24|27</v>
      </c>
      <c r="D215" s="9">
        <v>42</v>
      </c>
      <c r="E215" s="9">
        <v>8</v>
      </c>
      <c r="F215" s="9" t="s">
        <v>48</v>
      </c>
    </row>
    <row r="216" spans="1:6">
      <c r="A216" s="4" t="s">
        <v>63</v>
      </c>
      <c r="B216" s="9">
        <v>28</v>
      </c>
      <c r="C216" s="8" t="str">
        <f t="shared" si="3"/>
        <v>20-24|28</v>
      </c>
      <c r="D216" s="9">
        <v>44</v>
      </c>
      <c r="E216" s="9">
        <v>8</v>
      </c>
      <c r="F216" s="9" t="s">
        <v>48</v>
      </c>
    </row>
    <row r="217" spans="1:6">
      <c r="A217" s="4" t="s">
        <v>63</v>
      </c>
      <c r="B217" s="9">
        <v>29</v>
      </c>
      <c r="C217" s="8" t="str">
        <f t="shared" si="3"/>
        <v>20-24|29</v>
      </c>
      <c r="D217" s="9">
        <v>45</v>
      </c>
      <c r="E217" s="9">
        <v>9</v>
      </c>
      <c r="F217" s="9" t="s">
        <v>49</v>
      </c>
    </row>
    <row r="218" spans="1:6">
      <c r="A218" s="4" t="s">
        <v>63</v>
      </c>
      <c r="B218" s="9">
        <v>30</v>
      </c>
      <c r="C218" s="8" t="str">
        <f t="shared" si="3"/>
        <v>20-24|30</v>
      </c>
      <c r="D218" s="9">
        <v>47</v>
      </c>
      <c r="E218" s="9">
        <v>9</v>
      </c>
      <c r="F218" s="9" t="s">
        <v>49</v>
      </c>
    </row>
    <row r="219" spans="1:6">
      <c r="A219" s="4" t="s">
        <v>63</v>
      </c>
      <c r="B219" s="9">
        <v>31</v>
      </c>
      <c r="C219" s="8" t="str">
        <f t="shared" si="3"/>
        <v>20-24|31</v>
      </c>
      <c r="D219" s="9">
        <v>48</v>
      </c>
      <c r="E219" s="9">
        <v>9</v>
      </c>
      <c r="F219" s="9" t="s">
        <v>49</v>
      </c>
    </row>
    <row r="220" spans="1:6">
      <c r="A220" s="4" t="s">
        <v>63</v>
      </c>
      <c r="B220" s="9">
        <v>32</v>
      </c>
      <c r="C220" s="8" t="str">
        <f t="shared" si="3"/>
        <v>20-24|32</v>
      </c>
      <c r="D220" s="9">
        <v>50</v>
      </c>
      <c r="E220" s="9">
        <v>10</v>
      </c>
      <c r="F220" s="9" t="s">
        <v>50</v>
      </c>
    </row>
    <row r="221" spans="1:6">
      <c r="A221" s="4" t="s">
        <v>63</v>
      </c>
      <c r="B221" s="9">
        <v>33</v>
      </c>
      <c r="C221" s="8" t="str">
        <f t="shared" si="3"/>
        <v>20-24|33</v>
      </c>
      <c r="D221" s="9">
        <v>52</v>
      </c>
      <c r="E221" s="9">
        <v>11</v>
      </c>
      <c r="F221" s="9" t="s">
        <v>51</v>
      </c>
    </row>
    <row r="222" spans="1:6">
      <c r="A222" s="4" t="s">
        <v>63</v>
      </c>
      <c r="B222" s="9">
        <v>34</v>
      </c>
      <c r="C222" s="8" t="str">
        <f t="shared" si="3"/>
        <v>20-24|34</v>
      </c>
      <c r="D222" s="9">
        <v>54</v>
      </c>
      <c r="E222" s="9">
        <v>11</v>
      </c>
      <c r="F222" s="9" t="s">
        <v>51</v>
      </c>
    </row>
    <row r="223" spans="1:6">
      <c r="A223" s="4" t="s">
        <v>63</v>
      </c>
      <c r="B223" s="9">
        <v>35</v>
      </c>
      <c r="C223" s="8" t="str">
        <f t="shared" si="3"/>
        <v>20-24|35</v>
      </c>
      <c r="D223" s="9">
        <v>56</v>
      </c>
      <c r="E223" s="9">
        <v>12</v>
      </c>
      <c r="F223" s="9" t="s">
        <v>52</v>
      </c>
    </row>
    <row r="224" spans="1:6">
      <c r="A224" s="4" t="s">
        <v>63</v>
      </c>
      <c r="B224" s="9">
        <v>36</v>
      </c>
      <c r="C224" s="8" t="str">
        <f t="shared" si="3"/>
        <v>20-24|36</v>
      </c>
      <c r="D224" s="9">
        <v>58</v>
      </c>
      <c r="E224" s="9">
        <v>12</v>
      </c>
      <c r="F224" s="9" t="s">
        <v>52</v>
      </c>
    </row>
    <row r="225" spans="1:6">
      <c r="A225" s="4" t="s">
        <v>63</v>
      </c>
      <c r="B225" s="9">
        <v>37</v>
      </c>
      <c r="C225" s="8" t="str">
        <f t="shared" si="3"/>
        <v>20-24|37</v>
      </c>
      <c r="D225" s="9">
        <v>61</v>
      </c>
      <c r="E225" s="9">
        <v>13</v>
      </c>
      <c r="F225" s="9" t="s">
        <v>53</v>
      </c>
    </row>
    <row r="226" spans="1:6">
      <c r="A226" s="4" t="s">
        <v>63</v>
      </c>
      <c r="B226" s="9">
        <v>38</v>
      </c>
      <c r="C226" s="8" t="str">
        <f t="shared" si="3"/>
        <v>20-24|38</v>
      </c>
      <c r="D226" s="9">
        <v>64</v>
      </c>
      <c r="E226" s="9">
        <v>14</v>
      </c>
      <c r="F226" s="9" t="s">
        <v>54</v>
      </c>
    </row>
    <row r="227" spans="1:6">
      <c r="A227" s="4" t="s">
        <v>63</v>
      </c>
      <c r="B227" s="9">
        <v>39</v>
      </c>
      <c r="C227" s="8" t="str">
        <f t="shared" si="3"/>
        <v>20-24|39</v>
      </c>
      <c r="D227" s="9">
        <v>67</v>
      </c>
      <c r="E227" s="9">
        <v>15</v>
      </c>
      <c r="F227" s="9" t="s">
        <v>55</v>
      </c>
    </row>
    <row r="228" spans="1:6">
      <c r="A228" s="4" t="s">
        <v>63</v>
      </c>
      <c r="B228" s="9">
        <v>40</v>
      </c>
      <c r="C228" s="8" t="str">
        <f t="shared" si="3"/>
        <v>20-24|40</v>
      </c>
      <c r="D228" s="9">
        <v>71</v>
      </c>
      <c r="E228" s="9">
        <v>16</v>
      </c>
      <c r="F228" s="9" t="s">
        <v>56</v>
      </c>
    </row>
    <row r="229" spans="1:6">
      <c r="A229" s="4" t="s">
        <v>63</v>
      </c>
      <c r="B229" s="9">
        <v>41</v>
      </c>
      <c r="C229" s="8" t="str">
        <f t="shared" si="3"/>
        <v>20-24|41</v>
      </c>
      <c r="D229" s="9">
        <v>75</v>
      </c>
      <c r="E229" s="9">
        <v>18</v>
      </c>
      <c r="F229" s="9" t="s">
        <v>58</v>
      </c>
    </row>
    <row r="230" spans="1:6">
      <c r="A230" s="4" t="s">
        <v>63</v>
      </c>
      <c r="B230" s="9">
        <v>42</v>
      </c>
      <c r="C230" s="8" t="str">
        <f t="shared" si="3"/>
        <v>20-24|42</v>
      </c>
      <c r="D230" s="9">
        <v>80</v>
      </c>
      <c r="E230" s="9">
        <v>19</v>
      </c>
      <c r="F230" s="9" t="s">
        <v>59</v>
      </c>
    </row>
    <row r="231" spans="1:6">
      <c r="A231" s="4" t="s">
        <v>63</v>
      </c>
      <c r="B231" s="9">
        <v>43</v>
      </c>
      <c r="C231" s="8" t="str">
        <f t="shared" si="3"/>
        <v>20-24|43</v>
      </c>
      <c r="D231" s="9">
        <v>80</v>
      </c>
      <c r="E231" s="9">
        <v>19</v>
      </c>
      <c r="F231" s="9" t="s">
        <v>59</v>
      </c>
    </row>
    <row r="232" spans="1:6">
      <c r="A232" s="4" t="s">
        <v>63</v>
      </c>
      <c r="B232" s="9">
        <v>44</v>
      </c>
      <c r="C232" s="8" t="str">
        <f t="shared" si="3"/>
        <v>20-24|44</v>
      </c>
      <c r="D232" s="9">
        <v>80</v>
      </c>
      <c r="E232" s="9">
        <v>19</v>
      </c>
      <c r="F232" s="9" t="s">
        <v>59</v>
      </c>
    </row>
    <row r="233" spans="1:6">
      <c r="A233" s="4" t="s">
        <v>63</v>
      </c>
      <c r="B233" s="9">
        <v>45</v>
      </c>
      <c r="C233" s="8" t="str">
        <f t="shared" si="3"/>
        <v>20-24|45</v>
      </c>
      <c r="D233" s="9">
        <v>80</v>
      </c>
      <c r="E233" s="9">
        <v>19</v>
      </c>
      <c r="F233" s="9" t="s">
        <v>59</v>
      </c>
    </row>
    <row r="234" spans="1:6">
      <c r="A234" s="4" t="s">
        <v>64</v>
      </c>
      <c r="B234" s="8">
        <v>0</v>
      </c>
      <c r="C234" s="8" t="str">
        <f t="shared" si="3"/>
        <v>25-29|0</v>
      </c>
      <c r="D234" s="9">
        <v>20</v>
      </c>
      <c r="E234" s="9">
        <v>1</v>
      </c>
      <c r="F234" s="9" t="s">
        <v>41</v>
      </c>
    </row>
    <row r="235" spans="1:6">
      <c r="A235" s="4" t="s">
        <v>64</v>
      </c>
      <c r="B235" s="9">
        <v>1</v>
      </c>
      <c r="C235" s="8" t="str">
        <f t="shared" si="3"/>
        <v>25-29|1</v>
      </c>
      <c r="D235" s="9">
        <v>20</v>
      </c>
      <c r="E235" s="9">
        <v>1</v>
      </c>
      <c r="F235" s="9" t="s">
        <v>41</v>
      </c>
    </row>
    <row r="236" spans="1:6">
      <c r="A236" s="4" t="s">
        <v>64</v>
      </c>
      <c r="B236" s="9">
        <v>2</v>
      </c>
      <c r="C236" s="8" t="str">
        <f t="shared" si="3"/>
        <v>25-29|2</v>
      </c>
      <c r="D236" s="9">
        <v>20</v>
      </c>
      <c r="E236" s="9">
        <v>1</v>
      </c>
      <c r="F236" s="9" t="s">
        <v>41</v>
      </c>
    </row>
    <row r="237" spans="1:6">
      <c r="A237" s="4" t="s">
        <v>64</v>
      </c>
      <c r="B237" s="9">
        <v>3</v>
      </c>
      <c r="C237" s="8" t="str">
        <f t="shared" si="3"/>
        <v>25-29|3</v>
      </c>
      <c r="D237" s="9">
        <v>20</v>
      </c>
      <c r="E237" s="9">
        <v>1</v>
      </c>
      <c r="F237" s="9" t="s">
        <v>41</v>
      </c>
    </row>
    <row r="238" spans="1:6">
      <c r="A238" s="4" t="s">
        <v>64</v>
      </c>
      <c r="B238" s="9">
        <v>4</v>
      </c>
      <c r="C238" s="8" t="str">
        <f t="shared" si="3"/>
        <v>25-29|4</v>
      </c>
      <c r="D238" s="9">
        <v>20</v>
      </c>
      <c r="E238" s="9">
        <v>1</v>
      </c>
      <c r="F238" s="9" t="s">
        <v>41</v>
      </c>
    </row>
    <row r="239" spans="1:6">
      <c r="A239" s="4" t="s">
        <v>64</v>
      </c>
      <c r="B239" s="9">
        <v>5</v>
      </c>
      <c r="C239" s="8" t="str">
        <f t="shared" si="3"/>
        <v>25-29|5</v>
      </c>
      <c r="D239" s="9">
        <v>20</v>
      </c>
      <c r="E239" s="9">
        <v>1</v>
      </c>
      <c r="F239" s="9" t="s">
        <v>41</v>
      </c>
    </row>
    <row r="240" spans="1:6">
      <c r="A240" s="4" t="s">
        <v>64</v>
      </c>
      <c r="B240" s="9">
        <v>6</v>
      </c>
      <c r="C240" s="8" t="str">
        <f t="shared" si="3"/>
        <v>25-29|6</v>
      </c>
      <c r="D240" s="9">
        <v>20</v>
      </c>
      <c r="E240" s="9">
        <v>1</v>
      </c>
      <c r="F240" s="9" t="s">
        <v>41</v>
      </c>
    </row>
    <row r="241" spans="1:6">
      <c r="A241" s="4" t="s">
        <v>64</v>
      </c>
      <c r="B241" s="9">
        <v>7</v>
      </c>
      <c r="C241" s="8" t="str">
        <f t="shared" si="3"/>
        <v>25-29|7</v>
      </c>
      <c r="D241" s="9">
        <v>20</v>
      </c>
      <c r="E241" s="9">
        <v>1</v>
      </c>
      <c r="F241" s="9" t="s">
        <v>41</v>
      </c>
    </row>
    <row r="242" spans="1:6">
      <c r="A242" s="4" t="s">
        <v>64</v>
      </c>
      <c r="B242" s="9">
        <v>8</v>
      </c>
      <c r="C242" s="8" t="str">
        <f t="shared" si="3"/>
        <v>25-29|8</v>
      </c>
      <c r="D242" s="9">
        <v>20</v>
      </c>
      <c r="E242" s="9">
        <v>1</v>
      </c>
      <c r="F242" s="9" t="s">
        <v>41</v>
      </c>
    </row>
    <row r="243" spans="1:6">
      <c r="A243" s="4" t="s">
        <v>64</v>
      </c>
      <c r="B243" s="9">
        <v>9</v>
      </c>
      <c r="C243" s="8" t="str">
        <f t="shared" si="3"/>
        <v>25-29|9</v>
      </c>
      <c r="D243" s="9">
        <v>20</v>
      </c>
      <c r="E243" s="9">
        <v>1</v>
      </c>
      <c r="F243" s="9" t="s">
        <v>41</v>
      </c>
    </row>
    <row r="244" spans="1:6">
      <c r="A244" s="4" t="s">
        <v>64</v>
      </c>
      <c r="B244" s="9">
        <v>10</v>
      </c>
      <c r="C244" s="8" t="str">
        <f t="shared" si="3"/>
        <v>25-29|10</v>
      </c>
      <c r="D244" s="9">
        <v>21</v>
      </c>
      <c r="E244" s="9">
        <v>1</v>
      </c>
      <c r="F244" s="9" t="s">
        <v>41</v>
      </c>
    </row>
    <row r="245" spans="1:6">
      <c r="A245" s="4" t="s">
        <v>64</v>
      </c>
      <c r="B245" s="9">
        <v>11</v>
      </c>
      <c r="C245" s="8" t="str">
        <f t="shared" si="3"/>
        <v>25-29|11</v>
      </c>
      <c r="D245" s="9">
        <v>22</v>
      </c>
      <c r="E245" s="9">
        <v>2</v>
      </c>
      <c r="F245" s="9" t="s">
        <v>42</v>
      </c>
    </row>
    <row r="246" spans="1:6">
      <c r="A246" s="4" t="s">
        <v>64</v>
      </c>
      <c r="B246" s="9">
        <v>12</v>
      </c>
      <c r="C246" s="8" t="str">
        <f t="shared" si="3"/>
        <v>25-29|12</v>
      </c>
      <c r="D246" s="9">
        <v>23</v>
      </c>
      <c r="E246" s="9">
        <v>2</v>
      </c>
      <c r="F246" s="9" t="s">
        <v>42</v>
      </c>
    </row>
    <row r="247" spans="1:6">
      <c r="A247" s="4" t="s">
        <v>64</v>
      </c>
      <c r="B247" s="9">
        <v>13</v>
      </c>
      <c r="C247" s="8" t="str">
        <f t="shared" si="3"/>
        <v>25-29|13</v>
      </c>
      <c r="D247" s="9">
        <v>24</v>
      </c>
      <c r="E247" s="9">
        <v>2</v>
      </c>
      <c r="F247" s="9" t="s">
        <v>42</v>
      </c>
    </row>
    <row r="248" spans="1:6">
      <c r="A248" s="4" t="s">
        <v>64</v>
      </c>
      <c r="B248" s="9">
        <v>14</v>
      </c>
      <c r="C248" s="8" t="str">
        <f t="shared" si="3"/>
        <v>25-29|14</v>
      </c>
      <c r="D248" s="9">
        <v>25</v>
      </c>
      <c r="E248" s="9">
        <v>3</v>
      </c>
      <c r="F248" s="9" t="s">
        <v>43</v>
      </c>
    </row>
    <row r="249" spans="1:6">
      <c r="A249" s="4" t="s">
        <v>64</v>
      </c>
      <c r="B249" s="9">
        <v>15</v>
      </c>
      <c r="C249" s="8" t="str">
        <f t="shared" si="3"/>
        <v>25-29|15</v>
      </c>
      <c r="D249" s="9">
        <v>26</v>
      </c>
      <c r="E249" s="9">
        <v>3</v>
      </c>
      <c r="F249" s="9" t="s">
        <v>43</v>
      </c>
    </row>
    <row r="250" spans="1:6">
      <c r="A250" s="4" t="s">
        <v>64</v>
      </c>
      <c r="B250" s="9">
        <v>16</v>
      </c>
      <c r="C250" s="8" t="str">
        <f t="shared" si="3"/>
        <v>25-29|16</v>
      </c>
      <c r="D250" s="9">
        <v>27</v>
      </c>
      <c r="E250" s="9">
        <v>3</v>
      </c>
      <c r="F250" s="9" t="s">
        <v>43</v>
      </c>
    </row>
    <row r="251" spans="1:6">
      <c r="A251" s="4" t="s">
        <v>64</v>
      </c>
      <c r="B251" s="9">
        <v>17</v>
      </c>
      <c r="C251" s="8" t="str">
        <f t="shared" si="3"/>
        <v>25-29|17</v>
      </c>
      <c r="D251" s="9">
        <v>28</v>
      </c>
      <c r="E251" s="9">
        <v>3</v>
      </c>
      <c r="F251" s="9" t="s">
        <v>43</v>
      </c>
    </row>
    <row r="252" spans="1:6">
      <c r="A252" s="4" t="s">
        <v>64</v>
      </c>
      <c r="B252" s="9">
        <v>18</v>
      </c>
      <c r="C252" s="8" t="str">
        <f t="shared" si="3"/>
        <v>25-29|18</v>
      </c>
      <c r="D252" s="9">
        <v>29</v>
      </c>
      <c r="E252" s="9">
        <v>4</v>
      </c>
      <c r="F252" s="8" t="s">
        <v>44</v>
      </c>
    </row>
    <row r="253" spans="1:6">
      <c r="A253" s="4" t="s">
        <v>64</v>
      </c>
      <c r="B253" s="9">
        <v>19</v>
      </c>
      <c r="C253" s="8" t="str">
        <f t="shared" si="3"/>
        <v>25-29|19</v>
      </c>
      <c r="D253" s="9">
        <v>30</v>
      </c>
      <c r="E253" s="9">
        <v>4</v>
      </c>
      <c r="F253" s="8" t="s">
        <v>44</v>
      </c>
    </row>
    <row r="254" spans="1:6">
      <c r="A254" s="4" t="s">
        <v>64</v>
      </c>
      <c r="B254" s="9">
        <v>20</v>
      </c>
      <c r="C254" s="8" t="str">
        <f t="shared" si="3"/>
        <v>25-29|20</v>
      </c>
      <c r="D254" s="9">
        <v>32</v>
      </c>
      <c r="E254" s="9">
        <v>5</v>
      </c>
      <c r="F254" s="9" t="s">
        <v>45</v>
      </c>
    </row>
    <row r="255" spans="1:6">
      <c r="A255" s="4" t="s">
        <v>64</v>
      </c>
      <c r="B255" s="9">
        <v>21</v>
      </c>
      <c r="C255" s="8" t="str">
        <f t="shared" si="3"/>
        <v>25-29|21</v>
      </c>
      <c r="D255" s="9">
        <v>33</v>
      </c>
      <c r="E255" s="9">
        <v>5</v>
      </c>
      <c r="F255" s="9" t="s">
        <v>45</v>
      </c>
    </row>
    <row r="256" spans="1:6">
      <c r="A256" s="4" t="s">
        <v>64</v>
      </c>
      <c r="B256" s="9">
        <v>22</v>
      </c>
      <c r="C256" s="8" t="str">
        <f t="shared" si="3"/>
        <v>25-29|22</v>
      </c>
      <c r="D256" s="9">
        <v>34</v>
      </c>
      <c r="E256" s="9">
        <v>5</v>
      </c>
      <c r="F256" s="9" t="s">
        <v>45</v>
      </c>
    </row>
    <row r="257" spans="1:6">
      <c r="A257" s="4" t="s">
        <v>64</v>
      </c>
      <c r="B257" s="9">
        <v>23</v>
      </c>
      <c r="C257" s="8" t="str">
        <f t="shared" si="3"/>
        <v>25-29|23</v>
      </c>
      <c r="D257" s="9">
        <v>36</v>
      </c>
      <c r="E257" s="9">
        <v>6</v>
      </c>
      <c r="F257" s="9" t="s">
        <v>46</v>
      </c>
    </row>
    <row r="258" spans="1:6">
      <c r="A258" s="4" t="s">
        <v>64</v>
      </c>
      <c r="B258" s="9">
        <v>24</v>
      </c>
      <c r="C258" s="8" t="str">
        <f t="shared" si="3"/>
        <v>25-29|24</v>
      </c>
      <c r="D258" s="9">
        <v>37</v>
      </c>
      <c r="E258" s="9">
        <v>6</v>
      </c>
      <c r="F258" s="9" t="s">
        <v>46</v>
      </c>
    </row>
    <row r="259" spans="1:6">
      <c r="A259" s="4" t="s">
        <v>64</v>
      </c>
      <c r="B259" s="9">
        <v>25</v>
      </c>
      <c r="C259" s="8" t="str">
        <f t="shared" si="3"/>
        <v>25-29|25</v>
      </c>
      <c r="D259" s="9">
        <v>39</v>
      </c>
      <c r="E259" s="9">
        <v>7</v>
      </c>
      <c r="F259" s="9" t="s">
        <v>47</v>
      </c>
    </row>
    <row r="260" spans="1:6">
      <c r="A260" s="4" t="s">
        <v>64</v>
      </c>
      <c r="B260" s="9">
        <v>26</v>
      </c>
      <c r="C260" s="8" t="str">
        <f t="shared" si="3"/>
        <v>25-29|26</v>
      </c>
      <c r="D260" s="9">
        <v>40</v>
      </c>
      <c r="E260" s="9">
        <v>7</v>
      </c>
      <c r="F260" s="9" t="s">
        <v>47</v>
      </c>
    </row>
    <row r="261" spans="1:6">
      <c r="A261" s="4" t="s">
        <v>64</v>
      </c>
      <c r="B261" s="9">
        <v>27</v>
      </c>
      <c r="C261" s="8" t="str">
        <f t="shared" ref="C261:C324" si="4">A261&amp;"|"&amp;B261</f>
        <v>25-29|27</v>
      </c>
      <c r="D261" s="9">
        <v>42</v>
      </c>
      <c r="E261" s="9">
        <v>8</v>
      </c>
      <c r="F261" s="9" t="s">
        <v>48</v>
      </c>
    </row>
    <row r="262" spans="1:6">
      <c r="A262" s="4" t="s">
        <v>64</v>
      </c>
      <c r="B262" s="9">
        <v>28</v>
      </c>
      <c r="C262" s="8" t="str">
        <f t="shared" si="4"/>
        <v>25-29|28</v>
      </c>
      <c r="D262" s="9">
        <v>43</v>
      </c>
      <c r="E262" s="9">
        <v>8</v>
      </c>
      <c r="F262" s="9" t="s">
        <v>48</v>
      </c>
    </row>
    <row r="263" spans="1:6">
      <c r="A263" s="4" t="s">
        <v>64</v>
      </c>
      <c r="B263" s="9">
        <v>29</v>
      </c>
      <c r="C263" s="8" t="str">
        <f t="shared" si="4"/>
        <v>25-29|29</v>
      </c>
      <c r="D263" s="9">
        <v>45</v>
      </c>
      <c r="E263" s="9">
        <v>9</v>
      </c>
      <c r="F263" s="9" t="s">
        <v>49</v>
      </c>
    </row>
    <row r="264" spans="1:6">
      <c r="A264" s="4" t="s">
        <v>64</v>
      </c>
      <c r="B264" s="9">
        <v>30</v>
      </c>
      <c r="C264" s="8" t="str">
        <f t="shared" si="4"/>
        <v>25-29|30</v>
      </c>
      <c r="D264" s="9">
        <v>46</v>
      </c>
      <c r="E264" s="9">
        <v>9</v>
      </c>
      <c r="F264" s="9" t="s">
        <v>49</v>
      </c>
    </row>
    <row r="265" spans="1:6">
      <c r="A265" s="4" t="s">
        <v>64</v>
      </c>
      <c r="B265" s="9">
        <v>31</v>
      </c>
      <c r="C265" s="8" t="str">
        <f t="shared" si="4"/>
        <v>25-29|31</v>
      </c>
      <c r="D265" s="9">
        <v>48</v>
      </c>
      <c r="E265" s="9">
        <v>9</v>
      </c>
      <c r="F265" s="9" t="s">
        <v>49</v>
      </c>
    </row>
    <row r="266" spans="1:6">
      <c r="A266" s="4" t="s">
        <v>64</v>
      </c>
      <c r="B266" s="9">
        <v>32</v>
      </c>
      <c r="C266" s="8" t="str">
        <f t="shared" si="4"/>
        <v>25-29|32</v>
      </c>
      <c r="D266" s="9">
        <v>49</v>
      </c>
      <c r="E266" s="9">
        <v>10</v>
      </c>
      <c r="F266" s="9" t="s">
        <v>50</v>
      </c>
    </row>
    <row r="267" spans="1:6">
      <c r="A267" s="4" t="s">
        <v>64</v>
      </c>
      <c r="B267" s="9">
        <v>33</v>
      </c>
      <c r="C267" s="8" t="str">
        <f t="shared" si="4"/>
        <v>25-29|33</v>
      </c>
      <c r="D267" s="9">
        <v>51</v>
      </c>
      <c r="E267" s="9">
        <v>10</v>
      </c>
      <c r="F267" s="9" t="s">
        <v>50</v>
      </c>
    </row>
    <row r="268" spans="1:6">
      <c r="A268" s="4" t="s">
        <v>64</v>
      </c>
      <c r="B268" s="9">
        <v>34</v>
      </c>
      <c r="C268" s="8" t="str">
        <f t="shared" si="4"/>
        <v>25-29|34</v>
      </c>
      <c r="D268" s="9">
        <v>53</v>
      </c>
      <c r="E268" s="9">
        <v>11</v>
      </c>
      <c r="F268" s="9" t="s">
        <v>51</v>
      </c>
    </row>
    <row r="269" spans="1:6">
      <c r="A269" s="4" t="s">
        <v>64</v>
      </c>
      <c r="B269" s="9">
        <v>35</v>
      </c>
      <c r="C269" s="8" t="str">
        <f t="shared" si="4"/>
        <v>25-29|35</v>
      </c>
      <c r="D269" s="9">
        <v>55</v>
      </c>
      <c r="E269" s="9">
        <v>12</v>
      </c>
      <c r="F269" s="9" t="s">
        <v>52</v>
      </c>
    </row>
    <row r="270" spans="1:6">
      <c r="A270" s="4" t="s">
        <v>64</v>
      </c>
      <c r="B270" s="9">
        <v>36</v>
      </c>
      <c r="C270" s="8" t="str">
        <f t="shared" si="4"/>
        <v>25-29|36</v>
      </c>
      <c r="D270" s="9">
        <v>57</v>
      </c>
      <c r="E270" s="9">
        <v>12</v>
      </c>
      <c r="F270" s="9" t="s">
        <v>52</v>
      </c>
    </row>
    <row r="271" spans="1:6">
      <c r="A271" s="4" t="s">
        <v>64</v>
      </c>
      <c r="B271" s="9">
        <v>37</v>
      </c>
      <c r="C271" s="8" t="str">
        <f t="shared" si="4"/>
        <v>25-29|37</v>
      </c>
      <c r="D271" s="9">
        <v>59</v>
      </c>
      <c r="E271" s="9">
        <v>13</v>
      </c>
      <c r="F271" s="9" t="s">
        <v>53</v>
      </c>
    </row>
    <row r="272" spans="1:6">
      <c r="A272" s="4" t="s">
        <v>64</v>
      </c>
      <c r="B272" s="9">
        <v>38</v>
      </c>
      <c r="C272" s="8" t="str">
        <f t="shared" si="4"/>
        <v>25-29|38</v>
      </c>
      <c r="D272" s="9">
        <v>62</v>
      </c>
      <c r="E272" s="9">
        <v>14</v>
      </c>
      <c r="F272" s="9" t="s">
        <v>54</v>
      </c>
    </row>
    <row r="273" spans="1:6">
      <c r="A273" s="4" t="s">
        <v>64</v>
      </c>
      <c r="B273" s="9">
        <v>39</v>
      </c>
      <c r="C273" s="8" t="str">
        <f t="shared" si="4"/>
        <v>25-29|39</v>
      </c>
      <c r="D273" s="9">
        <v>65</v>
      </c>
      <c r="E273" s="9">
        <v>15</v>
      </c>
      <c r="F273" s="9" t="s">
        <v>55</v>
      </c>
    </row>
    <row r="274" spans="1:6">
      <c r="A274" s="4" t="s">
        <v>64</v>
      </c>
      <c r="B274" s="9">
        <v>40</v>
      </c>
      <c r="C274" s="8" t="str">
        <f t="shared" si="4"/>
        <v>25-29|40</v>
      </c>
      <c r="D274" s="9">
        <v>69</v>
      </c>
      <c r="E274" s="9">
        <v>16</v>
      </c>
      <c r="F274" s="9" t="s">
        <v>56</v>
      </c>
    </row>
    <row r="275" spans="1:6">
      <c r="A275" s="4" t="s">
        <v>64</v>
      </c>
      <c r="B275" s="9">
        <v>41</v>
      </c>
      <c r="C275" s="8" t="str">
        <f t="shared" si="4"/>
        <v>25-29|41</v>
      </c>
      <c r="D275" s="9">
        <v>73</v>
      </c>
      <c r="E275" s="9">
        <v>17</v>
      </c>
      <c r="F275" s="9" t="s">
        <v>57</v>
      </c>
    </row>
    <row r="276" spans="1:6">
      <c r="A276" s="4" t="s">
        <v>64</v>
      </c>
      <c r="B276" s="9">
        <v>42</v>
      </c>
      <c r="C276" s="8" t="str">
        <f t="shared" si="4"/>
        <v>25-29|42</v>
      </c>
      <c r="D276" s="9">
        <v>77</v>
      </c>
      <c r="E276" s="9">
        <v>18</v>
      </c>
      <c r="F276" s="9" t="s">
        <v>58</v>
      </c>
    </row>
    <row r="277" spans="1:6">
      <c r="A277" s="4" t="s">
        <v>64</v>
      </c>
      <c r="B277" s="9">
        <v>43</v>
      </c>
      <c r="C277" s="8" t="str">
        <f t="shared" si="4"/>
        <v>25-29|43</v>
      </c>
      <c r="D277" s="9">
        <v>80</v>
      </c>
      <c r="E277" s="9">
        <v>19</v>
      </c>
      <c r="F277" s="9" t="s">
        <v>59</v>
      </c>
    </row>
    <row r="278" spans="1:6">
      <c r="A278" s="4" t="s">
        <v>64</v>
      </c>
      <c r="B278" s="9">
        <v>44</v>
      </c>
      <c r="C278" s="8" t="str">
        <f t="shared" si="4"/>
        <v>25-29|44</v>
      </c>
      <c r="D278" s="9">
        <v>80</v>
      </c>
      <c r="E278" s="9">
        <v>19</v>
      </c>
      <c r="F278" s="9" t="s">
        <v>59</v>
      </c>
    </row>
    <row r="279" spans="1:6">
      <c r="A279" s="4" t="s">
        <v>64</v>
      </c>
      <c r="B279" s="9">
        <v>45</v>
      </c>
      <c r="C279" s="8" t="str">
        <f t="shared" si="4"/>
        <v>25-29|45</v>
      </c>
      <c r="D279" s="9">
        <v>80</v>
      </c>
      <c r="E279" s="9">
        <v>19</v>
      </c>
      <c r="F279" s="9" t="s">
        <v>59</v>
      </c>
    </row>
    <row r="280" spans="1:6">
      <c r="A280" s="4" t="s">
        <v>65</v>
      </c>
      <c r="B280" s="8">
        <v>0</v>
      </c>
      <c r="C280" s="8" t="str">
        <f t="shared" si="4"/>
        <v>30-34|0</v>
      </c>
      <c r="D280" s="9">
        <v>20</v>
      </c>
      <c r="E280" s="9">
        <v>1</v>
      </c>
      <c r="F280" s="9" t="s">
        <v>41</v>
      </c>
    </row>
    <row r="281" spans="1:6">
      <c r="A281" s="4" t="s">
        <v>65</v>
      </c>
      <c r="B281" s="9">
        <v>1</v>
      </c>
      <c r="C281" s="8" t="str">
        <f t="shared" si="4"/>
        <v>30-34|1</v>
      </c>
      <c r="D281" s="9">
        <v>20</v>
      </c>
      <c r="E281" s="9">
        <v>1</v>
      </c>
      <c r="F281" s="9" t="s">
        <v>41</v>
      </c>
    </row>
    <row r="282" spans="1:6">
      <c r="A282" s="4" t="s">
        <v>65</v>
      </c>
      <c r="B282" s="9">
        <v>2</v>
      </c>
      <c r="C282" s="8" t="str">
        <f t="shared" si="4"/>
        <v>30-34|2</v>
      </c>
      <c r="D282" s="9">
        <v>20</v>
      </c>
      <c r="E282" s="9">
        <v>1</v>
      </c>
      <c r="F282" s="9" t="s">
        <v>41</v>
      </c>
    </row>
    <row r="283" spans="1:6">
      <c r="A283" s="4" t="s">
        <v>65</v>
      </c>
      <c r="B283" s="9">
        <v>3</v>
      </c>
      <c r="C283" s="8" t="str">
        <f t="shared" si="4"/>
        <v>30-34|3</v>
      </c>
      <c r="D283" s="9">
        <v>20</v>
      </c>
      <c r="E283" s="9">
        <v>1</v>
      </c>
      <c r="F283" s="9" t="s">
        <v>41</v>
      </c>
    </row>
    <row r="284" spans="1:6">
      <c r="A284" s="4" t="s">
        <v>65</v>
      </c>
      <c r="B284" s="9">
        <v>4</v>
      </c>
      <c r="C284" s="8" t="str">
        <f t="shared" si="4"/>
        <v>30-34|4</v>
      </c>
      <c r="D284" s="9">
        <v>20</v>
      </c>
      <c r="E284" s="9">
        <v>1</v>
      </c>
      <c r="F284" s="9" t="s">
        <v>41</v>
      </c>
    </row>
    <row r="285" spans="1:6">
      <c r="A285" s="4" t="s">
        <v>65</v>
      </c>
      <c r="B285" s="9">
        <v>5</v>
      </c>
      <c r="C285" s="8" t="str">
        <f t="shared" si="4"/>
        <v>30-34|5</v>
      </c>
      <c r="D285" s="9">
        <v>20</v>
      </c>
      <c r="E285" s="9">
        <v>1</v>
      </c>
      <c r="F285" s="9" t="s">
        <v>41</v>
      </c>
    </row>
    <row r="286" spans="1:6">
      <c r="A286" s="4" t="s">
        <v>65</v>
      </c>
      <c r="B286" s="9">
        <v>6</v>
      </c>
      <c r="C286" s="8" t="str">
        <f t="shared" si="4"/>
        <v>30-34|6</v>
      </c>
      <c r="D286" s="9">
        <v>20</v>
      </c>
      <c r="E286" s="9">
        <v>1</v>
      </c>
      <c r="F286" s="9" t="s">
        <v>41</v>
      </c>
    </row>
    <row r="287" spans="1:6">
      <c r="A287" s="4" t="s">
        <v>65</v>
      </c>
      <c r="B287" s="9">
        <v>7</v>
      </c>
      <c r="C287" s="8" t="str">
        <f t="shared" si="4"/>
        <v>30-34|7</v>
      </c>
      <c r="D287" s="9">
        <v>20</v>
      </c>
      <c r="E287" s="9">
        <v>1</v>
      </c>
      <c r="F287" s="9" t="s">
        <v>41</v>
      </c>
    </row>
    <row r="288" spans="1:6">
      <c r="A288" s="4" t="s">
        <v>65</v>
      </c>
      <c r="B288" s="9">
        <v>8</v>
      </c>
      <c r="C288" s="8" t="str">
        <f t="shared" si="4"/>
        <v>30-34|8</v>
      </c>
      <c r="D288" s="9">
        <v>20</v>
      </c>
      <c r="E288" s="9">
        <v>1</v>
      </c>
      <c r="F288" s="9" t="s">
        <v>41</v>
      </c>
    </row>
    <row r="289" spans="1:6">
      <c r="A289" s="4" t="s">
        <v>65</v>
      </c>
      <c r="B289" s="9">
        <v>9</v>
      </c>
      <c r="C289" s="8" t="str">
        <f t="shared" si="4"/>
        <v>30-34|9</v>
      </c>
      <c r="D289" s="9">
        <v>20</v>
      </c>
      <c r="E289" s="9">
        <v>1</v>
      </c>
      <c r="F289" s="9" t="s">
        <v>41</v>
      </c>
    </row>
    <row r="290" spans="1:6">
      <c r="A290" s="4" t="s">
        <v>65</v>
      </c>
      <c r="B290" s="9">
        <v>10</v>
      </c>
      <c r="C290" s="8" t="str">
        <f t="shared" si="4"/>
        <v>30-34|10</v>
      </c>
      <c r="D290" s="9">
        <v>21</v>
      </c>
      <c r="E290" s="9">
        <v>1</v>
      </c>
      <c r="F290" s="9" t="s">
        <v>41</v>
      </c>
    </row>
    <row r="291" spans="1:6">
      <c r="A291" s="4" t="s">
        <v>65</v>
      </c>
      <c r="B291" s="9">
        <v>11</v>
      </c>
      <c r="C291" s="8" t="str">
        <f t="shared" si="4"/>
        <v>30-34|11</v>
      </c>
      <c r="D291" s="9">
        <v>22</v>
      </c>
      <c r="E291" s="9">
        <v>2</v>
      </c>
      <c r="F291" s="9" t="s">
        <v>42</v>
      </c>
    </row>
    <row r="292" spans="1:6">
      <c r="A292" s="4" t="s">
        <v>65</v>
      </c>
      <c r="B292" s="9">
        <v>12</v>
      </c>
      <c r="C292" s="8" t="str">
        <f t="shared" si="4"/>
        <v>30-34|12</v>
      </c>
      <c r="D292" s="9">
        <v>23</v>
      </c>
      <c r="E292" s="9">
        <v>2</v>
      </c>
      <c r="F292" s="9" t="s">
        <v>42</v>
      </c>
    </row>
    <row r="293" spans="1:6">
      <c r="A293" s="4" t="s">
        <v>65</v>
      </c>
      <c r="B293" s="9">
        <v>13</v>
      </c>
      <c r="C293" s="8" t="str">
        <f t="shared" si="4"/>
        <v>30-34|13</v>
      </c>
      <c r="D293" s="9">
        <v>24</v>
      </c>
      <c r="E293" s="9">
        <v>2</v>
      </c>
      <c r="F293" s="9" t="s">
        <v>42</v>
      </c>
    </row>
    <row r="294" spans="1:6">
      <c r="A294" s="4" t="s">
        <v>65</v>
      </c>
      <c r="B294" s="9">
        <v>14</v>
      </c>
      <c r="C294" s="8" t="str">
        <f t="shared" si="4"/>
        <v>30-34|14</v>
      </c>
      <c r="D294" s="9">
        <v>25</v>
      </c>
      <c r="E294" s="9">
        <v>3</v>
      </c>
      <c r="F294" s="9" t="s">
        <v>43</v>
      </c>
    </row>
    <row r="295" spans="1:6">
      <c r="A295" s="4" t="s">
        <v>65</v>
      </c>
      <c r="B295" s="9">
        <v>15</v>
      </c>
      <c r="C295" s="8" t="str">
        <f t="shared" si="4"/>
        <v>30-34|15</v>
      </c>
      <c r="D295" s="9">
        <v>26</v>
      </c>
      <c r="E295" s="9">
        <v>3</v>
      </c>
      <c r="F295" s="9" t="s">
        <v>43</v>
      </c>
    </row>
    <row r="296" spans="1:6">
      <c r="A296" s="4" t="s">
        <v>65</v>
      </c>
      <c r="B296" s="9">
        <v>16</v>
      </c>
      <c r="C296" s="8" t="str">
        <f t="shared" si="4"/>
        <v>30-34|16</v>
      </c>
      <c r="D296" s="9">
        <v>27</v>
      </c>
      <c r="E296" s="9">
        <v>3</v>
      </c>
      <c r="F296" s="9" t="s">
        <v>43</v>
      </c>
    </row>
    <row r="297" spans="1:6">
      <c r="A297" s="4" t="s">
        <v>65</v>
      </c>
      <c r="B297" s="9">
        <v>17</v>
      </c>
      <c r="C297" s="8" t="str">
        <f t="shared" si="4"/>
        <v>30-34|17</v>
      </c>
      <c r="D297" s="9">
        <v>28</v>
      </c>
      <c r="E297" s="9">
        <v>3</v>
      </c>
      <c r="F297" s="9" t="s">
        <v>43</v>
      </c>
    </row>
    <row r="298" spans="1:6">
      <c r="A298" s="4" t="s">
        <v>65</v>
      </c>
      <c r="B298" s="9">
        <v>18</v>
      </c>
      <c r="C298" s="8" t="str">
        <f t="shared" si="4"/>
        <v>30-34|18</v>
      </c>
      <c r="D298" s="9">
        <v>29</v>
      </c>
      <c r="E298" s="9">
        <v>4</v>
      </c>
      <c r="F298" s="8" t="s">
        <v>44</v>
      </c>
    </row>
    <row r="299" spans="1:6">
      <c r="A299" s="4" t="s">
        <v>65</v>
      </c>
      <c r="B299" s="9">
        <v>19</v>
      </c>
      <c r="C299" s="8" t="str">
        <f t="shared" si="4"/>
        <v>30-34|19</v>
      </c>
      <c r="D299" s="9">
        <v>30</v>
      </c>
      <c r="E299" s="9">
        <v>4</v>
      </c>
      <c r="F299" s="8" t="s">
        <v>44</v>
      </c>
    </row>
    <row r="300" spans="1:6">
      <c r="A300" s="4" t="s">
        <v>65</v>
      </c>
      <c r="B300" s="9">
        <v>20</v>
      </c>
      <c r="C300" s="8" t="str">
        <f t="shared" si="4"/>
        <v>30-34|20</v>
      </c>
      <c r="D300" s="9">
        <v>32</v>
      </c>
      <c r="E300" s="9">
        <v>5</v>
      </c>
      <c r="F300" s="9" t="s">
        <v>45</v>
      </c>
    </row>
    <row r="301" spans="1:6">
      <c r="A301" s="4" t="s">
        <v>65</v>
      </c>
      <c r="B301" s="9">
        <v>21</v>
      </c>
      <c r="C301" s="8" t="str">
        <f t="shared" si="4"/>
        <v>30-34|21</v>
      </c>
      <c r="D301" s="9">
        <v>33</v>
      </c>
      <c r="E301" s="9">
        <v>5</v>
      </c>
      <c r="F301" s="9" t="s">
        <v>45</v>
      </c>
    </row>
    <row r="302" spans="1:6">
      <c r="A302" s="4" t="s">
        <v>65</v>
      </c>
      <c r="B302" s="9">
        <v>22</v>
      </c>
      <c r="C302" s="8" t="str">
        <f t="shared" si="4"/>
        <v>30-34|22</v>
      </c>
      <c r="D302" s="9">
        <v>34</v>
      </c>
      <c r="E302" s="9">
        <v>5</v>
      </c>
      <c r="F302" s="9" t="s">
        <v>45</v>
      </c>
    </row>
    <row r="303" spans="1:6">
      <c r="A303" s="4" t="s">
        <v>65</v>
      </c>
      <c r="B303" s="9">
        <v>23</v>
      </c>
      <c r="C303" s="8" t="str">
        <f t="shared" si="4"/>
        <v>30-34|23</v>
      </c>
      <c r="D303" s="9">
        <v>36</v>
      </c>
      <c r="E303" s="9">
        <v>6</v>
      </c>
      <c r="F303" s="9" t="s">
        <v>46</v>
      </c>
    </row>
    <row r="304" spans="1:6">
      <c r="A304" s="4" t="s">
        <v>65</v>
      </c>
      <c r="B304" s="9">
        <v>24</v>
      </c>
      <c r="C304" s="8" t="str">
        <f t="shared" si="4"/>
        <v>30-34|24</v>
      </c>
      <c r="D304" s="9">
        <v>37</v>
      </c>
      <c r="E304" s="9">
        <v>6</v>
      </c>
      <c r="F304" s="9" t="s">
        <v>46</v>
      </c>
    </row>
    <row r="305" spans="1:6">
      <c r="A305" s="4" t="s">
        <v>65</v>
      </c>
      <c r="B305" s="9">
        <v>25</v>
      </c>
      <c r="C305" s="8" t="str">
        <f t="shared" si="4"/>
        <v>30-34|25</v>
      </c>
      <c r="D305" s="9">
        <v>39</v>
      </c>
      <c r="E305" s="9">
        <v>7</v>
      </c>
      <c r="F305" s="9" t="s">
        <v>47</v>
      </c>
    </row>
    <row r="306" spans="1:6">
      <c r="A306" s="4" t="s">
        <v>65</v>
      </c>
      <c r="B306" s="9">
        <v>26</v>
      </c>
      <c r="C306" s="8" t="str">
        <f t="shared" si="4"/>
        <v>30-34|26</v>
      </c>
      <c r="D306" s="9">
        <v>40</v>
      </c>
      <c r="E306" s="9">
        <v>7</v>
      </c>
      <c r="F306" s="9" t="s">
        <v>47</v>
      </c>
    </row>
    <row r="307" spans="1:6">
      <c r="A307" s="4" t="s">
        <v>65</v>
      </c>
      <c r="B307" s="9">
        <v>27</v>
      </c>
      <c r="C307" s="8" t="str">
        <f t="shared" si="4"/>
        <v>30-34|27</v>
      </c>
      <c r="D307" s="9">
        <v>42</v>
      </c>
      <c r="E307" s="9">
        <v>8</v>
      </c>
      <c r="F307" s="9" t="s">
        <v>48</v>
      </c>
    </row>
    <row r="308" spans="1:6">
      <c r="A308" s="4" t="s">
        <v>65</v>
      </c>
      <c r="B308" s="9">
        <v>28</v>
      </c>
      <c r="C308" s="8" t="str">
        <f t="shared" si="4"/>
        <v>30-34|28</v>
      </c>
      <c r="D308" s="9">
        <v>43</v>
      </c>
      <c r="E308" s="9">
        <v>8</v>
      </c>
      <c r="F308" s="9" t="s">
        <v>48</v>
      </c>
    </row>
    <row r="309" spans="1:6">
      <c r="A309" s="4" t="s">
        <v>65</v>
      </c>
      <c r="B309" s="9">
        <v>29</v>
      </c>
      <c r="C309" s="8" t="str">
        <f t="shared" si="4"/>
        <v>30-34|29</v>
      </c>
      <c r="D309" s="9">
        <v>45</v>
      </c>
      <c r="E309" s="9">
        <v>9</v>
      </c>
      <c r="F309" s="9" t="s">
        <v>49</v>
      </c>
    </row>
    <row r="310" spans="1:6">
      <c r="A310" s="4" t="s">
        <v>65</v>
      </c>
      <c r="B310" s="9">
        <v>30</v>
      </c>
      <c r="C310" s="8" t="str">
        <f t="shared" si="4"/>
        <v>30-34|30</v>
      </c>
      <c r="D310" s="9">
        <v>46</v>
      </c>
      <c r="E310" s="9">
        <v>9</v>
      </c>
      <c r="F310" s="9" t="s">
        <v>49</v>
      </c>
    </row>
    <row r="311" spans="1:6">
      <c r="A311" s="4" t="s">
        <v>65</v>
      </c>
      <c r="B311" s="9">
        <v>31</v>
      </c>
      <c r="C311" s="8" t="str">
        <f t="shared" si="4"/>
        <v>30-34|31</v>
      </c>
      <c r="D311" s="9">
        <v>48</v>
      </c>
      <c r="E311" s="9">
        <v>9</v>
      </c>
      <c r="F311" s="9" t="s">
        <v>49</v>
      </c>
    </row>
    <row r="312" spans="1:6">
      <c r="A312" s="4" t="s">
        <v>65</v>
      </c>
      <c r="B312" s="9">
        <v>32</v>
      </c>
      <c r="C312" s="8" t="str">
        <f t="shared" si="4"/>
        <v>30-34|32</v>
      </c>
      <c r="D312" s="9">
        <v>49</v>
      </c>
      <c r="E312" s="9">
        <v>10</v>
      </c>
      <c r="F312" s="9" t="s">
        <v>50</v>
      </c>
    </row>
    <row r="313" spans="1:6">
      <c r="A313" s="4" t="s">
        <v>65</v>
      </c>
      <c r="B313" s="9">
        <v>33</v>
      </c>
      <c r="C313" s="8" t="str">
        <f t="shared" si="4"/>
        <v>30-34|33</v>
      </c>
      <c r="D313" s="9">
        <v>51</v>
      </c>
      <c r="E313" s="9">
        <v>10</v>
      </c>
      <c r="F313" s="9" t="s">
        <v>50</v>
      </c>
    </row>
    <row r="314" spans="1:6">
      <c r="A314" s="4" t="s">
        <v>65</v>
      </c>
      <c r="B314" s="9">
        <v>34</v>
      </c>
      <c r="C314" s="8" t="str">
        <f t="shared" si="4"/>
        <v>30-34|34</v>
      </c>
      <c r="D314" s="9">
        <v>53</v>
      </c>
      <c r="E314" s="9">
        <v>11</v>
      </c>
      <c r="F314" s="9" t="s">
        <v>51</v>
      </c>
    </row>
    <row r="315" spans="1:6">
      <c r="A315" s="4" t="s">
        <v>65</v>
      </c>
      <c r="B315" s="9">
        <v>35</v>
      </c>
      <c r="C315" s="8" t="str">
        <f t="shared" si="4"/>
        <v>30-34|35</v>
      </c>
      <c r="D315" s="9">
        <v>55</v>
      </c>
      <c r="E315" s="9">
        <v>12</v>
      </c>
      <c r="F315" s="9" t="s">
        <v>52</v>
      </c>
    </row>
    <row r="316" spans="1:6">
      <c r="A316" s="4" t="s">
        <v>65</v>
      </c>
      <c r="B316" s="9">
        <v>36</v>
      </c>
      <c r="C316" s="8" t="str">
        <f t="shared" si="4"/>
        <v>30-34|36</v>
      </c>
      <c r="D316" s="9">
        <v>57</v>
      </c>
      <c r="E316" s="9">
        <v>12</v>
      </c>
      <c r="F316" s="9" t="s">
        <v>52</v>
      </c>
    </row>
    <row r="317" spans="1:6">
      <c r="A317" s="4" t="s">
        <v>65</v>
      </c>
      <c r="B317" s="9">
        <v>37</v>
      </c>
      <c r="C317" s="8" t="str">
        <f t="shared" si="4"/>
        <v>30-34|37</v>
      </c>
      <c r="D317" s="9">
        <v>59</v>
      </c>
      <c r="E317" s="9">
        <v>13</v>
      </c>
      <c r="F317" s="9" t="s">
        <v>53</v>
      </c>
    </row>
    <row r="318" spans="1:6">
      <c r="A318" s="4" t="s">
        <v>65</v>
      </c>
      <c r="B318" s="9">
        <v>38</v>
      </c>
      <c r="C318" s="8" t="str">
        <f t="shared" si="4"/>
        <v>30-34|38</v>
      </c>
      <c r="D318" s="9">
        <v>62</v>
      </c>
      <c r="E318" s="9">
        <v>14</v>
      </c>
      <c r="F318" s="9" t="s">
        <v>54</v>
      </c>
    </row>
    <row r="319" spans="1:6">
      <c r="A319" s="4" t="s">
        <v>65</v>
      </c>
      <c r="B319" s="9">
        <v>39</v>
      </c>
      <c r="C319" s="8" t="str">
        <f t="shared" si="4"/>
        <v>30-34|39</v>
      </c>
      <c r="D319" s="9">
        <v>65</v>
      </c>
      <c r="E319" s="9">
        <v>15</v>
      </c>
      <c r="F319" s="9" t="s">
        <v>55</v>
      </c>
    </row>
    <row r="320" spans="1:6">
      <c r="A320" s="4" t="s">
        <v>65</v>
      </c>
      <c r="B320" s="9">
        <v>40</v>
      </c>
      <c r="C320" s="8" t="str">
        <f t="shared" si="4"/>
        <v>30-34|40</v>
      </c>
      <c r="D320" s="9">
        <v>69</v>
      </c>
      <c r="E320" s="9">
        <v>16</v>
      </c>
      <c r="F320" s="9" t="s">
        <v>56</v>
      </c>
    </row>
    <row r="321" spans="1:6">
      <c r="A321" s="4" t="s">
        <v>65</v>
      </c>
      <c r="B321" s="9">
        <v>41</v>
      </c>
      <c r="C321" s="8" t="str">
        <f t="shared" si="4"/>
        <v>30-34|41</v>
      </c>
      <c r="D321" s="9">
        <v>73</v>
      </c>
      <c r="E321" s="9">
        <v>17</v>
      </c>
      <c r="F321" s="9" t="s">
        <v>57</v>
      </c>
    </row>
    <row r="322" spans="1:6">
      <c r="A322" s="4" t="s">
        <v>65</v>
      </c>
      <c r="B322" s="9">
        <v>42</v>
      </c>
      <c r="C322" s="8" t="str">
        <f t="shared" si="4"/>
        <v>30-34|42</v>
      </c>
      <c r="D322" s="9">
        <v>77</v>
      </c>
      <c r="E322" s="9">
        <v>18</v>
      </c>
      <c r="F322" s="9" t="s">
        <v>58</v>
      </c>
    </row>
    <row r="323" spans="1:6">
      <c r="A323" s="4" t="s">
        <v>65</v>
      </c>
      <c r="B323" s="9">
        <v>43</v>
      </c>
      <c r="C323" s="8" t="str">
        <f t="shared" si="4"/>
        <v>30-34|43</v>
      </c>
      <c r="D323" s="9">
        <v>80</v>
      </c>
      <c r="E323" s="9">
        <v>19</v>
      </c>
      <c r="F323" s="9" t="s">
        <v>59</v>
      </c>
    </row>
    <row r="324" spans="1:6">
      <c r="A324" s="4" t="s">
        <v>65</v>
      </c>
      <c r="B324" s="9">
        <v>44</v>
      </c>
      <c r="C324" s="8" t="str">
        <f t="shared" si="4"/>
        <v>30-34|44</v>
      </c>
      <c r="D324" s="9">
        <v>80</v>
      </c>
      <c r="E324" s="9">
        <v>19</v>
      </c>
      <c r="F324" s="9" t="s">
        <v>59</v>
      </c>
    </row>
    <row r="325" spans="1:6">
      <c r="A325" s="4" t="s">
        <v>65</v>
      </c>
      <c r="B325" s="9">
        <v>45</v>
      </c>
      <c r="C325" s="8" t="str">
        <f t="shared" ref="C325:C388" si="5">A325&amp;"|"&amp;B325</f>
        <v>30-34|45</v>
      </c>
      <c r="D325" s="9">
        <v>80</v>
      </c>
      <c r="E325" s="9">
        <v>19</v>
      </c>
      <c r="F325" s="9" t="s">
        <v>59</v>
      </c>
    </row>
    <row r="326" spans="1:6">
      <c r="A326" s="4" t="s">
        <v>66</v>
      </c>
      <c r="B326" s="8">
        <v>0</v>
      </c>
      <c r="C326" s="8" t="str">
        <f t="shared" si="5"/>
        <v>35-44|0</v>
      </c>
      <c r="D326" s="9">
        <v>20</v>
      </c>
      <c r="E326" s="9">
        <v>1</v>
      </c>
      <c r="F326" s="9" t="s">
        <v>41</v>
      </c>
    </row>
    <row r="327" spans="1:6">
      <c r="A327" s="4" t="s">
        <v>66</v>
      </c>
      <c r="B327" s="9">
        <v>1</v>
      </c>
      <c r="C327" s="8" t="str">
        <f t="shared" si="5"/>
        <v>35-44|1</v>
      </c>
      <c r="D327" s="9">
        <v>20</v>
      </c>
      <c r="E327" s="9">
        <v>1</v>
      </c>
      <c r="F327" s="9" t="s">
        <v>41</v>
      </c>
    </row>
    <row r="328" spans="1:6">
      <c r="A328" s="4" t="s">
        <v>66</v>
      </c>
      <c r="B328" s="9">
        <v>2</v>
      </c>
      <c r="C328" s="8" t="str">
        <f t="shared" si="5"/>
        <v>35-44|2</v>
      </c>
      <c r="D328" s="9">
        <v>20</v>
      </c>
      <c r="E328" s="9">
        <v>1</v>
      </c>
      <c r="F328" s="9" t="s">
        <v>41</v>
      </c>
    </row>
    <row r="329" spans="1:6">
      <c r="A329" s="4" t="s">
        <v>66</v>
      </c>
      <c r="B329" s="9">
        <v>3</v>
      </c>
      <c r="C329" s="8" t="str">
        <f t="shared" si="5"/>
        <v>35-44|3</v>
      </c>
      <c r="D329" s="9">
        <v>20</v>
      </c>
      <c r="E329" s="9">
        <v>1</v>
      </c>
      <c r="F329" s="9" t="s">
        <v>41</v>
      </c>
    </row>
    <row r="330" spans="1:6">
      <c r="A330" s="4" t="s">
        <v>66</v>
      </c>
      <c r="B330" s="9">
        <v>4</v>
      </c>
      <c r="C330" s="8" t="str">
        <f t="shared" si="5"/>
        <v>35-44|4</v>
      </c>
      <c r="D330" s="9">
        <v>20</v>
      </c>
      <c r="E330" s="9">
        <v>1</v>
      </c>
      <c r="F330" s="9" t="s">
        <v>41</v>
      </c>
    </row>
    <row r="331" spans="1:6">
      <c r="A331" s="4" t="s">
        <v>66</v>
      </c>
      <c r="B331" s="9">
        <v>5</v>
      </c>
      <c r="C331" s="8" t="str">
        <f t="shared" si="5"/>
        <v>35-44|5</v>
      </c>
      <c r="D331" s="9">
        <v>20</v>
      </c>
      <c r="E331" s="9">
        <v>1</v>
      </c>
      <c r="F331" s="9" t="s">
        <v>41</v>
      </c>
    </row>
    <row r="332" spans="1:6">
      <c r="A332" s="4" t="s">
        <v>66</v>
      </c>
      <c r="B332" s="9">
        <v>6</v>
      </c>
      <c r="C332" s="8" t="str">
        <f t="shared" si="5"/>
        <v>35-44|6</v>
      </c>
      <c r="D332" s="9">
        <v>20</v>
      </c>
      <c r="E332" s="9">
        <v>1</v>
      </c>
      <c r="F332" s="9" t="s">
        <v>41</v>
      </c>
    </row>
    <row r="333" spans="1:6">
      <c r="A333" s="4" t="s">
        <v>66</v>
      </c>
      <c r="B333" s="9">
        <v>7</v>
      </c>
      <c r="C333" s="8" t="str">
        <f t="shared" si="5"/>
        <v>35-44|7</v>
      </c>
      <c r="D333" s="9">
        <v>20</v>
      </c>
      <c r="E333" s="9">
        <v>1</v>
      </c>
      <c r="F333" s="9" t="s">
        <v>41</v>
      </c>
    </row>
    <row r="334" spans="1:6">
      <c r="A334" s="4" t="s">
        <v>66</v>
      </c>
      <c r="B334" s="9">
        <v>8</v>
      </c>
      <c r="C334" s="8" t="str">
        <f t="shared" si="5"/>
        <v>35-44|8</v>
      </c>
      <c r="D334" s="9">
        <v>20</v>
      </c>
      <c r="E334" s="9">
        <v>1</v>
      </c>
      <c r="F334" s="9" t="s">
        <v>41</v>
      </c>
    </row>
    <row r="335" spans="1:6">
      <c r="A335" s="4" t="s">
        <v>66</v>
      </c>
      <c r="B335" s="9">
        <v>9</v>
      </c>
      <c r="C335" s="8" t="str">
        <f t="shared" si="5"/>
        <v>35-44|9</v>
      </c>
      <c r="D335" s="9">
        <v>20</v>
      </c>
      <c r="E335" s="9">
        <v>1</v>
      </c>
      <c r="F335" s="9" t="s">
        <v>41</v>
      </c>
    </row>
    <row r="336" spans="1:6">
      <c r="A336" s="4" t="s">
        <v>66</v>
      </c>
      <c r="B336" s="9">
        <v>10</v>
      </c>
      <c r="C336" s="8" t="str">
        <f t="shared" si="5"/>
        <v>35-44|10</v>
      </c>
      <c r="D336" s="9">
        <v>21</v>
      </c>
      <c r="E336" s="9">
        <v>1</v>
      </c>
      <c r="F336" s="9" t="s">
        <v>41</v>
      </c>
    </row>
    <row r="337" spans="1:6">
      <c r="A337" s="4" t="s">
        <v>66</v>
      </c>
      <c r="B337" s="9">
        <v>11</v>
      </c>
      <c r="C337" s="8" t="str">
        <f t="shared" si="5"/>
        <v>35-44|11</v>
      </c>
      <c r="D337" s="9">
        <v>22</v>
      </c>
      <c r="E337" s="9">
        <v>2</v>
      </c>
      <c r="F337" s="9" t="s">
        <v>42</v>
      </c>
    </row>
    <row r="338" spans="1:6">
      <c r="A338" s="4" t="s">
        <v>66</v>
      </c>
      <c r="B338" s="9">
        <v>12</v>
      </c>
      <c r="C338" s="8" t="str">
        <f t="shared" si="5"/>
        <v>35-44|12</v>
      </c>
      <c r="D338" s="9">
        <v>23</v>
      </c>
      <c r="E338" s="9">
        <v>2</v>
      </c>
      <c r="F338" s="9" t="s">
        <v>42</v>
      </c>
    </row>
    <row r="339" spans="1:6">
      <c r="A339" s="4" t="s">
        <v>66</v>
      </c>
      <c r="B339" s="9">
        <v>13</v>
      </c>
      <c r="C339" s="8" t="str">
        <f t="shared" si="5"/>
        <v>35-44|13</v>
      </c>
      <c r="D339" s="9">
        <v>24</v>
      </c>
      <c r="E339" s="9">
        <v>2</v>
      </c>
      <c r="F339" s="9" t="s">
        <v>42</v>
      </c>
    </row>
    <row r="340" spans="1:6">
      <c r="A340" s="4" t="s">
        <v>66</v>
      </c>
      <c r="B340" s="9">
        <v>14</v>
      </c>
      <c r="C340" s="8" t="str">
        <f t="shared" si="5"/>
        <v>35-44|14</v>
      </c>
      <c r="D340" s="9">
        <v>25</v>
      </c>
      <c r="E340" s="9">
        <v>3</v>
      </c>
      <c r="F340" s="9" t="s">
        <v>43</v>
      </c>
    </row>
    <row r="341" spans="1:6">
      <c r="A341" s="4" t="s">
        <v>66</v>
      </c>
      <c r="B341" s="9">
        <v>15</v>
      </c>
      <c r="C341" s="8" t="str">
        <f t="shared" si="5"/>
        <v>35-44|15</v>
      </c>
      <c r="D341" s="9">
        <v>26</v>
      </c>
      <c r="E341" s="9">
        <v>3</v>
      </c>
      <c r="F341" s="9" t="s">
        <v>43</v>
      </c>
    </row>
    <row r="342" spans="1:6">
      <c r="A342" s="4" t="s">
        <v>66</v>
      </c>
      <c r="B342" s="9">
        <v>16</v>
      </c>
      <c r="C342" s="8" t="str">
        <f t="shared" si="5"/>
        <v>35-44|16</v>
      </c>
      <c r="D342" s="9">
        <v>27</v>
      </c>
      <c r="E342" s="9">
        <v>3</v>
      </c>
      <c r="F342" s="9" t="s">
        <v>43</v>
      </c>
    </row>
    <row r="343" spans="1:6">
      <c r="A343" s="4" t="s">
        <v>66</v>
      </c>
      <c r="B343" s="9">
        <v>17</v>
      </c>
      <c r="C343" s="8" t="str">
        <f t="shared" si="5"/>
        <v>35-44|17</v>
      </c>
      <c r="D343" s="9">
        <v>28</v>
      </c>
      <c r="E343" s="9">
        <v>3</v>
      </c>
      <c r="F343" s="9" t="s">
        <v>43</v>
      </c>
    </row>
    <row r="344" spans="1:6">
      <c r="A344" s="4" t="s">
        <v>66</v>
      </c>
      <c r="B344" s="9">
        <v>18</v>
      </c>
      <c r="C344" s="8" t="str">
        <f t="shared" si="5"/>
        <v>35-44|18</v>
      </c>
      <c r="D344" s="9">
        <v>29</v>
      </c>
      <c r="E344" s="9">
        <v>4</v>
      </c>
      <c r="F344" s="8" t="s">
        <v>44</v>
      </c>
    </row>
    <row r="345" spans="1:6">
      <c r="A345" s="4" t="s">
        <v>66</v>
      </c>
      <c r="B345" s="9">
        <v>19</v>
      </c>
      <c r="C345" s="8" t="str">
        <f t="shared" si="5"/>
        <v>35-44|19</v>
      </c>
      <c r="D345" s="9">
        <v>30</v>
      </c>
      <c r="E345" s="9">
        <v>4</v>
      </c>
      <c r="F345" s="8" t="s">
        <v>44</v>
      </c>
    </row>
    <row r="346" spans="1:6">
      <c r="A346" s="4" t="s">
        <v>66</v>
      </c>
      <c r="B346" s="9">
        <v>20</v>
      </c>
      <c r="C346" s="8" t="str">
        <f t="shared" si="5"/>
        <v>35-44|20</v>
      </c>
      <c r="D346" s="9">
        <v>31</v>
      </c>
      <c r="E346" s="9">
        <v>4</v>
      </c>
      <c r="F346" s="8" t="s">
        <v>44</v>
      </c>
    </row>
    <row r="347" spans="1:6">
      <c r="A347" s="4" t="s">
        <v>66</v>
      </c>
      <c r="B347" s="9">
        <v>21</v>
      </c>
      <c r="C347" s="8" t="str">
        <f t="shared" si="5"/>
        <v>35-44|21</v>
      </c>
      <c r="D347" s="9">
        <v>33</v>
      </c>
      <c r="E347" s="9">
        <v>5</v>
      </c>
      <c r="F347" s="9" t="s">
        <v>45</v>
      </c>
    </row>
    <row r="348" spans="1:6">
      <c r="A348" s="4" t="s">
        <v>66</v>
      </c>
      <c r="B348" s="9">
        <v>22</v>
      </c>
      <c r="C348" s="8" t="str">
        <f t="shared" si="5"/>
        <v>35-44|22</v>
      </c>
      <c r="D348" s="9">
        <v>34</v>
      </c>
      <c r="E348" s="9">
        <v>5</v>
      </c>
      <c r="F348" s="9" t="s">
        <v>45</v>
      </c>
    </row>
    <row r="349" spans="1:6">
      <c r="A349" s="4" t="s">
        <v>66</v>
      </c>
      <c r="B349" s="9">
        <v>23</v>
      </c>
      <c r="C349" s="8" t="str">
        <f t="shared" si="5"/>
        <v>35-44|23</v>
      </c>
      <c r="D349" s="9">
        <v>36</v>
      </c>
      <c r="E349" s="9">
        <v>6</v>
      </c>
      <c r="F349" s="9" t="s">
        <v>46</v>
      </c>
    </row>
    <row r="350" spans="1:6">
      <c r="A350" s="4" t="s">
        <v>66</v>
      </c>
      <c r="B350" s="9">
        <v>24</v>
      </c>
      <c r="C350" s="8" t="str">
        <f t="shared" si="5"/>
        <v>35-44|24</v>
      </c>
      <c r="D350" s="9">
        <v>37</v>
      </c>
      <c r="E350" s="9">
        <v>6</v>
      </c>
      <c r="F350" s="9" t="s">
        <v>46</v>
      </c>
    </row>
    <row r="351" spans="1:6">
      <c r="A351" s="4" t="s">
        <v>66</v>
      </c>
      <c r="B351" s="9">
        <v>25</v>
      </c>
      <c r="C351" s="8" t="str">
        <f t="shared" si="5"/>
        <v>35-44|25</v>
      </c>
      <c r="D351" s="9">
        <v>39</v>
      </c>
      <c r="E351" s="9">
        <v>7</v>
      </c>
      <c r="F351" s="9" t="s">
        <v>47</v>
      </c>
    </row>
    <row r="352" spans="1:6">
      <c r="A352" s="4" t="s">
        <v>66</v>
      </c>
      <c r="B352" s="9">
        <v>26</v>
      </c>
      <c r="C352" s="8" t="str">
        <f t="shared" si="5"/>
        <v>35-44|26</v>
      </c>
      <c r="D352" s="9">
        <v>40</v>
      </c>
      <c r="E352" s="9">
        <v>7</v>
      </c>
      <c r="F352" s="9" t="s">
        <v>47</v>
      </c>
    </row>
    <row r="353" spans="1:6">
      <c r="A353" s="4" t="s">
        <v>66</v>
      </c>
      <c r="B353" s="9">
        <v>27</v>
      </c>
      <c r="C353" s="8" t="str">
        <f t="shared" si="5"/>
        <v>35-44|27</v>
      </c>
      <c r="D353" s="9">
        <v>41</v>
      </c>
      <c r="E353" s="9">
        <v>7</v>
      </c>
      <c r="F353" s="9" t="s">
        <v>47</v>
      </c>
    </row>
    <row r="354" spans="1:6">
      <c r="A354" s="4" t="s">
        <v>66</v>
      </c>
      <c r="B354" s="9">
        <v>28</v>
      </c>
      <c r="C354" s="8" t="str">
        <f t="shared" si="5"/>
        <v>35-44|28</v>
      </c>
      <c r="D354" s="9">
        <v>43</v>
      </c>
      <c r="E354" s="9">
        <v>8</v>
      </c>
      <c r="F354" s="9" t="s">
        <v>48</v>
      </c>
    </row>
    <row r="355" spans="1:6">
      <c r="A355" s="4" t="s">
        <v>66</v>
      </c>
      <c r="B355" s="9">
        <v>29</v>
      </c>
      <c r="C355" s="8" t="str">
        <f t="shared" si="5"/>
        <v>35-44|29</v>
      </c>
      <c r="D355" s="9">
        <v>44</v>
      </c>
      <c r="E355" s="9">
        <v>8</v>
      </c>
      <c r="F355" s="9" t="s">
        <v>48</v>
      </c>
    </row>
    <row r="356" spans="1:6">
      <c r="A356" s="4" t="s">
        <v>66</v>
      </c>
      <c r="B356" s="9">
        <v>30</v>
      </c>
      <c r="C356" s="8" t="str">
        <f t="shared" si="5"/>
        <v>35-44|30</v>
      </c>
      <c r="D356" s="9">
        <v>45</v>
      </c>
      <c r="E356" s="9">
        <v>9</v>
      </c>
      <c r="F356" s="9" t="s">
        <v>49</v>
      </c>
    </row>
    <row r="357" spans="1:6">
      <c r="A357" s="4" t="s">
        <v>66</v>
      </c>
      <c r="B357" s="9">
        <v>31</v>
      </c>
      <c r="C357" s="8" t="str">
        <f t="shared" si="5"/>
        <v>35-44|31</v>
      </c>
      <c r="D357" s="9">
        <v>47</v>
      </c>
      <c r="E357" s="9">
        <v>9</v>
      </c>
      <c r="F357" s="9" t="s">
        <v>49</v>
      </c>
    </row>
    <row r="358" spans="1:6">
      <c r="A358" s="4" t="s">
        <v>66</v>
      </c>
      <c r="B358" s="9">
        <v>32</v>
      </c>
      <c r="C358" s="8" t="str">
        <f t="shared" si="5"/>
        <v>35-44|32</v>
      </c>
      <c r="D358" s="9">
        <v>48</v>
      </c>
      <c r="E358" s="9">
        <v>9</v>
      </c>
      <c r="F358" s="9" t="s">
        <v>49</v>
      </c>
    </row>
    <row r="359" spans="1:6">
      <c r="A359" s="4" t="s">
        <v>66</v>
      </c>
      <c r="B359" s="9">
        <v>33</v>
      </c>
      <c r="C359" s="8" t="str">
        <f t="shared" si="5"/>
        <v>35-44|33</v>
      </c>
      <c r="D359" s="9">
        <v>49</v>
      </c>
      <c r="E359" s="9">
        <v>10</v>
      </c>
      <c r="F359" s="9" t="s">
        <v>50</v>
      </c>
    </row>
    <row r="360" spans="1:6">
      <c r="A360" s="4" t="s">
        <v>66</v>
      </c>
      <c r="B360" s="9">
        <v>34</v>
      </c>
      <c r="C360" s="8" t="str">
        <f t="shared" si="5"/>
        <v>35-44|34</v>
      </c>
      <c r="D360" s="9">
        <v>51</v>
      </c>
      <c r="E360" s="9">
        <v>10</v>
      </c>
      <c r="F360" s="9" t="s">
        <v>50</v>
      </c>
    </row>
    <row r="361" spans="1:6">
      <c r="A361" s="4" t="s">
        <v>66</v>
      </c>
      <c r="B361" s="9">
        <v>35</v>
      </c>
      <c r="C361" s="8" t="str">
        <f t="shared" si="5"/>
        <v>35-44|35</v>
      </c>
      <c r="D361" s="9">
        <v>52</v>
      </c>
      <c r="E361" s="9">
        <v>11</v>
      </c>
      <c r="F361" s="9" t="s">
        <v>51</v>
      </c>
    </row>
    <row r="362" spans="1:6">
      <c r="A362" s="4" t="s">
        <v>66</v>
      </c>
      <c r="B362" s="9">
        <v>36</v>
      </c>
      <c r="C362" s="8" t="str">
        <f t="shared" si="5"/>
        <v>35-44|36</v>
      </c>
      <c r="D362" s="9">
        <v>54</v>
      </c>
      <c r="E362" s="9">
        <v>11</v>
      </c>
      <c r="F362" s="9" t="s">
        <v>51</v>
      </c>
    </row>
    <row r="363" spans="1:6">
      <c r="A363" s="4" t="s">
        <v>66</v>
      </c>
      <c r="B363" s="9">
        <v>37</v>
      </c>
      <c r="C363" s="8" t="str">
        <f t="shared" si="5"/>
        <v>35-44|37</v>
      </c>
      <c r="D363" s="9">
        <v>56</v>
      </c>
      <c r="E363" s="9">
        <v>12</v>
      </c>
      <c r="F363" s="9" t="s">
        <v>52</v>
      </c>
    </row>
    <row r="364" spans="1:6">
      <c r="A364" s="4" t="s">
        <v>66</v>
      </c>
      <c r="B364" s="9">
        <v>38</v>
      </c>
      <c r="C364" s="8" t="str">
        <f t="shared" si="5"/>
        <v>35-44|38</v>
      </c>
      <c r="D364" s="9">
        <v>58</v>
      </c>
      <c r="E364" s="9">
        <v>12</v>
      </c>
      <c r="F364" s="9" t="s">
        <v>52</v>
      </c>
    </row>
    <row r="365" spans="1:6">
      <c r="A365" s="4" t="s">
        <v>66</v>
      </c>
      <c r="B365" s="9">
        <v>39</v>
      </c>
      <c r="C365" s="8" t="str">
        <f t="shared" si="5"/>
        <v>35-44|39</v>
      </c>
      <c r="D365" s="9">
        <v>60</v>
      </c>
      <c r="E365" s="9">
        <v>13</v>
      </c>
      <c r="F365" s="9" t="s">
        <v>53</v>
      </c>
    </row>
    <row r="366" spans="1:6">
      <c r="A366" s="4" t="s">
        <v>66</v>
      </c>
      <c r="B366" s="9">
        <v>40</v>
      </c>
      <c r="C366" s="8" t="str">
        <f t="shared" si="5"/>
        <v>35-44|40</v>
      </c>
      <c r="D366" s="9">
        <v>62</v>
      </c>
      <c r="E366" s="9">
        <v>14</v>
      </c>
      <c r="F366" s="9" t="s">
        <v>54</v>
      </c>
    </row>
    <row r="367" spans="1:6">
      <c r="A367" s="4" t="s">
        <v>66</v>
      </c>
      <c r="B367" s="9">
        <v>41</v>
      </c>
      <c r="C367" s="8" t="str">
        <f t="shared" si="5"/>
        <v>35-44|41</v>
      </c>
      <c r="D367" s="9">
        <v>65</v>
      </c>
      <c r="E367" s="9">
        <v>15</v>
      </c>
      <c r="F367" s="9" t="s">
        <v>55</v>
      </c>
    </row>
    <row r="368" spans="1:6">
      <c r="A368" s="4" t="s">
        <v>66</v>
      </c>
      <c r="B368" s="9">
        <v>42</v>
      </c>
      <c r="C368" s="8" t="str">
        <f t="shared" si="5"/>
        <v>35-44|42</v>
      </c>
      <c r="D368" s="9">
        <v>68</v>
      </c>
      <c r="E368" s="9">
        <v>15</v>
      </c>
      <c r="F368" s="9" t="s">
        <v>55</v>
      </c>
    </row>
    <row r="369" spans="1:6">
      <c r="A369" s="4" t="s">
        <v>66</v>
      </c>
      <c r="B369" s="9">
        <v>43</v>
      </c>
      <c r="C369" s="8" t="str">
        <f t="shared" si="5"/>
        <v>35-44|43</v>
      </c>
      <c r="D369" s="9">
        <v>72</v>
      </c>
      <c r="E369" s="9">
        <v>17</v>
      </c>
      <c r="F369" s="9" t="s">
        <v>57</v>
      </c>
    </row>
    <row r="370" spans="1:6">
      <c r="A370" s="4" t="s">
        <v>66</v>
      </c>
      <c r="B370" s="9">
        <v>44</v>
      </c>
      <c r="C370" s="8" t="str">
        <f t="shared" si="5"/>
        <v>35-44|44</v>
      </c>
      <c r="D370" s="9">
        <v>76</v>
      </c>
      <c r="E370" s="9">
        <v>18</v>
      </c>
      <c r="F370" s="9" t="s">
        <v>58</v>
      </c>
    </row>
    <row r="371" spans="1:6">
      <c r="A371" s="4" t="s">
        <v>66</v>
      </c>
      <c r="B371" s="9">
        <v>45</v>
      </c>
      <c r="C371" s="8" t="str">
        <f t="shared" si="5"/>
        <v>35-44|45</v>
      </c>
      <c r="D371" s="9">
        <v>80</v>
      </c>
      <c r="E371" s="9">
        <v>19</v>
      </c>
      <c r="F371" s="9" t="s">
        <v>59</v>
      </c>
    </row>
    <row r="372" spans="1:6">
      <c r="A372" s="4" t="s">
        <v>67</v>
      </c>
      <c r="B372" s="8">
        <v>0</v>
      </c>
      <c r="C372" s="8" t="str">
        <f t="shared" si="5"/>
        <v>45-54|0</v>
      </c>
      <c r="D372" s="9">
        <v>20</v>
      </c>
      <c r="E372" s="9">
        <v>1</v>
      </c>
      <c r="F372" s="9" t="s">
        <v>41</v>
      </c>
    </row>
    <row r="373" spans="1:6">
      <c r="A373" s="4" t="s">
        <v>67</v>
      </c>
      <c r="B373" s="9">
        <v>1</v>
      </c>
      <c r="C373" s="8" t="str">
        <f t="shared" si="5"/>
        <v>45-54|1</v>
      </c>
      <c r="D373" s="9">
        <v>20</v>
      </c>
      <c r="E373" s="9">
        <v>1</v>
      </c>
      <c r="F373" s="9" t="s">
        <v>41</v>
      </c>
    </row>
    <row r="374" spans="1:6">
      <c r="A374" s="4" t="s">
        <v>67</v>
      </c>
      <c r="B374" s="9">
        <v>2</v>
      </c>
      <c r="C374" s="8" t="str">
        <f t="shared" si="5"/>
        <v>45-54|2</v>
      </c>
      <c r="D374" s="9">
        <v>20</v>
      </c>
      <c r="E374" s="9">
        <v>1</v>
      </c>
      <c r="F374" s="9" t="s">
        <v>41</v>
      </c>
    </row>
    <row r="375" spans="1:6">
      <c r="A375" s="4" t="s">
        <v>67</v>
      </c>
      <c r="B375" s="9">
        <v>3</v>
      </c>
      <c r="C375" s="8" t="str">
        <f t="shared" si="5"/>
        <v>45-54|3</v>
      </c>
      <c r="D375" s="9">
        <v>20</v>
      </c>
      <c r="E375" s="9">
        <v>1</v>
      </c>
      <c r="F375" s="9" t="s">
        <v>41</v>
      </c>
    </row>
    <row r="376" spans="1:6">
      <c r="A376" s="4" t="s">
        <v>67</v>
      </c>
      <c r="B376" s="9">
        <v>4</v>
      </c>
      <c r="C376" s="8" t="str">
        <f t="shared" si="5"/>
        <v>45-54|4</v>
      </c>
      <c r="D376" s="9">
        <v>20</v>
      </c>
      <c r="E376" s="9">
        <v>1</v>
      </c>
      <c r="F376" s="9" t="s">
        <v>41</v>
      </c>
    </row>
    <row r="377" spans="1:6">
      <c r="A377" s="4" t="s">
        <v>67</v>
      </c>
      <c r="B377" s="9">
        <v>5</v>
      </c>
      <c r="C377" s="8" t="str">
        <f t="shared" si="5"/>
        <v>45-54|5</v>
      </c>
      <c r="D377" s="9">
        <v>20</v>
      </c>
      <c r="E377" s="9">
        <v>1</v>
      </c>
      <c r="F377" s="9" t="s">
        <v>41</v>
      </c>
    </row>
    <row r="378" spans="1:6">
      <c r="A378" s="4" t="s">
        <v>67</v>
      </c>
      <c r="B378" s="9">
        <v>6</v>
      </c>
      <c r="C378" s="8" t="str">
        <f t="shared" si="5"/>
        <v>45-54|6</v>
      </c>
      <c r="D378" s="9">
        <v>20</v>
      </c>
      <c r="E378" s="9">
        <v>1</v>
      </c>
      <c r="F378" s="9" t="s">
        <v>41</v>
      </c>
    </row>
    <row r="379" spans="1:6">
      <c r="A379" s="4" t="s">
        <v>67</v>
      </c>
      <c r="B379" s="9">
        <v>7</v>
      </c>
      <c r="C379" s="8" t="str">
        <f t="shared" si="5"/>
        <v>45-54|7</v>
      </c>
      <c r="D379" s="9">
        <v>20</v>
      </c>
      <c r="E379" s="9">
        <v>1</v>
      </c>
      <c r="F379" s="9" t="s">
        <v>41</v>
      </c>
    </row>
    <row r="380" spans="1:6">
      <c r="A380" s="4" t="s">
        <v>67</v>
      </c>
      <c r="B380" s="9">
        <v>8</v>
      </c>
      <c r="C380" s="8" t="str">
        <f t="shared" si="5"/>
        <v>45-54|8</v>
      </c>
      <c r="D380" s="9">
        <v>21</v>
      </c>
      <c r="E380" s="9">
        <v>1</v>
      </c>
      <c r="F380" s="9" t="s">
        <v>41</v>
      </c>
    </row>
    <row r="381" spans="1:6">
      <c r="A381" s="4" t="s">
        <v>67</v>
      </c>
      <c r="B381" s="9">
        <v>9</v>
      </c>
      <c r="C381" s="8" t="str">
        <f t="shared" si="5"/>
        <v>45-54|9</v>
      </c>
      <c r="D381" s="9">
        <v>22</v>
      </c>
      <c r="E381" s="9">
        <v>2</v>
      </c>
      <c r="F381" s="9" t="s">
        <v>42</v>
      </c>
    </row>
    <row r="382" spans="1:6">
      <c r="A382" s="4" t="s">
        <v>67</v>
      </c>
      <c r="B382" s="9">
        <v>10</v>
      </c>
      <c r="C382" s="8" t="str">
        <f t="shared" si="5"/>
        <v>45-54|10</v>
      </c>
      <c r="D382" s="9">
        <v>23</v>
      </c>
      <c r="E382" s="9">
        <v>2</v>
      </c>
      <c r="F382" s="9" t="s">
        <v>42</v>
      </c>
    </row>
    <row r="383" spans="1:6">
      <c r="A383" s="4" t="s">
        <v>67</v>
      </c>
      <c r="B383" s="9">
        <v>11</v>
      </c>
      <c r="C383" s="8" t="str">
        <f t="shared" si="5"/>
        <v>45-54|11</v>
      </c>
      <c r="D383" s="9">
        <v>24</v>
      </c>
      <c r="E383" s="9">
        <v>2</v>
      </c>
      <c r="F383" s="9" t="s">
        <v>42</v>
      </c>
    </row>
    <row r="384" spans="1:6">
      <c r="A384" s="4" t="s">
        <v>67</v>
      </c>
      <c r="B384" s="9">
        <v>12</v>
      </c>
      <c r="C384" s="8" t="str">
        <f t="shared" si="5"/>
        <v>45-54|12</v>
      </c>
      <c r="D384" s="9">
        <v>25</v>
      </c>
      <c r="E384" s="9">
        <v>3</v>
      </c>
      <c r="F384" s="9" t="s">
        <v>43</v>
      </c>
    </row>
    <row r="385" spans="1:6">
      <c r="A385" s="4" t="s">
        <v>67</v>
      </c>
      <c r="B385" s="9">
        <v>13</v>
      </c>
      <c r="C385" s="8" t="str">
        <f t="shared" si="5"/>
        <v>45-54|13</v>
      </c>
      <c r="D385" s="9">
        <v>26</v>
      </c>
      <c r="E385" s="9">
        <v>3</v>
      </c>
      <c r="F385" s="9" t="s">
        <v>43</v>
      </c>
    </row>
    <row r="386" spans="1:6">
      <c r="A386" s="4" t="s">
        <v>67</v>
      </c>
      <c r="B386" s="9">
        <v>14</v>
      </c>
      <c r="C386" s="8" t="str">
        <f t="shared" si="5"/>
        <v>45-54|14</v>
      </c>
      <c r="D386" s="9">
        <v>27</v>
      </c>
      <c r="E386" s="9">
        <v>3</v>
      </c>
      <c r="F386" s="9" t="s">
        <v>43</v>
      </c>
    </row>
    <row r="387" spans="1:6">
      <c r="A387" s="4" t="s">
        <v>67</v>
      </c>
      <c r="B387" s="9">
        <v>15</v>
      </c>
      <c r="C387" s="8" t="str">
        <f t="shared" si="5"/>
        <v>45-54|15</v>
      </c>
      <c r="D387" s="9">
        <v>28</v>
      </c>
      <c r="E387" s="9">
        <v>3</v>
      </c>
      <c r="F387" s="9" t="s">
        <v>43</v>
      </c>
    </row>
    <row r="388" spans="1:6">
      <c r="A388" s="4" t="s">
        <v>67</v>
      </c>
      <c r="B388" s="9">
        <v>16</v>
      </c>
      <c r="C388" s="8" t="str">
        <f t="shared" si="5"/>
        <v>45-54|16</v>
      </c>
      <c r="D388" s="9">
        <v>29</v>
      </c>
      <c r="E388" s="9">
        <v>4</v>
      </c>
      <c r="F388" s="8" t="s">
        <v>44</v>
      </c>
    </row>
    <row r="389" spans="1:6">
      <c r="A389" s="4" t="s">
        <v>67</v>
      </c>
      <c r="B389" s="9">
        <v>17</v>
      </c>
      <c r="C389" s="8" t="str">
        <f t="shared" ref="C389:C452" si="6">A389&amp;"|"&amp;B389</f>
        <v>45-54|17</v>
      </c>
      <c r="D389" s="9">
        <v>30</v>
      </c>
      <c r="E389" s="9">
        <v>4</v>
      </c>
      <c r="F389" s="8" t="s">
        <v>44</v>
      </c>
    </row>
    <row r="390" spans="1:6">
      <c r="A390" s="4" t="s">
        <v>67</v>
      </c>
      <c r="B390" s="9">
        <v>18</v>
      </c>
      <c r="C390" s="8" t="str">
        <f t="shared" si="6"/>
        <v>45-54|18</v>
      </c>
      <c r="D390" s="9">
        <v>31</v>
      </c>
      <c r="E390" s="9">
        <v>4</v>
      </c>
      <c r="F390" s="8" t="s">
        <v>44</v>
      </c>
    </row>
    <row r="391" spans="1:6">
      <c r="A391" s="4" t="s">
        <v>67</v>
      </c>
      <c r="B391" s="9">
        <v>19</v>
      </c>
      <c r="C391" s="8" t="str">
        <f t="shared" si="6"/>
        <v>45-54|19</v>
      </c>
      <c r="D391" s="9">
        <v>32</v>
      </c>
      <c r="E391" s="9">
        <v>5</v>
      </c>
      <c r="F391" s="9" t="s">
        <v>45</v>
      </c>
    </row>
    <row r="392" spans="1:6">
      <c r="A392" s="4" t="s">
        <v>67</v>
      </c>
      <c r="B392" s="9">
        <v>20</v>
      </c>
      <c r="C392" s="8" t="str">
        <f t="shared" si="6"/>
        <v>45-54|20</v>
      </c>
      <c r="D392" s="9">
        <v>33</v>
      </c>
      <c r="E392" s="9">
        <v>5</v>
      </c>
      <c r="F392" s="9" t="s">
        <v>45</v>
      </c>
    </row>
    <row r="393" spans="1:6">
      <c r="A393" s="4" t="s">
        <v>67</v>
      </c>
      <c r="B393" s="9">
        <v>21</v>
      </c>
      <c r="C393" s="8" t="str">
        <f t="shared" si="6"/>
        <v>45-54|21</v>
      </c>
      <c r="D393" s="9">
        <v>35</v>
      </c>
      <c r="E393" s="9">
        <v>6</v>
      </c>
      <c r="F393" s="9" t="s">
        <v>46</v>
      </c>
    </row>
    <row r="394" spans="1:6">
      <c r="A394" s="4" t="s">
        <v>67</v>
      </c>
      <c r="B394" s="9">
        <v>22</v>
      </c>
      <c r="C394" s="8" t="str">
        <f t="shared" si="6"/>
        <v>45-54|22</v>
      </c>
      <c r="D394" s="9">
        <v>36</v>
      </c>
      <c r="E394" s="9">
        <v>6</v>
      </c>
      <c r="F394" s="9" t="s">
        <v>46</v>
      </c>
    </row>
    <row r="395" spans="1:6">
      <c r="A395" s="4" t="s">
        <v>67</v>
      </c>
      <c r="B395" s="9">
        <v>23</v>
      </c>
      <c r="C395" s="8" t="str">
        <f t="shared" si="6"/>
        <v>45-54|23</v>
      </c>
      <c r="D395" s="9">
        <v>37</v>
      </c>
      <c r="E395" s="9">
        <v>6</v>
      </c>
      <c r="F395" s="9" t="s">
        <v>46</v>
      </c>
    </row>
    <row r="396" spans="1:6">
      <c r="A396" s="4" t="s">
        <v>67</v>
      </c>
      <c r="B396" s="9">
        <v>24</v>
      </c>
      <c r="C396" s="8" t="str">
        <f t="shared" si="6"/>
        <v>45-54|24</v>
      </c>
      <c r="D396" s="9">
        <v>39</v>
      </c>
      <c r="E396" s="9">
        <v>7</v>
      </c>
      <c r="F396" s="9" t="s">
        <v>47</v>
      </c>
    </row>
    <row r="397" spans="1:6">
      <c r="A397" s="4" t="s">
        <v>67</v>
      </c>
      <c r="B397" s="9">
        <v>25</v>
      </c>
      <c r="C397" s="8" t="str">
        <f t="shared" si="6"/>
        <v>45-54|25</v>
      </c>
      <c r="D397" s="9">
        <v>40</v>
      </c>
      <c r="E397" s="9">
        <v>7</v>
      </c>
      <c r="F397" s="9" t="s">
        <v>47</v>
      </c>
    </row>
    <row r="398" spans="1:6">
      <c r="A398" s="4" t="s">
        <v>67</v>
      </c>
      <c r="B398" s="9">
        <v>26</v>
      </c>
      <c r="C398" s="8" t="str">
        <f t="shared" si="6"/>
        <v>45-54|26</v>
      </c>
      <c r="D398" s="9">
        <v>41</v>
      </c>
      <c r="E398" s="9">
        <v>7</v>
      </c>
      <c r="F398" s="9" t="s">
        <v>47</v>
      </c>
    </row>
    <row r="399" spans="1:6">
      <c r="A399" s="4" t="s">
        <v>67</v>
      </c>
      <c r="B399" s="9">
        <v>27</v>
      </c>
      <c r="C399" s="8" t="str">
        <f t="shared" si="6"/>
        <v>45-54|27</v>
      </c>
      <c r="D399" s="9">
        <v>42</v>
      </c>
      <c r="E399" s="9">
        <v>8</v>
      </c>
      <c r="F399" s="9" t="s">
        <v>48</v>
      </c>
    </row>
    <row r="400" spans="1:6">
      <c r="A400" s="4" t="s">
        <v>67</v>
      </c>
      <c r="B400" s="9">
        <v>28</v>
      </c>
      <c r="C400" s="8" t="str">
        <f t="shared" si="6"/>
        <v>45-54|28</v>
      </c>
      <c r="D400" s="9">
        <v>43</v>
      </c>
      <c r="E400" s="9">
        <v>8</v>
      </c>
      <c r="F400" s="9" t="s">
        <v>48</v>
      </c>
    </row>
    <row r="401" spans="1:6">
      <c r="A401" s="4" t="s">
        <v>67</v>
      </c>
      <c r="B401" s="9">
        <v>29</v>
      </c>
      <c r="C401" s="8" t="str">
        <f t="shared" si="6"/>
        <v>45-54|29</v>
      </c>
      <c r="D401" s="9">
        <v>45</v>
      </c>
      <c r="E401" s="9">
        <v>9</v>
      </c>
      <c r="F401" s="9" t="s">
        <v>49</v>
      </c>
    </row>
    <row r="402" spans="1:6">
      <c r="A402" s="4" t="s">
        <v>67</v>
      </c>
      <c r="B402" s="9">
        <v>30</v>
      </c>
      <c r="C402" s="8" t="str">
        <f t="shared" si="6"/>
        <v>45-54|30</v>
      </c>
      <c r="D402" s="9">
        <v>46</v>
      </c>
      <c r="E402" s="9">
        <v>9</v>
      </c>
      <c r="F402" s="9" t="s">
        <v>49</v>
      </c>
    </row>
    <row r="403" spans="1:6">
      <c r="A403" s="4" t="s">
        <v>67</v>
      </c>
      <c r="B403" s="9">
        <v>31</v>
      </c>
      <c r="C403" s="8" t="str">
        <f t="shared" si="6"/>
        <v>45-54|31</v>
      </c>
      <c r="D403" s="9">
        <v>47</v>
      </c>
      <c r="E403" s="9">
        <v>9</v>
      </c>
      <c r="F403" s="9" t="s">
        <v>49</v>
      </c>
    </row>
    <row r="404" spans="1:6">
      <c r="A404" s="4" t="s">
        <v>67</v>
      </c>
      <c r="B404" s="9">
        <v>32</v>
      </c>
      <c r="C404" s="8" t="str">
        <f t="shared" si="6"/>
        <v>45-54|32</v>
      </c>
      <c r="D404" s="9">
        <v>48</v>
      </c>
      <c r="E404" s="9">
        <v>9</v>
      </c>
      <c r="F404" s="9" t="s">
        <v>49</v>
      </c>
    </row>
    <row r="405" spans="1:6">
      <c r="A405" s="4" t="s">
        <v>67</v>
      </c>
      <c r="B405" s="9">
        <v>33</v>
      </c>
      <c r="C405" s="8" t="str">
        <f t="shared" si="6"/>
        <v>45-54|33</v>
      </c>
      <c r="D405" s="9">
        <v>50</v>
      </c>
      <c r="E405" s="9">
        <v>10</v>
      </c>
      <c r="F405" s="9" t="s">
        <v>50</v>
      </c>
    </row>
    <row r="406" spans="1:6">
      <c r="A406" s="4" t="s">
        <v>67</v>
      </c>
      <c r="B406" s="9">
        <v>34</v>
      </c>
      <c r="C406" s="8" t="str">
        <f t="shared" si="6"/>
        <v>45-54|34</v>
      </c>
      <c r="D406" s="9">
        <v>51</v>
      </c>
      <c r="E406" s="9">
        <v>10</v>
      </c>
      <c r="F406" s="9" t="s">
        <v>50</v>
      </c>
    </row>
    <row r="407" spans="1:6">
      <c r="A407" s="4" t="s">
        <v>67</v>
      </c>
      <c r="B407" s="9">
        <v>35</v>
      </c>
      <c r="C407" s="8" t="str">
        <f t="shared" si="6"/>
        <v>45-54|35</v>
      </c>
      <c r="D407" s="9">
        <v>53</v>
      </c>
      <c r="E407" s="9">
        <v>11</v>
      </c>
      <c r="F407" s="9" t="s">
        <v>51</v>
      </c>
    </row>
    <row r="408" spans="1:6">
      <c r="A408" s="4" t="s">
        <v>67</v>
      </c>
      <c r="B408" s="9">
        <v>36</v>
      </c>
      <c r="C408" s="8" t="str">
        <f t="shared" si="6"/>
        <v>45-54|36</v>
      </c>
      <c r="D408" s="9">
        <v>55</v>
      </c>
      <c r="E408" s="9">
        <v>12</v>
      </c>
      <c r="F408" s="9" t="s">
        <v>52</v>
      </c>
    </row>
    <row r="409" spans="1:6">
      <c r="A409" s="4" t="s">
        <v>67</v>
      </c>
      <c r="B409" s="9">
        <v>37</v>
      </c>
      <c r="C409" s="8" t="str">
        <f t="shared" si="6"/>
        <v>45-54|37</v>
      </c>
      <c r="D409" s="9">
        <v>57</v>
      </c>
      <c r="E409" s="9">
        <v>12</v>
      </c>
      <c r="F409" s="9" t="s">
        <v>52</v>
      </c>
    </row>
    <row r="410" spans="1:6">
      <c r="A410" s="4" t="s">
        <v>67</v>
      </c>
      <c r="B410" s="9">
        <v>38</v>
      </c>
      <c r="C410" s="8" t="str">
        <f t="shared" si="6"/>
        <v>45-54|38</v>
      </c>
      <c r="D410" s="9">
        <v>59</v>
      </c>
      <c r="E410" s="9">
        <v>13</v>
      </c>
      <c r="F410" s="9" t="s">
        <v>53</v>
      </c>
    </row>
    <row r="411" spans="1:6">
      <c r="A411" s="4" t="s">
        <v>67</v>
      </c>
      <c r="B411" s="9">
        <v>39</v>
      </c>
      <c r="C411" s="8" t="str">
        <f t="shared" si="6"/>
        <v>45-54|39</v>
      </c>
      <c r="D411" s="9">
        <v>61</v>
      </c>
      <c r="E411" s="9">
        <v>13</v>
      </c>
      <c r="F411" s="9" t="s">
        <v>53</v>
      </c>
    </row>
    <row r="412" spans="1:6">
      <c r="A412" s="4" t="s">
        <v>67</v>
      </c>
      <c r="B412" s="9">
        <v>40</v>
      </c>
      <c r="C412" s="8" t="str">
        <f t="shared" si="6"/>
        <v>45-54|40</v>
      </c>
      <c r="D412" s="9">
        <v>63</v>
      </c>
      <c r="E412" s="9">
        <v>14</v>
      </c>
      <c r="F412" s="9" t="s">
        <v>54</v>
      </c>
    </row>
    <row r="413" spans="1:6">
      <c r="A413" s="4" t="s">
        <v>67</v>
      </c>
      <c r="B413" s="9">
        <v>41</v>
      </c>
      <c r="C413" s="8" t="str">
        <f t="shared" si="6"/>
        <v>45-54|41</v>
      </c>
      <c r="D413" s="9">
        <v>66</v>
      </c>
      <c r="E413" s="9">
        <v>15</v>
      </c>
      <c r="F413" s="9" t="s">
        <v>55</v>
      </c>
    </row>
    <row r="414" spans="1:6">
      <c r="A414" s="4" t="s">
        <v>67</v>
      </c>
      <c r="B414" s="9">
        <v>42</v>
      </c>
      <c r="C414" s="8" t="str">
        <f t="shared" si="6"/>
        <v>45-54|42</v>
      </c>
      <c r="D414" s="9">
        <v>69</v>
      </c>
      <c r="E414" s="9">
        <v>16</v>
      </c>
      <c r="F414" s="9" t="s">
        <v>56</v>
      </c>
    </row>
    <row r="415" spans="1:6">
      <c r="A415" s="4" t="s">
        <v>67</v>
      </c>
      <c r="B415" s="9">
        <v>43</v>
      </c>
      <c r="C415" s="8" t="str">
        <f t="shared" si="6"/>
        <v>45-54|43</v>
      </c>
      <c r="D415" s="9">
        <v>73</v>
      </c>
      <c r="E415" s="9">
        <v>17</v>
      </c>
      <c r="F415" s="9" t="s">
        <v>57</v>
      </c>
    </row>
    <row r="416" spans="1:6">
      <c r="A416" s="4" t="s">
        <v>67</v>
      </c>
      <c r="B416" s="9">
        <v>44</v>
      </c>
      <c r="C416" s="8" t="str">
        <f t="shared" si="6"/>
        <v>45-54|44</v>
      </c>
      <c r="D416" s="9">
        <v>77</v>
      </c>
      <c r="E416" s="9">
        <v>18</v>
      </c>
      <c r="F416" s="9" t="s">
        <v>58</v>
      </c>
    </row>
    <row r="417" spans="1:6">
      <c r="A417" s="4" t="s">
        <v>67</v>
      </c>
      <c r="B417" s="9">
        <v>45</v>
      </c>
      <c r="C417" s="8" t="str">
        <f t="shared" si="6"/>
        <v>45-54|45</v>
      </c>
      <c r="D417" s="9">
        <v>80</v>
      </c>
      <c r="E417" s="9">
        <v>19</v>
      </c>
      <c r="F417" s="9" t="s">
        <v>59</v>
      </c>
    </row>
    <row r="418" spans="1:6">
      <c r="A418" s="4" t="s">
        <v>68</v>
      </c>
      <c r="B418" s="8">
        <v>0</v>
      </c>
      <c r="C418" s="8" t="str">
        <f t="shared" si="6"/>
        <v>55-64|0</v>
      </c>
      <c r="D418" s="9">
        <v>20</v>
      </c>
      <c r="E418" s="9">
        <v>1</v>
      </c>
      <c r="F418" s="9" t="s">
        <v>41</v>
      </c>
    </row>
    <row r="419" spans="1:6">
      <c r="A419" s="4" t="s">
        <v>68</v>
      </c>
      <c r="B419" s="9">
        <v>1</v>
      </c>
      <c r="C419" s="8" t="str">
        <f t="shared" si="6"/>
        <v>55-64|1</v>
      </c>
      <c r="D419" s="9">
        <v>20</v>
      </c>
      <c r="E419" s="9">
        <v>1</v>
      </c>
      <c r="F419" s="9" t="s">
        <v>41</v>
      </c>
    </row>
    <row r="420" spans="1:6">
      <c r="A420" s="4" t="s">
        <v>68</v>
      </c>
      <c r="B420" s="9">
        <v>2</v>
      </c>
      <c r="C420" s="8" t="str">
        <f t="shared" si="6"/>
        <v>55-64|2</v>
      </c>
      <c r="D420" s="9">
        <v>20</v>
      </c>
      <c r="E420" s="9">
        <v>1</v>
      </c>
      <c r="F420" s="9" t="s">
        <v>41</v>
      </c>
    </row>
    <row r="421" spans="1:6">
      <c r="A421" s="4" t="s">
        <v>68</v>
      </c>
      <c r="B421" s="9">
        <v>3</v>
      </c>
      <c r="C421" s="8" t="str">
        <f t="shared" si="6"/>
        <v>55-64|3</v>
      </c>
      <c r="D421" s="9">
        <v>20</v>
      </c>
      <c r="E421" s="9">
        <v>1</v>
      </c>
      <c r="F421" s="9" t="s">
        <v>41</v>
      </c>
    </row>
    <row r="422" spans="1:6">
      <c r="A422" s="4" t="s">
        <v>68</v>
      </c>
      <c r="B422" s="9">
        <v>4</v>
      </c>
      <c r="C422" s="8" t="str">
        <f t="shared" si="6"/>
        <v>55-64|4</v>
      </c>
      <c r="D422" s="9">
        <v>20</v>
      </c>
      <c r="E422" s="9">
        <v>1</v>
      </c>
      <c r="F422" s="9" t="s">
        <v>41</v>
      </c>
    </row>
    <row r="423" spans="1:6">
      <c r="A423" s="4" t="s">
        <v>68</v>
      </c>
      <c r="B423" s="9">
        <v>5</v>
      </c>
      <c r="C423" s="8" t="str">
        <f t="shared" si="6"/>
        <v>55-64|5</v>
      </c>
      <c r="D423" s="9">
        <v>20</v>
      </c>
      <c r="E423" s="9">
        <v>1</v>
      </c>
      <c r="F423" s="9" t="s">
        <v>41</v>
      </c>
    </row>
    <row r="424" spans="1:6">
      <c r="A424" s="4" t="s">
        <v>68</v>
      </c>
      <c r="B424" s="9">
        <v>6</v>
      </c>
      <c r="C424" s="8" t="str">
        <f t="shared" si="6"/>
        <v>55-64|6</v>
      </c>
      <c r="D424" s="9">
        <v>21</v>
      </c>
      <c r="E424" s="9">
        <v>1</v>
      </c>
      <c r="F424" s="9" t="s">
        <v>41</v>
      </c>
    </row>
    <row r="425" spans="1:6">
      <c r="A425" s="4" t="s">
        <v>68</v>
      </c>
      <c r="B425" s="9">
        <v>7</v>
      </c>
      <c r="C425" s="8" t="str">
        <f t="shared" si="6"/>
        <v>55-64|7</v>
      </c>
      <c r="D425" s="9">
        <v>22</v>
      </c>
      <c r="E425" s="9">
        <v>2</v>
      </c>
      <c r="F425" s="9" t="s">
        <v>42</v>
      </c>
    </row>
    <row r="426" spans="1:6">
      <c r="A426" s="4" t="s">
        <v>68</v>
      </c>
      <c r="B426" s="9">
        <v>8</v>
      </c>
      <c r="C426" s="8" t="str">
        <f t="shared" si="6"/>
        <v>55-64|8</v>
      </c>
      <c r="D426" s="9">
        <v>23</v>
      </c>
      <c r="E426" s="9">
        <v>2</v>
      </c>
      <c r="F426" s="9" t="s">
        <v>42</v>
      </c>
    </row>
    <row r="427" spans="1:6">
      <c r="A427" s="4" t="s">
        <v>68</v>
      </c>
      <c r="B427" s="9">
        <v>9</v>
      </c>
      <c r="C427" s="8" t="str">
        <f t="shared" si="6"/>
        <v>55-64|9</v>
      </c>
      <c r="D427" s="9">
        <v>24</v>
      </c>
      <c r="E427" s="9">
        <v>2</v>
      </c>
      <c r="F427" s="9" t="s">
        <v>42</v>
      </c>
    </row>
    <row r="428" spans="1:6">
      <c r="A428" s="4" t="s">
        <v>68</v>
      </c>
      <c r="B428" s="9">
        <v>10</v>
      </c>
      <c r="C428" s="8" t="str">
        <f t="shared" si="6"/>
        <v>55-64|10</v>
      </c>
      <c r="D428" s="9">
        <v>25</v>
      </c>
      <c r="E428" s="9">
        <v>3</v>
      </c>
      <c r="F428" s="9" t="s">
        <v>43</v>
      </c>
    </row>
    <row r="429" spans="1:6">
      <c r="A429" s="4" t="s">
        <v>68</v>
      </c>
      <c r="B429" s="9">
        <v>11</v>
      </c>
      <c r="C429" s="8" t="str">
        <f t="shared" si="6"/>
        <v>55-64|11</v>
      </c>
      <c r="D429" s="9">
        <v>26</v>
      </c>
      <c r="E429" s="9">
        <v>3</v>
      </c>
      <c r="F429" s="9" t="s">
        <v>43</v>
      </c>
    </row>
    <row r="430" spans="1:6">
      <c r="A430" s="4" t="s">
        <v>68</v>
      </c>
      <c r="B430" s="9">
        <v>12</v>
      </c>
      <c r="C430" s="8" t="str">
        <f t="shared" si="6"/>
        <v>55-64|12</v>
      </c>
      <c r="D430" s="9">
        <v>27</v>
      </c>
      <c r="E430" s="9">
        <v>3</v>
      </c>
      <c r="F430" s="9" t="s">
        <v>43</v>
      </c>
    </row>
    <row r="431" spans="1:6">
      <c r="A431" s="4" t="s">
        <v>68</v>
      </c>
      <c r="B431" s="9">
        <v>13</v>
      </c>
      <c r="C431" s="8" t="str">
        <f t="shared" si="6"/>
        <v>55-64|13</v>
      </c>
      <c r="D431" s="9">
        <v>28</v>
      </c>
      <c r="E431" s="9">
        <v>3</v>
      </c>
      <c r="F431" s="9" t="s">
        <v>43</v>
      </c>
    </row>
    <row r="432" spans="1:6">
      <c r="A432" s="4" t="s">
        <v>68</v>
      </c>
      <c r="B432" s="9">
        <v>14</v>
      </c>
      <c r="C432" s="8" t="str">
        <f t="shared" si="6"/>
        <v>55-64|14</v>
      </c>
      <c r="D432" s="9">
        <v>29</v>
      </c>
      <c r="E432" s="9">
        <v>4</v>
      </c>
      <c r="F432" s="8" t="s">
        <v>44</v>
      </c>
    </row>
    <row r="433" spans="1:6">
      <c r="A433" s="4" t="s">
        <v>68</v>
      </c>
      <c r="B433" s="9">
        <v>15</v>
      </c>
      <c r="C433" s="8" t="str">
        <f t="shared" si="6"/>
        <v>55-64|15</v>
      </c>
      <c r="D433" s="9">
        <v>30</v>
      </c>
      <c r="E433" s="9">
        <v>4</v>
      </c>
      <c r="F433" s="8" t="s">
        <v>44</v>
      </c>
    </row>
    <row r="434" spans="1:6">
      <c r="A434" s="4" t="s">
        <v>68</v>
      </c>
      <c r="B434" s="9">
        <v>16</v>
      </c>
      <c r="C434" s="8" t="str">
        <f t="shared" si="6"/>
        <v>55-64|16</v>
      </c>
      <c r="D434" s="9">
        <v>31</v>
      </c>
      <c r="E434" s="9">
        <v>4</v>
      </c>
      <c r="F434" s="8" t="s">
        <v>44</v>
      </c>
    </row>
    <row r="435" spans="1:6">
      <c r="A435" s="4" t="s">
        <v>68</v>
      </c>
      <c r="B435" s="9">
        <v>17</v>
      </c>
      <c r="C435" s="8" t="str">
        <f t="shared" si="6"/>
        <v>55-64|17</v>
      </c>
      <c r="D435" s="9">
        <v>32</v>
      </c>
      <c r="E435" s="9">
        <v>5</v>
      </c>
      <c r="F435" s="9" t="s">
        <v>45</v>
      </c>
    </row>
    <row r="436" spans="1:6">
      <c r="A436" s="4" t="s">
        <v>68</v>
      </c>
      <c r="B436" s="9">
        <v>18</v>
      </c>
      <c r="C436" s="8" t="str">
        <f t="shared" si="6"/>
        <v>55-64|18</v>
      </c>
      <c r="D436" s="9">
        <v>33</v>
      </c>
      <c r="E436" s="9">
        <v>5</v>
      </c>
      <c r="F436" s="9" t="s">
        <v>45</v>
      </c>
    </row>
    <row r="437" spans="1:6">
      <c r="A437" s="4" t="s">
        <v>68</v>
      </c>
      <c r="B437" s="9">
        <v>19</v>
      </c>
      <c r="C437" s="8" t="str">
        <f t="shared" si="6"/>
        <v>55-64|19</v>
      </c>
      <c r="D437" s="9">
        <v>34</v>
      </c>
      <c r="E437" s="9">
        <v>5</v>
      </c>
      <c r="F437" s="9" t="s">
        <v>45</v>
      </c>
    </row>
    <row r="438" spans="1:6">
      <c r="A438" s="4" t="s">
        <v>68</v>
      </c>
      <c r="B438" s="9">
        <v>20</v>
      </c>
      <c r="C438" s="8" t="str">
        <f t="shared" si="6"/>
        <v>55-64|20</v>
      </c>
      <c r="D438" s="9">
        <v>35</v>
      </c>
      <c r="E438" s="9">
        <v>6</v>
      </c>
      <c r="F438" s="9" t="s">
        <v>46</v>
      </c>
    </row>
    <row r="439" spans="1:6">
      <c r="A439" s="4" t="s">
        <v>68</v>
      </c>
      <c r="B439" s="9">
        <v>21</v>
      </c>
      <c r="C439" s="8" t="str">
        <f t="shared" si="6"/>
        <v>55-64|21</v>
      </c>
      <c r="D439" s="9">
        <v>36</v>
      </c>
      <c r="E439" s="9">
        <v>6</v>
      </c>
      <c r="F439" s="9" t="s">
        <v>46</v>
      </c>
    </row>
    <row r="440" spans="1:6">
      <c r="A440" s="4" t="s">
        <v>68</v>
      </c>
      <c r="B440" s="9">
        <v>22</v>
      </c>
      <c r="C440" s="8" t="str">
        <f t="shared" si="6"/>
        <v>55-64|22</v>
      </c>
      <c r="D440" s="9">
        <v>38</v>
      </c>
      <c r="E440" s="9">
        <v>6</v>
      </c>
      <c r="F440" s="9" t="s">
        <v>46</v>
      </c>
    </row>
    <row r="441" spans="1:6">
      <c r="A441" s="4" t="s">
        <v>68</v>
      </c>
      <c r="B441" s="9">
        <v>23</v>
      </c>
      <c r="C441" s="8" t="str">
        <f t="shared" si="6"/>
        <v>55-64|23</v>
      </c>
      <c r="D441" s="9">
        <v>39</v>
      </c>
      <c r="E441" s="9">
        <v>7</v>
      </c>
      <c r="F441" s="9" t="s">
        <v>47</v>
      </c>
    </row>
    <row r="442" spans="1:6">
      <c r="A442" s="4" t="s">
        <v>68</v>
      </c>
      <c r="B442" s="9">
        <v>24</v>
      </c>
      <c r="C442" s="8" t="str">
        <f t="shared" si="6"/>
        <v>55-64|24</v>
      </c>
      <c r="D442" s="9">
        <v>40</v>
      </c>
      <c r="E442" s="9">
        <v>7</v>
      </c>
      <c r="F442" s="9" t="s">
        <v>47</v>
      </c>
    </row>
    <row r="443" spans="1:6">
      <c r="A443" s="4" t="s">
        <v>68</v>
      </c>
      <c r="B443" s="9">
        <v>25</v>
      </c>
      <c r="C443" s="8" t="str">
        <f t="shared" si="6"/>
        <v>55-64|25</v>
      </c>
      <c r="D443" s="9">
        <v>41</v>
      </c>
      <c r="E443" s="9">
        <v>7</v>
      </c>
      <c r="F443" s="9" t="s">
        <v>47</v>
      </c>
    </row>
    <row r="444" spans="1:6">
      <c r="A444" s="4" t="s">
        <v>68</v>
      </c>
      <c r="B444" s="9">
        <v>26</v>
      </c>
      <c r="C444" s="8" t="str">
        <f t="shared" si="6"/>
        <v>55-64|26</v>
      </c>
      <c r="D444" s="9">
        <v>42</v>
      </c>
      <c r="E444" s="9">
        <v>8</v>
      </c>
      <c r="F444" s="9" t="s">
        <v>48</v>
      </c>
    </row>
    <row r="445" spans="1:6">
      <c r="A445" s="4" t="s">
        <v>68</v>
      </c>
      <c r="B445" s="9">
        <v>27</v>
      </c>
      <c r="C445" s="8" t="str">
        <f t="shared" si="6"/>
        <v>55-64|27</v>
      </c>
      <c r="D445" s="9">
        <v>44</v>
      </c>
      <c r="E445" s="9">
        <v>8</v>
      </c>
      <c r="F445" s="9" t="s">
        <v>48</v>
      </c>
    </row>
    <row r="446" spans="1:6">
      <c r="A446" s="4" t="s">
        <v>68</v>
      </c>
      <c r="B446" s="9">
        <v>28</v>
      </c>
      <c r="C446" s="8" t="str">
        <f t="shared" si="6"/>
        <v>55-64|28</v>
      </c>
      <c r="D446" s="9">
        <v>45</v>
      </c>
      <c r="E446" s="9">
        <v>9</v>
      </c>
      <c r="F446" s="9" t="s">
        <v>49</v>
      </c>
    </row>
    <row r="447" spans="1:6">
      <c r="A447" s="4" t="s">
        <v>68</v>
      </c>
      <c r="B447" s="9">
        <v>29</v>
      </c>
      <c r="C447" s="8" t="str">
        <f t="shared" si="6"/>
        <v>55-64|29</v>
      </c>
      <c r="D447" s="9">
        <v>47</v>
      </c>
      <c r="E447" s="9">
        <v>9</v>
      </c>
      <c r="F447" s="9" t="s">
        <v>49</v>
      </c>
    </row>
    <row r="448" spans="1:6">
      <c r="A448" s="4" t="s">
        <v>68</v>
      </c>
      <c r="B448" s="9">
        <v>30</v>
      </c>
      <c r="C448" s="8" t="str">
        <f t="shared" si="6"/>
        <v>55-64|30</v>
      </c>
      <c r="D448" s="9">
        <v>48</v>
      </c>
      <c r="E448" s="9">
        <v>9</v>
      </c>
      <c r="F448" s="9" t="s">
        <v>49</v>
      </c>
    </row>
    <row r="449" spans="1:6">
      <c r="A449" s="4" t="s">
        <v>68</v>
      </c>
      <c r="B449" s="9">
        <v>31</v>
      </c>
      <c r="C449" s="8" t="str">
        <f t="shared" si="6"/>
        <v>55-64|31</v>
      </c>
      <c r="D449" s="9">
        <v>49</v>
      </c>
      <c r="E449" s="9">
        <v>10</v>
      </c>
      <c r="F449" s="9" t="s">
        <v>50</v>
      </c>
    </row>
    <row r="450" spans="1:6">
      <c r="A450" s="4" t="s">
        <v>68</v>
      </c>
      <c r="B450" s="9">
        <v>32</v>
      </c>
      <c r="C450" s="8" t="str">
        <f t="shared" si="6"/>
        <v>55-64|32</v>
      </c>
      <c r="D450" s="9">
        <v>51</v>
      </c>
      <c r="E450" s="9">
        <v>10</v>
      </c>
      <c r="F450" s="9" t="s">
        <v>50</v>
      </c>
    </row>
    <row r="451" spans="1:6">
      <c r="A451" s="4" t="s">
        <v>68</v>
      </c>
      <c r="B451" s="9">
        <v>33</v>
      </c>
      <c r="C451" s="8" t="str">
        <f t="shared" si="6"/>
        <v>55-64|33</v>
      </c>
      <c r="D451" s="9">
        <v>52</v>
      </c>
      <c r="E451" s="9">
        <v>11</v>
      </c>
      <c r="F451" s="9" t="s">
        <v>51</v>
      </c>
    </row>
    <row r="452" spans="1:6">
      <c r="A452" s="4" t="s">
        <v>68</v>
      </c>
      <c r="B452" s="9">
        <v>34</v>
      </c>
      <c r="C452" s="8" t="str">
        <f t="shared" si="6"/>
        <v>55-64|34</v>
      </c>
      <c r="D452" s="9">
        <v>54</v>
      </c>
      <c r="E452" s="9">
        <v>11</v>
      </c>
      <c r="F452" s="9" t="s">
        <v>51</v>
      </c>
    </row>
    <row r="453" spans="1:6">
      <c r="A453" s="4" t="s">
        <v>68</v>
      </c>
      <c r="B453" s="9">
        <v>35</v>
      </c>
      <c r="C453" s="8" t="str">
        <f t="shared" ref="C453:C516" si="7">A453&amp;"|"&amp;B453</f>
        <v>55-64|35</v>
      </c>
      <c r="D453" s="9">
        <v>56</v>
      </c>
      <c r="E453" s="9">
        <v>12</v>
      </c>
      <c r="F453" s="9" t="s">
        <v>52</v>
      </c>
    </row>
    <row r="454" spans="1:6">
      <c r="A454" s="4" t="s">
        <v>68</v>
      </c>
      <c r="B454" s="9">
        <v>36</v>
      </c>
      <c r="C454" s="8" t="str">
        <f t="shared" si="7"/>
        <v>55-64|36</v>
      </c>
      <c r="D454" s="9">
        <v>57</v>
      </c>
      <c r="E454" s="9">
        <v>12</v>
      </c>
      <c r="F454" s="9" t="s">
        <v>52</v>
      </c>
    </row>
    <row r="455" spans="1:6">
      <c r="A455" s="4" t="s">
        <v>68</v>
      </c>
      <c r="B455" s="9">
        <v>37</v>
      </c>
      <c r="C455" s="8" t="str">
        <f t="shared" si="7"/>
        <v>55-64|37</v>
      </c>
      <c r="D455" s="9">
        <v>59</v>
      </c>
      <c r="E455" s="9">
        <v>13</v>
      </c>
      <c r="F455" s="9" t="s">
        <v>53</v>
      </c>
    </row>
    <row r="456" spans="1:6">
      <c r="A456" s="4" t="s">
        <v>68</v>
      </c>
      <c r="B456" s="9">
        <v>38</v>
      </c>
      <c r="C456" s="8" t="str">
        <f t="shared" si="7"/>
        <v>55-64|38</v>
      </c>
      <c r="D456" s="9">
        <v>60</v>
      </c>
      <c r="E456" s="9">
        <v>13</v>
      </c>
      <c r="F456" s="9" t="s">
        <v>53</v>
      </c>
    </row>
    <row r="457" spans="1:6">
      <c r="A457" s="4" t="s">
        <v>68</v>
      </c>
      <c r="B457" s="9">
        <v>39</v>
      </c>
      <c r="C457" s="8" t="str">
        <f t="shared" si="7"/>
        <v>55-64|39</v>
      </c>
      <c r="D457" s="9">
        <v>62</v>
      </c>
      <c r="E457" s="9">
        <v>14</v>
      </c>
      <c r="F457" s="9" t="s">
        <v>54</v>
      </c>
    </row>
    <row r="458" spans="1:6">
      <c r="A458" s="4" t="s">
        <v>68</v>
      </c>
      <c r="B458" s="9">
        <v>40</v>
      </c>
      <c r="C458" s="8" t="str">
        <f t="shared" si="7"/>
        <v>55-64|40</v>
      </c>
      <c r="D458" s="9">
        <v>65</v>
      </c>
      <c r="E458" s="9">
        <v>15</v>
      </c>
      <c r="F458" s="9" t="s">
        <v>55</v>
      </c>
    </row>
    <row r="459" spans="1:6">
      <c r="A459" s="4" t="s">
        <v>68</v>
      </c>
      <c r="B459" s="9">
        <v>41</v>
      </c>
      <c r="C459" s="8" t="str">
        <f t="shared" si="7"/>
        <v>55-64|41</v>
      </c>
      <c r="D459" s="9">
        <v>68</v>
      </c>
      <c r="E459" s="9">
        <v>15</v>
      </c>
      <c r="F459" s="9" t="s">
        <v>55</v>
      </c>
    </row>
    <row r="460" spans="1:6">
      <c r="A460" s="4" t="s">
        <v>68</v>
      </c>
      <c r="B460" s="9">
        <v>42</v>
      </c>
      <c r="C460" s="8" t="str">
        <f t="shared" si="7"/>
        <v>55-64|42</v>
      </c>
      <c r="D460" s="9">
        <v>71</v>
      </c>
      <c r="E460" s="9">
        <v>16</v>
      </c>
      <c r="F460" s="9" t="s">
        <v>56</v>
      </c>
    </row>
    <row r="461" spans="1:6">
      <c r="A461" s="4" t="s">
        <v>68</v>
      </c>
      <c r="B461" s="9">
        <v>43</v>
      </c>
      <c r="C461" s="8" t="str">
        <f t="shared" si="7"/>
        <v>55-64|43</v>
      </c>
      <c r="D461" s="9">
        <v>75</v>
      </c>
      <c r="E461" s="9">
        <v>18</v>
      </c>
      <c r="F461" s="9" t="s">
        <v>58</v>
      </c>
    </row>
    <row r="462" spans="1:6">
      <c r="A462" s="4" t="s">
        <v>68</v>
      </c>
      <c r="B462" s="9">
        <v>44</v>
      </c>
      <c r="C462" s="8" t="str">
        <f t="shared" si="7"/>
        <v>55-64|44</v>
      </c>
      <c r="D462" s="9">
        <v>80</v>
      </c>
      <c r="E462" s="9">
        <v>19</v>
      </c>
      <c r="F462" s="9" t="s">
        <v>59</v>
      </c>
    </row>
    <row r="463" spans="1:6">
      <c r="A463" s="4" t="s">
        <v>68</v>
      </c>
      <c r="B463" s="9">
        <v>45</v>
      </c>
      <c r="C463" s="8" t="str">
        <f t="shared" si="7"/>
        <v>55-64|45</v>
      </c>
      <c r="D463" s="9">
        <v>80</v>
      </c>
      <c r="E463" s="9">
        <v>19</v>
      </c>
      <c r="F463" s="9" t="s">
        <v>59</v>
      </c>
    </row>
    <row r="464" spans="1:6">
      <c r="A464" s="4" t="s">
        <v>69</v>
      </c>
      <c r="B464" s="8">
        <v>0</v>
      </c>
      <c r="C464" s="8" t="str">
        <f t="shared" si="7"/>
        <v>65-69|0</v>
      </c>
      <c r="D464" s="9">
        <v>20</v>
      </c>
      <c r="E464" s="9">
        <v>1</v>
      </c>
      <c r="F464" s="9" t="s">
        <v>41</v>
      </c>
    </row>
    <row r="465" spans="1:6">
      <c r="A465" s="4" t="s">
        <v>69</v>
      </c>
      <c r="B465" s="9">
        <v>1</v>
      </c>
      <c r="C465" s="8" t="str">
        <f t="shared" si="7"/>
        <v>65-69|1</v>
      </c>
      <c r="D465" s="9">
        <v>20</v>
      </c>
      <c r="E465" s="9">
        <v>1</v>
      </c>
      <c r="F465" s="9" t="s">
        <v>41</v>
      </c>
    </row>
    <row r="466" spans="1:6">
      <c r="A466" s="4" t="s">
        <v>69</v>
      </c>
      <c r="B466" s="9">
        <v>2</v>
      </c>
      <c r="C466" s="8" t="str">
        <f t="shared" si="7"/>
        <v>65-69|2</v>
      </c>
      <c r="D466" s="9">
        <v>20</v>
      </c>
      <c r="E466" s="9">
        <v>1</v>
      </c>
      <c r="F466" s="9" t="s">
        <v>41</v>
      </c>
    </row>
    <row r="467" spans="1:6">
      <c r="A467" s="4" t="s">
        <v>69</v>
      </c>
      <c r="B467" s="9">
        <v>3</v>
      </c>
      <c r="C467" s="8" t="str">
        <f t="shared" si="7"/>
        <v>65-69|3</v>
      </c>
      <c r="D467" s="9">
        <v>20</v>
      </c>
      <c r="E467" s="9">
        <v>1</v>
      </c>
      <c r="F467" s="9" t="s">
        <v>41</v>
      </c>
    </row>
    <row r="468" spans="1:6">
      <c r="A468" s="4" t="s">
        <v>69</v>
      </c>
      <c r="B468" s="9">
        <v>4</v>
      </c>
      <c r="C468" s="8" t="str">
        <f t="shared" si="7"/>
        <v>65-69|4</v>
      </c>
      <c r="D468" s="9">
        <v>21</v>
      </c>
      <c r="E468" s="9">
        <v>1</v>
      </c>
      <c r="F468" s="9" t="s">
        <v>41</v>
      </c>
    </row>
    <row r="469" spans="1:6">
      <c r="A469" s="4" t="s">
        <v>69</v>
      </c>
      <c r="B469" s="9">
        <v>5</v>
      </c>
      <c r="C469" s="8" t="str">
        <f t="shared" si="7"/>
        <v>65-69|5</v>
      </c>
      <c r="D469" s="9">
        <v>22</v>
      </c>
      <c r="E469" s="9">
        <v>2</v>
      </c>
      <c r="F469" s="9" t="s">
        <v>42</v>
      </c>
    </row>
    <row r="470" spans="1:6">
      <c r="A470" s="4" t="s">
        <v>69</v>
      </c>
      <c r="B470" s="9">
        <v>6</v>
      </c>
      <c r="C470" s="8" t="str">
        <f t="shared" si="7"/>
        <v>65-69|6</v>
      </c>
      <c r="D470" s="9">
        <v>23</v>
      </c>
      <c r="E470" s="9">
        <v>2</v>
      </c>
      <c r="F470" s="9" t="s">
        <v>42</v>
      </c>
    </row>
    <row r="471" spans="1:6">
      <c r="A471" s="4" t="s">
        <v>69</v>
      </c>
      <c r="B471" s="9">
        <v>7</v>
      </c>
      <c r="C471" s="8" t="str">
        <f t="shared" si="7"/>
        <v>65-69|7</v>
      </c>
      <c r="D471" s="9">
        <v>24</v>
      </c>
      <c r="E471" s="9">
        <v>2</v>
      </c>
      <c r="F471" s="9" t="s">
        <v>42</v>
      </c>
    </row>
    <row r="472" spans="1:6">
      <c r="A472" s="4" t="s">
        <v>69</v>
      </c>
      <c r="B472" s="9">
        <v>8</v>
      </c>
      <c r="C472" s="8" t="str">
        <f t="shared" si="7"/>
        <v>65-69|8</v>
      </c>
      <c r="D472" s="9">
        <v>25</v>
      </c>
      <c r="E472" s="9">
        <v>3</v>
      </c>
      <c r="F472" s="9" t="s">
        <v>43</v>
      </c>
    </row>
    <row r="473" spans="1:6">
      <c r="A473" s="4" t="s">
        <v>69</v>
      </c>
      <c r="B473" s="9">
        <v>9</v>
      </c>
      <c r="C473" s="8" t="str">
        <f t="shared" si="7"/>
        <v>65-69|9</v>
      </c>
      <c r="D473" s="9">
        <v>26</v>
      </c>
      <c r="E473" s="9">
        <v>3</v>
      </c>
      <c r="F473" s="9" t="s">
        <v>43</v>
      </c>
    </row>
    <row r="474" spans="1:6">
      <c r="A474" s="4" t="s">
        <v>69</v>
      </c>
      <c r="B474" s="9">
        <v>10</v>
      </c>
      <c r="C474" s="8" t="str">
        <f t="shared" si="7"/>
        <v>65-69|10</v>
      </c>
      <c r="D474" s="9">
        <v>27</v>
      </c>
      <c r="E474" s="9">
        <v>3</v>
      </c>
      <c r="F474" s="9" t="s">
        <v>43</v>
      </c>
    </row>
    <row r="475" spans="1:6">
      <c r="A475" s="4" t="s">
        <v>69</v>
      </c>
      <c r="B475" s="9">
        <v>11</v>
      </c>
      <c r="C475" s="8" t="str">
        <f t="shared" si="7"/>
        <v>65-69|11</v>
      </c>
      <c r="D475" s="9">
        <v>28</v>
      </c>
      <c r="E475" s="9">
        <v>3</v>
      </c>
      <c r="F475" s="9" t="s">
        <v>43</v>
      </c>
    </row>
    <row r="476" spans="1:6">
      <c r="A476" s="4" t="s">
        <v>69</v>
      </c>
      <c r="B476" s="9">
        <v>12</v>
      </c>
      <c r="C476" s="8" t="str">
        <f t="shared" si="7"/>
        <v>65-69|12</v>
      </c>
      <c r="D476" s="9">
        <v>29</v>
      </c>
      <c r="E476" s="9">
        <v>4</v>
      </c>
      <c r="F476" s="8" t="s">
        <v>44</v>
      </c>
    </row>
    <row r="477" spans="1:6">
      <c r="A477" s="4" t="s">
        <v>69</v>
      </c>
      <c r="B477" s="9">
        <v>13</v>
      </c>
      <c r="C477" s="8" t="str">
        <f t="shared" si="7"/>
        <v>65-69|13</v>
      </c>
      <c r="D477" s="9">
        <v>30</v>
      </c>
      <c r="E477" s="9">
        <v>4</v>
      </c>
      <c r="F477" s="8" t="s">
        <v>44</v>
      </c>
    </row>
    <row r="478" spans="1:6">
      <c r="A478" s="4" t="s">
        <v>69</v>
      </c>
      <c r="B478" s="9">
        <v>14</v>
      </c>
      <c r="C478" s="8" t="str">
        <f t="shared" si="7"/>
        <v>65-69|14</v>
      </c>
      <c r="D478" s="9">
        <v>31</v>
      </c>
      <c r="E478" s="9">
        <v>4</v>
      </c>
      <c r="F478" s="8" t="s">
        <v>44</v>
      </c>
    </row>
    <row r="479" spans="1:6">
      <c r="A479" s="4" t="s">
        <v>69</v>
      </c>
      <c r="B479" s="9">
        <v>15</v>
      </c>
      <c r="C479" s="8" t="str">
        <f t="shared" si="7"/>
        <v>65-69|15</v>
      </c>
      <c r="D479" s="9">
        <v>32</v>
      </c>
      <c r="E479" s="9">
        <v>5</v>
      </c>
      <c r="F479" s="9" t="s">
        <v>45</v>
      </c>
    </row>
    <row r="480" spans="1:6">
      <c r="A480" s="4" t="s">
        <v>69</v>
      </c>
      <c r="B480" s="9">
        <v>16</v>
      </c>
      <c r="C480" s="8" t="str">
        <f t="shared" si="7"/>
        <v>65-69|16</v>
      </c>
      <c r="D480" s="9">
        <v>33</v>
      </c>
      <c r="E480" s="9">
        <v>5</v>
      </c>
      <c r="F480" s="9" t="s">
        <v>45</v>
      </c>
    </row>
    <row r="481" spans="1:6">
      <c r="A481" s="4" t="s">
        <v>69</v>
      </c>
      <c r="B481" s="9">
        <v>17</v>
      </c>
      <c r="C481" s="8" t="str">
        <f t="shared" si="7"/>
        <v>65-69|17</v>
      </c>
      <c r="D481" s="9">
        <v>34</v>
      </c>
      <c r="E481" s="9">
        <v>5</v>
      </c>
      <c r="F481" s="9" t="s">
        <v>45</v>
      </c>
    </row>
    <row r="482" spans="1:6">
      <c r="A482" s="4" t="s">
        <v>69</v>
      </c>
      <c r="B482" s="9">
        <v>18</v>
      </c>
      <c r="C482" s="8" t="str">
        <f t="shared" si="7"/>
        <v>65-69|18</v>
      </c>
      <c r="D482" s="9">
        <v>35</v>
      </c>
      <c r="E482" s="9">
        <v>6</v>
      </c>
      <c r="F482" s="9" t="s">
        <v>46</v>
      </c>
    </row>
    <row r="483" spans="1:6">
      <c r="A483" s="4" t="s">
        <v>69</v>
      </c>
      <c r="B483" s="9">
        <v>19</v>
      </c>
      <c r="C483" s="8" t="str">
        <f t="shared" si="7"/>
        <v>65-69|19</v>
      </c>
      <c r="D483" s="9">
        <v>36</v>
      </c>
      <c r="E483" s="9">
        <v>6</v>
      </c>
      <c r="F483" s="9" t="s">
        <v>46</v>
      </c>
    </row>
    <row r="484" spans="1:6">
      <c r="A484" s="4" t="s">
        <v>69</v>
      </c>
      <c r="B484" s="9">
        <v>20</v>
      </c>
      <c r="C484" s="8" t="str">
        <f t="shared" si="7"/>
        <v>65-69|20</v>
      </c>
      <c r="D484" s="9">
        <v>38</v>
      </c>
      <c r="E484" s="9">
        <v>6</v>
      </c>
      <c r="F484" s="9" t="s">
        <v>46</v>
      </c>
    </row>
    <row r="485" spans="1:6">
      <c r="A485" s="4" t="s">
        <v>69</v>
      </c>
      <c r="B485" s="9">
        <v>21</v>
      </c>
      <c r="C485" s="8" t="str">
        <f t="shared" si="7"/>
        <v>65-69|21</v>
      </c>
      <c r="D485" s="9">
        <v>39</v>
      </c>
      <c r="E485" s="9">
        <v>7</v>
      </c>
      <c r="F485" s="9" t="s">
        <v>47</v>
      </c>
    </row>
    <row r="486" spans="1:6">
      <c r="A486" s="4" t="s">
        <v>69</v>
      </c>
      <c r="B486" s="9">
        <v>22</v>
      </c>
      <c r="C486" s="8" t="str">
        <f t="shared" si="7"/>
        <v>65-69|22</v>
      </c>
      <c r="D486" s="9">
        <v>40</v>
      </c>
      <c r="E486" s="9">
        <v>7</v>
      </c>
      <c r="F486" s="9" t="s">
        <v>47</v>
      </c>
    </row>
    <row r="487" spans="1:6">
      <c r="A487" s="4" t="s">
        <v>69</v>
      </c>
      <c r="B487" s="9">
        <v>23</v>
      </c>
      <c r="C487" s="8" t="str">
        <f t="shared" si="7"/>
        <v>65-69|23</v>
      </c>
      <c r="D487" s="9">
        <v>41</v>
      </c>
      <c r="E487" s="9">
        <v>7</v>
      </c>
      <c r="F487" s="9" t="s">
        <v>47</v>
      </c>
    </row>
    <row r="488" spans="1:6">
      <c r="A488" s="4" t="s">
        <v>69</v>
      </c>
      <c r="B488" s="9">
        <v>24</v>
      </c>
      <c r="C488" s="8" t="str">
        <f t="shared" si="7"/>
        <v>65-69|24</v>
      </c>
      <c r="D488" s="9">
        <v>42</v>
      </c>
      <c r="E488" s="9">
        <v>8</v>
      </c>
      <c r="F488" s="9" t="s">
        <v>48</v>
      </c>
    </row>
    <row r="489" spans="1:6">
      <c r="A489" s="4" t="s">
        <v>69</v>
      </c>
      <c r="B489" s="9">
        <v>25</v>
      </c>
      <c r="C489" s="8" t="str">
        <f t="shared" si="7"/>
        <v>65-69|25</v>
      </c>
      <c r="D489" s="9">
        <v>43</v>
      </c>
      <c r="E489" s="9">
        <v>8</v>
      </c>
      <c r="F489" s="9" t="s">
        <v>48</v>
      </c>
    </row>
    <row r="490" spans="1:6">
      <c r="A490" s="4" t="s">
        <v>69</v>
      </c>
      <c r="B490" s="9">
        <v>26</v>
      </c>
      <c r="C490" s="8" t="str">
        <f t="shared" si="7"/>
        <v>65-69|26</v>
      </c>
      <c r="D490" s="9">
        <v>45</v>
      </c>
      <c r="E490" s="9">
        <v>9</v>
      </c>
      <c r="F490" s="9" t="s">
        <v>49</v>
      </c>
    </row>
    <row r="491" spans="1:6">
      <c r="A491" s="4" t="s">
        <v>69</v>
      </c>
      <c r="B491" s="9">
        <v>27</v>
      </c>
      <c r="C491" s="8" t="str">
        <f t="shared" si="7"/>
        <v>65-69|27</v>
      </c>
      <c r="D491" s="9">
        <v>46</v>
      </c>
      <c r="E491" s="9">
        <v>9</v>
      </c>
      <c r="F491" s="9" t="s">
        <v>49</v>
      </c>
    </row>
    <row r="492" spans="1:6">
      <c r="A492" s="4" t="s">
        <v>69</v>
      </c>
      <c r="B492" s="9">
        <v>28</v>
      </c>
      <c r="C492" s="8" t="str">
        <f t="shared" si="7"/>
        <v>65-69|28</v>
      </c>
      <c r="D492" s="9">
        <v>48</v>
      </c>
      <c r="E492" s="9">
        <v>9</v>
      </c>
      <c r="F492" s="9" t="s">
        <v>49</v>
      </c>
    </row>
    <row r="493" spans="1:6">
      <c r="A493" s="4" t="s">
        <v>69</v>
      </c>
      <c r="B493" s="9">
        <v>29</v>
      </c>
      <c r="C493" s="8" t="str">
        <f t="shared" si="7"/>
        <v>65-69|29</v>
      </c>
      <c r="D493" s="9">
        <v>49</v>
      </c>
      <c r="E493" s="9">
        <v>10</v>
      </c>
      <c r="F493" s="9" t="s">
        <v>50</v>
      </c>
    </row>
    <row r="494" spans="1:6">
      <c r="A494" s="4" t="s">
        <v>69</v>
      </c>
      <c r="B494" s="9">
        <v>30</v>
      </c>
      <c r="C494" s="8" t="str">
        <f t="shared" si="7"/>
        <v>65-69|30</v>
      </c>
      <c r="D494" s="9">
        <v>50</v>
      </c>
      <c r="E494" s="9">
        <v>10</v>
      </c>
      <c r="F494" s="9" t="s">
        <v>50</v>
      </c>
    </row>
    <row r="495" spans="1:6">
      <c r="A495" s="4" t="s">
        <v>69</v>
      </c>
      <c r="B495" s="9">
        <v>31</v>
      </c>
      <c r="C495" s="8" t="str">
        <f t="shared" si="7"/>
        <v>65-69|31</v>
      </c>
      <c r="D495" s="9">
        <v>52</v>
      </c>
      <c r="E495" s="9">
        <v>11</v>
      </c>
      <c r="F495" s="9" t="s">
        <v>51</v>
      </c>
    </row>
    <row r="496" spans="1:6">
      <c r="A496" s="4" t="s">
        <v>69</v>
      </c>
      <c r="B496" s="9">
        <v>32</v>
      </c>
      <c r="C496" s="8" t="str">
        <f t="shared" si="7"/>
        <v>65-69|32</v>
      </c>
      <c r="D496" s="9">
        <v>53</v>
      </c>
      <c r="E496" s="9">
        <v>11</v>
      </c>
      <c r="F496" s="9" t="s">
        <v>51</v>
      </c>
    </row>
    <row r="497" spans="1:6">
      <c r="A497" s="4" t="s">
        <v>69</v>
      </c>
      <c r="B497" s="9">
        <v>33</v>
      </c>
      <c r="C497" s="8" t="str">
        <f t="shared" si="7"/>
        <v>65-69|33</v>
      </c>
      <c r="D497" s="9">
        <v>55</v>
      </c>
      <c r="E497" s="9">
        <v>12</v>
      </c>
      <c r="F497" s="9" t="s">
        <v>52</v>
      </c>
    </row>
    <row r="498" spans="1:6">
      <c r="A498" s="4" t="s">
        <v>69</v>
      </c>
      <c r="B498" s="9">
        <v>34</v>
      </c>
      <c r="C498" s="8" t="str">
        <f t="shared" si="7"/>
        <v>65-69|34</v>
      </c>
      <c r="D498" s="9">
        <v>57</v>
      </c>
      <c r="E498" s="9">
        <v>12</v>
      </c>
      <c r="F498" s="9" t="s">
        <v>52</v>
      </c>
    </row>
    <row r="499" spans="1:6">
      <c r="A499" s="4" t="s">
        <v>69</v>
      </c>
      <c r="B499" s="9">
        <v>35</v>
      </c>
      <c r="C499" s="8" t="str">
        <f t="shared" si="7"/>
        <v>65-69|35</v>
      </c>
      <c r="D499" s="9">
        <v>58</v>
      </c>
      <c r="E499" s="9">
        <v>12</v>
      </c>
      <c r="F499" s="9" t="s">
        <v>52</v>
      </c>
    </row>
    <row r="500" spans="1:6">
      <c r="A500" s="4" t="s">
        <v>69</v>
      </c>
      <c r="B500" s="9">
        <v>36</v>
      </c>
      <c r="C500" s="8" t="str">
        <f t="shared" si="7"/>
        <v>65-69|36</v>
      </c>
      <c r="D500" s="9">
        <v>60</v>
      </c>
      <c r="E500" s="9">
        <v>13</v>
      </c>
      <c r="F500" s="9" t="s">
        <v>53</v>
      </c>
    </row>
    <row r="501" spans="1:6">
      <c r="A501" s="4" t="s">
        <v>69</v>
      </c>
      <c r="B501" s="9">
        <v>37</v>
      </c>
      <c r="C501" s="8" t="str">
        <f t="shared" si="7"/>
        <v>65-69|37</v>
      </c>
      <c r="D501" s="9">
        <v>61</v>
      </c>
      <c r="E501" s="9">
        <v>13</v>
      </c>
      <c r="F501" s="9" t="s">
        <v>53</v>
      </c>
    </row>
    <row r="502" spans="1:6">
      <c r="A502" s="4" t="s">
        <v>69</v>
      </c>
      <c r="B502" s="9">
        <v>38</v>
      </c>
      <c r="C502" s="8" t="str">
        <f t="shared" si="7"/>
        <v>65-69|38</v>
      </c>
      <c r="D502" s="9">
        <v>63</v>
      </c>
      <c r="E502" s="9">
        <v>14</v>
      </c>
      <c r="F502" s="9" t="s">
        <v>54</v>
      </c>
    </row>
    <row r="503" spans="1:6">
      <c r="A503" s="4" t="s">
        <v>69</v>
      </c>
      <c r="B503" s="9">
        <v>39</v>
      </c>
      <c r="C503" s="8" t="str">
        <f t="shared" si="7"/>
        <v>65-69|39</v>
      </c>
      <c r="D503" s="9">
        <v>65</v>
      </c>
      <c r="E503" s="9">
        <v>15</v>
      </c>
      <c r="F503" s="9" t="s">
        <v>55</v>
      </c>
    </row>
    <row r="504" spans="1:6">
      <c r="A504" s="4" t="s">
        <v>69</v>
      </c>
      <c r="B504" s="9">
        <v>40</v>
      </c>
      <c r="C504" s="8" t="str">
        <f t="shared" si="7"/>
        <v>65-69|40</v>
      </c>
      <c r="D504" s="9">
        <v>68</v>
      </c>
      <c r="E504" s="9">
        <v>15</v>
      </c>
      <c r="F504" s="9" t="s">
        <v>55</v>
      </c>
    </row>
    <row r="505" spans="1:6">
      <c r="A505" s="4" t="s">
        <v>69</v>
      </c>
      <c r="B505" s="9">
        <v>41</v>
      </c>
      <c r="C505" s="8" t="str">
        <f t="shared" si="7"/>
        <v>65-69|41</v>
      </c>
      <c r="D505" s="9">
        <v>72</v>
      </c>
      <c r="E505" s="9">
        <v>17</v>
      </c>
      <c r="F505" s="9" t="s">
        <v>57</v>
      </c>
    </row>
    <row r="506" spans="1:6">
      <c r="A506" s="4" t="s">
        <v>69</v>
      </c>
      <c r="B506" s="9">
        <v>42</v>
      </c>
      <c r="C506" s="8" t="str">
        <f t="shared" si="7"/>
        <v>65-69|42</v>
      </c>
      <c r="D506" s="9">
        <v>76</v>
      </c>
      <c r="E506" s="9">
        <v>18</v>
      </c>
      <c r="F506" s="9" t="s">
        <v>58</v>
      </c>
    </row>
    <row r="507" spans="1:6">
      <c r="A507" s="4" t="s">
        <v>69</v>
      </c>
      <c r="B507" s="9">
        <v>43</v>
      </c>
      <c r="C507" s="8" t="str">
        <f t="shared" si="7"/>
        <v>65-69|43</v>
      </c>
      <c r="D507" s="9">
        <v>80</v>
      </c>
      <c r="E507" s="9">
        <v>19</v>
      </c>
      <c r="F507" s="9" t="s">
        <v>59</v>
      </c>
    </row>
    <row r="508" spans="1:6">
      <c r="A508" s="4" t="s">
        <v>69</v>
      </c>
      <c r="B508" s="9">
        <v>44</v>
      </c>
      <c r="C508" s="8" t="str">
        <f t="shared" si="7"/>
        <v>65-69|44</v>
      </c>
      <c r="D508" s="9">
        <v>80</v>
      </c>
      <c r="E508" s="9">
        <v>19</v>
      </c>
      <c r="F508" s="9" t="s">
        <v>59</v>
      </c>
    </row>
    <row r="509" spans="1:6">
      <c r="A509" s="4" t="s">
        <v>69</v>
      </c>
      <c r="B509" s="9">
        <v>45</v>
      </c>
      <c r="C509" s="8" t="str">
        <f t="shared" si="7"/>
        <v>65-69|45</v>
      </c>
      <c r="D509" s="9">
        <v>80</v>
      </c>
      <c r="E509" s="9">
        <v>19</v>
      </c>
      <c r="F509" s="9" t="s">
        <v>59</v>
      </c>
    </row>
    <row r="510" spans="1:6">
      <c r="A510" s="4" t="s">
        <v>70</v>
      </c>
      <c r="B510" s="8">
        <v>0</v>
      </c>
      <c r="C510" s="8" t="str">
        <f t="shared" si="7"/>
        <v>70-74|0</v>
      </c>
      <c r="D510" s="9">
        <v>20</v>
      </c>
      <c r="E510" s="9">
        <v>1</v>
      </c>
      <c r="F510" s="9" t="s">
        <v>41</v>
      </c>
    </row>
    <row r="511" spans="1:6">
      <c r="A511" s="4" t="s">
        <v>70</v>
      </c>
      <c r="B511" s="9">
        <v>1</v>
      </c>
      <c r="C511" s="8" t="str">
        <f t="shared" si="7"/>
        <v>70-74|1</v>
      </c>
      <c r="D511" s="9">
        <v>20</v>
      </c>
      <c r="E511" s="9">
        <v>1</v>
      </c>
      <c r="F511" s="9" t="s">
        <v>41</v>
      </c>
    </row>
    <row r="512" spans="1:6">
      <c r="A512" s="4" t="s">
        <v>70</v>
      </c>
      <c r="B512" s="9">
        <v>2</v>
      </c>
      <c r="C512" s="8" t="str">
        <f t="shared" si="7"/>
        <v>70-74|2</v>
      </c>
      <c r="D512" s="9">
        <v>21</v>
      </c>
      <c r="E512" s="9">
        <v>1</v>
      </c>
      <c r="F512" s="9" t="s">
        <v>41</v>
      </c>
    </row>
    <row r="513" spans="1:6">
      <c r="A513" s="4" t="s">
        <v>70</v>
      </c>
      <c r="B513" s="9">
        <v>3</v>
      </c>
      <c r="C513" s="8" t="str">
        <f t="shared" si="7"/>
        <v>70-74|3</v>
      </c>
      <c r="D513" s="9">
        <v>22</v>
      </c>
      <c r="E513" s="9">
        <v>2</v>
      </c>
      <c r="F513" s="9" t="s">
        <v>42</v>
      </c>
    </row>
    <row r="514" spans="1:6">
      <c r="A514" s="4" t="s">
        <v>70</v>
      </c>
      <c r="B514" s="9">
        <v>4</v>
      </c>
      <c r="C514" s="8" t="str">
        <f t="shared" si="7"/>
        <v>70-74|4</v>
      </c>
      <c r="D514" s="9">
        <v>23</v>
      </c>
      <c r="E514" s="9">
        <v>2</v>
      </c>
      <c r="F514" s="9" t="s">
        <v>42</v>
      </c>
    </row>
    <row r="515" spans="1:6">
      <c r="A515" s="4" t="s">
        <v>70</v>
      </c>
      <c r="B515" s="9">
        <v>5</v>
      </c>
      <c r="C515" s="8" t="str">
        <f t="shared" si="7"/>
        <v>70-74|5</v>
      </c>
      <c r="D515" s="9">
        <v>24</v>
      </c>
      <c r="E515" s="9">
        <v>2</v>
      </c>
      <c r="F515" s="9" t="s">
        <v>42</v>
      </c>
    </row>
    <row r="516" spans="1:6">
      <c r="A516" s="4" t="s">
        <v>70</v>
      </c>
      <c r="B516" s="9">
        <v>6</v>
      </c>
      <c r="C516" s="8" t="str">
        <f t="shared" si="7"/>
        <v>70-74|6</v>
      </c>
      <c r="D516" s="9">
        <v>25</v>
      </c>
      <c r="E516" s="9">
        <v>3</v>
      </c>
      <c r="F516" s="9" t="s">
        <v>43</v>
      </c>
    </row>
    <row r="517" spans="1:6">
      <c r="A517" s="4" t="s">
        <v>70</v>
      </c>
      <c r="B517" s="9">
        <v>7</v>
      </c>
      <c r="C517" s="8" t="str">
        <f t="shared" ref="C517:C580" si="8">A517&amp;"|"&amp;B517</f>
        <v>70-74|7</v>
      </c>
      <c r="D517" s="9">
        <v>26</v>
      </c>
      <c r="E517" s="9">
        <v>3</v>
      </c>
      <c r="F517" s="9" t="s">
        <v>43</v>
      </c>
    </row>
    <row r="518" spans="1:6">
      <c r="A518" s="4" t="s">
        <v>70</v>
      </c>
      <c r="B518" s="9">
        <v>8</v>
      </c>
      <c r="C518" s="8" t="str">
        <f t="shared" si="8"/>
        <v>70-74|8</v>
      </c>
      <c r="D518" s="9">
        <v>27</v>
      </c>
      <c r="E518" s="9">
        <v>3</v>
      </c>
      <c r="F518" s="9" t="s">
        <v>43</v>
      </c>
    </row>
    <row r="519" spans="1:6">
      <c r="A519" s="4" t="s">
        <v>70</v>
      </c>
      <c r="B519" s="9">
        <v>9</v>
      </c>
      <c r="C519" s="8" t="str">
        <f t="shared" si="8"/>
        <v>70-74|9</v>
      </c>
      <c r="D519" s="9">
        <v>28</v>
      </c>
      <c r="E519" s="9">
        <v>3</v>
      </c>
      <c r="F519" s="9" t="s">
        <v>43</v>
      </c>
    </row>
    <row r="520" spans="1:6">
      <c r="A520" s="4" t="s">
        <v>70</v>
      </c>
      <c r="B520" s="9">
        <v>10</v>
      </c>
      <c r="C520" s="8" t="str">
        <f t="shared" si="8"/>
        <v>70-74|10</v>
      </c>
      <c r="D520" s="9">
        <v>29</v>
      </c>
      <c r="E520" s="9">
        <v>4</v>
      </c>
      <c r="F520" s="8" t="s">
        <v>44</v>
      </c>
    </row>
    <row r="521" spans="1:6">
      <c r="A521" s="4" t="s">
        <v>70</v>
      </c>
      <c r="B521" s="9">
        <v>11</v>
      </c>
      <c r="C521" s="8" t="str">
        <f t="shared" si="8"/>
        <v>70-74|11</v>
      </c>
      <c r="D521" s="9">
        <v>30</v>
      </c>
      <c r="E521" s="9">
        <v>4</v>
      </c>
      <c r="F521" s="8" t="s">
        <v>44</v>
      </c>
    </row>
    <row r="522" spans="1:6">
      <c r="A522" s="4" t="s">
        <v>70</v>
      </c>
      <c r="B522" s="9">
        <v>12</v>
      </c>
      <c r="C522" s="8" t="str">
        <f t="shared" si="8"/>
        <v>70-74|12</v>
      </c>
      <c r="D522" s="9">
        <v>31</v>
      </c>
      <c r="E522" s="9">
        <v>4</v>
      </c>
      <c r="F522" s="8" t="s">
        <v>44</v>
      </c>
    </row>
    <row r="523" spans="1:6">
      <c r="A523" s="4" t="s">
        <v>70</v>
      </c>
      <c r="B523" s="9">
        <v>13</v>
      </c>
      <c r="C523" s="8" t="str">
        <f t="shared" si="8"/>
        <v>70-74|13</v>
      </c>
      <c r="D523" s="9">
        <v>32</v>
      </c>
      <c r="E523" s="9">
        <v>5</v>
      </c>
      <c r="F523" s="9" t="s">
        <v>45</v>
      </c>
    </row>
    <row r="524" spans="1:6">
      <c r="A524" s="4" t="s">
        <v>70</v>
      </c>
      <c r="B524" s="9">
        <v>14</v>
      </c>
      <c r="C524" s="8" t="str">
        <f t="shared" si="8"/>
        <v>70-74|14</v>
      </c>
      <c r="D524" s="9">
        <v>33</v>
      </c>
      <c r="E524" s="9">
        <v>5</v>
      </c>
      <c r="F524" s="9" t="s">
        <v>45</v>
      </c>
    </row>
    <row r="525" spans="1:6">
      <c r="A525" s="4" t="s">
        <v>70</v>
      </c>
      <c r="B525" s="9">
        <v>15</v>
      </c>
      <c r="C525" s="8" t="str">
        <f t="shared" si="8"/>
        <v>70-74|15</v>
      </c>
      <c r="D525" s="9">
        <v>34</v>
      </c>
      <c r="E525" s="9">
        <v>5</v>
      </c>
      <c r="F525" s="9" t="s">
        <v>45</v>
      </c>
    </row>
    <row r="526" spans="1:6">
      <c r="A526" s="4" t="s">
        <v>70</v>
      </c>
      <c r="B526" s="9">
        <v>16</v>
      </c>
      <c r="C526" s="8" t="str">
        <f t="shared" si="8"/>
        <v>70-74|16</v>
      </c>
      <c r="D526" s="9">
        <v>35</v>
      </c>
      <c r="E526" s="9">
        <v>6</v>
      </c>
      <c r="F526" s="9" t="s">
        <v>46</v>
      </c>
    </row>
    <row r="527" spans="1:6">
      <c r="A527" s="4" t="s">
        <v>70</v>
      </c>
      <c r="B527" s="9">
        <v>17</v>
      </c>
      <c r="C527" s="8" t="str">
        <f t="shared" si="8"/>
        <v>70-74|17</v>
      </c>
      <c r="D527" s="9">
        <v>36</v>
      </c>
      <c r="E527" s="9">
        <v>6</v>
      </c>
      <c r="F527" s="9" t="s">
        <v>46</v>
      </c>
    </row>
    <row r="528" spans="1:6">
      <c r="A528" s="4" t="s">
        <v>70</v>
      </c>
      <c r="B528" s="9">
        <v>18</v>
      </c>
      <c r="C528" s="8" t="str">
        <f t="shared" si="8"/>
        <v>70-74|18</v>
      </c>
      <c r="D528" s="9">
        <v>37</v>
      </c>
      <c r="E528" s="9">
        <v>6</v>
      </c>
      <c r="F528" s="9" t="s">
        <v>46</v>
      </c>
    </row>
    <row r="529" spans="1:6">
      <c r="A529" s="4" t="s">
        <v>70</v>
      </c>
      <c r="B529" s="9">
        <v>19</v>
      </c>
      <c r="C529" s="8" t="str">
        <f t="shared" si="8"/>
        <v>70-74|19</v>
      </c>
      <c r="D529" s="9">
        <v>39</v>
      </c>
      <c r="E529" s="9">
        <v>7</v>
      </c>
      <c r="F529" s="9" t="s">
        <v>47</v>
      </c>
    </row>
    <row r="530" spans="1:6">
      <c r="A530" s="4" t="s">
        <v>70</v>
      </c>
      <c r="B530" s="9">
        <v>20</v>
      </c>
      <c r="C530" s="8" t="str">
        <f t="shared" si="8"/>
        <v>70-74|20</v>
      </c>
      <c r="D530" s="9">
        <v>40</v>
      </c>
      <c r="E530" s="9">
        <v>7</v>
      </c>
      <c r="F530" s="9" t="s">
        <v>47</v>
      </c>
    </row>
    <row r="531" spans="1:6">
      <c r="A531" s="4" t="s">
        <v>70</v>
      </c>
      <c r="B531" s="9">
        <v>21</v>
      </c>
      <c r="C531" s="8" t="str">
        <f t="shared" si="8"/>
        <v>70-74|21</v>
      </c>
      <c r="D531" s="9">
        <v>41</v>
      </c>
      <c r="E531" s="9">
        <v>7</v>
      </c>
      <c r="F531" s="9" t="s">
        <v>47</v>
      </c>
    </row>
    <row r="532" spans="1:6">
      <c r="A532" s="4" t="s">
        <v>70</v>
      </c>
      <c r="B532" s="9">
        <v>22</v>
      </c>
      <c r="C532" s="8" t="str">
        <f t="shared" si="8"/>
        <v>70-74|22</v>
      </c>
      <c r="D532" s="9">
        <v>42</v>
      </c>
      <c r="E532" s="9">
        <v>8</v>
      </c>
      <c r="F532" s="9" t="s">
        <v>48</v>
      </c>
    </row>
    <row r="533" spans="1:6">
      <c r="A533" s="4" t="s">
        <v>70</v>
      </c>
      <c r="B533" s="9">
        <v>23</v>
      </c>
      <c r="C533" s="8" t="str">
        <f t="shared" si="8"/>
        <v>70-74|23</v>
      </c>
      <c r="D533" s="9">
        <v>43</v>
      </c>
      <c r="E533" s="9">
        <v>8</v>
      </c>
      <c r="F533" s="9" t="s">
        <v>48</v>
      </c>
    </row>
    <row r="534" spans="1:6">
      <c r="A534" s="4" t="s">
        <v>70</v>
      </c>
      <c r="B534" s="9">
        <v>24</v>
      </c>
      <c r="C534" s="8" t="str">
        <f t="shared" si="8"/>
        <v>70-74|24</v>
      </c>
      <c r="D534" s="9">
        <v>44</v>
      </c>
      <c r="E534" s="9">
        <v>8</v>
      </c>
      <c r="F534" s="9" t="s">
        <v>48</v>
      </c>
    </row>
    <row r="535" spans="1:6">
      <c r="A535" s="4" t="s">
        <v>70</v>
      </c>
      <c r="B535" s="9">
        <v>25</v>
      </c>
      <c r="C535" s="8" t="str">
        <f t="shared" si="8"/>
        <v>70-74|25</v>
      </c>
      <c r="D535" s="9">
        <v>46</v>
      </c>
      <c r="E535" s="9">
        <v>9</v>
      </c>
      <c r="F535" s="9" t="s">
        <v>49</v>
      </c>
    </row>
    <row r="536" spans="1:6">
      <c r="A536" s="4" t="s">
        <v>70</v>
      </c>
      <c r="B536" s="9">
        <v>26</v>
      </c>
      <c r="C536" s="8" t="str">
        <f t="shared" si="8"/>
        <v>70-74|26</v>
      </c>
      <c r="D536" s="9">
        <v>47</v>
      </c>
      <c r="E536" s="9">
        <v>9</v>
      </c>
      <c r="F536" s="9" t="s">
        <v>49</v>
      </c>
    </row>
    <row r="537" spans="1:6">
      <c r="A537" s="4" t="s">
        <v>70</v>
      </c>
      <c r="B537" s="9">
        <v>27</v>
      </c>
      <c r="C537" s="8" t="str">
        <f t="shared" si="8"/>
        <v>70-74|27</v>
      </c>
      <c r="D537" s="9">
        <v>48</v>
      </c>
      <c r="E537" s="9">
        <v>9</v>
      </c>
      <c r="F537" s="9" t="s">
        <v>49</v>
      </c>
    </row>
    <row r="538" spans="1:6">
      <c r="A538" s="4" t="s">
        <v>70</v>
      </c>
      <c r="B538" s="9">
        <v>28</v>
      </c>
      <c r="C538" s="8" t="str">
        <f t="shared" si="8"/>
        <v>70-74|28</v>
      </c>
      <c r="D538" s="9">
        <v>50</v>
      </c>
      <c r="E538" s="9">
        <v>10</v>
      </c>
      <c r="F538" s="9" t="s">
        <v>50</v>
      </c>
    </row>
    <row r="539" spans="1:6">
      <c r="A539" s="4" t="s">
        <v>70</v>
      </c>
      <c r="B539" s="9">
        <v>29</v>
      </c>
      <c r="C539" s="8" t="str">
        <f t="shared" si="8"/>
        <v>70-74|29</v>
      </c>
      <c r="D539" s="9">
        <v>51</v>
      </c>
      <c r="E539" s="9">
        <v>10</v>
      </c>
      <c r="F539" s="9" t="s">
        <v>50</v>
      </c>
    </row>
    <row r="540" spans="1:6">
      <c r="A540" s="4" t="s">
        <v>70</v>
      </c>
      <c r="B540" s="9">
        <v>30</v>
      </c>
      <c r="C540" s="8" t="str">
        <f t="shared" si="8"/>
        <v>70-74|30</v>
      </c>
      <c r="D540" s="9">
        <v>52</v>
      </c>
      <c r="E540" s="9">
        <v>11</v>
      </c>
      <c r="F540" s="9" t="s">
        <v>51</v>
      </c>
    </row>
    <row r="541" spans="1:6">
      <c r="A541" s="4" t="s">
        <v>70</v>
      </c>
      <c r="B541" s="9">
        <v>31</v>
      </c>
      <c r="C541" s="8" t="str">
        <f t="shared" si="8"/>
        <v>70-74|31</v>
      </c>
      <c r="D541" s="9">
        <v>54</v>
      </c>
      <c r="E541" s="9">
        <v>11</v>
      </c>
      <c r="F541" s="9" t="s">
        <v>51</v>
      </c>
    </row>
    <row r="542" spans="1:6">
      <c r="A542" s="4" t="s">
        <v>70</v>
      </c>
      <c r="B542" s="9">
        <v>32</v>
      </c>
      <c r="C542" s="8" t="str">
        <f t="shared" si="8"/>
        <v>70-74|32</v>
      </c>
      <c r="D542" s="9">
        <v>55</v>
      </c>
      <c r="E542" s="9">
        <v>12</v>
      </c>
      <c r="F542" s="9" t="s">
        <v>52</v>
      </c>
    </row>
    <row r="543" spans="1:6">
      <c r="A543" s="4" t="s">
        <v>70</v>
      </c>
      <c r="B543" s="9">
        <v>33</v>
      </c>
      <c r="C543" s="8" t="str">
        <f t="shared" si="8"/>
        <v>70-74|33</v>
      </c>
      <c r="D543" s="9">
        <v>57</v>
      </c>
      <c r="E543" s="9">
        <v>12</v>
      </c>
      <c r="F543" s="9" t="s">
        <v>52</v>
      </c>
    </row>
    <row r="544" spans="1:6">
      <c r="A544" s="4" t="s">
        <v>70</v>
      </c>
      <c r="B544" s="9">
        <v>34</v>
      </c>
      <c r="C544" s="8" t="str">
        <f t="shared" si="8"/>
        <v>70-74|34</v>
      </c>
      <c r="D544" s="9">
        <v>59</v>
      </c>
      <c r="E544" s="9">
        <v>13</v>
      </c>
      <c r="F544" s="9" t="s">
        <v>53</v>
      </c>
    </row>
    <row r="545" spans="1:6">
      <c r="A545" s="4" t="s">
        <v>70</v>
      </c>
      <c r="B545" s="9">
        <v>35</v>
      </c>
      <c r="C545" s="8" t="str">
        <f t="shared" si="8"/>
        <v>70-74|35</v>
      </c>
      <c r="D545" s="9">
        <v>61</v>
      </c>
      <c r="E545" s="9">
        <v>13</v>
      </c>
      <c r="F545" s="9" t="s">
        <v>53</v>
      </c>
    </row>
    <row r="546" spans="1:6">
      <c r="A546" s="4" t="s">
        <v>70</v>
      </c>
      <c r="B546" s="9">
        <v>36</v>
      </c>
      <c r="C546" s="8" t="str">
        <f t="shared" si="8"/>
        <v>70-74|36</v>
      </c>
      <c r="D546" s="9">
        <v>63</v>
      </c>
      <c r="E546" s="9">
        <v>14</v>
      </c>
      <c r="F546" s="9" t="s">
        <v>54</v>
      </c>
    </row>
    <row r="547" spans="1:6">
      <c r="A547" s="4" t="s">
        <v>70</v>
      </c>
      <c r="B547" s="9">
        <v>37</v>
      </c>
      <c r="C547" s="8" t="str">
        <f t="shared" si="8"/>
        <v>70-74|37</v>
      </c>
      <c r="D547" s="9">
        <v>65</v>
      </c>
      <c r="E547" s="9">
        <v>15</v>
      </c>
      <c r="F547" s="9" t="s">
        <v>55</v>
      </c>
    </row>
    <row r="548" spans="1:6">
      <c r="A548" s="4" t="s">
        <v>70</v>
      </c>
      <c r="B548" s="9">
        <v>38</v>
      </c>
      <c r="C548" s="8" t="str">
        <f t="shared" si="8"/>
        <v>70-74|38</v>
      </c>
      <c r="D548" s="9">
        <v>67</v>
      </c>
      <c r="E548" s="9">
        <v>15</v>
      </c>
      <c r="F548" s="9" t="s">
        <v>55</v>
      </c>
    </row>
    <row r="549" spans="1:6">
      <c r="A549" s="4" t="s">
        <v>70</v>
      </c>
      <c r="B549" s="9">
        <v>39</v>
      </c>
      <c r="C549" s="8" t="str">
        <f t="shared" si="8"/>
        <v>70-74|39</v>
      </c>
      <c r="D549" s="9">
        <v>70</v>
      </c>
      <c r="E549" s="9">
        <v>16</v>
      </c>
      <c r="F549" s="9" t="s">
        <v>56</v>
      </c>
    </row>
    <row r="550" spans="1:6">
      <c r="A550" s="4" t="s">
        <v>70</v>
      </c>
      <c r="B550" s="9">
        <v>40</v>
      </c>
      <c r="C550" s="8" t="str">
        <f t="shared" si="8"/>
        <v>70-74|40</v>
      </c>
      <c r="D550" s="9">
        <v>74</v>
      </c>
      <c r="E550" s="9">
        <v>17</v>
      </c>
      <c r="F550" s="9" t="s">
        <v>57</v>
      </c>
    </row>
    <row r="551" spans="1:6">
      <c r="A551" s="4" t="s">
        <v>70</v>
      </c>
      <c r="B551" s="9">
        <v>41</v>
      </c>
      <c r="C551" s="8" t="str">
        <f t="shared" si="8"/>
        <v>70-74|41</v>
      </c>
      <c r="D551" s="9">
        <v>77</v>
      </c>
      <c r="E551" s="9">
        <v>18</v>
      </c>
      <c r="F551" s="9" t="s">
        <v>58</v>
      </c>
    </row>
    <row r="552" spans="1:6">
      <c r="A552" s="4" t="s">
        <v>70</v>
      </c>
      <c r="B552" s="9">
        <v>42</v>
      </c>
      <c r="C552" s="8" t="str">
        <f t="shared" si="8"/>
        <v>70-74|42</v>
      </c>
      <c r="D552" s="9">
        <v>80</v>
      </c>
      <c r="E552" s="9">
        <v>19</v>
      </c>
      <c r="F552" s="9" t="s">
        <v>59</v>
      </c>
    </row>
    <row r="553" spans="1:6">
      <c r="A553" s="4" t="s">
        <v>70</v>
      </c>
      <c r="B553" s="9">
        <v>43</v>
      </c>
      <c r="C553" s="8" t="str">
        <f t="shared" si="8"/>
        <v>70-74|43</v>
      </c>
      <c r="D553" s="9">
        <v>80</v>
      </c>
      <c r="E553" s="9">
        <v>19</v>
      </c>
      <c r="F553" s="9" t="s">
        <v>59</v>
      </c>
    </row>
    <row r="554" spans="1:6">
      <c r="A554" s="4" t="s">
        <v>70</v>
      </c>
      <c r="B554" s="9">
        <v>44</v>
      </c>
      <c r="C554" s="8" t="str">
        <f t="shared" si="8"/>
        <v>70-74|44</v>
      </c>
      <c r="D554" s="9">
        <v>80</v>
      </c>
      <c r="E554" s="9">
        <v>19</v>
      </c>
      <c r="F554" s="9" t="s">
        <v>59</v>
      </c>
    </row>
    <row r="555" spans="1:6">
      <c r="A555" s="4" t="s">
        <v>70</v>
      </c>
      <c r="B555" s="9">
        <v>45</v>
      </c>
      <c r="C555" s="8" t="str">
        <f t="shared" si="8"/>
        <v>70-74|45</v>
      </c>
      <c r="D555" s="9">
        <v>80</v>
      </c>
      <c r="E555" s="9">
        <v>19</v>
      </c>
      <c r="F555" s="9" t="s">
        <v>59</v>
      </c>
    </row>
    <row r="556" spans="1:6">
      <c r="A556" s="4" t="s">
        <v>71</v>
      </c>
      <c r="B556" s="8">
        <v>0</v>
      </c>
      <c r="C556" s="8" t="str">
        <f t="shared" si="8"/>
        <v>75-79|0</v>
      </c>
      <c r="D556" s="9">
        <v>20</v>
      </c>
      <c r="E556" s="9">
        <v>1</v>
      </c>
      <c r="F556" s="9" t="s">
        <v>41</v>
      </c>
    </row>
    <row r="557" spans="1:6">
      <c r="A557" s="4" t="s">
        <v>71</v>
      </c>
      <c r="B557" s="9">
        <v>1</v>
      </c>
      <c r="C557" s="8" t="str">
        <f t="shared" si="8"/>
        <v>75-79|1</v>
      </c>
      <c r="D557" s="9">
        <v>22</v>
      </c>
      <c r="E557" s="9">
        <v>2</v>
      </c>
      <c r="F557" s="9" t="s">
        <v>42</v>
      </c>
    </row>
    <row r="558" spans="1:6">
      <c r="A558" s="4" t="s">
        <v>71</v>
      </c>
      <c r="B558" s="9">
        <v>2</v>
      </c>
      <c r="C558" s="8" t="str">
        <f t="shared" si="8"/>
        <v>75-79|2</v>
      </c>
      <c r="D558" s="9">
        <v>23</v>
      </c>
      <c r="E558" s="9">
        <v>2</v>
      </c>
      <c r="F558" s="9" t="s">
        <v>42</v>
      </c>
    </row>
    <row r="559" spans="1:6">
      <c r="A559" s="4" t="s">
        <v>71</v>
      </c>
      <c r="B559" s="9">
        <v>3</v>
      </c>
      <c r="C559" s="8" t="str">
        <f t="shared" si="8"/>
        <v>75-79|3</v>
      </c>
      <c r="D559" s="9">
        <v>24</v>
      </c>
      <c r="E559" s="9">
        <v>2</v>
      </c>
      <c r="F559" s="9" t="s">
        <v>42</v>
      </c>
    </row>
    <row r="560" spans="1:6">
      <c r="A560" s="4" t="s">
        <v>71</v>
      </c>
      <c r="B560" s="9">
        <v>4</v>
      </c>
      <c r="C560" s="8" t="str">
        <f t="shared" si="8"/>
        <v>75-79|4</v>
      </c>
      <c r="D560" s="9">
        <v>25</v>
      </c>
      <c r="E560" s="9">
        <v>3</v>
      </c>
      <c r="F560" s="9" t="s">
        <v>43</v>
      </c>
    </row>
    <row r="561" spans="1:6">
      <c r="A561" s="4" t="s">
        <v>71</v>
      </c>
      <c r="B561" s="9">
        <v>5</v>
      </c>
      <c r="C561" s="8" t="str">
        <f t="shared" si="8"/>
        <v>75-79|5</v>
      </c>
      <c r="D561" s="9">
        <v>26</v>
      </c>
      <c r="E561" s="9">
        <v>3</v>
      </c>
      <c r="F561" s="9" t="s">
        <v>43</v>
      </c>
    </row>
    <row r="562" spans="1:6">
      <c r="A562" s="4" t="s">
        <v>71</v>
      </c>
      <c r="B562" s="9">
        <v>6</v>
      </c>
      <c r="C562" s="8" t="str">
        <f t="shared" si="8"/>
        <v>75-79|6</v>
      </c>
      <c r="D562" s="9">
        <v>27</v>
      </c>
      <c r="E562" s="9">
        <v>3</v>
      </c>
      <c r="F562" s="9" t="s">
        <v>43</v>
      </c>
    </row>
    <row r="563" spans="1:6">
      <c r="A563" s="4" t="s">
        <v>71</v>
      </c>
      <c r="B563" s="9">
        <v>7</v>
      </c>
      <c r="C563" s="8" t="str">
        <f t="shared" si="8"/>
        <v>75-79|7</v>
      </c>
      <c r="D563" s="9">
        <v>28</v>
      </c>
      <c r="E563" s="9">
        <v>3</v>
      </c>
      <c r="F563" s="9" t="s">
        <v>43</v>
      </c>
    </row>
    <row r="564" spans="1:6">
      <c r="A564" s="4" t="s">
        <v>71</v>
      </c>
      <c r="B564" s="9">
        <v>8</v>
      </c>
      <c r="C564" s="8" t="str">
        <f t="shared" si="8"/>
        <v>75-79|8</v>
      </c>
      <c r="D564" s="9">
        <v>29</v>
      </c>
      <c r="E564" s="9">
        <v>4</v>
      </c>
      <c r="F564" s="8" t="s">
        <v>44</v>
      </c>
    </row>
    <row r="565" spans="1:6">
      <c r="A565" s="4" t="s">
        <v>71</v>
      </c>
      <c r="B565" s="9">
        <v>9</v>
      </c>
      <c r="C565" s="8" t="str">
        <f t="shared" si="8"/>
        <v>75-79|9</v>
      </c>
      <c r="D565" s="9">
        <v>30</v>
      </c>
      <c r="E565" s="9">
        <v>4</v>
      </c>
      <c r="F565" s="8" t="s">
        <v>44</v>
      </c>
    </row>
    <row r="566" spans="1:6">
      <c r="A566" s="4" t="s">
        <v>71</v>
      </c>
      <c r="B566" s="9">
        <v>10</v>
      </c>
      <c r="C566" s="8" t="str">
        <f t="shared" si="8"/>
        <v>75-79|10</v>
      </c>
      <c r="D566" s="9">
        <v>31</v>
      </c>
      <c r="E566" s="9">
        <v>4</v>
      </c>
      <c r="F566" s="8" t="s">
        <v>44</v>
      </c>
    </row>
    <row r="567" spans="1:6">
      <c r="A567" s="4" t="s">
        <v>71</v>
      </c>
      <c r="B567" s="9">
        <v>11</v>
      </c>
      <c r="C567" s="8" t="str">
        <f t="shared" si="8"/>
        <v>75-79|11</v>
      </c>
      <c r="D567" s="9">
        <v>32</v>
      </c>
      <c r="E567" s="9">
        <v>5</v>
      </c>
      <c r="F567" s="9" t="s">
        <v>45</v>
      </c>
    </row>
    <row r="568" spans="1:6">
      <c r="A568" s="4" t="s">
        <v>71</v>
      </c>
      <c r="B568" s="9">
        <v>12</v>
      </c>
      <c r="C568" s="8" t="str">
        <f t="shared" si="8"/>
        <v>75-79|12</v>
      </c>
      <c r="D568" s="9">
        <v>33</v>
      </c>
      <c r="E568" s="9">
        <v>5</v>
      </c>
      <c r="F568" s="9" t="s">
        <v>45</v>
      </c>
    </row>
    <row r="569" spans="1:6">
      <c r="A569" s="4" t="s">
        <v>71</v>
      </c>
      <c r="B569" s="9">
        <v>13</v>
      </c>
      <c r="C569" s="8" t="str">
        <f t="shared" si="8"/>
        <v>75-79|13</v>
      </c>
      <c r="D569" s="9">
        <v>34</v>
      </c>
      <c r="E569" s="9">
        <v>5</v>
      </c>
      <c r="F569" s="9" t="s">
        <v>45</v>
      </c>
    </row>
    <row r="570" spans="1:6">
      <c r="A570" s="4" t="s">
        <v>71</v>
      </c>
      <c r="B570" s="9">
        <v>14</v>
      </c>
      <c r="C570" s="8" t="str">
        <f t="shared" si="8"/>
        <v>75-79|14</v>
      </c>
      <c r="D570" s="9">
        <v>35</v>
      </c>
      <c r="E570" s="9">
        <v>6</v>
      </c>
      <c r="F570" s="9" t="s">
        <v>46</v>
      </c>
    </row>
    <row r="571" spans="1:6">
      <c r="A571" s="4" t="s">
        <v>71</v>
      </c>
      <c r="B571" s="9">
        <v>15</v>
      </c>
      <c r="C571" s="8" t="str">
        <f t="shared" si="8"/>
        <v>75-79|15</v>
      </c>
      <c r="D571" s="9">
        <v>36</v>
      </c>
      <c r="E571" s="9">
        <v>6</v>
      </c>
      <c r="F571" s="9" t="s">
        <v>46</v>
      </c>
    </row>
    <row r="572" spans="1:6">
      <c r="A572" s="4" t="s">
        <v>71</v>
      </c>
      <c r="B572" s="9">
        <v>16</v>
      </c>
      <c r="C572" s="8" t="str">
        <f t="shared" si="8"/>
        <v>75-79|16</v>
      </c>
      <c r="D572" s="9">
        <v>37</v>
      </c>
      <c r="E572" s="9">
        <v>6</v>
      </c>
      <c r="F572" s="9" t="s">
        <v>46</v>
      </c>
    </row>
    <row r="573" spans="1:6">
      <c r="A573" s="4" t="s">
        <v>71</v>
      </c>
      <c r="B573" s="9">
        <v>17</v>
      </c>
      <c r="C573" s="8" t="str">
        <f t="shared" si="8"/>
        <v>75-79|17</v>
      </c>
      <c r="D573" s="9">
        <v>38</v>
      </c>
      <c r="E573" s="9">
        <v>6</v>
      </c>
      <c r="F573" s="9" t="s">
        <v>46</v>
      </c>
    </row>
    <row r="574" spans="1:6">
      <c r="A574" s="4" t="s">
        <v>71</v>
      </c>
      <c r="B574" s="9">
        <v>18</v>
      </c>
      <c r="C574" s="8" t="str">
        <f t="shared" si="8"/>
        <v>75-79|18</v>
      </c>
      <c r="D574" s="9">
        <v>39</v>
      </c>
      <c r="E574" s="9">
        <v>7</v>
      </c>
      <c r="F574" s="9" t="s">
        <v>47</v>
      </c>
    </row>
    <row r="575" spans="1:6">
      <c r="A575" s="4" t="s">
        <v>71</v>
      </c>
      <c r="B575" s="9">
        <v>19</v>
      </c>
      <c r="C575" s="8" t="str">
        <f t="shared" si="8"/>
        <v>75-79|19</v>
      </c>
      <c r="D575" s="9">
        <v>41</v>
      </c>
      <c r="E575" s="9">
        <v>7</v>
      </c>
      <c r="F575" s="9" t="s">
        <v>47</v>
      </c>
    </row>
    <row r="576" spans="1:6">
      <c r="A576" s="4" t="s">
        <v>71</v>
      </c>
      <c r="B576" s="9">
        <v>20</v>
      </c>
      <c r="C576" s="8" t="str">
        <f t="shared" si="8"/>
        <v>75-79|20</v>
      </c>
      <c r="D576" s="9">
        <v>42</v>
      </c>
      <c r="E576" s="9">
        <v>8</v>
      </c>
      <c r="F576" s="9" t="s">
        <v>48</v>
      </c>
    </row>
    <row r="577" spans="1:6">
      <c r="A577" s="4" t="s">
        <v>71</v>
      </c>
      <c r="B577" s="9">
        <v>21</v>
      </c>
      <c r="C577" s="8" t="str">
        <f t="shared" si="8"/>
        <v>75-79|21</v>
      </c>
      <c r="D577" s="9">
        <v>43</v>
      </c>
      <c r="E577" s="9">
        <v>8</v>
      </c>
      <c r="F577" s="9" t="s">
        <v>48</v>
      </c>
    </row>
    <row r="578" spans="1:6">
      <c r="A578" s="4" t="s">
        <v>71</v>
      </c>
      <c r="B578" s="9">
        <v>22</v>
      </c>
      <c r="C578" s="8" t="str">
        <f t="shared" si="8"/>
        <v>75-79|22</v>
      </c>
      <c r="D578" s="9">
        <v>44</v>
      </c>
      <c r="E578" s="9">
        <v>8</v>
      </c>
      <c r="F578" s="9" t="s">
        <v>48</v>
      </c>
    </row>
    <row r="579" spans="1:6">
      <c r="A579" s="4" t="s">
        <v>71</v>
      </c>
      <c r="B579" s="9">
        <v>23</v>
      </c>
      <c r="C579" s="8" t="str">
        <f t="shared" si="8"/>
        <v>75-79|23</v>
      </c>
      <c r="D579" s="9">
        <v>45</v>
      </c>
      <c r="E579" s="9">
        <v>9</v>
      </c>
      <c r="F579" s="9" t="s">
        <v>49</v>
      </c>
    </row>
    <row r="580" spans="1:6">
      <c r="A580" s="4" t="s">
        <v>71</v>
      </c>
      <c r="B580" s="9">
        <v>24</v>
      </c>
      <c r="C580" s="8" t="str">
        <f t="shared" si="8"/>
        <v>75-79|24</v>
      </c>
      <c r="D580" s="9">
        <v>46</v>
      </c>
      <c r="E580" s="9">
        <v>9</v>
      </c>
      <c r="F580" s="9" t="s">
        <v>49</v>
      </c>
    </row>
    <row r="581" spans="1:6">
      <c r="A581" s="4" t="s">
        <v>71</v>
      </c>
      <c r="B581" s="9">
        <v>25</v>
      </c>
      <c r="C581" s="8" t="str">
        <f t="shared" ref="C581:C644" si="9">A581&amp;"|"&amp;B581</f>
        <v>75-79|25</v>
      </c>
      <c r="D581" s="9">
        <v>47</v>
      </c>
      <c r="E581" s="9">
        <v>9</v>
      </c>
      <c r="F581" s="9" t="s">
        <v>49</v>
      </c>
    </row>
    <row r="582" spans="1:6">
      <c r="A582" s="4" t="s">
        <v>71</v>
      </c>
      <c r="B582" s="9">
        <v>26</v>
      </c>
      <c r="C582" s="8" t="str">
        <f t="shared" si="9"/>
        <v>75-79|26</v>
      </c>
      <c r="D582" s="9">
        <v>49</v>
      </c>
      <c r="E582" s="9">
        <v>10</v>
      </c>
      <c r="F582" s="9" t="s">
        <v>50</v>
      </c>
    </row>
    <row r="583" spans="1:6">
      <c r="A583" s="4" t="s">
        <v>71</v>
      </c>
      <c r="B583" s="9">
        <v>27</v>
      </c>
      <c r="C583" s="8" t="str">
        <f t="shared" si="9"/>
        <v>75-79|27</v>
      </c>
      <c r="D583" s="9">
        <v>50</v>
      </c>
      <c r="E583" s="9">
        <v>10</v>
      </c>
      <c r="F583" s="9" t="s">
        <v>50</v>
      </c>
    </row>
    <row r="584" spans="1:6">
      <c r="A584" s="4" t="s">
        <v>71</v>
      </c>
      <c r="B584" s="9">
        <v>28</v>
      </c>
      <c r="C584" s="8" t="str">
        <f t="shared" si="9"/>
        <v>75-79|28</v>
      </c>
      <c r="D584" s="9">
        <v>51</v>
      </c>
      <c r="E584" s="9">
        <v>10</v>
      </c>
      <c r="F584" s="9" t="s">
        <v>50</v>
      </c>
    </row>
    <row r="585" spans="1:6">
      <c r="A585" s="4" t="s">
        <v>71</v>
      </c>
      <c r="B585" s="9">
        <v>29</v>
      </c>
      <c r="C585" s="8" t="str">
        <f t="shared" si="9"/>
        <v>75-79|29</v>
      </c>
      <c r="D585" s="9">
        <v>53</v>
      </c>
      <c r="E585" s="9">
        <v>11</v>
      </c>
      <c r="F585" s="9" t="s">
        <v>51</v>
      </c>
    </row>
    <row r="586" spans="1:6">
      <c r="A586" s="4" t="s">
        <v>71</v>
      </c>
      <c r="B586" s="9">
        <v>30</v>
      </c>
      <c r="C586" s="8" t="str">
        <f t="shared" si="9"/>
        <v>75-79|30</v>
      </c>
      <c r="D586" s="9">
        <v>54</v>
      </c>
      <c r="E586" s="9">
        <v>11</v>
      </c>
      <c r="F586" s="9" t="s">
        <v>51</v>
      </c>
    </row>
    <row r="587" spans="1:6">
      <c r="A587" s="4" t="s">
        <v>71</v>
      </c>
      <c r="B587" s="9">
        <v>31</v>
      </c>
      <c r="C587" s="8" t="str">
        <f t="shared" si="9"/>
        <v>75-79|31</v>
      </c>
      <c r="D587" s="9">
        <v>56</v>
      </c>
      <c r="E587" s="9">
        <v>12</v>
      </c>
      <c r="F587" s="9" t="s">
        <v>52</v>
      </c>
    </row>
    <row r="588" spans="1:6">
      <c r="A588" s="4" t="s">
        <v>71</v>
      </c>
      <c r="B588" s="9">
        <v>32</v>
      </c>
      <c r="C588" s="8" t="str">
        <f t="shared" si="9"/>
        <v>75-79|32</v>
      </c>
      <c r="D588" s="9">
        <v>57</v>
      </c>
      <c r="E588" s="9">
        <v>12</v>
      </c>
      <c r="F588" s="9" t="s">
        <v>52</v>
      </c>
    </row>
    <row r="589" spans="1:6">
      <c r="A589" s="4" t="s">
        <v>71</v>
      </c>
      <c r="B589" s="9">
        <v>33</v>
      </c>
      <c r="C589" s="8" t="str">
        <f t="shared" si="9"/>
        <v>75-79|33</v>
      </c>
      <c r="D589" s="9">
        <v>59</v>
      </c>
      <c r="E589" s="9">
        <v>13</v>
      </c>
      <c r="F589" s="9" t="s">
        <v>53</v>
      </c>
    </row>
    <row r="590" spans="1:6">
      <c r="A590" s="4" t="s">
        <v>71</v>
      </c>
      <c r="B590" s="9">
        <v>34</v>
      </c>
      <c r="C590" s="8" t="str">
        <f t="shared" si="9"/>
        <v>75-79|34</v>
      </c>
      <c r="D590" s="9">
        <v>61</v>
      </c>
      <c r="E590" s="9">
        <v>13</v>
      </c>
      <c r="F590" s="9" t="s">
        <v>53</v>
      </c>
    </row>
    <row r="591" spans="1:6">
      <c r="A591" s="4" t="s">
        <v>71</v>
      </c>
      <c r="B591" s="9">
        <v>35</v>
      </c>
      <c r="C591" s="8" t="str">
        <f t="shared" si="9"/>
        <v>75-79|35</v>
      </c>
      <c r="D591" s="9">
        <v>63</v>
      </c>
      <c r="E591" s="9">
        <v>14</v>
      </c>
      <c r="F591" s="9" t="s">
        <v>54</v>
      </c>
    </row>
    <row r="592" spans="1:6">
      <c r="A592" s="4" t="s">
        <v>71</v>
      </c>
      <c r="B592" s="9">
        <v>36</v>
      </c>
      <c r="C592" s="8" t="str">
        <f t="shared" si="9"/>
        <v>75-79|36</v>
      </c>
      <c r="D592" s="9">
        <v>65</v>
      </c>
      <c r="E592" s="9">
        <v>15</v>
      </c>
      <c r="F592" s="9" t="s">
        <v>55</v>
      </c>
    </row>
    <row r="593" spans="1:6">
      <c r="A593" s="4" t="s">
        <v>71</v>
      </c>
      <c r="B593" s="9">
        <v>37</v>
      </c>
      <c r="C593" s="8" t="str">
        <f t="shared" si="9"/>
        <v>75-79|37</v>
      </c>
      <c r="D593" s="9">
        <v>67</v>
      </c>
      <c r="E593" s="9">
        <v>15</v>
      </c>
      <c r="F593" s="9" t="s">
        <v>55</v>
      </c>
    </row>
    <row r="594" spans="1:6">
      <c r="A594" s="4" t="s">
        <v>71</v>
      </c>
      <c r="B594" s="9">
        <v>38</v>
      </c>
      <c r="C594" s="8" t="str">
        <f t="shared" si="9"/>
        <v>75-79|38</v>
      </c>
      <c r="D594" s="9">
        <v>70</v>
      </c>
      <c r="E594" s="9">
        <v>16</v>
      </c>
      <c r="F594" s="9" t="s">
        <v>56</v>
      </c>
    </row>
    <row r="595" spans="1:6">
      <c r="A595" s="4" t="s">
        <v>71</v>
      </c>
      <c r="B595" s="9">
        <v>39</v>
      </c>
      <c r="C595" s="8" t="str">
        <f t="shared" si="9"/>
        <v>75-79|39</v>
      </c>
      <c r="D595" s="9">
        <v>73</v>
      </c>
      <c r="E595" s="9">
        <v>17</v>
      </c>
      <c r="F595" s="9" t="s">
        <v>57</v>
      </c>
    </row>
    <row r="596" spans="1:6">
      <c r="A596" s="4" t="s">
        <v>71</v>
      </c>
      <c r="B596" s="9">
        <v>40</v>
      </c>
      <c r="C596" s="8" t="str">
        <f t="shared" si="9"/>
        <v>75-79|40</v>
      </c>
      <c r="D596" s="9">
        <v>77</v>
      </c>
      <c r="E596" s="9">
        <v>18</v>
      </c>
      <c r="F596" s="9" t="s">
        <v>58</v>
      </c>
    </row>
    <row r="597" spans="1:6">
      <c r="A597" s="4" t="s">
        <v>71</v>
      </c>
      <c r="B597" s="9">
        <v>41</v>
      </c>
      <c r="C597" s="8" t="str">
        <f t="shared" si="9"/>
        <v>75-79|41</v>
      </c>
      <c r="D597" s="9">
        <v>80</v>
      </c>
      <c r="E597" s="9">
        <v>19</v>
      </c>
      <c r="F597" s="9" t="s">
        <v>59</v>
      </c>
    </row>
    <row r="598" spans="1:6">
      <c r="A598" s="4" t="s">
        <v>71</v>
      </c>
      <c r="B598" s="9">
        <v>42</v>
      </c>
      <c r="C598" s="8" t="str">
        <f t="shared" si="9"/>
        <v>75-79|42</v>
      </c>
      <c r="D598" s="9">
        <v>80</v>
      </c>
      <c r="E598" s="9">
        <v>19</v>
      </c>
      <c r="F598" s="9" t="s">
        <v>59</v>
      </c>
    </row>
    <row r="599" spans="1:6">
      <c r="A599" s="4" t="s">
        <v>71</v>
      </c>
      <c r="B599" s="9">
        <v>43</v>
      </c>
      <c r="C599" s="8" t="str">
        <f t="shared" si="9"/>
        <v>75-79|43</v>
      </c>
      <c r="D599" s="9">
        <v>80</v>
      </c>
      <c r="E599" s="9">
        <v>19</v>
      </c>
      <c r="F599" s="9" t="s">
        <v>59</v>
      </c>
    </row>
    <row r="600" spans="1:6">
      <c r="A600" s="4" t="s">
        <v>71</v>
      </c>
      <c r="B600" s="9">
        <v>44</v>
      </c>
      <c r="C600" s="8" t="str">
        <f t="shared" si="9"/>
        <v>75-79|44</v>
      </c>
      <c r="D600" s="9">
        <v>80</v>
      </c>
      <c r="E600" s="9">
        <v>19</v>
      </c>
      <c r="F600" s="9" t="s">
        <v>59</v>
      </c>
    </row>
    <row r="601" spans="1:6">
      <c r="A601" s="4" t="s">
        <v>71</v>
      </c>
      <c r="B601" s="9">
        <v>45</v>
      </c>
      <c r="C601" s="8" t="str">
        <f t="shared" si="9"/>
        <v>75-79|45</v>
      </c>
      <c r="D601" s="9">
        <v>80</v>
      </c>
      <c r="E601" s="9">
        <v>19</v>
      </c>
      <c r="F601" s="9" t="s">
        <v>59</v>
      </c>
    </row>
    <row r="602" spans="1:6">
      <c r="A602" s="4" t="s">
        <v>72</v>
      </c>
      <c r="B602" s="8">
        <v>0</v>
      </c>
      <c r="C602" s="8" t="str">
        <f t="shared" si="9"/>
        <v>80-84|0</v>
      </c>
      <c r="D602" s="9">
        <v>20</v>
      </c>
      <c r="E602" s="9">
        <v>1</v>
      </c>
      <c r="F602" s="9" t="s">
        <v>41</v>
      </c>
    </row>
    <row r="603" spans="1:6">
      <c r="A603" s="4" t="s">
        <v>72</v>
      </c>
      <c r="B603" s="9">
        <v>1</v>
      </c>
      <c r="C603" s="8" t="str">
        <f t="shared" si="9"/>
        <v>80-84|1</v>
      </c>
      <c r="D603" s="9">
        <v>22</v>
      </c>
      <c r="E603" s="9">
        <v>2</v>
      </c>
      <c r="F603" s="9" t="s">
        <v>42</v>
      </c>
    </row>
    <row r="604" spans="1:6">
      <c r="A604" s="4" t="s">
        <v>72</v>
      </c>
      <c r="B604" s="9">
        <v>2</v>
      </c>
      <c r="C604" s="8" t="str">
        <f t="shared" si="9"/>
        <v>80-84|2</v>
      </c>
      <c r="D604" s="9">
        <v>23</v>
      </c>
      <c r="E604" s="9">
        <v>2</v>
      </c>
      <c r="F604" s="9" t="s">
        <v>42</v>
      </c>
    </row>
    <row r="605" spans="1:6">
      <c r="A605" s="4" t="s">
        <v>72</v>
      </c>
      <c r="B605" s="9">
        <v>3</v>
      </c>
      <c r="C605" s="8" t="str">
        <f t="shared" si="9"/>
        <v>80-84|3</v>
      </c>
      <c r="D605" s="9">
        <v>24</v>
      </c>
      <c r="E605" s="9">
        <v>2</v>
      </c>
      <c r="F605" s="9" t="s">
        <v>42</v>
      </c>
    </row>
    <row r="606" spans="1:6">
      <c r="A606" s="4" t="s">
        <v>72</v>
      </c>
      <c r="B606" s="9">
        <v>4</v>
      </c>
      <c r="C606" s="8" t="str">
        <f t="shared" si="9"/>
        <v>80-84|4</v>
      </c>
      <c r="D606" s="9">
        <v>25</v>
      </c>
      <c r="E606" s="9">
        <v>3</v>
      </c>
      <c r="F606" s="9" t="s">
        <v>43</v>
      </c>
    </row>
    <row r="607" spans="1:6">
      <c r="A607" s="4" t="s">
        <v>72</v>
      </c>
      <c r="B607" s="9">
        <v>5</v>
      </c>
      <c r="C607" s="8" t="str">
        <f t="shared" si="9"/>
        <v>80-84|5</v>
      </c>
      <c r="D607" s="9">
        <v>26</v>
      </c>
      <c r="E607" s="9">
        <v>3</v>
      </c>
      <c r="F607" s="9" t="s">
        <v>43</v>
      </c>
    </row>
    <row r="608" spans="1:6">
      <c r="A608" s="4" t="s">
        <v>72</v>
      </c>
      <c r="B608" s="9">
        <v>6</v>
      </c>
      <c r="C608" s="8" t="str">
        <f t="shared" si="9"/>
        <v>80-84|6</v>
      </c>
      <c r="D608" s="9">
        <v>27</v>
      </c>
      <c r="E608" s="9">
        <v>3</v>
      </c>
      <c r="F608" s="9" t="s">
        <v>43</v>
      </c>
    </row>
    <row r="609" spans="1:6">
      <c r="A609" s="4" t="s">
        <v>72</v>
      </c>
      <c r="B609" s="9">
        <v>7</v>
      </c>
      <c r="C609" s="8" t="str">
        <f t="shared" si="9"/>
        <v>80-84|7</v>
      </c>
      <c r="D609" s="9">
        <v>28</v>
      </c>
      <c r="E609" s="9">
        <v>3</v>
      </c>
      <c r="F609" s="9" t="s">
        <v>43</v>
      </c>
    </row>
    <row r="610" spans="1:6">
      <c r="A610" s="4" t="s">
        <v>72</v>
      </c>
      <c r="B610" s="9">
        <v>8</v>
      </c>
      <c r="C610" s="8" t="str">
        <f t="shared" si="9"/>
        <v>80-84|8</v>
      </c>
      <c r="D610" s="9">
        <v>29</v>
      </c>
      <c r="E610" s="9">
        <v>4</v>
      </c>
      <c r="F610" s="8" t="s">
        <v>44</v>
      </c>
    </row>
    <row r="611" spans="1:6">
      <c r="A611" s="4" t="s">
        <v>72</v>
      </c>
      <c r="B611" s="9">
        <v>9</v>
      </c>
      <c r="C611" s="8" t="str">
        <f t="shared" si="9"/>
        <v>80-84|9</v>
      </c>
      <c r="D611" s="9">
        <v>30</v>
      </c>
      <c r="E611" s="9">
        <v>4</v>
      </c>
      <c r="F611" s="8" t="s">
        <v>44</v>
      </c>
    </row>
    <row r="612" spans="1:6">
      <c r="A612" s="4" t="s">
        <v>72</v>
      </c>
      <c r="B612" s="9">
        <v>10</v>
      </c>
      <c r="C612" s="8" t="str">
        <f t="shared" si="9"/>
        <v>80-84|10</v>
      </c>
      <c r="D612" s="9">
        <v>31</v>
      </c>
      <c r="E612" s="9">
        <v>4</v>
      </c>
      <c r="F612" s="8" t="s">
        <v>44</v>
      </c>
    </row>
    <row r="613" spans="1:6">
      <c r="A613" s="4" t="s">
        <v>72</v>
      </c>
      <c r="B613" s="9">
        <v>11</v>
      </c>
      <c r="C613" s="8" t="str">
        <f t="shared" si="9"/>
        <v>80-84|11</v>
      </c>
      <c r="D613" s="9">
        <v>32</v>
      </c>
      <c r="E613" s="9">
        <v>5</v>
      </c>
      <c r="F613" s="9" t="s">
        <v>45</v>
      </c>
    </row>
    <row r="614" spans="1:6">
      <c r="A614" s="4" t="s">
        <v>72</v>
      </c>
      <c r="B614" s="9">
        <v>12</v>
      </c>
      <c r="C614" s="8" t="str">
        <f t="shared" si="9"/>
        <v>80-84|12</v>
      </c>
      <c r="D614" s="9">
        <v>33</v>
      </c>
      <c r="E614" s="9">
        <v>5</v>
      </c>
      <c r="F614" s="9" t="s">
        <v>45</v>
      </c>
    </row>
    <row r="615" spans="1:6">
      <c r="A615" s="4" t="s">
        <v>72</v>
      </c>
      <c r="B615" s="9">
        <v>13</v>
      </c>
      <c r="C615" s="8" t="str">
        <f t="shared" si="9"/>
        <v>80-84|13</v>
      </c>
      <c r="D615" s="9">
        <v>35</v>
      </c>
      <c r="E615" s="9">
        <v>6</v>
      </c>
      <c r="F615" s="9" t="s">
        <v>46</v>
      </c>
    </row>
    <row r="616" spans="1:6">
      <c r="A616" s="4" t="s">
        <v>72</v>
      </c>
      <c r="B616" s="9">
        <v>14</v>
      </c>
      <c r="C616" s="8" t="str">
        <f t="shared" si="9"/>
        <v>80-84|14</v>
      </c>
      <c r="D616" s="9">
        <v>36</v>
      </c>
      <c r="E616" s="9">
        <v>6</v>
      </c>
      <c r="F616" s="9" t="s">
        <v>46</v>
      </c>
    </row>
    <row r="617" spans="1:6">
      <c r="A617" s="4" t="s">
        <v>72</v>
      </c>
      <c r="B617" s="9">
        <v>15</v>
      </c>
      <c r="C617" s="8" t="str">
        <f t="shared" si="9"/>
        <v>80-84|15</v>
      </c>
      <c r="D617" s="9">
        <v>37</v>
      </c>
      <c r="E617" s="9">
        <v>6</v>
      </c>
      <c r="F617" s="9" t="s">
        <v>46</v>
      </c>
    </row>
    <row r="618" spans="1:6">
      <c r="A618" s="4" t="s">
        <v>72</v>
      </c>
      <c r="B618" s="9">
        <v>16</v>
      </c>
      <c r="C618" s="8" t="str">
        <f t="shared" si="9"/>
        <v>80-84|16</v>
      </c>
      <c r="D618" s="9">
        <v>38</v>
      </c>
      <c r="E618" s="9">
        <v>6</v>
      </c>
      <c r="F618" s="9" t="s">
        <v>46</v>
      </c>
    </row>
    <row r="619" spans="1:6">
      <c r="A619" s="4" t="s">
        <v>72</v>
      </c>
      <c r="B619" s="9">
        <v>17</v>
      </c>
      <c r="C619" s="8" t="str">
        <f t="shared" si="9"/>
        <v>80-84|17</v>
      </c>
      <c r="D619" s="9">
        <v>39</v>
      </c>
      <c r="E619" s="9">
        <v>7</v>
      </c>
      <c r="F619" s="9" t="s">
        <v>47</v>
      </c>
    </row>
    <row r="620" spans="1:6">
      <c r="A620" s="4" t="s">
        <v>72</v>
      </c>
      <c r="B620" s="9">
        <v>18</v>
      </c>
      <c r="C620" s="8" t="str">
        <f t="shared" si="9"/>
        <v>80-84|18</v>
      </c>
      <c r="D620" s="9">
        <v>40</v>
      </c>
      <c r="E620" s="9">
        <v>7</v>
      </c>
      <c r="F620" s="9" t="s">
        <v>47</v>
      </c>
    </row>
    <row r="621" spans="1:6">
      <c r="A621" s="4" t="s">
        <v>72</v>
      </c>
      <c r="B621" s="9">
        <v>19</v>
      </c>
      <c r="C621" s="8" t="str">
        <f t="shared" si="9"/>
        <v>80-84|19</v>
      </c>
      <c r="D621" s="9">
        <v>41</v>
      </c>
      <c r="E621" s="9">
        <v>7</v>
      </c>
      <c r="F621" s="9" t="s">
        <v>47</v>
      </c>
    </row>
    <row r="622" spans="1:6">
      <c r="A622" s="4" t="s">
        <v>72</v>
      </c>
      <c r="B622" s="9">
        <v>20</v>
      </c>
      <c r="C622" s="8" t="str">
        <f t="shared" si="9"/>
        <v>80-84|20</v>
      </c>
      <c r="D622" s="9">
        <v>42</v>
      </c>
      <c r="E622" s="9">
        <v>8</v>
      </c>
      <c r="F622" s="9" t="s">
        <v>48</v>
      </c>
    </row>
    <row r="623" spans="1:6">
      <c r="A623" s="4" t="s">
        <v>72</v>
      </c>
      <c r="B623" s="9">
        <v>21</v>
      </c>
      <c r="C623" s="8" t="str">
        <f t="shared" si="9"/>
        <v>80-84|21</v>
      </c>
      <c r="D623" s="9">
        <v>44</v>
      </c>
      <c r="E623" s="9">
        <v>8</v>
      </c>
      <c r="F623" s="9" t="s">
        <v>48</v>
      </c>
    </row>
    <row r="624" spans="1:6">
      <c r="A624" s="4" t="s">
        <v>72</v>
      </c>
      <c r="B624" s="9">
        <v>22</v>
      </c>
      <c r="C624" s="8" t="str">
        <f t="shared" si="9"/>
        <v>80-84|22</v>
      </c>
      <c r="D624" s="9">
        <v>45</v>
      </c>
      <c r="E624" s="9">
        <v>9</v>
      </c>
      <c r="F624" s="9" t="s">
        <v>49</v>
      </c>
    </row>
    <row r="625" spans="1:6">
      <c r="A625" s="4" t="s">
        <v>72</v>
      </c>
      <c r="B625" s="9">
        <v>23</v>
      </c>
      <c r="C625" s="8" t="str">
        <f t="shared" si="9"/>
        <v>80-84|23</v>
      </c>
      <c r="D625" s="9">
        <v>46</v>
      </c>
      <c r="E625" s="9">
        <v>9</v>
      </c>
      <c r="F625" s="9" t="s">
        <v>49</v>
      </c>
    </row>
    <row r="626" spans="1:6">
      <c r="A626" s="4" t="s">
        <v>72</v>
      </c>
      <c r="B626" s="9">
        <v>24</v>
      </c>
      <c r="C626" s="8" t="str">
        <f t="shared" si="9"/>
        <v>80-84|24</v>
      </c>
      <c r="D626" s="9">
        <v>47</v>
      </c>
      <c r="E626" s="9">
        <v>9</v>
      </c>
      <c r="F626" s="9" t="s">
        <v>49</v>
      </c>
    </row>
    <row r="627" spans="1:6">
      <c r="A627" s="4" t="s">
        <v>72</v>
      </c>
      <c r="B627" s="9">
        <v>25</v>
      </c>
      <c r="C627" s="8" t="str">
        <f t="shared" si="9"/>
        <v>80-84|25</v>
      </c>
      <c r="D627" s="9">
        <v>48</v>
      </c>
      <c r="E627" s="9">
        <v>9</v>
      </c>
      <c r="F627" s="9" t="s">
        <v>49</v>
      </c>
    </row>
    <row r="628" spans="1:6">
      <c r="A628" s="4" t="s">
        <v>72</v>
      </c>
      <c r="B628" s="9">
        <v>26</v>
      </c>
      <c r="C628" s="8" t="str">
        <f t="shared" si="9"/>
        <v>80-84|26</v>
      </c>
      <c r="D628" s="9">
        <v>50</v>
      </c>
      <c r="E628" s="9">
        <v>10</v>
      </c>
      <c r="F628" s="9" t="s">
        <v>50</v>
      </c>
    </row>
    <row r="629" spans="1:6">
      <c r="A629" s="4" t="s">
        <v>72</v>
      </c>
      <c r="B629" s="9">
        <v>27</v>
      </c>
      <c r="C629" s="8" t="str">
        <f t="shared" si="9"/>
        <v>80-84|27</v>
      </c>
      <c r="D629" s="9">
        <v>51</v>
      </c>
      <c r="E629" s="9">
        <v>10</v>
      </c>
      <c r="F629" s="9" t="s">
        <v>50</v>
      </c>
    </row>
    <row r="630" spans="1:6">
      <c r="A630" s="4" t="s">
        <v>72</v>
      </c>
      <c r="B630" s="9">
        <v>28</v>
      </c>
      <c r="C630" s="8" t="str">
        <f t="shared" si="9"/>
        <v>80-84|28</v>
      </c>
      <c r="D630" s="9">
        <v>53</v>
      </c>
      <c r="E630" s="9">
        <v>11</v>
      </c>
      <c r="F630" s="9" t="s">
        <v>51</v>
      </c>
    </row>
    <row r="631" spans="1:6">
      <c r="A631" s="4" t="s">
        <v>72</v>
      </c>
      <c r="B631" s="9">
        <v>29</v>
      </c>
      <c r="C631" s="8" t="str">
        <f t="shared" si="9"/>
        <v>80-84|29</v>
      </c>
      <c r="D631" s="9">
        <v>54</v>
      </c>
      <c r="E631" s="9">
        <v>11</v>
      </c>
      <c r="F631" s="9" t="s">
        <v>51</v>
      </c>
    </row>
    <row r="632" spans="1:6">
      <c r="A632" s="4" t="s">
        <v>72</v>
      </c>
      <c r="B632" s="9">
        <v>30</v>
      </c>
      <c r="C632" s="8" t="str">
        <f t="shared" si="9"/>
        <v>80-84|30</v>
      </c>
      <c r="D632" s="9">
        <v>56</v>
      </c>
      <c r="E632" s="9">
        <v>12</v>
      </c>
      <c r="F632" s="9" t="s">
        <v>52</v>
      </c>
    </row>
    <row r="633" spans="1:6">
      <c r="A633" s="4" t="s">
        <v>72</v>
      </c>
      <c r="B633" s="9">
        <v>31</v>
      </c>
      <c r="C633" s="8" t="str">
        <f t="shared" si="9"/>
        <v>80-84|31</v>
      </c>
      <c r="D633" s="9">
        <v>57</v>
      </c>
      <c r="E633" s="9">
        <v>12</v>
      </c>
      <c r="F633" s="9" t="s">
        <v>52</v>
      </c>
    </row>
    <row r="634" spans="1:6">
      <c r="A634" s="4" t="s">
        <v>72</v>
      </c>
      <c r="B634" s="9">
        <v>32</v>
      </c>
      <c r="C634" s="8" t="str">
        <f t="shared" si="9"/>
        <v>80-84|32</v>
      </c>
      <c r="D634" s="9">
        <v>59</v>
      </c>
      <c r="E634" s="9">
        <v>13</v>
      </c>
      <c r="F634" s="9" t="s">
        <v>53</v>
      </c>
    </row>
    <row r="635" spans="1:6">
      <c r="A635" s="4" t="s">
        <v>72</v>
      </c>
      <c r="B635" s="9">
        <v>33</v>
      </c>
      <c r="C635" s="8" t="str">
        <f t="shared" si="9"/>
        <v>80-84|33</v>
      </c>
      <c r="D635" s="9">
        <v>61</v>
      </c>
      <c r="E635" s="9">
        <v>13</v>
      </c>
      <c r="F635" s="9" t="s">
        <v>53</v>
      </c>
    </row>
    <row r="636" spans="1:6">
      <c r="A636" s="4" t="s">
        <v>72</v>
      </c>
      <c r="B636" s="9">
        <v>34</v>
      </c>
      <c r="C636" s="8" t="str">
        <f t="shared" si="9"/>
        <v>80-84|34</v>
      </c>
      <c r="D636" s="9">
        <v>62</v>
      </c>
      <c r="E636" s="9">
        <v>14</v>
      </c>
      <c r="F636" s="9" t="s">
        <v>54</v>
      </c>
    </row>
    <row r="637" spans="1:6">
      <c r="A637" s="4" t="s">
        <v>72</v>
      </c>
      <c r="B637" s="9">
        <v>35</v>
      </c>
      <c r="C637" s="8" t="str">
        <f t="shared" si="9"/>
        <v>80-84|35</v>
      </c>
      <c r="D637" s="9">
        <v>64</v>
      </c>
      <c r="E637" s="9">
        <v>14</v>
      </c>
      <c r="F637" s="9" t="s">
        <v>54</v>
      </c>
    </row>
    <row r="638" spans="1:6">
      <c r="A638" s="4" t="s">
        <v>72</v>
      </c>
      <c r="B638" s="9">
        <v>36</v>
      </c>
      <c r="C638" s="8" t="str">
        <f t="shared" si="9"/>
        <v>80-84|36</v>
      </c>
      <c r="D638" s="9">
        <v>66</v>
      </c>
      <c r="E638" s="9">
        <v>15</v>
      </c>
      <c r="F638" s="9" t="s">
        <v>55</v>
      </c>
    </row>
    <row r="639" spans="1:6">
      <c r="A639" s="4" t="s">
        <v>72</v>
      </c>
      <c r="B639" s="9">
        <v>37</v>
      </c>
      <c r="C639" s="8" t="str">
        <f t="shared" si="9"/>
        <v>80-84|37</v>
      </c>
      <c r="D639" s="9">
        <v>68</v>
      </c>
      <c r="E639" s="9">
        <v>15</v>
      </c>
      <c r="F639" s="9" t="s">
        <v>55</v>
      </c>
    </row>
    <row r="640" spans="1:6">
      <c r="A640" s="4" t="s">
        <v>72</v>
      </c>
      <c r="B640" s="9">
        <v>38</v>
      </c>
      <c r="C640" s="8" t="str">
        <f t="shared" si="9"/>
        <v>80-84|38</v>
      </c>
      <c r="D640" s="9">
        <v>71</v>
      </c>
      <c r="E640" s="9">
        <v>16</v>
      </c>
      <c r="F640" s="9" t="s">
        <v>56</v>
      </c>
    </row>
    <row r="641" spans="1:6">
      <c r="A641" s="4" t="s">
        <v>72</v>
      </c>
      <c r="B641" s="9">
        <v>39</v>
      </c>
      <c r="C641" s="8" t="str">
        <f t="shared" si="9"/>
        <v>80-84|39</v>
      </c>
      <c r="D641" s="9">
        <v>74</v>
      </c>
      <c r="E641" s="9">
        <v>17</v>
      </c>
      <c r="F641" s="9" t="s">
        <v>57</v>
      </c>
    </row>
    <row r="642" spans="1:6">
      <c r="A642" s="4" t="s">
        <v>72</v>
      </c>
      <c r="B642" s="9">
        <v>40</v>
      </c>
      <c r="C642" s="8" t="str">
        <f t="shared" si="9"/>
        <v>80-84|40</v>
      </c>
      <c r="D642" s="9">
        <v>77</v>
      </c>
      <c r="E642" s="9">
        <v>18</v>
      </c>
      <c r="F642" s="9" t="s">
        <v>58</v>
      </c>
    </row>
    <row r="643" spans="1:6">
      <c r="A643" s="4" t="s">
        <v>72</v>
      </c>
      <c r="B643" s="9">
        <v>41</v>
      </c>
      <c r="C643" s="8" t="str">
        <f t="shared" si="9"/>
        <v>80-84|41</v>
      </c>
      <c r="D643" s="9">
        <v>80</v>
      </c>
      <c r="E643" s="9">
        <v>19</v>
      </c>
      <c r="F643" s="9" t="s">
        <v>59</v>
      </c>
    </row>
    <row r="644" spans="1:6">
      <c r="A644" s="4" t="s">
        <v>72</v>
      </c>
      <c r="B644" s="9">
        <v>42</v>
      </c>
      <c r="C644" s="8" t="str">
        <f t="shared" si="9"/>
        <v>80-84|42</v>
      </c>
      <c r="D644" s="9">
        <v>80</v>
      </c>
      <c r="E644" s="9">
        <v>19</v>
      </c>
      <c r="F644" s="9" t="s">
        <v>59</v>
      </c>
    </row>
    <row r="645" spans="1:6">
      <c r="A645" s="4" t="s">
        <v>72</v>
      </c>
      <c r="B645" s="9">
        <v>43</v>
      </c>
      <c r="C645" s="8" t="str">
        <f t="shared" ref="C645:C693" si="10">A645&amp;"|"&amp;B645</f>
        <v>80-84|43</v>
      </c>
      <c r="D645" s="9">
        <v>80</v>
      </c>
      <c r="E645" s="9">
        <v>19</v>
      </c>
      <c r="F645" s="9" t="s">
        <v>59</v>
      </c>
    </row>
    <row r="646" spans="1:6">
      <c r="A646" s="4" t="s">
        <v>72</v>
      </c>
      <c r="B646" s="9">
        <v>44</v>
      </c>
      <c r="C646" s="8" t="str">
        <f t="shared" si="10"/>
        <v>80-84|44</v>
      </c>
      <c r="D646" s="9">
        <v>80</v>
      </c>
      <c r="E646" s="9">
        <v>19</v>
      </c>
      <c r="F646" s="9" t="s">
        <v>59</v>
      </c>
    </row>
    <row r="647" spans="1:6">
      <c r="A647" s="4" t="s">
        <v>72</v>
      </c>
      <c r="B647" s="9">
        <v>45</v>
      </c>
      <c r="C647" s="8" t="str">
        <f t="shared" si="10"/>
        <v>80-84|45</v>
      </c>
      <c r="D647" s="9">
        <v>80</v>
      </c>
      <c r="E647" s="9">
        <v>19</v>
      </c>
      <c r="F647" s="9" t="s">
        <v>59</v>
      </c>
    </row>
    <row r="648" spans="1:6">
      <c r="A648" s="4" t="s">
        <v>73</v>
      </c>
      <c r="B648" s="8">
        <v>0</v>
      </c>
      <c r="C648" s="8" t="str">
        <f t="shared" si="10"/>
        <v>85-90|0</v>
      </c>
      <c r="D648" s="9">
        <v>21</v>
      </c>
      <c r="E648" s="9">
        <v>1</v>
      </c>
      <c r="F648" s="9" t="s">
        <v>41</v>
      </c>
    </row>
    <row r="649" spans="1:6">
      <c r="A649" s="4" t="s">
        <v>73</v>
      </c>
      <c r="B649" s="9">
        <v>1</v>
      </c>
      <c r="C649" s="8" t="str">
        <f t="shared" si="10"/>
        <v>85-90|1</v>
      </c>
      <c r="D649" s="9">
        <v>23</v>
      </c>
      <c r="E649" s="9">
        <v>2</v>
      </c>
      <c r="F649" s="9" t="s">
        <v>42</v>
      </c>
    </row>
    <row r="650" spans="1:6">
      <c r="A650" s="4" t="s">
        <v>73</v>
      </c>
      <c r="B650" s="9">
        <v>2</v>
      </c>
      <c r="C650" s="8" t="str">
        <f t="shared" si="10"/>
        <v>85-90|2</v>
      </c>
      <c r="D650" s="9">
        <v>24</v>
      </c>
      <c r="E650" s="9">
        <v>2</v>
      </c>
      <c r="F650" s="9" t="s">
        <v>42</v>
      </c>
    </row>
    <row r="651" spans="1:6">
      <c r="A651" s="4" t="s">
        <v>73</v>
      </c>
      <c r="B651" s="9">
        <v>3</v>
      </c>
      <c r="C651" s="8" t="str">
        <f t="shared" si="10"/>
        <v>85-90|3</v>
      </c>
      <c r="D651" s="9">
        <v>25</v>
      </c>
      <c r="E651" s="9">
        <v>3</v>
      </c>
      <c r="F651" s="9" t="s">
        <v>43</v>
      </c>
    </row>
    <row r="652" spans="1:6">
      <c r="A652" s="4" t="s">
        <v>73</v>
      </c>
      <c r="B652" s="9">
        <v>4</v>
      </c>
      <c r="C652" s="8" t="str">
        <f t="shared" si="10"/>
        <v>85-90|4</v>
      </c>
      <c r="D652" s="9">
        <v>26</v>
      </c>
      <c r="E652" s="9">
        <v>3</v>
      </c>
      <c r="F652" s="9" t="s">
        <v>43</v>
      </c>
    </row>
    <row r="653" spans="1:6">
      <c r="A653" s="4" t="s">
        <v>73</v>
      </c>
      <c r="B653" s="9">
        <v>5</v>
      </c>
      <c r="C653" s="8" t="str">
        <f t="shared" si="10"/>
        <v>85-90|5</v>
      </c>
      <c r="D653" s="9">
        <v>27</v>
      </c>
      <c r="E653" s="9">
        <v>3</v>
      </c>
      <c r="F653" s="9" t="s">
        <v>43</v>
      </c>
    </row>
    <row r="654" spans="1:6">
      <c r="A654" s="4" t="s">
        <v>73</v>
      </c>
      <c r="B654" s="9">
        <v>6</v>
      </c>
      <c r="C654" s="8" t="str">
        <f t="shared" si="10"/>
        <v>85-90|6</v>
      </c>
      <c r="D654" s="9">
        <v>28</v>
      </c>
      <c r="E654" s="9">
        <v>3</v>
      </c>
      <c r="F654" s="9" t="s">
        <v>43</v>
      </c>
    </row>
    <row r="655" spans="1:6">
      <c r="A655" s="4" t="s">
        <v>73</v>
      </c>
      <c r="B655" s="9">
        <v>7</v>
      </c>
      <c r="C655" s="8" t="str">
        <f t="shared" si="10"/>
        <v>85-90|7</v>
      </c>
      <c r="D655" s="9">
        <v>29</v>
      </c>
      <c r="E655" s="9">
        <v>4</v>
      </c>
      <c r="F655" s="8" t="s">
        <v>44</v>
      </c>
    </row>
    <row r="656" spans="1:6">
      <c r="A656" s="4" t="s">
        <v>73</v>
      </c>
      <c r="B656" s="9">
        <v>8</v>
      </c>
      <c r="C656" s="8" t="str">
        <f t="shared" si="10"/>
        <v>85-90|8</v>
      </c>
      <c r="D656" s="9">
        <v>30</v>
      </c>
      <c r="E656" s="9">
        <v>4</v>
      </c>
      <c r="F656" s="8" t="s">
        <v>44</v>
      </c>
    </row>
    <row r="657" spans="1:6">
      <c r="A657" s="4" t="s">
        <v>73</v>
      </c>
      <c r="B657" s="9">
        <v>9</v>
      </c>
      <c r="C657" s="8" t="str">
        <f t="shared" si="10"/>
        <v>85-90|9</v>
      </c>
      <c r="D657" s="9">
        <v>31</v>
      </c>
      <c r="E657" s="9">
        <v>4</v>
      </c>
      <c r="F657" s="8" t="s">
        <v>44</v>
      </c>
    </row>
    <row r="658" spans="1:6">
      <c r="A658" s="4" t="s">
        <v>73</v>
      </c>
      <c r="B658" s="9">
        <v>10</v>
      </c>
      <c r="C658" s="8" t="str">
        <f t="shared" si="10"/>
        <v>85-90|10</v>
      </c>
      <c r="D658" s="9">
        <v>32</v>
      </c>
      <c r="E658" s="9">
        <v>5</v>
      </c>
      <c r="F658" s="9" t="s">
        <v>45</v>
      </c>
    </row>
    <row r="659" spans="1:6">
      <c r="A659" s="4" t="s">
        <v>73</v>
      </c>
      <c r="B659" s="9">
        <v>11</v>
      </c>
      <c r="C659" s="8" t="str">
        <f t="shared" si="10"/>
        <v>85-90|11</v>
      </c>
      <c r="D659" s="9">
        <v>33</v>
      </c>
      <c r="E659" s="9">
        <v>5</v>
      </c>
      <c r="F659" s="9" t="s">
        <v>45</v>
      </c>
    </row>
    <row r="660" spans="1:6">
      <c r="A660" s="4" t="s">
        <v>73</v>
      </c>
      <c r="B660" s="9">
        <v>12</v>
      </c>
      <c r="C660" s="8" t="str">
        <f t="shared" si="10"/>
        <v>85-90|12</v>
      </c>
      <c r="D660" s="9">
        <v>34</v>
      </c>
      <c r="E660" s="9">
        <v>5</v>
      </c>
      <c r="F660" s="9" t="s">
        <v>45</v>
      </c>
    </row>
    <row r="661" spans="1:6">
      <c r="A661" s="4" t="s">
        <v>73</v>
      </c>
      <c r="B661" s="9">
        <v>13</v>
      </c>
      <c r="C661" s="8" t="str">
        <f t="shared" si="10"/>
        <v>85-90|13</v>
      </c>
      <c r="D661" s="9">
        <v>36</v>
      </c>
      <c r="E661" s="9">
        <v>6</v>
      </c>
      <c r="F661" s="9" t="s">
        <v>46</v>
      </c>
    </row>
    <row r="662" spans="1:6">
      <c r="A662" s="4" t="s">
        <v>73</v>
      </c>
      <c r="B662" s="9">
        <v>14</v>
      </c>
      <c r="C662" s="8" t="str">
        <f t="shared" si="10"/>
        <v>85-90|14</v>
      </c>
      <c r="D662" s="9">
        <v>37</v>
      </c>
      <c r="E662" s="9">
        <v>6</v>
      </c>
      <c r="F662" s="9" t="s">
        <v>46</v>
      </c>
    </row>
    <row r="663" spans="1:6">
      <c r="A663" s="4" t="s">
        <v>73</v>
      </c>
      <c r="B663" s="9">
        <v>15</v>
      </c>
      <c r="C663" s="8" t="str">
        <f t="shared" si="10"/>
        <v>85-90|15</v>
      </c>
      <c r="D663" s="9">
        <v>38</v>
      </c>
      <c r="E663" s="9">
        <v>6</v>
      </c>
      <c r="F663" s="9" t="s">
        <v>46</v>
      </c>
    </row>
    <row r="664" spans="1:6">
      <c r="A664" s="4" t="s">
        <v>73</v>
      </c>
      <c r="B664" s="9">
        <v>16</v>
      </c>
      <c r="C664" s="8" t="str">
        <f t="shared" si="10"/>
        <v>85-90|16</v>
      </c>
      <c r="D664" s="9">
        <v>39</v>
      </c>
      <c r="E664" s="9">
        <v>7</v>
      </c>
      <c r="F664" s="9" t="s">
        <v>47</v>
      </c>
    </row>
    <row r="665" spans="1:6">
      <c r="A665" s="4" t="s">
        <v>73</v>
      </c>
      <c r="B665" s="9">
        <v>17</v>
      </c>
      <c r="C665" s="8" t="str">
        <f t="shared" si="10"/>
        <v>85-90|17</v>
      </c>
      <c r="D665" s="9">
        <v>40</v>
      </c>
      <c r="E665" s="9">
        <v>7</v>
      </c>
      <c r="F665" s="9" t="s">
        <v>47</v>
      </c>
    </row>
    <row r="666" spans="1:6">
      <c r="A666" s="4" t="s">
        <v>73</v>
      </c>
      <c r="B666" s="9">
        <v>18</v>
      </c>
      <c r="C666" s="8" t="str">
        <f t="shared" si="10"/>
        <v>85-90|18</v>
      </c>
      <c r="D666" s="9">
        <v>41</v>
      </c>
      <c r="E666" s="9">
        <v>7</v>
      </c>
      <c r="F666" s="9" t="s">
        <v>47</v>
      </c>
    </row>
    <row r="667" spans="1:6">
      <c r="A667" s="4" t="s">
        <v>73</v>
      </c>
      <c r="B667" s="9">
        <v>19</v>
      </c>
      <c r="C667" s="8" t="str">
        <f t="shared" si="10"/>
        <v>85-90|19</v>
      </c>
      <c r="D667" s="9">
        <v>42</v>
      </c>
      <c r="E667" s="9">
        <v>8</v>
      </c>
      <c r="F667" s="9" t="s">
        <v>48</v>
      </c>
    </row>
    <row r="668" spans="1:6">
      <c r="A668" s="4" t="s">
        <v>73</v>
      </c>
      <c r="B668" s="9">
        <v>20</v>
      </c>
      <c r="C668" s="8" t="str">
        <f t="shared" si="10"/>
        <v>85-90|20</v>
      </c>
      <c r="D668" s="9">
        <v>43</v>
      </c>
      <c r="E668" s="9">
        <v>8</v>
      </c>
      <c r="F668" s="9" t="s">
        <v>48</v>
      </c>
    </row>
    <row r="669" spans="1:6">
      <c r="A669" s="4" t="s">
        <v>73</v>
      </c>
      <c r="B669" s="9">
        <v>21</v>
      </c>
      <c r="C669" s="8" t="str">
        <f t="shared" si="10"/>
        <v>85-90|21</v>
      </c>
      <c r="D669" s="9">
        <v>45</v>
      </c>
      <c r="E669" s="9">
        <v>9</v>
      </c>
      <c r="F669" s="9" t="s">
        <v>49</v>
      </c>
    </row>
    <row r="670" spans="1:6">
      <c r="A670" s="4" t="s">
        <v>73</v>
      </c>
      <c r="B670" s="9">
        <v>22</v>
      </c>
      <c r="C670" s="8" t="str">
        <f t="shared" si="10"/>
        <v>85-90|22</v>
      </c>
      <c r="D670" s="9">
        <v>46</v>
      </c>
      <c r="E670" s="9">
        <v>9</v>
      </c>
      <c r="F670" s="9" t="s">
        <v>49</v>
      </c>
    </row>
    <row r="671" spans="1:6">
      <c r="A671" s="4" t="s">
        <v>73</v>
      </c>
      <c r="B671" s="9">
        <v>23</v>
      </c>
      <c r="C671" s="8" t="str">
        <f t="shared" si="10"/>
        <v>85-90|23</v>
      </c>
      <c r="D671" s="9">
        <v>47</v>
      </c>
      <c r="E671" s="9">
        <v>9</v>
      </c>
      <c r="F671" s="9" t="s">
        <v>49</v>
      </c>
    </row>
    <row r="672" spans="1:6">
      <c r="A672" s="4" t="s">
        <v>73</v>
      </c>
      <c r="B672" s="9">
        <v>24</v>
      </c>
      <c r="C672" s="8" t="str">
        <f t="shared" si="10"/>
        <v>85-90|24</v>
      </c>
      <c r="D672" s="9">
        <v>48</v>
      </c>
      <c r="E672" s="9">
        <v>9</v>
      </c>
      <c r="F672" s="9" t="s">
        <v>49</v>
      </c>
    </row>
    <row r="673" spans="1:6">
      <c r="A673" s="4" t="s">
        <v>73</v>
      </c>
      <c r="B673" s="9">
        <v>25</v>
      </c>
      <c r="C673" s="8" t="str">
        <f t="shared" si="10"/>
        <v>85-90|25</v>
      </c>
      <c r="D673" s="9">
        <v>49</v>
      </c>
      <c r="E673" s="9">
        <v>10</v>
      </c>
      <c r="F673" s="9" t="s">
        <v>50</v>
      </c>
    </row>
    <row r="674" spans="1:6">
      <c r="A674" s="4" t="s">
        <v>73</v>
      </c>
      <c r="B674" s="9">
        <v>26</v>
      </c>
      <c r="C674" s="8" t="str">
        <f t="shared" si="10"/>
        <v>85-90|26</v>
      </c>
      <c r="D674" s="9">
        <v>50</v>
      </c>
      <c r="E674" s="9">
        <v>10</v>
      </c>
      <c r="F674" s="9" t="s">
        <v>50</v>
      </c>
    </row>
    <row r="675" spans="1:6">
      <c r="A675" s="4" t="s">
        <v>73</v>
      </c>
      <c r="B675" s="9">
        <v>27</v>
      </c>
      <c r="C675" s="8" t="str">
        <f t="shared" si="10"/>
        <v>85-90|27</v>
      </c>
      <c r="D675" s="9">
        <v>52</v>
      </c>
      <c r="E675" s="9">
        <v>11</v>
      </c>
      <c r="F675" s="9" t="s">
        <v>51</v>
      </c>
    </row>
    <row r="676" spans="1:6">
      <c r="A676" s="4" t="s">
        <v>73</v>
      </c>
      <c r="B676" s="9">
        <v>28</v>
      </c>
      <c r="C676" s="8" t="str">
        <f t="shared" si="10"/>
        <v>85-90|28</v>
      </c>
      <c r="D676" s="9">
        <v>53</v>
      </c>
      <c r="E676" s="9">
        <v>11</v>
      </c>
      <c r="F676" s="9" t="s">
        <v>51</v>
      </c>
    </row>
    <row r="677" spans="1:6">
      <c r="A677" s="4" t="s">
        <v>73</v>
      </c>
      <c r="B677" s="9">
        <v>29</v>
      </c>
      <c r="C677" s="8" t="str">
        <f t="shared" si="10"/>
        <v>85-90|29</v>
      </c>
      <c r="D677" s="9">
        <v>55</v>
      </c>
      <c r="E677" s="9">
        <v>12</v>
      </c>
      <c r="F677" s="9" t="s">
        <v>52</v>
      </c>
    </row>
    <row r="678" spans="1:6">
      <c r="A678" s="4" t="s">
        <v>73</v>
      </c>
      <c r="B678" s="9">
        <v>30</v>
      </c>
      <c r="C678" s="8" t="str">
        <f t="shared" si="10"/>
        <v>85-90|30</v>
      </c>
      <c r="D678" s="9">
        <v>56</v>
      </c>
      <c r="E678" s="9">
        <v>12</v>
      </c>
      <c r="F678" s="9" t="s">
        <v>52</v>
      </c>
    </row>
    <row r="679" spans="1:6">
      <c r="A679" s="4" t="s">
        <v>73</v>
      </c>
      <c r="B679" s="9">
        <v>31</v>
      </c>
      <c r="C679" s="8" t="str">
        <f t="shared" si="10"/>
        <v>85-90|31</v>
      </c>
      <c r="D679" s="9">
        <v>58</v>
      </c>
      <c r="E679" s="9">
        <v>12</v>
      </c>
      <c r="F679" s="9" t="s">
        <v>52</v>
      </c>
    </row>
    <row r="680" spans="1:6">
      <c r="A680" s="4" t="s">
        <v>73</v>
      </c>
      <c r="B680" s="9">
        <v>32</v>
      </c>
      <c r="C680" s="8" t="str">
        <f t="shared" si="10"/>
        <v>85-90|32</v>
      </c>
      <c r="D680" s="9">
        <v>59</v>
      </c>
      <c r="E680" s="9">
        <v>13</v>
      </c>
      <c r="F680" s="9" t="s">
        <v>53</v>
      </c>
    </row>
    <row r="681" spans="1:6">
      <c r="A681" s="4" t="s">
        <v>73</v>
      </c>
      <c r="B681" s="9">
        <v>33</v>
      </c>
      <c r="C681" s="8" t="str">
        <f t="shared" si="10"/>
        <v>85-90|33</v>
      </c>
      <c r="D681" s="9">
        <v>61</v>
      </c>
      <c r="E681" s="9">
        <v>13</v>
      </c>
      <c r="F681" s="9" t="s">
        <v>53</v>
      </c>
    </row>
    <row r="682" spans="1:6">
      <c r="A682" s="4" t="s">
        <v>73</v>
      </c>
      <c r="B682" s="9">
        <v>34</v>
      </c>
      <c r="C682" s="8" t="str">
        <f t="shared" si="10"/>
        <v>85-90|34</v>
      </c>
      <c r="D682" s="9">
        <v>62</v>
      </c>
      <c r="E682" s="9">
        <v>14</v>
      </c>
      <c r="F682" s="9" t="s">
        <v>54</v>
      </c>
    </row>
    <row r="683" spans="1:6">
      <c r="A683" s="4" t="s">
        <v>73</v>
      </c>
      <c r="B683" s="9">
        <v>35</v>
      </c>
      <c r="C683" s="8" t="str">
        <f t="shared" si="10"/>
        <v>85-90|35</v>
      </c>
      <c r="D683" s="9">
        <v>64</v>
      </c>
      <c r="E683" s="9">
        <v>14</v>
      </c>
      <c r="F683" s="9" t="s">
        <v>54</v>
      </c>
    </row>
    <row r="684" spans="1:6">
      <c r="A684" s="4" t="s">
        <v>73</v>
      </c>
      <c r="B684" s="9">
        <v>36</v>
      </c>
      <c r="C684" s="8" t="str">
        <f t="shared" si="10"/>
        <v>85-90|36</v>
      </c>
      <c r="D684" s="9">
        <v>66</v>
      </c>
      <c r="E684" s="9">
        <v>15</v>
      </c>
      <c r="F684" s="9" t="s">
        <v>55</v>
      </c>
    </row>
    <row r="685" spans="1:6">
      <c r="A685" s="4" t="s">
        <v>73</v>
      </c>
      <c r="B685" s="9">
        <v>37</v>
      </c>
      <c r="C685" s="8" t="str">
        <f t="shared" si="10"/>
        <v>85-90|37</v>
      </c>
      <c r="D685" s="9">
        <v>68</v>
      </c>
      <c r="E685" s="9">
        <v>15</v>
      </c>
      <c r="F685" s="9" t="s">
        <v>55</v>
      </c>
    </row>
    <row r="686" spans="1:6">
      <c r="A686" s="4" t="s">
        <v>73</v>
      </c>
      <c r="B686" s="9">
        <v>38</v>
      </c>
      <c r="C686" s="8" t="str">
        <f t="shared" si="10"/>
        <v>85-90|38</v>
      </c>
      <c r="D686" s="9">
        <v>71</v>
      </c>
      <c r="E686" s="9">
        <v>16</v>
      </c>
      <c r="F686" s="9" t="s">
        <v>56</v>
      </c>
    </row>
    <row r="687" spans="1:6">
      <c r="A687" s="4" t="s">
        <v>73</v>
      </c>
      <c r="B687" s="9">
        <v>39</v>
      </c>
      <c r="C687" s="8" t="str">
        <f t="shared" si="10"/>
        <v>85-90|39</v>
      </c>
      <c r="D687" s="9">
        <v>74</v>
      </c>
      <c r="E687" s="9">
        <v>17</v>
      </c>
      <c r="F687" s="9" t="s">
        <v>57</v>
      </c>
    </row>
    <row r="688" spans="1:6">
      <c r="A688" s="4" t="s">
        <v>73</v>
      </c>
      <c r="B688" s="9">
        <v>40</v>
      </c>
      <c r="C688" s="8" t="str">
        <f t="shared" si="10"/>
        <v>85-90|40</v>
      </c>
      <c r="D688" s="9">
        <v>77</v>
      </c>
      <c r="E688" s="9">
        <v>18</v>
      </c>
      <c r="F688" s="9" t="s">
        <v>58</v>
      </c>
    </row>
    <row r="689" spans="1:6">
      <c r="A689" s="4" t="s">
        <v>73</v>
      </c>
      <c r="B689" s="9">
        <v>41</v>
      </c>
      <c r="C689" s="8" t="str">
        <f t="shared" si="10"/>
        <v>85-90|41</v>
      </c>
      <c r="D689" s="9">
        <v>80</v>
      </c>
      <c r="E689" s="9">
        <v>19</v>
      </c>
      <c r="F689" s="9" t="s">
        <v>59</v>
      </c>
    </row>
    <row r="690" spans="1:6">
      <c r="A690" s="4" t="s">
        <v>73</v>
      </c>
      <c r="B690" s="9">
        <v>42</v>
      </c>
      <c r="C690" s="8" t="str">
        <f t="shared" si="10"/>
        <v>85-90|42</v>
      </c>
      <c r="D690" s="9">
        <v>80</v>
      </c>
      <c r="E690" s="9">
        <v>19</v>
      </c>
      <c r="F690" s="9" t="s">
        <v>59</v>
      </c>
    </row>
    <row r="691" spans="1:6">
      <c r="A691" s="4" t="s">
        <v>73</v>
      </c>
      <c r="B691" s="9">
        <v>43</v>
      </c>
      <c r="C691" s="8" t="str">
        <f t="shared" si="10"/>
        <v>85-90|43</v>
      </c>
      <c r="D691" s="9">
        <v>80</v>
      </c>
      <c r="E691" s="9">
        <v>19</v>
      </c>
      <c r="F691" s="9" t="s">
        <v>59</v>
      </c>
    </row>
    <row r="692" spans="1:6">
      <c r="A692" s="4" t="s">
        <v>73</v>
      </c>
      <c r="B692" s="9">
        <v>44</v>
      </c>
      <c r="C692" s="8" t="str">
        <f t="shared" si="10"/>
        <v>85-90|44</v>
      </c>
      <c r="D692" s="9">
        <v>80</v>
      </c>
      <c r="E692" s="9">
        <v>19</v>
      </c>
      <c r="F692" s="9" t="s">
        <v>59</v>
      </c>
    </row>
    <row r="693" spans="1:6">
      <c r="A693" s="4" t="s">
        <v>73</v>
      </c>
      <c r="B693" s="9">
        <v>45</v>
      </c>
      <c r="C693" s="8" t="str">
        <f t="shared" si="10"/>
        <v>85-90|45</v>
      </c>
      <c r="D693" s="9">
        <v>80</v>
      </c>
      <c r="E693" s="9">
        <v>19</v>
      </c>
      <c r="F693" s="9" t="s">
        <v>59</v>
      </c>
    </row>
  </sheetData>
  <autoFilter ref="A3:F3"/>
  <mergeCells count="1">
    <mergeCell ref="A1:F2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M151"/>
  <sheetViews>
    <sheetView workbookViewId="0">
      <selection activeCell="G4" sqref="G4"/>
    </sheetView>
  </sheetViews>
  <sheetFormatPr defaultColWidth="8.85546875" defaultRowHeight="15.75"/>
  <cols>
    <col min="1" max="1" width="10.85546875" style="1" bestFit="1" customWidth="1"/>
    <col min="2" max="2" width="6.7109375" style="1" bestFit="1" customWidth="1"/>
    <col min="3" max="3" width="11.28515625" style="1" bestFit="1" customWidth="1"/>
    <col min="4" max="4" width="11.28515625" style="1" customWidth="1"/>
    <col min="5" max="5" width="21.7109375" style="1" bestFit="1" customWidth="1"/>
    <col min="6" max="6" width="13" style="1" bestFit="1" customWidth="1"/>
    <col min="7" max="7" width="9.7109375" style="1" bestFit="1" customWidth="1"/>
    <col min="8" max="8" width="14.140625" style="1" customWidth="1"/>
    <col min="9" max="9" width="15.140625" style="1" bestFit="1" customWidth="1"/>
    <col min="10" max="10" width="10.85546875" style="1" bestFit="1" customWidth="1"/>
    <col min="11" max="11" width="17.7109375" style="1" bestFit="1" customWidth="1"/>
    <col min="12" max="12" width="2.140625" style="1" bestFit="1" customWidth="1"/>
    <col min="13" max="13" width="3.28515625" style="12" bestFit="1" customWidth="1"/>
    <col min="14" max="16384" width="8.85546875" style="1"/>
  </cols>
  <sheetData>
    <row r="1" spans="1:13" ht="59.25" customHeight="1" thickBot="1">
      <c r="E1" s="791" t="s">
        <v>29</v>
      </c>
      <c r="F1" s="791"/>
      <c r="G1" s="791"/>
      <c r="H1" s="791"/>
      <c r="I1" s="791"/>
    </row>
    <row r="2" spans="1:13" ht="31.5" customHeight="1" thickBot="1">
      <c r="E2" s="13" t="s">
        <v>79</v>
      </c>
      <c r="F2" s="14">
        <v>16.8</v>
      </c>
    </row>
    <row r="3" spans="1:13" ht="27.75" customHeight="1">
      <c r="A3" s="9"/>
      <c r="B3" s="4" t="s">
        <v>34</v>
      </c>
      <c r="C3" s="4" t="s">
        <v>80</v>
      </c>
      <c r="D3" s="4"/>
      <c r="E3" s="15" t="s">
        <v>81</v>
      </c>
      <c r="F3" s="16" t="s">
        <v>35</v>
      </c>
      <c r="G3" s="17" t="s">
        <v>82</v>
      </c>
      <c r="H3" s="16" t="s">
        <v>38</v>
      </c>
      <c r="I3" s="18" t="s">
        <v>83</v>
      </c>
      <c r="K3" s="4" t="s">
        <v>84</v>
      </c>
    </row>
    <row r="4" spans="1:13" ht="26.25" customHeight="1">
      <c r="A4" s="4" t="s">
        <v>40</v>
      </c>
      <c r="B4" s="9">
        <v>16</v>
      </c>
      <c r="C4" s="9" t="str">
        <f>A4</f>
        <v>16.0-16.3</v>
      </c>
      <c r="D4" s="9"/>
      <c r="E4" s="19" t="s">
        <v>85</v>
      </c>
      <c r="F4" s="20">
        <v>20</v>
      </c>
      <c r="G4" s="21">
        <f>VLOOKUP(J$4&amp;"|"&amp;F4,' Block Design WI'!C:E,2,0)</f>
        <v>34</v>
      </c>
      <c r="H4" s="22">
        <f>VLOOKUP(J$4&amp;"|"&amp;F4,'[1] Block Design WI'!C:F,3,0)</f>
        <v>5</v>
      </c>
      <c r="I4" s="23" t="str">
        <f>VLOOKUP(J$4&amp;"|"&amp;F4,'[1] Block Design WI'!C:F,4,0)</f>
        <v>5th percentile</v>
      </c>
      <c r="J4" s="1" t="str">
        <f>VLOOKUP(F2,B:C,2,0)</f>
        <v>16.8-16.11</v>
      </c>
      <c r="L4" s="1">
        <f>MAX(ISNUMBER(VALUE(MID(I4,{1,2,3,4,5,6,7,8,9},1)))*{1,2,3,4,5,6,7,8,9})+1</f>
        <v>2</v>
      </c>
      <c r="M4" s="24">
        <f>VALUE(LEFT(I4,L4-1))</f>
        <v>5</v>
      </c>
    </row>
    <row r="5" spans="1:13" ht="30" customHeight="1">
      <c r="A5" s="4" t="s">
        <v>60</v>
      </c>
      <c r="B5" s="9">
        <v>16.100000000000001</v>
      </c>
      <c r="C5" s="9" t="str">
        <f>A4</f>
        <v>16.0-16.3</v>
      </c>
      <c r="D5" s="9"/>
      <c r="E5" s="19" t="s">
        <v>77</v>
      </c>
      <c r="F5" s="20">
        <v>20</v>
      </c>
      <c r="G5" s="21">
        <f>VLOOKUP(J$4&amp;"|"&amp;F5,'Vocabulary WI'!C:E,2,0)</f>
        <v>29</v>
      </c>
      <c r="H5" s="22">
        <f>VLOOKUP(J$4&amp;"|"&amp;F5,'[1]Vocabulary WI'!C:F,3,0)</f>
        <v>4</v>
      </c>
      <c r="I5" s="23" t="str">
        <f>VLOOKUP(J$4&amp;"|"&amp;F5,'[1]Vocabulary WI'!C:F,4,0)</f>
        <v>2nd percentile</v>
      </c>
      <c r="L5" s="1">
        <f>MAX(ISNUMBER(VALUE(MID(I5,{1,2,3,4,5,6,7,8,9},1)))*{1,2,3,4,5,6,7,8,9})</f>
        <v>1</v>
      </c>
      <c r="M5" s="24">
        <f t="shared" ref="M5:M7" si="0">VALUE(LEFT(I5,L5))</f>
        <v>2</v>
      </c>
    </row>
    <row r="6" spans="1:13" ht="29.25" customHeight="1">
      <c r="A6" s="4" t="s">
        <v>61</v>
      </c>
      <c r="B6" s="9">
        <v>16.2</v>
      </c>
      <c r="C6" s="9" t="str">
        <f>A4</f>
        <v>16.0-16.3</v>
      </c>
      <c r="D6" s="9"/>
      <c r="E6" s="19" t="s">
        <v>78</v>
      </c>
      <c r="F6" s="20">
        <v>24</v>
      </c>
      <c r="G6" s="21">
        <f>VLOOKUP(J$4&amp;"|"&amp;F6,'Similarities WI'!C:E,2,0)</f>
        <v>39</v>
      </c>
      <c r="H6" s="22">
        <f>VLOOKUP(J$4&amp;"|"&amp;F6,'[1]Similarities WI'!C:F,3,0)</f>
        <v>7</v>
      </c>
      <c r="I6" s="23" t="str">
        <f>VLOOKUP(J$4&amp;"|"&amp;F6,'[1]Similarities WI'!C:F,4,0)</f>
        <v>16th percentile</v>
      </c>
      <c r="L6" s="1">
        <f>MAX(ISNUMBER(VALUE(MID(I6,{1,2,3,4,5,6,7,8,9},1)))*{1,2,3,4,5,6,7,8,9})</f>
        <v>2</v>
      </c>
      <c r="M6" s="24">
        <f t="shared" si="0"/>
        <v>16</v>
      </c>
    </row>
    <row r="7" spans="1:13" ht="22.5" customHeight="1" thickBot="1">
      <c r="A7" s="4" t="s">
        <v>62</v>
      </c>
      <c r="B7" s="9">
        <v>16.3</v>
      </c>
      <c r="C7" s="9" t="str">
        <f>A$5</f>
        <v>16.4-16.7</v>
      </c>
      <c r="D7" s="9"/>
      <c r="E7" s="25" t="s">
        <v>74</v>
      </c>
      <c r="F7" s="26">
        <v>24</v>
      </c>
      <c r="G7" s="27">
        <f>VLOOKUP(J$4&amp;"|"&amp;F7,'Matrix Reasoning WI'!C:E,2,0)</f>
        <v>59</v>
      </c>
      <c r="H7" s="28">
        <f>VLOOKUP(J$4&amp;"|"&amp;F7,'[1]Matrix Reasoning WI'!C:F,3,0)</f>
        <v>13</v>
      </c>
      <c r="I7" s="29" t="str">
        <f>VLOOKUP(J$4&amp;"|"&amp;F7,'[1]Matrix Reasoning WI'!C:F,4,0)</f>
        <v>84th percentile</v>
      </c>
      <c r="L7" s="1">
        <f>MAX(ISNUMBER(VALUE(MID(I7,{1,2,3,4,5,6,7,8,9},1)))*{1,2,3,4,5,6,7,8,9})</f>
        <v>2</v>
      </c>
      <c r="M7" s="24">
        <f t="shared" si="0"/>
        <v>84</v>
      </c>
    </row>
    <row r="8" spans="1:13" ht="27.75" customHeight="1">
      <c r="A8" s="4" t="s">
        <v>63</v>
      </c>
      <c r="B8" s="9">
        <v>16.399999999999999</v>
      </c>
      <c r="C8" s="9" t="str">
        <f t="shared" ref="C8:C10" si="1">A$5</f>
        <v>16.4-16.7</v>
      </c>
      <c r="D8" s="9"/>
      <c r="E8" s="9"/>
      <c r="F8" s="9"/>
      <c r="G8" s="9"/>
      <c r="H8" s="9"/>
      <c r="I8" s="9"/>
    </row>
    <row r="9" spans="1:13" ht="27" customHeight="1">
      <c r="A9" s="4" t="s">
        <v>64</v>
      </c>
      <c r="B9" s="9">
        <v>16.5</v>
      </c>
      <c r="C9" s="9" t="str">
        <f t="shared" si="1"/>
        <v>16.4-16.7</v>
      </c>
      <c r="D9" s="9"/>
      <c r="E9" s="9"/>
      <c r="F9" s="9"/>
      <c r="G9" s="9"/>
      <c r="H9" s="9"/>
      <c r="I9" s="9"/>
      <c r="J9" s="9"/>
      <c r="K9" s="9"/>
    </row>
    <row r="10" spans="1:13" ht="26.25" customHeight="1">
      <c r="A10" s="4" t="s">
        <v>65</v>
      </c>
      <c r="B10" s="9">
        <v>16.600000000000001</v>
      </c>
      <c r="C10" s="9" t="str">
        <f t="shared" si="1"/>
        <v>16.4-16.7</v>
      </c>
      <c r="D10" s="9"/>
      <c r="E10" s="9"/>
      <c r="F10" s="9"/>
      <c r="G10" s="9"/>
      <c r="H10" s="9"/>
      <c r="I10" s="9"/>
      <c r="J10" s="9"/>
      <c r="K10" s="9"/>
    </row>
    <row r="11" spans="1:13" ht="31.5" customHeight="1">
      <c r="A11" s="4" t="s">
        <v>66</v>
      </c>
      <c r="B11" s="9">
        <v>16.7</v>
      </c>
      <c r="C11" s="9" t="str">
        <f>A$6</f>
        <v>16.8-16.11</v>
      </c>
      <c r="D11" s="9"/>
      <c r="E11" s="9"/>
      <c r="F11" s="9"/>
      <c r="G11" s="9"/>
      <c r="H11" s="9"/>
      <c r="I11" s="9"/>
      <c r="J11" s="9"/>
      <c r="K11" s="9"/>
    </row>
    <row r="12" spans="1:13" ht="24.75" customHeight="1">
      <c r="A12" s="4" t="s">
        <v>67</v>
      </c>
      <c r="B12" s="9">
        <v>16.8</v>
      </c>
      <c r="C12" s="9" t="str">
        <f t="shared" ref="C12:C15" si="2">A$6</f>
        <v>16.8-16.11</v>
      </c>
      <c r="D12" s="9"/>
      <c r="E12" s="9"/>
      <c r="F12" s="9"/>
      <c r="G12" s="9"/>
      <c r="H12" s="9"/>
      <c r="I12" s="9"/>
      <c r="J12" s="9"/>
      <c r="K12" s="9"/>
    </row>
    <row r="13" spans="1:13" ht="29.25" customHeight="1">
      <c r="A13" s="4" t="s">
        <v>68</v>
      </c>
      <c r="B13" s="9">
        <v>16.899999999999999</v>
      </c>
      <c r="C13" s="9" t="str">
        <f t="shared" si="2"/>
        <v>16.8-16.11</v>
      </c>
      <c r="D13" s="9"/>
      <c r="E13" s="9"/>
      <c r="F13" s="9"/>
      <c r="G13" s="9"/>
      <c r="H13" s="9"/>
      <c r="I13" s="9"/>
      <c r="J13" s="9"/>
      <c r="K13" s="9"/>
    </row>
    <row r="14" spans="1:13" ht="26.25" customHeight="1">
      <c r="A14" s="4" t="s">
        <v>69</v>
      </c>
      <c r="B14" s="9">
        <v>16.100000000000001</v>
      </c>
      <c r="C14" s="9" t="str">
        <f t="shared" si="2"/>
        <v>16.8-16.11</v>
      </c>
      <c r="D14" s="9"/>
      <c r="E14" s="9"/>
      <c r="F14" s="9"/>
      <c r="G14" s="9"/>
      <c r="H14" s="9"/>
      <c r="I14" s="9"/>
      <c r="J14" s="9"/>
      <c r="K14" s="9"/>
    </row>
    <row r="15" spans="1:13" ht="24.75" customHeight="1">
      <c r="A15" s="4" t="s">
        <v>70</v>
      </c>
      <c r="B15" s="9">
        <v>16.11</v>
      </c>
      <c r="C15" s="9" t="str">
        <f t="shared" si="2"/>
        <v>16.8-16.11</v>
      </c>
      <c r="D15" s="9"/>
      <c r="E15" s="9"/>
      <c r="F15" s="9"/>
      <c r="G15" s="9"/>
      <c r="H15" s="9"/>
      <c r="I15" s="9"/>
      <c r="J15" s="9"/>
      <c r="K15" s="9"/>
    </row>
    <row r="16" spans="1:13" ht="30.75" customHeight="1">
      <c r="A16" s="4" t="s">
        <v>71</v>
      </c>
      <c r="B16" s="9">
        <v>17</v>
      </c>
      <c r="C16" s="9" t="str">
        <f>A$7</f>
        <v>17-19</v>
      </c>
      <c r="D16" s="9"/>
      <c r="E16" s="9"/>
      <c r="F16" s="9"/>
      <c r="G16" s="9"/>
      <c r="H16" s="9"/>
      <c r="I16" s="9"/>
      <c r="J16" s="9"/>
      <c r="K16" s="9"/>
    </row>
    <row r="17" spans="1:11">
      <c r="A17" s="4" t="s">
        <v>72</v>
      </c>
      <c r="B17" s="9">
        <f>B16+1</f>
        <v>18</v>
      </c>
      <c r="C17" s="9" t="str">
        <f t="shared" ref="C17:C18" si="3">A$7</f>
        <v>17-19</v>
      </c>
      <c r="D17" s="9"/>
      <c r="E17" s="9"/>
      <c r="F17" s="9"/>
      <c r="G17" s="9"/>
      <c r="H17" s="9"/>
      <c r="I17" s="9"/>
      <c r="J17" s="9"/>
      <c r="K17" s="9"/>
    </row>
    <row r="18" spans="1:11">
      <c r="A18" s="4" t="s">
        <v>73</v>
      </c>
      <c r="B18" s="9">
        <f>B17+1</f>
        <v>19</v>
      </c>
      <c r="C18" s="9" t="str">
        <f t="shared" si="3"/>
        <v>17-19</v>
      </c>
      <c r="D18" s="9"/>
      <c r="E18" s="9"/>
      <c r="F18" s="9"/>
      <c r="G18" s="9"/>
      <c r="H18" s="9"/>
      <c r="I18" s="9"/>
      <c r="J18" s="9"/>
      <c r="K18" s="9"/>
    </row>
    <row r="19" spans="1:11">
      <c r="B19" s="9">
        <f t="shared" ref="B19:B82" si="4">B18+1</f>
        <v>20</v>
      </c>
      <c r="C19" s="9" t="str">
        <f>A$8</f>
        <v>20-24</v>
      </c>
      <c r="D19" s="9"/>
      <c r="E19" s="9"/>
      <c r="F19" s="9"/>
      <c r="G19" s="9"/>
      <c r="H19" s="9"/>
      <c r="I19" s="9"/>
      <c r="J19" s="9"/>
      <c r="K19" s="9"/>
    </row>
    <row r="20" spans="1:11">
      <c r="B20" s="9">
        <f t="shared" si="4"/>
        <v>21</v>
      </c>
      <c r="C20" s="9" t="str">
        <f t="shared" ref="C20:C23" si="5">A$8</f>
        <v>20-24</v>
      </c>
      <c r="D20" s="9"/>
      <c r="E20" s="9"/>
      <c r="F20" s="9"/>
      <c r="G20" s="9"/>
      <c r="H20" s="9"/>
      <c r="I20" s="9"/>
      <c r="J20" s="9"/>
      <c r="K20" s="9"/>
    </row>
    <row r="21" spans="1:11">
      <c r="B21" s="9">
        <f t="shared" si="4"/>
        <v>22</v>
      </c>
      <c r="C21" s="9" t="str">
        <f t="shared" si="5"/>
        <v>20-24</v>
      </c>
      <c r="D21" s="9"/>
      <c r="E21" s="9"/>
      <c r="F21" s="9"/>
      <c r="G21" s="9"/>
      <c r="H21" s="9"/>
      <c r="I21" s="9"/>
      <c r="J21" s="9"/>
      <c r="K21" s="9"/>
    </row>
    <row r="22" spans="1:11">
      <c r="B22" s="9">
        <f t="shared" si="4"/>
        <v>23</v>
      </c>
      <c r="C22" s="9" t="str">
        <f t="shared" si="5"/>
        <v>20-24</v>
      </c>
      <c r="D22" s="9"/>
      <c r="E22" s="9"/>
      <c r="F22" s="9"/>
      <c r="G22" s="9"/>
      <c r="H22" s="9"/>
      <c r="I22" s="9"/>
      <c r="J22" s="9"/>
      <c r="K22" s="9"/>
    </row>
    <row r="23" spans="1:11">
      <c r="B23" s="9">
        <f t="shared" si="4"/>
        <v>24</v>
      </c>
      <c r="C23" s="9" t="str">
        <f t="shared" si="5"/>
        <v>20-24</v>
      </c>
      <c r="D23" s="9"/>
      <c r="E23" s="9"/>
      <c r="F23" s="9"/>
      <c r="G23" s="9"/>
      <c r="H23" s="9"/>
      <c r="I23" s="9"/>
      <c r="J23" s="9"/>
      <c r="K23" s="9"/>
    </row>
    <row r="24" spans="1:11">
      <c r="B24" s="9">
        <f t="shared" si="4"/>
        <v>25</v>
      </c>
      <c r="C24" s="9" t="str">
        <f>A$9</f>
        <v>25-29</v>
      </c>
      <c r="D24" s="9"/>
      <c r="E24" s="9"/>
      <c r="F24" s="9"/>
      <c r="G24" s="9"/>
      <c r="H24" s="9"/>
      <c r="I24" s="9"/>
      <c r="J24" s="9"/>
      <c r="K24" s="9"/>
    </row>
    <row r="25" spans="1:11">
      <c r="B25" s="9">
        <f t="shared" si="4"/>
        <v>26</v>
      </c>
      <c r="C25" s="9" t="str">
        <f t="shared" ref="C25:C28" si="6">A$9</f>
        <v>25-29</v>
      </c>
      <c r="D25" s="9"/>
      <c r="E25" s="9"/>
      <c r="F25" s="9"/>
      <c r="G25" s="9"/>
      <c r="H25" s="9"/>
      <c r="I25" s="9"/>
      <c r="J25" s="9"/>
      <c r="K25" s="9"/>
    </row>
    <row r="26" spans="1:11">
      <c r="B26" s="9">
        <f t="shared" si="4"/>
        <v>27</v>
      </c>
      <c r="C26" s="9" t="str">
        <f t="shared" si="6"/>
        <v>25-29</v>
      </c>
      <c r="D26" s="9"/>
      <c r="E26" s="9"/>
      <c r="F26" s="9"/>
      <c r="G26" s="9"/>
      <c r="H26" s="9"/>
      <c r="I26" s="9"/>
      <c r="J26" s="9"/>
      <c r="K26" s="9"/>
    </row>
    <row r="27" spans="1:11">
      <c r="B27" s="9">
        <f t="shared" si="4"/>
        <v>28</v>
      </c>
      <c r="C27" s="9" t="str">
        <f t="shared" si="6"/>
        <v>25-29</v>
      </c>
      <c r="D27" s="9"/>
      <c r="E27" s="9"/>
      <c r="F27" s="9"/>
      <c r="G27" s="9"/>
      <c r="H27" s="9"/>
      <c r="I27" s="9"/>
      <c r="J27" s="9"/>
      <c r="K27" s="9"/>
    </row>
    <row r="28" spans="1:11">
      <c r="B28" s="9">
        <f t="shared" si="4"/>
        <v>29</v>
      </c>
      <c r="C28" s="9" t="str">
        <f t="shared" si="6"/>
        <v>25-29</v>
      </c>
      <c r="D28" s="9"/>
      <c r="E28" s="9"/>
      <c r="F28" s="9"/>
      <c r="G28" s="9"/>
      <c r="H28" s="9"/>
      <c r="I28" s="9"/>
      <c r="J28" s="9"/>
      <c r="K28" s="9"/>
    </row>
    <row r="29" spans="1:11">
      <c r="B29" s="9">
        <f t="shared" si="4"/>
        <v>30</v>
      </c>
      <c r="C29" s="9" t="str">
        <f>A$10</f>
        <v>30-34</v>
      </c>
      <c r="D29" s="9"/>
      <c r="E29" s="9"/>
      <c r="F29" s="9"/>
      <c r="G29" s="9"/>
      <c r="H29" s="9"/>
      <c r="I29" s="9"/>
      <c r="J29" s="9"/>
      <c r="K29" s="9"/>
    </row>
    <row r="30" spans="1:11">
      <c r="B30" s="9">
        <f t="shared" si="4"/>
        <v>31</v>
      </c>
      <c r="C30" s="9" t="str">
        <f t="shared" ref="C30:C33" si="7">A$10</f>
        <v>30-34</v>
      </c>
      <c r="D30" s="9"/>
      <c r="E30" s="9"/>
      <c r="F30" s="9"/>
      <c r="G30" s="9"/>
      <c r="H30" s="9"/>
      <c r="I30" s="9"/>
      <c r="J30" s="9"/>
      <c r="K30" s="9"/>
    </row>
    <row r="31" spans="1:11">
      <c r="B31" s="9">
        <f t="shared" si="4"/>
        <v>32</v>
      </c>
      <c r="C31" s="9" t="str">
        <f t="shared" si="7"/>
        <v>30-34</v>
      </c>
      <c r="D31" s="9"/>
      <c r="E31" s="9"/>
      <c r="F31" s="9"/>
      <c r="G31" s="9"/>
      <c r="H31" s="9"/>
      <c r="I31" s="9"/>
      <c r="J31" s="9"/>
      <c r="K31" s="9"/>
    </row>
    <row r="32" spans="1:11">
      <c r="B32" s="9">
        <f t="shared" si="4"/>
        <v>33</v>
      </c>
      <c r="C32" s="9" t="str">
        <f t="shared" si="7"/>
        <v>30-34</v>
      </c>
      <c r="D32" s="9"/>
      <c r="E32" s="9"/>
      <c r="F32" s="9"/>
      <c r="G32" s="9"/>
      <c r="H32" s="9"/>
      <c r="I32" s="9"/>
      <c r="J32" s="9"/>
      <c r="K32" s="9"/>
    </row>
    <row r="33" spans="2:11">
      <c r="B33" s="9">
        <f t="shared" si="4"/>
        <v>34</v>
      </c>
      <c r="C33" s="9" t="str">
        <f t="shared" si="7"/>
        <v>30-34</v>
      </c>
      <c r="D33" s="9"/>
      <c r="E33" s="9"/>
      <c r="F33" s="9"/>
      <c r="G33" s="9"/>
      <c r="H33" s="9"/>
      <c r="I33" s="9"/>
      <c r="J33" s="9"/>
      <c r="K33" s="9"/>
    </row>
    <row r="34" spans="2:11">
      <c r="B34" s="9">
        <f t="shared" si="4"/>
        <v>35</v>
      </c>
      <c r="C34" s="9" t="str">
        <f>A$11</f>
        <v>35-44</v>
      </c>
      <c r="D34" s="9"/>
      <c r="E34" s="9"/>
      <c r="F34" s="9"/>
      <c r="G34" s="9"/>
      <c r="H34" s="9"/>
      <c r="I34" s="9"/>
      <c r="J34" s="9"/>
      <c r="K34" s="9"/>
    </row>
    <row r="35" spans="2:11">
      <c r="B35" s="9">
        <f t="shared" si="4"/>
        <v>36</v>
      </c>
      <c r="C35" s="9" t="str">
        <f t="shared" ref="C35:C43" si="8">A$11</f>
        <v>35-44</v>
      </c>
      <c r="D35" s="9"/>
      <c r="E35" s="9"/>
      <c r="F35" s="9"/>
      <c r="G35" s="9"/>
      <c r="H35" s="9"/>
      <c r="I35" s="9"/>
      <c r="J35" s="9"/>
      <c r="K35" s="9"/>
    </row>
    <row r="36" spans="2:11">
      <c r="B36" s="9">
        <f t="shared" si="4"/>
        <v>37</v>
      </c>
      <c r="C36" s="9" t="str">
        <f t="shared" si="8"/>
        <v>35-44</v>
      </c>
      <c r="D36" s="9"/>
      <c r="E36" s="9"/>
      <c r="F36" s="9"/>
      <c r="G36" s="9"/>
      <c r="H36" s="9"/>
      <c r="I36" s="9"/>
      <c r="J36" s="9"/>
      <c r="K36" s="9"/>
    </row>
    <row r="37" spans="2:11">
      <c r="B37" s="9">
        <f t="shared" si="4"/>
        <v>38</v>
      </c>
      <c r="C37" s="9" t="str">
        <f t="shared" si="8"/>
        <v>35-44</v>
      </c>
      <c r="D37" s="9"/>
      <c r="E37" s="9"/>
      <c r="F37" s="9"/>
      <c r="G37" s="9"/>
      <c r="H37" s="9"/>
      <c r="I37" s="9"/>
      <c r="J37" s="9"/>
      <c r="K37" s="9"/>
    </row>
    <row r="38" spans="2:11">
      <c r="B38" s="9">
        <f t="shared" si="4"/>
        <v>39</v>
      </c>
      <c r="C38" s="9" t="str">
        <f t="shared" si="8"/>
        <v>35-44</v>
      </c>
      <c r="D38" s="9"/>
      <c r="E38" s="9"/>
      <c r="F38" s="9"/>
      <c r="G38" s="9"/>
      <c r="H38" s="9"/>
      <c r="I38" s="9"/>
      <c r="J38" s="9"/>
      <c r="K38" s="9"/>
    </row>
    <row r="39" spans="2:11">
      <c r="B39" s="9">
        <f t="shared" si="4"/>
        <v>40</v>
      </c>
      <c r="C39" s="9" t="str">
        <f t="shared" si="8"/>
        <v>35-44</v>
      </c>
      <c r="D39" s="9"/>
      <c r="E39" s="9"/>
      <c r="F39" s="9"/>
      <c r="G39" s="9"/>
      <c r="H39" s="9"/>
      <c r="I39" s="9"/>
      <c r="J39" s="9"/>
      <c r="K39" s="9"/>
    </row>
    <row r="40" spans="2:11">
      <c r="B40" s="9">
        <f t="shared" si="4"/>
        <v>41</v>
      </c>
      <c r="C40" s="9" t="str">
        <f t="shared" si="8"/>
        <v>35-44</v>
      </c>
      <c r="D40" s="9"/>
      <c r="E40" s="9"/>
      <c r="F40" s="9"/>
      <c r="G40" s="9"/>
      <c r="H40" s="9"/>
      <c r="I40" s="9"/>
      <c r="J40" s="9"/>
      <c r="K40" s="9"/>
    </row>
    <row r="41" spans="2:11">
      <c r="B41" s="9">
        <f t="shared" si="4"/>
        <v>42</v>
      </c>
      <c r="C41" s="9" t="str">
        <f t="shared" si="8"/>
        <v>35-44</v>
      </c>
      <c r="D41" s="9"/>
      <c r="E41" s="9"/>
      <c r="F41" s="9"/>
      <c r="G41" s="9"/>
      <c r="H41" s="9"/>
      <c r="I41" s="9"/>
      <c r="J41" s="9"/>
      <c r="K41" s="9"/>
    </row>
    <row r="42" spans="2:11">
      <c r="B42" s="9">
        <f t="shared" si="4"/>
        <v>43</v>
      </c>
      <c r="C42" s="9" t="str">
        <f t="shared" si="8"/>
        <v>35-44</v>
      </c>
      <c r="D42" s="9"/>
      <c r="E42" s="9"/>
      <c r="F42" s="9"/>
      <c r="G42" s="9"/>
      <c r="H42" s="9"/>
      <c r="I42" s="9"/>
      <c r="J42" s="9"/>
      <c r="K42" s="9"/>
    </row>
    <row r="43" spans="2:11">
      <c r="B43" s="9">
        <f t="shared" si="4"/>
        <v>44</v>
      </c>
      <c r="C43" s="9" t="str">
        <f t="shared" si="8"/>
        <v>35-44</v>
      </c>
      <c r="D43" s="9"/>
      <c r="E43" s="9"/>
      <c r="F43" s="9"/>
      <c r="G43" s="9"/>
      <c r="H43" s="9"/>
      <c r="I43" s="9"/>
      <c r="J43" s="9"/>
      <c r="K43" s="9"/>
    </row>
    <row r="44" spans="2:11">
      <c r="B44" s="9">
        <f t="shared" si="4"/>
        <v>45</v>
      </c>
      <c r="C44" s="9" t="str">
        <f>A$12</f>
        <v>45-54</v>
      </c>
      <c r="D44" s="9"/>
      <c r="E44" s="9"/>
      <c r="F44" s="9"/>
      <c r="G44" s="9"/>
      <c r="H44" s="9"/>
      <c r="I44" s="9"/>
      <c r="J44" s="9"/>
      <c r="K44" s="9"/>
    </row>
    <row r="45" spans="2:11">
      <c r="B45" s="9">
        <f t="shared" si="4"/>
        <v>46</v>
      </c>
      <c r="C45" s="9" t="str">
        <f t="shared" ref="C45:C53" si="9">A$12</f>
        <v>45-54</v>
      </c>
      <c r="D45" s="9"/>
      <c r="E45" s="9"/>
      <c r="F45" s="9"/>
      <c r="G45" s="9"/>
      <c r="H45" s="9"/>
      <c r="I45" s="9"/>
      <c r="J45" s="9"/>
      <c r="K45" s="9"/>
    </row>
    <row r="46" spans="2:11">
      <c r="B46" s="9">
        <f t="shared" si="4"/>
        <v>47</v>
      </c>
      <c r="C46" s="9" t="str">
        <f t="shared" si="9"/>
        <v>45-54</v>
      </c>
      <c r="D46" s="9"/>
      <c r="E46" s="9"/>
      <c r="F46" s="9"/>
      <c r="G46" s="9"/>
      <c r="H46" s="9"/>
      <c r="I46" s="9"/>
      <c r="J46" s="9"/>
      <c r="K46" s="9"/>
    </row>
    <row r="47" spans="2:11">
      <c r="B47" s="9">
        <f t="shared" si="4"/>
        <v>48</v>
      </c>
      <c r="C47" s="9" t="str">
        <f t="shared" si="9"/>
        <v>45-54</v>
      </c>
      <c r="D47" s="9"/>
      <c r="E47" s="9"/>
      <c r="F47" s="9"/>
      <c r="G47" s="9"/>
      <c r="H47" s="9"/>
      <c r="I47" s="9"/>
      <c r="J47" s="9"/>
      <c r="K47" s="9"/>
    </row>
    <row r="48" spans="2:11">
      <c r="B48" s="9">
        <f t="shared" si="4"/>
        <v>49</v>
      </c>
      <c r="C48" s="9" t="str">
        <f t="shared" si="9"/>
        <v>45-54</v>
      </c>
      <c r="D48" s="9"/>
      <c r="E48" s="9"/>
      <c r="F48" s="9"/>
      <c r="G48" s="9"/>
      <c r="H48" s="9"/>
      <c r="I48" s="9"/>
      <c r="J48" s="9"/>
      <c r="K48" s="9"/>
    </row>
    <row r="49" spans="2:11">
      <c r="B49" s="9">
        <f t="shared" si="4"/>
        <v>50</v>
      </c>
      <c r="C49" s="9" t="str">
        <f t="shared" si="9"/>
        <v>45-54</v>
      </c>
      <c r="D49" s="9"/>
      <c r="E49" s="9"/>
      <c r="F49" s="9"/>
      <c r="G49" s="9"/>
      <c r="H49" s="9"/>
      <c r="I49" s="9"/>
      <c r="J49" s="9"/>
      <c r="K49" s="9"/>
    </row>
    <row r="50" spans="2:11">
      <c r="B50" s="9">
        <f t="shared" si="4"/>
        <v>51</v>
      </c>
      <c r="C50" s="9" t="str">
        <f t="shared" si="9"/>
        <v>45-54</v>
      </c>
      <c r="D50" s="9"/>
      <c r="E50" s="9"/>
      <c r="F50" s="9"/>
      <c r="G50" s="9"/>
      <c r="H50" s="9"/>
      <c r="I50" s="9"/>
      <c r="J50" s="9"/>
      <c r="K50" s="9"/>
    </row>
    <row r="51" spans="2:11">
      <c r="B51" s="9">
        <f t="shared" si="4"/>
        <v>52</v>
      </c>
      <c r="C51" s="9" t="str">
        <f t="shared" si="9"/>
        <v>45-54</v>
      </c>
      <c r="D51" s="9"/>
      <c r="E51" s="9"/>
      <c r="F51" s="9"/>
      <c r="G51" s="9"/>
      <c r="H51" s="9"/>
      <c r="I51" s="9"/>
      <c r="J51" s="9"/>
      <c r="K51" s="9"/>
    </row>
    <row r="52" spans="2:11">
      <c r="B52" s="9">
        <f t="shared" si="4"/>
        <v>53</v>
      </c>
      <c r="C52" s="9" t="str">
        <f t="shared" si="9"/>
        <v>45-54</v>
      </c>
      <c r="D52" s="9"/>
      <c r="E52" s="9"/>
      <c r="F52" s="9"/>
      <c r="G52" s="9"/>
      <c r="H52" s="9"/>
      <c r="I52" s="9"/>
      <c r="J52" s="9"/>
      <c r="K52" s="9"/>
    </row>
    <row r="53" spans="2:11">
      <c r="B53" s="9">
        <f t="shared" si="4"/>
        <v>54</v>
      </c>
      <c r="C53" s="9" t="str">
        <f t="shared" si="9"/>
        <v>45-54</v>
      </c>
      <c r="D53" s="9"/>
      <c r="E53" s="9"/>
      <c r="F53" s="9"/>
      <c r="G53" s="9"/>
      <c r="H53" s="9"/>
      <c r="I53" s="9"/>
      <c r="J53" s="9"/>
      <c r="K53" s="9"/>
    </row>
    <row r="54" spans="2:11">
      <c r="B54" s="9">
        <f t="shared" si="4"/>
        <v>55</v>
      </c>
      <c r="C54" s="9" t="str">
        <f>A$13</f>
        <v>55-64</v>
      </c>
      <c r="D54" s="9"/>
      <c r="E54" s="9"/>
      <c r="F54" s="9"/>
      <c r="G54" s="9"/>
      <c r="H54" s="9"/>
      <c r="I54" s="9"/>
      <c r="J54" s="9"/>
      <c r="K54" s="9"/>
    </row>
    <row r="55" spans="2:11">
      <c r="B55" s="9">
        <f t="shared" si="4"/>
        <v>56</v>
      </c>
      <c r="C55" s="9" t="str">
        <f t="shared" ref="C55:C63" si="10">A$13</f>
        <v>55-64</v>
      </c>
      <c r="D55" s="9"/>
      <c r="E55" s="9"/>
      <c r="F55" s="9"/>
      <c r="G55" s="9"/>
      <c r="H55" s="9"/>
      <c r="I55" s="9"/>
      <c r="J55" s="9"/>
      <c r="K55" s="9"/>
    </row>
    <row r="56" spans="2:11">
      <c r="B56" s="9">
        <f t="shared" si="4"/>
        <v>57</v>
      </c>
      <c r="C56" s="9" t="str">
        <f t="shared" si="10"/>
        <v>55-64</v>
      </c>
      <c r="D56" s="9"/>
      <c r="E56" s="9"/>
      <c r="F56" s="9"/>
      <c r="G56" s="9"/>
      <c r="H56" s="9"/>
      <c r="I56" s="9"/>
      <c r="J56" s="9"/>
      <c r="K56" s="9"/>
    </row>
    <row r="57" spans="2:11">
      <c r="B57" s="9">
        <f t="shared" si="4"/>
        <v>58</v>
      </c>
      <c r="C57" s="9" t="str">
        <f t="shared" si="10"/>
        <v>55-64</v>
      </c>
      <c r="D57" s="9"/>
      <c r="E57" s="9"/>
      <c r="F57" s="9"/>
      <c r="G57" s="9"/>
      <c r="H57" s="9"/>
      <c r="I57" s="9"/>
      <c r="J57" s="9"/>
      <c r="K57" s="9"/>
    </row>
    <row r="58" spans="2:11">
      <c r="B58" s="9">
        <f t="shared" si="4"/>
        <v>59</v>
      </c>
      <c r="C58" s="9" t="str">
        <f t="shared" si="10"/>
        <v>55-64</v>
      </c>
      <c r="D58" s="9"/>
      <c r="E58" s="9"/>
      <c r="F58" s="9"/>
      <c r="G58" s="9"/>
      <c r="H58" s="9"/>
      <c r="I58" s="9"/>
      <c r="J58" s="9"/>
      <c r="K58" s="9"/>
    </row>
    <row r="59" spans="2:11">
      <c r="B59" s="9">
        <f t="shared" si="4"/>
        <v>60</v>
      </c>
      <c r="C59" s="9" t="str">
        <f t="shared" si="10"/>
        <v>55-64</v>
      </c>
      <c r="D59" s="9"/>
      <c r="E59" s="9"/>
      <c r="F59" s="9"/>
      <c r="G59" s="9"/>
      <c r="H59" s="9"/>
      <c r="I59" s="9"/>
      <c r="J59" s="9"/>
      <c r="K59" s="9"/>
    </row>
    <row r="60" spans="2:11">
      <c r="B60" s="9">
        <f t="shared" si="4"/>
        <v>61</v>
      </c>
      <c r="C60" s="9" t="str">
        <f t="shared" si="10"/>
        <v>55-64</v>
      </c>
      <c r="D60" s="9"/>
      <c r="E60" s="9"/>
      <c r="F60" s="9"/>
      <c r="G60" s="9"/>
      <c r="H60" s="9"/>
      <c r="I60" s="9"/>
      <c r="J60" s="9"/>
      <c r="K60" s="9"/>
    </row>
    <row r="61" spans="2:11">
      <c r="B61" s="9">
        <f t="shared" si="4"/>
        <v>62</v>
      </c>
      <c r="C61" s="9" t="str">
        <f t="shared" si="10"/>
        <v>55-64</v>
      </c>
      <c r="D61" s="9"/>
      <c r="E61" s="9"/>
      <c r="F61" s="9"/>
      <c r="G61" s="9"/>
      <c r="H61" s="9"/>
      <c r="I61" s="9"/>
      <c r="J61" s="9"/>
      <c r="K61" s="9"/>
    </row>
    <row r="62" spans="2:11">
      <c r="B62" s="9">
        <f t="shared" si="4"/>
        <v>63</v>
      </c>
      <c r="C62" s="9" t="str">
        <f t="shared" si="10"/>
        <v>55-64</v>
      </c>
      <c r="D62" s="9"/>
      <c r="E62" s="9"/>
      <c r="F62" s="9"/>
      <c r="G62" s="9"/>
      <c r="H62" s="9"/>
      <c r="I62" s="9"/>
      <c r="J62" s="9"/>
      <c r="K62" s="9"/>
    </row>
    <row r="63" spans="2:11">
      <c r="B63" s="9">
        <f t="shared" si="4"/>
        <v>64</v>
      </c>
      <c r="C63" s="9" t="str">
        <f t="shared" si="10"/>
        <v>55-64</v>
      </c>
      <c r="D63" s="9"/>
      <c r="E63" s="9"/>
      <c r="F63" s="9"/>
      <c r="G63" s="9"/>
      <c r="H63" s="9"/>
      <c r="I63" s="9"/>
      <c r="J63" s="9"/>
      <c r="K63" s="9"/>
    </row>
    <row r="64" spans="2:11">
      <c r="B64" s="9">
        <f t="shared" si="4"/>
        <v>65</v>
      </c>
      <c r="C64" s="9" t="str">
        <f>A$14</f>
        <v>65-69</v>
      </c>
      <c r="D64" s="9"/>
      <c r="E64" s="9"/>
      <c r="F64" s="9"/>
      <c r="G64" s="9"/>
      <c r="H64" s="9"/>
      <c r="I64" s="9"/>
      <c r="J64" s="9"/>
      <c r="K64" s="9"/>
    </row>
    <row r="65" spans="2:11">
      <c r="B65" s="9">
        <f t="shared" si="4"/>
        <v>66</v>
      </c>
      <c r="C65" s="9" t="str">
        <f t="shared" ref="C65:C68" si="11">A$14</f>
        <v>65-69</v>
      </c>
      <c r="D65" s="9"/>
      <c r="E65" s="9"/>
      <c r="F65" s="9"/>
      <c r="G65" s="9"/>
      <c r="H65" s="9"/>
      <c r="I65" s="9"/>
      <c r="J65" s="9"/>
      <c r="K65" s="9"/>
    </row>
    <row r="66" spans="2:11">
      <c r="B66" s="9">
        <f t="shared" si="4"/>
        <v>67</v>
      </c>
      <c r="C66" s="9" t="str">
        <f t="shared" si="11"/>
        <v>65-69</v>
      </c>
      <c r="D66" s="9"/>
      <c r="E66" s="9"/>
      <c r="F66" s="9"/>
      <c r="G66" s="9"/>
      <c r="H66" s="9"/>
      <c r="I66" s="9"/>
      <c r="J66" s="9"/>
      <c r="K66" s="9"/>
    </row>
    <row r="67" spans="2:11">
      <c r="B67" s="9">
        <f t="shared" si="4"/>
        <v>68</v>
      </c>
      <c r="C67" s="9" t="str">
        <f t="shared" si="11"/>
        <v>65-69</v>
      </c>
      <c r="D67" s="9"/>
      <c r="E67" s="9"/>
      <c r="F67" s="9"/>
      <c r="G67" s="9"/>
      <c r="H67" s="9"/>
      <c r="I67" s="9"/>
      <c r="J67" s="9"/>
      <c r="K67" s="9"/>
    </row>
    <row r="68" spans="2:11">
      <c r="B68" s="9">
        <f t="shared" si="4"/>
        <v>69</v>
      </c>
      <c r="C68" s="9" t="str">
        <f t="shared" si="11"/>
        <v>65-69</v>
      </c>
      <c r="D68" s="9"/>
      <c r="E68" s="9"/>
      <c r="F68" s="9"/>
      <c r="G68" s="9"/>
      <c r="H68" s="9"/>
      <c r="I68" s="9"/>
      <c r="J68" s="9"/>
      <c r="K68" s="9"/>
    </row>
    <row r="69" spans="2:11">
      <c r="B69" s="9">
        <f t="shared" si="4"/>
        <v>70</v>
      </c>
      <c r="C69" s="9" t="str">
        <f>A$15</f>
        <v>70-74</v>
      </c>
      <c r="D69" s="9"/>
      <c r="E69" s="9"/>
      <c r="F69" s="9"/>
      <c r="G69" s="9"/>
      <c r="H69" s="9"/>
      <c r="I69" s="9"/>
      <c r="J69" s="9"/>
      <c r="K69" s="9"/>
    </row>
    <row r="70" spans="2:11">
      <c r="B70" s="9">
        <f t="shared" si="4"/>
        <v>71</v>
      </c>
      <c r="C70" s="9" t="str">
        <f t="shared" ref="C70:C73" si="12">A$15</f>
        <v>70-74</v>
      </c>
      <c r="D70" s="9"/>
      <c r="J70" s="9"/>
      <c r="K70" s="9"/>
    </row>
    <row r="71" spans="2:11">
      <c r="B71" s="9">
        <f t="shared" si="4"/>
        <v>72</v>
      </c>
      <c r="C71" s="9" t="str">
        <f t="shared" si="12"/>
        <v>70-74</v>
      </c>
      <c r="D71" s="9"/>
    </row>
    <row r="72" spans="2:11">
      <c r="B72" s="9">
        <f t="shared" si="4"/>
        <v>73</v>
      </c>
      <c r="C72" s="9" t="str">
        <f t="shared" si="12"/>
        <v>70-74</v>
      </c>
      <c r="D72" s="9"/>
    </row>
    <row r="73" spans="2:11">
      <c r="B73" s="9">
        <f t="shared" si="4"/>
        <v>74</v>
      </c>
      <c r="C73" s="9" t="str">
        <f t="shared" si="12"/>
        <v>70-74</v>
      </c>
      <c r="D73" s="9"/>
    </row>
    <row r="74" spans="2:11">
      <c r="B74" s="9">
        <f t="shared" si="4"/>
        <v>75</v>
      </c>
      <c r="C74" s="9" t="str">
        <f>A$16</f>
        <v>75-79</v>
      </c>
      <c r="D74" s="9"/>
    </row>
    <row r="75" spans="2:11">
      <c r="B75" s="9">
        <f t="shared" si="4"/>
        <v>76</v>
      </c>
      <c r="C75" s="9" t="str">
        <f t="shared" ref="C75:C78" si="13">A$16</f>
        <v>75-79</v>
      </c>
      <c r="D75" s="9"/>
    </row>
    <row r="76" spans="2:11">
      <c r="B76" s="9">
        <f t="shared" si="4"/>
        <v>77</v>
      </c>
      <c r="C76" s="9" t="str">
        <f t="shared" si="13"/>
        <v>75-79</v>
      </c>
      <c r="D76" s="9"/>
    </row>
    <row r="77" spans="2:11">
      <c r="B77" s="9">
        <f t="shared" si="4"/>
        <v>78</v>
      </c>
      <c r="C77" s="9" t="str">
        <f t="shared" si="13"/>
        <v>75-79</v>
      </c>
      <c r="D77" s="9"/>
    </row>
    <row r="78" spans="2:11">
      <c r="B78" s="9">
        <f t="shared" si="4"/>
        <v>79</v>
      </c>
      <c r="C78" s="9" t="str">
        <f t="shared" si="13"/>
        <v>75-79</v>
      </c>
      <c r="D78" s="9"/>
    </row>
    <row r="79" spans="2:11">
      <c r="B79" s="9">
        <f t="shared" si="4"/>
        <v>80</v>
      </c>
      <c r="C79" s="9" t="str">
        <f>A$17</f>
        <v>80-84</v>
      </c>
    </row>
    <row r="80" spans="2:11">
      <c r="B80" s="9">
        <f t="shared" si="4"/>
        <v>81</v>
      </c>
      <c r="C80" s="9" t="str">
        <f t="shared" ref="C80:C83" si="14">A$17</f>
        <v>80-84</v>
      </c>
    </row>
    <row r="81" spans="2:3">
      <c r="B81" s="9">
        <f t="shared" si="4"/>
        <v>82</v>
      </c>
      <c r="C81" s="9" t="str">
        <f t="shared" si="14"/>
        <v>80-84</v>
      </c>
    </row>
    <row r="82" spans="2:3">
      <c r="B82" s="9">
        <f t="shared" si="4"/>
        <v>83</v>
      </c>
      <c r="C82" s="9" t="str">
        <f t="shared" si="14"/>
        <v>80-84</v>
      </c>
    </row>
    <row r="83" spans="2:3">
      <c r="B83" s="9">
        <f t="shared" ref="B83:B89" si="15">B82+1</f>
        <v>84</v>
      </c>
      <c r="C83" s="9" t="str">
        <f t="shared" si="14"/>
        <v>80-84</v>
      </c>
    </row>
    <row r="84" spans="2:3">
      <c r="B84" s="9">
        <f t="shared" si="15"/>
        <v>85</v>
      </c>
      <c r="C84" s="9" t="str">
        <f>A$18</f>
        <v>85-90</v>
      </c>
    </row>
    <row r="85" spans="2:3">
      <c r="B85" s="9">
        <f t="shared" si="15"/>
        <v>86</v>
      </c>
      <c r="C85" s="9" t="str">
        <f t="shared" ref="C85:C89" si="16">A$18</f>
        <v>85-90</v>
      </c>
    </row>
    <row r="86" spans="2:3">
      <c r="B86" s="9">
        <f t="shared" si="15"/>
        <v>87</v>
      </c>
      <c r="C86" s="9" t="str">
        <f t="shared" si="16"/>
        <v>85-90</v>
      </c>
    </row>
    <row r="87" spans="2:3">
      <c r="B87" s="9">
        <f t="shared" si="15"/>
        <v>88</v>
      </c>
      <c r="C87" s="9" t="str">
        <f t="shared" si="16"/>
        <v>85-90</v>
      </c>
    </row>
    <row r="88" spans="2:3">
      <c r="B88" s="9">
        <f t="shared" si="15"/>
        <v>89</v>
      </c>
      <c r="C88" s="9" t="str">
        <f t="shared" si="16"/>
        <v>85-90</v>
      </c>
    </row>
    <row r="89" spans="2:3">
      <c r="B89" s="9">
        <f t="shared" si="15"/>
        <v>90</v>
      </c>
      <c r="C89" s="9" t="str">
        <f t="shared" si="16"/>
        <v>85-90</v>
      </c>
    </row>
    <row r="90" spans="2:3">
      <c r="B90" s="9"/>
    </row>
    <row r="91" spans="2:3">
      <c r="B91" s="9"/>
    </row>
    <row r="92" spans="2:3">
      <c r="B92" s="9"/>
    </row>
    <row r="93" spans="2:3">
      <c r="B93" s="9"/>
    </row>
    <row r="94" spans="2:3">
      <c r="B94" s="9"/>
    </row>
    <row r="95" spans="2:3">
      <c r="B95" s="9"/>
    </row>
    <row r="96" spans="2:3">
      <c r="B96" s="9"/>
    </row>
    <row r="97" spans="2:2">
      <c r="B97" s="9"/>
    </row>
    <row r="98" spans="2:2">
      <c r="B98" s="9"/>
    </row>
    <row r="99" spans="2:2">
      <c r="B99" s="9"/>
    </row>
    <row r="100" spans="2:2">
      <c r="B100" s="9"/>
    </row>
    <row r="101" spans="2:2">
      <c r="B101" s="9"/>
    </row>
    <row r="102" spans="2:2">
      <c r="B102" s="9"/>
    </row>
    <row r="103" spans="2:2">
      <c r="B103" s="9"/>
    </row>
    <row r="104" spans="2:2">
      <c r="B104" s="9"/>
    </row>
    <row r="105" spans="2:2">
      <c r="B105" s="9"/>
    </row>
    <row r="106" spans="2:2">
      <c r="B106" s="9"/>
    </row>
    <row r="107" spans="2:2">
      <c r="B107" s="9"/>
    </row>
    <row r="108" spans="2:2">
      <c r="B108" s="9"/>
    </row>
    <row r="109" spans="2:2">
      <c r="B109" s="9"/>
    </row>
    <row r="110" spans="2:2">
      <c r="B110" s="9"/>
    </row>
    <row r="111" spans="2:2">
      <c r="B111" s="9"/>
    </row>
    <row r="112" spans="2:2">
      <c r="B112" s="9"/>
    </row>
    <row r="113" spans="2:2">
      <c r="B113" s="9"/>
    </row>
    <row r="114" spans="2:2">
      <c r="B114" s="9"/>
    </row>
    <row r="115" spans="2:2">
      <c r="B115" s="9"/>
    </row>
    <row r="116" spans="2:2">
      <c r="B116" s="9"/>
    </row>
    <row r="117" spans="2:2">
      <c r="B117" s="9"/>
    </row>
    <row r="118" spans="2:2">
      <c r="B118" s="9"/>
    </row>
    <row r="119" spans="2:2">
      <c r="B119" s="9"/>
    </row>
    <row r="120" spans="2:2">
      <c r="B120" s="9"/>
    </row>
    <row r="121" spans="2:2">
      <c r="B121" s="9"/>
    </row>
    <row r="122" spans="2:2">
      <c r="B122" s="9"/>
    </row>
    <row r="123" spans="2:2">
      <c r="B123" s="9"/>
    </row>
    <row r="124" spans="2:2">
      <c r="B124" s="9"/>
    </row>
    <row r="125" spans="2:2">
      <c r="B125" s="9"/>
    </row>
    <row r="126" spans="2:2">
      <c r="B126" s="9"/>
    </row>
    <row r="127" spans="2:2">
      <c r="B127" s="9"/>
    </row>
    <row r="128" spans="2:2">
      <c r="B128" s="9"/>
    </row>
    <row r="129" spans="2:2">
      <c r="B129" s="9"/>
    </row>
    <row r="130" spans="2:2">
      <c r="B130" s="9"/>
    </row>
    <row r="131" spans="2:2">
      <c r="B131" s="9"/>
    </row>
    <row r="132" spans="2:2">
      <c r="B132" s="9"/>
    </row>
    <row r="133" spans="2:2">
      <c r="B133" s="9"/>
    </row>
    <row r="134" spans="2:2">
      <c r="B134" s="9"/>
    </row>
    <row r="135" spans="2:2">
      <c r="B135" s="9"/>
    </row>
    <row r="136" spans="2:2">
      <c r="B136" s="9"/>
    </row>
    <row r="137" spans="2:2">
      <c r="B137" s="9"/>
    </row>
    <row r="138" spans="2:2">
      <c r="B138" s="9"/>
    </row>
    <row r="139" spans="2:2">
      <c r="B139" s="9"/>
    </row>
    <row r="140" spans="2:2">
      <c r="B140" s="9"/>
    </row>
    <row r="141" spans="2:2">
      <c r="B141" s="9"/>
    </row>
    <row r="142" spans="2:2">
      <c r="B142" s="9"/>
    </row>
    <row r="143" spans="2:2">
      <c r="B143" s="9"/>
    </row>
    <row r="144" spans="2:2">
      <c r="B144" s="9"/>
    </row>
    <row r="145" spans="2:2">
      <c r="B145" s="9"/>
    </row>
    <row r="146" spans="2:2">
      <c r="B146" s="9"/>
    </row>
    <row r="147" spans="2:2">
      <c r="B147" s="9"/>
    </row>
    <row r="148" spans="2:2">
      <c r="B148" s="9"/>
    </row>
    <row r="149" spans="2:2">
      <c r="B149" s="9"/>
    </row>
    <row r="150" spans="2:2">
      <c r="B150" s="9"/>
    </row>
    <row r="151" spans="2:2">
      <c r="B151" s="9"/>
    </row>
  </sheetData>
  <mergeCells count="1">
    <mergeCell ref="E1:I1"/>
  </mergeCells>
  <conditionalFormatting sqref="G4:I7">
    <cfRule type="containsErrors" dxfId="1" priority="2">
      <formula>ISERROR(G4)</formula>
    </cfRule>
  </conditionalFormatting>
  <conditionalFormatting sqref="M4:M7">
    <cfRule type="containsErrors" dxfId="0" priority="1">
      <formula>ISERROR(M4)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S244"/>
  <sheetViews>
    <sheetView workbookViewId="0">
      <selection activeCell="R4" sqref="R4:R5"/>
    </sheetView>
  </sheetViews>
  <sheetFormatPr defaultColWidth="12.42578125" defaultRowHeight="15.75"/>
  <cols>
    <col min="1" max="1" width="32.85546875" style="33" bestFit="1" customWidth="1"/>
    <col min="2" max="2" width="16.140625" style="33" bestFit="1" customWidth="1"/>
    <col min="3" max="5" width="12.42578125" style="33"/>
    <col min="6" max="6" width="31.85546875" style="33" bestFit="1" customWidth="1"/>
    <col min="7" max="10" width="12.42578125" style="33"/>
    <col min="11" max="11" width="19.140625" style="33" bestFit="1" customWidth="1"/>
    <col min="12" max="12" width="16.140625" style="33" bestFit="1" customWidth="1"/>
    <col min="13" max="16384" width="12.42578125" style="33"/>
  </cols>
  <sheetData>
    <row r="1" spans="1:19">
      <c r="A1" s="32" t="s">
        <v>29</v>
      </c>
    </row>
    <row r="2" spans="1:19">
      <c r="A2" s="32" t="s">
        <v>91</v>
      </c>
      <c r="F2" s="32" t="s">
        <v>92</v>
      </c>
      <c r="K2" s="32" t="s">
        <v>93</v>
      </c>
      <c r="P2" s="32" t="s">
        <v>94</v>
      </c>
    </row>
    <row r="3" spans="1:19">
      <c r="A3" s="32" t="s">
        <v>95</v>
      </c>
      <c r="B3" s="32" t="s">
        <v>96</v>
      </c>
      <c r="C3" s="34" t="s">
        <v>39</v>
      </c>
      <c r="D3" s="35" t="s">
        <v>97</v>
      </c>
      <c r="E3" s="36"/>
      <c r="F3" s="32" t="s">
        <v>95</v>
      </c>
      <c r="G3" s="32" t="s">
        <v>96</v>
      </c>
      <c r="H3" s="34" t="s">
        <v>39</v>
      </c>
      <c r="I3" s="35" t="s">
        <v>97</v>
      </c>
      <c r="J3" s="36"/>
      <c r="K3" s="32" t="s">
        <v>95</v>
      </c>
      <c r="L3" s="32" t="s">
        <v>96</v>
      </c>
      <c r="M3" s="34" t="s">
        <v>39</v>
      </c>
      <c r="N3" s="35" t="s">
        <v>97</v>
      </c>
      <c r="P3" s="32" t="s">
        <v>95</v>
      </c>
      <c r="Q3" s="32" t="s">
        <v>96</v>
      </c>
      <c r="R3" s="34" t="s">
        <v>39</v>
      </c>
      <c r="S3" s="35" t="s">
        <v>97</v>
      </c>
    </row>
    <row r="4" spans="1:19">
      <c r="A4" s="33">
        <v>40</v>
      </c>
      <c r="B4" s="33">
        <v>45</v>
      </c>
      <c r="C4" s="285" t="s">
        <v>1866</v>
      </c>
      <c r="F4" s="33">
        <v>40</v>
      </c>
      <c r="G4" s="33">
        <v>45</v>
      </c>
      <c r="H4" s="285" t="s">
        <v>1866</v>
      </c>
      <c r="K4" s="33">
        <v>80</v>
      </c>
      <c r="L4" s="33">
        <v>40</v>
      </c>
      <c r="M4" s="285" t="s">
        <v>1866</v>
      </c>
      <c r="P4" s="33">
        <v>40</v>
      </c>
      <c r="Q4" s="33">
        <v>45</v>
      </c>
      <c r="R4" s="285" t="s">
        <v>1866</v>
      </c>
    </row>
    <row r="5" spans="1:19">
      <c r="A5" s="37">
        <v>41</v>
      </c>
      <c r="B5" s="33">
        <v>47</v>
      </c>
      <c r="C5" s="285" t="s">
        <v>1866</v>
      </c>
      <c r="F5" s="37">
        <v>41</v>
      </c>
      <c r="G5" s="33">
        <v>46</v>
      </c>
      <c r="H5" s="285" t="s">
        <v>1866</v>
      </c>
      <c r="K5" s="33">
        <v>81</v>
      </c>
      <c r="L5" s="33">
        <v>41</v>
      </c>
      <c r="M5" s="285" t="s">
        <v>1866</v>
      </c>
      <c r="P5" s="37">
        <v>41</v>
      </c>
      <c r="Q5" s="33">
        <v>49</v>
      </c>
      <c r="R5" s="285" t="s">
        <v>1866</v>
      </c>
    </row>
    <row r="6" spans="1:19">
      <c r="A6" s="33">
        <v>42</v>
      </c>
      <c r="B6" s="33">
        <v>49</v>
      </c>
      <c r="C6" s="285" t="s">
        <v>1866</v>
      </c>
      <c r="F6" s="33">
        <v>42</v>
      </c>
      <c r="G6" s="33">
        <v>48</v>
      </c>
      <c r="H6" s="285" t="s">
        <v>1866</v>
      </c>
      <c r="I6" s="32"/>
      <c r="K6" s="33">
        <v>82</v>
      </c>
      <c r="L6" s="33">
        <v>42</v>
      </c>
      <c r="M6" s="285" t="s">
        <v>1866</v>
      </c>
      <c r="P6" s="33">
        <v>42</v>
      </c>
      <c r="Q6" s="33">
        <v>51</v>
      </c>
      <c r="R6" s="33" t="s">
        <v>41</v>
      </c>
    </row>
    <row r="7" spans="1:19">
      <c r="A7" s="33">
        <v>43</v>
      </c>
      <c r="B7" s="33">
        <v>51</v>
      </c>
      <c r="C7" s="33" t="s">
        <v>41</v>
      </c>
      <c r="F7" s="33">
        <v>43</v>
      </c>
      <c r="G7" s="33">
        <v>49</v>
      </c>
      <c r="H7" s="285" t="s">
        <v>1866</v>
      </c>
      <c r="K7" s="33">
        <v>83</v>
      </c>
      <c r="L7" s="33">
        <v>43</v>
      </c>
      <c r="M7" s="285" t="s">
        <v>1866</v>
      </c>
      <c r="P7" s="33">
        <v>43</v>
      </c>
      <c r="Q7" s="33">
        <v>52</v>
      </c>
      <c r="R7" s="33" t="s">
        <v>41</v>
      </c>
    </row>
    <row r="8" spans="1:19">
      <c r="A8" s="33">
        <v>44</v>
      </c>
      <c r="B8" s="33">
        <v>52</v>
      </c>
      <c r="C8" s="33" t="s">
        <v>41</v>
      </c>
      <c r="D8" s="32"/>
      <c r="F8" s="33">
        <v>44</v>
      </c>
      <c r="G8" s="33">
        <v>51</v>
      </c>
      <c r="H8" s="33" t="s">
        <v>41</v>
      </c>
      <c r="K8" s="33">
        <v>84</v>
      </c>
      <c r="L8" s="33">
        <v>44</v>
      </c>
      <c r="M8" s="285" t="s">
        <v>1866</v>
      </c>
      <c r="P8" s="33">
        <v>44</v>
      </c>
      <c r="Q8" s="33">
        <v>53</v>
      </c>
      <c r="R8" s="33" t="s">
        <v>41</v>
      </c>
    </row>
    <row r="9" spans="1:19">
      <c r="A9" s="33">
        <v>45</v>
      </c>
      <c r="B9" s="33">
        <v>54</v>
      </c>
      <c r="C9" s="33" t="s">
        <v>41</v>
      </c>
      <c r="F9" s="33">
        <v>45</v>
      </c>
      <c r="G9" s="33">
        <v>52</v>
      </c>
      <c r="H9" s="33" t="s">
        <v>41</v>
      </c>
      <c r="K9" s="33">
        <v>85</v>
      </c>
      <c r="L9" s="33">
        <v>45</v>
      </c>
      <c r="M9" s="285" t="s">
        <v>1866</v>
      </c>
      <c r="P9" s="33">
        <v>45</v>
      </c>
      <c r="Q9" s="33">
        <v>54</v>
      </c>
      <c r="R9" s="33" t="s">
        <v>41</v>
      </c>
    </row>
    <row r="10" spans="1:19">
      <c r="A10" s="33">
        <v>46</v>
      </c>
      <c r="B10" s="33">
        <v>55</v>
      </c>
      <c r="C10" s="33" t="s">
        <v>41</v>
      </c>
      <c r="F10" s="33">
        <v>46</v>
      </c>
      <c r="G10" s="33">
        <v>53</v>
      </c>
      <c r="H10" s="33" t="s">
        <v>41</v>
      </c>
      <c r="K10" s="33">
        <v>86</v>
      </c>
      <c r="L10" s="33">
        <v>46</v>
      </c>
      <c r="M10" s="285" t="s">
        <v>1866</v>
      </c>
      <c r="P10" s="33">
        <v>46</v>
      </c>
      <c r="Q10" s="33">
        <v>55</v>
      </c>
      <c r="R10" s="33" t="s">
        <v>41</v>
      </c>
    </row>
    <row r="11" spans="1:19">
      <c r="A11" s="33">
        <v>47</v>
      </c>
      <c r="B11" s="33">
        <v>56</v>
      </c>
      <c r="C11" s="33" t="s">
        <v>98</v>
      </c>
      <c r="F11" s="33">
        <v>47</v>
      </c>
      <c r="G11" s="33">
        <v>54</v>
      </c>
      <c r="H11" s="33" t="s">
        <v>41</v>
      </c>
      <c r="K11" s="33">
        <v>87</v>
      </c>
      <c r="L11" s="33">
        <v>47</v>
      </c>
      <c r="M11" s="285" t="s">
        <v>1866</v>
      </c>
      <c r="P11" s="33">
        <v>47</v>
      </c>
      <c r="Q11" s="33">
        <v>56</v>
      </c>
      <c r="R11" s="33" t="s">
        <v>98</v>
      </c>
    </row>
    <row r="12" spans="1:19">
      <c r="A12" s="33">
        <v>48</v>
      </c>
      <c r="B12" s="33">
        <v>57</v>
      </c>
      <c r="C12" s="33" t="s">
        <v>98</v>
      </c>
      <c r="F12" s="33">
        <v>48</v>
      </c>
      <c r="G12" s="33">
        <v>55</v>
      </c>
      <c r="H12" s="33" t="s">
        <v>41</v>
      </c>
      <c r="K12" s="33">
        <v>88</v>
      </c>
      <c r="L12" s="33">
        <v>47</v>
      </c>
      <c r="M12" s="285" t="s">
        <v>1866</v>
      </c>
      <c r="P12" s="33">
        <v>48</v>
      </c>
      <c r="Q12" s="33">
        <v>57</v>
      </c>
      <c r="R12" s="33" t="s">
        <v>98</v>
      </c>
    </row>
    <row r="13" spans="1:19">
      <c r="A13" s="33">
        <v>49</v>
      </c>
      <c r="B13" s="33">
        <v>58</v>
      </c>
      <c r="C13" s="33" t="s">
        <v>99</v>
      </c>
      <c r="F13" s="33">
        <v>49</v>
      </c>
      <c r="G13" s="33">
        <v>56</v>
      </c>
      <c r="H13" s="33" t="s">
        <v>98</v>
      </c>
      <c r="K13" s="33">
        <v>89</v>
      </c>
      <c r="L13" s="33">
        <v>48</v>
      </c>
      <c r="M13" s="285" t="s">
        <v>1866</v>
      </c>
      <c r="P13" s="33">
        <v>49</v>
      </c>
      <c r="Q13" s="33">
        <v>57</v>
      </c>
      <c r="R13" s="33" t="s">
        <v>98</v>
      </c>
    </row>
    <row r="14" spans="1:19">
      <c r="A14" s="33">
        <v>50</v>
      </c>
      <c r="B14" s="33">
        <v>59</v>
      </c>
      <c r="C14" s="33" t="s">
        <v>99</v>
      </c>
      <c r="F14" s="33">
        <v>50</v>
      </c>
      <c r="G14" s="33">
        <v>57</v>
      </c>
      <c r="H14" s="33" t="s">
        <v>98</v>
      </c>
      <c r="K14" s="33">
        <v>90</v>
      </c>
      <c r="L14" s="33">
        <v>49</v>
      </c>
      <c r="M14" s="285" t="s">
        <v>1866</v>
      </c>
      <c r="P14" s="33">
        <v>50</v>
      </c>
      <c r="Q14" s="33">
        <v>58</v>
      </c>
      <c r="R14" s="33" t="s">
        <v>99</v>
      </c>
    </row>
    <row r="15" spans="1:19">
      <c r="A15" s="33">
        <v>51</v>
      </c>
      <c r="B15" s="33">
        <v>60</v>
      </c>
      <c r="C15" s="33" t="s">
        <v>42</v>
      </c>
      <c r="F15" s="33">
        <v>51</v>
      </c>
      <c r="G15" s="33">
        <v>58</v>
      </c>
      <c r="H15" s="33" t="s">
        <v>99</v>
      </c>
      <c r="K15" s="33">
        <v>91</v>
      </c>
      <c r="L15" s="33">
        <v>50</v>
      </c>
      <c r="M15" s="285" t="s">
        <v>1866</v>
      </c>
      <c r="P15" s="33">
        <v>51</v>
      </c>
      <c r="Q15" s="33">
        <v>59</v>
      </c>
      <c r="R15" s="33" t="s">
        <v>99</v>
      </c>
    </row>
    <row r="16" spans="1:19">
      <c r="A16" s="33">
        <v>52</v>
      </c>
      <c r="B16" s="33">
        <v>61</v>
      </c>
      <c r="C16" s="33" t="s">
        <v>100</v>
      </c>
      <c r="F16" s="33">
        <v>52</v>
      </c>
      <c r="G16" s="33">
        <v>59</v>
      </c>
      <c r="H16" s="33" t="s">
        <v>99</v>
      </c>
      <c r="K16" s="33">
        <v>92</v>
      </c>
      <c r="L16" s="33">
        <v>50</v>
      </c>
      <c r="M16" s="285" t="s">
        <v>1866</v>
      </c>
      <c r="P16" s="33">
        <v>52</v>
      </c>
      <c r="Q16" s="33">
        <v>60</v>
      </c>
      <c r="R16" s="33" t="s">
        <v>42</v>
      </c>
    </row>
    <row r="17" spans="1:18">
      <c r="A17" s="33">
        <v>53</v>
      </c>
      <c r="B17" s="33">
        <v>62</v>
      </c>
      <c r="C17" s="33" t="s">
        <v>43</v>
      </c>
      <c r="F17" s="33">
        <v>53</v>
      </c>
      <c r="G17" s="33">
        <v>60</v>
      </c>
      <c r="H17" s="33" t="s">
        <v>42</v>
      </c>
      <c r="K17" s="33">
        <v>93</v>
      </c>
      <c r="L17" s="33">
        <v>51</v>
      </c>
      <c r="M17" s="33" t="s">
        <v>41</v>
      </c>
      <c r="P17" s="33">
        <v>53</v>
      </c>
      <c r="Q17" s="33">
        <v>61</v>
      </c>
      <c r="R17" s="33" t="s">
        <v>100</v>
      </c>
    </row>
    <row r="18" spans="1:18">
      <c r="A18" s="33">
        <v>54</v>
      </c>
      <c r="B18" s="33">
        <v>63</v>
      </c>
      <c r="C18" s="33" t="s">
        <v>43</v>
      </c>
      <c r="F18" s="33">
        <v>54</v>
      </c>
      <c r="G18" s="33">
        <v>61</v>
      </c>
      <c r="H18" s="33" t="s">
        <v>100</v>
      </c>
      <c r="K18" s="33">
        <v>94</v>
      </c>
      <c r="L18" s="33">
        <v>52</v>
      </c>
      <c r="M18" s="33" t="s">
        <v>41</v>
      </c>
      <c r="P18" s="33">
        <v>54</v>
      </c>
      <c r="Q18" s="33">
        <v>62</v>
      </c>
      <c r="R18" s="33" t="s">
        <v>43</v>
      </c>
    </row>
    <row r="19" spans="1:18">
      <c r="A19" s="33">
        <v>55</v>
      </c>
      <c r="B19" s="33">
        <v>64</v>
      </c>
      <c r="C19" s="33" t="s">
        <v>43</v>
      </c>
      <c r="F19" s="33">
        <v>55</v>
      </c>
      <c r="G19" s="33">
        <v>62</v>
      </c>
      <c r="H19" s="33" t="s">
        <v>43</v>
      </c>
      <c r="K19" s="33">
        <v>95</v>
      </c>
      <c r="L19" s="33">
        <v>52</v>
      </c>
      <c r="M19" s="33" t="s">
        <v>41</v>
      </c>
      <c r="P19" s="33">
        <v>55</v>
      </c>
      <c r="Q19" s="33">
        <v>62</v>
      </c>
      <c r="R19" s="33" t="s">
        <v>43</v>
      </c>
    </row>
    <row r="20" spans="1:18">
      <c r="A20" s="33">
        <v>56</v>
      </c>
      <c r="B20" s="33">
        <v>65</v>
      </c>
      <c r="C20" s="33" t="s">
        <v>43</v>
      </c>
      <c r="F20" s="33">
        <v>56</v>
      </c>
      <c r="G20" s="33">
        <v>63</v>
      </c>
      <c r="H20" s="33" t="s">
        <v>43</v>
      </c>
      <c r="K20" s="33">
        <v>96</v>
      </c>
      <c r="L20" s="33">
        <v>53</v>
      </c>
      <c r="M20" s="33" t="s">
        <v>41</v>
      </c>
      <c r="P20" s="33">
        <v>56</v>
      </c>
      <c r="Q20" s="33">
        <v>63</v>
      </c>
      <c r="R20" s="33" t="s">
        <v>43</v>
      </c>
    </row>
    <row r="21" spans="1:18">
      <c r="A21" s="33">
        <v>57</v>
      </c>
      <c r="B21" s="33">
        <v>66</v>
      </c>
      <c r="C21" s="33" t="s">
        <v>43</v>
      </c>
      <c r="F21" s="33">
        <v>57</v>
      </c>
      <c r="G21" s="33">
        <v>64</v>
      </c>
      <c r="H21" s="33" t="s">
        <v>43</v>
      </c>
      <c r="K21" s="33">
        <v>97</v>
      </c>
      <c r="L21" s="33">
        <v>54</v>
      </c>
      <c r="M21" s="33" t="s">
        <v>41</v>
      </c>
      <c r="P21" s="33">
        <v>57</v>
      </c>
      <c r="Q21" s="33">
        <v>64</v>
      </c>
      <c r="R21" s="33" t="s">
        <v>43</v>
      </c>
    </row>
    <row r="22" spans="1:18">
      <c r="A22" s="33">
        <v>58</v>
      </c>
      <c r="B22" s="33">
        <v>67</v>
      </c>
      <c r="C22" s="33" t="s">
        <v>43</v>
      </c>
      <c r="F22" s="33">
        <v>58</v>
      </c>
      <c r="G22" s="33">
        <v>65</v>
      </c>
      <c r="H22" s="33" t="s">
        <v>43</v>
      </c>
      <c r="K22" s="33">
        <v>98</v>
      </c>
      <c r="L22" s="33">
        <v>54</v>
      </c>
      <c r="M22" s="33" t="s">
        <v>41</v>
      </c>
      <c r="P22" s="33">
        <v>58</v>
      </c>
      <c r="Q22" s="33">
        <v>65</v>
      </c>
      <c r="R22" s="33" t="s">
        <v>43</v>
      </c>
    </row>
    <row r="23" spans="1:18">
      <c r="A23" s="33">
        <v>59</v>
      </c>
      <c r="B23" s="33">
        <v>67</v>
      </c>
      <c r="C23" s="33" t="s">
        <v>43</v>
      </c>
      <c r="F23" s="33">
        <v>59</v>
      </c>
      <c r="G23" s="33">
        <v>66</v>
      </c>
      <c r="H23" s="33" t="s">
        <v>43</v>
      </c>
      <c r="K23" s="33">
        <v>99</v>
      </c>
      <c r="L23" s="33">
        <v>55</v>
      </c>
      <c r="M23" s="33" t="s">
        <v>41</v>
      </c>
      <c r="P23" s="33">
        <v>59</v>
      </c>
      <c r="Q23" s="33">
        <v>66</v>
      </c>
      <c r="R23" s="33" t="s">
        <v>43</v>
      </c>
    </row>
    <row r="24" spans="1:18">
      <c r="A24" s="33">
        <v>60</v>
      </c>
      <c r="B24" s="33">
        <v>68</v>
      </c>
      <c r="C24" s="33" t="s">
        <v>44</v>
      </c>
      <c r="F24" s="33">
        <v>60</v>
      </c>
      <c r="G24" s="33">
        <v>67</v>
      </c>
      <c r="H24" s="33" t="s">
        <v>43</v>
      </c>
      <c r="K24" s="33">
        <v>100</v>
      </c>
      <c r="L24" s="33">
        <v>56</v>
      </c>
      <c r="M24" s="33" t="s">
        <v>98</v>
      </c>
      <c r="P24" s="33">
        <v>60</v>
      </c>
      <c r="Q24" s="33">
        <v>66</v>
      </c>
      <c r="R24" s="33" t="s">
        <v>43</v>
      </c>
    </row>
    <row r="25" spans="1:18">
      <c r="A25" s="33">
        <v>61</v>
      </c>
      <c r="B25" s="33">
        <v>69</v>
      </c>
      <c r="C25" s="33" t="s">
        <v>44</v>
      </c>
      <c r="F25" s="33">
        <v>61</v>
      </c>
      <c r="G25" s="33">
        <v>68</v>
      </c>
      <c r="H25" s="33" t="s">
        <v>44</v>
      </c>
      <c r="K25" s="33">
        <v>101</v>
      </c>
      <c r="L25" s="33">
        <v>56</v>
      </c>
      <c r="M25" s="33" t="s">
        <v>98</v>
      </c>
      <c r="P25" s="33">
        <v>61</v>
      </c>
      <c r="Q25" s="33">
        <v>67</v>
      </c>
      <c r="R25" s="33" t="s">
        <v>43</v>
      </c>
    </row>
    <row r="26" spans="1:18">
      <c r="A26" s="33">
        <v>62</v>
      </c>
      <c r="B26" s="33">
        <v>70</v>
      </c>
      <c r="C26" s="33" t="s">
        <v>44</v>
      </c>
      <c r="F26" s="33">
        <v>62</v>
      </c>
      <c r="G26" s="33">
        <v>69</v>
      </c>
      <c r="H26" s="33" t="s">
        <v>44</v>
      </c>
      <c r="K26" s="33">
        <v>102</v>
      </c>
      <c r="L26" s="33">
        <v>57</v>
      </c>
      <c r="M26" s="33" t="s">
        <v>98</v>
      </c>
      <c r="P26" s="33">
        <v>62</v>
      </c>
      <c r="Q26" s="33">
        <v>68</v>
      </c>
      <c r="R26" s="33" t="s">
        <v>44</v>
      </c>
    </row>
    <row r="27" spans="1:18">
      <c r="A27" s="33">
        <v>63</v>
      </c>
      <c r="B27" s="33">
        <v>70</v>
      </c>
      <c r="C27" s="33" t="s">
        <v>44</v>
      </c>
      <c r="F27" s="33">
        <v>63</v>
      </c>
      <c r="G27" s="33">
        <v>70</v>
      </c>
      <c r="H27" s="33" t="s">
        <v>44</v>
      </c>
      <c r="K27" s="33">
        <v>103</v>
      </c>
      <c r="L27" s="33">
        <v>57</v>
      </c>
      <c r="M27" s="33" t="s">
        <v>98</v>
      </c>
      <c r="P27" s="33">
        <v>63</v>
      </c>
      <c r="Q27" s="33">
        <v>69</v>
      </c>
      <c r="R27" s="33" t="s">
        <v>44</v>
      </c>
    </row>
    <row r="28" spans="1:18">
      <c r="A28" s="33">
        <v>64</v>
      </c>
      <c r="B28" s="33">
        <v>71</v>
      </c>
      <c r="C28" s="33" t="s">
        <v>101</v>
      </c>
      <c r="F28" s="33">
        <v>64</v>
      </c>
      <c r="G28" s="33">
        <v>70</v>
      </c>
      <c r="H28" s="33" t="s">
        <v>44</v>
      </c>
      <c r="K28" s="33">
        <v>104</v>
      </c>
      <c r="L28" s="33">
        <v>58</v>
      </c>
      <c r="M28" s="33" t="s">
        <v>99</v>
      </c>
      <c r="P28" s="33">
        <v>64</v>
      </c>
      <c r="Q28" s="33">
        <v>79</v>
      </c>
      <c r="R28" s="33" t="s">
        <v>44</v>
      </c>
    </row>
    <row r="29" spans="1:18">
      <c r="A29" s="33">
        <v>65</v>
      </c>
      <c r="B29" s="33">
        <v>72</v>
      </c>
      <c r="C29" s="33" t="s">
        <v>101</v>
      </c>
      <c r="F29" s="33">
        <v>65</v>
      </c>
      <c r="G29" s="33">
        <v>71</v>
      </c>
      <c r="H29" s="33" t="s">
        <v>101</v>
      </c>
      <c r="K29" s="33">
        <v>105</v>
      </c>
      <c r="L29" s="33">
        <v>58</v>
      </c>
      <c r="M29" s="33" t="s">
        <v>99</v>
      </c>
      <c r="P29" s="33">
        <v>65</v>
      </c>
      <c r="Q29" s="33">
        <v>71</v>
      </c>
      <c r="R29" s="33" t="s">
        <v>101</v>
      </c>
    </row>
    <row r="30" spans="1:18">
      <c r="A30" s="33">
        <v>66</v>
      </c>
      <c r="B30" s="33">
        <v>73</v>
      </c>
      <c r="C30" s="33" t="s">
        <v>102</v>
      </c>
      <c r="F30" s="33">
        <v>66</v>
      </c>
      <c r="G30" s="33">
        <v>72</v>
      </c>
      <c r="H30" s="33" t="s">
        <v>101</v>
      </c>
      <c r="K30" s="33">
        <v>106</v>
      </c>
      <c r="L30" s="33">
        <v>59</v>
      </c>
      <c r="M30" s="33" t="s">
        <v>99</v>
      </c>
      <c r="P30" s="33">
        <v>66</v>
      </c>
      <c r="Q30" s="33">
        <v>71</v>
      </c>
      <c r="R30" s="33" t="s">
        <v>101</v>
      </c>
    </row>
    <row r="31" spans="1:18">
      <c r="A31" s="33">
        <v>67</v>
      </c>
      <c r="B31" s="33">
        <v>73</v>
      </c>
      <c r="C31" s="33" t="s">
        <v>102</v>
      </c>
      <c r="F31" s="33">
        <v>67</v>
      </c>
      <c r="G31" s="33">
        <v>73</v>
      </c>
      <c r="H31" s="33" t="s">
        <v>102</v>
      </c>
      <c r="K31" s="33">
        <v>107</v>
      </c>
      <c r="L31" s="33">
        <v>59</v>
      </c>
      <c r="M31" s="33" t="s">
        <v>99</v>
      </c>
      <c r="P31" s="33">
        <v>67</v>
      </c>
      <c r="Q31" s="33">
        <v>72</v>
      </c>
      <c r="R31" s="33" t="s">
        <v>101</v>
      </c>
    </row>
    <row r="32" spans="1:18">
      <c r="A32" s="33">
        <v>68</v>
      </c>
      <c r="B32" s="33">
        <v>74</v>
      </c>
      <c r="C32" s="33" t="s">
        <v>102</v>
      </c>
      <c r="F32" s="33">
        <v>68</v>
      </c>
      <c r="G32" s="33">
        <v>74</v>
      </c>
      <c r="H32" s="33" t="s">
        <v>102</v>
      </c>
      <c r="K32" s="33">
        <v>108</v>
      </c>
      <c r="L32" s="33">
        <v>60</v>
      </c>
      <c r="M32" s="33" t="s">
        <v>42</v>
      </c>
      <c r="P32" s="33">
        <v>68</v>
      </c>
      <c r="Q32" s="33">
        <v>73</v>
      </c>
      <c r="R32" s="33" t="s">
        <v>102</v>
      </c>
    </row>
    <row r="33" spans="1:18">
      <c r="A33" s="33">
        <v>69</v>
      </c>
      <c r="B33" s="33">
        <v>75</v>
      </c>
      <c r="C33" s="33" t="s">
        <v>45</v>
      </c>
      <c r="F33" s="33">
        <v>69</v>
      </c>
      <c r="G33" s="33">
        <v>75</v>
      </c>
      <c r="H33" s="33" t="s">
        <v>45</v>
      </c>
      <c r="K33" s="33">
        <v>109</v>
      </c>
      <c r="L33" s="33">
        <v>60</v>
      </c>
      <c r="M33" s="33" t="s">
        <v>42</v>
      </c>
      <c r="P33" s="33">
        <v>69</v>
      </c>
      <c r="Q33" s="33">
        <v>74</v>
      </c>
      <c r="R33" s="33" t="s">
        <v>102</v>
      </c>
    </row>
    <row r="34" spans="1:18">
      <c r="A34" s="33">
        <v>70</v>
      </c>
      <c r="B34" s="33">
        <v>76</v>
      </c>
      <c r="C34" s="33" t="s">
        <v>45</v>
      </c>
      <c r="F34" s="33">
        <v>70</v>
      </c>
      <c r="G34" s="33">
        <v>75</v>
      </c>
      <c r="H34" s="33" t="s">
        <v>45</v>
      </c>
      <c r="K34" s="33">
        <v>110</v>
      </c>
      <c r="L34" s="33">
        <v>61</v>
      </c>
      <c r="M34" s="33" t="s">
        <v>100</v>
      </c>
      <c r="P34" s="33">
        <v>70</v>
      </c>
      <c r="Q34" s="33">
        <v>75</v>
      </c>
      <c r="R34" s="33" t="s">
        <v>45</v>
      </c>
    </row>
    <row r="35" spans="1:18">
      <c r="A35" s="33">
        <v>71</v>
      </c>
      <c r="B35" s="33">
        <v>76</v>
      </c>
      <c r="C35" s="33" t="s">
        <v>45</v>
      </c>
      <c r="F35" s="33">
        <v>71</v>
      </c>
      <c r="G35" s="33">
        <v>76</v>
      </c>
      <c r="H35" s="33" t="s">
        <v>45</v>
      </c>
      <c r="K35" s="33">
        <v>111</v>
      </c>
      <c r="L35" s="33">
        <v>61</v>
      </c>
      <c r="M35" s="33" t="s">
        <v>100</v>
      </c>
      <c r="P35" s="33">
        <v>71</v>
      </c>
      <c r="Q35" s="33">
        <v>75</v>
      </c>
      <c r="R35" s="33" t="s">
        <v>45</v>
      </c>
    </row>
    <row r="36" spans="1:18">
      <c r="A36" s="33">
        <v>72</v>
      </c>
      <c r="B36" s="33">
        <v>77</v>
      </c>
      <c r="C36" s="33" t="s">
        <v>103</v>
      </c>
      <c r="F36" s="33">
        <v>72</v>
      </c>
      <c r="G36" s="33">
        <v>77</v>
      </c>
      <c r="H36" s="33" t="s">
        <v>103</v>
      </c>
      <c r="K36" s="33">
        <v>112</v>
      </c>
      <c r="L36" s="33">
        <v>62</v>
      </c>
      <c r="M36" s="33" t="s">
        <v>43</v>
      </c>
      <c r="P36" s="33">
        <v>72</v>
      </c>
      <c r="Q36" s="33">
        <v>76</v>
      </c>
      <c r="R36" s="33" t="s">
        <v>45</v>
      </c>
    </row>
    <row r="37" spans="1:18">
      <c r="A37" s="33">
        <v>73</v>
      </c>
      <c r="B37" s="33">
        <v>78</v>
      </c>
      <c r="C37" s="33" t="s">
        <v>104</v>
      </c>
      <c r="F37" s="33">
        <v>73</v>
      </c>
      <c r="G37" s="33">
        <v>78</v>
      </c>
      <c r="H37" s="33" t="s">
        <v>104</v>
      </c>
      <c r="K37" s="33">
        <v>113</v>
      </c>
      <c r="L37" s="33">
        <v>62</v>
      </c>
      <c r="M37" s="33" t="s">
        <v>43</v>
      </c>
      <c r="P37" s="33">
        <v>73</v>
      </c>
      <c r="Q37" s="33">
        <v>77</v>
      </c>
      <c r="R37" s="33" t="s">
        <v>103</v>
      </c>
    </row>
    <row r="38" spans="1:18">
      <c r="A38" s="33">
        <v>74</v>
      </c>
      <c r="B38" s="33">
        <v>79</v>
      </c>
      <c r="C38" s="33" t="s">
        <v>105</v>
      </c>
      <c r="F38" s="33">
        <v>74</v>
      </c>
      <c r="G38" s="33">
        <v>79</v>
      </c>
      <c r="H38" s="33" t="s">
        <v>105</v>
      </c>
      <c r="K38" s="33">
        <v>114</v>
      </c>
      <c r="L38" s="33">
        <v>63</v>
      </c>
      <c r="M38" s="33" t="s">
        <v>43</v>
      </c>
      <c r="P38" s="33">
        <v>74</v>
      </c>
      <c r="Q38" s="33">
        <v>78</v>
      </c>
      <c r="R38" s="33" t="s">
        <v>104</v>
      </c>
    </row>
    <row r="39" spans="1:18">
      <c r="A39" s="33">
        <v>75</v>
      </c>
      <c r="B39" s="33">
        <v>79</v>
      </c>
      <c r="C39" s="33" t="s">
        <v>105</v>
      </c>
      <c r="F39" s="33">
        <v>75</v>
      </c>
      <c r="G39" s="33">
        <v>79</v>
      </c>
      <c r="H39" s="33" t="s">
        <v>105</v>
      </c>
      <c r="K39" s="33">
        <v>115</v>
      </c>
      <c r="L39" s="33">
        <v>63</v>
      </c>
      <c r="M39" s="33" t="s">
        <v>43</v>
      </c>
      <c r="P39" s="33">
        <v>75</v>
      </c>
      <c r="Q39" s="33">
        <v>79</v>
      </c>
      <c r="R39" s="33" t="s">
        <v>104</v>
      </c>
    </row>
    <row r="40" spans="1:18">
      <c r="A40" s="33">
        <v>76</v>
      </c>
      <c r="B40" s="33">
        <v>80</v>
      </c>
      <c r="C40" s="33" t="s">
        <v>46</v>
      </c>
      <c r="F40" s="33">
        <v>76</v>
      </c>
      <c r="G40" s="33">
        <v>80</v>
      </c>
      <c r="H40" s="33" t="s">
        <v>46</v>
      </c>
      <c r="K40" s="33">
        <v>116</v>
      </c>
      <c r="L40" s="33">
        <v>64</v>
      </c>
      <c r="M40" s="33" t="s">
        <v>43</v>
      </c>
      <c r="P40" s="33">
        <v>76</v>
      </c>
      <c r="Q40" s="33">
        <v>79</v>
      </c>
      <c r="R40" s="33" t="s">
        <v>104</v>
      </c>
    </row>
    <row r="41" spans="1:18">
      <c r="A41" s="33">
        <v>77</v>
      </c>
      <c r="B41" s="33">
        <v>81</v>
      </c>
      <c r="C41" s="33" t="s">
        <v>106</v>
      </c>
      <c r="F41" s="33">
        <v>77</v>
      </c>
      <c r="G41" s="33">
        <v>81</v>
      </c>
      <c r="H41" s="33" t="s">
        <v>106</v>
      </c>
      <c r="K41" s="33">
        <v>117</v>
      </c>
      <c r="L41" s="33">
        <v>64</v>
      </c>
      <c r="M41" s="33" t="s">
        <v>43</v>
      </c>
      <c r="P41" s="33">
        <v>77</v>
      </c>
      <c r="Q41" s="33">
        <v>80</v>
      </c>
      <c r="R41" s="33" t="s">
        <v>46</v>
      </c>
    </row>
    <row r="42" spans="1:18">
      <c r="A42" s="33">
        <v>78</v>
      </c>
      <c r="B42" s="33">
        <v>82</v>
      </c>
      <c r="C42" s="33" t="s">
        <v>107</v>
      </c>
      <c r="F42" s="33">
        <v>78</v>
      </c>
      <c r="G42" s="33">
        <v>82</v>
      </c>
      <c r="H42" s="33" t="s">
        <v>107</v>
      </c>
      <c r="K42" s="33">
        <v>118</v>
      </c>
      <c r="L42" s="33">
        <v>64</v>
      </c>
      <c r="M42" s="33" t="s">
        <v>43</v>
      </c>
      <c r="P42" s="33">
        <v>78</v>
      </c>
      <c r="Q42" s="33">
        <v>81</v>
      </c>
      <c r="R42" s="33" t="s">
        <v>106</v>
      </c>
    </row>
    <row r="43" spans="1:18">
      <c r="A43" s="33">
        <v>79</v>
      </c>
      <c r="B43" s="33">
        <v>83</v>
      </c>
      <c r="C43" s="33" t="s">
        <v>108</v>
      </c>
      <c r="F43" s="33">
        <v>79</v>
      </c>
      <c r="G43" s="33">
        <v>83</v>
      </c>
      <c r="H43" s="33" t="s">
        <v>108</v>
      </c>
      <c r="K43" s="33">
        <v>119</v>
      </c>
      <c r="L43" s="33">
        <v>65</v>
      </c>
      <c r="M43" s="33" t="s">
        <v>43</v>
      </c>
      <c r="P43" s="33">
        <v>79</v>
      </c>
      <c r="Q43" s="33">
        <v>82</v>
      </c>
      <c r="R43" s="33" t="s">
        <v>107</v>
      </c>
    </row>
    <row r="44" spans="1:18">
      <c r="A44" s="33">
        <v>80</v>
      </c>
      <c r="B44" s="33">
        <v>84</v>
      </c>
      <c r="C44" s="33" t="s">
        <v>109</v>
      </c>
      <c r="F44" s="33">
        <v>80</v>
      </c>
      <c r="G44" s="33">
        <v>83</v>
      </c>
      <c r="H44" s="33" t="s">
        <v>108</v>
      </c>
      <c r="K44" s="33">
        <v>120</v>
      </c>
      <c r="L44" s="33">
        <v>65</v>
      </c>
      <c r="M44" s="33" t="s">
        <v>43</v>
      </c>
      <c r="P44" s="33">
        <v>80</v>
      </c>
      <c r="Q44" s="33">
        <v>83</v>
      </c>
      <c r="R44" s="33" t="s">
        <v>108</v>
      </c>
    </row>
    <row r="45" spans="1:18">
      <c r="A45" s="33">
        <v>81</v>
      </c>
      <c r="B45" s="33">
        <v>85</v>
      </c>
      <c r="C45" s="33" t="s">
        <v>47</v>
      </c>
      <c r="F45" s="33">
        <v>81</v>
      </c>
      <c r="G45" s="33">
        <v>84</v>
      </c>
      <c r="H45" s="33" t="s">
        <v>109</v>
      </c>
      <c r="K45" s="33">
        <v>121</v>
      </c>
      <c r="L45" s="33">
        <v>65</v>
      </c>
      <c r="M45" s="33" t="s">
        <v>43</v>
      </c>
      <c r="P45" s="33">
        <v>81</v>
      </c>
      <c r="Q45" s="33">
        <v>84</v>
      </c>
      <c r="R45" s="33" t="s">
        <v>109</v>
      </c>
    </row>
    <row r="46" spans="1:18">
      <c r="A46" s="33">
        <v>82</v>
      </c>
      <c r="B46" s="33">
        <v>85</v>
      </c>
      <c r="C46" s="33" t="s">
        <v>47</v>
      </c>
      <c r="F46" s="33">
        <v>82</v>
      </c>
      <c r="G46" s="33">
        <v>85</v>
      </c>
      <c r="H46" s="33" t="s">
        <v>47</v>
      </c>
      <c r="K46" s="33">
        <v>122</v>
      </c>
      <c r="L46" s="33">
        <v>66</v>
      </c>
      <c r="M46" s="33" t="s">
        <v>43</v>
      </c>
      <c r="P46" s="33">
        <v>82</v>
      </c>
      <c r="Q46" s="33">
        <v>84</v>
      </c>
      <c r="R46" s="33" t="s">
        <v>109</v>
      </c>
    </row>
    <row r="47" spans="1:18">
      <c r="A47" s="33">
        <v>83</v>
      </c>
      <c r="B47" s="33">
        <v>86</v>
      </c>
      <c r="C47" s="33" t="s">
        <v>110</v>
      </c>
      <c r="F47" s="33">
        <v>83</v>
      </c>
      <c r="G47" s="33">
        <v>86</v>
      </c>
      <c r="H47" s="33" t="s">
        <v>110</v>
      </c>
      <c r="K47" s="33">
        <v>123</v>
      </c>
      <c r="L47" s="33">
        <v>66</v>
      </c>
      <c r="M47" s="33" t="s">
        <v>43</v>
      </c>
      <c r="P47" s="33">
        <v>83</v>
      </c>
      <c r="Q47" s="33">
        <v>85</v>
      </c>
      <c r="R47" s="33" t="s">
        <v>47</v>
      </c>
    </row>
    <row r="48" spans="1:18">
      <c r="A48" s="33">
        <v>84</v>
      </c>
      <c r="B48" s="33">
        <v>87</v>
      </c>
      <c r="C48" s="33" t="s">
        <v>111</v>
      </c>
      <c r="F48" s="33">
        <v>84</v>
      </c>
      <c r="G48" s="33">
        <v>87</v>
      </c>
      <c r="H48" s="33" t="s">
        <v>111</v>
      </c>
      <c r="K48" s="33">
        <v>124</v>
      </c>
      <c r="L48" s="33">
        <v>67</v>
      </c>
      <c r="M48" s="33" t="s">
        <v>43</v>
      </c>
      <c r="P48" s="33">
        <v>84</v>
      </c>
      <c r="Q48" s="33">
        <v>86</v>
      </c>
      <c r="R48" s="33" t="s">
        <v>110</v>
      </c>
    </row>
    <row r="49" spans="1:18">
      <c r="A49" s="33">
        <v>85</v>
      </c>
      <c r="B49" s="33">
        <v>88</v>
      </c>
      <c r="C49" s="33" t="s">
        <v>112</v>
      </c>
      <c r="F49" s="33">
        <v>85</v>
      </c>
      <c r="G49" s="33">
        <v>87</v>
      </c>
      <c r="H49" s="33" t="s">
        <v>111</v>
      </c>
      <c r="K49" s="33">
        <v>125</v>
      </c>
      <c r="L49" s="33">
        <v>67</v>
      </c>
      <c r="M49" s="33" t="s">
        <v>43</v>
      </c>
      <c r="P49" s="33">
        <v>85</v>
      </c>
      <c r="Q49" s="33">
        <v>87</v>
      </c>
      <c r="R49" s="33" t="s">
        <v>111</v>
      </c>
    </row>
    <row r="50" spans="1:18">
      <c r="A50" s="33">
        <v>86</v>
      </c>
      <c r="B50" s="33">
        <v>89</v>
      </c>
      <c r="C50" s="33" t="s">
        <v>113</v>
      </c>
      <c r="F50" s="33">
        <v>86</v>
      </c>
      <c r="G50" s="33">
        <v>88</v>
      </c>
      <c r="H50" s="33" t="s">
        <v>112</v>
      </c>
      <c r="K50" s="33">
        <v>126</v>
      </c>
      <c r="L50" s="33">
        <v>67</v>
      </c>
      <c r="M50" s="33" t="s">
        <v>43</v>
      </c>
      <c r="P50" s="33">
        <v>86</v>
      </c>
      <c r="Q50" s="33">
        <v>88</v>
      </c>
      <c r="R50" s="33" t="s">
        <v>112</v>
      </c>
    </row>
    <row r="51" spans="1:18">
      <c r="A51" s="33">
        <v>87</v>
      </c>
      <c r="B51" s="33">
        <v>90</v>
      </c>
      <c r="C51" s="33" t="s">
        <v>48</v>
      </c>
      <c r="F51" s="33">
        <v>87</v>
      </c>
      <c r="G51" s="33">
        <v>89</v>
      </c>
      <c r="H51" s="33" t="s">
        <v>113</v>
      </c>
      <c r="K51" s="33">
        <v>127</v>
      </c>
      <c r="L51" s="33">
        <v>68</v>
      </c>
      <c r="M51" s="33" t="s">
        <v>44</v>
      </c>
      <c r="P51" s="33">
        <v>87</v>
      </c>
      <c r="Q51" s="33">
        <v>89</v>
      </c>
      <c r="R51" s="33" t="s">
        <v>113</v>
      </c>
    </row>
    <row r="52" spans="1:18">
      <c r="A52" s="33">
        <v>88</v>
      </c>
      <c r="B52" s="33">
        <v>90</v>
      </c>
      <c r="C52" s="33" t="s">
        <v>48</v>
      </c>
      <c r="F52" s="33">
        <v>88</v>
      </c>
      <c r="G52" s="33">
        <v>90</v>
      </c>
      <c r="H52" s="33" t="s">
        <v>48</v>
      </c>
      <c r="K52" s="33">
        <v>128</v>
      </c>
      <c r="L52" s="33">
        <v>68</v>
      </c>
      <c r="M52" s="33" t="s">
        <v>44</v>
      </c>
      <c r="P52" s="33">
        <v>88</v>
      </c>
      <c r="Q52" s="33">
        <v>89</v>
      </c>
      <c r="R52" s="33" t="s">
        <v>113</v>
      </c>
    </row>
    <row r="53" spans="1:18">
      <c r="A53" s="33">
        <v>89</v>
      </c>
      <c r="B53" s="33">
        <v>91</v>
      </c>
      <c r="C53" s="33" t="s">
        <v>114</v>
      </c>
      <c r="F53" s="33">
        <v>89</v>
      </c>
      <c r="G53" s="33">
        <v>91</v>
      </c>
      <c r="H53" s="33" t="s">
        <v>114</v>
      </c>
      <c r="K53" s="33">
        <v>129</v>
      </c>
      <c r="L53" s="33">
        <v>69</v>
      </c>
      <c r="M53" s="33" t="s">
        <v>44</v>
      </c>
      <c r="P53" s="33">
        <v>89</v>
      </c>
      <c r="Q53" s="33">
        <v>90</v>
      </c>
      <c r="R53" s="33" t="s">
        <v>48</v>
      </c>
    </row>
    <row r="54" spans="1:18">
      <c r="A54" s="33">
        <v>90</v>
      </c>
      <c r="B54" s="33">
        <v>92</v>
      </c>
      <c r="C54" s="33" t="s">
        <v>115</v>
      </c>
      <c r="F54" s="33">
        <v>90</v>
      </c>
      <c r="G54" s="33">
        <v>92</v>
      </c>
      <c r="H54" s="33" t="s">
        <v>115</v>
      </c>
      <c r="K54" s="33">
        <v>130</v>
      </c>
      <c r="L54" s="33">
        <v>69</v>
      </c>
      <c r="M54" s="33" t="s">
        <v>44</v>
      </c>
      <c r="P54" s="33">
        <v>90</v>
      </c>
      <c r="Q54" s="33">
        <v>91</v>
      </c>
      <c r="R54" s="33" t="s">
        <v>114</v>
      </c>
    </row>
    <row r="55" spans="1:18">
      <c r="A55" s="33">
        <v>91</v>
      </c>
      <c r="B55" s="33">
        <v>93</v>
      </c>
      <c r="C55" s="33" t="s">
        <v>116</v>
      </c>
      <c r="F55" s="33">
        <v>91</v>
      </c>
      <c r="G55" s="33">
        <v>92</v>
      </c>
      <c r="H55" s="33" t="s">
        <v>115</v>
      </c>
      <c r="K55" s="33">
        <v>131</v>
      </c>
      <c r="L55" s="33">
        <v>69</v>
      </c>
      <c r="M55" s="33" t="s">
        <v>44</v>
      </c>
      <c r="P55" s="33">
        <v>91</v>
      </c>
      <c r="Q55" s="33">
        <v>92</v>
      </c>
      <c r="R55" s="33" t="s">
        <v>115</v>
      </c>
    </row>
    <row r="56" spans="1:18">
      <c r="A56" s="33">
        <v>92</v>
      </c>
      <c r="B56" s="33">
        <v>94</v>
      </c>
      <c r="C56" s="33" t="s">
        <v>117</v>
      </c>
      <c r="F56" s="33">
        <v>92</v>
      </c>
      <c r="G56" s="33">
        <v>93</v>
      </c>
      <c r="H56" s="33" t="s">
        <v>116</v>
      </c>
      <c r="K56" s="33">
        <v>132</v>
      </c>
      <c r="L56" s="33">
        <v>70</v>
      </c>
      <c r="M56" s="33" t="s">
        <v>44</v>
      </c>
      <c r="P56" s="33">
        <v>92</v>
      </c>
      <c r="Q56" s="33">
        <v>93</v>
      </c>
      <c r="R56" s="33" t="s">
        <v>116</v>
      </c>
    </row>
    <row r="57" spans="1:18">
      <c r="A57" s="33">
        <v>93</v>
      </c>
      <c r="B57" s="33">
        <v>95</v>
      </c>
      <c r="C57" s="33" t="s">
        <v>49</v>
      </c>
      <c r="F57" s="33">
        <v>93</v>
      </c>
      <c r="G57" s="33">
        <v>94</v>
      </c>
      <c r="H57" s="33" t="s">
        <v>117</v>
      </c>
      <c r="K57" s="33">
        <v>133</v>
      </c>
      <c r="L57" s="33">
        <v>70</v>
      </c>
      <c r="M57" s="33" t="s">
        <v>44</v>
      </c>
      <c r="P57" s="33">
        <v>93</v>
      </c>
      <c r="Q57" s="33">
        <v>94</v>
      </c>
      <c r="R57" s="33" t="s">
        <v>117</v>
      </c>
    </row>
    <row r="58" spans="1:18">
      <c r="A58" s="33">
        <v>94</v>
      </c>
      <c r="B58" s="33">
        <v>95</v>
      </c>
      <c r="C58" s="38" t="s">
        <v>49</v>
      </c>
      <c r="F58" s="33">
        <v>94</v>
      </c>
      <c r="G58" s="33">
        <v>95</v>
      </c>
      <c r="H58" s="38" t="s">
        <v>49</v>
      </c>
      <c r="K58" s="33">
        <v>134</v>
      </c>
      <c r="L58" s="33">
        <v>70</v>
      </c>
      <c r="M58" s="33" t="s">
        <v>44</v>
      </c>
      <c r="P58" s="33">
        <v>94</v>
      </c>
      <c r="Q58" s="33">
        <v>94</v>
      </c>
      <c r="R58" s="33" t="s">
        <v>117</v>
      </c>
    </row>
    <row r="59" spans="1:18">
      <c r="A59" s="33">
        <v>95</v>
      </c>
      <c r="B59" s="33">
        <v>96</v>
      </c>
      <c r="C59" s="33" t="s">
        <v>118</v>
      </c>
      <c r="F59" s="33">
        <v>95</v>
      </c>
      <c r="G59" s="33">
        <v>96</v>
      </c>
      <c r="H59" s="33" t="s">
        <v>118</v>
      </c>
      <c r="K59" s="33">
        <v>135</v>
      </c>
      <c r="L59" s="33">
        <v>71</v>
      </c>
      <c r="M59" s="33" t="s">
        <v>101</v>
      </c>
      <c r="P59" s="33">
        <v>95</v>
      </c>
      <c r="Q59" s="33">
        <v>95</v>
      </c>
      <c r="R59" s="38" t="s">
        <v>49</v>
      </c>
    </row>
    <row r="60" spans="1:18">
      <c r="A60" s="33">
        <v>96</v>
      </c>
      <c r="B60" s="33">
        <v>97</v>
      </c>
      <c r="C60" s="33" t="s">
        <v>119</v>
      </c>
      <c r="F60" s="33">
        <v>96</v>
      </c>
      <c r="G60" s="33">
        <v>96</v>
      </c>
      <c r="H60" s="33" t="s">
        <v>118</v>
      </c>
      <c r="K60" s="33">
        <v>136</v>
      </c>
      <c r="L60" s="33">
        <v>71</v>
      </c>
      <c r="M60" s="33" t="s">
        <v>101</v>
      </c>
      <c r="P60" s="33">
        <v>96</v>
      </c>
      <c r="Q60" s="33">
        <v>96</v>
      </c>
      <c r="R60" s="33" t="s">
        <v>118</v>
      </c>
    </row>
    <row r="61" spans="1:18">
      <c r="A61" s="33">
        <v>97</v>
      </c>
      <c r="B61" s="33">
        <v>98</v>
      </c>
      <c r="C61" s="33" t="s">
        <v>120</v>
      </c>
      <c r="F61" s="33">
        <v>97</v>
      </c>
      <c r="G61" s="33">
        <v>97</v>
      </c>
      <c r="H61" s="33" t="s">
        <v>119</v>
      </c>
      <c r="K61" s="33">
        <v>137</v>
      </c>
      <c r="L61" s="33">
        <v>72</v>
      </c>
      <c r="M61" s="33" t="s">
        <v>101</v>
      </c>
      <c r="P61" s="33">
        <v>97</v>
      </c>
      <c r="Q61" s="33">
        <v>97</v>
      </c>
      <c r="R61" s="33" t="s">
        <v>119</v>
      </c>
    </row>
    <row r="62" spans="1:18">
      <c r="A62" s="33">
        <v>98</v>
      </c>
      <c r="B62" s="33">
        <v>99</v>
      </c>
      <c r="C62" s="33" t="s">
        <v>121</v>
      </c>
      <c r="F62" s="33">
        <v>98</v>
      </c>
      <c r="G62" s="33">
        <v>98</v>
      </c>
      <c r="H62" s="33" t="s">
        <v>120</v>
      </c>
      <c r="K62" s="33">
        <v>138</v>
      </c>
      <c r="L62" s="33">
        <v>72</v>
      </c>
      <c r="M62" s="33" t="s">
        <v>101</v>
      </c>
      <c r="P62" s="33">
        <v>98</v>
      </c>
      <c r="Q62" s="33">
        <v>98</v>
      </c>
      <c r="R62" s="33" t="s">
        <v>120</v>
      </c>
    </row>
    <row r="63" spans="1:18">
      <c r="A63" s="33">
        <v>99</v>
      </c>
      <c r="B63" s="33">
        <v>99</v>
      </c>
      <c r="C63" s="33" t="s">
        <v>121</v>
      </c>
      <c r="F63" s="33">
        <v>99</v>
      </c>
      <c r="G63" s="33">
        <v>99</v>
      </c>
      <c r="H63" s="33" t="s">
        <v>121</v>
      </c>
      <c r="K63" s="33">
        <v>139</v>
      </c>
      <c r="L63" s="33">
        <v>73</v>
      </c>
      <c r="M63" s="33" t="s">
        <v>102</v>
      </c>
      <c r="P63" s="33">
        <v>99</v>
      </c>
      <c r="Q63" s="33">
        <v>99</v>
      </c>
      <c r="R63" s="33" t="s">
        <v>121</v>
      </c>
    </row>
    <row r="64" spans="1:18">
      <c r="A64" s="33">
        <v>100</v>
      </c>
      <c r="B64" s="33">
        <v>100</v>
      </c>
      <c r="C64" s="33" t="s">
        <v>50</v>
      </c>
      <c r="F64" s="33">
        <v>100</v>
      </c>
      <c r="G64" s="33">
        <v>100</v>
      </c>
      <c r="H64" s="33" t="s">
        <v>50</v>
      </c>
      <c r="K64" s="33">
        <v>140</v>
      </c>
      <c r="L64" s="33">
        <v>73</v>
      </c>
      <c r="M64" s="33" t="s">
        <v>102</v>
      </c>
      <c r="P64" s="33">
        <v>100</v>
      </c>
      <c r="Q64" s="33">
        <v>100</v>
      </c>
      <c r="R64" s="33" t="s">
        <v>50</v>
      </c>
    </row>
    <row r="65" spans="1:18">
      <c r="A65" s="33">
        <v>101</v>
      </c>
      <c r="B65" s="33">
        <v>101</v>
      </c>
      <c r="C65" s="33" t="s">
        <v>122</v>
      </c>
      <c r="F65" s="33">
        <v>101</v>
      </c>
      <c r="G65" s="33">
        <v>100</v>
      </c>
      <c r="H65" s="33" t="s">
        <v>50</v>
      </c>
      <c r="K65" s="33">
        <v>141</v>
      </c>
      <c r="L65" s="33">
        <v>73</v>
      </c>
      <c r="M65" s="33" t="s">
        <v>102</v>
      </c>
      <c r="P65" s="33">
        <v>101</v>
      </c>
      <c r="Q65" s="33">
        <v>101</v>
      </c>
      <c r="R65" s="33" t="s">
        <v>122</v>
      </c>
    </row>
    <row r="66" spans="1:18">
      <c r="A66" s="33">
        <v>102</v>
      </c>
      <c r="B66" s="33">
        <v>102</v>
      </c>
      <c r="C66" s="33" t="s">
        <v>123</v>
      </c>
      <c r="F66" s="33">
        <v>102</v>
      </c>
      <c r="G66" s="33">
        <v>101</v>
      </c>
      <c r="H66" s="33" t="s">
        <v>122</v>
      </c>
      <c r="K66" s="33">
        <v>142</v>
      </c>
      <c r="L66" s="33">
        <v>74</v>
      </c>
      <c r="M66" s="33" t="s">
        <v>102</v>
      </c>
      <c r="P66" s="33">
        <v>102</v>
      </c>
      <c r="Q66" s="33">
        <v>102</v>
      </c>
      <c r="R66" s="33" t="s">
        <v>123</v>
      </c>
    </row>
    <row r="67" spans="1:18">
      <c r="A67" s="33">
        <v>103</v>
      </c>
      <c r="B67" s="33">
        <v>102</v>
      </c>
      <c r="C67" s="33" t="s">
        <v>123</v>
      </c>
      <c r="F67" s="33">
        <v>103</v>
      </c>
      <c r="G67" s="33">
        <v>102</v>
      </c>
      <c r="H67" s="33" t="s">
        <v>123</v>
      </c>
      <c r="K67" s="33">
        <v>143</v>
      </c>
      <c r="L67" s="33">
        <v>74</v>
      </c>
      <c r="M67" s="33" t="s">
        <v>102</v>
      </c>
      <c r="P67" s="33">
        <v>103</v>
      </c>
      <c r="Q67" s="33">
        <v>102</v>
      </c>
      <c r="R67" s="33" t="s">
        <v>123</v>
      </c>
    </row>
    <row r="68" spans="1:18">
      <c r="A68" s="33">
        <v>104</v>
      </c>
      <c r="B68" s="33">
        <v>103</v>
      </c>
      <c r="C68" s="33" t="s">
        <v>124</v>
      </c>
      <c r="F68" s="33">
        <v>104</v>
      </c>
      <c r="G68" s="33">
        <v>103</v>
      </c>
      <c r="H68" s="33" t="s">
        <v>124</v>
      </c>
      <c r="K68" s="33">
        <v>144</v>
      </c>
      <c r="L68" s="33">
        <v>75</v>
      </c>
      <c r="M68" s="33" t="s">
        <v>45</v>
      </c>
      <c r="P68" s="33">
        <v>104</v>
      </c>
      <c r="Q68" s="33">
        <v>103</v>
      </c>
      <c r="R68" s="33" t="s">
        <v>124</v>
      </c>
    </row>
    <row r="69" spans="1:18">
      <c r="A69" s="33">
        <v>105</v>
      </c>
      <c r="B69" s="33">
        <v>104</v>
      </c>
      <c r="C69" s="33" t="s">
        <v>125</v>
      </c>
      <c r="F69" s="33">
        <v>105</v>
      </c>
      <c r="G69" s="33">
        <v>104</v>
      </c>
      <c r="H69" s="33" t="s">
        <v>125</v>
      </c>
      <c r="K69" s="33">
        <v>145</v>
      </c>
      <c r="L69" s="33">
        <v>75</v>
      </c>
      <c r="M69" s="33" t="s">
        <v>45</v>
      </c>
      <c r="P69" s="33">
        <v>105</v>
      </c>
      <c r="Q69" s="33">
        <v>104</v>
      </c>
      <c r="R69" s="33" t="s">
        <v>125</v>
      </c>
    </row>
    <row r="70" spans="1:18">
      <c r="A70" s="33">
        <v>106</v>
      </c>
      <c r="B70" s="33">
        <v>105</v>
      </c>
      <c r="C70" s="33" t="s">
        <v>51</v>
      </c>
      <c r="F70" s="33">
        <v>106</v>
      </c>
      <c r="G70" s="33">
        <v>105</v>
      </c>
      <c r="H70" s="33" t="s">
        <v>51</v>
      </c>
      <c r="K70" s="33">
        <v>146</v>
      </c>
      <c r="L70" s="33">
        <v>76</v>
      </c>
      <c r="M70" s="33" t="s">
        <v>45</v>
      </c>
      <c r="P70" s="33">
        <v>106</v>
      </c>
      <c r="Q70" s="33">
        <v>105</v>
      </c>
      <c r="R70" s="33" t="s">
        <v>51</v>
      </c>
    </row>
    <row r="71" spans="1:18">
      <c r="A71" s="33">
        <v>107</v>
      </c>
      <c r="B71" s="33">
        <v>105</v>
      </c>
      <c r="C71" s="33" t="s">
        <v>51</v>
      </c>
      <c r="F71" s="33">
        <v>107</v>
      </c>
      <c r="G71" s="33">
        <v>105</v>
      </c>
      <c r="H71" s="33" t="s">
        <v>51</v>
      </c>
      <c r="K71" s="33">
        <v>147</v>
      </c>
      <c r="L71" s="33">
        <v>76</v>
      </c>
      <c r="M71" s="33" t="s">
        <v>45</v>
      </c>
      <c r="P71" s="33">
        <v>107</v>
      </c>
      <c r="Q71" s="33">
        <v>106</v>
      </c>
      <c r="R71" s="33" t="s">
        <v>126</v>
      </c>
    </row>
    <row r="72" spans="1:18">
      <c r="A72" s="33">
        <v>108</v>
      </c>
      <c r="B72" s="33">
        <v>106</v>
      </c>
      <c r="C72" s="33" t="s">
        <v>126</v>
      </c>
      <c r="F72" s="33">
        <v>108</v>
      </c>
      <c r="G72" s="33">
        <v>106</v>
      </c>
      <c r="H72" s="33" t="s">
        <v>126</v>
      </c>
      <c r="K72" s="33">
        <v>148</v>
      </c>
      <c r="L72" s="33">
        <v>76</v>
      </c>
      <c r="M72" s="33" t="s">
        <v>45</v>
      </c>
      <c r="P72" s="33">
        <v>108</v>
      </c>
      <c r="Q72" s="33">
        <v>107</v>
      </c>
      <c r="R72" s="33" t="s">
        <v>127</v>
      </c>
    </row>
    <row r="73" spans="1:18">
      <c r="A73" s="33">
        <v>109</v>
      </c>
      <c r="B73" s="33">
        <v>107</v>
      </c>
      <c r="C73" s="33" t="s">
        <v>127</v>
      </c>
      <c r="F73" s="33">
        <v>109</v>
      </c>
      <c r="G73" s="33">
        <v>107</v>
      </c>
      <c r="H73" s="33" t="s">
        <v>127</v>
      </c>
      <c r="K73" s="33">
        <v>149</v>
      </c>
      <c r="L73" s="33">
        <v>77</v>
      </c>
      <c r="M73" s="33" t="s">
        <v>103</v>
      </c>
      <c r="P73" s="33">
        <v>109</v>
      </c>
      <c r="Q73" s="33">
        <v>108</v>
      </c>
      <c r="R73" s="33" t="s">
        <v>128</v>
      </c>
    </row>
    <row r="74" spans="1:18">
      <c r="A74" s="33">
        <v>110</v>
      </c>
      <c r="B74" s="33">
        <v>108</v>
      </c>
      <c r="C74" s="33" t="s">
        <v>128</v>
      </c>
      <c r="F74" s="33">
        <v>110</v>
      </c>
      <c r="G74" s="33">
        <v>108</v>
      </c>
      <c r="H74" s="33" t="s">
        <v>128</v>
      </c>
      <c r="K74" s="33">
        <v>150</v>
      </c>
      <c r="L74" s="33">
        <v>77</v>
      </c>
      <c r="M74" s="33" t="s">
        <v>103</v>
      </c>
      <c r="P74" s="33">
        <v>110</v>
      </c>
      <c r="Q74" s="33">
        <v>109</v>
      </c>
      <c r="R74" s="33" t="s">
        <v>129</v>
      </c>
    </row>
    <row r="75" spans="1:18">
      <c r="A75" s="33">
        <v>111</v>
      </c>
      <c r="B75" s="33">
        <v>109</v>
      </c>
      <c r="C75" s="33" t="s">
        <v>129</v>
      </c>
      <c r="F75" s="33">
        <v>111</v>
      </c>
      <c r="G75" s="33">
        <v>109</v>
      </c>
      <c r="H75" s="33" t="s">
        <v>129</v>
      </c>
      <c r="K75" s="33">
        <v>151</v>
      </c>
      <c r="L75" s="33">
        <v>78</v>
      </c>
      <c r="M75" s="33" t="s">
        <v>104</v>
      </c>
      <c r="P75" s="33">
        <v>111</v>
      </c>
      <c r="Q75" s="33">
        <v>109</v>
      </c>
      <c r="R75" s="33" t="s">
        <v>129</v>
      </c>
    </row>
    <row r="76" spans="1:18">
      <c r="A76" s="33">
        <v>112</v>
      </c>
      <c r="B76" s="33">
        <v>110</v>
      </c>
      <c r="C76" s="33" t="s">
        <v>52</v>
      </c>
      <c r="F76" s="33">
        <v>112</v>
      </c>
      <c r="G76" s="33">
        <v>110</v>
      </c>
      <c r="H76" s="33" t="s">
        <v>52</v>
      </c>
      <c r="K76" s="33">
        <v>152</v>
      </c>
      <c r="L76" s="33">
        <v>78</v>
      </c>
      <c r="M76" s="33" t="s">
        <v>104</v>
      </c>
      <c r="P76" s="33">
        <v>112</v>
      </c>
      <c r="Q76" s="33">
        <v>110</v>
      </c>
      <c r="R76" s="33" t="s">
        <v>52</v>
      </c>
    </row>
    <row r="77" spans="1:18">
      <c r="A77" s="33">
        <v>113</v>
      </c>
      <c r="B77" s="33">
        <v>110</v>
      </c>
      <c r="C77" s="33" t="s">
        <v>52</v>
      </c>
      <c r="F77" s="33">
        <v>113</v>
      </c>
      <c r="G77" s="33">
        <v>111</v>
      </c>
      <c r="H77" s="33" t="s">
        <v>130</v>
      </c>
      <c r="K77" s="33">
        <v>153</v>
      </c>
      <c r="L77" s="33">
        <v>78</v>
      </c>
      <c r="M77" s="33" t="s">
        <v>104</v>
      </c>
      <c r="P77" s="33">
        <v>113</v>
      </c>
      <c r="Q77" s="33">
        <v>111</v>
      </c>
      <c r="R77" s="33" t="s">
        <v>130</v>
      </c>
    </row>
    <row r="78" spans="1:18">
      <c r="A78" s="33">
        <v>114</v>
      </c>
      <c r="B78" s="33">
        <v>111</v>
      </c>
      <c r="C78" s="33" t="s">
        <v>130</v>
      </c>
      <c r="F78" s="33">
        <v>114</v>
      </c>
      <c r="G78" s="33">
        <v>112</v>
      </c>
      <c r="H78" s="33" t="s">
        <v>131</v>
      </c>
      <c r="K78" s="33">
        <v>154</v>
      </c>
      <c r="L78" s="33">
        <v>79</v>
      </c>
      <c r="M78" s="33" t="s">
        <v>105</v>
      </c>
      <c r="P78" s="33">
        <v>114</v>
      </c>
      <c r="Q78" s="33">
        <v>112</v>
      </c>
      <c r="R78" s="33" t="s">
        <v>131</v>
      </c>
    </row>
    <row r="79" spans="1:18">
      <c r="A79" s="33">
        <v>115</v>
      </c>
      <c r="B79" s="33">
        <v>112</v>
      </c>
      <c r="C79" s="33" t="s">
        <v>131</v>
      </c>
      <c r="F79" s="33">
        <v>115</v>
      </c>
      <c r="G79" s="33">
        <v>112</v>
      </c>
      <c r="H79" s="33" t="s">
        <v>131</v>
      </c>
      <c r="K79" s="33">
        <v>155</v>
      </c>
      <c r="L79" s="33">
        <v>79</v>
      </c>
      <c r="M79" s="33" t="s">
        <v>105</v>
      </c>
      <c r="P79" s="33">
        <v>115</v>
      </c>
      <c r="Q79" s="33">
        <v>113</v>
      </c>
      <c r="R79" s="33" t="s">
        <v>132</v>
      </c>
    </row>
    <row r="80" spans="1:18">
      <c r="A80" s="33">
        <v>116</v>
      </c>
      <c r="B80" s="33">
        <v>113</v>
      </c>
      <c r="C80" s="33" t="s">
        <v>132</v>
      </c>
      <c r="F80" s="33">
        <v>116</v>
      </c>
      <c r="G80" s="33">
        <v>113</v>
      </c>
      <c r="H80" s="33" t="s">
        <v>132</v>
      </c>
      <c r="K80" s="33">
        <v>156</v>
      </c>
      <c r="L80" s="33">
        <v>79</v>
      </c>
      <c r="M80" s="33" t="s">
        <v>105</v>
      </c>
      <c r="P80" s="33">
        <v>116</v>
      </c>
      <c r="Q80" s="33">
        <v>114</v>
      </c>
      <c r="R80" s="33" t="s">
        <v>133</v>
      </c>
    </row>
    <row r="81" spans="1:18">
      <c r="A81" s="33">
        <v>117</v>
      </c>
      <c r="B81" s="33">
        <v>113</v>
      </c>
      <c r="C81" s="33" t="s">
        <v>132</v>
      </c>
      <c r="F81" s="33">
        <v>117</v>
      </c>
      <c r="G81" s="33">
        <v>114</v>
      </c>
      <c r="H81" s="33" t="s">
        <v>133</v>
      </c>
      <c r="K81" s="33">
        <v>157</v>
      </c>
      <c r="L81" s="33">
        <v>80</v>
      </c>
      <c r="M81" s="33" t="s">
        <v>46</v>
      </c>
      <c r="P81" s="33">
        <v>117</v>
      </c>
      <c r="Q81" s="33">
        <v>115</v>
      </c>
      <c r="R81" s="33" t="s">
        <v>53</v>
      </c>
    </row>
    <row r="82" spans="1:18">
      <c r="A82" s="33">
        <v>118</v>
      </c>
      <c r="B82" s="33">
        <v>114</v>
      </c>
      <c r="C82" s="33" t="s">
        <v>133</v>
      </c>
      <c r="F82" s="33">
        <v>118</v>
      </c>
      <c r="G82" s="33">
        <v>115</v>
      </c>
      <c r="H82" s="33" t="s">
        <v>53</v>
      </c>
      <c r="K82" s="33">
        <v>158</v>
      </c>
      <c r="L82" s="33">
        <v>80</v>
      </c>
      <c r="M82" s="33" t="s">
        <v>46</v>
      </c>
      <c r="P82" s="33">
        <v>118</v>
      </c>
      <c r="Q82" s="33">
        <v>116</v>
      </c>
      <c r="R82" s="38" t="s">
        <v>134</v>
      </c>
    </row>
    <row r="83" spans="1:18">
      <c r="A83" s="33">
        <v>119</v>
      </c>
      <c r="B83" s="33">
        <v>115</v>
      </c>
      <c r="C83" s="33" t="s">
        <v>53</v>
      </c>
      <c r="F83" s="33">
        <v>119</v>
      </c>
      <c r="G83" s="33">
        <v>116</v>
      </c>
      <c r="H83" s="38" t="s">
        <v>134</v>
      </c>
      <c r="K83" s="33">
        <v>159</v>
      </c>
      <c r="L83" s="33">
        <v>81</v>
      </c>
      <c r="M83" s="33" t="s">
        <v>106</v>
      </c>
      <c r="P83" s="33">
        <v>119</v>
      </c>
      <c r="Q83" s="33">
        <v>117</v>
      </c>
      <c r="R83" s="33" t="s">
        <v>135</v>
      </c>
    </row>
    <row r="84" spans="1:18">
      <c r="A84" s="33">
        <v>120</v>
      </c>
      <c r="B84" s="33">
        <v>116</v>
      </c>
      <c r="C84" s="33" t="s">
        <v>134</v>
      </c>
      <c r="F84" s="33">
        <v>120</v>
      </c>
      <c r="G84" s="33">
        <v>117</v>
      </c>
      <c r="H84" s="33" t="s">
        <v>135</v>
      </c>
      <c r="K84" s="33">
        <v>160</v>
      </c>
      <c r="L84" s="33">
        <v>81</v>
      </c>
      <c r="M84" s="33" t="s">
        <v>106</v>
      </c>
      <c r="P84" s="33">
        <v>120</v>
      </c>
      <c r="Q84" s="33">
        <v>117</v>
      </c>
      <c r="R84" s="33" t="s">
        <v>135</v>
      </c>
    </row>
    <row r="85" spans="1:18">
      <c r="A85" s="33">
        <v>121</v>
      </c>
      <c r="B85" s="33">
        <v>116</v>
      </c>
      <c r="C85" s="38" t="s">
        <v>134</v>
      </c>
      <c r="F85" s="33">
        <v>121</v>
      </c>
      <c r="G85" s="33">
        <v>118</v>
      </c>
      <c r="H85" s="33" t="s">
        <v>136</v>
      </c>
      <c r="K85" s="33">
        <v>161</v>
      </c>
      <c r="L85" s="33">
        <v>82</v>
      </c>
      <c r="M85" s="33" t="s">
        <v>107</v>
      </c>
      <c r="P85" s="33">
        <v>121</v>
      </c>
      <c r="Q85" s="33">
        <v>118</v>
      </c>
      <c r="R85" s="33" t="s">
        <v>136</v>
      </c>
    </row>
    <row r="86" spans="1:18">
      <c r="A86" s="33">
        <v>122</v>
      </c>
      <c r="B86" s="33">
        <v>117</v>
      </c>
      <c r="C86" s="33" t="s">
        <v>135</v>
      </c>
      <c r="F86" s="33">
        <v>122</v>
      </c>
      <c r="G86" s="33">
        <v>119</v>
      </c>
      <c r="H86" s="33" t="s">
        <v>137</v>
      </c>
      <c r="K86" s="33">
        <v>162</v>
      </c>
      <c r="L86" s="33">
        <v>82</v>
      </c>
      <c r="M86" s="33" t="s">
        <v>107</v>
      </c>
      <c r="P86" s="33">
        <v>122</v>
      </c>
      <c r="Q86" s="33">
        <v>119</v>
      </c>
      <c r="R86" s="33" t="s">
        <v>137</v>
      </c>
    </row>
    <row r="87" spans="1:18">
      <c r="A87" s="33">
        <v>123</v>
      </c>
      <c r="B87" s="33">
        <v>118</v>
      </c>
      <c r="C87" s="33" t="s">
        <v>136</v>
      </c>
      <c r="F87" s="33">
        <v>123</v>
      </c>
      <c r="G87" s="33">
        <v>120</v>
      </c>
      <c r="H87" s="33" t="s">
        <v>54</v>
      </c>
      <c r="K87" s="33">
        <v>163</v>
      </c>
      <c r="L87" s="33">
        <v>83</v>
      </c>
      <c r="M87" s="33" t="s">
        <v>108</v>
      </c>
      <c r="P87" s="33">
        <v>123</v>
      </c>
      <c r="Q87" s="33">
        <v>120</v>
      </c>
      <c r="R87" s="33" t="s">
        <v>54</v>
      </c>
    </row>
    <row r="88" spans="1:18">
      <c r="A88" s="33">
        <v>124</v>
      </c>
      <c r="B88" s="33">
        <v>119</v>
      </c>
      <c r="C88" s="33" t="s">
        <v>137</v>
      </c>
      <c r="F88" s="33">
        <v>124</v>
      </c>
      <c r="G88" s="33">
        <v>120</v>
      </c>
      <c r="H88" s="33" t="s">
        <v>54</v>
      </c>
      <c r="K88" s="33">
        <v>164</v>
      </c>
      <c r="L88" s="33">
        <v>83</v>
      </c>
      <c r="M88" s="33" t="s">
        <v>108</v>
      </c>
      <c r="P88" s="33">
        <v>124</v>
      </c>
      <c r="Q88" s="33">
        <v>121</v>
      </c>
      <c r="R88" s="33" t="s">
        <v>138</v>
      </c>
    </row>
    <row r="89" spans="1:18">
      <c r="A89" s="33">
        <v>125</v>
      </c>
      <c r="B89" s="33">
        <v>119</v>
      </c>
      <c r="C89" s="33" t="s">
        <v>137</v>
      </c>
      <c r="F89" s="33">
        <v>125</v>
      </c>
      <c r="G89" s="33">
        <v>121</v>
      </c>
      <c r="H89" s="33" t="s">
        <v>138</v>
      </c>
      <c r="K89" s="33">
        <v>165</v>
      </c>
      <c r="L89" s="33">
        <v>84</v>
      </c>
      <c r="M89" s="33" t="s">
        <v>109</v>
      </c>
      <c r="P89" s="33">
        <v>125</v>
      </c>
      <c r="Q89" s="33">
        <v>122</v>
      </c>
      <c r="R89" s="33" t="s">
        <v>139</v>
      </c>
    </row>
    <row r="90" spans="1:18">
      <c r="A90" s="33">
        <v>126</v>
      </c>
      <c r="B90" s="33">
        <v>120</v>
      </c>
      <c r="C90" s="33" t="s">
        <v>54</v>
      </c>
      <c r="F90" s="33">
        <v>126</v>
      </c>
      <c r="G90" s="33">
        <v>122</v>
      </c>
      <c r="H90" s="33" t="s">
        <v>139</v>
      </c>
      <c r="K90" s="33">
        <v>166</v>
      </c>
      <c r="L90" s="33">
        <v>84</v>
      </c>
      <c r="M90" s="33" t="s">
        <v>109</v>
      </c>
      <c r="P90" s="33">
        <v>126</v>
      </c>
      <c r="Q90" s="33">
        <v>123</v>
      </c>
      <c r="R90" s="33" t="s">
        <v>140</v>
      </c>
    </row>
    <row r="91" spans="1:18">
      <c r="A91" s="33">
        <v>127</v>
      </c>
      <c r="B91" s="33">
        <v>121</v>
      </c>
      <c r="C91" s="33" t="s">
        <v>138</v>
      </c>
      <c r="F91" s="33">
        <v>127</v>
      </c>
      <c r="G91" s="33">
        <v>123</v>
      </c>
      <c r="H91" s="33" t="s">
        <v>140</v>
      </c>
      <c r="K91" s="33">
        <v>167</v>
      </c>
      <c r="L91" s="33">
        <v>84</v>
      </c>
      <c r="M91" s="33" t="s">
        <v>109</v>
      </c>
      <c r="P91" s="33">
        <v>127</v>
      </c>
      <c r="Q91" s="33">
        <v>123</v>
      </c>
      <c r="R91" s="33" t="s">
        <v>140</v>
      </c>
    </row>
    <row r="92" spans="1:18">
      <c r="A92" s="33">
        <v>128</v>
      </c>
      <c r="B92" s="33">
        <v>122</v>
      </c>
      <c r="C92" s="33" t="s">
        <v>139</v>
      </c>
      <c r="F92" s="33">
        <v>128</v>
      </c>
      <c r="G92" s="33">
        <v>124</v>
      </c>
      <c r="H92" s="33" t="s">
        <v>55</v>
      </c>
      <c r="K92" s="33">
        <v>168</v>
      </c>
      <c r="L92" s="33">
        <v>85</v>
      </c>
      <c r="M92" s="33" t="s">
        <v>47</v>
      </c>
      <c r="P92" s="33">
        <v>128</v>
      </c>
      <c r="Q92" s="33">
        <v>124</v>
      </c>
      <c r="R92" s="33" t="s">
        <v>55</v>
      </c>
    </row>
    <row r="93" spans="1:18">
      <c r="A93" s="33">
        <v>129</v>
      </c>
      <c r="B93" s="33">
        <v>123</v>
      </c>
      <c r="C93" s="33" t="s">
        <v>140</v>
      </c>
      <c r="F93" s="33">
        <v>129</v>
      </c>
      <c r="G93" s="33">
        <v>125</v>
      </c>
      <c r="H93" s="33" t="s">
        <v>55</v>
      </c>
      <c r="K93" s="33">
        <v>169</v>
      </c>
      <c r="L93" s="33">
        <v>85</v>
      </c>
      <c r="M93" s="33" t="s">
        <v>47</v>
      </c>
      <c r="P93" s="33">
        <v>129</v>
      </c>
      <c r="Q93" s="33">
        <v>125</v>
      </c>
      <c r="R93" s="33" t="s">
        <v>55</v>
      </c>
    </row>
    <row r="94" spans="1:18">
      <c r="A94" s="33">
        <v>130</v>
      </c>
      <c r="B94" s="33">
        <v>123</v>
      </c>
      <c r="C94" s="33" t="s">
        <v>140</v>
      </c>
      <c r="F94" s="33">
        <v>130</v>
      </c>
      <c r="G94" s="33">
        <v>126</v>
      </c>
      <c r="H94" s="33" t="s">
        <v>141</v>
      </c>
      <c r="K94" s="33">
        <v>170</v>
      </c>
      <c r="L94" s="33">
        <v>86</v>
      </c>
      <c r="M94" s="33" t="s">
        <v>110</v>
      </c>
      <c r="P94" s="33">
        <v>130</v>
      </c>
      <c r="Q94" s="33">
        <v>126</v>
      </c>
      <c r="R94" s="33" t="s">
        <v>141</v>
      </c>
    </row>
    <row r="95" spans="1:18">
      <c r="A95" s="33">
        <v>131</v>
      </c>
      <c r="B95" s="33">
        <v>124</v>
      </c>
      <c r="C95" s="33" t="s">
        <v>55</v>
      </c>
      <c r="F95" s="33">
        <v>131</v>
      </c>
      <c r="G95" s="33">
        <v>127</v>
      </c>
      <c r="H95" s="33" t="s">
        <v>141</v>
      </c>
      <c r="K95" s="33">
        <v>171</v>
      </c>
      <c r="L95" s="33">
        <v>86</v>
      </c>
      <c r="M95" s="33" t="s">
        <v>110</v>
      </c>
      <c r="P95" s="33">
        <v>131</v>
      </c>
      <c r="Q95" s="33">
        <v>127</v>
      </c>
      <c r="R95" s="33" t="s">
        <v>141</v>
      </c>
    </row>
    <row r="96" spans="1:18">
      <c r="A96" s="33">
        <v>132</v>
      </c>
      <c r="B96" s="33">
        <v>125</v>
      </c>
      <c r="C96" s="33" t="s">
        <v>55</v>
      </c>
      <c r="F96" s="33">
        <v>132</v>
      </c>
      <c r="G96" s="33">
        <v>128</v>
      </c>
      <c r="H96" s="33" t="s">
        <v>142</v>
      </c>
      <c r="K96" s="33">
        <v>172</v>
      </c>
      <c r="L96" s="33">
        <v>87</v>
      </c>
      <c r="M96" s="33" t="s">
        <v>111</v>
      </c>
      <c r="P96" s="33">
        <v>132</v>
      </c>
      <c r="Q96" s="33">
        <v>128</v>
      </c>
      <c r="R96" s="33" t="s">
        <v>142</v>
      </c>
    </row>
    <row r="97" spans="1:18">
      <c r="A97" s="33">
        <v>133</v>
      </c>
      <c r="B97" s="33">
        <v>126</v>
      </c>
      <c r="C97" s="33" t="s">
        <v>141</v>
      </c>
      <c r="F97" s="33">
        <v>133</v>
      </c>
      <c r="G97" s="33">
        <v>129</v>
      </c>
      <c r="H97" s="33" t="s">
        <v>142</v>
      </c>
      <c r="K97" s="33">
        <v>173</v>
      </c>
      <c r="L97" s="33">
        <v>87</v>
      </c>
      <c r="M97" s="33" t="s">
        <v>111</v>
      </c>
      <c r="P97" s="33">
        <v>133</v>
      </c>
      <c r="Q97" s="33">
        <v>129</v>
      </c>
      <c r="R97" s="33" t="s">
        <v>142</v>
      </c>
    </row>
    <row r="98" spans="1:18">
      <c r="A98" s="33">
        <v>134</v>
      </c>
      <c r="B98" s="33">
        <v>126</v>
      </c>
      <c r="C98" s="33" t="s">
        <v>141</v>
      </c>
      <c r="F98" s="33">
        <v>134</v>
      </c>
      <c r="G98" s="33">
        <v>130</v>
      </c>
      <c r="H98" s="33" t="s">
        <v>56</v>
      </c>
      <c r="K98" s="33">
        <v>174</v>
      </c>
      <c r="L98" s="33">
        <v>88</v>
      </c>
      <c r="M98" s="33" t="s">
        <v>112</v>
      </c>
      <c r="P98" s="33">
        <v>134</v>
      </c>
      <c r="Q98" s="33">
        <v>129</v>
      </c>
      <c r="R98" s="33" t="s">
        <v>142</v>
      </c>
    </row>
    <row r="99" spans="1:18">
      <c r="A99" s="33">
        <v>135</v>
      </c>
      <c r="B99" s="33">
        <v>127</v>
      </c>
      <c r="C99" s="33" t="s">
        <v>141</v>
      </c>
      <c r="F99" s="33">
        <v>135</v>
      </c>
      <c r="G99" s="33">
        <v>131</v>
      </c>
      <c r="H99" s="33" t="s">
        <v>56</v>
      </c>
      <c r="K99" s="33">
        <v>175</v>
      </c>
      <c r="L99" s="33">
        <v>88</v>
      </c>
      <c r="M99" s="33" t="s">
        <v>112</v>
      </c>
      <c r="P99" s="33">
        <v>135</v>
      </c>
      <c r="Q99" s="33">
        <v>130</v>
      </c>
      <c r="R99" s="33" t="s">
        <v>56</v>
      </c>
    </row>
    <row r="100" spans="1:18">
      <c r="A100" s="33">
        <v>136</v>
      </c>
      <c r="B100" s="33">
        <v>128</v>
      </c>
      <c r="C100" s="33" t="s">
        <v>142</v>
      </c>
      <c r="F100" s="33">
        <v>136</v>
      </c>
      <c r="G100" s="33">
        <v>132</v>
      </c>
      <c r="H100" s="33" t="s">
        <v>56</v>
      </c>
      <c r="K100" s="33">
        <v>176</v>
      </c>
      <c r="L100" s="33">
        <v>89</v>
      </c>
      <c r="M100" s="33" t="s">
        <v>113</v>
      </c>
      <c r="P100" s="33">
        <v>136</v>
      </c>
      <c r="Q100" s="33">
        <v>131</v>
      </c>
      <c r="R100" s="33" t="s">
        <v>56</v>
      </c>
    </row>
    <row r="101" spans="1:18">
      <c r="A101" s="33">
        <v>137</v>
      </c>
      <c r="B101" s="33">
        <v>129</v>
      </c>
      <c r="C101" s="33" t="s">
        <v>142</v>
      </c>
      <c r="F101" s="33">
        <v>137</v>
      </c>
      <c r="G101" s="33">
        <v>133</v>
      </c>
      <c r="H101" s="33" t="s">
        <v>57</v>
      </c>
      <c r="K101" s="33">
        <v>177</v>
      </c>
      <c r="L101" s="33">
        <v>89</v>
      </c>
      <c r="M101" s="33" t="s">
        <v>113</v>
      </c>
      <c r="P101" s="33">
        <v>137</v>
      </c>
      <c r="Q101" s="33">
        <v>132</v>
      </c>
      <c r="R101" s="33" t="s">
        <v>56</v>
      </c>
    </row>
    <row r="102" spans="1:18">
      <c r="A102" s="33">
        <v>138</v>
      </c>
      <c r="B102" s="33">
        <v>130</v>
      </c>
      <c r="C102" s="33" t="s">
        <v>56</v>
      </c>
      <c r="F102" s="33">
        <v>138</v>
      </c>
      <c r="G102" s="33">
        <v>134</v>
      </c>
      <c r="H102" s="33" t="s">
        <v>57</v>
      </c>
      <c r="K102" s="33">
        <v>178</v>
      </c>
      <c r="L102" s="33">
        <v>89</v>
      </c>
      <c r="M102" s="33" t="s">
        <v>113</v>
      </c>
      <c r="P102" s="33">
        <v>138</v>
      </c>
      <c r="Q102" s="33">
        <v>133</v>
      </c>
      <c r="R102" s="33" t="s">
        <v>57</v>
      </c>
    </row>
    <row r="103" spans="1:18">
      <c r="A103" s="33">
        <v>139</v>
      </c>
      <c r="B103" s="33">
        <v>130</v>
      </c>
      <c r="C103" s="33" t="s">
        <v>56</v>
      </c>
      <c r="F103" s="33">
        <v>139</v>
      </c>
      <c r="G103" s="33">
        <v>135</v>
      </c>
      <c r="H103" s="33" t="s">
        <v>57</v>
      </c>
      <c r="K103" s="33">
        <v>179</v>
      </c>
      <c r="L103" s="33">
        <v>90</v>
      </c>
      <c r="M103" s="33" t="s">
        <v>48</v>
      </c>
      <c r="P103" s="33">
        <v>139</v>
      </c>
      <c r="Q103" s="33">
        <v>134</v>
      </c>
      <c r="R103" s="33" t="s">
        <v>57</v>
      </c>
    </row>
    <row r="104" spans="1:18">
      <c r="A104" s="33">
        <v>140</v>
      </c>
      <c r="B104" s="33">
        <v>131</v>
      </c>
      <c r="C104" s="33" t="s">
        <v>56</v>
      </c>
      <c r="F104" s="33">
        <v>140</v>
      </c>
      <c r="G104" s="33">
        <v>136</v>
      </c>
      <c r="H104" s="33" t="s">
        <v>57</v>
      </c>
      <c r="K104" s="33">
        <v>180</v>
      </c>
      <c r="L104" s="33">
        <v>90</v>
      </c>
      <c r="M104" s="33" t="s">
        <v>48</v>
      </c>
      <c r="P104" s="33">
        <v>140</v>
      </c>
      <c r="Q104" s="33">
        <v>135</v>
      </c>
      <c r="R104" s="33" t="s">
        <v>57</v>
      </c>
    </row>
    <row r="105" spans="1:18">
      <c r="A105" s="33">
        <v>141</v>
      </c>
      <c r="B105" s="33">
        <v>132</v>
      </c>
      <c r="C105" s="33" t="s">
        <v>56</v>
      </c>
      <c r="F105" s="33">
        <v>141</v>
      </c>
      <c r="G105" s="33">
        <v>137</v>
      </c>
      <c r="H105" s="33" t="s">
        <v>57</v>
      </c>
      <c r="K105" s="33">
        <v>181</v>
      </c>
      <c r="L105" s="33">
        <v>91</v>
      </c>
      <c r="M105" s="33" t="s">
        <v>114</v>
      </c>
      <c r="P105" s="33">
        <v>141</v>
      </c>
      <c r="Q105" s="33">
        <v>135</v>
      </c>
      <c r="R105" s="33" t="s">
        <v>57</v>
      </c>
    </row>
    <row r="106" spans="1:18">
      <c r="A106" s="33">
        <v>142</v>
      </c>
      <c r="B106" s="33">
        <v>133</v>
      </c>
      <c r="C106" s="33" t="s">
        <v>57</v>
      </c>
      <c r="F106" s="33">
        <v>142</v>
      </c>
      <c r="G106" s="33">
        <v>138</v>
      </c>
      <c r="H106" s="33" t="s">
        <v>57</v>
      </c>
      <c r="K106" s="33">
        <v>182</v>
      </c>
      <c r="L106" s="33">
        <v>91</v>
      </c>
      <c r="M106" s="33" t="s">
        <v>114</v>
      </c>
      <c r="P106" s="33">
        <v>142</v>
      </c>
      <c r="Q106" s="33">
        <v>136</v>
      </c>
      <c r="R106" s="33" t="s">
        <v>57</v>
      </c>
    </row>
    <row r="107" spans="1:18">
      <c r="A107" s="33">
        <v>143</v>
      </c>
      <c r="B107" s="33">
        <v>134</v>
      </c>
      <c r="C107" s="33" t="s">
        <v>57</v>
      </c>
      <c r="F107" s="33">
        <v>143</v>
      </c>
      <c r="G107" s="33">
        <v>139</v>
      </c>
      <c r="H107" s="33" t="s">
        <v>143</v>
      </c>
      <c r="K107" s="33">
        <v>183</v>
      </c>
      <c r="L107" s="33">
        <v>92</v>
      </c>
      <c r="M107" s="33" t="s">
        <v>115</v>
      </c>
      <c r="P107" s="33">
        <v>143</v>
      </c>
      <c r="Q107" s="33">
        <v>137</v>
      </c>
      <c r="R107" s="33" t="s">
        <v>57</v>
      </c>
    </row>
    <row r="108" spans="1:18">
      <c r="A108" s="33">
        <v>144</v>
      </c>
      <c r="B108" s="33">
        <v>134</v>
      </c>
      <c r="C108" s="33" t="s">
        <v>57</v>
      </c>
      <c r="F108" s="33">
        <v>144</v>
      </c>
      <c r="G108" s="33">
        <v>140</v>
      </c>
      <c r="H108" s="33" t="s">
        <v>58</v>
      </c>
      <c r="K108" s="33">
        <v>184</v>
      </c>
      <c r="L108" s="33">
        <v>92</v>
      </c>
      <c r="M108" s="33" t="s">
        <v>115</v>
      </c>
      <c r="P108" s="33">
        <v>144</v>
      </c>
      <c r="Q108" s="33">
        <v>138</v>
      </c>
      <c r="R108" s="33" t="s">
        <v>57</v>
      </c>
    </row>
    <row r="109" spans="1:18">
      <c r="A109" s="33">
        <v>145</v>
      </c>
      <c r="B109" s="33">
        <v>135</v>
      </c>
      <c r="C109" s="33" t="s">
        <v>57</v>
      </c>
      <c r="F109" s="33">
        <v>145</v>
      </c>
      <c r="G109" s="33">
        <v>141</v>
      </c>
      <c r="H109" s="33" t="s">
        <v>144</v>
      </c>
      <c r="K109" s="33">
        <v>185</v>
      </c>
      <c r="L109" s="33">
        <v>93</v>
      </c>
      <c r="M109" s="33" t="s">
        <v>116</v>
      </c>
      <c r="P109" s="33">
        <v>145</v>
      </c>
      <c r="Q109" s="33">
        <v>139</v>
      </c>
      <c r="R109" s="33" t="s">
        <v>143</v>
      </c>
    </row>
    <row r="110" spans="1:18">
      <c r="A110" s="33">
        <v>146</v>
      </c>
      <c r="B110" s="33">
        <v>136</v>
      </c>
      <c r="C110" s="33" t="s">
        <v>57</v>
      </c>
      <c r="F110" s="33">
        <v>146</v>
      </c>
      <c r="G110" s="33">
        <v>142</v>
      </c>
      <c r="H110" s="33" t="s">
        <v>144</v>
      </c>
      <c r="K110" s="33">
        <v>186</v>
      </c>
      <c r="L110" s="33">
        <v>93</v>
      </c>
      <c r="M110" s="33" t="s">
        <v>116</v>
      </c>
      <c r="P110" s="33">
        <v>146</v>
      </c>
      <c r="Q110" s="33">
        <v>140</v>
      </c>
      <c r="R110" s="33" t="s">
        <v>58</v>
      </c>
    </row>
    <row r="111" spans="1:18">
      <c r="A111" s="33">
        <v>147</v>
      </c>
      <c r="B111" s="33">
        <v>137</v>
      </c>
      <c r="C111" s="33" t="s">
        <v>57</v>
      </c>
      <c r="F111" s="33">
        <v>147</v>
      </c>
      <c r="G111" s="33">
        <v>143</v>
      </c>
      <c r="H111" s="33" t="s">
        <v>145</v>
      </c>
      <c r="K111" s="33">
        <v>187</v>
      </c>
      <c r="L111" s="33">
        <v>94</v>
      </c>
      <c r="M111" s="33" t="s">
        <v>117</v>
      </c>
      <c r="P111" s="33">
        <v>147</v>
      </c>
      <c r="Q111" s="33">
        <v>141</v>
      </c>
      <c r="R111" s="33" t="s">
        <v>144</v>
      </c>
    </row>
    <row r="112" spans="1:18">
      <c r="A112" s="33">
        <v>148</v>
      </c>
      <c r="B112" s="33">
        <v>138</v>
      </c>
      <c r="C112" s="33" t="s">
        <v>57</v>
      </c>
      <c r="F112" s="33">
        <v>148</v>
      </c>
      <c r="G112" s="33">
        <v>145</v>
      </c>
      <c r="H112" s="33" t="s">
        <v>59</v>
      </c>
      <c r="K112" s="33">
        <v>188</v>
      </c>
      <c r="L112" s="33">
        <v>94</v>
      </c>
      <c r="M112" s="33" t="s">
        <v>117</v>
      </c>
      <c r="P112" s="33">
        <v>148</v>
      </c>
      <c r="Q112" s="33">
        <v>142</v>
      </c>
      <c r="R112" s="33" t="s">
        <v>144</v>
      </c>
    </row>
    <row r="113" spans="1:18">
      <c r="A113" s="33">
        <v>149</v>
      </c>
      <c r="B113" s="33">
        <v>139</v>
      </c>
      <c r="C113" s="33" t="s">
        <v>143</v>
      </c>
      <c r="F113" s="33">
        <v>149</v>
      </c>
      <c r="G113" s="33">
        <v>147</v>
      </c>
      <c r="H113" s="33" t="s">
        <v>59</v>
      </c>
      <c r="K113" s="33">
        <v>189</v>
      </c>
      <c r="L113" s="33">
        <v>95</v>
      </c>
      <c r="M113" s="38" t="s">
        <v>49</v>
      </c>
      <c r="P113" s="33">
        <v>149</v>
      </c>
      <c r="Q113" s="33">
        <v>142</v>
      </c>
      <c r="R113" s="33" t="s">
        <v>144</v>
      </c>
    </row>
    <row r="114" spans="1:18">
      <c r="A114" s="33">
        <v>150</v>
      </c>
      <c r="B114" s="33">
        <v>140</v>
      </c>
      <c r="C114" s="33" t="s">
        <v>58</v>
      </c>
      <c r="F114" s="33">
        <v>150</v>
      </c>
      <c r="G114" s="33">
        <v>148</v>
      </c>
      <c r="H114" s="33" t="s">
        <v>59</v>
      </c>
      <c r="K114" s="33">
        <v>190</v>
      </c>
      <c r="L114" s="33">
        <v>95</v>
      </c>
      <c r="M114" s="38" t="s">
        <v>49</v>
      </c>
      <c r="P114" s="33">
        <v>150</v>
      </c>
      <c r="Q114" s="33">
        <v>143</v>
      </c>
      <c r="R114" s="33" t="s">
        <v>145</v>
      </c>
    </row>
    <row r="115" spans="1:18">
      <c r="A115" s="33">
        <v>151</v>
      </c>
      <c r="B115" s="33">
        <v>142</v>
      </c>
      <c r="C115" s="33" t="s">
        <v>144</v>
      </c>
      <c r="F115" s="33">
        <v>151</v>
      </c>
      <c r="G115" s="33">
        <v>150</v>
      </c>
      <c r="H115" s="33" t="s">
        <v>146</v>
      </c>
      <c r="K115" s="33">
        <v>191</v>
      </c>
      <c r="L115" s="33">
        <v>96</v>
      </c>
      <c r="M115" s="33" t="s">
        <v>118</v>
      </c>
      <c r="P115" s="33">
        <v>151</v>
      </c>
      <c r="Q115" s="33">
        <v>144</v>
      </c>
      <c r="R115" s="33" t="s">
        <v>145</v>
      </c>
    </row>
    <row r="116" spans="1:18">
      <c r="A116" s="33">
        <v>152</v>
      </c>
      <c r="B116" s="33">
        <v>143</v>
      </c>
      <c r="C116" s="33" t="s">
        <v>145</v>
      </c>
      <c r="F116" s="33">
        <v>152</v>
      </c>
      <c r="G116" s="33">
        <v>152</v>
      </c>
      <c r="H116" s="33" t="s">
        <v>146</v>
      </c>
      <c r="K116" s="33">
        <v>192</v>
      </c>
      <c r="L116" s="33">
        <v>96</v>
      </c>
      <c r="M116" s="33" t="s">
        <v>118</v>
      </c>
      <c r="P116" s="33">
        <v>152</v>
      </c>
      <c r="Q116" s="33">
        <v>145</v>
      </c>
      <c r="R116" s="33" t="s">
        <v>59</v>
      </c>
    </row>
    <row r="117" spans="1:18">
      <c r="A117" s="33">
        <v>153</v>
      </c>
      <c r="B117" s="33">
        <v>144</v>
      </c>
      <c r="C117" s="33" t="s">
        <v>145</v>
      </c>
      <c r="F117" s="33">
        <v>153</v>
      </c>
      <c r="G117" s="33">
        <v>154</v>
      </c>
      <c r="H117" s="33" t="s">
        <v>146</v>
      </c>
      <c r="K117" s="33">
        <v>193</v>
      </c>
      <c r="L117" s="33">
        <v>97</v>
      </c>
      <c r="M117" s="33" t="s">
        <v>119</v>
      </c>
      <c r="P117" s="33">
        <v>153</v>
      </c>
      <c r="Q117" s="33">
        <v>146</v>
      </c>
      <c r="R117" s="33" t="s">
        <v>59</v>
      </c>
    </row>
    <row r="118" spans="1:18">
      <c r="A118" s="33">
        <v>154</v>
      </c>
      <c r="B118" s="33">
        <v>146</v>
      </c>
      <c r="C118" s="33" t="s">
        <v>59</v>
      </c>
      <c r="F118" s="33">
        <v>154</v>
      </c>
      <c r="G118" s="33">
        <v>156</v>
      </c>
      <c r="H118" s="33" t="s">
        <v>146</v>
      </c>
      <c r="K118" s="33">
        <v>194</v>
      </c>
      <c r="L118" s="33">
        <v>97</v>
      </c>
      <c r="M118" s="33" t="s">
        <v>119</v>
      </c>
      <c r="P118" s="33">
        <v>154</v>
      </c>
      <c r="Q118" s="33">
        <v>147</v>
      </c>
      <c r="R118" s="33" t="s">
        <v>59</v>
      </c>
    </row>
    <row r="119" spans="1:18">
      <c r="A119" s="33">
        <v>155</v>
      </c>
      <c r="B119" s="33">
        <v>147</v>
      </c>
      <c r="C119" s="33" t="s">
        <v>59</v>
      </c>
      <c r="F119" s="33">
        <v>155</v>
      </c>
      <c r="G119" s="33">
        <v>158</v>
      </c>
      <c r="H119" s="33" t="s">
        <v>146</v>
      </c>
      <c r="K119" s="33">
        <v>195</v>
      </c>
      <c r="L119" s="33">
        <v>98</v>
      </c>
      <c r="M119" s="33" t="s">
        <v>120</v>
      </c>
      <c r="P119" s="33">
        <v>155</v>
      </c>
      <c r="Q119" s="33">
        <v>148</v>
      </c>
      <c r="R119" s="33" t="s">
        <v>59</v>
      </c>
    </row>
    <row r="120" spans="1:18">
      <c r="A120" s="33">
        <v>156</v>
      </c>
      <c r="B120" s="33">
        <v>149</v>
      </c>
      <c r="C120" s="33" t="s">
        <v>59</v>
      </c>
      <c r="F120" s="33">
        <v>156</v>
      </c>
      <c r="G120" s="33">
        <v>160</v>
      </c>
      <c r="H120" s="33" t="s">
        <v>146</v>
      </c>
      <c r="K120" s="33">
        <v>196</v>
      </c>
      <c r="L120" s="33">
        <v>98</v>
      </c>
      <c r="M120" s="33" t="s">
        <v>120</v>
      </c>
      <c r="P120" s="33">
        <v>156</v>
      </c>
      <c r="Q120" s="33">
        <v>150</v>
      </c>
      <c r="R120" s="33" t="s">
        <v>146</v>
      </c>
    </row>
    <row r="121" spans="1:18">
      <c r="A121" s="33">
        <v>157</v>
      </c>
      <c r="B121" s="33">
        <v>151</v>
      </c>
      <c r="C121" s="33" t="s">
        <v>146</v>
      </c>
      <c r="F121" s="33">
        <v>157</v>
      </c>
      <c r="G121" s="33">
        <v>160</v>
      </c>
      <c r="H121" s="33" t="s">
        <v>146</v>
      </c>
      <c r="K121" s="33">
        <v>197</v>
      </c>
      <c r="L121" s="33">
        <v>99</v>
      </c>
      <c r="M121" s="33" t="s">
        <v>121</v>
      </c>
      <c r="P121" s="33">
        <v>157</v>
      </c>
      <c r="Q121" s="33">
        <v>152</v>
      </c>
      <c r="R121" s="33" t="s">
        <v>146</v>
      </c>
    </row>
    <row r="122" spans="1:18">
      <c r="A122" s="33">
        <v>158</v>
      </c>
      <c r="B122" s="33">
        <v>154</v>
      </c>
      <c r="C122" s="33" t="s">
        <v>146</v>
      </c>
      <c r="F122" s="33">
        <v>158</v>
      </c>
      <c r="G122" s="33">
        <v>160</v>
      </c>
      <c r="H122" s="33" t="s">
        <v>146</v>
      </c>
      <c r="K122" s="33">
        <v>198</v>
      </c>
      <c r="L122" s="33">
        <v>99</v>
      </c>
      <c r="M122" s="33" t="s">
        <v>121</v>
      </c>
      <c r="P122" s="33">
        <v>158</v>
      </c>
      <c r="Q122" s="33">
        <v>154</v>
      </c>
      <c r="R122" s="33" t="s">
        <v>146</v>
      </c>
    </row>
    <row r="123" spans="1:18">
      <c r="A123" s="33">
        <v>159</v>
      </c>
      <c r="B123" s="33">
        <v>156</v>
      </c>
      <c r="C123" s="33" t="s">
        <v>146</v>
      </c>
      <c r="F123" s="33">
        <v>159</v>
      </c>
      <c r="G123" s="33">
        <v>160</v>
      </c>
      <c r="H123" s="33" t="s">
        <v>146</v>
      </c>
      <c r="K123" s="33">
        <v>199</v>
      </c>
      <c r="L123" s="33">
        <v>100</v>
      </c>
      <c r="M123" s="33" t="s">
        <v>50</v>
      </c>
      <c r="P123" s="33">
        <v>159</v>
      </c>
      <c r="Q123" s="33">
        <v>157</v>
      </c>
      <c r="R123" s="33" t="s">
        <v>146</v>
      </c>
    </row>
    <row r="124" spans="1:18">
      <c r="A124" s="33">
        <v>160</v>
      </c>
      <c r="B124" s="33">
        <v>160</v>
      </c>
      <c r="C124" s="33" t="s">
        <v>146</v>
      </c>
      <c r="F124" s="33">
        <v>160</v>
      </c>
      <c r="G124" s="33">
        <v>160</v>
      </c>
      <c r="H124" s="33" t="s">
        <v>146</v>
      </c>
      <c r="K124" s="33">
        <v>200</v>
      </c>
      <c r="L124" s="33">
        <v>100</v>
      </c>
      <c r="M124" s="33" t="s">
        <v>50</v>
      </c>
      <c r="P124" s="33">
        <v>160</v>
      </c>
      <c r="Q124" s="33">
        <v>160</v>
      </c>
      <c r="R124" s="33" t="s">
        <v>146</v>
      </c>
    </row>
    <row r="125" spans="1:18">
      <c r="K125" s="33">
        <v>201</v>
      </c>
      <c r="L125" s="33">
        <v>100</v>
      </c>
      <c r="M125" s="33" t="s">
        <v>50</v>
      </c>
    </row>
    <row r="126" spans="1:18">
      <c r="K126" s="33">
        <v>202</v>
      </c>
      <c r="L126" s="33">
        <v>101</v>
      </c>
      <c r="M126" s="33" t="s">
        <v>122</v>
      </c>
    </row>
    <row r="127" spans="1:18">
      <c r="K127" s="33">
        <v>203</v>
      </c>
      <c r="L127" s="33">
        <v>101</v>
      </c>
      <c r="M127" s="33" t="s">
        <v>122</v>
      </c>
    </row>
    <row r="128" spans="1:18">
      <c r="K128" s="33">
        <v>204</v>
      </c>
      <c r="L128" s="33">
        <v>102</v>
      </c>
      <c r="M128" s="33" t="s">
        <v>123</v>
      </c>
    </row>
    <row r="129" spans="11:13">
      <c r="K129" s="33">
        <v>205</v>
      </c>
      <c r="L129" s="33">
        <v>102</v>
      </c>
      <c r="M129" s="33" t="s">
        <v>123</v>
      </c>
    </row>
    <row r="130" spans="11:13">
      <c r="K130" s="33">
        <v>206</v>
      </c>
      <c r="L130" s="33">
        <v>103</v>
      </c>
      <c r="M130" s="33" t="s">
        <v>124</v>
      </c>
    </row>
    <row r="131" spans="11:13">
      <c r="K131" s="33">
        <v>207</v>
      </c>
      <c r="L131" s="33">
        <v>103</v>
      </c>
      <c r="M131" s="33" t="s">
        <v>124</v>
      </c>
    </row>
    <row r="132" spans="11:13">
      <c r="K132" s="33">
        <v>208</v>
      </c>
      <c r="L132" s="33">
        <v>104</v>
      </c>
      <c r="M132" s="33" t="s">
        <v>125</v>
      </c>
    </row>
    <row r="133" spans="11:13">
      <c r="K133" s="33">
        <v>209</v>
      </c>
      <c r="L133" s="33">
        <v>104</v>
      </c>
      <c r="M133" s="33" t="s">
        <v>125</v>
      </c>
    </row>
    <row r="134" spans="11:13">
      <c r="K134" s="33">
        <v>210</v>
      </c>
      <c r="L134" s="33">
        <v>105</v>
      </c>
      <c r="M134" s="33" t="s">
        <v>51</v>
      </c>
    </row>
    <row r="135" spans="11:13">
      <c r="K135" s="33">
        <v>211</v>
      </c>
      <c r="L135" s="33">
        <v>105</v>
      </c>
      <c r="M135" s="33" t="s">
        <v>51</v>
      </c>
    </row>
    <row r="136" spans="11:13">
      <c r="K136" s="33">
        <v>212</v>
      </c>
      <c r="L136" s="33">
        <v>105</v>
      </c>
      <c r="M136" s="33" t="s">
        <v>51</v>
      </c>
    </row>
    <row r="137" spans="11:13">
      <c r="K137" s="33">
        <v>213</v>
      </c>
      <c r="L137" s="33">
        <v>106</v>
      </c>
      <c r="M137" s="33" t="s">
        <v>126</v>
      </c>
    </row>
    <row r="138" spans="11:13">
      <c r="K138" s="33">
        <v>214</v>
      </c>
      <c r="L138" s="33">
        <v>106</v>
      </c>
      <c r="M138" s="33" t="s">
        <v>126</v>
      </c>
    </row>
    <row r="139" spans="11:13">
      <c r="K139" s="33">
        <v>215</v>
      </c>
      <c r="L139" s="33">
        <v>107</v>
      </c>
      <c r="M139" s="33" t="s">
        <v>127</v>
      </c>
    </row>
    <row r="140" spans="11:13">
      <c r="K140" s="33">
        <v>216</v>
      </c>
      <c r="L140" s="33">
        <v>107</v>
      </c>
      <c r="M140" s="33" t="s">
        <v>127</v>
      </c>
    </row>
    <row r="141" spans="11:13">
      <c r="K141" s="33">
        <v>217</v>
      </c>
      <c r="L141" s="33">
        <v>108</v>
      </c>
      <c r="M141" s="33" t="s">
        <v>128</v>
      </c>
    </row>
    <row r="142" spans="11:13">
      <c r="K142" s="33">
        <v>218</v>
      </c>
      <c r="L142" s="33">
        <v>108</v>
      </c>
      <c r="M142" s="33" t="s">
        <v>128</v>
      </c>
    </row>
    <row r="143" spans="11:13">
      <c r="K143" s="33">
        <v>219</v>
      </c>
      <c r="L143" s="33">
        <v>108</v>
      </c>
      <c r="M143" s="33" t="s">
        <v>128</v>
      </c>
    </row>
    <row r="144" spans="11:13">
      <c r="K144" s="33">
        <v>220</v>
      </c>
      <c r="L144" s="33">
        <v>109</v>
      </c>
      <c r="M144" s="33" t="s">
        <v>129</v>
      </c>
    </row>
    <row r="145" spans="11:13">
      <c r="K145" s="33">
        <v>221</v>
      </c>
      <c r="L145" s="33">
        <v>109</v>
      </c>
      <c r="M145" s="33" t="s">
        <v>129</v>
      </c>
    </row>
    <row r="146" spans="11:13">
      <c r="K146" s="33">
        <v>222</v>
      </c>
      <c r="L146" s="33">
        <v>110</v>
      </c>
      <c r="M146" s="33" t="s">
        <v>52</v>
      </c>
    </row>
    <row r="147" spans="11:13">
      <c r="K147" s="33">
        <v>223</v>
      </c>
      <c r="L147" s="33">
        <v>110</v>
      </c>
      <c r="M147" s="33" t="s">
        <v>52</v>
      </c>
    </row>
    <row r="148" spans="11:13">
      <c r="K148" s="33">
        <v>224</v>
      </c>
      <c r="L148" s="33">
        <v>111</v>
      </c>
      <c r="M148" s="33" t="s">
        <v>130</v>
      </c>
    </row>
    <row r="149" spans="11:13">
      <c r="K149" s="33">
        <v>225</v>
      </c>
      <c r="L149" s="33">
        <v>111</v>
      </c>
      <c r="M149" s="33" t="s">
        <v>130</v>
      </c>
    </row>
    <row r="150" spans="11:13">
      <c r="K150" s="33">
        <v>226</v>
      </c>
      <c r="L150" s="33">
        <v>112</v>
      </c>
      <c r="M150" s="33" t="s">
        <v>131</v>
      </c>
    </row>
    <row r="151" spans="11:13">
      <c r="K151" s="33">
        <v>227</v>
      </c>
      <c r="L151" s="33">
        <v>112</v>
      </c>
      <c r="M151" s="33" t="s">
        <v>131</v>
      </c>
    </row>
    <row r="152" spans="11:13">
      <c r="K152" s="33">
        <v>228</v>
      </c>
      <c r="L152" s="33">
        <v>113</v>
      </c>
      <c r="M152" s="33" t="s">
        <v>132</v>
      </c>
    </row>
    <row r="153" spans="11:13">
      <c r="K153" s="33">
        <v>229</v>
      </c>
      <c r="L153" s="33">
        <v>113</v>
      </c>
      <c r="M153" s="33" t="s">
        <v>132</v>
      </c>
    </row>
    <row r="154" spans="11:13">
      <c r="K154" s="33">
        <v>230</v>
      </c>
      <c r="L154" s="33">
        <v>114</v>
      </c>
      <c r="M154" s="33" t="s">
        <v>133</v>
      </c>
    </row>
    <row r="155" spans="11:13">
      <c r="K155" s="33">
        <v>231</v>
      </c>
      <c r="L155" s="33">
        <v>114</v>
      </c>
      <c r="M155" s="33" t="s">
        <v>133</v>
      </c>
    </row>
    <row r="156" spans="11:13">
      <c r="K156" s="33">
        <v>232</v>
      </c>
      <c r="L156" s="33">
        <v>115</v>
      </c>
      <c r="M156" s="33" t="s">
        <v>53</v>
      </c>
    </row>
    <row r="157" spans="11:13">
      <c r="K157" s="33">
        <v>233</v>
      </c>
      <c r="L157" s="33">
        <v>115</v>
      </c>
      <c r="M157" s="33" t="s">
        <v>53</v>
      </c>
    </row>
    <row r="158" spans="11:13">
      <c r="K158" s="33">
        <v>234</v>
      </c>
      <c r="L158" s="33">
        <v>116</v>
      </c>
      <c r="M158" s="38" t="s">
        <v>134</v>
      </c>
    </row>
    <row r="159" spans="11:13">
      <c r="K159" s="33">
        <v>235</v>
      </c>
      <c r="L159" s="33">
        <v>116</v>
      </c>
      <c r="M159" s="38" t="s">
        <v>134</v>
      </c>
    </row>
    <row r="160" spans="11:13">
      <c r="K160" s="33">
        <v>236</v>
      </c>
      <c r="L160" s="33">
        <v>117</v>
      </c>
      <c r="M160" s="33" t="s">
        <v>135</v>
      </c>
    </row>
    <row r="161" spans="11:13">
      <c r="K161" s="33">
        <v>237</v>
      </c>
      <c r="L161" s="33">
        <v>117</v>
      </c>
      <c r="M161" s="33" t="s">
        <v>135</v>
      </c>
    </row>
    <row r="162" spans="11:13">
      <c r="K162" s="33">
        <v>238</v>
      </c>
      <c r="L162" s="33">
        <v>118</v>
      </c>
      <c r="M162" s="33" t="s">
        <v>136</v>
      </c>
    </row>
    <row r="163" spans="11:13">
      <c r="K163" s="33">
        <v>239</v>
      </c>
      <c r="L163" s="33">
        <v>118</v>
      </c>
      <c r="M163" s="33" t="s">
        <v>136</v>
      </c>
    </row>
    <row r="164" spans="11:13">
      <c r="K164" s="33">
        <v>240</v>
      </c>
      <c r="L164" s="33">
        <v>119</v>
      </c>
      <c r="M164" s="33" t="s">
        <v>137</v>
      </c>
    </row>
    <row r="165" spans="11:13">
      <c r="K165" s="33">
        <v>241</v>
      </c>
      <c r="L165" s="33">
        <v>119</v>
      </c>
      <c r="M165" s="33" t="s">
        <v>137</v>
      </c>
    </row>
    <row r="166" spans="11:13">
      <c r="K166" s="33">
        <v>242</v>
      </c>
      <c r="L166" s="33">
        <v>120</v>
      </c>
      <c r="M166" s="33" t="s">
        <v>54</v>
      </c>
    </row>
    <row r="167" spans="11:13">
      <c r="K167" s="33">
        <v>243</v>
      </c>
      <c r="L167" s="33">
        <v>120</v>
      </c>
      <c r="M167" s="33" t="s">
        <v>54</v>
      </c>
    </row>
    <row r="168" spans="11:13">
      <c r="K168" s="33">
        <v>244</v>
      </c>
      <c r="L168" s="33">
        <v>121</v>
      </c>
      <c r="M168" s="33" t="s">
        <v>138</v>
      </c>
    </row>
    <row r="169" spans="11:13">
      <c r="K169" s="33">
        <v>245</v>
      </c>
      <c r="L169" s="33">
        <v>121</v>
      </c>
      <c r="M169" s="33" t="s">
        <v>138</v>
      </c>
    </row>
    <row r="170" spans="11:13">
      <c r="K170" s="33">
        <v>246</v>
      </c>
      <c r="L170" s="33">
        <v>122</v>
      </c>
      <c r="M170" s="33" t="s">
        <v>139</v>
      </c>
    </row>
    <row r="171" spans="11:13">
      <c r="K171" s="33">
        <v>247</v>
      </c>
      <c r="L171" s="33">
        <v>122</v>
      </c>
      <c r="M171" s="33" t="s">
        <v>139</v>
      </c>
    </row>
    <row r="172" spans="11:13">
      <c r="K172" s="33">
        <v>248</v>
      </c>
      <c r="L172" s="33">
        <v>122</v>
      </c>
      <c r="M172" s="33" t="s">
        <v>139</v>
      </c>
    </row>
    <row r="173" spans="11:13">
      <c r="K173" s="33">
        <v>249</v>
      </c>
      <c r="L173" s="33">
        <v>123</v>
      </c>
      <c r="M173" s="33" t="s">
        <v>140</v>
      </c>
    </row>
    <row r="174" spans="11:13">
      <c r="K174" s="33">
        <v>250</v>
      </c>
      <c r="L174" s="33">
        <v>123</v>
      </c>
      <c r="M174" s="33" t="s">
        <v>140</v>
      </c>
    </row>
    <row r="175" spans="11:13">
      <c r="K175" s="33">
        <v>251</v>
      </c>
      <c r="L175" s="33">
        <v>124</v>
      </c>
      <c r="M175" s="33" t="s">
        <v>55</v>
      </c>
    </row>
    <row r="176" spans="11:13">
      <c r="K176" s="33">
        <v>252</v>
      </c>
      <c r="L176" s="33">
        <v>124</v>
      </c>
      <c r="M176" s="33" t="s">
        <v>55</v>
      </c>
    </row>
    <row r="177" spans="11:13">
      <c r="K177" s="33">
        <v>253</v>
      </c>
      <c r="L177" s="33">
        <v>125</v>
      </c>
      <c r="M177" s="33" t="s">
        <v>55</v>
      </c>
    </row>
    <row r="178" spans="11:13">
      <c r="K178" s="33">
        <v>254</v>
      </c>
      <c r="L178" s="33">
        <v>125</v>
      </c>
      <c r="M178" s="33" t="s">
        <v>55</v>
      </c>
    </row>
    <row r="179" spans="11:13">
      <c r="K179" s="33">
        <v>255</v>
      </c>
      <c r="L179" s="33">
        <v>126</v>
      </c>
      <c r="M179" s="33" t="s">
        <v>141</v>
      </c>
    </row>
    <row r="180" spans="11:13">
      <c r="K180" s="33">
        <v>256</v>
      </c>
      <c r="L180" s="33">
        <v>126</v>
      </c>
      <c r="M180" s="33" t="s">
        <v>141</v>
      </c>
    </row>
    <row r="181" spans="11:13">
      <c r="K181" s="33">
        <v>257</v>
      </c>
      <c r="L181" s="33">
        <v>127</v>
      </c>
      <c r="M181" s="33" t="s">
        <v>141</v>
      </c>
    </row>
    <row r="182" spans="11:13">
      <c r="K182" s="33">
        <v>258</v>
      </c>
      <c r="L182" s="33">
        <v>127</v>
      </c>
      <c r="M182" s="33" t="s">
        <v>141</v>
      </c>
    </row>
    <row r="183" spans="11:13">
      <c r="K183" s="33">
        <v>259</v>
      </c>
      <c r="L183" s="33">
        <v>128</v>
      </c>
      <c r="M183" s="33" t="s">
        <v>142</v>
      </c>
    </row>
    <row r="184" spans="11:13">
      <c r="K184" s="33">
        <v>260</v>
      </c>
      <c r="L184" s="33">
        <v>128</v>
      </c>
      <c r="M184" s="33" t="s">
        <v>142</v>
      </c>
    </row>
    <row r="185" spans="11:13">
      <c r="K185" s="33">
        <v>261</v>
      </c>
      <c r="L185" s="33">
        <v>129</v>
      </c>
      <c r="M185" s="33" t="s">
        <v>142</v>
      </c>
    </row>
    <row r="186" spans="11:13">
      <c r="K186" s="33">
        <v>262</v>
      </c>
      <c r="L186" s="33">
        <v>129</v>
      </c>
      <c r="M186" s="33" t="s">
        <v>142</v>
      </c>
    </row>
    <row r="187" spans="11:13">
      <c r="K187" s="33">
        <v>263</v>
      </c>
      <c r="L187" s="33">
        <v>130</v>
      </c>
      <c r="M187" s="33" t="s">
        <v>56</v>
      </c>
    </row>
    <row r="188" spans="11:13">
      <c r="K188" s="33">
        <v>264</v>
      </c>
      <c r="L188" s="33">
        <v>130</v>
      </c>
      <c r="M188" s="33" t="s">
        <v>56</v>
      </c>
    </row>
    <row r="189" spans="11:13">
      <c r="K189" s="33">
        <v>265</v>
      </c>
      <c r="L189" s="33">
        <v>130</v>
      </c>
      <c r="M189" s="33" t="s">
        <v>56</v>
      </c>
    </row>
    <row r="190" spans="11:13">
      <c r="K190" s="33">
        <v>266</v>
      </c>
      <c r="L190" s="33">
        <v>131</v>
      </c>
      <c r="M190" s="33" t="s">
        <v>56</v>
      </c>
    </row>
    <row r="191" spans="11:13">
      <c r="K191" s="33">
        <v>267</v>
      </c>
      <c r="L191" s="33">
        <v>131</v>
      </c>
      <c r="M191" s="33" t="s">
        <v>56</v>
      </c>
    </row>
    <row r="192" spans="11:13">
      <c r="K192" s="33">
        <v>268</v>
      </c>
      <c r="L192" s="33">
        <v>132</v>
      </c>
      <c r="M192" s="33" t="s">
        <v>56</v>
      </c>
    </row>
    <row r="193" spans="11:13">
      <c r="K193" s="33">
        <v>269</v>
      </c>
      <c r="L193" s="33">
        <v>132</v>
      </c>
      <c r="M193" s="33" t="s">
        <v>56</v>
      </c>
    </row>
    <row r="194" spans="11:13">
      <c r="K194" s="33">
        <v>270</v>
      </c>
      <c r="L194" s="33">
        <v>132</v>
      </c>
      <c r="M194" s="33" t="s">
        <v>56</v>
      </c>
    </row>
    <row r="195" spans="11:13">
      <c r="K195" s="33">
        <v>271</v>
      </c>
      <c r="L195" s="33">
        <v>133</v>
      </c>
      <c r="M195" s="33" t="s">
        <v>57</v>
      </c>
    </row>
    <row r="196" spans="11:13">
      <c r="K196" s="33">
        <v>272</v>
      </c>
      <c r="L196" s="33">
        <v>133</v>
      </c>
      <c r="M196" s="33" t="s">
        <v>57</v>
      </c>
    </row>
    <row r="197" spans="11:13">
      <c r="K197" s="33">
        <v>273</v>
      </c>
      <c r="L197" s="33">
        <v>134</v>
      </c>
      <c r="M197" s="33" t="s">
        <v>57</v>
      </c>
    </row>
    <row r="198" spans="11:13">
      <c r="K198" s="33">
        <v>274</v>
      </c>
      <c r="L198" s="33">
        <v>134</v>
      </c>
      <c r="M198" s="33" t="s">
        <v>57</v>
      </c>
    </row>
    <row r="199" spans="11:13">
      <c r="K199" s="33">
        <v>275</v>
      </c>
      <c r="L199" s="33">
        <v>135</v>
      </c>
      <c r="M199" s="33" t="s">
        <v>57</v>
      </c>
    </row>
    <row r="200" spans="11:13">
      <c r="K200" s="33">
        <v>276</v>
      </c>
      <c r="L200" s="33">
        <v>135</v>
      </c>
      <c r="M200" s="33" t="s">
        <v>57</v>
      </c>
    </row>
    <row r="201" spans="11:13">
      <c r="K201" s="33">
        <v>277</v>
      </c>
      <c r="L201" s="33">
        <v>135</v>
      </c>
      <c r="M201" s="33" t="s">
        <v>57</v>
      </c>
    </row>
    <row r="202" spans="11:13">
      <c r="K202" s="33">
        <v>278</v>
      </c>
      <c r="L202" s="33">
        <v>136</v>
      </c>
      <c r="M202" s="33" t="s">
        <v>57</v>
      </c>
    </row>
    <row r="203" spans="11:13">
      <c r="K203" s="33">
        <v>279</v>
      </c>
      <c r="L203" s="33">
        <v>136</v>
      </c>
      <c r="M203" s="33" t="s">
        <v>57</v>
      </c>
    </row>
    <row r="204" spans="11:13">
      <c r="K204" s="33">
        <v>280</v>
      </c>
      <c r="L204" s="33">
        <v>137</v>
      </c>
      <c r="M204" s="33" t="s">
        <v>57</v>
      </c>
    </row>
    <row r="205" spans="11:13">
      <c r="K205" s="33">
        <v>281</v>
      </c>
      <c r="L205" s="33">
        <v>137</v>
      </c>
      <c r="M205" s="33" t="s">
        <v>57</v>
      </c>
    </row>
    <row r="206" spans="11:13">
      <c r="K206" s="33">
        <v>282</v>
      </c>
      <c r="L206" s="33">
        <v>138</v>
      </c>
      <c r="M206" s="33" t="s">
        <v>57</v>
      </c>
    </row>
    <row r="207" spans="11:13">
      <c r="K207" s="33">
        <v>283</v>
      </c>
      <c r="L207" s="33">
        <v>138</v>
      </c>
      <c r="M207" s="33" t="s">
        <v>57</v>
      </c>
    </row>
    <row r="208" spans="11:13">
      <c r="K208" s="33">
        <v>284</v>
      </c>
      <c r="L208" s="33">
        <v>139</v>
      </c>
      <c r="M208" s="33" t="s">
        <v>143</v>
      </c>
    </row>
    <row r="209" spans="11:13">
      <c r="K209" s="33">
        <v>285</v>
      </c>
      <c r="L209" s="33">
        <v>139</v>
      </c>
      <c r="M209" s="33" t="s">
        <v>143</v>
      </c>
    </row>
    <row r="210" spans="11:13">
      <c r="K210" s="33">
        <v>286</v>
      </c>
      <c r="L210" s="33">
        <v>140</v>
      </c>
      <c r="M210" s="33" t="s">
        <v>58</v>
      </c>
    </row>
    <row r="211" spans="11:13">
      <c r="K211" s="33">
        <v>287</v>
      </c>
      <c r="L211" s="33">
        <v>140</v>
      </c>
      <c r="M211" s="33" t="s">
        <v>58</v>
      </c>
    </row>
    <row r="212" spans="11:13">
      <c r="K212" s="33">
        <v>288</v>
      </c>
      <c r="L212" s="33">
        <v>141</v>
      </c>
      <c r="M212" s="33" t="s">
        <v>144</v>
      </c>
    </row>
    <row r="213" spans="11:13">
      <c r="K213" s="33">
        <v>289</v>
      </c>
      <c r="L213" s="33">
        <v>141</v>
      </c>
      <c r="M213" s="33" t="s">
        <v>144</v>
      </c>
    </row>
    <row r="214" spans="11:13">
      <c r="K214" s="33">
        <v>290</v>
      </c>
      <c r="L214" s="33">
        <v>142</v>
      </c>
      <c r="M214" s="33" t="s">
        <v>144</v>
      </c>
    </row>
    <row r="215" spans="11:13">
      <c r="K215" s="33">
        <v>291</v>
      </c>
      <c r="L215" s="33">
        <v>142</v>
      </c>
      <c r="M215" s="33" t="s">
        <v>144</v>
      </c>
    </row>
    <row r="216" spans="11:13">
      <c r="K216" s="33">
        <v>292</v>
      </c>
      <c r="L216" s="33">
        <v>143</v>
      </c>
      <c r="M216" s="33" t="s">
        <v>145</v>
      </c>
    </row>
    <row r="217" spans="11:13">
      <c r="K217" s="33">
        <v>293</v>
      </c>
      <c r="L217" s="33">
        <v>143</v>
      </c>
      <c r="M217" s="33" t="s">
        <v>145</v>
      </c>
    </row>
    <row r="218" spans="11:13">
      <c r="K218" s="33">
        <v>294</v>
      </c>
      <c r="L218" s="33">
        <v>144</v>
      </c>
      <c r="M218" s="33" t="s">
        <v>145</v>
      </c>
    </row>
    <row r="219" spans="11:13">
      <c r="K219" s="33">
        <v>295</v>
      </c>
      <c r="L219" s="33">
        <v>144</v>
      </c>
      <c r="M219" s="33" t="s">
        <v>145</v>
      </c>
    </row>
    <row r="220" spans="11:13">
      <c r="K220" s="33">
        <v>296</v>
      </c>
      <c r="L220" s="33">
        <v>145</v>
      </c>
      <c r="M220" s="33" t="s">
        <v>59</v>
      </c>
    </row>
    <row r="221" spans="11:13">
      <c r="K221" s="33">
        <v>297</v>
      </c>
      <c r="L221" s="33">
        <v>145</v>
      </c>
      <c r="M221" s="33" t="s">
        <v>59</v>
      </c>
    </row>
    <row r="222" spans="11:13">
      <c r="K222" s="33">
        <v>298</v>
      </c>
      <c r="L222" s="33">
        <v>146</v>
      </c>
      <c r="M222" s="33" t="s">
        <v>59</v>
      </c>
    </row>
    <row r="223" spans="11:13">
      <c r="K223" s="33">
        <v>299</v>
      </c>
      <c r="L223" s="33">
        <v>146</v>
      </c>
      <c r="M223" s="33" t="s">
        <v>59</v>
      </c>
    </row>
    <row r="224" spans="11:13">
      <c r="K224" s="33">
        <v>300</v>
      </c>
      <c r="L224" s="33">
        <v>147</v>
      </c>
      <c r="M224" s="33" t="s">
        <v>59</v>
      </c>
    </row>
    <row r="225" spans="11:13">
      <c r="K225" s="33">
        <v>301</v>
      </c>
      <c r="L225" s="33">
        <v>148</v>
      </c>
      <c r="M225" s="33" t="s">
        <v>59</v>
      </c>
    </row>
    <row r="226" spans="11:13">
      <c r="K226" s="33">
        <v>302</v>
      </c>
      <c r="L226" s="33">
        <v>148</v>
      </c>
      <c r="M226" s="33" t="s">
        <v>59</v>
      </c>
    </row>
    <row r="227" spans="11:13">
      <c r="K227" s="33">
        <v>303</v>
      </c>
      <c r="L227" s="33">
        <v>149</v>
      </c>
      <c r="M227" s="33" t="s">
        <v>59</v>
      </c>
    </row>
    <row r="228" spans="11:13">
      <c r="K228" s="33">
        <v>304</v>
      </c>
      <c r="L228" s="33">
        <v>150</v>
      </c>
      <c r="M228" s="33" t="s">
        <v>146</v>
      </c>
    </row>
    <row r="229" spans="11:13">
      <c r="K229" s="33">
        <v>305</v>
      </c>
      <c r="L229" s="33">
        <v>150</v>
      </c>
      <c r="M229" s="33" t="s">
        <v>146</v>
      </c>
    </row>
    <row r="230" spans="11:13">
      <c r="K230" s="33">
        <v>306</v>
      </c>
      <c r="L230" s="33">
        <v>151</v>
      </c>
      <c r="M230" s="33" t="s">
        <v>146</v>
      </c>
    </row>
    <row r="231" spans="11:13">
      <c r="K231" s="33">
        <v>307</v>
      </c>
      <c r="L231" s="33">
        <v>152</v>
      </c>
      <c r="M231" s="33" t="s">
        <v>146</v>
      </c>
    </row>
    <row r="232" spans="11:13">
      <c r="K232" s="33">
        <v>308</v>
      </c>
      <c r="L232" s="33">
        <v>153</v>
      </c>
      <c r="M232" s="33" t="s">
        <v>146</v>
      </c>
    </row>
    <row r="233" spans="11:13">
      <c r="K233" s="33">
        <v>309</v>
      </c>
      <c r="L233" s="33">
        <v>153</v>
      </c>
      <c r="M233" s="33" t="s">
        <v>146</v>
      </c>
    </row>
    <row r="234" spans="11:13">
      <c r="K234" s="33">
        <v>310</v>
      </c>
      <c r="L234" s="33">
        <v>154</v>
      </c>
      <c r="M234" s="33" t="s">
        <v>146</v>
      </c>
    </row>
    <row r="235" spans="11:13">
      <c r="K235" s="33">
        <v>311</v>
      </c>
      <c r="L235" s="33">
        <v>155</v>
      </c>
      <c r="M235" s="33" t="s">
        <v>146</v>
      </c>
    </row>
    <row r="236" spans="11:13">
      <c r="K236" s="33">
        <v>312</v>
      </c>
      <c r="L236" s="33">
        <v>156</v>
      </c>
      <c r="M236" s="33" t="s">
        <v>146</v>
      </c>
    </row>
    <row r="237" spans="11:13">
      <c r="K237" s="33">
        <v>313</v>
      </c>
      <c r="L237" s="33">
        <v>157</v>
      </c>
      <c r="M237" s="33" t="s">
        <v>146</v>
      </c>
    </row>
    <row r="238" spans="11:13">
      <c r="K238" s="33">
        <v>314</v>
      </c>
      <c r="L238" s="33">
        <v>158</v>
      </c>
      <c r="M238" s="33" t="s">
        <v>146</v>
      </c>
    </row>
    <row r="239" spans="11:13">
      <c r="K239" s="33">
        <v>315</v>
      </c>
      <c r="L239" s="33">
        <v>159</v>
      </c>
      <c r="M239" s="33" t="s">
        <v>146</v>
      </c>
    </row>
    <row r="240" spans="11:13">
      <c r="K240" s="33">
        <v>316</v>
      </c>
      <c r="L240" s="33">
        <v>160</v>
      </c>
      <c r="M240" s="33" t="s">
        <v>146</v>
      </c>
    </row>
    <row r="241" spans="11:13">
      <c r="K241" s="33">
        <v>317</v>
      </c>
      <c r="L241" s="33">
        <v>160</v>
      </c>
      <c r="M241" s="33" t="s">
        <v>146</v>
      </c>
    </row>
    <row r="242" spans="11:13">
      <c r="K242" s="33">
        <v>318</v>
      </c>
      <c r="L242" s="33">
        <v>160</v>
      </c>
      <c r="M242" s="33" t="s">
        <v>146</v>
      </c>
    </row>
    <row r="243" spans="11:13">
      <c r="K243" s="33">
        <v>319</v>
      </c>
      <c r="L243" s="33">
        <v>160</v>
      </c>
      <c r="M243" s="33" t="s">
        <v>146</v>
      </c>
    </row>
    <row r="244" spans="11:13">
      <c r="K244" s="33">
        <v>320</v>
      </c>
      <c r="L244" s="33">
        <v>160</v>
      </c>
      <c r="M244" s="33" t="s">
        <v>146</v>
      </c>
    </row>
  </sheetData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</vt:i4>
      </vt:variant>
    </vt:vector>
  </HeadingPairs>
  <TitlesOfParts>
    <vt:vector size="43" baseType="lpstr">
      <vt:lpstr>Report</vt:lpstr>
      <vt:lpstr>Insert Percentile</vt:lpstr>
      <vt:lpstr>Graph Data</vt:lpstr>
      <vt:lpstr>....</vt:lpstr>
      <vt:lpstr>Home</vt:lpstr>
      <vt:lpstr>Premorbid Functioning</vt:lpstr>
      <vt:lpstr>WAIS IV Fixing</vt:lpstr>
      <vt:lpstr>Information Subtest</vt:lpstr>
      <vt:lpstr>Current Functioning</vt:lpstr>
      <vt:lpstr>WAIS IV FSIQ ETC</vt:lpstr>
      <vt:lpstr>WMS-III</vt:lpstr>
      <vt:lpstr>WMS-III Additional Scores</vt:lpstr>
      <vt:lpstr>Verbal Memory</vt:lpstr>
      <vt:lpstr>Ravlt calculator</vt:lpstr>
      <vt:lpstr>WMS-IV</vt:lpstr>
      <vt:lpstr>WMS-IV Vis Repro</vt:lpstr>
      <vt:lpstr>Rey Recall</vt:lpstr>
      <vt:lpstr>Visual Memory</vt:lpstr>
      <vt:lpstr>WMS Symbol Span</vt:lpstr>
      <vt:lpstr>Executive Functioning</vt:lpstr>
      <vt:lpstr>Stroop Condition 4 Errors</vt:lpstr>
      <vt:lpstr>Stroop data</vt:lpstr>
      <vt:lpstr>Hayling Test</vt:lpstr>
      <vt:lpstr>Trail Making</vt:lpstr>
      <vt:lpstr>RBANS</vt:lpstr>
      <vt:lpstr>Rbans Calculations</vt:lpstr>
      <vt:lpstr>Mood Measures</vt:lpstr>
      <vt:lpstr>Language</vt:lpstr>
      <vt:lpstr>Boston data</vt:lpstr>
      <vt:lpstr>Sydney</vt:lpstr>
      <vt:lpstr>mood measures data</vt:lpstr>
      <vt:lpstr>Function</vt:lpstr>
      <vt:lpstr>Function Data</vt:lpstr>
      <vt:lpstr>Effort Measure</vt:lpstr>
      <vt:lpstr>TOPF</vt:lpstr>
      <vt:lpstr>DKEFS data</vt:lpstr>
      <vt:lpstr> Block Design WI</vt:lpstr>
      <vt:lpstr>Matrix Reasoning WI</vt:lpstr>
      <vt:lpstr>Vocabulary WI</vt:lpstr>
      <vt:lpstr>Similarities WI</vt:lpstr>
      <vt:lpstr>WASI-II RESULTS</vt:lpstr>
      <vt:lpstr>WASI-II FSIQ</vt:lpstr>
      <vt:lpstr>Report!Print_Area</vt:lpstr>
    </vt:vector>
  </TitlesOfParts>
  <Company>Beaumont Hospital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markmulrooney</dc:creator>
  <cp:lastModifiedBy>markmulrooney</cp:lastModifiedBy>
  <cp:lastPrinted>2019-01-11T21:30:34Z</cp:lastPrinted>
  <dcterms:created xsi:type="dcterms:W3CDTF">2017-11-03T09:16:04Z</dcterms:created>
  <dcterms:modified xsi:type="dcterms:W3CDTF">2022-05-09T06:36:21Z</dcterms:modified>
</cp:coreProperties>
</file>